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Gotrans\AppData\Local\Temp\claude\C--Users-Gotrans-3D-Objects-OneDrive-perfil-Gotrans-Desktop-RIG-OTAVIO\c8207578-00c5-4314-a91b-1f57d32b1fa5\scratchpad\"/>
    </mc:Choice>
  </mc:AlternateContent>
  <xr:revisionPtr revIDLastSave="0" documentId="13_ncr:1_{0879F3E0-86BC-43D8-A740-E7534439678C}" xr6:coauthVersionLast="47" xr6:coauthVersionMax="47" xr10:uidLastSave="{00000000-0000-0000-0000-000000000000}"/>
  <bookViews>
    <workbookView xWindow="-120" yWindow="-120" windowWidth="20730" windowHeight="11040" xr2:uid="{00000000-000D-0000-FFFF-FFFF00000000}"/>
  </bookViews>
  <sheets>
    <sheet name="LEIA_ME" sheetId="1" r:id="rId1"/>
    <sheet name="PAINEL" sheetId="2" r:id="rId2"/>
    <sheet name="FOLLOWUP" sheetId="3" r:id="rId3"/>
    <sheet name="MOTORISTAS" sheetId="4" r:id="rId4"/>
    <sheet name="CONSULTAS" sheetId="5" r:id="rId5"/>
    <sheet name="VEICULOS" sheetId="6" r:id="rId6"/>
    <sheet name="RASTREADORES" sheetId="7" r:id="rId7"/>
    <sheet name="CHECKLISTS" sheetId="8" r:id="rId8"/>
    <sheet name="ESPELHAMENTOS" sheetId="9" r:id="rId9"/>
    <sheet name="SMP" sheetId="10" r:id="rId10"/>
    <sheet name="AVERBACOES" sheetId="11" r:id="rId11"/>
    <sheet name="APOLICES" sheetId="12" r:id="rId12"/>
    <sheet name="PGR_REGRAS" sheetId="13" r:id="rId13"/>
    <sheet name="POSICOES" sheetId="14" r:id="rId14"/>
    <sheet name="OCORRENCIAS" sheetId="15" r:id="rId15"/>
    <sheet name="SINISTROS" sheetId="16" r:id="rId16"/>
    <sheet name="FRONTEIRA" sheetId="17" r:id="rId17"/>
    <sheet name="CLIENTES" sheetId="18" r:id="rId18"/>
    <sheet name="PONTOS_APOIO" sheetId="19" r:id="rId19"/>
    <sheet name="CONTATOS" sheetId="20" r:id="rId20"/>
    <sheet name="PARAMETROS" sheetId="21" r:id="rId21"/>
    <sheet name="LISTAS" sheetId="22" r:id="rId22"/>
    <sheet name="PERFIL_EMPRESA" sheetId="23" r:id="rId23"/>
    <sheet name="DICIONARIO_BOT" sheetId="24" r:id="rId24"/>
    <sheet name="FAQ_BOT" sheetId="25" r:id="rId25"/>
  </sheets>
  <definedNames>
    <definedName name="lst_Acao">LISTAS!$AP$2:$AP$32</definedName>
    <definedName name="lst_Analistas">LISTAS!$BB$2:$BB$24</definedName>
    <definedName name="lst_Apolices">APOLICES!$A$2:$A$31</definedName>
    <definedName name="lst_CanalBR">LISTAS!$U$2:$U$25</definedName>
    <definedName name="lst_CanalVizinho">LISTAS!$V$2:$V$25</definedName>
    <definedName name="lst_CategMerc">LISTAS!$AZ$2:$AZ$31</definedName>
    <definedName name="lst_CausaRecusa">LISTAS!$AV$2:$AV$28</definedName>
    <definedName name="lst_Checklists">CHECKLISTS!$A$2:$A$401</definedName>
    <definedName name="lst_Clientes">CLIENTES!$B$2:$B$101</definedName>
    <definedName name="lst_CNHCat">LISTAS!$AD$2:$AD$24</definedName>
    <definedName name="lst_Comunicacao">LISTAS!$G$2:$G$26</definedName>
    <definedName name="lst_Criticidade">LISTAS!$Y$2:$Y$25</definedName>
    <definedName name="lst_DocAverb">LISTAS!$R$2:$R$26</definedName>
    <definedName name="lst_DocViagem">LISTAS!$AC$2:$AC$24</definedName>
    <definedName name="lst_Entidade">LISTAS!$J$2:$J$24</definedName>
    <definedName name="lst_Fabricante">LISTAS!$E$2:$E$29</definedName>
    <definedName name="lst_Fonte">LISTAS!$AY$2:$AY$29</definedName>
    <definedName name="lst_FuncaoRastr">LISTAS!$F$2:$F$28</definedName>
    <definedName name="lst_GR">LISTAS!$AG$2:$AG$31</definedName>
    <definedName name="lst_Macro">LISTAS!$AX$2:$AX$32</definedName>
    <definedName name="lst_MeioContato">LISTAS!$AA$2:$AA$25</definedName>
    <definedName name="lst_Moeda">LISTAS!$L$2:$L$23</definedName>
    <definedName name="lst_Motoristas">MOTORISTAS!$A$2:$A$401</definedName>
    <definedName name="lst_NC_PGR">LISTAS!$AR$2:$AR$34</definedName>
    <definedName name="lst_Pais">LISTAS!$T$2:$T$28</definedName>
    <definedName name="lst_Permissoes">LISTAS!$P$2:$P$23</definedName>
    <definedName name="lst_Placas">VEICULOS!$A$2:$A$401</definedName>
    <definedName name="lst_PostoFronteira">LISTAS!$AM$2:$AM$38</definedName>
    <definedName name="lst_Ramo">LISTAS!$AS$2:$AS$30</definedName>
    <definedName name="lst_Recinto">LISTAS!$X$2:$X$25</definedName>
    <definedName name="lst_ResItem">LISTAS!$N$2:$N$26</definedName>
    <definedName name="lst_ResultConsulta">LISTAS!$AF$2:$AF$30</definedName>
    <definedName name="lst_Seguradora">LISTAS!$AH$2:$AH$23</definedName>
    <definedName name="lst_SenhaValidada">LISTAS!$Z$2:$Z$25</definedName>
    <definedName name="lst_Sentido">LISTAS!$W$2:$W$25</definedName>
    <definedName name="lst_SituacaoVeic">LISTAS!$AB$2:$AB$26</definedName>
    <definedName name="lst_SMPs">SMP!$A$2:$A$401</definedName>
    <definedName name="lst_SN">LISTAS!$A$2:$A$25</definedName>
    <definedName name="lst_StatusAverb">LISTAS!$AK$2:$AK$30</definedName>
    <definedName name="lst_StatusEquip">LISTAS!$H$2:$H$27</definedName>
    <definedName name="lst_StatusEsp">LISTAS!$AJ$2:$AJ$28</definedName>
    <definedName name="lst_StatusFront">LISTAS!$AN$2:$AN$32</definedName>
    <definedName name="lst_StatusOcorr">LISTAS!$AQ$2:$AQ$28</definedName>
    <definedName name="lst_StatusOS">LISTAS!$BA$2:$BA$24</definedName>
    <definedName name="lst_StatusSinistro">LISTAS!$AU$2:$AU$27</definedName>
    <definedName name="lst_StatusSMP">LISTAS!$AI$2:$AI$31</definedName>
    <definedName name="lst_StatusViagem">LISTAS!$AL$2:$AL$44</definedName>
    <definedName name="lst_TipoAlvo">LISTAS!$I$2:$I$25</definedName>
    <definedName name="lst_TipoChecklist">LISTAS!$M$2:$M$26</definedName>
    <definedName name="lst_TipoDestinoEsp">LISTAS!$O$2:$O$27</definedName>
    <definedName name="lst_TipoEvento">LISTAS!$AO$2:$AO$48</definedName>
    <definedName name="lst_TipoPonto">LISTAS!$AE$2:$AE$26</definedName>
    <definedName name="lst_TipoProf">LISTAS!$K$2:$K$24</definedName>
    <definedName name="lst_TipoRegistro">LISTAS!$AW$2:$AW$26</definedName>
    <definedName name="lst_TipoSinistro">LISTAS!$AT$2:$AT$31</definedName>
    <definedName name="lst_TipoUnidade">LISTAS!$C$2:$C$24</definedName>
    <definedName name="lst_TipoVeiculo">LISTAS!$D$2:$D$30</definedName>
    <definedName name="lst_ViaAverb">LISTAS!$S$2:$S$25</definedName>
    <definedName name="lst_Viagens">FOLLOWUP!$A$2:$A$401</definedName>
    <definedName name="lst_Vigencia">LISTAS!$Q$2:$Q$23</definedName>
    <definedName name="lst_Vinculo">LISTAS!$B$2:$B$25</definedName>
    <definedName name="P_ATUALIZ_MAX_H">PARAMETROS!$B$19</definedName>
    <definedName name="P_AVISO_LONGO">PARAMETROS!$B$10</definedName>
    <definedName name="P_AVISO_VENC">PARAMETROS!$B$9</definedName>
    <definedName name="P_CUSTO_DIA">PARAMETROS!$B$16</definedName>
    <definedName name="P_ESP_ANTEC_H">PARAMETROS!$B$7</definedName>
    <definedName name="P_FRONT_ALERTA">PARAMETROS!$B$14</definedName>
    <definedName name="P_FRONT_CRIT">PARAMETROS!$B$15</definedName>
    <definedName name="P_ISCA_BAT_MIN">PARAMETROS!$B$21</definedName>
    <definedName name="P_LMG_REF">PARAMETROS!$B$20</definedName>
    <definedName name="P_MES_REF">PARAMETROS!$B$22</definedName>
    <definedName name="P_PARADA_MAX_H">PARAMETROS!$B$18</definedName>
    <definedName name="P_SINAL_ALERTA">PARAMETROS!$B$11</definedName>
    <definedName name="P_SINAL_CRIT">PARAMETROS!$B$12</definedName>
    <definedName name="P_SINAL_EXTERIOR">PARAMETROS!$B$13</definedName>
    <definedName name="P_SMP_ANTEC_MIN">PARAMETROS!$B$8</definedName>
    <definedName name="P_TAXA_USD">PARAMETROS!$B$17</definedName>
    <definedName name="P_VAL_AGREG">PARAMETROS!$B$3</definedName>
    <definedName name="P_VAL_CHECK">PARAMETROS!$B$5</definedName>
    <definedName name="P_VAL_CHECK_TERC">PARAMETROS!$B$6</definedName>
    <definedName name="P_VAL_FUNC">PARAMETROS!$B$2</definedName>
    <definedName name="P_VAL_TERC">PARAMETROS!$B$4</definedName>
    <definedName name="tbl_Criticidade">LISTAS!$BC$2:$BD$28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21" l="1"/>
  <c r="K61" i="20"/>
  <c r="K60" i="20"/>
  <c r="K59" i="20"/>
  <c r="K58" i="20"/>
  <c r="K57" i="20"/>
  <c r="K56" i="20"/>
  <c r="K55" i="20"/>
  <c r="K54" i="20"/>
  <c r="K53" i="20"/>
  <c r="K52" i="20"/>
  <c r="K51" i="20"/>
  <c r="K50" i="20"/>
  <c r="K49" i="20"/>
  <c r="K48" i="20"/>
  <c r="K47" i="20"/>
  <c r="K46" i="20"/>
  <c r="K45" i="20"/>
  <c r="K44" i="20"/>
  <c r="K43" i="20"/>
  <c r="K42" i="20"/>
  <c r="K41" i="20"/>
  <c r="K40" i="20"/>
  <c r="K39" i="20"/>
  <c r="K38" i="20"/>
  <c r="K37" i="20"/>
  <c r="K36" i="20"/>
  <c r="K35" i="20"/>
  <c r="K34" i="20"/>
  <c r="K33" i="20"/>
  <c r="K32" i="20"/>
  <c r="K31" i="20"/>
  <c r="K30" i="20"/>
  <c r="K29" i="20"/>
  <c r="K28" i="20"/>
  <c r="K27" i="20"/>
  <c r="K26" i="20"/>
  <c r="K25" i="20"/>
  <c r="K24" i="20"/>
  <c r="K23" i="20"/>
  <c r="K22" i="20"/>
  <c r="K21" i="20"/>
  <c r="K20" i="20"/>
  <c r="K19" i="20"/>
  <c r="K18" i="20"/>
  <c r="K17" i="20"/>
  <c r="K16" i="20"/>
  <c r="K15" i="20"/>
  <c r="K14" i="20"/>
  <c r="K13" i="20"/>
  <c r="K12" i="20"/>
  <c r="K11" i="20"/>
  <c r="K10" i="20"/>
  <c r="K9" i="20"/>
  <c r="K8" i="20"/>
  <c r="K7" i="20"/>
  <c r="K6" i="20"/>
  <c r="K5" i="20"/>
  <c r="K4" i="20"/>
  <c r="K3" i="20"/>
  <c r="K2" i="20"/>
  <c r="AA401" i="17"/>
  <c r="Y401" i="17"/>
  <c r="Z401" i="17" s="1"/>
  <c r="X401" i="17"/>
  <c r="W401" i="17"/>
  <c r="C401" i="17"/>
  <c r="AA400" i="17"/>
  <c r="Y400" i="17"/>
  <c r="Z400" i="17" s="1"/>
  <c r="X400" i="17"/>
  <c r="W400" i="17"/>
  <c r="C400" i="17"/>
  <c r="AA399" i="17"/>
  <c r="Y399" i="17"/>
  <c r="Z399" i="17" s="1"/>
  <c r="X399" i="17"/>
  <c r="W399" i="17"/>
  <c r="C399" i="17"/>
  <c r="AA398" i="17"/>
  <c r="Y398" i="17"/>
  <c r="Z398" i="17" s="1"/>
  <c r="X398" i="17"/>
  <c r="W398" i="17"/>
  <c r="C398" i="17"/>
  <c r="AA397" i="17"/>
  <c r="Y397" i="17"/>
  <c r="Z397" i="17" s="1"/>
  <c r="X397" i="17"/>
  <c r="W397" i="17"/>
  <c r="C397" i="17"/>
  <c r="AA396" i="17"/>
  <c r="Y396" i="17"/>
  <c r="Z396" i="17" s="1"/>
  <c r="X396" i="17"/>
  <c r="W396" i="17"/>
  <c r="C396" i="17"/>
  <c r="AA395" i="17"/>
  <c r="Y395" i="17"/>
  <c r="Z395" i="17" s="1"/>
  <c r="X395" i="17"/>
  <c r="W395" i="17"/>
  <c r="C395" i="17"/>
  <c r="AA394" i="17"/>
  <c r="Z394" i="17"/>
  <c r="Y394" i="17"/>
  <c r="X394" i="17"/>
  <c r="W394" i="17"/>
  <c r="C394" i="17"/>
  <c r="AA393" i="17"/>
  <c r="Y393" i="17"/>
  <c r="Z393" i="17" s="1"/>
  <c r="X393" i="17"/>
  <c r="W393" i="17"/>
  <c r="C393" i="17"/>
  <c r="AA392" i="17"/>
  <c r="Y392" i="17"/>
  <c r="Z392" i="17" s="1"/>
  <c r="X392" i="17"/>
  <c r="W392" i="17"/>
  <c r="C392" i="17"/>
  <c r="AA391" i="17"/>
  <c r="Y391" i="17"/>
  <c r="Z391" i="17" s="1"/>
  <c r="X391" i="17"/>
  <c r="W391" i="17"/>
  <c r="C391" i="17"/>
  <c r="AA390" i="17"/>
  <c r="Y390" i="17"/>
  <c r="Z390" i="17" s="1"/>
  <c r="X390" i="17"/>
  <c r="W390" i="17"/>
  <c r="C390" i="17"/>
  <c r="AA389" i="17"/>
  <c r="Y389" i="17"/>
  <c r="Z389" i="17" s="1"/>
  <c r="X389" i="17"/>
  <c r="W389" i="17"/>
  <c r="C389" i="17"/>
  <c r="AA388" i="17"/>
  <c r="Y388" i="17"/>
  <c r="Z388" i="17" s="1"/>
  <c r="X388" i="17"/>
  <c r="W388" i="17"/>
  <c r="C388" i="17"/>
  <c r="AA387" i="17"/>
  <c r="Y387" i="17"/>
  <c r="Z387" i="17" s="1"/>
  <c r="X387" i="17"/>
  <c r="W387" i="17"/>
  <c r="C387" i="17"/>
  <c r="AA386" i="17"/>
  <c r="Z386" i="17"/>
  <c r="Y386" i="17"/>
  <c r="X386" i="17"/>
  <c r="W386" i="17"/>
  <c r="C386" i="17"/>
  <c r="AA385" i="17"/>
  <c r="Y385" i="17"/>
  <c r="Z385" i="17" s="1"/>
  <c r="X385" i="17"/>
  <c r="W385" i="17"/>
  <c r="C385" i="17"/>
  <c r="AA384" i="17"/>
  <c r="Z384" i="17"/>
  <c r="Y384" i="17"/>
  <c r="X384" i="17"/>
  <c r="W384" i="17"/>
  <c r="C384" i="17"/>
  <c r="AA383" i="17"/>
  <c r="Y383" i="17"/>
  <c r="Z383" i="17" s="1"/>
  <c r="X383" i="17"/>
  <c r="W383" i="17"/>
  <c r="C383" i="17"/>
  <c r="AA382" i="17"/>
  <c r="Y382" i="17"/>
  <c r="Z382" i="17" s="1"/>
  <c r="X382" i="17"/>
  <c r="W382" i="17"/>
  <c r="C382" i="17"/>
  <c r="AA381" i="17"/>
  <c r="Y381" i="17"/>
  <c r="Z381" i="17" s="1"/>
  <c r="X381" i="17"/>
  <c r="W381" i="17"/>
  <c r="C381" i="17"/>
  <c r="AA380" i="17"/>
  <c r="Y380" i="17"/>
  <c r="Z380" i="17" s="1"/>
  <c r="X380" i="17"/>
  <c r="W380" i="17"/>
  <c r="C380" i="17"/>
  <c r="AA379" i="17"/>
  <c r="Y379" i="17"/>
  <c r="Z379" i="17" s="1"/>
  <c r="X379" i="17"/>
  <c r="W379" i="17"/>
  <c r="C379" i="17"/>
  <c r="AA378" i="17"/>
  <c r="Z378" i="17"/>
  <c r="Y378" i="17"/>
  <c r="X378" i="17"/>
  <c r="W378" i="17"/>
  <c r="C378" i="17"/>
  <c r="AA377" i="17"/>
  <c r="Y377" i="17"/>
  <c r="Z377" i="17" s="1"/>
  <c r="X377" i="17"/>
  <c r="W377" i="17"/>
  <c r="C377" i="17"/>
  <c r="AA376" i="17"/>
  <c r="Z376" i="17"/>
  <c r="Y376" i="17"/>
  <c r="X376" i="17"/>
  <c r="W376" i="17"/>
  <c r="C376" i="17"/>
  <c r="AA375" i="17"/>
  <c r="Y375" i="17"/>
  <c r="Z375" i="17" s="1"/>
  <c r="X375" i="17"/>
  <c r="W375" i="17"/>
  <c r="C375" i="17"/>
  <c r="AA374" i="17"/>
  <c r="Y374" i="17"/>
  <c r="Z374" i="17" s="1"/>
  <c r="X374" i="17"/>
  <c r="W374" i="17"/>
  <c r="C374" i="17"/>
  <c r="AA373" i="17"/>
  <c r="Y373" i="17"/>
  <c r="Z373" i="17" s="1"/>
  <c r="X373" i="17"/>
  <c r="W373" i="17"/>
  <c r="C373" i="17"/>
  <c r="AA372" i="17"/>
  <c r="Y372" i="17"/>
  <c r="Z372" i="17" s="1"/>
  <c r="X372" i="17"/>
  <c r="W372" i="17"/>
  <c r="C372" i="17"/>
  <c r="AA371" i="17"/>
  <c r="Y371" i="17"/>
  <c r="Z371" i="17" s="1"/>
  <c r="X371" i="17"/>
  <c r="W371" i="17"/>
  <c r="C371" i="17"/>
  <c r="AA370" i="17"/>
  <c r="Z370" i="17"/>
  <c r="Y370" i="17"/>
  <c r="X370" i="17"/>
  <c r="W370" i="17"/>
  <c r="C370" i="17"/>
  <c r="AA369" i="17"/>
  <c r="Y369" i="17"/>
  <c r="Z369" i="17" s="1"/>
  <c r="X369" i="17"/>
  <c r="W369" i="17"/>
  <c r="C369" i="17"/>
  <c r="AA368" i="17"/>
  <c r="Z368" i="17"/>
  <c r="Y368" i="17"/>
  <c r="X368" i="17"/>
  <c r="W368" i="17"/>
  <c r="C368" i="17"/>
  <c r="AA367" i="17"/>
  <c r="Y367" i="17"/>
  <c r="Z367" i="17" s="1"/>
  <c r="X367" i="17"/>
  <c r="W367" i="17"/>
  <c r="C367" i="17"/>
  <c r="AA366" i="17"/>
  <c r="Y366" i="17"/>
  <c r="Z366" i="17" s="1"/>
  <c r="X366" i="17"/>
  <c r="W366" i="17"/>
  <c r="C366" i="17"/>
  <c r="AA365" i="17"/>
  <c r="Y365" i="17"/>
  <c r="Z365" i="17" s="1"/>
  <c r="X365" i="17"/>
  <c r="W365" i="17"/>
  <c r="C365" i="17"/>
  <c r="AA364" i="17"/>
  <c r="Y364" i="17"/>
  <c r="Z364" i="17" s="1"/>
  <c r="X364" i="17"/>
  <c r="W364" i="17"/>
  <c r="C364" i="17"/>
  <c r="AA363" i="17"/>
  <c r="Y363" i="17"/>
  <c r="Z363" i="17" s="1"/>
  <c r="X363" i="17"/>
  <c r="W363" i="17"/>
  <c r="C363" i="17"/>
  <c r="AA362" i="17"/>
  <c r="Z362" i="17"/>
  <c r="Y362" i="17"/>
  <c r="X362" i="17"/>
  <c r="W362" i="17"/>
  <c r="C362" i="17"/>
  <c r="AA361" i="17"/>
  <c r="Y361" i="17"/>
  <c r="Z361" i="17" s="1"/>
  <c r="X361" i="17"/>
  <c r="W361" i="17"/>
  <c r="C361" i="17"/>
  <c r="AA360" i="17"/>
  <c r="Z360" i="17"/>
  <c r="Y360" i="17"/>
  <c r="X360" i="17"/>
  <c r="W360" i="17"/>
  <c r="C360" i="17"/>
  <c r="AA359" i="17"/>
  <c r="Y359" i="17"/>
  <c r="Z359" i="17" s="1"/>
  <c r="X359" i="17"/>
  <c r="W359" i="17"/>
  <c r="C359" i="17"/>
  <c r="AA358" i="17"/>
  <c r="Y358" i="17"/>
  <c r="Z358" i="17" s="1"/>
  <c r="X358" i="17"/>
  <c r="W358" i="17"/>
  <c r="C358" i="17"/>
  <c r="AA357" i="17"/>
  <c r="Y357" i="17"/>
  <c r="Z357" i="17" s="1"/>
  <c r="X357" i="17"/>
  <c r="W357" i="17"/>
  <c r="C357" i="17"/>
  <c r="AA356" i="17"/>
  <c r="Y356" i="17"/>
  <c r="Z356" i="17" s="1"/>
  <c r="X356" i="17"/>
  <c r="W356" i="17"/>
  <c r="C356" i="17"/>
  <c r="AA355" i="17"/>
  <c r="Y355" i="17"/>
  <c r="Z355" i="17" s="1"/>
  <c r="X355" i="17"/>
  <c r="W355" i="17"/>
  <c r="C355" i="17"/>
  <c r="AA354" i="17"/>
  <c r="Z354" i="17"/>
  <c r="Y354" i="17"/>
  <c r="X354" i="17"/>
  <c r="W354" i="17"/>
  <c r="C354" i="17"/>
  <c r="AA353" i="17"/>
  <c r="Y353" i="17"/>
  <c r="Z353" i="17" s="1"/>
  <c r="X353" i="17"/>
  <c r="W353" i="17"/>
  <c r="C353" i="17"/>
  <c r="AA352" i="17"/>
  <c r="Z352" i="17"/>
  <c r="Y352" i="17"/>
  <c r="X352" i="17"/>
  <c r="W352" i="17"/>
  <c r="C352" i="17"/>
  <c r="AA351" i="17"/>
  <c r="Y351" i="17"/>
  <c r="Z351" i="17" s="1"/>
  <c r="X351" i="17"/>
  <c r="W351" i="17"/>
  <c r="C351" i="17"/>
  <c r="AA350" i="17"/>
  <c r="Y350" i="17"/>
  <c r="Z350" i="17" s="1"/>
  <c r="X350" i="17"/>
  <c r="W350" i="17"/>
  <c r="C350" i="17"/>
  <c r="AA349" i="17"/>
  <c r="Y349" i="17"/>
  <c r="Z349" i="17" s="1"/>
  <c r="X349" i="17"/>
  <c r="W349" i="17"/>
  <c r="C349" i="17"/>
  <c r="AA348" i="17"/>
  <c r="Y348" i="17"/>
  <c r="Z348" i="17" s="1"/>
  <c r="X348" i="17"/>
  <c r="W348" i="17"/>
  <c r="C348" i="17"/>
  <c r="AA347" i="17"/>
  <c r="Y347" i="17"/>
  <c r="Z347" i="17" s="1"/>
  <c r="X347" i="17"/>
  <c r="W347" i="17"/>
  <c r="C347" i="17"/>
  <c r="AA346" i="17"/>
  <c r="Z346" i="17"/>
  <c r="Y346" i="17"/>
  <c r="X346" i="17"/>
  <c r="W346" i="17"/>
  <c r="C346" i="17"/>
  <c r="AA345" i="17"/>
  <c r="Y345" i="17"/>
  <c r="Z345" i="17" s="1"/>
  <c r="X345" i="17"/>
  <c r="W345" i="17"/>
  <c r="C345" i="17"/>
  <c r="AA344" i="17"/>
  <c r="Z344" i="17"/>
  <c r="Y344" i="17"/>
  <c r="X344" i="17"/>
  <c r="W344" i="17"/>
  <c r="C344" i="17"/>
  <c r="AA343" i="17"/>
  <c r="Y343" i="17"/>
  <c r="Z343" i="17" s="1"/>
  <c r="X343" i="17"/>
  <c r="W343" i="17"/>
  <c r="C343" i="17"/>
  <c r="AA342" i="17"/>
  <c r="Y342" i="17"/>
  <c r="Z342" i="17" s="1"/>
  <c r="X342" i="17"/>
  <c r="W342" i="17"/>
  <c r="C342" i="17"/>
  <c r="AA341" i="17"/>
  <c r="Y341" i="17"/>
  <c r="Z341" i="17" s="1"/>
  <c r="X341" i="17"/>
  <c r="W341" i="17"/>
  <c r="C341" i="17"/>
  <c r="AA340" i="17"/>
  <c r="Y340" i="17"/>
  <c r="Z340" i="17" s="1"/>
  <c r="X340" i="17"/>
  <c r="W340" i="17"/>
  <c r="C340" i="17"/>
  <c r="AA339" i="17"/>
  <c r="Y339" i="17"/>
  <c r="Z339" i="17" s="1"/>
  <c r="X339" i="17"/>
  <c r="W339" i="17"/>
  <c r="C339" i="17"/>
  <c r="AA338" i="17"/>
  <c r="Z338" i="17"/>
  <c r="Y338" i="17"/>
  <c r="X338" i="17"/>
  <c r="W338" i="17"/>
  <c r="C338" i="17"/>
  <c r="AA337" i="17"/>
  <c r="Y337" i="17"/>
  <c r="Z337" i="17" s="1"/>
  <c r="X337" i="17"/>
  <c r="W337" i="17"/>
  <c r="C337" i="17"/>
  <c r="AA336" i="17"/>
  <c r="Z336" i="17"/>
  <c r="Y336" i="17"/>
  <c r="X336" i="17"/>
  <c r="W336" i="17"/>
  <c r="C336" i="17"/>
  <c r="AA335" i="17"/>
  <c r="Y335" i="17"/>
  <c r="Z335" i="17" s="1"/>
  <c r="X335" i="17"/>
  <c r="W335" i="17"/>
  <c r="C335" i="17"/>
  <c r="AA334" i="17"/>
  <c r="Y334" i="17"/>
  <c r="Z334" i="17" s="1"/>
  <c r="X334" i="17"/>
  <c r="W334" i="17"/>
  <c r="C334" i="17"/>
  <c r="AA333" i="17"/>
  <c r="Y333" i="17"/>
  <c r="Z333" i="17" s="1"/>
  <c r="X333" i="17"/>
  <c r="W333" i="17"/>
  <c r="C333" i="17"/>
  <c r="AA332" i="17"/>
  <c r="Y332" i="17"/>
  <c r="Z332" i="17" s="1"/>
  <c r="X332" i="17"/>
  <c r="W332" i="17"/>
  <c r="C332" i="17"/>
  <c r="AA331" i="17"/>
  <c r="Y331" i="17"/>
  <c r="Z331" i="17" s="1"/>
  <c r="X331" i="17"/>
  <c r="W331" i="17"/>
  <c r="C331" i="17"/>
  <c r="AA330" i="17"/>
  <c r="Z330" i="17"/>
  <c r="Y330" i="17"/>
  <c r="X330" i="17"/>
  <c r="W330" i="17"/>
  <c r="C330" i="17"/>
  <c r="AA329" i="17"/>
  <c r="Y329" i="17"/>
  <c r="Z329" i="17" s="1"/>
  <c r="X329" i="17"/>
  <c r="W329" i="17"/>
  <c r="C329" i="17"/>
  <c r="AA328" i="17"/>
  <c r="Z328" i="17"/>
  <c r="Y328" i="17"/>
  <c r="X328" i="17"/>
  <c r="W328" i="17"/>
  <c r="C328" i="17"/>
  <c r="AA327" i="17"/>
  <c r="Y327" i="17"/>
  <c r="Z327" i="17" s="1"/>
  <c r="X327" i="17"/>
  <c r="W327" i="17"/>
  <c r="C327" i="17"/>
  <c r="AA326" i="17"/>
  <c r="Y326" i="17"/>
  <c r="Z326" i="17" s="1"/>
  <c r="X326" i="17"/>
  <c r="W326" i="17"/>
  <c r="C326" i="17"/>
  <c r="AA325" i="17"/>
  <c r="Y325" i="17"/>
  <c r="Z325" i="17" s="1"/>
  <c r="X325" i="17"/>
  <c r="W325" i="17"/>
  <c r="C325" i="17"/>
  <c r="AA324" i="17"/>
  <c r="Y324" i="17"/>
  <c r="Z324" i="17" s="1"/>
  <c r="X324" i="17"/>
  <c r="W324" i="17"/>
  <c r="C324" i="17"/>
  <c r="AA323" i="17"/>
  <c r="Y323" i="17"/>
  <c r="Z323" i="17" s="1"/>
  <c r="X323" i="17"/>
  <c r="W323" i="17"/>
  <c r="C323" i="17"/>
  <c r="AA322" i="17"/>
  <c r="Z322" i="17"/>
  <c r="Y322" i="17"/>
  <c r="X322" i="17"/>
  <c r="W322" i="17"/>
  <c r="C322" i="17"/>
  <c r="AA321" i="17"/>
  <c r="Y321" i="17"/>
  <c r="Z321" i="17" s="1"/>
  <c r="X321" i="17"/>
  <c r="W321" i="17"/>
  <c r="C321" i="17"/>
  <c r="AA320" i="17"/>
  <c r="Z320" i="17"/>
  <c r="Y320" i="17"/>
  <c r="X320" i="17"/>
  <c r="W320" i="17"/>
  <c r="C320" i="17"/>
  <c r="AA319" i="17"/>
  <c r="Y319" i="17"/>
  <c r="Z319" i="17" s="1"/>
  <c r="X319" i="17"/>
  <c r="W319" i="17"/>
  <c r="C319" i="17"/>
  <c r="AA318" i="17"/>
  <c r="Y318" i="17"/>
  <c r="Z318" i="17" s="1"/>
  <c r="X318" i="17"/>
  <c r="W318" i="17"/>
  <c r="C318" i="17"/>
  <c r="AA317" i="17"/>
  <c r="Y317" i="17"/>
  <c r="Z317" i="17" s="1"/>
  <c r="X317" i="17"/>
  <c r="W317" i="17"/>
  <c r="C317" i="17"/>
  <c r="AA316" i="17"/>
  <c r="Y316" i="17"/>
  <c r="Z316" i="17" s="1"/>
  <c r="X316" i="17"/>
  <c r="W316" i="17"/>
  <c r="C316" i="17"/>
  <c r="AA315" i="17"/>
  <c r="Y315" i="17"/>
  <c r="Z315" i="17" s="1"/>
  <c r="X315" i="17"/>
  <c r="W315" i="17"/>
  <c r="C315" i="17"/>
  <c r="AA314" i="17"/>
  <c r="Z314" i="17"/>
  <c r="Y314" i="17"/>
  <c r="X314" i="17"/>
  <c r="W314" i="17"/>
  <c r="C314" i="17"/>
  <c r="AA313" i="17"/>
  <c r="Y313" i="17"/>
  <c r="Z313" i="17" s="1"/>
  <c r="X313" i="17"/>
  <c r="W313" i="17"/>
  <c r="C313" i="17"/>
  <c r="AA312" i="17"/>
  <c r="Z312" i="17"/>
  <c r="Y312" i="17"/>
  <c r="X312" i="17"/>
  <c r="W312" i="17"/>
  <c r="C312" i="17"/>
  <c r="AA311" i="17"/>
  <c r="Y311" i="17"/>
  <c r="Z311" i="17" s="1"/>
  <c r="X311" i="17"/>
  <c r="W311" i="17"/>
  <c r="C311" i="17"/>
  <c r="AA310" i="17"/>
  <c r="Y310" i="17"/>
  <c r="Z310" i="17" s="1"/>
  <c r="X310" i="17"/>
  <c r="W310" i="17"/>
  <c r="C310" i="17"/>
  <c r="AA309" i="17"/>
  <c r="Y309" i="17"/>
  <c r="Z309" i="17" s="1"/>
  <c r="X309" i="17"/>
  <c r="W309" i="17"/>
  <c r="C309" i="17"/>
  <c r="AA308" i="17"/>
  <c r="Y308" i="17"/>
  <c r="Z308" i="17" s="1"/>
  <c r="X308" i="17"/>
  <c r="W308" i="17"/>
  <c r="C308" i="17"/>
  <c r="AA307" i="17"/>
  <c r="Y307" i="17"/>
  <c r="Z307" i="17" s="1"/>
  <c r="X307" i="17"/>
  <c r="W307" i="17"/>
  <c r="C307" i="17"/>
  <c r="AA306" i="17"/>
  <c r="Z306" i="17"/>
  <c r="Y306" i="17"/>
  <c r="X306" i="17"/>
  <c r="W306" i="17"/>
  <c r="C306" i="17"/>
  <c r="AA305" i="17"/>
  <c r="Y305" i="17"/>
  <c r="Z305" i="17" s="1"/>
  <c r="X305" i="17"/>
  <c r="W305" i="17"/>
  <c r="C305" i="17"/>
  <c r="AA304" i="17"/>
  <c r="Z304" i="17"/>
  <c r="Y304" i="17"/>
  <c r="X304" i="17"/>
  <c r="W304" i="17"/>
  <c r="C304" i="17"/>
  <c r="AA303" i="17"/>
  <c r="Y303" i="17"/>
  <c r="Z303" i="17" s="1"/>
  <c r="X303" i="17"/>
  <c r="W303" i="17"/>
  <c r="C303" i="17"/>
  <c r="AA302" i="17"/>
  <c r="Y302" i="17"/>
  <c r="Z302" i="17" s="1"/>
  <c r="X302" i="17"/>
  <c r="W302" i="17"/>
  <c r="C302" i="17"/>
  <c r="AA301" i="17"/>
  <c r="Y301" i="17"/>
  <c r="Z301" i="17" s="1"/>
  <c r="X301" i="17"/>
  <c r="W301" i="17"/>
  <c r="C301" i="17"/>
  <c r="AA300" i="17"/>
  <c r="Y300" i="17"/>
  <c r="Z300" i="17" s="1"/>
  <c r="X300" i="17"/>
  <c r="W300" i="17"/>
  <c r="C300" i="17"/>
  <c r="AA299" i="17"/>
  <c r="Y299" i="17"/>
  <c r="Z299" i="17" s="1"/>
  <c r="X299" i="17"/>
  <c r="W299" i="17"/>
  <c r="C299" i="17"/>
  <c r="AA298" i="17"/>
  <c r="Z298" i="17"/>
  <c r="Y298" i="17"/>
  <c r="X298" i="17"/>
  <c r="W298" i="17"/>
  <c r="C298" i="17"/>
  <c r="AA297" i="17"/>
  <c r="Y297" i="17"/>
  <c r="Z297" i="17" s="1"/>
  <c r="X297" i="17"/>
  <c r="W297" i="17"/>
  <c r="C297" i="17"/>
  <c r="AA296" i="17"/>
  <c r="Z296" i="17"/>
  <c r="Y296" i="17"/>
  <c r="X296" i="17"/>
  <c r="W296" i="17"/>
  <c r="C296" i="17"/>
  <c r="AA295" i="17"/>
  <c r="Y295" i="17"/>
  <c r="Z295" i="17" s="1"/>
  <c r="X295" i="17"/>
  <c r="W295" i="17"/>
  <c r="C295" i="17"/>
  <c r="AA294" i="17"/>
  <c r="Y294" i="17"/>
  <c r="Z294" i="17" s="1"/>
  <c r="X294" i="17"/>
  <c r="W294" i="17"/>
  <c r="C294" i="17"/>
  <c r="AA293" i="17"/>
  <c r="Y293" i="17"/>
  <c r="Z293" i="17" s="1"/>
  <c r="X293" i="17"/>
  <c r="W293" i="17"/>
  <c r="C293" i="17"/>
  <c r="AA292" i="17"/>
  <c r="Z292" i="17"/>
  <c r="Y292" i="17"/>
  <c r="X292" i="17"/>
  <c r="W292" i="17"/>
  <c r="C292" i="17"/>
  <c r="AA291" i="17"/>
  <c r="Y291" i="17"/>
  <c r="Z291" i="17" s="1"/>
  <c r="X291" i="17"/>
  <c r="W291" i="17"/>
  <c r="C291" i="17"/>
  <c r="AA290" i="17"/>
  <c r="Z290" i="17"/>
  <c r="Y290" i="17"/>
  <c r="X290" i="17"/>
  <c r="W290" i="17"/>
  <c r="C290" i="17"/>
  <c r="AA289" i="17"/>
  <c r="Y289" i="17"/>
  <c r="Z289" i="17" s="1"/>
  <c r="X289" i="17"/>
  <c r="W289" i="17"/>
  <c r="C289" i="17"/>
  <c r="AA288" i="17"/>
  <c r="Z288" i="17"/>
  <c r="Y288" i="17"/>
  <c r="X288" i="17"/>
  <c r="W288" i="17"/>
  <c r="C288" i="17"/>
  <c r="AA287" i="17"/>
  <c r="Y287" i="17"/>
  <c r="Z287" i="17" s="1"/>
  <c r="X287" i="17"/>
  <c r="W287" i="17"/>
  <c r="C287" i="17"/>
  <c r="AA286" i="17"/>
  <c r="Y286" i="17"/>
  <c r="Z286" i="17" s="1"/>
  <c r="X286" i="17"/>
  <c r="W286" i="17"/>
  <c r="C286" i="17"/>
  <c r="AA285" i="17"/>
  <c r="Y285" i="17"/>
  <c r="Z285" i="17" s="1"/>
  <c r="X285" i="17"/>
  <c r="W285" i="17"/>
  <c r="C285" i="17"/>
  <c r="AA284" i="17"/>
  <c r="Z284" i="17"/>
  <c r="Y284" i="17"/>
  <c r="X284" i="17"/>
  <c r="W284" i="17"/>
  <c r="C284" i="17"/>
  <c r="AA283" i="17"/>
  <c r="Y283" i="17"/>
  <c r="Z283" i="17" s="1"/>
  <c r="X283" i="17"/>
  <c r="W283" i="17"/>
  <c r="C283" i="17"/>
  <c r="AA282" i="17"/>
  <c r="Z282" i="17"/>
  <c r="Y282" i="17"/>
  <c r="X282" i="17"/>
  <c r="W282" i="17"/>
  <c r="C282" i="17"/>
  <c r="AA281" i="17"/>
  <c r="Y281" i="17"/>
  <c r="Z281" i="17" s="1"/>
  <c r="X281" i="17"/>
  <c r="W281" i="17"/>
  <c r="C281" i="17"/>
  <c r="AA280" i="17"/>
  <c r="Z280" i="17"/>
  <c r="Y280" i="17"/>
  <c r="X280" i="17"/>
  <c r="W280" i="17"/>
  <c r="C280" i="17"/>
  <c r="AA279" i="17"/>
  <c r="Y279" i="17"/>
  <c r="Z279" i="17" s="1"/>
  <c r="X279" i="17"/>
  <c r="W279" i="17"/>
  <c r="C279" i="17"/>
  <c r="AA278" i="17"/>
  <c r="Y278" i="17"/>
  <c r="Z278" i="17" s="1"/>
  <c r="X278" i="17"/>
  <c r="W278" i="17"/>
  <c r="C278" i="17"/>
  <c r="AA277" i="17"/>
  <c r="Y277" i="17"/>
  <c r="Z277" i="17" s="1"/>
  <c r="X277" i="17"/>
  <c r="W277" i="17"/>
  <c r="C277" i="17"/>
  <c r="AA276" i="17"/>
  <c r="Z276" i="17"/>
  <c r="Y276" i="17"/>
  <c r="X276" i="17"/>
  <c r="W276" i="17"/>
  <c r="C276" i="17"/>
  <c r="AA275" i="17"/>
  <c r="Y275" i="17"/>
  <c r="Z275" i="17" s="1"/>
  <c r="X275" i="17"/>
  <c r="W275" i="17"/>
  <c r="C275" i="17"/>
  <c r="AA274" i="17"/>
  <c r="Z274" i="17"/>
  <c r="Y274" i="17"/>
  <c r="X274" i="17"/>
  <c r="W274" i="17"/>
  <c r="C274" i="17"/>
  <c r="AA273" i="17"/>
  <c r="Y273" i="17"/>
  <c r="Z273" i="17" s="1"/>
  <c r="X273" i="17"/>
  <c r="W273" i="17"/>
  <c r="C273" i="17"/>
  <c r="AA272" i="17"/>
  <c r="Z272" i="17"/>
  <c r="Y272" i="17"/>
  <c r="X272" i="17"/>
  <c r="W272" i="17"/>
  <c r="C272" i="17"/>
  <c r="AA271" i="17"/>
  <c r="Y271" i="17"/>
  <c r="Z271" i="17" s="1"/>
  <c r="X271" i="17"/>
  <c r="W271" i="17"/>
  <c r="C271" i="17"/>
  <c r="AA270" i="17"/>
  <c r="Y270" i="17"/>
  <c r="Z270" i="17" s="1"/>
  <c r="X270" i="17"/>
  <c r="W270" i="17"/>
  <c r="C270" i="17"/>
  <c r="AA269" i="17"/>
  <c r="Y269" i="17"/>
  <c r="Z269" i="17" s="1"/>
  <c r="X269" i="17"/>
  <c r="W269" i="17"/>
  <c r="C269" i="17"/>
  <c r="AA268" i="17"/>
  <c r="Y268" i="17"/>
  <c r="Z268" i="17" s="1"/>
  <c r="X268" i="17"/>
  <c r="W268" i="17"/>
  <c r="C268" i="17"/>
  <c r="AA267" i="17"/>
  <c r="Y267" i="17"/>
  <c r="Z267" i="17" s="1"/>
  <c r="X267" i="17"/>
  <c r="W267" i="17"/>
  <c r="C267" i="17"/>
  <c r="AA266" i="17"/>
  <c r="Z266" i="17"/>
  <c r="Y266" i="17"/>
  <c r="X266" i="17"/>
  <c r="W266" i="17"/>
  <c r="C266" i="17"/>
  <c r="AA265" i="17"/>
  <c r="Y265" i="17"/>
  <c r="Z265" i="17" s="1"/>
  <c r="X265" i="17"/>
  <c r="W265" i="17"/>
  <c r="C265" i="17"/>
  <c r="AA264" i="17"/>
  <c r="Z264" i="17"/>
  <c r="Y264" i="17"/>
  <c r="X264" i="17"/>
  <c r="W264" i="17"/>
  <c r="C264" i="17"/>
  <c r="AA263" i="17"/>
  <c r="Y263" i="17"/>
  <c r="Z263" i="17" s="1"/>
  <c r="X263" i="17"/>
  <c r="W263" i="17"/>
  <c r="C263" i="17"/>
  <c r="AA262" i="17"/>
  <c r="Y262" i="17"/>
  <c r="Z262" i="17" s="1"/>
  <c r="X262" i="17"/>
  <c r="W262" i="17"/>
  <c r="C262" i="17"/>
  <c r="AA261" i="17"/>
  <c r="Y261" i="17"/>
  <c r="Z261" i="17" s="1"/>
  <c r="X261" i="17"/>
  <c r="W261" i="17"/>
  <c r="C261" i="17"/>
  <c r="AA260" i="17"/>
  <c r="Y260" i="17"/>
  <c r="Z260" i="17" s="1"/>
  <c r="X260" i="17"/>
  <c r="W260" i="17"/>
  <c r="C260" i="17"/>
  <c r="AA259" i="17"/>
  <c r="Y259" i="17"/>
  <c r="Z259" i="17" s="1"/>
  <c r="X259" i="17"/>
  <c r="W259" i="17"/>
  <c r="C259" i="17"/>
  <c r="AA258" i="17"/>
  <c r="Z258" i="17"/>
  <c r="Y258" i="17"/>
  <c r="X258" i="17"/>
  <c r="W258" i="17"/>
  <c r="C258" i="17"/>
  <c r="AA257" i="17"/>
  <c r="Y257" i="17"/>
  <c r="Z257" i="17" s="1"/>
  <c r="X257" i="17"/>
  <c r="W257" i="17"/>
  <c r="C257" i="17"/>
  <c r="AA256" i="17"/>
  <c r="Z256" i="17"/>
  <c r="Y256" i="17"/>
  <c r="X256" i="17"/>
  <c r="W256" i="17"/>
  <c r="C256" i="17"/>
  <c r="AA255" i="17"/>
  <c r="Y255" i="17"/>
  <c r="Z255" i="17" s="1"/>
  <c r="X255" i="17"/>
  <c r="W255" i="17"/>
  <c r="C255" i="17"/>
  <c r="AA254" i="17"/>
  <c r="Y254" i="17"/>
  <c r="Z254" i="17" s="1"/>
  <c r="X254" i="17"/>
  <c r="W254" i="17"/>
  <c r="C254" i="17"/>
  <c r="AA253" i="17"/>
  <c r="Y253" i="17"/>
  <c r="Z253" i="17" s="1"/>
  <c r="X253" i="17"/>
  <c r="W253" i="17"/>
  <c r="C253" i="17"/>
  <c r="AA252" i="17"/>
  <c r="Y252" i="17"/>
  <c r="Z252" i="17" s="1"/>
  <c r="X252" i="17"/>
  <c r="W252" i="17"/>
  <c r="C252" i="17"/>
  <c r="AA251" i="17"/>
  <c r="Y251" i="17"/>
  <c r="Z251" i="17" s="1"/>
  <c r="X251" i="17"/>
  <c r="W251" i="17"/>
  <c r="C251" i="17"/>
  <c r="AA250" i="17"/>
  <c r="Z250" i="17"/>
  <c r="Y250" i="17"/>
  <c r="X250" i="17"/>
  <c r="W250" i="17"/>
  <c r="C250" i="17"/>
  <c r="AA249" i="17"/>
  <c r="Y249" i="17"/>
  <c r="Z249" i="17" s="1"/>
  <c r="X249" i="17"/>
  <c r="W249" i="17"/>
  <c r="C249" i="17"/>
  <c r="AA248" i="17"/>
  <c r="Z248" i="17"/>
  <c r="Y248" i="17"/>
  <c r="X248" i="17"/>
  <c r="W248" i="17"/>
  <c r="C248" i="17"/>
  <c r="AA247" i="17"/>
  <c r="Y247" i="17"/>
  <c r="Z247" i="17" s="1"/>
  <c r="X247" i="17"/>
  <c r="W247" i="17"/>
  <c r="C247" i="17"/>
  <c r="AA246" i="17"/>
  <c r="Y246" i="17"/>
  <c r="Z246" i="17" s="1"/>
  <c r="X246" i="17"/>
  <c r="W246" i="17"/>
  <c r="C246" i="17"/>
  <c r="AA245" i="17"/>
  <c r="Y245" i="17"/>
  <c r="Z245" i="17" s="1"/>
  <c r="X245" i="17"/>
  <c r="W245" i="17"/>
  <c r="C245" i="17"/>
  <c r="AA244" i="17"/>
  <c r="Y244" i="17"/>
  <c r="Z244" i="17" s="1"/>
  <c r="X244" i="17"/>
  <c r="W244" i="17"/>
  <c r="C244" i="17"/>
  <c r="AA243" i="17"/>
  <c r="Y243" i="17"/>
  <c r="Z243" i="17" s="1"/>
  <c r="X243" i="17"/>
  <c r="W243" i="17"/>
  <c r="C243" i="17"/>
  <c r="AA242" i="17"/>
  <c r="Z242" i="17"/>
  <c r="Y242" i="17"/>
  <c r="X242" i="17"/>
  <c r="W242" i="17"/>
  <c r="C242" i="17"/>
  <c r="AA241" i="17"/>
  <c r="Y241" i="17"/>
  <c r="Z241" i="17" s="1"/>
  <c r="X241" i="17"/>
  <c r="W241" i="17"/>
  <c r="C241" i="17"/>
  <c r="AA240" i="17"/>
  <c r="Z240" i="17"/>
  <c r="Y240" i="17"/>
  <c r="X240" i="17"/>
  <c r="W240" i="17"/>
  <c r="C240" i="17"/>
  <c r="AA239" i="17"/>
  <c r="Y239" i="17"/>
  <c r="Z239" i="17" s="1"/>
  <c r="X239" i="17"/>
  <c r="W239" i="17"/>
  <c r="C239" i="17"/>
  <c r="AA238" i="17"/>
  <c r="Y238" i="17"/>
  <c r="Z238" i="17" s="1"/>
  <c r="X238" i="17"/>
  <c r="W238" i="17"/>
  <c r="C238" i="17"/>
  <c r="AA237" i="17"/>
  <c r="Y237" i="17"/>
  <c r="Z237" i="17" s="1"/>
  <c r="X237" i="17"/>
  <c r="W237" i="17"/>
  <c r="C237" i="17"/>
  <c r="AA236" i="17"/>
  <c r="Y236" i="17"/>
  <c r="Z236" i="17" s="1"/>
  <c r="X236" i="17"/>
  <c r="W236" i="17"/>
  <c r="C236" i="17"/>
  <c r="AA235" i="17"/>
  <c r="Y235" i="17"/>
  <c r="Z235" i="17" s="1"/>
  <c r="X235" i="17"/>
  <c r="W235" i="17"/>
  <c r="C235" i="17"/>
  <c r="AA234" i="17"/>
  <c r="Z234" i="17"/>
  <c r="Y234" i="17"/>
  <c r="X234" i="17"/>
  <c r="W234" i="17"/>
  <c r="C234" i="17"/>
  <c r="AA233" i="17"/>
  <c r="Y233" i="17"/>
  <c r="Z233" i="17" s="1"/>
  <c r="X233" i="17"/>
  <c r="W233" i="17"/>
  <c r="C233" i="17"/>
  <c r="AA232" i="17"/>
  <c r="Z232" i="17"/>
  <c r="Y232" i="17"/>
  <c r="X232" i="17"/>
  <c r="W232" i="17"/>
  <c r="C232" i="17"/>
  <c r="AA231" i="17"/>
  <c r="Y231" i="17"/>
  <c r="Z231" i="17" s="1"/>
  <c r="X231" i="17"/>
  <c r="W231" i="17"/>
  <c r="C231" i="17"/>
  <c r="AA230" i="17"/>
  <c r="Y230" i="17"/>
  <c r="Z230" i="17" s="1"/>
  <c r="X230" i="17"/>
  <c r="W230" i="17"/>
  <c r="C230" i="17"/>
  <c r="AA229" i="17"/>
  <c r="Y229" i="17"/>
  <c r="Z229" i="17" s="1"/>
  <c r="X229" i="17"/>
  <c r="W229" i="17"/>
  <c r="C229" i="17"/>
  <c r="AA228" i="17"/>
  <c r="Y228" i="17"/>
  <c r="Z228" i="17" s="1"/>
  <c r="X228" i="17"/>
  <c r="W228" i="17"/>
  <c r="C228" i="17"/>
  <c r="AA227" i="17"/>
  <c r="Y227" i="17"/>
  <c r="Z227" i="17" s="1"/>
  <c r="X227" i="17"/>
  <c r="W227" i="17"/>
  <c r="C227" i="17"/>
  <c r="AA226" i="17"/>
  <c r="Z226" i="17"/>
  <c r="Y226" i="17"/>
  <c r="X226" i="17"/>
  <c r="W226" i="17"/>
  <c r="C226" i="17"/>
  <c r="AA225" i="17"/>
  <c r="Y225" i="17"/>
  <c r="Z225" i="17" s="1"/>
  <c r="X225" i="17"/>
  <c r="W225" i="17"/>
  <c r="C225" i="17"/>
  <c r="AA224" i="17"/>
  <c r="Z224" i="17"/>
  <c r="Y224" i="17"/>
  <c r="X224" i="17"/>
  <c r="W224" i="17"/>
  <c r="C224" i="17"/>
  <c r="AA223" i="17"/>
  <c r="Y223" i="17"/>
  <c r="Z223" i="17" s="1"/>
  <c r="X223" i="17"/>
  <c r="W223" i="17"/>
  <c r="C223" i="17"/>
  <c r="AA222" i="17"/>
  <c r="Y222" i="17"/>
  <c r="Z222" i="17" s="1"/>
  <c r="X222" i="17"/>
  <c r="W222" i="17"/>
  <c r="C222" i="17"/>
  <c r="AA221" i="17"/>
  <c r="Y221" i="17"/>
  <c r="Z221" i="17" s="1"/>
  <c r="X221" i="17"/>
  <c r="W221" i="17"/>
  <c r="C221" i="17"/>
  <c r="AA220" i="17"/>
  <c r="Y220" i="17"/>
  <c r="Z220" i="17" s="1"/>
  <c r="X220" i="17"/>
  <c r="W220" i="17"/>
  <c r="C220" i="17"/>
  <c r="AA219" i="17"/>
  <c r="Y219" i="17"/>
  <c r="Z219" i="17" s="1"/>
  <c r="X219" i="17"/>
  <c r="W219" i="17"/>
  <c r="C219" i="17"/>
  <c r="AA218" i="17"/>
  <c r="Z218" i="17"/>
  <c r="Y218" i="17"/>
  <c r="X218" i="17"/>
  <c r="W218" i="17"/>
  <c r="C218" i="17"/>
  <c r="AA217" i="17"/>
  <c r="Y217" i="17"/>
  <c r="Z217" i="17" s="1"/>
  <c r="X217" i="17"/>
  <c r="W217" i="17"/>
  <c r="C217" i="17"/>
  <c r="AA216" i="17"/>
  <c r="Z216" i="17"/>
  <c r="Y216" i="17"/>
  <c r="X216" i="17"/>
  <c r="W216" i="17"/>
  <c r="C216" i="17"/>
  <c r="AA215" i="17"/>
  <c r="Y215" i="17"/>
  <c r="Z215" i="17" s="1"/>
  <c r="X215" i="17"/>
  <c r="W215" i="17"/>
  <c r="C215" i="17"/>
  <c r="AA214" i="17"/>
  <c r="Y214" i="17"/>
  <c r="Z214" i="17" s="1"/>
  <c r="X214" i="17"/>
  <c r="W214" i="17"/>
  <c r="C214" i="17"/>
  <c r="AA213" i="17"/>
  <c r="Y213" i="17"/>
  <c r="Z213" i="17" s="1"/>
  <c r="X213" i="17"/>
  <c r="W213" i="17"/>
  <c r="C213" i="17"/>
  <c r="AA212" i="17"/>
  <c r="Y212" i="17"/>
  <c r="Z212" i="17" s="1"/>
  <c r="X212" i="17"/>
  <c r="W212" i="17"/>
  <c r="C212" i="17"/>
  <c r="AA211" i="17"/>
  <c r="Y211" i="17"/>
  <c r="Z211" i="17" s="1"/>
  <c r="X211" i="17"/>
  <c r="W211" i="17"/>
  <c r="C211" i="17"/>
  <c r="AA210" i="17"/>
  <c r="Z210" i="17"/>
  <c r="Y210" i="17"/>
  <c r="X210" i="17"/>
  <c r="W210" i="17"/>
  <c r="C210" i="17"/>
  <c r="AA209" i="17"/>
  <c r="Y209" i="17"/>
  <c r="Z209" i="17" s="1"/>
  <c r="X209" i="17"/>
  <c r="W209" i="17"/>
  <c r="C209" i="17"/>
  <c r="AA208" i="17"/>
  <c r="Z208" i="17"/>
  <c r="Y208" i="17"/>
  <c r="X208" i="17"/>
  <c r="W208" i="17"/>
  <c r="C208" i="17"/>
  <c r="AA207" i="17"/>
  <c r="Y207" i="17"/>
  <c r="Z207" i="17" s="1"/>
  <c r="X207" i="17"/>
  <c r="W207" i="17"/>
  <c r="C207" i="17"/>
  <c r="AA206" i="17"/>
  <c r="Y206" i="17"/>
  <c r="Z206" i="17" s="1"/>
  <c r="X206" i="17"/>
  <c r="W206" i="17"/>
  <c r="C206" i="17"/>
  <c r="AA205" i="17"/>
  <c r="Y205" i="17"/>
  <c r="Z205" i="17" s="1"/>
  <c r="X205" i="17"/>
  <c r="W205" i="17"/>
  <c r="C205" i="17"/>
  <c r="AA204" i="17"/>
  <c r="Y204" i="17"/>
  <c r="Z204" i="17" s="1"/>
  <c r="X204" i="17"/>
  <c r="W204" i="17"/>
  <c r="C204" i="17"/>
  <c r="AA203" i="17"/>
  <c r="Y203" i="17"/>
  <c r="Z203" i="17" s="1"/>
  <c r="X203" i="17"/>
  <c r="W203" i="17"/>
  <c r="C203" i="17"/>
  <c r="AA202" i="17"/>
  <c r="Z202" i="17"/>
  <c r="Y202" i="17"/>
  <c r="X202" i="17"/>
  <c r="W202" i="17"/>
  <c r="C202" i="17"/>
  <c r="AA201" i="17"/>
  <c r="Y201" i="17"/>
  <c r="Z201" i="17" s="1"/>
  <c r="X201" i="17"/>
  <c r="W201" i="17"/>
  <c r="C201" i="17"/>
  <c r="AA200" i="17"/>
  <c r="Z200" i="17"/>
  <c r="Y200" i="17"/>
  <c r="X200" i="17"/>
  <c r="W200" i="17"/>
  <c r="C200" i="17"/>
  <c r="AA199" i="17"/>
  <c r="Y199" i="17"/>
  <c r="Z199" i="17" s="1"/>
  <c r="X199" i="17"/>
  <c r="W199" i="17"/>
  <c r="C199" i="17"/>
  <c r="AA198" i="17"/>
  <c r="Y198" i="17"/>
  <c r="Z198" i="17" s="1"/>
  <c r="X198" i="17"/>
  <c r="W198" i="17"/>
  <c r="C198" i="17"/>
  <c r="AA197" i="17"/>
  <c r="Y197" i="17"/>
  <c r="Z197" i="17" s="1"/>
  <c r="X197" i="17"/>
  <c r="W197" i="17"/>
  <c r="C197" i="17"/>
  <c r="AA196" i="17"/>
  <c r="Y196" i="17"/>
  <c r="Z196" i="17" s="1"/>
  <c r="X196" i="17"/>
  <c r="W196" i="17"/>
  <c r="C196" i="17"/>
  <c r="AA195" i="17"/>
  <c r="Y195" i="17"/>
  <c r="Z195" i="17" s="1"/>
  <c r="X195" i="17"/>
  <c r="W195" i="17"/>
  <c r="C195" i="17"/>
  <c r="AA194" i="17"/>
  <c r="Z194" i="17"/>
  <c r="Y194" i="17"/>
  <c r="X194" i="17"/>
  <c r="W194" i="17"/>
  <c r="C194" i="17"/>
  <c r="AA193" i="17"/>
  <c r="Y193" i="17"/>
  <c r="Z193" i="17" s="1"/>
  <c r="X193" i="17"/>
  <c r="W193" i="17"/>
  <c r="C193" i="17"/>
  <c r="AA192" i="17"/>
  <c r="Z192" i="17"/>
  <c r="Y192" i="17"/>
  <c r="X192" i="17"/>
  <c r="W192" i="17"/>
  <c r="C192" i="17"/>
  <c r="AA191" i="17"/>
  <c r="Y191" i="17"/>
  <c r="Z191" i="17" s="1"/>
  <c r="X191" i="17"/>
  <c r="W191" i="17"/>
  <c r="C191" i="17"/>
  <c r="AA190" i="17"/>
  <c r="Y190" i="17"/>
  <c r="Z190" i="17" s="1"/>
  <c r="X190" i="17"/>
  <c r="W190" i="17"/>
  <c r="C190" i="17"/>
  <c r="AA189" i="17"/>
  <c r="Y189" i="17"/>
  <c r="Z189" i="17" s="1"/>
  <c r="X189" i="17"/>
  <c r="W189" i="17"/>
  <c r="C189" i="17"/>
  <c r="AA188" i="17"/>
  <c r="Y188" i="17"/>
  <c r="Z188" i="17" s="1"/>
  <c r="X188" i="17"/>
  <c r="W188" i="17"/>
  <c r="C188" i="17"/>
  <c r="AA187" i="17"/>
  <c r="Y187" i="17"/>
  <c r="Z187" i="17" s="1"/>
  <c r="X187" i="17"/>
  <c r="W187" i="17"/>
  <c r="C187" i="17"/>
  <c r="AA186" i="17"/>
  <c r="Z186" i="17"/>
  <c r="Y186" i="17"/>
  <c r="X186" i="17"/>
  <c r="W186" i="17"/>
  <c r="C186" i="17"/>
  <c r="AA185" i="17"/>
  <c r="Y185" i="17"/>
  <c r="Z185" i="17" s="1"/>
  <c r="X185" i="17"/>
  <c r="W185" i="17"/>
  <c r="C185" i="17"/>
  <c r="AA184" i="17"/>
  <c r="Z184" i="17"/>
  <c r="Y184" i="17"/>
  <c r="X184" i="17"/>
  <c r="W184" i="17"/>
  <c r="C184" i="17"/>
  <c r="AA183" i="17"/>
  <c r="Y183" i="17"/>
  <c r="Z183" i="17" s="1"/>
  <c r="X183" i="17"/>
  <c r="W183" i="17"/>
  <c r="C183" i="17"/>
  <c r="AA182" i="17"/>
  <c r="Y182" i="17"/>
  <c r="Z182" i="17" s="1"/>
  <c r="X182" i="17"/>
  <c r="W182" i="17"/>
  <c r="C182" i="17"/>
  <c r="AA181" i="17"/>
  <c r="Y181" i="17"/>
  <c r="Z181" i="17" s="1"/>
  <c r="X181" i="17"/>
  <c r="W181" i="17"/>
  <c r="C181" i="17"/>
  <c r="AA180" i="17"/>
  <c r="Y180" i="17"/>
  <c r="Z180" i="17" s="1"/>
  <c r="X180" i="17"/>
  <c r="W180" i="17"/>
  <c r="C180" i="17"/>
  <c r="AA179" i="17"/>
  <c r="Y179" i="17"/>
  <c r="Z179" i="17" s="1"/>
  <c r="X179" i="17"/>
  <c r="W179" i="17"/>
  <c r="C179" i="17"/>
  <c r="AA178" i="17"/>
  <c r="Z178" i="17"/>
  <c r="Y178" i="17"/>
  <c r="X178" i="17"/>
  <c r="W178" i="17"/>
  <c r="C178" i="17"/>
  <c r="AA177" i="17"/>
  <c r="Y177" i="17"/>
  <c r="Z177" i="17" s="1"/>
  <c r="X177" i="17"/>
  <c r="W177" i="17"/>
  <c r="C177" i="17"/>
  <c r="AA176" i="17"/>
  <c r="Z176" i="17"/>
  <c r="Y176" i="17"/>
  <c r="X176" i="17"/>
  <c r="W176" i="17"/>
  <c r="C176" i="17"/>
  <c r="AA175" i="17"/>
  <c r="Y175" i="17"/>
  <c r="Z175" i="17" s="1"/>
  <c r="X175" i="17"/>
  <c r="W175" i="17"/>
  <c r="C175" i="17"/>
  <c r="AA174" i="17"/>
  <c r="Y174" i="17"/>
  <c r="Z174" i="17" s="1"/>
  <c r="X174" i="17"/>
  <c r="W174" i="17"/>
  <c r="C174" i="17"/>
  <c r="AA173" i="17"/>
  <c r="Y173" i="17"/>
  <c r="Z173" i="17" s="1"/>
  <c r="X173" i="17"/>
  <c r="W173" i="17"/>
  <c r="C173" i="17"/>
  <c r="AA172" i="17"/>
  <c r="Y172" i="17"/>
  <c r="Z172" i="17" s="1"/>
  <c r="X172" i="17"/>
  <c r="W172" i="17"/>
  <c r="C172" i="17"/>
  <c r="AA171" i="17"/>
  <c r="Y171" i="17"/>
  <c r="Z171" i="17" s="1"/>
  <c r="X171" i="17"/>
  <c r="W171" i="17"/>
  <c r="C171" i="17"/>
  <c r="AA170" i="17"/>
  <c r="Z170" i="17"/>
  <c r="Y170" i="17"/>
  <c r="X170" i="17"/>
  <c r="W170" i="17"/>
  <c r="C170" i="17"/>
  <c r="AA169" i="17"/>
  <c r="Y169" i="17"/>
  <c r="Z169" i="17" s="1"/>
  <c r="X169" i="17"/>
  <c r="W169" i="17"/>
  <c r="C169" i="17"/>
  <c r="AA168" i="17"/>
  <c r="Z168" i="17"/>
  <c r="Y168" i="17"/>
  <c r="X168" i="17"/>
  <c r="W168" i="17"/>
  <c r="C168" i="17"/>
  <c r="AA167" i="17"/>
  <c r="Y167" i="17"/>
  <c r="Z167" i="17" s="1"/>
  <c r="X167" i="17"/>
  <c r="W167" i="17"/>
  <c r="C167" i="17"/>
  <c r="AA166" i="17"/>
  <c r="Y166" i="17"/>
  <c r="Z166" i="17" s="1"/>
  <c r="X166" i="17"/>
  <c r="W166" i="17"/>
  <c r="C166" i="17"/>
  <c r="AA165" i="17"/>
  <c r="Y165" i="17"/>
  <c r="Z165" i="17" s="1"/>
  <c r="X165" i="17"/>
  <c r="W165" i="17"/>
  <c r="C165" i="17"/>
  <c r="AA164" i="17"/>
  <c r="Y164" i="17"/>
  <c r="Z164" i="17" s="1"/>
  <c r="X164" i="17"/>
  <c r="W164" i="17"/>
  <c r="C164" i="17"/>
  <c r="AA163" i="17"/>
  <c r="Y163" i="17"/>
  <c r="Z163" i="17" s="1"/>
  <c r="X163" i="17"/>
  <c r="W163" i="17"/>
  <c r="C163" i="17"/>
  <c r="AA162" i="17"/>
  <c r="Z162" i="17"/>
  <c r="Y162" i="17"/>
  <c r="X162" i="17"/>
  <c r="W162" i="17"/>
  <c r="C162" i="17"/>
  <c r="AA161" i="17"/>
  <c r="Y161" i="17"/>
  <c r="Z161" i="17" s="1"/>
  <c r="X161" i="17"/>
  <c r="W161" i="17"/>
  <c r="C161" i="17"/>
  <c r="AA160" i="17"/>
  <c r="Z160" i="17"/>
  <c r="Y160" i="17"/>
  <c r="X160" i="17"/>
  <c r="W160" i="17"/>
  <c r="C160" i="17"/>
  <c r="AA159" i="17"/>
  <c r="Y159" i="17"/>
  <c r="Z159" i="17" s="1"/>
  <c r="X159" i="17"/>
  <c r="W159" i="17"/>
  <c r="C159" i="17"/>
  <c r="AA158" i="17"/>
  <c r="Y158" i="17"/>
  <c r="Z158" i="17" s="1"/>
  <c r="X158" i="17"/>
  <c r="W158" i="17"/>
  <c r="C158" i="17"/>
  <c r="AA157" i="17"/>
  <c r="Y157" i="17"/>
  <c r="Z157" i="17" s="1"/>
  <c r="X157" i="17"/>
  <c r="W157" i="17"/>
  <c r="C157" i="17"/>
  <c r="AA156" i="17"/>
  <c r="Y156" i="17"/>
  <c r="Z156" i="17" s="1"/>
  <c r="X156" i="17"/>
  <c r="W156" i="17"/>
  <c r="C156" i="17"/>
  <c r="AA155" i="17"/>
  <c r="Y155" i="17"/>
  <c r="Z155" i="17" s="1"/>
  <c r="X155" i="17"/>
  <c r="W155" i="17"/>
  <c r="C155" i="17"/>
  <c r="AA154" i="17"/>
  <c r="Z154" i="17"/>
  <c r="Y154" i="17"/>
  <c r="X154" i="17"/>
  <c r="W154" i="17"/>
  <c r="C154" i="17"/>
  <c r="AA153" i="17"/>
  <c r="Y153" i="17"/>
  <c r="Z153" i="17" s="1"/>
  <c r="X153" i="17"/>
  <c r="W153" i="17"/>
  <c r="C153" i="17"/>
  <c r="AA152" i="17"/>
  <c r="Z152" i="17"/>
  <c r="Y152" i="17"/>
  <c r="X152" i="17"/>
  <c r="W152" i="17"/>
  <c r="C152" i="17"/>
  <c r="AA151" i="17"/>
  <c r="Y151" i="17"/>
  <c r="Z151" i="17" s="1"/>
  <c r="X151" i="17"/>
  <c r="W151" i="17"/>
  <c r="C151" i="17"/>
  <c r="AA150" i="17"/>
  <c r="Y150" i="17"/>
  <c r="Z150" i="17" s="1"/>
  <c r="X150" i="17"/>
  <c r="W150" i="17"/>
  <c r="C150" i="17"/>
  <c r="AA149" i="17"/>
  <c r="Y149" i="17"/>
  <c r="Z149" i="17" s="1"/>
  <c r="X149" i="17"/>
  <c r="W149" i="17"/>
  <c r="C149" i="17"/>
  <c r="AA148" i="17"/>
  <c r="Y148" i="17"/>
  <c r="Z148" i="17" s="1"/>
  <c r="X148" i="17"/>
  <c r="W148" i="17"/>
  <c r="C148" i="17"/>
  <c r="AA147" i="17"/>
  <c r="Y147" i="17"/>
  <c r="Z147" i="17" s="1"/>
  <c r="X147" i="17"/>
  <c r="W147" i="17"/>
  <c r="C147" i="17"/>
  <c r="AA146" i="17"/>
  <c r="Z146" i="17"/>
  <c r="Y146" i="17"/>
  <c r="X146" i="17"/>
  <c r="W146" i="17"/>
  <c r="C146" i="17"/>
  <c r="AA145" i="17"/>
  <c r="Y145" i="17"/>
  <c r="Z145" i="17" s="1"/>
  <c r="X145" i="17"/>
  <c r="W145" i="17"/>
  <c r="C145" i="17"/>
  <c r="AA144" i="17"/>
  <c r="Z144" i="17"/>
  <c r="Y144" i="17"/>
  <c r="X144" i="17"/>
  <c r="W144" i="17"/>
  <c r="C144" i="17"/>
  <c r="AA143" i="17"/>
  <c r="Y143" i="17"/>
  <c r="Z143" i="17" s="1"/>
  <c r="X143" i="17"/>
  <c r="W143" i="17"/>
  <c r="C143" i="17"/>
  <c r="AA142" i="17"/>
  <c r="Y142" i="17"/>
  <c r="Z142" i="17" s="1"/>
  <c r="X142" i="17"/>
  <c r="W142" i="17"/>
  <c r="C142" i="17"/>
  <c r="AA141" i="17"/>
  <c r="Y141" i="17"/>
  <c r="Z141" i="17" s="1"/>
  <c r="X141" i="17"/>
  <c r="W141" i="17"/>
  <c r="C141" i="17"/>
  <c r="AA140" i="17"/>
  <c r="Z140" i="17"/>
  <c r="Y140" i="17"/>
  <c r="X140" i="17"/>
  <c r="W140" i="17"/>
  <c r="C140" i="17"/>
  <c r="AA139" i="17"/>
  <c r="Y139" i="17"/>
  <c r="Z139" i="17" s="1"/>
  <c r="X139" i="17"/>
  <c r="W139" i="17"/>
  <c r="C139" i="17"/>
  <c r="AA138" i="17"/>
  <c r="Z138" i="17"/>
  <c r="Y138" i="17"/>
  <c r="X138" i="17"/>
  <c r="W138" i="17"/>
  <c r="C138" i="17"/>
  <c r="AA137" i="17"/>
  <c r="Y137" i="17"/>
  <c r="Z137" i="17" s="1"/>
  <c r="X137" i="17"/>
  <c r="W137" i="17"/>
  <c r="C137" i="17"/>
  <c r="AA136" i="17"/>
  <c r="Z136" i="17"/>
  <c r="Y136" i="17"/>
  <c r="X136" i="17"/>
  <c r="W136" i="17"/>
  <c r="C136" i="17"/>
  <c r="AA135" i="17"/>
  <c r="Y135" i="17"/>
  <c r="Z135" i="17" s="1"/>
  <c r="X135" i="17"/>
  <c r="W135" i="17"/>
  <c r="C135" i="17"/>
  <c r="AA134" i="17"/>
  <c r="Y134" i="17"/>
  <c r="Z134" i="17" s="1"/>
  <c r="X134" i="17"/>
  <c r="W134" i="17"/>
  <c r="C134" i="17"/>
  <c r="AA133" i="17"/>
  <c r="Y133" i="17"/>
  <c r="Z133" i="17" s="1"/>
  <c r="X133" i="17"/>
  <c r="W133" i="17"/>
  <c r="C133" i="17"/>
  <c r="AA132" i="17"/>
  <c r="Z132" i="17"/>
  <c r="Y132" i="17"/>
  <c r="X132" i="17"/>
  <c r="W132" i="17"/>
  <c r="C132" i="17"/>
  <c r="AA131" i="17"/>
  <c r="Y131" i="17"/>
  <c r="Z131" i="17" s="1"/>
  <c r="X131" i="17"/>
  <c r="W131" i="17"/>
  <c r="C131" i="17"/>
  <c r="AA130" i="17"/>
  <c r="Z130" i="17"/>
  <c r="Y130" i="17"/>
  <c r="X130" i="17"/>
  <c r="W130" i="17"/>
  <c r="C130" i="17"/>
  <c r="AA129" i="17"/>
  <c r="Y129" i="17"/>
  <c r="Z129" i="17" s="1"/>
  <c r="X129" i="17"/>
  <c r="W129" i="17"/>
  <c r="C129" i="17"/>
  <c r="AA128" i="17"/>
  <c r="Z128" i="17"/>
  <c r="Y128" i="17"/>
  <c r="X128" i="17"/>
  <c r="W128" i="17"/>
  <c r="C128" i="17"/>
  <c r="AA127" i="17"/>
  <c r="Y127" i="17"/>
  <c r="Z127" i="17" s="1"/>
  <c r="X127" i="17"/>
  <c r="W127" i="17"/>
  <c r="C127" i="17"/>
  <c r="AA126" i="17"/>
  <c r="Y126" i="17"/>
  <c r="Z126" i="17" s="1"/>
  <c r="X126" i="17"/>
  <c r="W126" i="17"/>
  <c r="C126" i="17"/>
  <c r="AA125" i="17"/>
  <c r="Y125" i="17"/>
  <c r="Z125" i="17" s="1"/>
  <c r="X125" i="17"/>
  <c r="W125" i="17"/>
  <c r="C125" i="17"/>
  <c r="AA124" i="17"/>
  <c r="Z124" i="17"/>
  <c r="Y124" i="17"/>
  <c r="X124" i="17"/>
  <c r="W124" i="17"/>
  <c r="C124" i="17"/>
  <c r="AA123" i="17"/>
  <c r="Y123" i="17"/>
  <c r="Z123" i="17" s="1"/>
  <c r="X123" i="17"/>
  <c r="W123" i="17"/>
  <c r="C123" i="17"/>
  <c r="AA122" i="17"/>
  <c r="Z122" i="17"/>
  <c r="Y122" i="17"/>
  <c r="X122" i="17"/>
  <c r="W122" i="17"/>
  <c r="C122" i="17"/>
  <c r="AA121" i="17"/>
  <c r="Y121" i="17"/>
  <c r="Z121" i="17" s="1"/>
  <c r="X121" i="17"/>
  <c r="W121" i="17"/>
  <c r="C121" i="17"/>
  <c r="AA120" i="17"/>
  <c r="Z120" i="17"/>
  <c r="Y120" i="17"/>
  <c r="X120" i="17"/>
  <c r="W120" i="17"/>
  <c r="C120" i="17"/>
  <c r="AA119" i="17"/>
  <c r="Y119" i="17"/>
  <c r="Z119" i="17" s="1"/>
  <c r="X119" i="17"/>
  <c r="W119" i="17"/>
  <c r="C119" i="17"/>
  <c r="AA118" i="17"/>
  <c r="Y118" i="17"/>
  <c r="Z118" i="17" s="1"/>
  <c r="X118" i="17"/>
  <c r="W118" i="17"/>
  <c r="C118" i="17"/>
  <c r="AA117" i="17"/>
  <c r="Y117" i="17"/>
  <c r="Z117" i="17" s="1"/>
  <c r="X117" i="17"/>
  <c r="W117" i="17"/>
  <c r="C117" i="17"/>
  <c r="AA116" i="17"/>
  <c r="Z116" i="17"/>
  <c r="Y116" i="17"/>
  <c r="X116" i="17"/>
  <c r="W116" i="17"/>
  <c r="C116" i="17"/>
  <c r="AA115" i="17"/>
  <c r="Y115" i="17"/>
  <c r="Z115" i="17" s="1"/>
  <c r="X115" i="17"/>
  <c r="W115" i="17"/>
  <c r="C115" i="17"/>
  <c r="AA114" i="17"/>
  <c r="Z114" i="17"/>
  <c r="Y114" i="17"/>
  <c r="X114" i="17"/>
  <c r="W114" i="17"/>
  <c r="C114" i="17"/>
  <c r="AA113" i="17"/>
  <c r="Y113" i="17"/>
  <c r="Z113" i="17" s="1"/>
  <c r="X113" i="17"/>
  <c r="W113" i="17"/>
  <c r="C113" i="17"/>
  <c r="AA112" i="17"/>
  <c r="Z112" i="17"/>
  <c r="Y112" i="17"/>
  <c r="X112" i="17"/>
  <c r="W112" i="17"/>
  <c r="C112" i="17"/>
  <c r="AA111" i="17"/>
  <c r="Y111" i="17"/>
  <c r="Z111" i="17" s="1"/>
  <c r="X111" i="17"/>
  <c r="W111" i="17"/>
  <c r="C111" i="17"/>
  <c r="AA110" i="17"/>
  <c r="Y110" i="17"/>
  <c r="Z110" i="17" s="1"/>
  <c r="X110" i="17"/>
  <c r="W110" i="17"/>
  <c r="C110" i="17"/>
  <c r="AA109" i="17"/>
  <c r="Y109" i="17"/>
  <c r="Z109" i="17" s="1"/>
  <c r="X109" i="17"/>
  <c r="W109" i="17"/>
  <c r="C109" i="17"/>
  <c r="AA108" i="17"/>
  <c r="Z108" i="17"/>
  <c r="Y108" i="17"/>
  <c r="X108" i="17"/>
  <c r="W108" i="17"/>
  <c r="C108" i="17"/>
  <c r="AA107" i="17"/>
  <c r="Y107" i="17"/>
  <c r="Z107" i="17" s="1"/>
  <c r="X107" i="17"/>
  <c r="W107" i="17"/>
  <c r="C107" i="17"/>
  <c r="AA106" i="17"/>
  <c r="Z106" i="17"/>
  <c r="Y106" i="17"/>
  <c r="X106" i="17"/>
  <c r="W106" i="17"/>
  <c r="C106" i="17"/>
  <c r="AA105" i="17"/>
  <c r="Y105" i="17"/>
  <c r="Z105" i="17" s="1"/>
  <c r="X105" i="17"/>
  <c r="W105" i="17"/>
  <c r="C105" i="17"/>
  <c r="AA104" i="17"/>
  <c r="Z104" i="17"/>
  <c r="Y104" i="17"/>
  <c r="X104" i="17"/>
  <c r="W104" i="17"/>
  <c r="C104" i="17"/>
  <c r="AA103" i="17"/>
  <c r="Y103" i="17"/>
  <c r="Z103" i="17" s="1"/>
  <c r="X103" i="17"/>
  <c r="W103" i="17"/>
  <c r="C103" i="17"/>
  <c r="AA102" i="17"/>
  <c r="Y102" i="17"/>
  <c r="Z102" i="17" s="1"/>
  <c r="X102" i="17"/>
  <c r="W102" i="17"/>
  <c r="C102" i="17"/>
  <c r="AA101" i="17"/>
  <c r="Y101" i="17"/>
  <c r="Z101" i="17" s="1"/>
  <c r="X101" i="17"/>
  <c r="W101" i="17"/>
  <c r="C101" i="17"/>
  <c r="AA100" i="17"/>
  <c r="Z100" i="17"/>
  <c r="Y100" i="17"/>
  <c r="X100" i="17"/>
  <c r="W100" i="17"/>
  <c r="C100" i="17"/>
  <c r="AA99" i="17"/>
  <c r="Y99" i="17"/>
  <c r="Z99" i="17" s="1"/>
  <c r="X99" i="17"/>
  <c r="W99" i="17"/>
  <c r="C99" i="17"/>
  <c r="AA98" i="17"/>
  <c r="Z98" i="17"/>
  <c r="Y98" i="17"/>
  <c r="X98" i="17"/>
  <c r="W98" i="17"/>
  <c r="C98" i="17"/>
  <c r="AA97" i="17"/>
  <c r="Y97" i="17"/>
  <c r="Z97" i="17" s="1"/>
  <c r="X97" i="17"/>
  <c r="W97" i="17"/>
  <c r="C97" i="17"/>
  <c r="AA96" i="17"/>
  <c r="Z96" i="17"/>
  <c r="Y96" i="17"/>
  <c r="X96" i="17"/>
  <c r="W96" i="17"/>
  <c r="C96" i="17"/>
  <c r="AA95" i="17"/>
  <c r="Y95" i="17"/>
  <c r="Z95" i="17" s="1"/>
  <c r="X95" i="17"/>
  <c r="W95" i="17"/>
  <c r="C95" i="17"/>
  <c r="AA94" i="17"/>
  <c r="Y94" i="17"/>
  <c r="Z94" i="17" s="1"/>
  <c r="X94" i="17"/>
  <c r="W94" i="17"/>
  <c r="C94" i="17"/>
  <c r="AA93" i="17"/>
  <c r="Y93" i="17"/>
  <c r="Z93" i="17" s="1"/>
  <c r="X93" i="17"/>
  <c r="W93" i="17"/>
  <c r="C93" i="17"/>
  <c r="AA92" i="17"/>
  <c r="Z92" i="17"/>
  <c r="Y92" i="17"/>
  <c r="X92" i="17"/>
  <c r="W92" i="17"/>
  <c r="C92" i="17"/>
  <c r="AA91" i="17"/>
  <c r="Y91" i="17"/>
  <c r="Z91" i="17" s="1"/>
  <c r="X91" i="17"/>
  <c r="W91" i="17"/>
  <c r="C91" i="17"/>
  <c r="AA90" i="17"/>
  <c r="Z90" i="17"/>
  <c r="Y90" i="17"/>
  <c r="X90" i="17"/>
  <c r="W90" i="17"/>
  <c r="C90" i="17"/>
  <c r="AA89" i="17"/>
  <c r="Y89" i="17"/>
  <c r="Z89" i="17" s="1"/>
  <c r="X89" i="17"/>
  <c r="W89" i="17"/>
  <c r="C89" i="17"/>
  <c r="AA88" i="17"/>
  <c r="Z88" i="17"/>
  <c r="Y88" i="17"/>
  <c r="X88" i="17"/>
  <c r="W88" i="17"/>
  <c r="C88" i="17"/>
  <c r="AA87" i="17"/>
  <c r="Y87" i="17"/>
  <c r="Z87" i="17" s="1"/>
  <c r="X87" i="17"/>
  <c r="W87" i="17"/>
  <c r="C87" i="17"/>
  <c r="AA86" i="17"/>
  <c r="Y86" i="17"/>
  <c r="Z86" i="17" s="1"/>
  <c r="X86" i="17"/>
  <c r="W86" i="17"/>
  <c r="C86" i="17"/>
  <c r="AA85" i="17"/>
  <c r="Y85" i="17"/>
  <c r="Z85" i="17" s="1"/>
  <c r="X85" i="17"/>
  <c r="W85" i="17"/>
  <c r="C85" i="17"/>
  <c r="AA84" i="17"/>
  <c r="Z84" i="17"/>
  <c r="Y84" i="17"/>
  <c r="X84" i="17"/>
  <c r="W84" i="17"/>
  <c r="C84" i="17"/>
  <c r="AA83" i="17"/>
  <c r="Y83" i="17"/>
  <c r="Z83" i="17" s="1"/>
  <c r="X83" i="17"/>
  <c r="W83" i="17"/>
  <c r="C83" i="17"/>
  <c r="AA82" i="17"/>
  <c r="Z82" i="17"/>
  <c r="Y82" i="17"/>
  <c r="X82" i="17"/>
  <c r="W82" i="17"/>
  <c r="C82" i="17"/>
  <c r="AA81" i="17"/>
  <c r="Y81" i="17"/>
  <c r="Z81" i="17" s="1"/>
  <c r="X81" i="17"/>
  <c r="W81" i="17"/>
  <c r="C81" i="17"/>
  <c r="AA80" i="17"/>
  <c r="Z80" i="17"/>
  <c r="Y80" i="17"/>
  <c r="X80" i="17"/>
  <c r="W80" i="17"/>
  <c r="C80" i="17"/>
  <c r="AA79" i="17"/>
  <c r="Y79" i="17"/>
  <c r="Z79" i="17" s="1"/>
  <c r="X79" i="17"/>
  <c r="W79" i="17"/>
  <c r="C79" i="17"/>
  <c r="AA78" i="17"/>
  <c r="Y78" i="17"/>
  <c r="Z78" i="17" s="1"/>
  <c r="X78" i="17"/>
  <c r="W78" i="17"/>
  <c r="C78" i="17"/>
  <c r="AA77" i="17"/>
  <c r="Y77" i="17"/>
  <c r="Z77" i="17" s="1"/>
  <c r="X77" i="17"/>
  <c r="W77" i="17"/>
  <c r="C77" i="17"/>
  <c r="AA76" i="17"/>
  <c r="Z76" i="17"/>
  <c r="Y76" i="17"/>
  <c r="X76" i="17"/>
  <c r="W76" i="17"/>
  <c r="C76" i="17"/>
  <c r="AA75" i="17"/>
  <c r="Y75" i="17"/>
  <c r="Z75" i="17" s="1"/>
  <c r="X75" i="17"/>
  <c r="W75" i="17"/>
  <c r="C75" i="17"/>
  <c r="AA74" i="17"/>
  <c r="Z74" i="17"/>
  <c r="Y74" i="17"/>
  <c r="X74" i="17"/>
  <c r="W74" i="17"/>
  <c r="C74" i="17"/>
  <c r="AA73" i="17"/>
  <c r="Y73" i="17"/>
  <c r="Z73" i="17" s="1"/>
  <c r="X73" i="17"/>
  <c r="W73" i="17"/>
  <c r="C73" i="17"/>
  <c r="AA72" i="17"/>
  <c r="Z72" i="17"/>
  <c r="Y72" i="17"/>
  <c r="X72" i="17"/>
  <c r="W72" i="17"/>
  <c r="C72" i="17"/>
  <c r="AA71" i="17"/>
  <c r="Y71" i="17"/>
  <c r="Z71" i="17" s="1"/>
  <c r="X71" i="17"/>
  <c r="W71" i="17"/>
  <c r="C71" i="17"/>
  <c r="AA70" i="17"/>
  <c r="Y70" i="17"/>
  <c r="Z70" i="17" s="1"/>
  <c r="X70" i="17"/>
  <c r="W70" i="17"/>
  <c r="C70" i="17"/>
  <c r="AA69" i="17"/>
  <c r="Y69" i="17"/>
  <c r="Z69" i="17" s="1"/>
  <c r="X69" i="17"/>
  <c r="W69" i="17"/>
  <c r="C69" i="17"/>
  <c r="AA68" i="17"/>
  <c r="Z68" i="17"/>
  <c r="Y68" i="17"/>
  <c r="X68" i="17"/>
  <c r="W68" i="17"/>
  <c r="C68" i="17"/>
  <c r="AA67" i="17"/>
  <c r="Y67" i="17"/>
  <c r="Z67" i="17" s="1"/>
  <c r="X67" i="17"/>
  <c r="W67" i="17"/>
  <c r="C67" i="17"/>
  <c r="AA66" i="17"/>
  <c r="Z66" i="17"/>
  <c r="Y66" i="17"/>
  <c r="X66" i="17"/>
  <c r="W66" i="17"/>
  <c r="C66" i="17"/>
  <c r="AA65" i="17"/>
  <c r="Y65" i="17"/>
  <c r="Z65" i="17" s="1"/>
  <c r="X65" i="17"/>
  <c r="W65" i="17"/>
  <c r="C65" i="17"/>
  <c r="AA64" i="17"/>
  <c r="Z64" i="17"/>
  <c r="Y64" i="17"/>
  <c r="X64" i="17"/>
  <c r="W64" i="17"/>
  <c r="C64" i="17"/>
  <c r="AA63" i="17"/>
  <c r="Y63" i="17"/>
  <c r="Z63" i="17" s="1"/>
  <c r="X63" i="17"/>
  <c r="W63" i="17"/>
  <c r="C63" i="17"/>
  <c r="AA62" i="17"/>
  <c r="Y62" i="17"/>
  <c r="Z62" i="17" s="1"/>
  <c r="X62" i="17"/>
  <c r="W62" i="17"/>
  <c r="C62" i="17"/>
  <c r="AA61" i="17"/>
  <c r="Y61" i="17"/>
  <c r="Z61" i="17" s="1"/>
  <c r="X61" i="17"/>
  <c r="W61" i="17"/>
  <c r="C61" i="17"/>
  <c r="AA60" i="17"/>
  <c r="Y60" i="17"/>
  <c r="Z60" i="17" s="1"/>
  <c r="X60" i="17"/>
  <c r="W60" i="17"/>
  <c r="C60" i="17"/>
  <c r="AA59" i="17"/>
  <c r="Y59" i="17"/>
  <c r="Z59" i="17" s="1"/>
  <c r="X59" i="17"/>
  <c r="W59" i="17"/>
  <c r="C59" i="17"/>
  <c r="AA58" i="17"/>
  <c r="Y58" i="17"/>
  <c r="Z58" i="17" s="1"/>
  <c r="X58" i="17"/>
  <c r="W58" i="17"/>
  <c r="C58" i="17"/>
  <c r="AA57" i="17"/>
  <c r="Y57" i="17"/>
  <c r="Z57" i="17" s="1"/>
  <c r="X57" i="17"/>
  <c r="W57" i="17"/>
  <c r="C57" i="17"/>
  <c r="AA56" i="17"/>
  <c r="Y56" i="17"/>
  <c r="Z56" i="17" s="1"/>
  <c r="X56" i="17"/>
  <c r="W56" i="17"/>
  <c r="C56" i="17"/>
  <c r="AA55" i="17"/>
  <c r="Y55" i="17"/>
  <c r="Z55" i="17" s="1"/>
  <c r="X55" i="17"/>
  <c r="W55" i="17"/>
  <c r="C55" i="17"/>
  <c r="AA54" i="17"/>
  <c r="Y54" i="17"/>
  <c r="Z54" i="17" s="1"/>
  <c r="X54" i="17"/>
  <c r="W54" i="17"/>
  <c r="C54" i="17"/>
  <c r="AA53" i="17"/>
  <c r="Y53" i="17"/>
  <c r="Z53" i="17" s="1"/>
  <c r="X53" i="17"/>
  <c r="W53" i="17"/>
  <c r="C53" i="17"/>
  <c r="AA52" i="17"/>
  <c r="Y52" i="17"/>
  <c r="Z52" i="17" s="1"/>
  <c r="X52" i="17"/>
  <c r="W52" i="17"/>
  <c r="C52" i="17"/>
  <c r="AA51" i="17"/>
  <c r="Y51" i="17"/>
  <c r="Z51" i="17" s="1"/>
  <c r="X51" i="17"/>
  <c r="W51" i="17"/>
  <c r="C51" i="17"/>
  <c r="AA50" i="17"/>
  <c r="Y50" i="17"/>
  <c r="Z50" i="17" s="1"/>
  <c r="X50" i="17"/>
  <c r="W50" i="17"/>
  <c r="C50" i="17"/>
  <c r="AA49" i="17"/>
  <c r="Y49" i="17"/>
  <c r="Z49" i="17" s="1"/>
  <c r="X49" i="17"/>
  <c r="W49" i="17"/>
  <c r="C49" i="17"/>
  <c r="AA48" i="17"/>
  <c r="Y48" i="17"/>
  <c r="Z48" i="17" s="1"/>
  <c r="X48" i="17"/>
  <c r="W48" i="17"/>
  <c r="C48" i="17"/>
  <c r="AA47" i="17"/>
  <c r="Y47" i="17"/>
  <c r="Z47" i="17" s="1"/>
  <c r="X47" i="17"/>
  <c r="W47" i="17"/>
  <c r="C47" i="17"/>
  <c r="AA46" i="17"/>
  <c r="Y46" i="17"/>
  <c r="Z46" i="17" s="1"/>
  <c r="X46" i="17"/>
  <c r="W46" i="17"/>
  <c r="C46" i="17"/>
  <c r="AA45" i="17"/>
  <c r="Y45" i="17"/>
  <c r="Z45" i="17" s="1"/>
  <c r="X45" i="17"/>
  <c r="W45" i="17"/>
  <c r="C45" i="17"/>
  <c r="AA44" i="17"/>
  <c r="Y44" i="17"/>
  <c r="Z44" i="17" s="1"/>
  <c r="X44" i="17"/>
  <c r="W44" i="17"/>
  <c r="C44" i="17"/>
  <c r="AA43" i="17"/>
  <c r="Y43" i="17"/>
  <c r="Z43" i="17" s="1"/>
  <c r="X43" i="17"/>
  <c r="W43" i="17"/>
  <c r="C43" i="17"/>
  <c r="AA42" i="17"/>
  <c r="Y42" i="17"/>
  <c r="Z42" i="17" s="1"/>
  <c r="X42" i="17"/>
  <c r="W42" i="17"/>
  <c r="C42" i="17"/>
  <c r="AA41" i="17"/>
  <c r="Y41" i="17"/>
  <c r="Z41" i="17" s="1"/>
  <c r="X41" i="17"/>
  <c r="W41" i="17"/>
  <c r="C41" i="17"/>
  <c r="AA40" i="17"/>
  <c r="Y40" i="17"/>
  <c r="Z40" i="17" s="1"/>
  <c r="X40" i="17"/>
  <c r="W40" i="17"/>
  <c r="C40" i="17"/>
  <c r="AA39" i="17"/>
  <c r="Y39" i="17"/>
  <c r="Z39" i="17" s="1"/>
  <c r="X39" i="17"/>
  <c r="W39" i="17"/>
  <c r="C39" i="17"/>
  <c r="AA38" i="17"/>
  <c r="Y38" i="17"/>
  <c r="Z38" i="17" s="1"/>
  <c r="X38" i="17"/>
  <c r="W38" i="17"/>
  <c r="C38" i="17"/>
  <c r="AA37" i="17"/>
  <c r="Y37" i="17"/>
  <c r="Z37" i="17" s="1"/>
  <c r="X37" i="17"/>
  <c r="W37" i="17"/>
  <c r="C37" i="17"/>
  <c r="AA36" i="17"/>
  <c r="Y36" i="17"/>
  <c r="Z36" i="17" s="1"/>
  <c r="X36" i="17"/>
  <c r="W36" i="17"/>
  <c r="C36" i="17"/>
  <c r="AA35" i="17"/>
  <c r="Y35" i="17"/>
  <c r="Z35" i="17" s="1"/>
  <c r="X35" i="17"/>
  <c r="W35" i="17"/>
  <c r="C35" i="17"/>
  <c r="AA34" i="17"/>
  <c r="Y34" i="17"/>
  <c r="Z34" i="17" s="1"/>
  <c r="X34" i="17"/>
  <c r="W34" i="17"/>
  <c r="C34" i="17"/>
  <c r="AA33" i="17"/>
  <c r="Y33" i="17"/>
  <c r="Z33" i="17" s="1"/>
  <c r="X33" i="17"/>
  <c r="W33" i="17"/>
  <c r="C33" i="17"/>
  <c r="AA32" i="17"/>
  <c r="Y32" i="17"/>
  <c r="Z32" i="17" s="1"/>
  <c r="X32" i="17"/>
  <c r="W32" i="17"/>
  <c r="C32" i="17"/>
  <c r="AA31" i="17"/>
  <c r="Y31" i="17"/>
  <c r="Z31" i="17" s="1"/>
  <c r="X31" i="17"/>
  <c r="W31" i="17"/>
  <c r="C31" i="17"/>
  <c r="AA30" i="17"/>
  <c r="Y30" i="17"/>
  <c r="Z30" i="17" s="1"/>
  <c r="X30" i="17"/>
  <c r="W30" i="17"/>
  <c r="C30" i="17"/>
  <c r="AA29" i="17"/>
  <c r="Y29" i="17"/>
  <c r="Z29" i="17" s="1"/>
  <c r="X29" i="17"/>
  <c r="W29" i="17"/>
  <c r="C29" i="17"/>
  <c r="AA28" i="17"/>
  <c r="Y28" i="17"/>
  <c r="Z28" i="17" s="1"/>
  <c r="X28" i="17"/>
  <c r="W28" i="17"/>
  <c r="C28" i="17"/>
  <c r="AA27" i="17"/>
  <c r="Y27" i="17"/>
  <c r="Z27" i="17" s="1"/>
  <c r="X27" i="17"/>
  <c r="W27" i="17"/>
  <c r="C27" i="17"/>
  <c r="AA26" i="17"/>
  <c r="Y26" i="17"/>
  <c r="Z26" i="17" s="1"/>
  <c r="X26" i="17"/>
  <c r="W26" i="17"/>
  <c r="C26" i="17"/>
  <c r="AA25" i="17"/>
  <c r="Y25" i="17"/>
  <c r="Z25" i="17" s="1"/>
  <c r="X25" i="17"/>
  <c r="W25" i="17"/>
  <c r="C25" i="17"/>
  <c r="AA24" i="17"/>
  <c r="Y24" i="17"/>
  <c r="Z24" i="17" s="1"/>
  <c r="X24" i="17"/>
  <c r="W24" i="17"/>
  <c r="C24" i="17"/>
  <c r="AA23" i="17"/>
  <c r="Y23" i="17"/>
  <c r="Z23" i="17" s="1"/>
  <c r="X23" i="17"/>
  <c r="W23" i="17"/>
  <c r="C23" i="17"/>
  <c r="AA22" i="17"/>
  <c r="Y22" i="17"/>
  <c r="Z22" i="17" s="1"/>
  <c r="X22" i="17"/>
  <c r="W22" i="17"/>
  <c r="C22" i="17"/>
  <c r="AA21" i="17"/>
  <c r="Y21" i="17"/>
  <c r="Z21" i="17" s="1"/>
  <c r="X21" i="17"/>
  <c r="W21" i="17"/>
  <c r="C21" i="17"/>
  <c r="AA20" i="17"/>
  <c r="Y20" i="17"/>
  <c r="Z20" i="17" s="1"/>
  <c r="X20" i="17"/>
  <c r="W20" i="17"/>
  <c r="C20" i="17"/>
  <c r="AA19" i="17"/>
  <c r="Y19" i="17"/>
  <c r="Z19" i="17" s="1"/>
  <c r="X19" i="17"/>
  <c r="W19" i="17"/>
  <c r="C19" i="17"/>
  <c r="AA18" i="17"/>
  <c r="Y18" i="17"/>
  <c r="Z18" i="17" s="1"/>
  <c r="X18" i="17"/>
  <c r="W18" i="17"/>
  <c r="C18" i="17"/>
  <c r="AA17" i="17"/>
  <c r="Y17" i="17"/>
  <c r="Z17" i="17" s="1"/>
  <c r="X17" i="17"/>
  <c r="W17" i="17"/>
  <c r="C17" i="17"/>
  <c r="AA16" i="17"/>
  <c r="Y16" i="17"/>
  <c r="Z16" i="17" s="1"/>
  <c r="X16" i="17"/>
  <c r="W16" i="17"/>
  <c r="C16" i="17"/>
  <c r="AA15" i="17"/>
  <c r="Y15" i="17"/>
  <c r="Z15" i="17" s="1"/>
  <c r="X15" i="17"/>
  <c r="W15" i="17"/>
  <c r="C15" i="17"/>
  <c r="AA14" i="17"/>
  <c r="Y14" i="17"/>
  <c r="Z14" i="17" s="1"/>
  <c r="X14" i="17"/>
  <c r="W14" i="17"/>
  <c r="C14" i="17"/>
  <c r="AA13" i="17"/>
  <c r="Y13" i="17"/>
  <c r="Z13" i="17" s="1"/>
  <c r="X13" i="17"/>
  <c r="W13" i="17"/>
  <c r="C13" i="17"/>
  <c r="AA12" i="17"/>
  <c r="Y12" i="17"/>
  <c r="Z12" i="17" s="1"/>
  <c r="X12" i="17"/>
  <c r="W12" i="17"/>
  <c r="C12" i="17"/>
  <c r="AA11" i="17"/>
  <c r="Y11" i="17"/>
  <c r="Z11" i="17" s="1"/>
  <c r="X11" i="17"/>
  <c r="W11" i="17"/>
  <c r="C11" i="17"/>
  <c r="AA10" i="17"/>
  <c r="Y10" i="17"/>
  <c r="Z10" i="17" s="1"/>
  <c r="X10" i="17"/>
  <c r="W10" i="17"/>
  <c r="C10" i="17"/>
  <c r="AA9" i="17"/>
  <c r="Y9" i="17"/>
  <c r="Z9" i="17" s="1"/>
  <c r="X9" i="17"/>
  <c r="W9" i="17"/>
  <c r="C9" i="17"/>
  <c r="AA8" i="17"/>
  <c r="Y8" i="17"/>
  <c r="Z8" i="17" s="1"/>
  <c r="X8" i="17"/>
  <c r="W8" i="17"/>
  <c r="C8" i="17"/>
  <c r="AA7" i="17"/>
  <c r="Y7" i="17"/>
  <c r="Z7" i="17" s="1"/>
  <c r="X7" i="17"/>
  <c r="W7" i="17"/>
  <c r="C7" i="17"/>
  <c r="AA6" i="17"/>
  <c r="Y6" i="17"/>
  <c r="Z6" i="17" s="1"/>
  <c r="X6" i="17"/>
  <c r="W6" i="17"/>
  <c r="C6" i="17"/>
  <c r="AA5" i="17"/>
  <c r="Y5" i="17"/>
  <c r="Z5" i="17" s="1"/>
  <c r="X5" i="17"/>
  <c r="W5" i="17"/>
  <c r="C5" i="17"/>
  <c r="AA4" i="17"/>
  <c r="Y4" i="17"/>
  <c r="Z4" i="17" s="1"/>
  <c r="X4" i="17"/>
  <c r="W4" i="17"/>
  <c r="C4" i="17"/>
  <c r="AA3" i="17"/>
  <c r="Y3" i="17"/>
  <c r="Z3" i="17" s="1"/>
  <c r="X3" i="17"/>
  <c r="W3" i="17"/>
  <c r="C3" i="17"/>
  <c r="AA2" i="17"/>
  <c r="Y2" i="17"/>
  <c r="Z2" i="17" s="1"/>
  <c r="X2" i="17"/>
  <c r="W2" i="17"/>
  <c r="C2" i="17"/>
  <c r="AF101" i="16"/>
  <c r="N101" i="16"/>
  <c r="D101" i="16"/>
  <c r="AF100" i="16"/>
  <c r="N100" i="16"/>
  <c r="D100" i="16"/>
  <c r="AF99" i="16"/>
  <c r="N99" i="16"/>
  <c r="D99" i="16"/>
  <c r="AF98" i="16"/>
  <c r="N98" i="16"/>
  <c r="D98" i="16"/>
  <c r="AF97" i="16"/>
  <c r="N97" i="16"/>
  <c r="D97" i="16"/>
  <c r="AF96" i="16"/>
  <c r="N96" i="16"/>
  <c r="D96" i="16"/>
  <c r="AF95" i="16"/>
  <c r="N95" i="16"/>
  <c r="D95" i="16"/>
  <c r="AF94" i="16"/>
  <c r="N94" i="16"/>
  <c r="D94" i="16"/>
  <c r="AF93" i="16"/>
  <c r="N93" i="16"/>
  <c r="D93" i="16"/>
  <c r="AF92" i="16"/>
  <c r="N92" i="16"/>
  <c r="D92" i="16"/>
  <c r="AF91" i="16"/>
  <c r="N91" i="16"/>
  <c r="D91" i="16"/>
  <c r="AF90" i="16"/>
  <c r="N90" i="16"/>
  <c r="D90" i="16"/>
  <c r="AF89" i="16"/>
  <c r="N89" i="16"/>
  <c r="D89" i="16"/>
  <c r="AF88" i="16"/>
  <c r="N88" i="16"/>
  <c r="D88" i="16"/>
  <c r="AF87" i="16"/>
  <c r="N87" i="16"/>
  <c r="D87" i="16"/>
  <c r="AF86" i="16"/>
  <c r="N86" i="16"/>
  <c r="D86" i="16"/>
  <c r="AF85" i="16"/>
  <c r="N85" i="16"/>
  <c r="D85" i="16"/>
  <c r="AF84" i="16"/>
  <c r="N84" i="16"/>
  <c r="D84" i="16"/>
  <c r="AF83" i="16"/>
  <c r="N83" i="16"/>
  <c r="D83" i="16"/>
  <c r="AF82" i="16"/>
  <c r="N82" i="16"/>
  <c r="D82" i="16"/>
  <c r="AF81" i="16"/>
  <c r="N81" i="16"/>
  <c r="D81" i="16"/>
  <c r="AF80" i="16"/>
  <c r="N80" i="16"/>
  <c r="D80" i="16"/>
  <c r="AF79" i="16"/>
  <c r="N79" i="16"/>
  <c r="D79" i="16"/>
  <c r="AF78" i="16"/>
  <c r="N78" i="16"/>
  <c r="D78" i="16"/>
  <c r="AF77" i="16"/>
  <c r="N77" i="16"/>
  <c r="D77" i="16"/>
  <c r="AF76" i="16"/>
  <c r="N76" i="16"/>
  <c r="D76" i="16"/>
  <c r="AF75" i="16"/>
  <c r="N75" i="16"/>
  <c r="D75" i="16"/>
  <c r="AF74" i="16"/>
  <c r="N74" i="16"/>
  <c r="D74" i="16"/>
  <c r="AF73" i="16"/>
  <c r="N73" i="16"/>
  <c r="D73" i="16"/>
  <c r="AF72" i="16"/>
  <c r="N72" i="16"/>
  <c r="D72" i="16"/>
  <c r="AF71" i="16"/>
  <c r="N71" i="16"/>
  <c r="D71" i="16"/>
  <c r="AF70" i="16"/>
  <c r="N70" i="16"/>
  <c r="D70" i="16"/>
  <c r="AF69" i="16"/>
  <c r="N69" i="16"/>
  <c r="D69" i="16"/>
  <c r="AF68" i="16"/>
  <c r="N68" i="16"/>
  <c r="D68" i="16"/>
  <c r="AF67" i="16"/>
  <c r="N67" i="16"/>
  <c r="D67" i="16"/>
  <c r="AF66" i="16"/>
  <c r="N66" i="16"/>
  <c r="D66" i="16"/>
  <c r="AF65" i="16"/>
  <c r="N65" i="16"/>
  <c r="D65" i="16"/>
  <c r="AF64" i="16"/>
  <c r="N64" i="16"/>
  <c r="D64" i="16"/>
  <c r="AF63" i="16"/>
  <c r="N63" i="16"/>
  <c r="D63" i="16"/>
  <c r="AF62" i="16"/>
  <c r="N62" i="16"/>
  <c r="D62" i="16"/>
  <c r="AF61" i="16"/>
  <c r="N61" i="16"/>
  <c r="D61" i="16"/>
  <c r="AF60" i="16"/>
  <c r="N60" i="16"/>
  <c r="D60" i="16"/>
  <c r="AF59" i="16"/>
  <c r="N59" i="16"/>
  <c r="D59" i="16"/>
  <c r="AF58" i="16"/>
  <c r="N58" i="16"/>
  <c r="D58" i="16"/>
  <c r="AF57" i="16"/>
  <c r="N57" i="16"/>
  <c r="D57" i="16"/>
  <c r="AF56" i="16"/>
  <c r="N56" i="16"/>
  <c r="D56" i="16"/>
  <c r="AF55" i="16"/>
  <c r="N55" i="16"/>
  <c r="D55" i="16"/>
  <c r="AF54" i="16"/>
  <c r="N54" i="16"/>
  <c r="D54" i="16"/>
  <c r="AF53" i="16"/>
  <c r="N53" i="16"/>
  <c r="D53" i="16"/>
  <c r="AF52" i="16"/>
  <c r="N52" i="16"/>
  <c r="D52" i="16"/>
  <c r="AF51" i="16"/>
  <c r="N51" i="16"/>
  <c r="D51" i="16"/>
  <c r="AF50" i="16"/>
  <c r="N50" i="16"/>
  <c r="D50" i="16"/>
  <c r="AF49" i="16"/>
  <c r="N49" i="16"/>
  <c r="D49" i="16"/>
  <c r="AF48" i="16"/>
  <c r="N48" i="16"/>
  <c r="D48" i="16"/>
  <c r="AF47" i="16"/>
  <c r="N47" i="16"/>
  <c r="D47" i="16"/>
  <c r="AF46" i="16"/>
  <c r="N46" i="16"/>
  <c r="D46" i="16"/>
  <c r="AF45" i="16"/>
  <c r="N45" i="16"/>
  <c r="D45" i="16"/>
  <c r="AF44" i="16"/>
  <c r="N44" i="16"/>
  <c r="D44" i="16"/>
  <c r="AF43" i="16"/>
  <c r="N43" i="16"/>
  <c r="D43" i="16"/>
  <c r="AF42" i="16"/>
  <c r="N42" i="16"/>
  <c r="D42" i="16"/>
  <c r="AF41" i="16"/>
  <c r="N41" i="16"/>
  <c r="D41" i="16"/>
  <c r="AF40" i="16"/>
  <c r="N40" i="16"/>
  <c r="D40" i="16"/>
  <c r="AF39" i="16"/>
  <c r="N39" i="16"/>
  <c r="D39" i="16"/>
  <c r="AF38" i="16"/>
  <c r="N38" i="16"/>
  <c r="D38" i="16"/>
  <c r="AF37" i="16"/>
  <c r="N37" i="16"/>
  <c r="D37" i="16"/>
  <c r="AF36" i="16"/>
  <c r="N36" i="16"/>
  <c r="D36" i="16"/>
  <c r="AF35" i="16"/>
  <c r="N35" i="16"/>
  <c r="D35" i="16"/>
  <c r="AF34" i="16"/>
  <c r="N34" i="16"/>
  <c r="D34" i="16"/>
  <c r="AF33" i="16"/>
  <c r="N33" i="16"/>
  <c r="D33" i="16"/>
  <c r="AF32" i="16"/>
  <c r="N32" i="16"/>
  <c r="D32" i="16"/>
  <c r="AF31" i="16"/>
  <c r="N31" i="16"/>
  <c r="D31" i="16"/>
  <c r="AF30" i="16"/>
  <c r="N30" i="16"/>
  <c r="D30" i="16"/>
  <c r="AF29" i="16"/>
  <c r="N29" i="16"/>
  <c r="D29" i="16"/>
  <c r="AF28" i="16"/>
  <c r="N28" i="16"/>
  <c r="D28" i="16"/>
  <c r="AF27" i="16"/>
  <c r="N27" i="16"/>
  <c r="D27" i="16"/>
  <c r="AF26" i="16"/>
  <c r="N26" i="16"/>
  <c r="D26" i="16"/>
  <c r="AF25" i="16"/>
  <c r="N25" i="16"/>
  <c r="D25" i="16"/>
  <c r="AF24" i="16"/>
  <c r="N24" i="16"/>
  <c r="D24" i="16"/>
  <c r="AF23" i="16"/>
  <c r="N23" i="16"/>
  <c r="D23" i="16"/>
  <c r="AF22" i="16"/>
  <c r="N22" i="16"/>
  <c r="D22" i="16"/>
  <c r="AF21" i="16"/>
  <c r="N21" i="16"/>
  <c r="D21" i="16"/>
  <c r="AF20" i="16"/>
  <c r="N20" i="16"/>
  <c r="D20" i="16"/>
  <c r="AF19" i="16"/>
  <c r="N19" i="16"/>
  <c r="D19" i="16"/>
  <c r="AF18" i="16"/>
  <c r="N18" i="16"/>
  <c r="D18" i="16"/>
  <c r="AF17" i="16"/>
  <c r="N17" i="16"/>
  <c r="D17" i="16"/>
  <c r="AF16" i="16"/>
  <c r="N16" i="16"/>
  <c r="D16" i="16"/>
  <c r="AF15" i="16"/>
  <c r="N15" i="16"/>
  <c r="D15" i="16"/>
  <c r="AF14" i="16"/>
  <c r="N14" i="16"/>
  <c r="D14" i="16"/>
  <c r="AF13" i="16"/>
  <c r="N13" i="16"/>
  <c r="D13" i="16"/>
  <c r="AF12" i="16"/>
  <c r="N12" i="16"/>
  <c r="D12" i="16"/>
  <c r="AF11" i="16"/>
  <c r="N11" i="16"/>
  <c r="D11" i="16"/>
  <c r="AF10" i="16"/>
  <c r="N10" i="16"/>
  <c r="D10" i="16"/>
  <c r="AF9" i="16"/>
  <c r="N9" i="16"/>
  <c r="D9" i="16"/>
  <c r="AF8" i="16"/>
  <c r="N8" i="16"/>
  <c r="D8" i="16"/>
  <c r="AF7" i="16"/>
  <c r="N7" i="16"/>
  <c r="D7" i="16"/>
  <c r="AF6" i="16"/>
  <c r="N6" i="16"/>
  <c r="D6" i="16"/>
  <c r="AF5" i="16"/>
  <c r="N5" i="16"/>
  <c r="D5" i="16"/>
  <c r="AF4" i="16"/>
  <c r="N4" i="16"/>
  <c r="D4" i="16"/>
  <c r="AF3" i="16"/>
  <c r="N3" i="16"/>
  <c r="D3" i="16"/>
  <c r="AF2" i="16"/>
  <c r="N2" i="16"/>
  <c r="D2" i="16"/>
  <c r="AD401" i="15"/>
  <c r="Z401" i="15"/>
  <c r="AA401" i="15" s="1"/>
  <c r="Y401" i="15"/>
  <c r="X401" i="15"/>
  <c r="D401" i="15"/>
  <c r="C401" i="15"/>
  <c r="AD400" i="15"/>
  <c r="Z400" i="15"/>
  <c r="AA400" i="15" s="1"/>
  <c r="Y400" i="15"/>
  <c r="X400" i="15"/>
  <c r="D400" i="15"/>
  <c r="C400" i="15"/>
  <c r="AD399" i="15"/>
  <c r="Z399" i="15"/>
  <c r="AA399" i="15" s="1"/>
  <c r="Y399" i="15"/>
  <c r="X399" i="15"/>
  <c r="D399" i="15"/>
  <c r="C399" i="15"/>
  <c r="AD398" i="15"/>
  <c r="Z398" i="15"/>
  <c r="AA398" i="15" s="1"/>
  <c r="Y398" i="15"/>
  <c r="X398" i="15"/>
  <c r="D398" i="15"/>
  <c r="C398" i="15"/>
  <c r="AD397" i="15"/>
  <c r="Z397" i="15"/>
  <c r="AA397" i="15" s="1"/>
  <c r="Y397" i="15"/>
  <c r="X397" i="15"/>
  <c r="D397" i="15"/>
  <c r="C397" i="15"/>
  <c r="AD396" i="15"/>
  <c r="AA396" i="15"/>
  <c r="Z396" i="15"/>
  <c r="Y396" i="15"/>
  <c r="X396" i="15"/>
  <c r="D396" i="15"/>
  <c r="C396" i="15"/>
  <c r="AD395" i="15"/>
  <c r="Z395" i="15"/>
  <c r="AA395" i="15" s="1"/>
  <c r="Y395" i="15"/>
  <c r="X395" i="15"/>
  <c r="D395" i="15"/>
  <c r="C395" i="15"/>
  <c r="AD394" i="15"/>
  <c r="AA394" i="15"/>
  <c r="Z394" i="15"/>
  <c r="Y394" i="15"/>
  <c r="X394" i="15"/>
  <c r="D394" i="15"/>
  <c r="C394" i="15"/>
  <c r="AD393" i="15"/>
  <c r="Z393" i="15"/>
  <c r="AA393" i="15" s="1"/>
  <c r="Y393" i="15"/>
  <c r="X393" i="15"/>
  <c r="D393" i="15"/>
  <c r="C393" i="15"/>
  <c r="AD392" i="15"/>
  <c r="Z392" i="15"/>
  <c r="AA392" i="15" s="1"/>
  <c r="Y392" i="15"/>
  <c r="X392" i="15"/>
  <c r="D392" i="15"/>
  <c r="C392" i="15"/>
  <c r="AD391" i="15"/>
  <c r="Z391" i="15"/>
  <c r="AA391" i="15" s="1"/>
  <c r="Y391" i="15"/>
  <c r="X391" i="15"/>
  <c r="D391" i="15"/>
  <c r="C391" i="15"/>
  <c r="AD390" i="15"/>
  <c r="Z390" i="15"/>
  <c r="AA390" i="15" s="1"/>
  <c r="Y390" i="15"/>
  <c r="X390" i="15"/>
  <c r="D390" i="15"/>
  <c r="C390" i="15"/>
  <c r="AD389" i="15"/>
  <c r="Z389" i="15"/>
  <c r="AA389" i="15" s="1"/>
  <c r="Y389" i="15"/>
  <c r="X389" i="15"/>
  <c r="D389" i="15"/>
  <c r="C389" i="15"/>
  <c r="AD388" i="15"/>
  <c r="AA388" i="15"/>
  <c r="Z388" i="15"/>
  <c r="Y388" i="15"/>
  <c r="X388" i="15"/>
  <c r="D388" i="15"/>
  <c r="C388" i="15"/>
  <c r="AD387" i="15"/>
  <c r="Z387" i="15"/>
  <c r="AA387" i="15" s="1"/>
  <c r="Y387" i="15"/>
  <c r="X387" i="15"/>
  <c r="D387" i="15"/>
  <c r="C387" i="15"/>
  <c r="AD386" i="15"/>
  <c r="AA386" i="15"/>
  <c r="Z386" i="15"/>
  <c r="Y386" i="15"/>
  <c r="X386" i="15"/>
  <c r="D386" i="15"/>
  <c r="C386" i="15"/>
  <c r="AD385" i="15"/>
  <c r="Z385" i="15"/>
  <c r="AA385" i="15" s="1"/>
  <c r="Y385" i="15"/>
  <c r="X385" i="15"/>
  <c r="D385" i="15"/>
  <c r="C385" i="15"/>
  <c r="AD384" i="15"/>
  <c r="Z384" i="15"/>
  <c r="AA384" i="15" s="1"/>
  <c r="Y384" i="15"/>
  <c r="X384" i="15"/>
  <c r="D384" i="15"/>
  <c r="C384" i="15"/>
  <c r="AD383" i="15"/>
  <c r="Z383" i="15"/>
  <c r="AA383" i="15" s="1"/>
  <c r="Y383" i="15"/>
  <c r="X383" i="15"/>
  <c r="D383" i="15"/>
  <c r="C383" i="15"/>
  <c r="AD382" i="15"/>
  <c r="Z382" i="15"/>
  <c r="AA382" i="15" s="1"/>
  <c r="Y382" i="15"/>
  <c r="X382" i="15"/>
  <c r="D382" i="15"/>
  <c r="C382" i="15"/>
  <c r="AD381" i="15"/>
  <c r="Z381" i="15"/>
  <c r="AA381" i="15" s="1"/>
  <c r="Y381" i="15"/>
  <c r="X381" i="15"/>
  <c r="D381" i="15"/>
  <c r="C381" i="15"/>
  <c r="AD380" i="15"/>
  <c r="AA380" i="15"/>
  <c r="Z380" i="15"/>
  <c r="Y380" i="15"/>
  <c r="X380" i="15"/>
  <c r="D380" i="15"/>
  <c r="C380" i="15"/>
  <c r="AD379" i="15"/>
  <c r="Z379" i="15"/>
  <c r="AA379" i="15" s="1"/>
  <c r="Y379" i="15"/>
  <c r="X379" i="15"/>
  <c r="D379" i="15"/>
  <c r="C379" i="15"/>
  <c r="AD378" i="15"/>
  <c r="AA378" i="15"/>
  <c r="Z378" i="15"/>
  <c r="Y378" i="15"/>
  <c r="X378" i="15"/>
  <c r="D378" i="15"/>
  <c r="C378" i="15"/>
  <c r="AD377" i="15"/>
  <c r="AA377" i="15"/>
  <c r="Z377" i="15"/>
  <c r="Y377" i="15"/>
  <c r="X377" i="15"/>
  <c r="D377" i="15"/>
  <c r="C377" i="15"/>
  <c r="AD376" i="15"/>
  <c r="Z376" i="15"/>
  <c r="AA376" i="15" s="1"/>
  <c r="Y376" i="15"/>
  <c r="X376" i="15"/>
  <c r="D376" i="15"/>
  <c r="C376" i="15"/>
  <c r="AD375" i="15"/>
  <c r="Z375" i="15"/>
  <c r="AA375" i="15" s="1"/>
  <c r="Y375" i="15"/>
  <c r="X375" i="15"/>
  <c r="D375" i="15"/>
  <c r="C375" i="15"/>
  <c r="AD374" i="15"/>
  <c r="AA374" i="15"/>
  <c r="Z374" i="15"/>
  <c r="Y374" i="15"/>
  <c r="X374" i="15"/>
  <c r="D374" i="15"/>
  <c r="C374" i="15"/>
  <c r="AD373" i="15"/>
  <c r="Z373" i="15"/>
  <c r="AA373" i="15" s="1"/>
  <c r="Y373" i="15"/>
  <c r="X373" i="15"/>
  <c r="D373" i="15"/>
  <c r="C373" i="15"/>
  <c r="AD372" i="15"/>
  <c r="Z372" i="15"/>
  <c r="AA372" i="15" s="1"/>
  <c r="Y372" i="15"/>
  <c r="X372" i="15"/>
  <c r="D372" i="15"/>
  <c r="C372" i="15"/>
  <c r="AD371" i="15"/>
  <c r="Z371" i="15"/>
  <c r="AA371" i="15" s="1"/>
  <c r="Y371" i="15"/>
  <c r="X371" i="15"/>
  <c r="D371" i="15"/>
  <c r="C371" i="15"/>
  <c r="AD370" i="15"/>
  <c r="Z370" i="15"/>
  <c r="AA370" i="15" s="1"/>
  <c r="Y370" i="15"/>
  <c r="X370" i="15"/>
  <c r="D370" i="15"/>
  <c r="C370" i="15"/>
  <c r="AD369" i="15"/>
  <c r="Z369" i="15"/>
  <c r="AA369" i="15" s="1"/>
  <c r="Y369" i="15"/>
  <c r="X369" i="15"/>
  <c r="D369" i="15"/>
  <c r="C369" i="15"/>
  <c r="AD368" i="15"/>
  <c r="AA368" i="15"/>
  <c r="Z368" i="15"/>
  <c r="Y368" i="15"/>
  <c r="X368" i="15"/>
  <c r="D368" i="15"/>
  <c r="C368" i="15"/>
  <c r="AD367" i="15"/>
  <c r="Z367" i="15"/>
  <c r="AA367" i="15" s="1"/>
  <c r="Y367" i="15"/>
  <c r="X367" i="15"/>
  <c r="D367" i="15"/>
  <c r="C367" i="15"/>
  <c r="AD366" i="15"/>
  <c r="Z366" i="15"/>
  <c r="AA366" i="15" s="1"/>
  <c r="Y366" i="15"/>
  <c r="X366" i="15"/>
  <c r="D366" i="15"/>
  <c r="C366" i="15"/>
  <c r="AD365" i="15"/>
  <c r="AA365" i="15"/>
  <c r="Z365" i="15"/>
  <c r="Y365" i="15"/>
  <c r="X365" i="15"/>
  <c r="D365" i="15"/>
  <c r="C365" i="15"/>
  <c r="AD364" i="15"/>
  <c r="AA364" i="15"/>
  <c r="Z364" i="15"/>
  <c r="Y364" i="15"/>
  <c r="X364" i="15"/>
  <c r="D364" i="15"/>
  <c r="C364" i="15"/>
  <c r="AD363" i="15"/>
  <c r="Z363" i="15"/>
  <c r="AA363" i="15" s="1"/>
  <c r="Y363" i="15"/>
  <c r="X363" i="15"/>
  <c r="D363" i="15"/>
  <c r="C363" i="15"/>
  <c r="AD362" i="15"/>
  <c r="AA362" i="15"/>
  <c r="Z362" i="15"/>
  <c r="Y362" i="15"/>
  <c r="X362" i="15"/>
  <c r="D362" i="15"/>
  <c r="C362" i="15"/>
  <c r="AD361" i="15"/>
  <c r="AA361" i="15"/>
  <c r="Z361" i="15"/>
  <c r="Y361" i="15"/>
  <c r="X361" i="15"/>
  <c r="D361" i="15"/>
  <c r="C361" i="15"/>
  <c r="AD360" i="15"/>
  <c r="Z360" i="15"/>
  <c r="AA360" i="15" s="1"/>
  <c r="Y360" i="15"/>
  <c r="X360" i="15"/>
  <c r="D360" i="15"/>
  <c r="C360" i="15"/>
  <c r="AD359" i="15"/>
  <c r="Z359" i="15"/>
  <c r="AA359" i="15" s="1"/>
  <c r="Y359" i="15"/>
  <c r="X359" i="15"/>
  <c r="D359" i="15"/>
  <c r="C359" i="15"/>
  <c r="AD358" i="15"/>
  <c r="AA358" i="15"/>
  <c r="Z358" i="15"/>
  <c r="Y358" i="15"/>
  <c r="X358" i="15"/>
  <c r="D358" i="15"/>
  <c r="C358" i="15"/>
  <c r="AD357" i="15"/>
  <c r="Z357" i="15"/>
  <c r="AA357" i="15" s="1"/>
  <c r="Y357" i="15"/>
  <c r="X357" i="15"/>
  <c r="D357" i="15"/>
  <c r="C357" i="15"/>
  <c r="AD356" i="15"/>
  <c r="Z356" i="15"/>
  <c r="AA356" i="15" s="1"/>
  <c r="Y356" i="15"/>
  <c r="X356" i="15"/>
  <c r="D356" i="15"/>
  <c r="C356" i="15"/>
  <c r="AD355" i="15"/>
  <c r="Z355" i="15"/>
  <c r="AA355" i="15" s="1"/>
  <c r="Y355" i="15"/>
  <c r="X355" i="15"/>
  <c r="D355" i="15"/>
  <c r="C355" i="15"/>
  <c r="AD354" i="15"/>
  <c r="Z354" i="15"/>
  <c r="AA354" i="15" s="1"/>
  <c r="Y354" i="15"/>
  <c r="X354" i="15"/>
  <c r="D354" i="15"/>
  <c r="C354" i="15"/>
  <c r="AD353" i="15"/>
  <c r="Z353" i="15"/>
  <c r="AA353" i="15" s="1"/>
  <c r="Y353" i="15"/>
  <c r="X353" i="15"/>
  <c r="D353" i="15"/>
  <c r="C353" i="15"/>
  <c r="AD352" i="15"/>
  <c r="AA352" i="15"/>
  <c r="Z352" i="15"/>
  <c r="Y352" i="15"/>
  <c r="X352" i="15"/>
  <c r="D352" i="15"/>
  <c r="C352" i="15"/>
  <c r="AD351" i="15"/>
  <c r="Z351" i="15"/>
  <c r="AA351" i="15" s="1"/>
  <c r="Y351" i="15"/>
  <c r="X351" i="15"/>
  <c r="D351" i="15"/>
  <c r="C351" i="15"/>
  <c r="AD350" i="15"/>
  <c r="Z350" i="15"/>
  <c r="AA350" i="15" s="1"/>
  <c r="Y350" i="15"/>
  <c r="X350" i="15"/>
  <c r="D350" i="15"/>
  <c r="C350" i="15"/>
  <c r="AD349" i="15"/>
  <c r="AA349" i="15"/>
  <c r="Z349" i="15"/>
  <c r="Y349" i="15"/>
  <c r="X349" i="15"/>
  <c r="D349" i="15"/>
  <c r="C349" i="15"/>
  <c r="AD348" i="15"/>
  <c r="AA348" i="15"/>
  <c r="Z348" i="15"/>
  <c r="Y348" i="15"/>
  <c r="X348" i="15"/>
  <c r="D348" i="15"/>
  <c r="C348" i="15"/>
  <c r="AD347" i="15"/>
  <c r="Z347" i="15"/>
  <c r="AA347" i="15" s="1"/>
  <c r="Y347" i="15"/>
  <c r="X347" i="15"/>
  <c r="D347" i="15"/>
  <c r="C347" i="15"/>
  <c r="AD346" i="15"/>
  <c r="AA346" i="15"/>
  <c r="Z346" i="15"/>
  <c r="Y346" i="15"/>
  <c r="X346" i="15"/>
  <c r="D346" i="15"/>
  <c r="C346" i="15"/>
  <c r="AD345" i="15"/>
  <c r="AA345" i="15"/>
  <c r="Z345" i="15"/>
  <c r="Y345" i="15"/>
  <c r="X345" i="15"/>
  <c r="D345" i="15"/>
  <c r="C345" i="15"/>
  <c r="AD344" i="15"/>
  <c r="Z344" i="15"/>
  <c r="AA344" i="15" s="1"/>
  <c r="Y344" i="15"/>
  <c r="X344" i="15"/>
  <c r="D344" i="15"/>
  <c r="C344" i="15"/>
  <c r="AD343" i="15"/>
  <c r="Z343" i="15"/>
  <c r="AA343" i="15" s="1"/>
  <c r="Y343" i="15"/>
  <c r="X343" i="15"/>
  <c r="D343" i="15"/>
  <c r="C343" i="15"/>
  <c r="AD342" i="15"/>
  <c r="AA342" i="15"/>
  <c r="Z342" i="15"/>
  <c r="Y342" i="15"/>
  <c r="X342" i="15"/>
  <c r="D342" i="15"/>
  <c r="C342" i="15"/>
  <c r="AD341" i="15"/>
  <c r="AA341" i="15"/>
  <c r="Z341" i="15"/>
  <c r="Y341" i="15"/>
  <c r="X341" i="15"/>
  <c r="D341" i="15"/>
  <c r="C341" i="15"/>
  <c r="AD340" i="15"/>
  <c r="Z340" i="15"/>
  <c r="AA340" i="15" s="1"/>
  <c r="Y340" i="15"/>
  <c r="X340" i="15"/>
  <c r="D340" i="15"/>
  <c r="C340" i="15"/>
  <c r="AD339" i="15"/>
  <c r="Z339" i="15"/>
  <c r="AA339" i="15" s="1"/>
  <c r="Y339" i="15"/>
  <c r="X339" i="15"/>
  <c r="D339" i="15"/>
  <c r="C339" i="15"/>
  <c r="AD338" i="15"/>
  <c r="Z338" i="15"/>
  <c r="AA338" i="15" s="1"/>
  <c r="Y338" i="15"/>
  <c r="X338" i="15"/>
  <c r="D338" i="15"/>
  <c r="C338" i="15"/>
  <c r="AD337" i="15"/>
  <c r="AA337" i="15"/>
  <c r="Z337" i="15"/>
  <c r="Y337" i="15"/>
  <c r="X337" i="15"/>
  <c r="D337" i="15"/>
  <c r="C337" i="15"/>
  <c r="AD336" i="15"/>
  <c r="Z336" i="15"/>
  <c r="AA336" i="15" s="1"/>
  <c r="Y336" i="15"/>
  <c r="X336" i="15"/>
  <c r="D336" i="15"/>
  <c r="C336" i="15"/>
  <c r="AD335" i="15"/>
  <c r="Z335" i="15"/>
  <c r="AA335" i="15" s="1"/>
  <c r="Y335" i="15"/>
  <c r="X335" i="15"/>
  <c r="D335" i="15"/>
  <c r="C335" i="15"/>
  <c r="AD334" i="15"/>
  <c r="Z334" i="15"/>
  <c r="AA334" i="15" s="1"/>
  <c r="Y334" i="15"/>
  <c r="X334" i="15"/>
  <c r="D334" i="15"/>
  <c r="C334" i="15"/>
  <c r="AD333" i="15"/>
  <c r="AA333" i="15"/>
  <c r="Z333" i="15"/>
  <c r="Y333" i="15"/>
  <c r="X333" i="15"/>
  <c r="D333" i="15"/>
  <c r="C333" i="15"/>
  <c r="AD332" i="15"/>
  <c r="Z332" i="15"/>
  <c r="AA332" i="15" s="1"/>
  <c r="Y332" i="15"/>
  <c r="X332" i="15"/>
  <c r="D332" i="15"/>
  <c r="C332" i="15"/>
  <c r="AD331" i="15"/>
  <c r="Z331" i="15"/>
  <c r="AA331" i="15" s="1"/>
  <c r="Y331" i="15"/>
  <c r="X331" i="15"/>
  <c r="D331" i="15"/>
  <c r="C331" i="15"/>
  <c r="AD330" i="15"/>
  <c r="Z330" i="15"/>
  <c r="AA330" i="15" s="1"/>
  <c r="Y330" i="15"/>
  <c r="X330" i="15"/>
  <c r="D330" i="15"/>
  <c r="C330" i="15"/>
  <c r="AD329" i="15"/>
  <c r="AA329" i="15"/>
  <c r="Z329" i="15"/>
  <c r="Y329" i="15"/>
  <c r="X329" i="15"/>
  <c r="D329" i="15"/>
  <c r="C329" i="15"/>
  <c r="AD328" i="15"/>
  <c r="Z328" i="15"/>
  <c r="AA328" i="15" s="1"/>
  <c r="Y328" i="15"/>
  <c r="X328" i="15"/>
  <c r="D328" i="15"/>
  <c r="C328" i="15"/>
  <c r="AD327" i="15"/>
  <c r="Z327" i="15"/>
  <c r="AA327" i="15" s="1"/>
  <c r="Y327" i="15"/>
  <c r="X327" i="15"/>
  <c r="D327" i="15"/>
  <c r="C327" i="15"/>
  <c r="AD326" i="15"/>
  <c r="Z326" i="15"/>
  <c r="AA326" i="15" s="1"/>
  <c r="Y326" i="15"/>
  <c r="X326" i="15"/>
  <c r="D326" i="15"/>
  <c r="C326" i="15"/>
  <c r="AD325" i="15"/>
  <c r="AA325" i="15"/>
  <c r="Z325" i="15"/>
  <c r="Y325" i="15"/>
  <c r="X325" i="15"/>
  <c r="D325" i="15"/>
  <c r="C325" i="15"/>
  <c r="AD324" i="15"/>
  <c r="Z324" i="15"/>
  <c r="AA324" i="15" s="1"/>
  <c r="Y324" i="15"/>
  <c r="X324" i="15"/>
  <c r="D324" i="15"/>
  <c r="C324" i="15"/>
  <c r="AD323" i="15"/>
  <c r="Z323" i="15"/>
  <c r="AA323" i="15" s="1"/>
  <c r="Y323" i="15"/>
  <c r="X323" i="15"/>
  <c r="D323" i="15"/>
  <c r="C323" i="15"/>
  <c r="AD322" i="15"/>
  <c r="Z322" i="15"/>
  <c r="AA322" i="15" s="1"/>
  <c r="Y322" i="15"/>
  <c r="X322" i="15"/>
  <c r="D322" i="15"/>
  <c r="C322" i="15"/>
  <c r="AD321" i="15"/>
  <c r="AA321" i="15"/>
  <c r="Z321" i="15"/>
  <c r="Y321" i="15"/>
  <c r="X321" i="15"/>
  <c r="D321" i="15"/>
  <c r="C321" i="15"/>
  <c r="AD320" i="15"/>
  <c r="Z320" i="15"/>
  <c r="AA320" i="15" s="1"/>
  <c r="Y320" i="15"/>
  <c r="X320" i="15"/>
  <c r="D320" i="15"/>
  <c r="C320" i="15"/>
  <c r="AD319" i="15"/>
  <c r="Z319" i="15"/>
  <c r="AA319" i="15" s="1"/>
  <c r="Y319" i="15"/>
  <c r="X319" i="15"/>
  <c r="D319" i="15"/>
  <c r="C319" i="15"/>
  <c r="AD318" i="15"/>
  <c r="Z318" i="15"/>
  <c r="AA318" i="15" s="1"/>
  <c r="Y318" i="15"/>
  <c r="X318" i="15"/>
  <c r="D318" i="15"/>
  <c r="C318" i="15"/>
  <c r="AD317" i="15"/>
  <c r="AA317" i="15"/>
  <c r="Z317" i="15"/>
  <c r="Y317" i="15"/>
  <c r="X317" i="15"/>
  <c r="D317" i="15"/>
  <c r="C317" i="15"/>
  <c r="AD316" i="15"/>
  <c r="Z316" i="15"/>
  <c r="AA316" i="15" s="1"/>
  <c r="Y316" i="15"/>
  <c r="X316" i="15"/>
  <c r="D316" i="15"/>
  <c r="C316" i="15"/>
  <c r="AD315" i="15"/>
  <c r="Z315" i="15"/>
  <c r="AA315" i="15" s="1"/>
  <c r="Y315" i="15"/>
  <c r="X315" i="15"/>
  <c r="D315" i="15"/>
  <c r="C315" i="15"/>
  <c r="AD314" i="15"/>
  <c r="Z314" i="15"/>
  <c r="AA314" i="15" s="1"/>
  <c r="Y314" i="15"/>
  <c r="X314" i="15"/>
  <c r="D314" i="15"/>
  <c r="C314" i="15"/>
  <c r="AD313" i="15"/>
  <c r="AA313" i="15"/>
  <c r="Z313" i="15"/>
  <c r="Y313" i="15"/>
  <c r="X313" i="15"/>
  <c r="D313" i="15"/>
  <c r="C313" i="15"/>
  <c r="AD312" i="15"/>
  <c r="Z312" i="15"/>
  <c r="AA312" i="15" s="1"/>
  <c r="Y312" i="15"/>
  <c r="X312" i="15"/>
  <c r="D312" i="15"/>
  <c r="C312" i="15"/>
  <c r="AD311" i="15"/>
  <c r="Z311" i="15"/>
  <c r="AA311" i="15" s="1"/>
  <c r="Y311" i="15"/>
  <c r="X311" i="15"/>
  <c r="D311" i="15"/>
  <c r="C311" i="15"/>
  <c r="AD310" i="15"/>
  <c r="Z310" i="15"/>
  <c r="AA310" i="15" s="1"/>
  <c r="Y310" i="15"/>
  <c r="X310" i="15"/>
  <c r="D310" i="15"/>
  <c r="C310" i="15"/>
  <c r="AD309" i="15"/>
  <c r="AA309" i="15"/>
  <c r="Z309" i="15"/>
  <c r="Y309" i="15"/>
  <c r="X309" i="15"/>
  <c r="D309" i="15"/>
  <c r="C309" i="15"/>
  <c r="AD308" i="15"/>
  <c r="Z308" i="15"/>
  <c r="AA308" i="15" s="1"/>
  <c r="Y308" i="15"/>
  <c r="X308" i="15"/>
  <c r="D308" i="15"/>
  <c r="C308" i="15"/>
  <c r="AD307" i="15"/>
  <c r="Z307" i="15"/>
  <c r="AA307" i="15" s="1"/>
  <c r="Y307" i="15"/>
  <c r="X307" i="15"/>
  <c r="D307" i="15"/>
  <c r="C307" i="15"/>
  <c r="AD306" i="15"/>
  <c r="Z306" i="15"/>
  <c r="AA306" i="15" s="1"/>
  <c r="Y306" i="15"/>
  <c r="X306" i="15"/>
  <c r="D306" i="15"/>
  <c r="C306" i="15"/>
  <c r="AD305" i="15"/>
  <c r="AA305" i="15"/>
  <c r="Z305" i="15"/>
  <c r="Y305" i="15"/>
  <c r="X305" i="15"/>
  <c r="D305" i="15"/>
  <c r="C305" i="15"/>
  <c r="AD304" i="15"/>
  <c r="Z304" i="15"/>
  <c r="AA304" i="15" s="1"/>
  <c r="Y304" i="15"/>
  <c r="X304" i="15"/>
  <c r="D304" i="15"/>
  <c r="C304" i="15"/>
  <c r="AD303" i="15"/>
  <c r="Z303" i="15"/>
  <c r="AA303" i="15" s="1"/>
  <c r="Y303" i="15"/>
  <c r="X303" i="15"/>
  <c r="D303" i="15"/>
  <c r="C303" i="15"/>
  <c r="AD302" i="15"/>
  <c r="Z302" i="15"/>
  <c r="AA302" i="15" s="1"/>
  <c r="Y302" i="15"/>
  <c r="X302" i="15"/>
  <c r="D302" i="15"/>
  <c r="C302" i="15"/>
  <c r="AD301" i="15"/>
  <c r="AA301" i="15"/>
  <c r="Z301" i="15"/>
  <c r="Y301" i="15"/>
  <c r="X301" i="15"/>
  <c r="D301" i="15"/>
  <c r="C301" i="15"/>
  <c r="AD300" i="15"/>
  <c r="Z300" i="15"/>
  <c r="AA300" i="15" s="1"/>
  <c r="Y300" i="15"/>
  <c r="X300" i="15"/>
  <c r="D300" i="15"/>
  <c r="C300" i="15"/>
  <c r="AD299" i="15"/>
  <c r="Z299" i="15"/>
  <c r="AA299" i="15" s="1"/>
  <c r="Y299" i="15"/>
  <c r="X299" i="15"/>
  <c r="D299" i="15"/>
  <c r="C299" i="15"/>
  <c r="AD298" i="15"/>
  <c r="Z298" i="15"/>
  <c r="AA298" i="15" s="1"/>
  <c r="Y298" i="15"/>
  <c r="X298" i="15"/>
  <c r="D298" i="15"/>
  <c r="C298" i="15"/>
  <c r="AD297" i="15"/>
  <c r="AA297" i="15"/>
  <c r="Z297" i="15"/>
  <c r="Y297" i="15"/>
  <c r="X297" i="15"/>
  <c r="D297" i="15"/>
  <c r="C297" i="15"/>
  <c r="AD296" i="15"/>
  <c r="Z296" i="15"/>
  <c r="AA296" i="15" s="1"/>
  <c r="Y296" i="15"/>
  <c r="X296" i="15"/>
  <c r="D296" i="15"/>
  <c r="C296" i="15"/>
  <c r="AD295" i="15"/>
  <c r="Z295" i="15"/>
  <c r="AA295" i="15" s="1"/>
  <c r="Y295" i="15"/>
  <c r="X295" i="15"/>
  <c r="D295" i="15"/>
  <c r="C295" i="15"/>
  <c r="AD294" i="15"/>
  <c r="Z294" i="15"/>
  <c r="AA294" i="15" s="1"/>
  <c r="Y294" i="15"/>
  <c r="X294" i="15"/>
  <c r="D294" i="15"/>
  <c r="C294" i="15"/>
  <c r="AD293" i="15"/>
  <c r="AA293" i="15"/>
  <c r="Z293" i="15"/>
  <c r="Y293" i="15"/>
  <c r="X293" i="15"/>
  <c r="D293" i="15"/>
  <c r="C293" i="15"/>
  <c r="AD292" i="15"/>
  <c r="Z292" i="15"/>
  <c r="AA292" i="15" s="1"/>
  <c r="Y292" i="15"/>
  <c r="X292" i="15"/>
  <c r="D292" i="15"/>
  <c r="C292" i="15"/>
  <c r="AD291" i="15"/>
  <c r="Z291" i="15"/>
  <c r="AA291" i="15" s="1"/>
  <c r="Y291" i="15"/>
  <c r="X291" i="15"/>
  <c r="D291" i="15"/>
  <c r="C291" i="15"/>
  <c r="AD290" i="15"/>
  <c r="Z290" i="15"/>
  <c r="AA290" i="15" s="1"/>
  <c r="Y290" i="15"/>
  <c r="X290" i="15"/>
  <c r="D290" i="15"/>
  <c r="C290" i="15"/>
  <c r="AD289" i="15"/>
  <c r="AA289" i="15"/>
  <c r="Z289" i="15"/>
  <c r="Y289" i="15"/>
  <c r="X289" i="15"/>
  <c r="D289" i="15"/>
  <c r="C289" i="15"/>
  <c r="AD288" i="15"/>
  <c r="Z288" i="15"/>
  <c r="AA288" i="15" s="1"/>
  <c r="Y288" i="15"/>
  <c r="X288" i="15"/>
  <c r="D288" i="15"/>
  <c r="C288" i="15"/>
  <c r="AD287" i="15"/>
  <c r="Z287" i="15"/>
  <c r="AA287" i="15" s="1"/>
  <c r="Y287" i="15"/>
  <c r="X287" i="15"/>
  <c r="D287" i="15"/>
  <c r="C287" i="15"/>
  <c r="AD286" i="15"/>
  <c r="Z286" i="15"/>
  <c r="AA286" i="15" s="1"/>
  <c r="Y286" i="15"/>
  <c r="X286" i="15"/>
  <c r="D286" i="15"/>
  <c r="C286" i="15"/>
  <c r="AD285" i="15"/>
  <c r="AA285" i="15"/>
  <c r="Z285" i="15"/>
  <c r="Y285" i="15"/>
  <c r="X285" i="15"/>
  <c r="D285" i="15"/>
  <c r="C285" i="15"/>
  <c r="AD284" i="15"/>
  <c r="Z284" i="15"/>
  <c r="AA284" i="15" s="1"/>
  <c r="Y284" i="15"/>
  <c r="X284" i="15"/>
  <c r="D284" i="15"/>
  <c r="C284" i="15"/>
  <c r="AD283" i="15"/>
  <c r="Z283" i="15"/>
  <c r="AA283" i="15" s="1"/>
  <c r="Y283" i="15"/>
  <c r="X283" i="15"/>
  <c r="D283" i="15"/>
  <c r="C283" i="15"/>
  <c r="AD282" i="15"/>
  <c r="Z282" i="15"/>
  <c r="AA282" i="15" s="1"/>
  <c r="Y282" i="15"/>
  <c r="X282" i="15"/>
  <c r="D282" i="15"/>
  <c r="C282" i="15"/>
  <c r="AD281" i="15"/>
  <c r="AA281" i="15"/>
  <c r="Z281" i="15"/>
  <c r="Y281" i="15"/>
  <c r="X281" i="15"/>
  <c r="D281" i="15"/>
  <c r="C281" i="15"/>
  <c r="AD280" i="15"/>
  <c r="Z280" i="15"/>
  <c r="AA280" i="15" s="1"/>
  <c r="Y280" i="15"/>
  <c r="X280" i="15"/>
  <c r="D280" i="15"/>
  <c r="C280" i="15"/>
  <c r="AD279" i="15"/>
  <c r="Z279" i="15"/>
  <c r="AA279" i="15" s="1"/>
  <c r="Y279" i="15"/>
  <c r="X279" i="15"/>
  <c r="D279" i="15"/>
  <c r="C279" i="15"/>
  <c r="AD278" i="15"/>
  <c r="Z278" i="15"/>
  <c r="AA278" i="15" s="1"/>
  <c r="Y278" i="15"/>
  <c r="X278" i="15"/>
  <c r="D278" i="15"/>
  <c r="C278" i="15"/>
  <c r="AD277" i="15"/>
  <c r="AA277" i="15"/>
  <c r="Z277" i="15"/>
  <c r="Y277" i="15"/>
  <c r="X277" i="15"/>
  <c r="D277" i="15"/>
  <c r="C277" i="15"/>
  <c r="AD276" i="15"/>
  <c r="Z276" i="15"/>
  <c r="AA276" i="15" s="1"/>
  <c r="Y276" i="15"/>
  <c r="X276" i="15"/>
  <c r="D276" i="15"/>
  <c r="C276" i="15"/>
  <c r="AD275" i="15"/>
  <c r="Z275" i="15"/>
  <c r="AA275" i="15" s="1"/>
  <c r="Y275" i="15"/>
  <c r="X275" i="15"/>
  <c r="D275" i="15"/>
  <c r="C275" i="15"/>
  <c r="AD274" i="15"/>
  <c r="Z274" i="15"/>
  <c r="AA274" i="15" s="1"/>
  <c r="Y274" i="15"/>
  <c r="X274" i="15"/>
  <c r="D274" i="15"/>
  <c r="C274" i="15"/>
  <c r="AD273" i="15"/>
  <c r="AA273" i="15"/>
  <c r="Z273" i="15"/>
  <c r="Y273" i="15"/>
  <c r="X273" i="15"/>
  <c r="D273" i="15"/>
  <c r="C273" i="15"/>
  <c r="AD272" i="15"/>
  <c r="Z272" i="15"/>
  <c r="AA272" i="15" s="1"/>
  <c r="Y272" i="15"/>
  <c r="X272" i="15"/>
  <c r="D272" i="15"/>
  <c r="C272" i="15"/>
  <c r="AD271" i="15"/>
  <c r="Z271" i="15"/>
  <c r="AA271" i="15" s="1"/>
  <c r="Y271" i="15"/>
  <c r="X271" i="15"/>
  <c r="D271" i="15"/>
  <c r="C271" i="15"/>
  <c r="AD270" i="15"/>
  <c r="Z270" i="15"/>
  <c r="AA270" i="15" s="1"/>
  <c r="Y270" i="15"/>
  <c r="X270" i="15"/>
  <c r="D270" i="15"/>
  <c r="C270" i="15"/>
  <c r="AD269" i="15"/>
  <c r="AA269" i="15"/>
  <c r="Z269" i="15"/>
  <c r="Y269" i="15"/>
  <c r="X269" i="15"/>
  <c r="D269" i="15"/>
  <c r="C269" i="15"/>
  <c r="AD268" i="15"/>
  <c r="Z268" i="15"/>
  <c r="AA268" i="15" s="1"/>
  <c r="Y268" i="15"/>
  <c r="X268" i="15"/>
  <c r="D268" i="15"/>
  <c r="C268" i="15"/>
  <c r="AD267" i="15"/>
  <c r="Z267" i="15"/>
  <c r="AA267" i="15" s="1"/>
  <c r="Y267" i="15"/>
  <c r="X267" i="15"/>
  <c r="D267" i="15"/>
  <c r="C267" i="15"/>
  <c r="AD266" i="15"/>
  <c r="Z266" i="15"/>
  <c r="AA266" i="15" s="1"/>
  <c r="Y266" i="15"/>
  <c r="X266" i="15"/>
  <c r="D266" i="15"/>
  <c r="C266" i="15"/>
  <c r="AD265" i="15"/>
  <c r="AA265" i="15"/>
  <c r="Z265" i="15"/>
  <c r="Y265" i="15"/>
  <c r="X265" i="15"/>
  <c r="D265" i="15"/>
  <c r="C265" i="15"/>
  <c r="AD264" i="15"/>
  <c r="Z264" i="15"/>
  <c r="AA264" i="15" s="1"/>
  <c r="Y264" i="15"/>
  <c r="X264" i="15"/>
  <c r="D264" i="15"/>
  <c r="C264" i="15"/>
  <c r="AD263" i="15"/>
  <c r="Z263" i="15"/>
  <c r="AA263" i="15" s="1"/>
  <c r="Y263" i="15"/>
  <c r="X263" i="15"/>
  <c r="D263" i="15"/>
  <c r="C263" i="15"/>
  <c r="AD262" i="15"/>
  <c r="Z262" i="15"/>
  <c r="AA262" i="15" s="1"/>
  <c r="Y262" i="15"/>
  <c r="X262" i="15"/>
  <c r="D262" i="15"/>
  <c r="C262" i="15"/>
  <c r="AD261" i="15"/>
  <c r="AA261" i="15"/>
  <c r="Z261" i="15"/>
  <c r="Y261" i="15"/>
  <c r="X261" i="15"/>
  <c r="D261" i="15"/>
  <c r="C261" i="15"/>
  <c r="AD260" i="15"/>
  <c r="Z260" i="15"/>
  <c r="AA260" i="15" s="1"/>
  <c r="Y260" i="15"/>
  <c r="X260" i="15"/>
  <c r="D260" i="15"/>
  <c r="C260" i="15"/>
  <c r="AD259" i="15"/>
  <c r="Z259" i="15"/>
  <c r="AA259" i="15" s="1"/>
  <c r="Y259" i="15"/>
  <c r="X259" i="15"/>
  <c r="D259" i="15"/>
  <c r="C259" i="15"/>
  <c r="AD258" i="15"/>
  <c r="Z258" i="15"/>
  <c r="AA258" i="15" s="1"/>
  <c r="Y258" i="15"/>
  <c r="X258" i="15"/>
  <c r="D258" i="15"/>
  <c r="C258" i="15"/>
  <c r="AD257" i="15"/>
  <c r="AA257" i="15"/>
  <c r="Z257" i="15"/>
  <c r="Y257" i="15"/>
  <c r="X257" i="15"/>
  <c r="D257" i="15"/>
  <c r="C257" i="15"/>
  <c r="AD256" i="15"/>
  <c r="Z256" i="15"/>
  <c r="AA256" i="15" s="1"/>
  <c r="Y256" i="15"/>
  <c r="X256" i="15"/>
  <c r="D256" i="15"/>
  <c r="C256" i="15"/>
  <c r="AD255" i="15"/>
  <c r="Z255" i="15"/>
  <c r="AA255" i="15" s="1"/>
  <c r="Y255" i="15"/>
  <c r="X255" i="15"/>
  <c r="D255" i="15"/>
  <c r="C255" i="15"/>
  <c r="AD254" i="15"/>
  <c r="Z254" i="15"/>
  <c r="AA254" i="15" s="1"/>
  <c r="Y254" i="15"/>
  <c r="X254" i="15"/>
  <c r="D254" i="15"/>
  <c r="C254" i="15"/>
  <c r="AD253" i="15"/>
  <c r="AA253" i="15"/>
  <c r="Z253" i="15"/>
  <c r="Y253" i="15"/>
  <c r="X253" i="15"/>
  <c r="D253" i="15"/>
  <c r="C253" i="15"/>
  <c r="AD252" i="15"/>
  <c r="Z252" i="15"/>
  <c r="AA252" i="15" s="1"/>
  <c r="Y252" i="15"/>
  <c r="X252" i="15"/>
  <c r="D252" i="15"/>
  <c r="C252" i="15"/>
  <c r="AD251" i="15"/>
  <c r="Z251" i="15"/>
  <c r="AA251" i="15" s="1"/>
  <c r="Y251" i="15"/>
  <c r="X251" i="15"/>
  <c r="D251" i="15"/>
  <c r="C251" i="15"/>
  <c r="AD250" i="15"/>
  <c r="Z250" i="15"/>
  <c r="AA250" i="15" s="1"/>
  <c r="Y250" i="15"/>
  <c r="X250" i="15"/>
  <c r="D250" i="15"/>
  <c r="C250" i="15"/>
  <c r="AD249" i="15"/>
  <c r="AA249" i="15"/>
  <c r="Z249" i="15"/>
  <c r="Y249" i="15"/>
  <c r="X249" i="15"/>
  <c r="D249" i="15"/>
  <c r="C249" i="15"/>
  <c r="AD248" i="15"/>
  <c r="Z248" i="15"/>
  <c r="AA248" i="15" s="1"/>
  <c r="Y248" i="15"/>
  <c r="X248" i="15"/>
  <c r="D248" i="15"/>
  <c r="C248" i="15"/>
  <c r="AD247" i="15"/>
  <c r="Z247" i="15"/>
  <c r="AA247" i="15" s="1"/>
  <c r="Y247" i="15"/>
  <c r="X247" i="15"/>
  <c r="D247" i="15"/>
  <c r="C247" i="15"/>
  <c r="AD246" i="15"/>
  <c r="Z246" i="15"/>
  <c r="AA246" i="15" s="1"/>
  <c r="Y246" i="15"/>
  <c r="X246" i="15"/>
  <c r="D246" i="15"/>
  <c r="C246" i="15"/>
  <c r="AD245" i="15"/>
  <c r="AA245" i="15"/>
  <c r="Z245" i="15"/>
  <c r="Y245" i="15"/>
  <c r="X245" i="15"/>
  <c r="D245" i="15"/>
  <c r="C245" i="15"/>
  <c r="AD244" i="15"/>
  <c r="Z244" i="15"/>
  <c r="AA244" i="15" s="1"/>
  <c r="Y244" i="15"/>
  <c r="X244" i="15"/>
  <c r="D244" i="15"/>
  <c r="C244" i="15"/>
  <c r="AD243" i="15"/>
  <c r="Z243" i="15"/>
  <c r="AA243" i="15" s="1"/>
  <c r="Y243" i="15"/>
  <c r="X243" i="15"/>
  <c r="D243" i="15"/>
  <c r="C243" i="15"/>
  <c r="AD242" i="15"/>
  <c r="Z242" i="15"/>
  <c r="AA242" i="15" s="1"/>
  <c r="Y242" i="15"/>
  <c r="X242" i="15"/>
  <c r="D242" i="15"/>
  <c r="C242" i="15"/>
  <c r="AD241" i="15"/>
  <c r="AA241" i="15"/>
  <c r="Z241" i="15"/>
  <c r="Y241" i="15"/>
  <c r="X241" i="15"/>
  <c r="D241" i="15"/>
  <c r="C241" i="15"/>
  <c r="AD240" i="15"/>
  <c r="Z240" i="15"/>
  <c r="AA240" i="15" s="1"/>
  <c r="Y240" i="15"/>
  <c r="X240" i="15"/>
  <c r="D240" i="15"/>
  <c r="C240" i="15"/>
  <c r="AD239" i="15"/>
  <c r="Z239" i="15"/>
  <c r="AA239" i="15" s="1"/>
  <c r="Y239" i="15"/>
  <c r="X239" i="15"/>
  <c r="D239" i="15"/>
  <c r="C239" i="15"/>
  <c r="AD238" i="15"/>
  <c r="Z238" i="15"/>
  <c r="AA238" i="15" s="1"/>
  <c r="Y238" i="15"/>
  <c r="X238" i="15"/>
  <c r="D238" i="15"/>
  <c r="C238" i="15"/>
  <c r="AD237" i="15"/>
  <c r="Z237" i="15"/>
  <c r="AA237" i="15" s="1"/>
  <c r="Y237" i="15"/>
  <c r="X237" i="15"/>
  <c r="D237" i="15"/>
  <c r="C237" i="15"/>
  <c r="AD236" i="15"/>
  <c r="Z236" i="15"/>
  <c r="AA236" i="15" s="1"/>
  <c r="Y236" i="15"/>
  <c r="X236" i="15"/>
  <c r="D236" i="15"/>
  <c r="C236" i="15"/>
  <c r="AD235" i="15"/>
  <c r="Z235" i="15"/>
  <c r="AA235" i="15" s="1"/>
  <c r="Y235" i="15"/>
  <c r="X235" i="15"/>
  <c r="D235" i="15"/>
  <c r="C235" i="15"/>
  <c r="AD234" i="15"/>
  <c r="Z234" i="15"/>
  <c r="AA234" i="15" s="1"/>
  <c r="Y234" i="15"/>
  <c r="X234" i="15"/>
  <c r="D234" i="15"/>
  <c r="C234" i="15"/>
  <c r="AD233" i="15"/>
  <c r="AA233" i="15"/>
  <c r="Z233" i="15"/>
  <c r="Y233" i="15"/>
  <c r="X233" i="15"/>
  <c r="D233" i="15"/>
  <c r="C233" i="15"/>
  <c r="AD232" i="15"/>
  <c r="Z232" i="15"/>
  <c r="AA232" i="15" s="1"/>
  <c r="Y232" i="15"/>
  <c r="X232" i="15"/>
  <c r="D232" i="15"/>
  <c r="C232" i="15"/>
  <c r="AD231" i="15"/>
  <c r="Z231" i="15"/>
  <c r="AA231" i="15" s="1"/>
  <c r="Y231" i="15"/>
  <c r="X231" i="15"/>
  <c r="D231" i="15"/>
  <c r="C231" i="15"/>
  <c r="AD230" i="15"/>
  <c r="Z230" i="15"/>
  <c r="AA230" i="15" s="1"/>
  <c r="Y230" i="15"/>
  <c r="X230" i="15"/>
  <c r="D230" i="15"/>
  <c r="C230" i="15"/>
  <c r="AD229" i="15"/>
  <c r="Z229" i="15"/>
  <c r="AA229" i="15" s="1"/>
  <c r="Y229" i="15"/>
  <c r="X229" i="15"/>
  <c r="D229" i="15"/>
  <c r="C229" i="15"/>
  <c r="AD228" i="15"/>
  <c r="Z228" i="15"/>
  <c r="AA228" i="15" s="1"/>
  <c r="Y228" i="15"/>
  <c r="X228" i="15"/>
  <c r="D228" i="15"/>
  <c r="C228" i="15"/>
  <c r="AD227" i="15"/>
  <c r="Z227" i="15"/>
  <c r="AA227" i="15" s="1"/>
  <c r="Y227" i="15"/>
  <c r="X227" i="15"/>
  <c r="D227" i="15"/>
  <c r="C227" i="15"/>
  <c r="AD226" i="15"/>
  <c r="Z226" i="15"/>
  <c r="AA226" i="15" s="1"/>
  <c r="Y226" i="15"/>
  <c r="X226" i="15"/>
  <c r="D226" i="15"/>
  <c r="C226" i="15"/>
  <c r="AD225" i="15"/>
  <c r="AA225" i="15"/>
  <c r="Z225" i="15"/>
  <c r="Y225" i="15"/>
  <c r="X225" i="15"/>
  <c r="D225" i="15"/>
  <c r="C225" i="15"/>
  <c r="AD224" i="15"/>
  <c r="Z224" i="15"/>
  <c r="AA224" i="15" s="1"/>
  <c r="Y224" i="15"/>
  <c r="X224" i="15"/>
  <c r="D224" i="15"/>
  <c r="C224" i="15"/>
  <c r="AD223" i="15"/>
  <c r="Z223" i="15"/>
  <c r="AA223" i="15" s="1"/>
  <c r="Y223" i="15"/>
  <c r="X223" i="15"/>
  <c r="D223" i="15"/>
  <c r="C223" i="15"/>
  <c r="AD222" i="15"/>
  <c r="Z222" i="15"/>
  <c r="AA222" i="15" s="1"/>
  <c r="Y222" i="15"/>
  <c r="X222" i="15"/>
  <c r="D222" i="15"/>
  <c r="C222" i="15"/>
  <c r="AD221" i="15"/>
  <c r="Z221" i="15"/>
  <c r="AA221" i="15" s="1"/>
  <c r="Y221" i="15"/>
  <c r="X221" i="15"/>
  <c r="D221" i="15"/>
  <c r="C221" i="15"/>
  <c r="AD220" i="15"/>
  <c r="Z220" i="15"/>
  <c r="AA220" i="15" s="1"/>
  <c r="Y220" i="15"/>
  <c r="X220" i="15"/>
  <c r="D220" i="15"/>
  <c r="C220" i="15"/>
  <c r="AD219" i="15"/>
  <c r="Z219" i="15"/>
  <c r="AA219" i="15" s="1"/>
  <c r="Y219" i="15"/>
  <c r="X219" i="15"/>
  <c r="D219" i="15"/>
  <c r="C219" i="15"/>
  <c r="AD218" i="15"/>
  <c r="Z218" i="15"/>
  <c r="AA218" i="15" s="1"/>
  <c r="Y218" i="15"/>
  <c r="X218" i="15"/>
  <c r="D218" i="15"/>
  <c r="C218" i="15"/>
  <c r="AD217" i="15"/>
  <c r="AA217" i="15"/>
  <c r="Z217" i="15"/>
  <c r="Y217" i="15"/>
  <c r="X217" i="15"/>
  <c r="D217" i="15"/>
  <c r="C217" i="15"/>
  <c r="AD216" i="15"/>
  <c r="Z216" i="15"/>
  <c r="AA216" i="15" s="1"/>
  <c r="Y216" i="15"/>
  <c r="X216" i="15"/>
  <c r="D216" i="15"/>
  <c r="C216" i="15"/>
  <c r="AD215" i="15"/>
  <c r="Z215" i="15"/>
  <c r="AA215" i="15" s="1"/>
  <c r="Y215" i="15"/>
  <c r="X215" i="15"/>
  <c r="D215" i="15"/>
  <c r="C215" i="15"/>
  <c r="AD214" i="15"/>
  <c r="Z214" i="15"/>
  <c r="AA214" i="15" s="1"/>
  <c r="Y214" i="15"/>
  <c r="X214" i="15"/>
  <c r="D214" i="15"/>
  <c r="C214" i="15"/>
  <c r="AD213" i="15"/>
  <c r="Z213" i="15"/>
  <c r="AA213" i="15" s="1"/>
  <c r="Y213" i="15"/>
  <c r="X213" i="15"/>
  <c r="D213" i="15"/>
  <c r="C213" i="15"/>
  <c r="AD212" i="15"/>
  <c r="Z212" i="15"/>
  <c r="AA212" i="15" s="1"/>
  <c r="Y212" i="15"/>
  <c r="X212" i="15"/>
  <c r="D212" i="15"/>
  <c r="C212" i="15"/>
  <c r="AD211" i="15"/>
  <c r="Z211" i="15"/>
  <c r="AA211" i="15" s="1"/>
  <c r="Y211" i="15"/>
  <c r="X211" i="15"/>
  <c r="D211" i="15"/>
  <c r="C211" i="15"/>
  <c r="AD210" i="15"/>
  <c r="Z210" i="15"/>
  <c r="AA210" i="15" s="1"/>
  <c r="Y210" i="15"/>
  <c r="X210" i="15"/>
  <c r="D210" i="15"/>
  <c r="C210" i="15"/>
  <c r="AD209" i="15"/>
  <c r="AA209" i="15"/>
  <c r="Z209" i="15"/>
  <c r="Y209" i="15"/>
  <c r="X209" i="15"/>
  <c r="D209" i="15"/>
  <c r="C209" i="15"/>
  <c r="AD208" i="15"/>
  <c r="Z208" i="15"/>
  <c r="AA208" i="15" s="1"/>
  <c r="Y208" i="15"/>
  <c r="X208" i="15"/>
  <c r="D208" i="15"/>
  <c r="C208" i="15"/>
  <c r="AD207" i="15"/>
  <c r="Z207" i="15"/>
  <c r="AA207" i="15" s="1"/>
  <c r="Y207" i="15"/>
  <c r="X207" i="15"/>
  <c r="D207" i="15"/>
  <c r="C207" i="15"/>
  <c r="AD206" i="15"/>
  <c r="Z206" i="15"/>
  <c r="AA206" i="15" s="1"/>
  <c r="Y206" i="15"/>
  <c r="X206" i="15"/>
  <c r="D206" i="15"/>
  <c r="C206" i="15"/>
  <c r="AD205" i="15"/>
  <c r="Z205" i="15"/>
  <c r="AA205" i="15" s="1"/>
  <c r="Y205" i="15"/>
  <c r="X205" i="15"/>
  <c r="D205" i="15"/>
  <c r="C205" i="15"/>
  <c r="AD204" i="15"/>
  <c r="Z204" i="15"/>
  <c r="AA204" i="15" s="1"/>
  <c r="Y204" i="15"/>
  <c r="X204" i="15"/>
  <c r="D204" i="15"/>
  <c r="C204" i="15"/>
  <c r="AD203" i="15"/>
  <c r="Z203" i="15"/>
  <c r="AA203" i="15" s="1"/>
  <c r="Y203" i="15"/>
  <c r="X203" i="15"/>
  <c r="D203" i="15"/>
  <c r="C203" i="15"/>
  <c r="AD202" i="15"/>
  <c r="Z202" i="15"/>
  <c r="AA202" i="15" s="1"/>
  <c r="Y202" i="15"/>
  <c r="X202" i="15"/>
  <c r="D202" i="15"/>
  <c r="C202" i="15"/>
  <c r="AD201" i="15"/>
  <c r="AA201" i="15"/>
  <c r="Z201" i="15"/>
  <c r="Y201" i="15"/>
  <c r="X201" i="15"/>
  <c r="D201" i="15"/>
  <c r="C201" i="15"/>
  <c r="AD200" i="15"/>
  <c r="Z200" i="15"/>
  <c r="AA200" i="15" s="1"/>
  <c r="Y200" i="15"/>
  <c r="X200" i="15"/>
  <c r="D200" i="15"/>
  <c r="C200" i="15"/>
  <c r="AD199" i="15"/>
  <c r="Z199" i="15"/>
  <c r="AA199" i="15" s="1"/>
  <c r="Y199" i="15"/>
  <c r="X199" i="15"/>
  <c r="D199" i="15"/>
  <c r="C199" i="15"/>
  <c r="AD198" i="15"/>
  <c r="Z198" i="15"/>
  <c r="AA198" i="15" s="1"/>
  <c r="Y198" i="15"/>
  <c r="X198" i="15"/>
  <c r="D198" i="15"/>
  <c r="C198" i="15"/>
  <c r="AD197" i="15"/>
  <c r="Z197" i="15"/>
  <c r="AA197" i="15" s="1"/>
  <c r="Y197" i="15"/>
  <c r="X197" i="15"/>
  <c r="D197" i="15"/>
  <c r="C197" i="15"/>
  <c r="AD196" i="15"/>
  <c r="Z196" i="15"/>
  <c r="AA196" i="15" s="1"/>
  <c r="Y196" i="15"/>
  <c r="X196" i="15"/>
  <c r="D196" i="15"/>
  <c r="C196" i="15"/>
  <c r="AD195" i="15"/>
  <c r="Z195" i="15"/>
  <c r="AA195" i="15" s="1"/>
  <c r="Y195" i="15"/>
  <c r="X195" i="15"/>
  <c r="D195" i="15"/>
  <c r="C195" i="15"/>
  <c r="AD194" i="15"/>
  <c r="Z194" i="15"/>
  <c r="AA194" i="15" s="1"/>
  <c r="Y194" i="15"/>
  <c r="X194" i="15"/>
  <c r="D194" i="15"/>
  <c r="C194" i="15"/>
  <c r="AD193" i="15"/>
  <c r="AA193" i="15"/>
  <c r="Z193" i="15"/>
  <c r="Y193" i="15"/>
  <c r="X193" i="15"/>
  <c r="D193" i="15"/>
  <c r="C193" i="15"/>
  <c r="AD192" i="15"/>
  <c r="Z192" i="15"/>
  <c r="AA192" i="15" s="1"/>
  <c r="Y192" i="15"/>
  <c r="X192" i="15"/>
  <c r="D192" i="15"/>
  <c r="C192" i="15"/>
  <c r="AD191" i="15"/>
  <c r="Z191" i="15"/>
  <c r="AA191" i="15" s="1"/>
  <c r="Y191" i="15"/>
  <c r="X191" i="15"/>
  <c r="D191" i="15"/>
  <c r="C191" i="15"/>
  <c r="AD190" i="15"/>
  <c r="Z190" i="15"/>
  <c r="AA190" i="15" s="1"/>
  <c r="Y190" i="15"/>
  <c r="X190" i="15"/>
  <c r="D190" i="15"/>
  <c r="C190" i="15"/>
  <c r="AD189" i="15"/>
  <c r="Z189" i="15"/>
  <c r="AA189" i="15" s="1"/>
  <c r="Y189" i="15"/>
  <c r="X189" i="15"/>
  <c r="D189" i="15"/>
  <c r="C189" i="15"/>
  <c r="AD188" i="15"/>
  <c r="Z188" i="15"/>
  <c r="AA188" i="15" s="1"/>
  <c r="Y188" i="15"/>
  <c r="X188" i="15"/>
  <c r="D188" i="15"/>
  <c r="C188" i="15"/>
  <c r="AD187" i="15"/>
  <c r="Z187" i="15"/>
  <c r="AA187" i="15" s="1"/>
  <c r="Y187" i="15"/>
  <c r="X187" i="15"/>
  <c r="D187" i="15"/>
  <c r="C187" i="15"/>
  <c r="AD186" i="15"/>
  <c r="Z186" i="15"/>
  <c r="AA186" i="15" s="1"/>
  <c r="Y186" i="15"/>
  <c r="X186" i="15"/>
  <c r="D186" i="15"/>
  <c r="C186" i="15"/>
  <c r="AD185" i="15"/>
  <c r="AA185" i="15"/>
  <c r="Z185" i="15"/>
  <c r="Y185" i="15"/>
  <c r="X185" i="15"/>
  <c r="D185" i="15"/>
  <c r="C185" i="15"/>
  <c r="AD184" i="15"/>
  <c r="Z184" i="15"/>
  <c r="AA184" i="15" s="1"/>
  <c r="Y184" i="15"/>
  <c r="X184" i="15"/>
  <c r="D184" i="15"/>
  <c r="C184" i="15"/>
  <c r="AD183" i="15"/>
  <c r="Z183" i="15"/>
  <c r="AA183" i="15" s="1"/>
  <c r="Y183" i="15"/>
  <c r="X183" i="15"/>
  <c r="D183" i="15"/>
  <c r="C183" i="15"/>
  <c r="AD182" i="15"/>
  <c r="Z182" i="15"/>
  <c r="AA182" i="15" s="1"/>
  <c r="Y182" i="15"/>
  <c r="X182" i="15"/>
  <c r="D182" i="15"/>
  <c r="C182" i="15"/>
  <c r="AD181" i="15"/>
  <c r="Z181" i="15"/>
  <c r="AA181" i="15" s="1"/>
  <c r="Y181" i="15"/>
  <c r="X181" i="15"/>
  <c r="D181" i="15"/>
  <c r="C181" i="15"/>
  <c r="AD180" i="15"/>
  <c r="Z180" i="15"/>
  <c r="AA180" i="15" s="1"/>
  <c r="Y180" i="15"/>
  <c r="X180" i="15"/>
  <c r="D180" i="15"/>
  <c r="C180" i="15"/>
  <c r="AD179" i="15"/>
  <c r="Z179" i="15"/>
  <c r="AA179" i="15" s="1"/>
  <c r="Y179" i="15"/>
  <c r="X179" i="15"/>
  <c r="D179" i="15"/>
  <c r="C179" i="15"/>
  <c r="AD178" i="15"/>
  <c r="Z178" i="15"/>
  <c r="AA178" i="15" s="1"/>
  <c r="Y178" i="15"/>
  <c r="X178" i="15"/>
  <c r="D178" i="15"/>
  <c r="C178" i="15"/>
  <c r="AD177" i="15"/>
  <c r="AA177" i="15"/>
  <c r="Z177" i="15"/>
  <c r="Y177" i="15"/>
  <c r="X177" i="15"/>
  <c r="D177" i="15"/>
  <c r="C177" i="15"/>
  <c r="AD176" i="15"/>
  <c r="Z176" i="15"/>
  <c r="AA176" i="15" s="1"/>
  <c r="Y176" i="15"/>
  <c r="X176" i="15"/>
  <c r="D176" i="15"/>
  <c r="C176" i="15"/>
  <c r="AD175" i="15"/>
  <c r="Z175" i="15"/>
  <c r="AA175" i="15" s="1"/>
  <c r="Y175" i="15"/>
  <c r="X175" i="15"/>
  <c r="D175" i="15"/>
  <c r="C175" i="15"/>
  <c r="AD174" i="15"/>
  <c r="Z174" i="15"/>
  <c r="AA174" i="15" s="1"/>
  <c r="Y174" i="15"/>
  <c r="X174" i="15"/>
  <c r="D174" i="15"/>
  <c r="C174" i="15"/>
  <c r="AD173" i="15"/>
  <c r="Z173" i="15"/>
  <c r="AA173" i="15" s="1"/>
  <c r="Y173" i="15"/>
  <c r="X173" i="15"/>
  <c r="D173" i="15"/>
  <c r="C173" i="15"/>
  <c r="AD172" i="15"/>
  <c r="Z172" i="15"/>
  <c r="AA172" i="15" s="1"/>
  <c r="Y172" i="15"/>
  <c r="X172" i="15"/>
  <c r="D172" i="15"/>
  <c r="C172" i="15"/>
  <c r="AD171" i="15"/>
  <c r="Z171" i="15"/>
  <c r="AA171" i="15" s="1"/>
  <c r="Y171" i="15"/>
  <c r="X171" i="15"/>
  <c r="D171" i="15"/>
  <c r="C171" i="15"/>
  <c r="AD170" i="15"/>
  <c r="Z170" i="15"/>
  <c r="AA170" i="15" s="1"/>
  <c r="Y170" i="15"/>
  <c r="X170" i="15"/>
  <c r="D170" i="15"/>
  <c r="C170" i="15"/>
  <c r="AD169" i="15"/>
  <c r="AA169" i="15"/>
  <c r="Z169" i="15"/>
  <c r="Y169" i="15"/>
  <c r="X169" i="15"/>
  <c r="D169" i="15"/>
  <c r="C169" i="15"/>
  <c r="AD168" i="15"/>
  <c r="Z168" i="15"/>
  <c r="AA168" i="15" s="1"/>
  <c r="Y168" i="15"/>
  <c r="X168" i="15"/>
  <c r="D168" i="15"/>
  <c r="C168" i="15"/>
  <c r="AD167" i="15"/>
  <c r="Z167" i="15"/>
  <c r="AA167" i="15" s="1"/>
  <c r="Y167" i="15"/>
  <c r="X167" i="15"/>
  <c r="D167" i="15"/>
  <c r="C167" i="15"/>
  <c r="AD166" i="15"/>
  <c r="Z166" i="15"/>
  <c r="AA166" i="15" s="1"/>
  <c r="Y166" i="15"/>
  <c r="X166" i="15"/>
  <c r="D166" i="15"/>
  <c r="C166" i="15"/>
  <c r="AD165" i="15"/>
  <c r="Z165" i="15"/>
  <c r="AA165" i="15" s="1"/>
  <c r="Y165" i="15"/>
  <c r="X165" i="15"/>
  <c r="D165" i="15"/>
  <c r="C165" i="15"/>
  <c r="AD164" i="15"/>
  <c r="Z164" i="15"/>
  <c r="AA164" i="15" s="1"/>
  <c r="Y164" i="15"/>
  <c r="X164" i="15"/>
  <c r="D164" i="15"/>
  <c r="C164" i="15"/>
  <c r="AD163" i="15"/>
  <c r="Z163" i="15"/>
  <c r="AA163" i="15" s="1"/>
  <c r="Y163" i="15"/>
  <c r="X163" i="15"/>
  <c r="D163" i="15"/>
  <c r="C163" i="15"/>
  <c r="AD162" i="15"/>
  <c r="Z162" i="15"/>
  <c r="AA162" i="15" s="1"/>
  <c r="Y162" i="15"/>
  <c r="X162" i="15"/>
  <c r="D162" i="15"/>
  <c r="C162" i="15"/>
  <c r="AD161" i="15"/>
  <c r="AA161" i="15"/>
  <c r="Z161" i="15"/>
  <c r="Y161" i="15"/>
  <c r="X161" i="15"/>
  <c r="D161" i="15"/>
  <c r="C161" i="15"/>
  <c r="AD160" i="15"/>
  <c r="Z160" i="15"/>
  <c r="AA160" i="15" s="1"/>
  <c r="Y160" i="15"/>
  <c r="X160" i="15"/>
  <c r="D160" i="15"/>
  <c r="C160" i="15"/>
  <c r="AD159" i="15"/>
  <c r="Z159" i="15"/>
  <c r="AA159" i="15" s="1"/>
  <c r="Y159" i="15"/>
  <c r="X159" i="15"/>
  <c r="D159" i="15"/>
  <c r="C159" i="15"/>
  <c r="AD158" i="15"/>
  <c r="Z158" i="15"/>
  <c r="AA158" i="15" s="1"/>
  <c r="Y158" i="15"/>
  <c r="X158" i="15"/>
  <c r="D158" i="15"/>
  <c r="C158" i="15"/>
  <c r="AD157" i="15"/>
  <c r="Z157" i="15"/>
  <c r="AA157" i="15" s="1"/>
  <c r="Y157" i="15"/>
  <c r="X157" i="15"/>
  <c r="D157" i="15"/>
  <c r="C157" i="15"/>
  <c r="AD156" i="15"/>
  <c r="Z156" i="15"/>
  <c r="AA156" i="15" s="1"/>
  <c r="Y156" i="15"/>
  <c r="X156" i="15"/>
  <c r="D156" i="15"/>
  <c r="C156" i="15"/>
  <c r="AD155" i="15"/>
  <c r="Z155" i="15"/>
  <c r="AA155" i="15" s="1"/>
  <c r="Y155" i="15"/>
  <c r="X155" i="15"/>
  <c r="D155" i="15"/>
  <c r="C155" i="15"/>
  <c r="AD154" i="15"/>
  <c r="Z154" i="15"/>
  <c r="AA154" i="15" s="1"/>
  <c r="Y154" i="15"/>
  <c r="X154" i="15"/>
  <c r="D154" i="15"/>
  <c r="C154" i="15"/>
  <c r="AD153" i="15"/>
  <c r="AA153" i="15"/>
  <c r="Z153" i="15"/>
  <c r="Y153" i="15"/>
  <c r="X153" i="15"/>
  <c r="D153" i="15"/>
  <c r="C153" i="15"/>
  <c r="AD152" i="15"/>
  <c r="Z152" i="15"/>
  <c r="AA152" i="15" s="1"/>
  <c r="Y152" i="15"/>
  <c r="X152" i="15"/>
  <c r="D152" i="15"/>
  <c r="C152" i="15"/>
  <c r="AD151" i="15"/>
  <c r="Z151" i="15"/>
  <c r="AA151" i="15" s="1"/>
  <c r="Y151" i="15"/>
  <c r="X151" i="15"/>
  <c r="D151" i="15"/>
  <c r="C151" i="15"/>
  <c r="AD150" i="15"/>
  <c r="Z150" i="15"/>
  <c r="AA150" i="15" s="1"/>
  <c r="Y150" i="15"/>
  <c r="X150" i="15"/>
  <c r="D150" i="15"/>
  <c r="C150" i="15"/>
  <c r="AD149" i="15"/>
  <c r="Z149" i="15"/>
  <c r="AA149" i="15" s="1"/>
  <c r="Y149" i="15"/>
  <c r="X149" i="15"/>
  <c r="D149" i="15"/>
  <c r="C149" i="15"/>
  <c r="AD148" i="15"/>
  <c r="Z148" i="15"/>
  <c r="AA148" i="15" s="1"/>
  <c r="Y148" i="15"/>
  <c r="X148" i="15"/>
  <c r="D148" i="15"/>
  <c r="C148" i="15"/>
  <c r="AD147" i="15"/>
  <c r="Z147" i="15"/>
  <c r="AA147" i="15" s="1"/>
  <c r="Y147" i="15"/>
  <c r="X147" i="15"/>
  <c r="D147" i="15"/>
  <c r="C147" i="15"/>
  <c r="AD146" i="15"/>
  <c r="Z146" i="15"/>
  <c r="AA146" i="15" s="1"/>
  <c r="Y146" i="15"/>
  <c r="X146" i="15"/>
  <c r="D146" i="15"/>
  <c r="C146" i="15"/>
  <c r="AD145" i="15"/>
  <c r="AA145" i="15"/>
  <c r="Z145" i="15"/>
  <c r="Y145" i="15"/>
  <c r="X145" i="15"/>
  <c r="D145" i="15"/>
  <c r="C145" i="15"/>
  <c r="AD144" i="15"/>
  <c r="Z144" i="15"/>
  <c r="AA144" i="15" s="1"/>
  <c r="Y144" i="15"/>
  <c r="X144" i="15"/>
  <c r="D144" i="15"/>
  <c r="C144" i="15"/>
  <c r="AD143" i="15"/>
  <c r="Z143" i="15"/>
  <c r="AA143" i="15" s="1"/>
  <c r="Y143" i="15"/>
  <c r="X143" i="15"/>
  <c r="D143" i="15"/>
  <c r="C143" i="15"/>
  <c r="AD142" i="15"/>
  <c r="Z142" i="15"/>
  <c r="AA142" i="15" s="1"/>
  <c r="Y142" i="15"/>
  <c r="X142" i="15"/>
  <c r="D142" i="15"/>
  <c r="C142" i="15"/>
  <c r="AD141" i="15"/>
  <c r="Z141" i="15"/>
  <c r="AA141" i="15" s="1"/>
  <c r="Y141" i="15"/>
  <c r="X141" i="15"/>
  <c r="D141" i="15"/>
  <c r="C141" i="15"/>
  <c r="AD140" i="15"/>
  <c r="Z140" i="15"/>
  <c r="AA140" i="15" s="1"/>
  <c r="Y140" i="15"/>
  <c r="X140" i="15"/>
  <c r="D140" i="15"/>
  <c r="C140" i="15"/>
  <c r="AD139" i="15"/>
  <c r="Z139" i="15"/>
  <c r="AA139" i="15" s="1"/>
  <c r="Y139" i="15"/>
  <c r="X139" i="15"/>
  <c r="D139" i="15"/>
  <c r="C139" i="15"/>
  <c r="AD138" i="15"/>
  <c r="Z138" i="15"/>
  <c r="AA138" i="15" s="1"/>
  <c r="Y138" i="15"/>
  <c r="X138" i="15"/>
  <c r="D138" i="15"/>
  <c r="C138" i="15"/>
  <c r="AD137" i="15"/>
  <c r="AA137" i="15"/>
  <c r="Z137" i="15"/>
  <c r="Y137" i="15"/>
  <c r="X137" i="15"/>
  <c r="D137" i="15"/>
  <c r="C137" i="15"/>
  <c r="AD136" i="15"/>
  <c r="Z136" i="15"/>
  <c r="AA136" i="15" s="1"/>
  <c r="Y136" i="15"/>
  <c r="X136" i="15"/>
  <c r="D136" i="15"/>
  <c r="C136" i="15"/>
  <c r="AD135" i="15"/>
  <c r="Z135" i="15"/>
  <c r="AA135" i="15" s="1"/>
  <c r="Y135" i="15"/>
  <c r="X135" i="15"/>
  <c r="D135" i="15"/>
  <c r="C135" i="15"/>
  <c r="AD134" i="15"/>
  <c r="Z134" i="15"/>
  <c r="AA134" i="15" s="1"/>
  <c r="Y134" i="15"/>
  <c r="X134" i="15"/>
  <c r="D134" i="15"/>
  <c r="C134" i="15"/>
  <c r="AD133" i="15"/>
  <c r="Z133" i="15"/>
  <c r="AA133" i="15" s="1"/>
  <c r="Y133" i="15"/>
  <c r="X133" i="15"/>
  <c r="D133" i="15"/>
  <c r="C133" i="15"/>
  <c r="AD132" i="15"/>
  <c r="Z132" i="15"/>
  <c r="AA132" i="15" s="1"/>
  <c r="Y132" i="15"/>
  <c r="X132" i="15"/>
  <c r="D132" i="15"/>
  <c r="C132" i="15"/>
  <c r="AD131" i="15"/>
  <c r="Z131" i="15"/>
  <c r="AA131" i="15" s="1"/>
  <c r="Y131" i="15"/>
  <c r="X131" i="15"/>
  <c r="D131" i="15"/>
  <c r="C131" i="15"/>
  <c r="AD130" i="15"/>
  <c r="Z130" i="15"/>
  <c r="AA130" i="15" s="1"/>
  <c r="Y130" i="15"/>
  <c r="X130" i="15"/>
  <c r="D130" i="15"/>
  <c r="C130" i="15"/>
  <c r="AD129" i="15"/>
  <c r="AA129" i="15"/>
  <c r="Z129" i="15"/>
  <c r="Y129" i="15"/>
  <c r="X129" i="15"/>
  <c r="D129" i="15"/>
  <c r="C129" i="15"/>
  <c r="AD128" i="15"/>
  <c r="Z128" i="15"/>
  <c r="AA128" i="15" s="1"/>
  <c r="Y128" i="15"/>
  <c r="X128" i="15"/>
  <c r="D128" i="15"/>
  <c r="C128" i="15"/>
  <c r="AD127" i="15"/>
  <c r="Z127" i="15"/>
  <c r="AA127" i="15" s="1"/>
  <c r="Y127" i="15"/>
  <c r="X127" i="15"/>
  <c r="D127" i="15"/>
  <c r="C127" i="15"/>
  <c r="AD126" i="15"/>
  <c r="Z126" i="15"/>
  <c r="AA126" i="15" s="1"/>
  <c r="Y126" i="15"/>
  <c r="X126" i="15"/>
  <c r="D126" i="15"/>
  <c r="C126" i="15"/>
  <c r="AD125" i="15"/>
  <c r="Z125" i="15"/>
  <c r="AA125" i="15" s="1"/>
  <c r="Y125" i="15"/>
  <c r="X125" i="15"/>
  <c r="D125" i="15"/>
  <c r="C125" i="15"/>
  <c r="AD124" i="15"/>
  <c r="Z124" i="15"/>
  <c r="AA124" i="15" s="1"/>
  <c r="Y124" i="15"/>
  <c r="X124" i="15"/>
  <c r="D124" i="15"/>
  <c r="C124" i="15"/>
  <c r="AD123" i="15"/>
  <c r="Z123" i="15"/>
  <c r="AA123" i="15" s="1"/>
  <c r="Y123" i="15"/>
  <c r="X123" i="15"/>
  <c r="D123" i="15"/>
  <c r="C123" i="15"/>
  <c r="AD122" i="15"/>
  <c r="Z122" i="15"/>
  <c r="AA122" i="15" s="1"/>
  <c r="Y122" i="15"/>
  <c r="X122" i="15"/>
  <c r="D122" i="15"/>
  <c r="C122" i="15"/>
  <c r="AD121" i="15"/>
  <c r="AA121" i="15"/>
  <c r="Z121" i="15"/>
  <c r="Y121" i="15"/>
  <c r="X121" i="15"/>
  <c r="D121" i="15"/>
  <c r="C121" i="15"/>
  <c r="AD120" i="15"/>
  <c r="Z120" i="15"/>
  <c r="AA120" i="15" s="1"/>
  <c r="Y120" i="15"/>
  <c r="X120" i="15"/>
  <c r="D120" i="15"/>
  <c r="C120" i="15"/>
  <c r="AD119" i="15"/>
  <c r="Z119" i="15"/>
  <c r="AA119" i="15" s="1"/>
  <c r="Y119" i="15"/>
  <c r="X119" i="15"/>
  <c r="D119" i="15"/>
  <c r="C119" i="15"/>
  <c r="AD118" i="15"/>
  <c r="Z118" i="15"/>
  <c r="AA118" i="15" s="1"/>
  <c r="Y118" i="15"/>
  <c r="X118" i="15"/>
  <c r="D118" i="15"/>
  <c r="C118" i="15"/>
  <c r="AD117" i="15"/>
  <c r="Z117" i="15"/>
  <c r="AA117" i="15" s="1"/>
  <c r="Y117" i="15"/>
  <c r="X117" i="15"/>
  <c r="D117" i="15"/>
  <c r="C117" i="15"/>
  <c r="AD116" i="15"/>
  <c r="Z116" i="15"/>
  <c r="AA116" i="15" s="1"/>
  <c r="Y116" i="15"/>
  <c r="X116" i="15"/>
  <c r="D116" i="15"/>
  <c r="C116" i="15"/>
  <c r="AD115" i="15"/>
  <c r="Z115" i="15"/>
  <c r="AA115" i="15" s="1"/>
  <c r="Y115" i="15"/>
  <c r="X115" i="15"/>
  <c r="D115" i="15"/>
  <c r="C115" i="15"/>
  <c r="AD114" i="15"/>
  <c r="Z114" i="15"/>
  <c r="AA114" i="15" s="1"/>
  <c r="Y114" i="15"/>
  <c r="X114" i="15"/>
  <c r="D114" i="15"/>
  <c r="C114" i="15"/>
  <c r="AD113" i="15"/>
  <c r="AA113" i="15"/>
  <c r="Z113" i="15"/>
  <c r="Y113" i="15"/>
  <c r="X113" i="15"/>
  <c r="D113" i="15"/>
  <c r="C113" i="15"/>
  <c r="AD112" i="15"/>
  <c r="Z112" i="15"/>
  <c r="AA112" i="15" s="1"/>
  <c r="Y112" i="15"/>
  <c r="X112" i="15"/>
  <c r="D112" i="15"/>
  <c r="C112" i="15"/>
  <c r="AD111" i="15"/>
  <c r="Z111" i="15"/>
  <c r="AA111" i="15" s="1"/>
  <c r="Y111" i="15"/>
  <c r="X111" i="15"/>
  <c r="D111" i="15"/>
  <c r="C111" i="15"/>
  <c r="AD110" i="15"/>
  <c r="Z110" i="15"/>
  <c r="AA110" i="15" s="1"/>
  <c r="Y110" i="15"/>
  <c r="X110" i="15"/>
  <c r="D110" i="15"/>
  <c r="C110" i="15"/>
  <c r="AD109" i="15"/>
  <c r="Z109" i="15"/>
  <c r="AA109" i="15" s="1"/>
  <c r="Y109" i="15"/>
  <c r="X109" i="15"/>
  <c r="D109" i="15"/>
  <c r="C109" i="15"/>
  <c r="AD108" i="15"/>
  <c r="Z108" i="15"/>
  <c r="AA108" i="15" s="1"/>
  <c r="Y108" i="15"/>
  <c r="X108" i="15"/>
  <c r="D108" i="15"/>
  <c r="C108" i="15"/>
  <c r="AD107" i="15"/>
  <c r="Z107" i="15"/>
  <c r="AA107" i="15" s="1"/>
  <c r="Y107" i="15"/>
  <c r="X107" i="15"/>
  <c r="D107" i="15"/>
  <c r="C107" i="15"/>
  <c r="AD106" i="15"/>
  <c r="Z106" i="15"/>
  <c r="AA106" i="15" s="1"/>
  <c r="Y106" i="15"/>
  <c r="X106" i="15"/>
  <c r="D106" i="15"/>
  <c r="C106" i="15"/>
  <c r="AD105" i="15"/>
  <c r="AA105" i="15"/>
  <c r="Z105" i="15"/>
  <c r="Y105" i="15"/>
  <c r="X105" i="15"/>
  <c r="D105" i="15"/>
  <c r="C105" i="15"/>
  <c r="AD104" i="15"/>
  <c r="Z104" i="15"/>
  <c r="AA104" i="15" s="1"/>
  <c r="Y104" i="15"/>
  <c r="X104" i="15"/>
  <c r="D104" i="15"/>
  <c r="C104" i="15"/>
  <c r="AD103" i="15"/>
  <c r="Z103" i="15"/>
  <c r="AA103" i="15" s="1"/>
  <c r="Y103" i="15"/>
  <c r="X103" i="15"/>
  <c r="D103" i="15"/>
  <c r="C103" i="15"/>
  <c r="AD102" i="15"/>
  <c r="Z102" i="15"/>
  <c r="AA102" i="15" s="1"/>
  <c r="Y102" i="15"/>
  <c r="X102" i="15"/>
  <c r="D102" i="15"/>
  <c r="C102" i="15"/>
  <c r="AD101" i="15"/>
  <c r="Z101" i="15"/>
  <c r="AA101" i="15" s="1"/>
  <c r="Y101" i="15"/>
  <c r="X101" i="15"/>
  <c r="D101" i="15"/>
  <c r="C101" i="15"/>
  <c r="AD100" i="15"/>
  <c r="Z100" i="15"/>
  <c r="AA100" i="15" s="1"/>
  <c r="Y100" i="15"/>
  <c r="X100" i="15"/>
  <c r="D100" i="15"/>
  <c r="C100" i="15"/>
  <c r="AD99" i="15"/>
  <c r="Z99" i="15"/>
  <c r="AA99" i="15" s="1"/>
  <c r="Y99" i="15"/>
  <c r="X99" i="15"/>
  <c r="D99" i="15"/>
  <c r="C99" i="15"/>
  <c r="AD98" i="15"/>
  <c r="Z98" i="15"/>
  <c r="AA98" i="15" s="1"/>
  <c r="Y98" i="15"/>
  <c r="X98" i="15"/>
  <c r="D98" i="15"/>
  <c r="C98" i="15"/>
  <c r="AD97" i="15"/>
  <c r="AA97" i="15"/>
  <c r="Z97" i="15"/>
  <c r="Y97" i="15"/>
  <c r="X97" i="15"/>
  <c r="D97" i="15"/>
  <c r="C97" i="15"/>
  <c r="AD96" i="15"/>
  <c r="Z96" i="15"/>
  <c r="AA96" i="15" s="1"/>
  <c r="Y96" i="15"/>
  <c r="X96" i="15"/>
  <c r="D96" i="15"/>
  <c r="C96" i="15"/>
  <c r="AD95" i="15"/>
  <c r="Z95" i="15"/>
  <c r="AA95" i="15" s="1"/>
  <c r="Y95" i="15"/>
  <c r="X95" i="15"/>
  <c r="D95" i="15"/>
  <c r="C95" i="15"/>
  <c r="AD94" i="15"/>
  <c r="Z94" i="15"/>
  <c r="AA94" i="15" s="1"/>
  <c r="Y94" i="15"/>
  <c r="X94" i="15"/>
  <c r="D94" i="15"/>
  <c r="C94" i="15"/>
  <c r="AD93" i="15"/>
  <c r="Z93" i="15"/>
  <c r="AA93" i="15" s="1"/>
  <c r="Y93" i="15"/>
  <c r="X93" i="15"/>
  <c r="D93" i="15"/>
  <c r="C93" i="15"/>
  <c r="AD92" i="15"/>
  <c r="Z92" i="15"/>
  <c r="AA92" i="15" s="1"/>
  <c r="Y92" i="15"/>
  <c r="X92" i="15"/>
  <c r="D92" i="15"/>
  <c r="C92" i="15"/>
  <c r="AD91" i="15"/>
  <c r="Z91" i="15"/>
  <c r="AA91" i="15" s="1"/>
  <c r="Y91" i="15"/>
  <c r="X91" i="15"/>
  <c r="D91" i="15"/>
  <c r="C91" i="15"/>
  <c r="AD90" i="15"/>
  <c r="Z90" i="15"/>
  <c r="AA90" i="15" s="1"/>
  <c r="Y90" i="15"/>
  <c r="X90" i="15"/>
  <c r="D90" i="15"/>
  <c r="C90" i="15"/>
  <c r="AD89" i="15"/>
  <c r="AA89" i="15"/>
  <c r="Z89" i="15"/>
  <c r="Y89" i="15"/>
  <c r="X89" i="15"/>
  <c r="D89" i="15"/>
  <c r="C89" i="15"/>
  <c r="AD88" i="15"/>
  <c r="Z88" i="15"/>
  <c r="AA88" i="15" s="1"/>
  <c r="Y88" i="15"/>
  <c r="X88" i="15"/>
  <c r="D88" i="15"/>
  <c r="C88" i="15"/>
  <c r="AD87" i="15"/>
  <c r="Z87" i="15"/>
  <c r="AA87" i="15" s="1"/>
  <c r="Y87" i="15"/>
  <c r="X87" i="15"/>
  <c r="D87" i="15"/>
  <c r="C87" i="15"/>
  <c r="AD86" i="15"/>
  <c r="Z86" i="15"/>
  <c r="AA86" i="15" s="1"/>
  <c r="Y86" i="15"/>
  <c r="X86" i="15"/>
  <c r="D86" i="15"/>
  <c r="C86" i="15"/>
  <c r="AD85" i="15"/>
  <c r="Z85" i="15"/>
  <c r="AA85" i="15" s="1"/>
  <c r="Y85" i="15"/>
  <c r="X85" i="15"/>
  <c r="D85" i="15"/>
  <c r="C85" i="15"/>
  <c r="AD84" i="15"/>
  <c r="Z84" i="15"/>
  <c r="AA84" i="15" s="1"/>
  <c r="Y84" i="15"/>
  <c r="X84" i="15"/>
  <c r="D84" i="15"/>
  <c r="C84" i="15"/>
  <c r="AD83" i="15"/>
  <c r="Z83" i="15"/>
  <c r="AA83" i="15" s="1"/>
  <c r="Y83" i="15"/>
  <c r="X83" i="15"/>
  <c r="D83" i="15"/>
  <c r="C83" i="15"/>
  <c r="AD82" i="15"/>
  <c r="Z82" i="15"/>
  <c r="AA82" i="15" s="1"/>
  <c r="Y82" i="15"/>
  <c r="X82" i="15"/>
  <c r="D82" i="15"/>
  <c r="C82" i="15"/>
  <c r="AD81" i="15"/>
  <c r="AA81" i="15"/>
  <c r="Z81" i="15"/>
  <c r="Y81" i="15"/>
  <c r="X81" i="15"/>
  <c r="D81" i="15"/>
  <c r="C81" i="15"/>
  <c r="AD80" i="15"/>
  <c r="Z80" i="15"/>
  <c r="AA80" i="15" s="1"/>
  <c r="Y80" i="15"/>
  <c r="X80" i="15"/>
  <c r="D80" i="15"/>
  <c r="C80" i="15"/>
  <c r="AD79" i="15"/>
  <c r="Z79" i="15"/>
  <c r="AA79" i="15" s="1"/>
  <c r="Y79" i="15"/>
  <c r="X79" i="15"/>
  <c r="D79" i="15"/>
  <c r="C79" i="15"/>
  <c r="AD78" i="15"/>
  <c r="Z78" i="15"/>
  <c r="AA78" i="15" s="1"/>
  <c r="Y78" i="15"/>
  <c r="X78" i="15"/>
  <c r="D78" i="15"/>
  <c r="C78" i="15"/>
  <c r="AD77" i="15"/>
  <c r="Z77" i="15"/>
  <c r="AA77" i="15" s="1"/>
  <c r="Y77" i="15"/>
  <c r="X77" i="15"/>
  <c r="D77" i="15"/>
  <c r="C77" i="15"/>
  <c r="AD76" i="15"/>
  <c r="Z76" i="15"/>
  <c r="AA76" i="15" s="1"/>
  <c r="Y76" i="15"/>
  <c r="X76" i="15"/>
  <c r="D76" i="15"/>
  <c r="C76" i="15"/>
  <c r="AD75" i="15"/>
  <c r="Z75" i="15"/>
  <c r="AA75" i="15" s="1"/>
  <c r="Y75" i="15"/>
  <c r="X75" i="15"/>
  <c r="D75" i="15"/>
  <c r="C75" i="15"/>
  <c r="AD74" i="15"/>
  <c r="Z74" i="15"/>
  <c r="AA74" i="15" s="1"/>
  <c r="Y74" i="15"/>
  <c r="X74" i="15"/>
  <c r="D74" i="15"/>
  <c r="C74" i="15"/>
  <c r="AD73" i="15"/>
  <c r="AA73" i="15"/>
  <c r="Z73" i="15"/>
  <c r="Y73" i="15"/>
  <c r="X73" i="15"/>
  <c r="D73" i="15"/>
  <c r="C73" i="15"/>
  <c r="AD72" i="15"/>
  <c r="Z72" i="15"/>
  <c r="AA72" i="15" s="1"/>
  <c r="Y72" i="15"/>
  <c r="X72" i="15"/>
  <c r="D72" i="15"/>
  <c r="C72" i="15"/>
  <c r="AD71" i="15"/>
  <c r="Z71" i="15"/>
  <c r="AA71" i="15" s="1"/>
  <c r="Y71" i="15"/>
  <c r="X71" i="15"/>
  <c r="D71" i="15"/>
  <c r="C71" i="15"/>
  <c r="AD70" i="15"/>
  <c r="Z70" i="15"/>
  <c r="AA70" i="15" s="1"/>
  <c r="Y70" i="15"/>
  <c r="X70" i="15"/>
  <c r="D70" i="15"/>
  <c r="C70" i="15"/>
  <c r="AD69" i="15"/>
  <c r="Z69" i="15"/>
  <c r="AA69" i="15" s="1"/>
  <c r="Y69" i="15"/>
  <c r="X69" i="15"/>
  <c r="D69" i="15"/>
  <c r="C69" i="15"/>
  <c r="AD68" i="15"/>
  <c r="Z68" i="15"/>
  <c r="AA68" i="15" s="1"/>
  <c r="Y68" i="15"/>
  <c r="X68" i="15"/>
  <c r="D68" i="15"/>
  <c r="C68" i="15"/>
  <c r="AD67" i="15"/>
  <c r="Z67" i="15"/>
  <c r="AA67" i="15" s="1"/>
  <c r="Y67" i="15"/>
  <c r="X67" i="15"/>
  <c r="D67" i="15"/>
  <c r="C67" i="15"/>
  <c r="AD66" i="15"/>
  <c r="Z66" i="15"/>
  <c r="AA66" i="15" s="1"/>
  <c r="Y66" i="15"/>
  <c r="X66" i="15"/>
  <c r="D66" i="15"/>
  <c r="C66" i="15"/>
  <c r="AD65" i="15"/>
  <c r="AA65" i="15"/>
  <c r="Z65" i="15"/>
  <c r="Y65" i="15"/>
  <c r="X65" i="15"/>
  <c r="D65" i="15"/>
  <c r="C65" i="15"/>
  <c r="AD64" i="15"/>
  <c r="Z64" i="15"/>
  <c r="AA64" i="15" s="1"/>
  <c r="Y64" i="15"/>
  <c r="X64" i="15"/>
  <c r="D64" i="15"/>
  <c r="C64" i="15"/>
  <c r="AD63" i="15"/>
  <c r="Z63" i="15"/>
  <c r="AA63" i="15" s="1"/>
  <c r="Y63" i="15"/>
  <c r="X63" i="15"/>
  <c r="D63" i="15"/>
  <c r="C63" i="15"/>
  <c r="AD62" i="15"/>
  <c r="Z62" i="15"/>
  <c r="AA62" i="15" s="1"/>
  <c r="Y62" i="15"/>
  <c r="X62" i="15"/>
  <c r="D62" i="15"/>
  <c r="C62" i="15"/>
  <c r="AD61" i="15"/>
  <c r="Z61" i="15"/>
  <c r="AA61" i="15" s="1"/>
  <c r="Y61" i="15"/>
  <c r="X61" i="15"/>
  <c r="D61" i="15"/>
  <c r="C61" i="15"/>
  <c r="AD60" i="15"/>
  <c r="Z60" i="15"/>
  <c r="AA60" i="15" s="1"/>
  <c r="Y60" i="15"/>
  <c r="X60" i="15"/>
  <c r="D60" i="15"/>
  <c r="C60" i="15"/>
  <c r="AD59" i="15"/>
  <c r="Z59" i="15"/>
  <c r="AA59" i="15" s="1"/>
  <c r="Y59" i="15"/>
  <c r="X59" i="15"/>
  <c r="D59" i="15"/>
  <c r="C59" i="15"/>
  <c r="AD58" i="15"/>
  <c r="Z58" i="15"/>
  <c r="AA58" i="15" s="1"/>
  <c r="Y58" i="15"/>
  <c r="X58" i="15"/>
  <c r="D58" i="15"/>
  <c r="C58" i="15"/>
  <c r="AD57" i="15"/>
  <c r="AA57" i="15"/>
  <c r="Z57" i="15"/>
  <c r="Y57" i="15"/>
  <c r="X57" i="15"/>
  <c r="D57" i="15"/>
  <c r="C57" i="15"/>
  <c r="AD56" i="15"/>
  <c r="Z56" i="15"/>
  <c r="AA56" i="15" s="1"/>
  <c r="Y56" i="15"/>
  <c r="X56" i="15"/>
  <c r="D56" i="15"/>
  <c r="C56" i="15"/>
  <c r="AD55" i="15"/>
  <c r="Z55" i="15"/>
  <c r="AA55" i="15" s="1"/>
  <c r="Y55" i="15"/>
  <c r="X55" i="15"/>
  <c r="D55" i="15"/>
  <c r="C55" i="15"/>
  <c r="AD54" i="15"/>
  <c r="Z54" i="15"/>
  <c r="AA54" i="15" s="1"/>
  <c r="Y54" i="15"/>
  <c r="X54" i="15"/>
  <c r="D54" i="15"/>
  <c r="C54" i="15"/>
  <c r="AD53" i="15"/>
  <c r="Z53" i="15"/>
  <c r="AA53" i="15" s="1"/>
  <c r="Y53" i="15"/>
  <c r="X53" i="15"/>
  <c r="D53" i="15"/>
  <c r="C53" i="15"/>
  <c r="AD52" i="15"/>
  <c r="Z52" i="15"/>
  <c r="AA52" i="15" s="1"/>
  <c r="Y52" i="15"/>
  <c r="X52" i="15"/>
  <c r="D52" i="15"/>
  <c r="C52" i="15"/>
  <c r="AD51" i="15"/>
  <c r="Z51" i="15"/>
  <c r="AA51" i="15" s="1"/>
  <c r="Y51" i="15"/>
  <c r="X51" i="15"/>
  <c r="D51" i="15"/>
  <c r="C51" i="15"/>
  <c r="AD50" i="15"/>
  <c r="Z50" i="15"/>
  <c r="AA50" i="15" s="1"/>
  <c r="Y50" i="15"/>
  <c r="X50" i="15"/>
  <c r="D50" i="15"/>
  <c r="C50" i="15"/>
  <c r="AD49" i="15"/>
  <c r="AA49" i="15"/>
  <c r="Z49" i="15"/>
  <c r="Y49" i="15"/>
  <c r="X49" i="15"/>
  <c r="D49" i="15"/>
  <c r="C49" i="15"/>
  <c r="AD48" i="15"/>
  <c r="Z48" i="15"/>
  <c r="AA48" i="15" s="1"/>
  <c r="Y48" i="15"/>
  <c r="X48" i="15"/>
  <c r="D48" i="15"/>
  <c r="C48" i="15"/>
  <c r="AD47" i="15"/>
  <c r="Z47" i="15"/>
  <c r="AA47" i="15" s="1"/>
  <c r="Y47" i="15"/>
  <c r="X47" i="15"/>
  <c r="D47" i="15"/>
  <c r="C47" i="15"/>
  <c r="AD46" i="15"/>
  <c r="Z46" i="15"/>
  <c r="AA46" i="15" s="1"/>
  <c r="Y46" i="15"/>
  <c r="X46" i="15"/>
  <c r="D46" i="15"/>
  <c r="C46" i="15"/>
  <c r="AD45" i="15"/>
  <c r="Z45" i="15"/>
  <c r="AA45" i="15" s="1"/>
  <c r="Y45" i="15"/>
  <c r="X45" i="15"/>
  <c r="D45" i="15"/>
  <c r="C45" i="15"/>
  <c r="AD44" i="15"/>
  <c r="Z44" i="15"/>
  <c r="AA44" i="15" s="1"/>
  <c r="Y44" i="15"/>
  <c r="X44" i="15"/>
  <c r="D44" i="15"/>
  <c r="C44" i="15"/>
  <c r="AD43" i="15"/>
  <c r="Z43" i="15"/>
  <c r="AA43" i="15" s="1"/>
  <c r="Y43" i="15"/>
  <c r="X43" i="15"/>
  <c r="D43" i="15"/>
  <c r="C43" i="15"/>
  <c r="AD42" i="15"/>
  <c r="Z42" i="15"/>
  <c r="AA42" i="15" s="1"/>
  <c r="Y42" i="15"/>
  <c r="X42" i="15"/>
  <c r="D42" i="15"/>
  <c r="C42" i="15"/>
  <c r="AD41" i="15"/>
  <c r="AA41" i="15"/>
  <c r="Z41" i="15"/>
  <c r="Y41" i="15"/>
  <c r="X41" i="15"/>
  <c r="D41" i="15"/>
  <c r="C41" i="15"/>
  <c r="AD40" i="15"/>
  <c r="Z40" i="15"/>
  <c r="AA40" i="15" s="1"/>
  <c r="Y40" i="15"/>
  <c r="X40" i="15"/>
  <c r="D40" i="15"/>
  <c r="C40" i="15"/>
  <c r="AD39" i="15"/>
  <c r="Z39" i="15"/>
  <c r="AA39" i="15" s="1"/>
  <c r="Y39" i="15"/>
  <c r="X39" i="15"/>
  <c r="D39" i="15"/>
  <c r="C39" i="15"/>
  <c r="AD38" i="15"/>
  <c r="Z38" i="15"/>
  <c r="AA38" i="15" s="1"/>
  <c r="Y38" i="15"/>
  <c r="X38" i="15"/>
  <c r="D38" i="15"/>
  <c r="C38" i="15"/>
  <c r="AD37" i="15"/>
  <c r="Z37" i="15"/>
  <c r="AA37" i="15" s="1"/>
  <c r="Y37" i="15"/>
  <c r="X37" i="15"/>
  <c r="D37" i="15"/>
  <c r="C37" i="15"/>
  <c r="AD36" i="15"/>
  <c r="Z36" i="15"/>
  <c r="AA36" i="15" s="1"/>
  <c r="Y36" i="15"/>
  <c r="X36" i="15"/>
  <c r="D36" i="15"/>
  <c r="C36" i="15"/>
  <c r="AD35" i="15"/>
  <c r="Z35" i="15"/>
  <c r="AA35" i="15" s="1"/>
  <c r="Y35" i="15"/>
  <c r="X35" i="15"/>
  <c r="D35" i="15"/>
  <c r="C35" i="15"/>
  <c r="AD34" i="15"/>
  <c r="Z34" i="15"/>
  <c r="AA34" i="15" s="1"/>
  <c r="Y34" i="15"/>
  <c r="X34" i="15"/>
  <c r="D34" i="15"/>
  <c r="C34" i="15"/>
  <c r="AD33" i="15"/>
  <c r="AA33" i="15"/>
  <c r="Z33" i="15"/>
  <c r="Y33" i="15"/>
  <c r="X33" i="15"/>
  <c r="D33" i="15"/>
  <c r="C33" i="15"/>
  <c r="AD32" i="15"/>
  <c r="Z32" i="15"/>
  <c r="AA32" i="15" s="1"/>
  <c r="Y32" i="15"/>
  <c r="X32" i="15"/>
  <c r="D32" i="15"/>
  <c r="C32" i="15"/>
  <c r="AD31" i="15"/>
  <c r="Z31" i="15"/>
  <c r="AA31" i="15" s="1"/>
  <c r="Y31" i="15"/>
  <c r="X31" i="15"/>
  <c r="D31" i="15"/>
  <c r="C31" i="15"/>
  <c r="AD30" i="15"/>
  <c r="Z30" i="15"/>
  <c r="AA30" i="15" s="1"/>
  <c r="Y30" i="15"/>
  <c r="X30" i="15"/>
  <c r="D30" i="15"/>
  <c r="C30" i="15"/>
  <c r="AD29" i="15"/>
  <c r="Z29" i="15"/>
  <c r="AA29" i="15" s="1"/>
  <c r="Y29" i="15"/>
  <c r="X29" i="15"/>
  <c r="D29" i="15"/>
  <c r="C29" i="15"/>
  <c r="AD28" i="15"/>
  <c r="Z28" i="15"/>
  <c r="AA28" i="15" s="1"/>
  <c r="Y28" i="15"/>
  <c r="X28" i="15"/>
  <c r="D28" i="15"/>
  <c r="C28" i="15"/>
  <c r="AD27" i="15"/>
  <c r="Z27" i="15"/>
  <c r="AA27" i="15" s="1"/>
  <c r="Y27" i="15"/>
  <c r="X27" i="15"/>
  <c r="D27" i="15"/>
  <c r="C27" i="15"/>
  <c r="AD26" i="15"/>
  <c r="Z26" i="15"/>
  <c r="AA26" i="15" s="1"/>
  <c r="Y26" i="15"/>
  <c r="X26" i="15"/>
  <c r="D26" i="15"/>
  <c r="C26" i="15"/>
  <c r="AD25" i="15"/>
  <c r="AA25" i="15"/>
  <c r="Z25" i="15"/>
  <c r="Y25" i="15"/>
  <c r="X25" i="15"/>
  <c r="D25" i="15"/>
  <c r="C25" i="15"/>
  <c r="AD24" i="15"/>
  <c r="Z24" i="15"/>
  <c r="AA24" i="15" s="1"/>
  <c r="Y24" i="15"/>
  <c r="X24" i="15"/>
  <c r="D24" i="15"/>
  <c r="C24" i="15"/>
  <c r="AD23" i="15"/>
  <c r="Z23" i="15"/>
  <c r="AA23" i="15" s="1"/>
  <c r="Y23" i="15"/>
  <c r="X23" i="15"/>
  <c r="D23" i="15"/>
  <c r="C23" i="15"/>
  <c r="AD22" i="15"/>
  <c r="Z22" i="15"/>
  <c r="AA22" i="15" s="1"/>
  <c r="Y22" i="15"/>
  <c r="X22" i="15"/>
  <c r="D22" i="15"/>
  <c r="C22" i="15"/>
  <c r="AD21" i="15"/>
  <c r="Z21" i="15"/>
  <c r="AA21" i="15" s="1"/>
  <c r="Y21" i="15"/>
  <c r="X21" i="15"/>
  <c r="D21" i="15"/>
  <c r="C21" i="15"/>
  <c r="AD20" i="15"/>
  <c r="Z20" i="15"/>
  <c r="AA20" i="15" s="1"/>
  <c r="Y20" i="15"/>
  <c r="X20" i="15"/>
  <c r="D20" i="15"/>
  <c r="C20" i="15"/>
  <c r="AD19" i="15"/>
  <c r="Z19" i="15"/>
  <c r="AA19" i="15" s="1"/>
  <c r="Y19" i="15"/>
  <c r="X19" i="15"/>
  <c r="D19" i="15"/>
  <c r="C19" i="15"/>
  <c r="AD18" i="15"/>
  <c r="Z18" i="15"/>
  <c r="AA18" i="15" s="1"/>
  <c r="Y18" i="15"/>
  <c r="X18" i="15"/>
  <c r="D18" i="15"/>
  <c r="C18" i="15"/>
  <c r="AD17" i="15"/>
  <c r="AA17" i="15"/>
  <c r="Z17" i="15"/>
  <c r="Y17" i="15"/>
  <c r="X17" i="15"/>
  <c r="D17" i="15"/>
  <c r="C17" i="15"/>
  <c r="AD16" i="15"/>
  <c r="Z16" i="15"/>
  <c r="AA16" i="15" s="1"/>
  <c r="Y16" i="15"/>
  <c r="X16" i="15"/>
  <c r="D16" i="15"/>
  <c r="C16" i="15"/>
  <c r="AD15" i="15"/>
  <c r="Z15" i="15"/>
  <c r="AA15" i="15" s="1"/>
  <c r="Y15" i="15"/>
  <c r="X15" i="15"/>
  <c r="D15" i="15"/>
  <c r="C15" i="15"/>
  <c r="AD14" i="15"/>
  <c r="Z14" i="15"/>
  <c r="AA14" i="15" s="1"/>
  <c r="Y14" i="15"/>
  <c r="X14" i="15"/>
  <c r="D14" i="15"/>
  <c r="C14" i="15"/>
  <c r="AD13" i="15"/>
  <c r="Z13" i="15"/>
  <c r="AA13" i="15" s="1"/>
  <c r="Y13" i="15"/>
  <c r="X13" i="15"/>
  <c r="D13" i="15"/>
  <c r="C13" i="15"/>
  <c r="AD12" i="15"/>
  <c r="Z12" i="15"/>
  <c r="AA12" i="15" s="1"/>
  <c r="Y12" i="15"/>
  <c r="X12" i="15"/>
  <c r="D12" i="15"/>
  <c r="C12" i="15"/>
  <c r="AD11" i="15"/>
  <c r="Z11" i="15"/>
  <c r="AA11" i="15" s="1"/>
  <c r="Y11" i="15"/>
  <c r="X11" i="15"/>
  <c r="D11" i="15"/>
  <c r="C11" i="15"/>
  <c r="AD10" i="15"/>
  <c r="Z10" i="15"/>
  <c r="AA10" i="15" s="1"/>
  <c r="Y10" i="15"/>
  <c r="X10" i="15"/>
  <c r="D10" i="15"/>
  <c r="C10" i="15"/>
  <c r="AD9" i="15"/>
  <c r="AA9" i="15"/>
  <c r="Z9" i="15"/>
  <c r="Y9" i="15"/>
  <c r="X9" i="15"/>
  <c r="D9" i="15"/>
  <c r="C9" i="15"/>
  <c r="AD8" i="15"/>
  <c r="Z8" i="15"/>
  <c r="AA8" i="15" s="1"/>
  <c r="Y8" i="15"/>
  <c r="X8" i="15"/>
  <c r="D8" i="15"/>
  <c r="C8" i="15"/>
  <c r="AD7" i="15"/>
  <c r="Z7" i="15"/>
  <c r="AA7" i="15" s="1"/>
  <c r="Y7" i="15"/>
  <c r="X7" i="15"/>
  <c r="D7" i="15"/>
  <c r="C7" i="15"/>
  <c r="AD6" i="15"/>
  <c r="Z6" i="15"/>
  <c r="AA6" i="15" s="1"/>
  <c r="Y6" i="15"/>
  <c r="X6" i="15"/>
  <c r="D6" i="15"/>
  <c r="C6" i="15"/>
  <c r="AD5" i="15"/>
  <c r="Z5" i="15"/>
  <c r="AA5" i="15" s="1"/>
  <c r="Y5" i="15"/>
  <c r="X5" i="15"/>
  <c r="D5" i="15"/>
  <c r="C5" i="15"/>
  <c r="AD4" i="15"/>
  <c r="Z4" i="15"/>
  <c r="AA4" i="15" s="1"/>
  <c r="Y4" i="15"/>
  <c r="X4" i="15"/>
  <c r="D4" i="15"/>
  <c r="C4" i="15"/>
  <c r="AD3" i="15"/>
  <c r="Z3" i="15"/>
  <c r="AA3" i="15" s="1"/>
  <c r="Y3" i="15"/>
  <c r="X3" i="15"/>
  <c r="D3" i="15"/>
  <c r="C3" i="15"/>
  <c r="AD2" i="15"/>
  <c r="Z2" i="15"/>
  <c r="AA2" i="15" s="1"/>
  <c r="Y2" i="15"/>
  <c r="X2" i="15"/>
  <c r="D2" i="15"/>
  <c r="C2" i="15"/>
  <c r="S3001" i="14"/>
  <c r="R3001" i="14"/>
  <c r="S3000" i="14"/>
  <c r="R3000" i="14"/>
  <c r="S2999" i="14"/>
  <c r="R2999" i="14"/>
  <c r="S2998" i="14"/>
  <c r="R2998" i="14"/>
  <c r="S2997" i="14"/>
  <c r="R2997" i="14"/>
  <c r="S2996" i="14"/>
  <c r="R2996" i="14"/>
  <c r="S2995" i="14"/>
  <c r="R2995" i="14"/>
  <c r="S2994" i="14"/>
  <c r="R2994" i="14"/>
  <c r="S2993" i="14"/>
  <c r="R2993" i="14"/>
  <c r="S2992" i="14"/>
  <c r="R2992" i="14"/>
  <c r="S2991" i="14"/>
  <c r="R2991" i="14"/>
  <c r="S2990" i="14"/>
  <c r="R2990" i="14"/>
  <c r="S2989" i="14"/>
  <c r="R2989" i="14"/>
  <c r="S2988" i="14"/>
  <c r="R2988" i="14"/>
  <c r="S2987" i="14"/>
  <c r="R2987" i="14"/>
  <c r="S2986" i="14"/>
  <c r="R2986" i="14"/>
  <c r="S2985" i="14"/>
  <c r="R2985" i="14"/>
  <c r="S2984" i="14"/>
  <c r="R2984" i="14"/>
  <c r="S2983" i="14"/>
  <c r="R2983" i="14"/>
  <c r="S2982" i="14"/>
  <c r="R2982" i="14"/>
  <c r="S2981" i="14"/>
  <c r="R2981" i="14"/>
  <c r="S2980" i="14"/>
  <c r="R2980" i="14"/>
  <c r="S2979" i="14"/>
  <c r="R2979" i="14"/>
  <c r="S2978" i="14"/>
  <c r="R2978" i="14"/>
  <c r="S2977" i="14"/>
  <c r="R2977" i="14"/>
  <c r="S2976" i="14"/>
  <c r="R2976" i="14"/>
  <c r="S2975" i="14"/>
  <c r="R2975" i="14"/>
  <c r="S2974" i="14"/>
  <c r="R2974" i="14"/>
  <c r="S2973" i="14"/>
  <c r="R2973" i="14"/>
  <c r="S2972" i="14"/>
  <c r="R2972" i="14"/>
  <c r="S2971" i="14"/>
  <c r="R2971" i="14"/>
  <c r="S2970" i="14"/>
  <c r="R2970" i="14"/>
  <c r="S2969" i="14"/>
  <c r="R2969" i="14"/>
  <c r="S2968" i="14"/>
  <c r="R2968" i="14"/>
  <c r="S2967" i="14"/>
  <c r="R2967" i="14"/>
  <c r="S2966" i="14"/>
  <c r="R2966" i="14"/>
  <c r="S2965" i="14"/>
  <c r="R2965" i="14"/>
  <c r="S2964" i="14"/>
  <c r="R2964" i="14"/>
  <c r="S2963" i="14"/>
  <c r="R2963" i="14"/>
  <c r="S2962" i="14"/>
  <c r="R2962" i="14"/>
  <c r="S2961" i="14"/>
  <c r="R2961" i="14"/>
  <c r="S2960" i="14"/>
  <c r="R2960" i="14"/>
  <c r="S2959" i="14"/>
  <c r="R2959" i="14"/>
  <c r="S2958" i="14"/>
  <c r="R2958" i="14"/>
  <c r="S2957" i="14"/>
  <c r="R2957" i="14"/>
  <c r="S2956" i="14"/>
  <c r="R2956" i="14"/>
  <c r="S2955" i="14"/>
  <c r="R2955" i="14"/>
  <c r="S2954" i="14"/>
  <c r="R2954" i="14"/>
  <c r="S2953" i="14"/>
  <c r="R2953" i="14"/>
  <c r="S2952" i="14"/>
  <c r="R2952" i="14"/>
  <c r="S2951" i="14"/>
  <c r="R2951" i="14"/>
  <c r="S2950" i="14"/>
  <c r="R2950" i="14"/>
  <c r="S2949" i="14"/>
  <c r="R2949" i="14"/>
  <c r="S2948" i="14"/>
  <c r="R2948" i="14"/>
  <c r="S2947" i="14"/>
  <c r="R2947" i="14"/>
  <c r="S2946" i="14"/>
  <c r="R2946" i="14"/>
  <c r="S2945" i="14"/>
  <c r="R2945" i="14"/>
  <c r="S2944" i="14"/>
  <c r="R2944" i="14"/>
  <c r="S2943" i="14"/>
  <c r="R2943" i="14"/>
  <c r="S2942" i="14"/>
  <c r="R2942" i="14"/>
  <c r="S2941" i="14"/>
  <c r="R2941" i="14"/>
  <c r="S2940" i="14"/>
  <c r="R2940" i="14"/>
  <c r="S2939" i="14"/>
  <c r="R2939" i="14"/>
  <c r="S2938" i="14"/>
  <c r="R2938" i="14"/>
  <c r="S2937" i="14"/>
  <c r="R2937" i="14"/>
  <c r="S2936" i="14"/>
  <c r="R2936" i="14"/>
  <c r="S2935" i="14"/>
  <c r="R2935" i="14"/>
  <c r="S2934" i="14"/>
  <c r="R2934" i="14"/>
  <c r="S2933" i="14"/>
  <c r="R2933" i="14"/>
  <c r="S2932" i="14"/>
  <c r="R2932" i="14"/>
  <c r="S2931" i="14"/>
  <c r="R2931" i="14"/>
  <c r="S2930" i="14"/>
  <c r="R2930" i="14"/>
  <c r="S2929" i="14"/>
  <c r="R2929" i="14"/>
  <c r="S2928" i="14"/>
  <c r="R2928" i="14"/>
  <c r="S2927" i="14"/>
  <c r="R2927" i="14"/>
  <c r="S2926" i="14"/>
  <c r="R2926" i="14"/>
  <c r="S2925" i="14"/>
  <c r="R2925" i="14"/>
  <c r="S2924" i="14"/>
  <c r="R2924" i="14"/>
  <c r="S2923" i="14"/>
  <c r="R2923" i="14"/>
  <c r="S2922" i="14"/>
  <c r="R2922" i="14"/>
  <c r="S2921" i="14"/>
  <c r="R2921" i="14"/>
  <c r="S2920" i="14"/>
  <c r="R2920" i="14"/>
  <c r="S2919" i="14"/>
  <c r="R2919" i="14"/>
  <c r="S2918" i="14"/>
  <c r="R2918" i="14"/>
  <c r="S2917" i="14"/>
  <c r="R2917" i="14"/>
  <c r="S2916" i="14"/>
  <c r="R2916" i="14"/>
  <c r="S2915" i="14"/>
  <c r="R2915" i="14"/>
  <c r="S2914" i="14"/>
  <c r="R2914" i="14"/>
  <c r="S2913" i="14"/>
  <c r="R2913" i="14"/>
  <c r="S2912" i="14"/>
  <c r="R2912" i="14"/>
  <c r="S2911" i="14"/>
  <c r="R2911" i="14"/>
  <c r="S2910" i="14"/>
  <c r="R2910" i="14"/>
  <c r="S2909" i="14"/>
  <c r="R2909" i="14"/>
  <c r="S2908" i="14"/>
  <c r="R2908" i="14"/>
  <c r="S2907" i="14"/>
  <c r="R2907" i="14"/>
  <c r="S2906" i="14"/>
  <c r="R2906" i="14"/>
  <c r="S2905" i="14"/>
  <c r="R2905" i="14"/>
  <c r="S2904" i="14"/>
  <c r="R2904" i="14"/>
  <c r="S2903" i="14"/>
  <c r="R2903" i="14"/>
  <c r="S2902" i="14"/>
  <c r="R2902" i="14"/>
  <c r="S2901" i="14"/>
  <c r="R2901" i="14"/>
  <c r="S2900" i="14"/>
  <c r="R2900" i="14"/>
  <c r="S2899" i="14"/>
  <c r="R2899" i="14"/>
  <c r="S2898" i="14"/>
  <c r="R2898" i="14"/>
  <c r="S2897" i="14"/>
  <c r="R2897" i="14"/>
  <c r="S2896" i="14"/>
  <c r="R2896" i="14"/>
  <c r="S2895" i="14"/>
  <c r="R2895" i="14"/>
  <c r="S2894" i="14"/>
  <c r="R2894" i="14"/>
  <c r="S2893" i="14"/>
  <c r="R2893" i="14"/>
  <c r="S2892" i="14"/>
  <c r="R2892" i="14"/>
  <c r="S2891" i="14"/>
  <c r="R2891" i="14"/>
  <c r="S2890" i="14"/>
  <c r="R2890" i="14"/>
  <c r="S2889" i="14"/>
  <c r="R2889" i="14"/>
  <c r="S2888" i="14"/>
  <c r="R2888" i="14"/>
  <c r="S2887" i="14"/>
  <c r="R2887" i="14"/>
  <c r="S2886" i="14"/>
  <c r="R2886" i="14"/>
  <c r="S2885" i="14"/>
  <c r="R2885" i="14"/>
  <c r="S2884" i="14"/>
  <c r="R2884" i="14"/>
  <c r="S2883" i="14"/>
  <c r="R2883" i="14"/>
  <c r="S2882" i="14"/>
  <c r="R2882" i="14"/>
  <c r="S2881" i="14"/>
  <c r="R2881" i="14"/>
  <c r="S2880" i="14"/>
  <c r="R2880" i="14"/>
  <c r="S2879" i="14"/>
  <c r="R2879" i="14"/>
  <c r="S2878" i="14"/>
  <c r="R2878" i="14"/>
  <c r="S2877" i="14"/>
  <c r="R2877" i="14"/>
  <c r="S2876" i="14"/>
  <c r="R2876" i="14"/>
  <c r="S2875" i="14"/>
  <c r="R2875" i="14"/>
  <c r="S2874" i="14"/>
  <c r="R2874" i="14"/>
  <c r="S2873" i="14"/>
  <c r="R2873" i="14"/>
  <c r="S2872" i="14"/>
  <c r="R2872" i="14"/>
  <c r="S2871" i="14"/>
  <c r="R2871" i="14"/>
  <c r="S2870" i="14"/>
  <c r="R2870" i="14"/>
  <c r="S2869" i="14"/>
  <c r="R2869" i="14"/>
  <c r="S2868" i="14"/>
  <c r="R2868" i="14"/>
  <c r="S2867" i="14"/>
  <c r="R2867" i="14"/>
  <c r="S2866" i="14"/>
  <c r="R2866" i="14"/>
  <c r="S2865" i="14"/>
  <c r="R2865" i="14"/>
  <c r="S2864" i="14"/>
  <c r="R2864" i="14"/>
  <c r="S2863" i="14"/>
  <c r="R2863" i="14"/>
  <c r="S2862" i="14"/>
  <c r="R2862" i="14"/>
  <c r="S2861" i="14"/>
  <c r="R2861" i="14"/>
  <c r="S2860" i="14"/>
  <c r="R2860" i="14"/>
  <c r="S2859" i="14"/>
  <c r="R2859" i="14"/>
  <c r="S2858" i="14"/>
  <c r="R2858" i="14"/>
  <c r="S2857" i="14"/>
  <c r="R2857" i="14"/>
  <c r="S2856" i="14"/>
  <c r="R2856" i="14"/>
  <c r="S2855" i="14"/>
  <c r="R2855" i="14"/>
  <c r="S2854" i="14"/>
  <c r="R2854" i="14"/>
  <c r="S2853" i="14"/>
  <c r="R2853" i="14"/>
  <c r="S2852" i="14"/>
  <c r="R2852" i="14"/>
  <c r="S2851" i="14"/>
  <c r="R2851" i="14"/>
  <c r="S2850" i="14"/>
  <c r="R2850" i="14"/>
  <c r="S2849" i="14"/>
  <c r="R2849" i="14"/>
  <c r="S2848" i="14"/>
  <c r="R2848" i="14"/>
  <c r="S2847" i="14"/>
  <c r="R2847" i="14"/>
  <c r="S2846" i="14"/>
  <c r="R2846" i="14"/>
  <c r="S2845" i="14"/>
  <c r="R2845" i="14"/>
  <c r="S2844" i="14"/>
  <c r="R2844" i="14"/>
  <c r="S2843" i="14"/>
  <c r="R2843" i="14"/>
  <c r="S2842" i="14"/>
  <c r="R2842" i="14"/>
  <c r="S2841" i="14"/>
  <c r="R2841" i="14"/>
  <c r="S2840" i="14"/>
  <c r="R2840" i="14"/>
  <c r="S2839" i="14"/>
  <c r="R2839" i="14"/>
  <c r="S2838" i="14"/>
  <c r="R2838" i="14"/>
  <c r="S2837" i="14"/>
  <c r="R2837" i="14"/>
  <c r="S2836" i="14"/>
  <c r="R2836" i="14"/>
  <c r="S2835" i="14"/>
  <c r="R2835" i="14"/>
  <c r="S2834" i="14"/>
  <c r="R2834" i="14"/>
  <c r="S2833" i="14"/>
  <c r="R2833" i="14"/>
  <c r="S2832" i="14"/>
  <c r="R2832" i="14"/>
  <c r="S2831" i="14"/>
  <c r="R2831" i="14"/>
  <c r="S2830" i="14"/>
  <c r="R2830" i="14"/>
  <c r="S2829" i="14"/>
  <c r="R2829" i="14"/>
  <c r="S2828" i="14"/>
  <c r="R2828" i="14"/>
  <c r="S2827" i="14"/>
  <c r="R2827" i="14"/>
  <c r="S2826" i="14"/>
  <c r="R2826" i="14"/>
  <c r="S2825" i="14"/>
  <c r="R2825" i="14"/>
  <c r="S2824" i="14"/>
  <c r="R2824" i="14"/>
  <c r="S2823" i="14"/>
  <c r="R2823" i="14"/>
  <c r="S2822" i="14"/>
  <c r="R2822" i="14"/>
  <c r="S2821" i="14"/>
  <c r="R2821" i="14"/>
  <c r="S2820" i="14"/>
  <c r="R2820" i="14"/>
  <c r="S2819" i="14"/>
  <c r="R2819" i="14"/>
  <c r="S2818" i="14"/>
  <c r="R2818" i="14"/>
  <c r="S2817" i="14"/>
  <c r="R2817" i="14"/>
  <c r="S2816" i="14"/>
  <c r="R2816" i="14"/>
  <c r="S2815" i="14"/>
  <c r="R2815" i="14"/>
  <c r="S2814" i="14"/>
  <c r="R2814" i="14"/>
  <c r="S2813" i="14"/>
  <c r="R2813" i="14"/>
  <c r="S2812" i="14"/>
  <c r="R2812" i="14"/>
  <c r="S2811" i="14"/>
  <c r="R2811" i="14"/>
  <c r="S2810" i="14"/>
  <c r="R2810" i="14"/>
  <c r="S2809" i="14"/>
  <c r="R2809" i="14"/>
  <c r="S2808" i="14"/>
  <c r="R2808" i="14"/>
  <c r="S2807" i="14"/>
  <c r="R2807" i="14"/>
  <c r="S2806" i="14"/>
  <c r="R2806" i="14"/>
  <c r="S2805" i="14"/>
  <c r="R2805" i="14"/>
  <c r="S2804" i="14"/>
  <c r="R2804" i="14"/>
  <c r="S2803" i="14"/>
  <c r="R2803" i="14"/>
  <c r="S2802" i="14"/>
  <c r="R2802" i="14"/>
  <c r="S2801" i="14"/>
  <c r="R2801" i="14"/>
  <c r="S2800" i="14"/>
  <c r="R2800" i="14"/>
  <c r="S2799" i="14"/>
  <c r="R2799" i="14"/>
  <c r="S2798" i="14"/>
  <c r="R2798" i="14"/>
  <c r="S2797" i="14"/>
  <c r="R2797" i="14"/>
  <c r="S2796" i="14"/>
  <c r="R2796" i="14"/>
  <c r="S2795" i="14"/>
  <c r="R2795" i="14"/>
  <c r="S2794" i="14"/>
  <c r="R2794" i="14"/>
  <c r="S2793" i="14"/>
  <c r="R2793" i="14"/>
  <c r="S2792" i="14"/>
  <c r="R2792" i="14"/>
  <c r="S2791" i="14"/>
  <c r="R2791" i="14"/>
  <c r="S2790" i="14"/>
  <c r="R2790" i="14"/>
  <c r="S2789" i="14"/>
  <c r="R2789" i="14"/>
  <c r="S2788" i="14"/>
  <c r="R2788" i="14"/>
  <c r="S2787" i="14"/>
  <c r="R2787" i="14"/>
  <c r="S2786" i="14"/>
  <c r="R2786" i="14"/>
  <c r="S2785" i="14"/>
  <c r="R2785" i="14"/>
  <c r="S2784" i="14"/>
  <c r="R2784" i="14"/>
  <c r="S2783" i="14"/>
  <c r="R2783" i="14"/>
  <c r="S2782" i="14"/>
  <c r="R2782" i="14"/>
  <c r="S2781" i="14"/>
  <c r="R2781" i="14"/>
  <c r="S2780" i="14"/>
  <c r="R2780" i="14"/>
  <c r="S2779" i="14"/>
  <c r="R2779" i="14"/>
  <c r="S2778" i="14"/>
  <c r="R2778" i="14"/>
  <c r="S2777" i="14"/>
  <c r="R2777" i="14"/>
  <c r="S2776" i="14"/>
  <c r="R2776" i="14"/>
  <c r="S2775" i="14"/>
  <c r="R2775" i="14"/>
  <c r="S2774" i="14"/>
  <c r="R2774" i="14"/>
  <c r="S2773" i="14"/>
  <c r="R2773" i="14"/>
  <c r="S2772" i="14"/>
  <c r="R2772" i="14"/>
  <c r="S2771" i="14"/>
  <c r="R2771" i="14"/>
  <c r="S2770" i="14"/>
  <c r="R2770" i="14"/>
  <c r="S2769" i="14"/>
  <c r="R2769" i="14"/>
  <c r="S2768" i="14"/>
  <c r="R2768" i="14"/>
  <c r="S2767" i="14"/>
  <c r="R2767" i="14"/>
  <c r="S2766" i="14"/>
  <c r="R2766" i="14"/>
  <c r="S2765" i="14"/>
  <c r="R2765" i="14"/>
  <c r="S2764" i="14"/>
  <c r="R2764" i="14"/>
  <c r="S2763" i="14"/>
  <c r="R2763" i="14"/>
  <c r="S2762" i="14"/>
  <c r="R2762" i="14"/>
  <c r="S2761" i="14"/>
  <c r="R2761" i="14"/>
  <c r="S2760" i="14"/>
  <c r="R2760" i="14"/>
  <c r="S2759" i="14"/>
  <c r="R2759" i="14"/>
  <c r="S2758" i="14"/>
  <c r="R2758" i="14"/>
  <c r="S2757" i="14"/>
  <c r="R2757" i="14"/>
  <c r="S2756" i="14"/>
  <c r="R2756" i="14"/>
  <c r="S2755" i="14"/>
  <c r="R2755" i="14"/>
  <c r="S2754" i="14"/>
  <c r="R2754" i="14"/>
  <c r="S2753" i="14"/>
  <c r="R2753" i="14"/>
  <c r="S2752" i="14"/>
  <c r="R2752" i="14"/>
  <c r="S2751" i="14"/>
  <c r="R2751" i="14"/>
  <c r="S2750" i="14"/>
  <c r="R2750" i="14"/>
  <c r="S2749" i="14"/>
  <c r="R2749" i="14"/>
  <c r="S2748" i="14"/>
  <c r="R2748" i="14"/>
  <c r="S2747" i="14"/>
  <c r="R2747" i="14"/>
  <c r="S2746" i="14"/>
  <c r="R2746" i="14"/>
  <c r="S2745" i="14"/>
  <c r="R2745" i="14"/>
  <c r="S2744" i="14"/>
  <c r="R2744" i="14"/>
  <c r="S2743" i="14"/>
  <c r="R2743" i="14"/>
  <c r="S2742" i="14"/>
  <c r="R2742" i="14"/>
  <c r="S2741" i="14"/>
  <c r="R2741" i="14"/>
  <c r="S2740" i="14"/>
  <c r="R2740" i="14"/>
  <c r="S2739" i="14"/>
  <c r="R2739" i="14"/>
  <c r="S2738" i="14"/>
  <c r="R2738" i="14"/>
  <c r="S2737" i="14"/>
  <c r="R2737" i="14"/>
  <c r="S2736" i="14"/>
  <c r="R2736" i="14"/>
  <c r="S2735" i="14"/>
  <c r="R2735" i="14"/>
  <c r="S2734" i="14"/>
  <c r="R2734" i="14"/>
  <c r="S2733" i="14"/>
  <c r="R2733" i="14"/>
  <c r="S2732" i="14"/>
  <c r="R2732" i="14"/>
  <c r="S2731" i="14"/>
  <c r="R2731" i="14"/>
  <c r="S2730" i="14"/>
  <c r="R2730" i="14"/>
  <c r="S2729" i="14"/>
  <c r="R2729" i="14"/>
  <c r="S2728" i="14"/>
  <c r="R2728" i="14"/>
  <c r="S2727" i="14"/>
  <c r="R2727" i="14"/>
  <c r="S2726" i="14"/>
  <c r="R2726" i="14"/>
  <c r="S2725" i="14"/>
  <c r="R2725" i="14"/>
  <c r="S2724" i="14"/>
  <c r="R2724" i="14"/>
  <c r="S2723" i="14"/>
  <c r="R2723" i="14"/>
  <c r="S2722" i="14"/>
  <c r="R2722" i="14"/>
  <c r="S2721" i="14"/>
  <c r="R2721" i="14"/>
  <c r="S2720" i="14"/>
  <c r="R2720" i="14"/>
  <c r="S2719" i="14"/>
  <c r="R2719" i="14"/>
  <c r="S2718" i="14"/>
  <c r="R2718" i="14"/>
  <c r="S2717" i="14"/>
  <c r="R2717" i="14"/>
  <c r="S2716" i="14"/>
  <c r="R2716" i="14"/>
  <c r="S2715" i="14"/>
  <c r="R2715" i="14"/>
  <c r="S2714" i="14"/>
  <c r="R2714" i="14"/>
  <c r="S2713" i="14"/>
  <c r="R2713" i="14"/>
  <c r="S2712" i="14"/>
  <c r="R2712" i="14"/>
  <c r="S2711" i="14"/>
  <c r="R2711" i="14"/>
  <c r="S2710" i="14"/>
  <c r="R2710" i="14"/>
  <c r="S2709" i="14"/>
  <c r="R2709" i="14"/>
  <c r="S2708" i="14"/>
  <c r="R2708" i="14"/>
  <c r="S2707" i="14"/>
  <c r="R2707" i="14"/>
  <c r="S2706" i="14"/>
  <c r="R2706" i="14"/>
  <c r="S2705" i="14"/>
  <c r="R2705" i="14"/>
  <c r="S2704" i="14"/>
  <c r="R2704" i="14"/>
  <c r="S2703" i="14"/>
  <c r="R2703" i="14"/>
  <c r="S2702" i="14"/>
  <c r="R2702" i="14"/>
  <c r="S2701" i="14"/>
  <c r="R2701" i="14"/>
  <c r="S2700" i="14"/>
  <c r="R2700" i="14"/>
  <c r="S2699" i="14"/>
  <c r="R2699" i="14"/>
  <c r="S2698" i="14"/>
  <c r="R2698" i="14"/>
  <c r="S2697" i="14"/>
  <c r="R2697" i="14"/>
  <c r="S2696" i="14"/>
  <c r="R2696" i="14"/>
  <c r="S2695" i="14"/>
  <c r="R2695" i="14"/>
  <c r="S2694" i="14"/>
  <c r="R2694" i="14"/>
  <c r="S2693" i="14"/>
  <c r="R2693" i="14"/>
  <c r="S2692" i="14"/>
  <c r="R2692" i="14"/>
  <c r="S2691" i="14"/>
  <c r="R2691" i="14"/>
  <c r="S2690" i="14"/>
  <c r="R2690" i="14"/>
  <c r="S2689" i="14"/>
  <c r="R2689" i="14"/>
  <c r="S2688" i="14"/>
  <c r="R2688" i="14"/>
  <c r="S2687" i="14"/>
  <c r="R2687" i="14"/>
  <c r="S2686" i="14"/>
  <c r="R2686" i="14"/>
  <c r="S2685" i="14"/>
  <c r="R2685" i="14"/>
  <c r="S2684" i="14"/>
  <c r="R2684" i="14"/>
  <c r="S2683" i="14"/>
  <c r="R2683" i="14"/>
  <c r="S2682" i="14"/>
  <c r="R2682" i="14"/>
  <c r="S2681" i="14"/>
  <c r="R2681" i="14"/>
  <c r="S2680" i="14"/>
  <c r="R2680" i="14"/>
  <c r="S2679" i="14"/>
  <c r="R2679" i="14"/>
  <c r="S2678" i="14"/>
  <c r="R2678" i="14"/>
  <c r="S2677" i="14"/>
  <c r="R2677" i="14"/>
  <c r="S2676" i="14"/>
  <c r="R2676" i="14"/>
  <c r="S2675" i="14"/>
  <c r="R2675" i="14"/>
  <c r="S2674" i="14"/>
  <c r="R2674" i="14"/>
  <c r="S2673" i="14"/>
  <c r="R2673" i="14"/>
  <c r="S2672" i="14"/>
  <c r="R2672" i="14"/>
  <c r="S2671" i="14"/>
  <c r="R2671" i="14"/>
  <c r="S2670" i="14"/>
  <c r="R2670" i="14"/>
  <c r="S2669" i="14"/>
  <c r="R2669" i="14"/>
  <c r="S2668" i="14"/>
  <c r="R2668" i="14"/>
  <c r="S2667" i="14"/>
  <c r="R2667" i="14"/>
  <c r="S2666" i="14"/>
  <c r="R2666" i="14"/>
  <c r="S2665" i="14"/>
  <c r="R2665" i="14"/>
  <c r="S2664" i="14"/>
  <c r="R2664" i="14"/>
  <c r="S2663" i="14"/>
  <c r="R2663" i="14"/>
  <c r="S2662" i="14"/>
  <c r="R2662" i="14"/>
  <c r="S2661" i="14"/>
  <c r="R2661" i="14"/>
  <c r="S2660" i="14"/>
  <c r="R2660" i="14"/>
  <c r="S2659" i="14"/>
  <c r="R2659" i="14"/>
  <c r="S2658" i="14"/>
  <c r="R2658" i="14"/>
  <c r="S2657" i="14"/>
  <c r="R2657" i="14"/>
  <c r="S2656" i="14"/>
  <c r="R2656" i="14"/>
  <c r="S2655" i="14"/>
  <c r="R2655" i="14"/>
  <c r="S2654" i="14"/>
  <c r="R2654" i="14"/>
  <c r="S2653" i="14"/>
  <c r="R2653" i="14"/>
  <c r="S2652" i="14"/>
  <c r="R2652" i="14"/>
  <c r="S2651" i="14"/>
  <c r="R2651" i="14"/>
  <c r="S2650" i="14"/>
  <c r="R2650" i="14"/>
  <c r="S2649" i="14"/>
  <c r="R2649" i="14"/>
  <c r="S2648" i="14"/>
  <c r="R2648" i="14"/>
  <c r="S2647" i="14"/>
  <c r="R2647" i="14"/>
  <c r="S2646" i="14"/>
  <c r="R2646" i="14"/>
  <c r="S2645" i="14"/>
  <c r="R2645" i="14"/>
  <c r="S2644" i="14"/>
  <c r="R2644" i="14"/>
  <c r="S2643" i="14"/>
  <c r="R2643" i="14"/>
  <c r="S2642" i="14"/>
  <c r="R2642" i="14"/>
  <c r="S2641" i="14"/>
  <c r="R2641" i="14"/>
  <c r="S2640" i="14"/>
  <c r="R2640" i="14"/>
  <c r="S2639" i="14"/>
  <c r="R2639" i="14"/>
  <c r="S2638" i="14"/>
  <c r="R2638" i="14"/>
  <c r="S2637" i="14"/>
  <c r="R2637" i="14"/>
  <c r="S2636" i="14"/>
  <c r="R2636" i="14"/>
  <c r="S2635" i="14"/>
  <c r="R2635" i="14"/>
  <c r="S2634" i="14"/>
  <c r="R2634" i="14"/>
  <c r="S2633" i="14"/>
  <c r="R2633" i="14"/>
  <c r="S2632" i="14"/>
  <c r="R2632" i="14"/>
  <c r="S2631" i="14"/>
  <c r="R2631" i="14"/>
  <c r="S2630" i="14"/>
  <c r="R2630" i="14"/>
  <c r="S2629" i="14"/>
  <c r="R2629" i="14"/>
  <c r="S2628" i="14"/>
  <c r="R2628" i="14"/>
  <c r="S2627" i="14"/>
  <c r="R2627" i="14"/>
  <c r="S2626" i="14"/>
  <c r="R2626" i="14"/>
  <c r="S2625" i="14"/>
  <c r="R2625" i="14"/>
  <c r="S2624" i="14"/>
  <c r="R2624" i="14"/>
  <c r="S2623" i="14"/>
  <c r="R2623" i="14"/>
  <c r="S2622" i="14"/>
  <c r="R2622" i="14"/>
  <c r="S2621" i="14"/>
  <c r="R2621" i="14"/>
  <c r="S2620" i="14"/>
  <c r="R2620" i="14"/>
  <c r="S2619" i="14"/>
  <c r="R2619" i="14"/>
  <c r="S2618" i="14"/>
  <c r="R2618" i="14"/>
  <c r="S2617" i="14"/>
  <c r="R2617" i="14"/>
  <c r="S2616" i="14"/>
  <c r="R2616" i="14"/>
  <c r="S2615" i="14"/>
  <c r="R2615" i="14"/>
  <c r="S2614" i="14"/>
  <c r="R2614" i="14"/>
  <c r="S2613" i="14"/>
  <c r="R2613" i="14"/>
  <c r="S2612" i="14"/>
  <c r="R2612" i="14"/>
  <c r="S2611" i="14"/>
  <c r="R2611" i="14"/>
  <c r="S2610" i="14"/>
  <c r="R2610" i="14"/>
  <c r="S2609" i="14"/>
  <c r="R2609" i="14"/>
  <c r="S2608" i="14"/>
  <c r="R2608" i="14"/>
  <c r="S2607" i="14"/>
  <c r="R2607" i="14"/>
  <c r="S2606" i="14"/>
  <c r="R2606" i="14"/>
  <c r="S2605" i="14"/>
  <c r="R2605" i="14"/>
  <c r="S2604" i="14"/>
  <c r="R2604" i="14"/>
  <c r="S2603" i="14"/>
  <c r="R2603" i="14"/>
  <c r="S2602" i="14"/>
  <c r="R2602" i="14"/>
  <c r="S2601" i="14"/>
  <c r="R2601" i="14"/>
  <c r="S2600" i="14"/>
  <c r="R2600" i="14"/>
  <c r="S2599" i="14"/>
  <c r="R2599" i="14"/>
  <c r="S2598" i="14"/>
  <c r="R2598" i="14"/>
  <c r="S2597" i="14"/>
  <c r="R2597" i="14"/>
  <c r="S2596" i="14"/>
  <c r="R2596" i="14"/>
  <c r="S2595" i="14"/>
  <c r="R2595" i="14"/>
  <c r="S2594" i="14"/>
  <c r="R2594" i="14"/>
  <c r="S2593" i="14"/>
  <c r="R2593" i="14"/>
  <c r="S2592" i="14"/>
  <c r="R2592" i="14"/>
  <c r="S2591" i="14"/>
  <c r="R2591" i="14"/>
  <c r="S2590" i="14"/>
  <c r="R2590" i="14"/>
  <c r="S2589" i="14"/>
  <c r="R2589" i="14"/>
  <c r="S2588" i="14"/>
  <c r="R2588" i="14"/>
  <c r="S2587" i="14"/>
  <c r="R2587" i="14"/>
  <c r="S2586" i="14"/>
  <c r="R2586" i="14"/>
  <c r="S2585" i="14"/>
  <c r="R2585" i="14"/>
  <c r="S2584" i="14"/>
  <c r="R2584" i="14"/>
  <c r="S2583" i="14"/>
  <c r="R2583" i="14"/>
  <c r="S2582" i="14"/>
  <c r="R2582" i="14"/>
  <c r="S2581" i="14"/>
  <c r="R2581" i="14"/>
  <c r="S2580" i="14"/>
  <c r="R2580" i="14"/>
  <c r="S2579" i="14"/>
  <c r="R2579" i="14"/>
  <c r="S2578" i="14"/>
  <c r="R2578" i="14"/>
  <c r="S2577" i="14"/>
  <c r="R2577" i="14"/>
  <c r="S2576" i="14"/>
  <c r="R2576" i="14"/>
  <c r="S2575" i="14"/>
  <c r="R2575" i="14"/>
  <c r="S2574" i="14"/>
  <c r="R2574" i="14"/>
  <c r="S2573" i="14"/>
  <c r="R2573" i="14"/>
  <c r="S2572" i="14"/>
  <c r="R2572" i="14"/>
  <c r="S2571" i="14"/>
  <c r="R2571" i="14"/>
  <c r="S2570" i="14"/>
  <c r="R2570" i="14"/>
  <c r="S2569" i="14"/>
  <c r="R2569" i="14"/>
  <c r="S2568" i="14"/>
  <c r="R2568" i="14"/>
  <c r="S2567" i="14"/>
  <c r="R2567" i="14"/>
  <c r="S2566" i="14"/>
  <c r="R2566" i="14"/>
  <c r="S2565" i="14"/>
  <c r="R2565" i="14"/>
  <c r="S2564" i="14"/>
  <c r="R2564" i="14"/>
  <c r="S2563" i="14"/>
  <c r="R2563" i="14"/>
  <c r="S2562" i="14"/>
  <c r="R2562" i="14"/>
  <c r="S2561" i="14"/>
  <c r="R2561" i="14"/>
  <c r="S2560" i="14"/>
  <c r="R2560" i="14"/>
  <c r="S2559" i="14"/>
  <c r="R2559" i="14"/>
  <c r="S2558" i="14"/>
  <c r="R2558" i="14"/>
  <c r="S2557" i="14"/>
  <c r="R2557" i="14"/>
  <c r="S2556" i="14"/>
  <c r="R2556" i="14"/>
  <c r="S2555" i="14"/>
  <c r="R2555" i="14"/>
  <c r="S2554" i="14"/>
  <c r="R2554" i="14"/>
  <c r="S2553" i="14"/>
  <c r="R2553" i="14"/>
  <c r="S2552" i="14"/>
  <c r="R2552" i="14"/>
  <c r="S2551" i="14"/>
  <c r="R2551" i="14"/>
  <c r="S2550" i="14"/>
  <c r="R2550" i="14"/>
  <c r="S2549" i="14"/>
  <c r="R2549" i="14"/>
  <c r="S2548" i="14"/>
  <c r="R2548" i="14"/>
  <c r="S2547" i="14"/>
  <c r="R2547" i="14"/>
  <c r="S2546" i="14"/>
  <c r="R2546" i="14"/>
  <c r="S2545" i="14"/>
  <c r="R2545" i="14"/>
  <c r="S2544" i="14"/>
  <c r="R2544" i="14"/>
  <c r="S2543" i="14"/>
  <c r="R2543" i="14"/>
  <c r="S2542" i="14"/>
  <c r="R2542" i="14"/>
  <c r="S2541" i="14"/>
  <c r="R2541" i="14"/>
  <c r="S2540" i="14"/>
  <c r="R2540" i="14"/>
  <c r="S2539" i="14"/>
  <c r="R2539" i="14"/>
  <c r="S2538" i="14"/>
  <c r="R2538" i="14"/>
  <c r="S2537" i="14"/>
  <c r="R2537" i="14"/>
  <c r="S2536" i="14"/>
  <c r="R2536" i="14"/>
  <c r="S2535" i="14"/>
  <c r="R2535" i="14"/>
  <c r="S2534" i="14"/>
  <c r="R2534" i="14"/>
  <c r="S2533" i="14"/>
  <c r="R2533" i="14"/>
  <c r="S2532" i="14"/>
  <c r="R2532" i="14"/>
  <c r="S2531" i="14"/>
  <c r="R2531" i="14"/>
  <c r="S2530" i="14"/>
  <c r="R2530" i="14"/>
  <c r="S2529" i="14"/>
  <c r="R2529" i="14"/>
  <c r="S2528" i="14"/>
  <c r="R2528" i="14"/>
  <c r="S2527" i="14"/>
  <c r="R2527" i="14"/>
  <c r="S2526" i="14"/>
  <c r="R2526" i="14"/>
  <c r="S2525" i="14"/>
  <c r="R2525" i="14"/>
  <c r="S2524" i="14"/>
  <c r="R2524" i="14"/>
  <c r="S2523" i="14"/>
  <c r="R2523" i="14"/>
  <c r="S2522" i="14"/>
  <c r="R2522" i="14"/>
  <c r="S2521" i="14"/>
  <c r="R2521" i="14"/>
  <c r="S2520" i="14"/>
  <c r="R2520" i="14"/>
  <c r="S2519" i="14"/>
  <c r="R2519" i="14"/>
  <c r="S2518" i="14"/>
  <c r="R2518" i="14"/>
  <c r="S2517" i="14"/>
  <c r="R2517" i="14"/>
  <c r="S2516" i="14"/>
  <c r="R2516" i="14"/>
  <c r="S2515" i="14"/>
  <c r="R2515" i="14"/>
  <c r="S2514" i="14"/>
  <c r="R2514" i="14"/>
  <c r="S2513" i="14"/>
  <c r="R2513" i="14"/>
  <c r="S2512" i="14"/>
  <c r="R2512" i="14"/>
  <c r="S2511" i="14"/>
  <c r="R2511" i="14"/>
  <c r="S2510" i="14"/>
  <c r="R2510" i="14"/>
  <c r="S2509" i="14"/>
  <c r="R2509" i="14"/>
  <c r="S2508" i="14"/>
  <c r="R2508" i="14"/>
  <c r="S2507" i="14"/>
  <c r="R2507" i="14"/>
  <c r="S2506" i="14"/>
  <c r="R2506" i="14"/>
  <c r="S2505" i="14"/>
  <c r="R2505" i="14"/>
  <c r="S2504" i="14"/>
  <c r="R2504" i="14"/>
  <c r="S2503" i="14"/>
  <c r="R2503" i="14"/>
  <c r="S2502" i="14"/>
  <c r="R2502" i="14"/>
  <c r="S2501" i="14"/>
  <c r="R2501" i="14"/>
  <c r="S2500" i="14"/>
  <c r="R2500" i="14"/>
  <c r="S2499" i="14"/>
  <c r="R2499" i="14"/>
  <c r="S2498" i="14"/>
  <c r="R2498" i="14"/>
  <c r="S2497" i="14"/>
  <c r="R2497" i="14"/>
  <c r="S2496" i="14"/>
  <c r="R2496" i="14"/>
  <c r="S2495" i="14"/>
  <c r="R2495" i="14"/>
  <c r="S2494" i="14"/>
  <c r="R2494" i="14"/>
  <c r="S2493" i="14"/>
  <c r="R2493" i="14"/>
  <c r="S2492" i="14"/>
  <c r="R2492" i="14"/>
  <c r="S2491" i="14"/>
  <c r="R2491" i="14"/>
  <c r="S2490" i="14"/>
  <c r="R2490" i="14"/>
  <c r="S2489" i="14"/>
  <c r="R2489" i="14"/>
  <c r="S2488" i="14"/>
  <c r="R2488" i="14"/>
  <c r="S2487" i="14"/>
  <c r="R2487" i="14"/>
  <c r="S2486" i="14"/>
  <c r="R2486" i="14"/>
  <c r="S2485" i="14"/>
  <c r="R2485" i="14"/>
  <c r="S2484" i="14"/>
  <c r="R2484" i="14"/>
  <c r="S2483" i="14"/>
  <c r="R2483" i="14"/>
  <c r="S2482" i="14"/>
  <c r="R2482" i="14"/>
  <c r="S2481" i="14"/>
  <c r="R2481" i="14"/>
  <c r="S2480" i="14"/>
  <c r="R2480" i="14"/>
  <c r="S2479" i="14"/>
  <c r="R2479" i="14"/>
  <c r="S2478" i="14"/>
  <c r="R2478" i="14"/>
  <c r="S2477" i="14"/>
  <c r="R2477" i="14"/>
  <c r="S2476" i="14"/>
  <c r="R2476" i="14"/>
  <c r="S2475" i="14"/>
  <c r="R2475" i="14"/>
  <c r="S2474" i="14"/>
  <c r="R2474" i="14"/>
  <c r="S2473" i="14"/>
  <c r="R2473" i="14"/>
  <c r="S2472" i="14"/>
  <c r="R2472" i="14"/>
  <c r="S2471" i="14"/>
  <c r="R2471" i="14"/>
  <c r="S2470" i="14"/>
  <c r="R2470" i="14"/>
  <c r="S2469" i="14"/>
  <c r="R2469" i="14"/>
  <c r="S2468" i="14"/>
  <c r="R2468" i="14"/>
  <c r="S2467" i="14"/>
  <c r="R2467" i="14"/>
  <c r="S2466" i="14"/>
  <c r="R2466" i="14"/>
  <c r="S2465" i="14"/>
  <c r="R2465" i="14"/>
  <c r="S2464" i="14"/>
  <c r="R2464" i="14"/>
  <c r="S2463" i="14"/>
  <c r="R2463" i="14"/>
  <c r="S2462" i="14"/>
  <c r="R2462" i="14"/>
  <c r="S2461" i="14"/>
  <c r="R2461" i="14"/>
  <c r="S2460" i="14"/>
  <c r="R2460" i="14"/>
  <c r="S2459" i="14"/>
  <c r="R2459" i="14"/>
  <c r="S2458" i="14"/>
  <c r="R2458" i="14"/>
  <c r="S2457" i="14"/>
  <c r="R2457" i="14"/>
  <c r="S2456" i="14"/>
  <c r="R2456" i="14"/>
  <c r="S2455" i="14"/>
  <c r="R2455" i="14"/>
  <c r="S2454" i="14"/>
  <c r="R2454" i="14"/>
  <c r="S2453" i="14"/>
  <c r="R2453" i="14"/>
  <c r="S2452" i="14"/>
  <c r="R2452" i="14"/>
  <c r="S2451" i="14"/>
  <c r="R2451" i="14"/>
  <c r="S2450" i="14"/>
  <c r="R2450" i="14"/>
  <c r="S2449" i="14"/>
  <c r="R2449" i="14"/>
  <c r="S2448" i="14"/>
  <c r="R2448" i="14"/>
  <c r="S2447" i="14"/>
  <c r="R2447" i="14"/>
  <c r="S2446" i="14"/>
  <c r="R2446" i="14"/>
  <c r="S2445" i="14"/>
  <c r="R2445" i="14"/>
  <c r="S2444" i="14"/>
  <c r="R2444" i="14"/>
  <c r="S2443" i="14"/>
  <c r="R2443" i="14"/>
  <c r="S2442" i="14"/>
  <c r="R2442" i="14"/>
  <c r="S2441" i="14"/>
  <c r="R2441" i="14"/>
  <c r="S2440" i="14"/>
  <c r="R2440" i="14"/>
  <c r="S2439" i="14"/>
  <c r="R2439" i="14"/>
  <c r="S2438" i="14"/>
  <c r="R2438" i="14"/>
  <c r="S2437" i="14"/>
  <c r="R2437" i="14"/>
  <c r="S2436" i="14"/>
  <c r="R2436" i="14"/>
  <c r="S2435" i="14"/>
  <c r="R2435" i="14"/>
  <c r="S2434" i="14"/>
  <c r="R2434" i="14"/>
  <c r="S2433" i="14"/>
  <c r="R2433" i="14"/>
  <c r="S2432" i="14"/>
  <c r="R2432" i="14"/>
  <c r="S2431" i="14"/>
  <c r="R2431" i="14"/>
  <c r="S2430" i="14"/>
  <c r="R2430" i="14"/>
  <c r="S2429" i="14"/>
  <c r="R2429" i="14"/>
  <c r="S2428" i="14"/>
  <c r="R2428" i="14"/>
  <c r="S2427" i="14"/>
  <c r="R2427" i="14"/>
  <c r="S2426" i="14"/>
  <c r="R2426" i="14"/>
  <c r="S2425" i="14"/>
  <c r="R2425" i="14"/>
  <c r="S2424" i="14"/>
  <c r="R2424" i="14"/>
  <c r="S2423" i="14"/>
  <c r="R2423" i="14"/>
  <c r="S2422" i="14"/>
  <c r="R2422" i="14"/>
  <c r="S2421" i="14"/>
  <c r="R2421" i="14"/>
  <c r="S2420" i="14"/>
  <c r="R2420" i="14"/>
  <c r="S2419" i="14"/>
  <c r="R2419" i="14"/>
  <c r="S2418" i="14"/>
  <c r="R2418" i="14"/>
  <c r="S2417" i="14"/>
  <c r="R2417" i="14"/>
  <c r="S2416" i="14"/>
  <c r="R2416" i="14"/>
  <c r="S2415" i="14"/>
  <c r="R2415" i="14"/>
  <c r="S2414" i="14"/>
  <c r="R2414" i="14"/>
  <c r="S2413" i="14"/>
  <c r="R2413" i="14"/>
  <c r="S2412" i="14"/>
  <c r="R2412" i="14"/>
  <c r="S2411" i="14"/>
  <c r="R2411" i="14"/>
  <c r="S2410" i="14"/>
  <c r="R2410" i="14"/>
  <c r="S2409" i="14"/>
  <c r="R2409" i="14"/>
  <c r="S2408" i="14"/>
  <c r="R2408" i="14"/>
  <c r="S2407" i="14"/>
  <c r="R2407" i="14"/>
  <c r="S2406" i="14"/>
  <c r="R2406" i="14"/>
  <c r="S2405" i="14"/>
  <c r="R2405" i="14"/>
  <c r="S2404" i="14"/>
  <c r="R2404" i="14"/>
  <c r="S2403" i="14"/>
  <c r="R2403" i="14"/>
  <c r="S2402" i="14"/>
  <c r="R2402" i="14"/>
  <c r="S2401" i="14"/>
  <c r="R2401" i="14"/>
  <c r="S2400" i="14"/>
  <c r="R2400" i="14"/>
  <c r="S2399" i="14"/>
  <c r="R2399" i="14"/>
  <c r="S2398" i="14"/>
  <c r="R2398" i="14"/>
  <c r="S2397" i="14"/>
  <c r="R2397" i="14"/>
  <c r="S2396" i="14"/>
  <c r="R2396" i="14"/>
  <c r="S2395" i="14"/>
  <c r="R2395" i="14"/>
  <c r="S2394" i="14"/>
  <c r="R2394" i="14"/>
  <c r="S2393" i="14"/>
  <c r="R2393" i="14"/>
  <c r="S2392" i="14"/>
  <c r="R2392" i="14"/>
  <c r="S2391" i="14"/>
  <c r="R2391" i="14"/>
  <c r="S2390" i="14"/>
  <c r="R2390" i="14"/>
  <c r="S2389" i="14"/>
  <c r="R2389" i="14"/>
  <c r="S2388" i="14"/>
  <c r="R2388" i="14"/>
  <c r="S2387" i="14"/>
  <c r="R2387" i="14"/>
  <c r="S2386" i="14"/>
  <c r="R2386" i="14"/>
  <c r="S2385" i="14"/>
  <c r="R2385" i="14"/>
  <c r="S2384" i="14"/>
  <c r="R2384" i="14"/>
  <c r="S2383" i="14"/>
  <c r="R2383" i="14"/>
  <c r="S2382" i="14"/>
  <c r="R2382" i="14"/>
  <c r="S2381" i="14"/>
  <c r="R2381" i="14"/>
  <c r="S2380" i="14"/>
  <c r="R2380" i="14"/>
  <c r="S2379" i="14"/>
  <c r="R2379" i="14"/>
  <c r="S2378" i="14"/>
  <c r="R2378" i="14"/>
  <c r="S2377" i="14"/>
  <c r="R2377" i="14"/>
  <c r="S2376" i="14"/>
  <c r="R2376" i="14"/>
  <c r="S2375" i="14"/>
  <c r="R2375" i="14"/>
  <c r="S2374" i="14"/>
  <c r="R2374" i="14"/>
  <c r="S2373" i="14"/>
  <c r="R2373" i="14"/>
  <c r="S2372" i="14"/>
  <c r="R2372" i="14"/>
  <c r="S2371" i="14"/>
  <c r="R2371" i="14"/>
  <c r="S2370" i="14"/>
  <c r="R2370" i="14"/>
  <c r="S2369" i="14"/>
  <c r="R2369" i="14"/>
  <c r="S2368" i="14"/>
  <c r="R2368" i="14"/>
  <c r="S2367" i="14"/>
  <c r="R2367" i="14"/>
  <c r="S2366" i="14"/>
  <c r="R2366" i="14"/>
  <c r="S2365" i="14"/>
  <c r="R2365" i="14"/>
  <c r="S2364" i="14"/>
  <c r="R2364" i="14"/>
  <c r="S2363" i="14"/>
  <c r="R2363" i="14"/>
  <c r="S2362" i="14"/>
  <c r="R2362" i="14"/>
  <c r="S2361" i="14"/>
  <c r="R2361" i="14"/>
  <c r="S2360" i="14"/>
  <c r="R2360" i="14"/>
  <c r="S2359" i="14"/>
  <c r="R2359" i="14"/>
  <c r="S2358" i="14"/>
  <c r="R2358" i="14"/>
  <c r="S2357" i="14"/>
  <c r="R2357" i="14"/>
  <c r="S2356" i="14"/>
  <c r="R2356" i="14"/>
  <c r="S2355" i="14"/>
  <c r="R2355" i="14"/>
  <c r="S2354" i="14"/>
  <c r="R2354" i="14"/>
  <c r="S2353" i="14"/>
  <c r="R2353" i="14"/>
  <c r="S2352" i="14"/>
  <c r="R2352" i="14"/>
  <c r="S2351" i="14"/>
  <c r="R2351" i="14"/>
  <c r="S2350" i="14"/>
  <c r="R2350" i="14"/>
  <c r="S2349" i="14"/>
  <c r="R2349" i="14"/>
  <c r="S2348" i="14"/>
  <c r="R2348" i="14"/>
  <c r="S2347" i="14"/>
  <c r="R2347" i="14"/>
  <c r="S2346" i="14"/>
  <c r="R2346" i="14"/>
  <c r="S2345" i="14"/>
  <c r="R2345" i="14"/>
  <c r="S2344" i="14"/>
  <c r="R2344" i="14"/>
  <c r="S2343" i="14"/>
  <c r="R2343" i="14"/>
  <c r="S2342" i="14"/>
  <c r="R2342" i="14"/>
  <c r="S2341" i="14"/>
  <c r="R2341" i="14"/>
  <c r="S2340" i="14"/>
  <c r="R2340" i="14"/>
  <c r="S2339" i="14"/>
  <c r="R2339" i="14"/>
  <c r="S2338" i="14"/>
  <c r="R2338" i="14"/>
  <c r="S2337" i="14"/>
  <c r="R2337" i="14"/>
  <c r="S2336" i="14"/>
  <c r="R2336" i="14"/>
  <c r="S2335" i="14"/>
  <c r="R2335" i="14"/>
  <c r="S2334" i="14"/>
  <c r="R2334" i="14"/>
  <c r="S2333" i="14"/>
  <c r="R2333" i="14"/>
  <c r="S2332" i="14"/>
  <c r="R2332" i="14"/>
  <c r="S2331" i="14"/>
  <c r="R2331" i="14"/>
  <c r="S2330" i="14"/>
  <c r="R2330" i="14"/>
  <c r="S2329" i="14"/>
  <c r="R2329" i="14"/>
  <c r="S2328" i="14"/>
  <c r="R2328" i="14"/>
  <c r="S2327" i="14"/>
  <c r="R2327" i="14"/>
  <c r="S2326" i="14"/>
  <c r="R2326" i="14"/>
  <c r="S2325" i="14"/>
  <c r="R2325" i="14"/>
  <c r="S2324" i="14"/>
  <c r="R2324" i="14"/>
  <c r="S2323" i="14"/>
  <c r="R2323" i="14"/>
  <c r="S2322" i="14"/>
  <c r="R2322" i="14"/>
  <c r="S2321" i="14"/>
  <c r="R2321" i="14"/>
  <c r="S2320" i="14"/>
  <c r="R2320" i="14"/>
  <c r="S2319" i="14"/>
  <c r="R2319" i="14"/>
  <c r="S2318" i="14"/>
  <c r="R2318" i="14"/>
  <c r="S2317" i="14"/>
  <c r="R2317" i="14"/>
  <c r="S2316" i="14"/>
  <c r="R2316" i="14"/>
  <c r="S2315" i="14"/>
  <c r="R2315" i="14"/>
  <c r="S2314" i="14"/>
  <c r="R2314" i="14"/>
  <c r="S2313" i="14"/>
  <c r="R2313" i="14"/>
  <c r="S2312" i="14"/>
  <c r="R2312" i="14"/>
  <c r="S2311" i="14"/>
  <c r="R2311" i="14"/>
  <c r="S2310" i="14"/>
  <c r="R2310" i="14"/>
  <c r="S2309" i="14"/>
  <c r="R2309" i="14"/>
  <c r="S2308" i="14"/>
  <c r="R2308" i="14"/>
  <c r="S2307" i="14"/>
  <c r="R2307" i="14"/>
  <c r="S2306" i="14"/>
  <c r="R2306" i="14"/>
  <c r="S2305" i="14"/>
  <c r="R2305" i="14"/>
  <c r="S2304" i="14"/>
  <c r="R2304" i="14"/>
  <c r="S2303" i="14"/>
  <c r="R2303" i="14"/>
  <c r="S2302" i="14"/>
  <c r="R2302" i="14"/>
  <c r="S2301" i="14"/>
  <c r="R2301" i="14"/>
  <c r="S2300" i="14"/>
  <c r="R2300" i="14"/>
  <c r="S2299" i="14"/>
  <c r="R2299" i="14"/>
  <c r="S2298" i="14"/>
  <c r="R2298" i="14"/>
  <c r="S2297" i="14"/>
  <c r="R2297" i="14"/>
  <c r="S2296" i="14"/>
  <c r="R2296" i="14"/>
  <c r="S2295" i="14"/>
  <c r="R2295" i="14"/>
  <c r="S2294" i="14"/>
  <c r="R2294" i="14"/>
  <c r="S2293" i="14"/>
  <c r="R2293" i="14"/>
  <c r="S2292" i="14"/>
  <c r="R2292" i="14"/>
  <c r="S2291" i="14"/>
  <c r="R2291" i="14"/>
  <c r="S2290" i="14"/>
  <c r="R2290" i="14"/>
  <c r="S2289" i="14"/>
  <c r="R2289" i="14"/>
  <c r="S2288" i="14"/>
  <c r="R2288" i="14"/>
  <c r="S2287" i="14"/>
  <c r="R2287" i="14"/>
  <c r="S2286" i="14"/>
  <c r="R2286" i="14"/>
  <c r="S2285" i="14"/>
  <c r="R2285" i="14"/>
  <c r="S2284" i="14"/>
  <c r="R2284" i="14"/>
  <c r="S2283" i="14"/>
  <c r="R2283" i="14"/>
  <c r="S2282" i="14"/>
  <c r="R2282" i="14"/>
  <c r="S2281" i="14"/>
  <c r="R2281" i="14"/>
  <c r="S2280" i="14"/>
  <c r="R2280" i="14"/>
  <c r="S2279" i="14"/>
  <c r="R2279" i="14"/>
  <c r="S2278" i="14"/>
  <c r="R2278" i="14"/>
  <c r="S2277" i="14"/>
  <c r="R2277" i="14"/>
  <c r="S2276" i="14"/>
  <c r="R2276" i="14"/>
  <c r="S2275" i="14"/>
  <c r="R2275" i="14"/>
  <c r="S2274" i="14"/>
  <c r="R2274" i="14"/>
  <c r="S2273" i="14"/>
  <c r="R2273" i="14"/>
  <c r="S2272" i="14"/>
  <c r="R2272" i="14"/>
  <c r="S2271" i="14"/>
  <c r="R2271" i="14"/>
  <c r="S2270" i="14"/>
  <c r="R2270" i="14"/>
  <c r="S2269" i="14"/>
  <c r="R2269" i="14"/>
  <c r="S2268" i="14"/>
  <c r="R2268" i="14"/>
  <c r="S2267" i="14"/>
  <c r="R2267" i="14"/>
  <c r="S2266" i="14"/>
  <c r="R2266" i="14"/>
  <c r="S2265" i="14"/>
  <c r="R2265" i="14"/>
  <c r="S2264" i="14"/>
  <c r="R2264" i="14"/>
  <c r="S2263" i="14"/>
  <c r="R2263" i="14"/>
  <c r="S2262" i="14"/>
  <c r="R2262" i="14"/>
  <c r="S2261" i="14"/>
  <c r="R2261" i="14"/>
  <c r="S2260" i="14"/>
  <c r="R2260" i="14"/>
  <c r="S2259" i="14"/>
  <c r="R2259" i="14"/>
  <c r="S2258" i="14"/>
  <c r="R2258" i="14"/>
  <c r="S2257" i="14"/>
  <c r="R2257" i="14"/>
  <c r="S2256" i="14"/>
  <c r="R2256" i="14"/>
  <c r="S2255" i="14"/>
  <c r="R2255" i="14"/>
  <c r="S2254" i="14"/>
  <c r="R2254" i="14"/>
  <c r="S2253" i="14"/>
  <c r="R2253" i="14"/>
  <c r="S2252" i="14"/>
  <c r="R2252" i="14"/>
  <c r="S2251" i="14"/>
  <c r="R2251" i="14"/>
  <c r="S2250" i="14"/>
  <c r="R2250" i="14"/>
  <c r="S2249" i="14"/>
  <c r="R2249" i="14"/>
  <c r="S2248" i="14"/>
  <c r="R2248" i="14"/>
  <c r="S2247" i="14"/>
  <c r="R2247" i="14"/>
  <c r="S2246" i="14"/>
  <c r="R2246" i="14"/>
  <c r="S2245" i="14"/>
  <c r="R2245" i="14"/>
  <c r="S2244" i="14"/>
  <c r="R2244" i="14"/>
  <c r="S2243" i="14"/>
  <c r="R2243" i="14"/>
  <c r="S2242" i="14"/>
  <c r="R2242" i="14"/>
  <c r="S2241" i="14"/>
  <c r="R2241" i="14"/>
  <c r="S2240" i="14"/>
  <c r="R2240" i="14"/>
  <c r="S2239" i="14"/>
  <c r="R2239" i="14"/>
  <c r="S2238" i="14"/>
  <c r="R2238" i="14"/>
  <c r="S2237" i="14"/>
  <c r="R2237" i="14"/>
  <c r="S2236" i="14"/>
  <c r="R2236" i="14"/>
  <c r="S2235" i="14"/>
  <c r="R2235" i="14"/>
  <c r="S2234" i="14"/>
  <c r="R2234" i="14"/>
  <c r="S2233" i="14"/>
  <c r="R2233" i="14"/>
  <c r="S2232" i="14"/>
  <c r="R2232" i="14"/>
  <c r="S2231" i="14"/>
  <c r="R2231" i="14"/>
  <c r="S2230" i="14"/>
  <c r="R2230" i="14"/>
  <c r="S2229" i="14"/>
  <c r="R2229" i="14"/>
  <c r="S2228" i="14"/>
  <c r="R2228" i="14"/>
  <c r="S2227" i="14"/>
  <c r="R2227" i="14"/>
  <c r="S2226" i="14"/>
  <c r="R2226" i="14"/>
  <c r="S2225" i="14"/>
  <c r="R2225" i="14"/>
  <c r="S2224" i="14"/>
  <c r="R2224" i="14"/>
  <c r="S2223" i="14"/>
  <c r="R2223" i="14"/>
  <c r="S2222" i="14"/>
  <c r="R2222" i="14"/>
  <c r="S2221" i="14"/>
  <c r="R2221" i="14"/>
  <c r="S2220" i="14"/>
  <c r="R2220" i="14"/>
  <c r="S2219" i="14"/>
  <c r="R2219" i="14"/>
  <c r="S2218" i="14"/>
  <c r="R2218" i="14"/>
  <c r="S2217" i="14"/>
  <c r="R2217" i="14"/>
  <c r="S2216" i="14"/>
  <c r="R2216" i="14"/>
  <c r="S2215" i="14"/>
  <c r="R2215" i="14"/>
  <c r="S2214" i="14"/>
  <c r="R2214" i="14"/>
  <c r="S2213" i="14"/>
  <c r="R2213" i="14"/>
  <c r="S2212" i="14"/>
  <c r="R2212" i="14"/>
  <c r="S2211" i="14"/>
  <c r="R2211" i="14"/>
  <c r="S2210" i="14"/>
  <c r="R2210" i="14"/>
  <c r="S2209" i="14"/>
  <c r="R2209" i="14"/>
  <c r="S2208" i="14"/>
  <c r="R2208" i="14"/>
  <c r="S2207" i="14"/>
  <c r="R2207" i="14"/>
  <c r="S2206" i="14"/>
  <c r="R2206" i="14"/>
  <c r="S2205" i="14"/>
  <c r="R2205" i="14"/>
  <c r="S2204" i="14"/>
  <c r="R2204" i="14"/>
  <c r="S2203" i="14"/>
  <c r="R2203" i="14"/>
  <c r="S2202" i="14"/>
  <c r="R2202" i="14"/>
  <c r="S2201" i="14"/>
  <c r="R2201" i="14"/>
  <c r="S2200" i="14"/>
  <c r="R2200" i="14"/>
  <c r="S2199" i="14"/>
  <c r="R2199" i="14"/>
  <c r="S2198" i="14"/>
  <c r="R2198" i="14"/>
  <c r="S2197" i="14"/>
  <c r="R2197" i="14"/>
  <c r="S2196" i="14"/>
  <c r="R2196" i="14"/>
  <c r="S2195" i="14"/>
  <c r="R2195" i="14"/>
  <c r="S2194" i="14"/>
  <c r="R2194" i="14"/>
  <c r="S2193" i="14"/>
  <c r="R2193" i="14"/>
  <c r="S2192" i="14"/>
  <c r="R2192" i="14"/>
  <c r="S2191" i="14"/>
  <c r="R2191" i="14"/>
  <c r="S2190" i="14"/>
  <c r="R2190" i="14"/>
  <c r="S2189" i="14"/>
  <c r="R2189" i="14"/>
  <c r="S2188" i="14"/>
  <c r="R2188" i="14"/>
  <c r="S2187" i="14"/>
  <c r="R2187" i="14"/>
  <c r="S2186" i="14"/>
  <c r="R2186" i="14"/>
  <c r="S2185" i="14"/>
  <c r="R2185" i="14"/>
  <c r="S2184" i="14"/>
  <c r="R2184" i="14"/>
  <c r="S2183" i="14"/>
  <c r="R2183" i="14"/>
  <c r="S2182" i="14"/>
  <c r="R2182" i="14"/>
  <c r="S2181" i="14"/>
  <c r="R2181" i="14"/>
  <c r="S2180" i="14"/>
  <c r="R2180" i="14"/>
  <c r="S2179" i="14"/>
  <c r="R2179" i="14"/>
  <c r="S2178" i="14"/>
  <c r="R2178" i="14"/>
  <c r="S2177" i="14"/>
  <c r="R2177" i="14"/>
  <c r="S2176" i="14"/>
  <c r="R2176" i="14"/>
  <c r="S2175" i="14"/>
  <c r="R2175" i="14"/>
  <c r="S2174" i="14"/>
  <c r="R2174" i="14"/>
  <c r="S2173" i="14"/>
  <c r="R2173" i="14"/>
  <c r="S2172" i="14"/>
  <c r="R2172" i="14"/>
  <c r="S2171" i="14"/>
  <c r="R2171" i="14"/>
  <c r="S2170" i="14"/>
  <c r="R2170" i="14"/>
  <c r="S2169" i="14"/>
  <c r="R2169" i="14"/>
  <c r="S2168" i="14"/>
  <c r="R2168" i="14"/>
  <c r="S2167" i="14"/>
  <c r="R2167" i="14"/>
  <c r="S2166" i="14"/>
  <c r="R2166" i="14"/>
  <c r="S2165" i="14"/>
  <c r="R2165" i="14"/>
  <c r="S2164" i="14"/>
  <c r="R2164" i="14"/>
  <c r="S2163" i="14"/>
  <c r="R2163" i="14"/>
  <c r="S2162" i="14"/>
  <c r="R2162" i="14"/>
  <c r="S2161" i="14"/>
  <c r="R2161" i="14"/>
  <c r="S2160" i="14"/>
  <c r="R2160" i="14"/>
  <c r="S2159" i="14"/>
  <c r="R2159" i="14"/>
  <c r="S2158" i="14"/>
  <c r="R2158" i="14"/>
  <c r="S2157" i="14"/>
  <c r="R2157" i="14"/>
  <c r="S2156" i="14"/>
  <c r="R2156" i="14"/>
  <c r="S2155" i="14"/>
  <c r="R2155" i="14"/>
  <c r="S2154" i="14"/>
  <c r="R2154" i="14"/>
  <c r="S2153" i="14"/>
  <c r="R2153" i="14"/>
  <c r="S2152" i="14"/>
  <c r="R2152" i="14"/>
  <c r="S2151" i="14"/>
  <c r="R2151" i="14"/>
  <c r="S2150" i="14"/>
  <c r="R2150" i="14"/>
  <c r="S2149" i="14"/>
  <c r="R2149" i="14"/>
  <c r="S2148" i="14"/>
  <c r="R2148" i="14"/>
  <c r="S2147" i="14"/>
  <c r="R2147" i="14"/>
  <c r="S2146" i="14"/>
  <c r="R2146" i="14"/>
  <c r="S2145" i="14"/>
  <c r="R2145" i="14"/>
  <c r="S2144" i="14"/>
  <c r="R2144" i="14"/>
  <c r="S2143" i="14"/>
  <c r="R2143" i="14"/>
  <c r="S2142" i="14"/>
  <c r="R2142" i="14"/>
  <c r="S2141" i="14"/>
  <c r="R2141" i="14"/>
  <c r="S2140" i="14"/>
  <c r="R2140" i="14"/>
  <c r="S2139" i="14"/>
  <c r="R2139" i="14"/>
  <c r="S2138" i="14"/>
  <c r="R2138" i="14"/>
  <c r="S2137" i="14"/>
  <c r="R2137" i="14"/>
  <c r="S2136" i="14"/>
  <c r="R2136" i="14"/>
  <c r="S2135" i="14"/>
  <c r="R2135" i="14"/>
  <c r="S2134" i="14"/>
  <c r="R2134" i="14"/>
  <c r="S2133" i="14"/>
  <c r="R2133" i="14"/>
  <c r="S2132" i="14"/>
  <c r="R2132" i="14"/>
  <c r="S2131" i="14"/>
  <c r="R2131" i="14"/>
  <c r="S2130" i="14"/>
  <c r="R2130" i="14"/>
  <c r="S2129" i="14"/>
  <c r="R2129" i="14"/>
  <c r="S2128" i="14"/>
  <c r="R2128" i="14"/>
  <c r="S2127" i="14"/>
  <c r="R2127" i="14"/>
  <c r="S2126" i="14"/>
  <c r="R2126" i="14"/>
  <c r="S2125" i="14"/>
  <c r="R2125" i="14"/>
  <c r="S2124" i="14"/>
  <c r="R2124" i="14"/>
  <c r="S2123" i="14"/>
  <c r="R2123" i="14"/>
  <c r="S2122" i="14"/>
  <c r="R2122" i="14"/>
  <c r="S2121" i="14"/>
  <c r="R2121" i="14"/>
  <c r="S2120" i="14"/>
  <c r="R2120" i="14"/>
  <c r="S2119" i="14"/>
  <c r="R2119" i="14"/>
  <c r="S2118" i="14"/>
  <c r="R2118" i="14"/>
  <c r="S2117" i="14"/>
  <c r="R2117" i="14"/>
  <c r="S2116" i="14"/>
  <c r="R2116" i="14"/>
  <c r="S2115" i="14"/>
  <c r="R2115" i="14"/>
  <c r="S2114" i="14"/>
  <c r="R2114" i="14"/>
  <c r="S2113" i="14"/>
  <c r="R2113" i="14"/>
  <c r="S2112" i="14"/>
  <c r="R2112" i="14"/>
  <c r="S2111" i="14"/>
  <c r="R2111" i="14"/>
  <c r="S2110" i="14"/>
  <c r="R2110" i="14"/>
  <c r="S2109" i="14"/>
  <c r="R2109" i="14"/>
  <c r="S2108" i="14"/>
  <c r="R2108" i="14"/>
  <c r="S2107" i="14"/>
  <c r="R2107" i="14"/>
  <c r="S2106" i="14"/>
  <c r="R2106" i="14"/>
  <c r="S2105" i="14"/>
  <c r="R2105" i="14"/>
  <c r="S2104" i="14"/>
  <c r="R2104" i="14"/>
  <c r="S2103" i="14"/>
  <c r="R2103" i="14"/>
  <c r="S2102" i="14"/>
  <c r="R2102" i="14"/>
  <c r="S2101" i="14"/>
  <c r="R2101" i="14"/>
  <c r="S2100" i="14"/>
  <c r="R2100" i="14"/>
  <c r="S2099" i="14"/>
  <c r="R2099" i="14"/>
  <c r="S2098" i="14"/>
  <c r="R2098" i="14"/>
  <c r="S2097" i="14"/>
  <c r="R2097" i="14"/>
  <c r="S2096" i="14"/>
  <c r="R2096" i="14"/>
  <c r="S2095" i="14"/>
  <c r="R2095" i="14"/>
  <c r="S2094" i="14"/>
  <c r="R2094" i="14"/>
  <c r="S2093" i="14"/>
  <c r="R2093" i="14"/>
  <c r="S2092" i="14"/>
  <c r="R2092" i="14"/>
  <c r="S2091" i="14"/>
  <c r="R2091" i="14"/>
  <c r="S2090" i="14"/>
  <c r="R2090" i="14"/>
  <c r="S2089" i="14"/>
  <c r="R2089" i="14"/>
  <c r="S2088" i="14"/>
  <c r="R2088" i="14"/>
  <c r="S2087" i="14"/>
  <c r="R2087" i="14"/>
  <c r="S2086" i="14"/>
  <c r="R2086" i="14"/>
  <c r="S2085" i="14"/>
  <c r="R2085" i="14"/>
  <c r="S2084" i="14"/>
  <c r="R2084" i="14"/>
  <c r="S2083" i="14"/>
  <c r="R2083" i="14"/>
  <c r="S2082" i="14"/>
  <c r="R2082" i="14"/>
  <c r="S2081" i="14"/>
  <c r="R2081" i="14"/>
  <c r="S2080" i="14"/>
  <c r="R2080" i="14"/>
  <c r="S2079" i="14"/>
  <c r="R2079" i="14"/>
  <c r="S2078" i="14"/>
  <c r="R2078" i="14"/>
  <c r="S2077" i="14"/>
  <c r="R2077" i="14"/>
  <c r="S2076" i="14"/>
  <c r="R2076" i="14"/>
  <c r="S2075" i="14"/>
  <c r="R2075" i="14"/>
  <c r="S2074" i="14"/>
  <c r="R2074" i="14"/>
  <c r="S2073" i="14"/>
  <c r="R2073" i="14"/>
  <c r="S2072" i="14"/>
  <c r="R2072" i="14"/>
  <c r="S2071" i="14"/>
  <c r="R2071" i="14"/>
  <c r="S2070" i="14"/>
  <c r="R2070" i="14"/>
  <c r="S2069" i="14"/>
  <c r="R2069" i="14"/>
  <c r="S2068" i="14"/>
  <c r="R2068" i="14"/>
  <c r="S2067" i="14"/>
  <c r="R2067" i="14"/>
  <c r="S2066" i="14"/>
  <c r="R2066" i="14"/>
  <c r="S2065" i="14"/>
  <c r="R2065" i="14"/>
  <c r="S2064" i="14"/>
  <c r="R2064" i="14"/>
  <c r="S2063" i="14"/>
  <c r="R2063" i="14"/>
  <c r="S2062" i="14"/>
  <c r="R2062" i="14"/>
  <c r="S2061" i="14"/>
  <c r="R2061" i="14"/>
  <c r="S2060" i="14"/>
  <c r="R2060" i="14"/>
  <c r="S2059" i="14"/>
  <c r="R2059" i="14"/>
  <c r="S2058" i="14"/>
  <c r="R2058" i="14"/>
  <c r="S2057" i="14"/>
  <c r="R2057" i="14"/>
  <c r="S2056" i="14"/>
  <c r="R2056" i="14"/>
  <c r="S2055" i="14"/>
  <c r="R2055" i="14"/>
  <c r="S2054" i="14"/>
  <c r="R2054" i="14"/>
  <c r="S2053" i="14"/>
  <c r="R2053" i="14"/>
  <c r="S2052" i="14"/>
  <c r="R2052" i="14"/>
  <c r="S2051" i="14"/>
  <c r="R2051" i="14"/>
  <c r="S2050" i="14"/>
  <c r="R2050" i="14"/>
  <c r="S2049" i="14"/>
  <c r="R2049" i="14"/>
  <c r="S2048" i="14"/>
  <c r="R2048" i="14"/>
  <c r="S2047" i="14"/>
  <c r="R2047" i="14"/>
  <c r="S2046" i="14"/>
  <c r="R2046" i="14"/>
  <c r="S2045" i="14"/>
  <c r="R2045" i="14"/>
  <c r="S2044" i="14"/>
  <c r="R2044" i="14"/>
  <c r="S2043" i="14"/>
  <c r="R2043" i="14"/>
  <c r="S2042" i="14"/>
  <c r="R2042" i="14"/>
  <c r="S2041" i="14"/>
  <c r="R2041" i="14"/>
  <c r="S2040" i="14"/>
  <c r="R2040" i="14"/>
  <c r="S2039" i="14"/>
  <c r="R2039" i="14"/>
  <c r="S2038" i="14"/>
  <c r="R2038" i="14"/>
  <c r="S2037" i="14"/>
  <c r="R2037" i="14"/>
  <c r="S2036" i="14"/>
  <c r="R2036" i="14"/>
  <c r="S2035" i="14"/>
  <c r="R2035" i="14"/>
  <c r="S2034" i="14"/>
  <c r="R2034" i="14"/>
  <c r="S2033" i="14"/>
  <c r="R2033" i="14"/>
  <c r="S2032" i="14"/>
  <c r="R2032" i="14"/>
  <c r="S2031" i="14"/>
  <c r="R2031" i="14"/>
  <c r="S2030" i="14"/>
  <c r="R2030" i="14"/>
  <c r="S2029" i="14"/>
  <c r="R2029" i="14"/>
  <c r="S2028" i="14"/>
  <c r="R2028" i="14"/>
  <c r="S2027" i="14"/>
  <c r="R2027" i="14"/>
  <c r="S2026" i="14"/>
  <c r="R2026" i="14"/>
  <c r="S2025" i="14"/>
  <c r="R2025" i="14"/>
  <c r="S2024" i="14"/>
  <c r="R2024" i="14"/>
  <c r="S2023" i="14"/>
  <c r="R2023" i="14"/>
  <c r="S2022" i="14"/>
  <c r="R2022" i="14"/>
  <c r="S2021" i="14"/>
  <c r="R2021" i="14"/>
  <c r="S2020" i="14"/>
  <c r="R2020" i="14"/>
  <c r="S2019" i="14"/>
  <c r="R2019" i="14"/>
  <c r="S2018" i="14"/>
  <c r="R2018" i="14"/>
  <c r="S2017" i="14"/>
  <c r="R2017" i="14"/>
  <c r="S2016" i="14"/>
  <c r="R2016" i="14"/>
  <c r="S2015" i="14"/>
  <c r="R2015" i="14"/>
  <c r="S2014" i="14"/>
  <c r="R2014" i="14"/>
  <c r="S2013" i="14"/>
  <c r="R2013" i="14"/>
  <c r="S2012" i="14"/>
  <c r="R2012" i="14"/>
  <c r="S2011" i="14"/>
  <c r="R2011" i="14"/>
  <c r="S2010" i="14"/>
  <c r="R2010" i="14"/>
  <c r="S2009" i="14"/>
  <c r="R2009" i="14"/>
  <c r="S2008" i="14"/>
  <c r="R2008" i="14"/>
  <c r="S2007" i="14"/>
  <c r="R2007" i="14"/>
  <c r="S2006" i="14"/>
  <c r="R2006" i="14"/>
  <c r="S2005" i="14"/>
  <c r="R2005" i="14"/>
  <c r="S2004" i="14"/>
  <c r="R2004" i="14"/>
  <c r="S2003" i="14"/>
  <c r="R2003" i="14"/>
  <c r="S2002" i="14"/>
  <c r="R2002" i="14"/>
  <c r="S2001" i="14"/>
  <c r="R2001" i="14"/>
  <c r="S2000" i="14"/>
  <c r="R2000" i="14"/>
  <c r="S1999" i="14"/>
  <c r="R1999" i="14"/>
  <c r="S1998" i="14"/>
  <c r="R1998" i="14"/>
  <c r="S1997" i="14"/>
  <c r="R1997" i="14"/>
  <c r="S1996" i="14"/>
  <c r="R1996" i="14"/>
  <c r="S1995" i="14"/>
  <c r="R1995" i="14"/>
  <c r="S1994" i="14"/>
  <c r="R1994" i="14"/>
  <c r="S1993" i="14"/>
  <c r="R1993" i="14"/>
  <c r="S1992" i="14"/>
  <c r="R1992" i="14"/>
  <c r="S1991" i="14"/>
  <c r="R1991" i="14"/>
  <c r="S1990" i="14"/>
  <c r="R1990" i="14"/>
  <c r="S1989" i="14"/>
  <c r="R1989" i="14"/>
  <c r="S1988" i="14"/>
  <c r="R1988" i="14"/>
  <c r="S1987" i="14"/>
  <c r="R1987" i="14"/>
  <c r="S1986" i="14"/>
  <c r="R1986" i="14"/>
  <c r="S1985" i="14"/>
  <c r="R1985" i="14"/>
  <c r="S1984" i="14"/>
  <c r="R1984" i="14"/>
  <c r="S1983" i="14"/>
  <c r="R1983" i="14"/>
  <c r="S1982" i="14"/>
  <c r="R1982" i="14"/>
  <c r="S1981" i="14"/>
  <c r="R1981" i="14"/>
  <c r="S1980" i="14"/>
  <c r="R1980" i="14"/>
  <c r="S1979" i="14"/>
  <c r="R1979" i="14"/>
  <c r="S1978" i="14"/>
  <c r="R1978" i="14"/>
  <c r="S1977" i="14"/>
  <c r="R1977" i="14"/>
  <c r="S1976" i="14"/>
  <c r="R1976" i="14"/>
  <c r="S1975" i="14"/>
  <c r="R1975" i="14"/>
  <c r="S1974" i="14"/>
  <c r="R1974" i="14"/>
  <c r="S1973" i="14"/>
  <c r="R1973" i="14"/>
  <c r="S1972" i="14"/>
  <c r="R1972" i="14"/>
  <c r="S1971" i="14"/>
  <c r="R1971" i="14"/>
  <c r="S1970" i="14"/>
  <c r="R1970" i="14"/>
  <c r="S1969" i="14"/>
  <c r="R1969" i="14"/>
  <c r="S1968" i="14"/>
  <c r="R1968" i="14"/>
  <c r="S1967" i="14"/>
  <c r="R1967" i="14"/>
  <c r="S1966" i="14"/>
  <c r="R1966" i="14"/>
  <c r="S1965" i="14"/>
  <c r="R1965" i="14"/>
  <c r="S1964" i="14"/>
  <c r="R1964" i="14"/>
  <c r="S1963" i="14"/>
  <c r="R1963" i="14"/>
  <c r="S1962" i="14"/>
  <c r="R1962" i="14"/>
  <c r="S1961" i="14"/>
  <c r="R1961" i="14"/>
  <c r="S1960" i="14"/>
  <c r="R1960" i="14"/>
  <c r="S1959" i="14"/>
  <c r="R1959" i="14"/>
  <c r="S1958" i="14"/>
  <c r="R1958" i="14"/>
  <c r="S1957" i="14"/>
  <c r="R1957" i="14"/>
  <c r="S1956" i="14"/>
  <c r="R1956" i="14"/>
  <c r="S1955" i="14"/>
  <c r="R1955" i="14"/>
  <c r="S1954" i="14"/>
  <c r="R1954" i="14"/>
  <c r="S1953" i="14"/>
  <c r="R1953" i="14"/>
  <c r="S1952" i="14"/>
  <c r="R1952" i="14"/>
  <c r="S1951" i="14"/>
  <c r="R1951" i="14"/>
  <c r="S1950" i="14"/>
  <c r="R1950" i="14"/>
  <c r="S1949" i="14"/>
  <c r="R1949" i="14"/>
  <c r="S1948" i="14"/>
  <c r="R1948" i="14"/>
  <c r="S1947" i="14"/>
  <c r="R1947" i="14"/>
  <c r="S1946" i="14"/>
  <c r="R1946" i="14"/>
  <c r="S1945" i="14"/>
  <c r="R1945" i="14"/>
  <c r="S1944" i="14"/>
  <c r="R1944" i="14"/>
  <c r="S1943" i="14"/>
  <c r="R1943" i="14"/>
  <c r="S1942" i="14"/>
  <c r="R1942" i="14"/>
  <c r="S1941" i="14"/>
  <c r="R1941" i="14"/>
  <c r="S1940" i="14"/>
  <c r="R1940" i="14"/>
  <c r="S1939" i="14"/>
  <c r="R1939" i="14"/>
  <c r="S1938" i="14"/>
  <c r="R1938" i="14"/>
  <c r="S1937" i="14"/>
  <c r="R1937" i="14"/>
  <c r="S1936" i="14"/>
  <c r="R1936" i="14"/>
  <c r="S1935" i="14"/>
  <c r="R1935" i="14"/>
  <c r="S1934" i="14"/>
  <c r="R1934" i="14"/>
  <c r="S1933" i="14"/>
  <c r="R1933" i="14"/>
  <c r="S1932" i="14"/>
  <c r="R1932" i="14"/>
  <c r="S1931" i="14"/>
  <c r="R1931" i="14"/>
  <c r="S1930" i="14"/>
  <c r="R1930" i="14"/>
  <c r="S1929" i="14"/>
  <c r="R1929" i="14"/>
  <c r="S1928" i="14"/>
  <c r="R1928" i="14"/>
  <c r="S1927" i="14"/>
  <c r="R1927" i="14"/>
  <c r="S1926" i="14"/>
  <c r="R1926" i="14"/>
  <c r="S1925" i="14"/>
  <c r="R1925" i="14"/>
  <c r="S1924" i="14"/>
  <c r="R1924" i="14"/>
  <c r="S1923" i="14"/>
  <c r="R1923" i="14"/>
  <c r="S1922" i="14"/>
  <c r="R1922" i="14"/>
  <c r="S1921" i="14"/>
  <c r="R1921" i="14"/>
  <c r="S1920" i="14"/>
  <c r="R1920" i="14"/>
  <c r="S1919" i="14"/>
  <c r="R1919" i="14"/>
  <c r="S1918" i="14"/>
  <c r="R1918" i="14"/>
  <c r="S1917" i="14"/>
  <c r="R1917" i="14"/>
  <c r="S1916" i="14"/>
  <c r="R1916" i="14"/>
  <c r="S1915" i="14"/>
  <c r="R1915" i="14"/>
  <c r="S1914" i="14"/>
  <c r="R1914" i="14"/>
  <c r="S1913" i="14"/>
  <c r="R1913" i="14"/>
  <c r="S1912" i="14"/>
  <c r="R1912" i="14"/>
  <c r="S1911" i="14"/>
  <c r="R1911" i="14"/>
  <c r="S1910" i="14"/>
  <c r="R1910" i="14"/>
  <c r="S1909" i="14"/>
  <c r="R1909" i="14"/>
  <c r="S1908" i="14"/>
  <c r="R1908" i="14"/>
  <c r="S1907" i="14"/>
  <c r="R1907" i="14"/>
  <c r="S1906" i="14"/>
  <c r="R1906" i="14"/>
  <c r="S1905" i="14"/>
  <c r="R1905" i="14"/>
  <c r="S1904" i="14"/>
  <c r="R1904" i="14"/>
  <c r="S1903" i="14"/>
  <c r="R1903" i="14"/>
  <c r="S1902" i="14"/>
  <c r="R1902" i="14"/>
  <c r="S1901" i="14"/>
  <c r="R1901" i="14"/>
  <c r="S1900" i="14"/>
  <c r="R1900" i="14"/>
  <c r="S1899" i="14"/>
  <c r="R1899" i="14"/>
  <c r="S1898" i="14"/>
  <c r="R1898" i="14"/>
  <c r="S1897" i="14"/>
  <c r="R1897" i="14"/>
  <c r="S1896" i="14"/>
  <c r="R1896" i="14"/>
  <c r="S1895" i="14"/>
  <c r="R1895" i="14"/>
  <c r="S1894" i="14"/>
  <c r="R1894" i="14"/>
  <c r="S1893" i="14"/>
  <c r="R1893" i="14"/>
  <c r="S1892" i="14"/>
  <c r="R1892" i="14"/>
  <c r="S1891" i="14"/>
  <c r="R1891" i="14"/>
  <c r="S1890" i="14"/>
  <c r="R1890" i="14"/>
  <c r="S1889" i="14"/>
  <c r="R1889" i="14"/>
  <c r="S1888" i="14"/>
  <c r="R1888" i="14"/>
  <c r="S1887" i="14"/>
  <c r="R1887" i="14"/>
  <c r="S1886" i="14"/>
  <c r="R1886" i="14"/>
  <c r="S1885" i="14"/>
  <c r="R1885" i="14"/>
  <c r="S1884" i="14"/>
  <c r="R1884" i="14"/>
  <c r="S1883" i="14"/>
  <c r="R1883" i="14"/>
  <c r="S1882" i="14"/>
  <c r="R1882" i="14"/>
  <c r="S1881" i="14"/>
  <c r="R1881" i="14"/>
  <c r="S1880" i="14"/>
  <c r="R1880" i="14"/>
  <c r="S1879" i="14"/>
  <c r="R1879" i="14"/>
  <c r="S1878" i="14"/>
  <c r="R1878" i="14"/>
  <c r="S1877" i="14"/>
  <c r="R1877" i="14"/>
  <c r="S1876" i="14"/>
  <c r="R1876" i="14"/>
  <c r="S1875" i="14"/>
  <c r="R1875" i="14"/>
  <c r="S1874" i="14"/>
  <c r="R1874" i="14"/>
  <c r="S1873" i="14"/>
  <c r="R1873" i="14"/>
  <c r="S1872" i="14"/>
  <c r="R1872" i="14"/>
  <c r="S1871" i="14"/>
  <c r="R1871" i="14"/>
  <c r="S1870" i="14"/>
  <c r="R1870" i="14"/>
  <c r="S1869" i="14"/>
  <c r="R1869" i="14"/>
  <c r="S1868" i="14"/>
  <c r="R1868" i="14"/>
  <c r="S1867" i="14"/>
  <c r="R1867" i="14"/>
  <c r="S1866" i="14"/>
  <c r="R1866" i="14"/>
  <c r="S1865" i="14"/>
  <c r="R1865" i="14"/>
  <c r="S1864" i="14"/>
  <c r="R1864" i="14"/>
  <c r="S1863" i="14"/>
  <c r="R1863" i="14"/>
  <c r="S1862" i="14"/>
  <c r="R1862" i="14"/>
  <c r="S1861" i="14"/>
  <c r="R1861" i="14"/>
  <c r="S1860" i="14"/>
  <c r="R1860" i="14"/>
  <c r="S1859" i="14"/>
  <c r="R1859" i="14"/>
  <c r="S1858" i="14"/>
  <c r="R1858" i="14"/>
  <c r="S1857" i="14"/>
  <c r="R1857" i="14"/>
  <c r="S1856" i="14"/>
  <c r="R1856" i="14"/>
  <c r="S1855" i="14"/>
  <c r="R1855" i="14"/>
  <c r="S1854" i="14"/>
  <c r="R1854" i="14"/>
  <c r="S1853" i="14"/>
  <c r="R1853" i="14"/>
  <c r="S1852" i="14"/>
  <c r="R1852" i="14"/>
  <c r="S1851" i="14"/>
  <c r="R1851" i="14"/>
  <c r="S1850" i="14"/>
  <c r="R1850" i="14"/>
  <c r="S1849" i="14"/>
  <c r="R1849" i="14"/>
  <c r="S1848" i="14"/>
  <c r="R1848" i="14"/>
  <c r="S1847" i="14"/>
  <c r="R1847" i="14"/>
  <c r="S1846" i="14"/>
  <c r="R1846" i="14"/>
  <c r="S1845" i="14"/>
  <c r="R1845" i="14"/>
  <c r="S1844" i="14"/>
  <c r="R1844" i="14"/>
  <c r="S1843" i="14"/>
  <c r="R1843" i="14"/>
  <c r="S1842" i="14"/>
  <c r="R1842" i="14"/>
  <c r="S1841" i="14"/>
  <c r="R1841" i="14"/>
  <c r="S1840" i="14"/>
  <c r="R1840" i="14"/>
  <c r="S1839" i="14"/>
  <c r="R1839" i="14"/>
  <c r="S1838" i="14"/>
  <c r="R1838" i="14"/>
  <c r="S1837" i="14"/>
  <c r="R1837" i="14"/>
  <c r="S1836" i="14"/>
  <c r="R1836" i="14"/>
  <c r="S1835" i="14"/>
  <c r="R1835" i="14"/>
  <c r="S1834" i="14"/>
  <c r="R1834" i="14"/>
  <c r="S1833" i="14"/>
  <c r="R1833" i="14"/>
  <c r="S1832" i="14"/>
  <c r="R1832" i="14"/>
  <c r="S1831" i="14"/>
  <c r="R1831" i="14"/>
  <c r="S1830" i="14"/>
  <c r="R1830" i="14"/>
  <c r="S1829" i="14"/>
  <c r="R1829" i="14"/>
  <c r="S1828" i="14"/>
  <c r="R1828" i="14"/>
  <c r="S1827" i="14"/>
  <c r="R1827" i="14"/>
  <c r="S1826" i="14"/>
  <c r="R1826" i="14"/>
  <c r="S1825" i="14"/>
  <c r="R1825" i="14"/>
  <c r="S1824" i="14"/>
  <c r="R1824" i="14"/>
  <c r="S1823" i="14"/>
  <c r="R1823" i="14"/>
  <c r="S1822" i="14"/>
  <c r="R1822" i="14"/>
  <c r="S1821" i="14"/>
  <c r="R1821" i="14"/>
  <c r="S1820" i="14"/>
  <c r="R1820" i="14"/>
  <c r="S1819" i="14"/>
  <c r="R1819" i="14"/>
  <c r="S1818" i="14"/>
  <c r="R1818" i="14"/>
  <c r="S1817" i="14"/>
  <c r="R1817" i="14"/>
  <c r="S1816" i="14"/>
  <c r="R1816" i="14"/>
  <c r="S1815" i="14"/>
  <c r="R1815" i="14"/>
  <c r="S1814" i="14"/>
  <c r="R1814" i="14"/>
  <c r="S1813" i="14"/>
  <c r="R1813" i="14"/>
  <c r="S1812" i="14"/>
  <c r="R1812" i="14"/>
  <c r="S1811" i="14"/>
  <c r="R1811" i="14"/>
  <c r="S1810" i="14"/>
  <c r="R1810" i="14"/>
  <c r="S1809" i="14"/>
  <c r="R1809" i="14"/>
  <c r="S1808" i="14"/>
  <c r="R1808" i="14"/>
  <c r="S1807" i="14"/>
  <c r="R1807" i="14"/>
  <c r="S1806" i="14"/>
  <c r="R1806" i="14"/>
  <c r="S1805" i="14"/>
  <c r="R1805" i="14"/>
  <c r="S1804" i="14"/>
  <c r="R1804" i="14"/>
  <c r="S1803" i="14"/>
  <c r="R1803" i="14"/>
  <c r="S1802" i="14"/>
  <c r="R1802" i="14"/>
  <c r="S1801" i="14"/>
  <c r="R1801" i="14"/>
  <c r="S1800" i="14"/>
  <c r="R1800" i="14"/>
  <c r="S1799" i="14"/>
  <c r="R1799" i="14"/>
  <c r="S1798" i="14"/>
  <c r="R1798" i="14"/>
  <c r="S1797" i="14"/>
  <c r="R1797" i="14"/>
  <c r="S1796" i="14"/>
  <c r="R1796" i="14"/>
  <c r="S1795" i="14"/>
  <c r="R1795" i="14"/>
  <c r="S1794" i="14"/>
  <c r="R1794" i="14"/>
  <c r="S1793" i="14"/>
  <c r="R1793" i="14"/>
  <c r="S1792" i="14"/>
  <c r="R1792" i="14"/>
  <c r="S1791" i="14"/>
  <c r="R1791" i="14"/>
  <c r="S1790" i="14"/>
  <c r="R1790" i="14"/>
  <c r="S1789" i="14"/>
  <c r="R1789" i="14"/>
  <c r="S1788" i="14"/>
  <c r="R1788" i="14"/>
  <c r="S1787" i="14"/>
  <c r="R1787" i="14"/>
  <c r="S1786" i="14"/>
  <c r="R1786" i="14"/>
  <c r="S1785" i="14"/>
  <c r="R1785" i="14"/>
  <c r="S1784" i="14"/>
  <c r="R1784" i="14"/>
  <c r="S1783" i="14"/>
  <c r="R1783" i="14"/>
  <c r="S1782" i="14"/>
  <c r="R1782" i="14"/>
  <c r="S1781" i="14"/>
  <c r="R1781" i="14"/>
  <c r="S1780" i="14"/>
  <c r="R1780" i="14"/>
  <c r="S1779" i="14"/>
  <c r="R1779" i="14"/>
  <c r="S1778" i="14"/>
  <c r="R1778" i="14"/>
  <c r="S1777" i="14"/>
  <c r="R1777" i="14"/>
  <c r="S1776" i="14"/>
  <c r="R1776" i="14"/>
  <c r="S1775" i="14"/>
  <c r="R1775" i="14"/>
  <c r="S1774" i="14"/>
  <c r="R1774" i="14"/>
  <c r="S1773" i="14"/>
  <c r="R1773" i="14"/>
  <c r="S1772" i="14"/>
  <c r="R1772" i="14"/>
  <c r="S1771" i="14"/>
  <c r="R1771" i="14"/>
  <c r="S1770" i="14"/>
  <c r="R1770" i="14"/>
  <c r="S1769" i="14"/>
  <c r="R1769" i="14"/>
  <c r="S1768" i="14"/>
  <c r="R1768" i="14"/>
  <c r="S1767" i="14"/>
  <c r="R1767" i="14"/>
  <c r="S1766" i="14"/>
  <c r="R1766" i="14"/>
  <c r="S1765" i="14"/>
  <c r="R1765" i="14"/>
  <c r="S1764" i="14"/>
  <c r="R1764" i="14"/>
  <c r="S1763" i="14"/>
  <c r="R1763" i="14"/>
  <c r="S1762" i="14"/>
  <c r="R1762" i="14"/>
  <c r="S1761" i="14"/>
  <c r="R1761" i="14"/>
  <c r="S1760" i="14"/>
  <c r="R1760" i="14"/>
  <c r="S1759" i="14"/>
  <c r="R1759" i="14"/>
  <c r="S1758" i="14"/>
  <c r="R1758" i="14"/>
  <c r="S1757" i="14"/>
  <c r="R1757" i="14"/>
  <c r="S1756" i="14"/>
  <c r="R1756" i="14"/>
  <c r="S1755" i="14"/>
  <c r="R1755" i="14"/>
  <c r="S1754" i="14"/>
  <c r="R1754" i="14"/>
  <c r="S1753" i="14"/>
  <c r="R1753" i="14"/>
  <c r="S1752" i="14"/>
  <c r="R1752" i="14"/>
  <c r="S1751" i="14"/>
  <c r="R1751" i="14"/>
  <c r="S1750" i="14"/>
  <c r="R1750" i="14"/>
  <c r="S1749" i="14"/>
  <c r="R1749" i="14"/>
  <c r="S1748" i="14"/>
  <c r="R1748" i="14"/>
  <c r="S1747" i="14"/>
  <c r="R1747" i="14"/>
  <c r="S1746" i="14"/>
  <c r="R1746" i="14"/>
  <c r="S1745" i="14"/>
  <c r="R1745" i="14"/>
  <c r="S1744" i="14"/>
  <c r="R1744" i="14"/>
  <c r="S1743" i="14"/>
  <c r="R1743" i="14"/>
  <c r="S1742" i="14"/>
  <c r="R1742" i="14"/>
  <c r="S1741" i="14"/>
  <c r="R1741" i="14"/>
  <c r="S1740" i="14"/>
  <c r="R1740" i="14"/>
  <c r="S1739" i="14"/>
  <c r="R1739" i="14"/>
  <c r="S1738" i="14"/>
  <c r="R1738" i="14"/>
  <c r="S1737" i="14"/>
  <c r="R1737" i="14"/>
  <c r="S1736" i="14"/>
  <c r="R1736" i="14"/>
  <c r="S1735" i="14"/>
  <c r="R1735" i="14"/>
  <c r="S1734" i="14"/>
  <c r="R1734" i="14"/>
  <c r="S1733" i="14"/>
  <c r="R1733" i="14"/>
  <c r="S1732" i="14"/>
  <c r="R1732" i="14"/>
  <c r="S1731" i="14"/>
  <c r="R1731" i="14"/>
  <c r="S1730" i="14"/>
  <c r="R1730" i="14"/>
  <c r="S1729" i="14"/>
  <c r="R1729" i="14"/>
  <c r="S1728" i="14"/>
  <c r="R1728" i="14"/>
  <c r="S1727" i="14"/>
  <c r="R1727" i="14"/>
  <c r="S1726" i="14"/>
  <c r="R1726" i="14"/>
  <c r="S1725" i="14"/>
  <c r="R1725" i="14"/>
  <c r="S1724" i="14"/>
  <c r="R1724" i="14"/>
  <c r="S1723" i="14"/>
  <c r="R1723" i="14"/>
  <c r="S1722" i="14"/>
  <c r="R1722" i="14"/>
  <c r="S1721" i="14"/>
  <c r="R1721" i="14"/>
  <c r="S1720" i="14"/>
  <c r="R1720" i="14"/>
  <c r="S1719" i="14"/>
  <c r="R1719" i="14"/>
  <c r="S1718" i="14"/>
  <c r="R1718" i="14"/>
  <c r="S1717" i="14"/>
  <c r="R1717" i="14"/>
  <c r="S1716" i="14"/>
  <c r="R1716" i="14"/>
  <c r="S1715" i="14"/>
  <c r="R1715" i="14"/>
  <c r="S1714" i="14"/>
  <c r="R1714" i="14"/>
  <c r="S1713" i="14"/>
  <c r="R1713" i="14"/>
  <c r="S1712" i="14"/>
  <c r="R1712" i="14"/>
  <c r="S1711" i="14"/>
  <c r="R1711" i="14"/>
  <c r="S1710" i="14"/>
  <c r="R1710" i="14"/>
  <c r="S1709" i="14"/>
  <c r="R1709" i="14"/>
  <c r="S1708" i="14"/>
  <c r="R1708" i="14"/>
  <c r="S1707" i="14"/>
  <c r="R1707" i="14"/>
  <c r="S1706" i="14"/>
  <c r="R1706" i="14"/>
  <c r="S1705" i="14"/>
  <c r="R1705" i="14"/>
  <c r="S1704" i="14"/>
  <c r="R1704" i="14"/>
  <c r="S1703" i="14"/>
  <c r="R1703" i="14"/>
  <c r="S1702" i="14"/>
  <c r="R1702" i="14"/>
  <c r="S1701" i="14"/>
  <c r="R1701" i="14"/>
  <c r="S1700" i="14"/>
  <c r="R1700" i="14"/>
  <c r="S1699" i="14"/>
  <c r="R1699" i="14"/>
  <c r="S1698" i="14"/>
  <c r="R1698" i="14"/>
  <c r="S1697" i="14"/>
  <c r="R1697" i="14"/>
  <c r="S1696" i="14"/>
  <c r="R1696" i="14"/>
  <c r="S1695" i="14"/>
  <c r="R1695" i="14"/>
  <c r="S1694" i="14"/>
  <c r="R1694" i="14"/>
  <c r="S1693" i="14"/>
  <c r="R1693" i="14"/>
  <c r="S1692" i="14"/>
  <c r="R1692" i="14"/>
  <c r="S1691" i="14"/>
  <c r="R1691" i="14"/>
  <c r="S1690" i="14"/>
  <c r="R1690" i="14"/>
  <c r="S1689" i="14"/>
  <c r="R1689" i="14"/>
  <c r="S1688" i="14"/>
  <c r="R1688" i="14"/>
  <c r="S1687" i="14"/>
  <c r="R1687" i="14"/>
  <c r="S1686" i="14"/>
  <c r="R1686" i="14"/>
  <c r="S1685" i="14"/>
  <c r="R1685" i="14"/>
  <c r="S1684" i="14"/>
  <c r="R1684" i="14"/>
  <c r="S1683" i="14"/>
  <c r="R1683" i="14"/>
  <c r="S1682" i="14"/>
  <c r="R1682" i="14"/>
  <c r="S1681" i="14"/>
  <c r="R1681" i="14"/>
  <c r="S1680" i="14"/>
  <c r="R1680" i="14"/>
  <c r="S1679" i="14"/>
  <c r="R1679" i="14"/>
  <c r="S1678" i="14"/>
  <c r="R1678" i="14"/>
  <c r="S1677" i="14"/>
  <c r="R1677" i="14"/>
  <c r="S1676" i="14"/>
  <c r="R1676" i="14"/>
  <c r="S1675" i="14"/>
  <c r="R1675" i="14"/>
  <c r="S1674" i="14"/>
  <c r="R1674" i="14"/>
  <c r="S1673" i="14"/>
  <c r="R1673" i="14"/>
  <c r="S1672" i="14"/>
  <c r="R1672" i="14"/>
  <c r="S1671" i="14"/>
  <c r="R1671" i="14"/>
  <c r="S1670" i="14"/>
  <c r="R1670" i="14"/>
  <c r="S1669" i="14"/>
  <c r="R1669" i="14"/>
  <c r="S1668" i="14"/>
  <c r="R1668" i="14"/>
  <c r="S1667" i="14"/>
  <c r="R1667" i="14"/>
  <c r="S1666" i="14"/>
  <c r="R1666" i="14"/>
  <c r="S1665" i="14"/>
  <c r="R1665" i="14"/>
  <c r="S1664" i="14"/>
  <c r="R1664" i="14"/>
  <c r="S1663" i="14"/>
  <c r="R1663" i="14"/>
  <c r="S1662" i="14"/>
  <c r="R1662" i="14"/>
  <c r="S1661" i="14"/>
  <c r="R1661" i="14"/>
  <c r="S1660" i="14"/>
  <c r="R1660" i="14"/>
  <c r="S1659" i="14"/>
  <c r="R1659" i="14"/>
  <c r="S1658" i="14"/>
  <c r="R1658" i="14"/>
  <c r="S1657" i="14"/>
  <c r="R1657" i="14"/>
  <c r="S1656" i="14"/>
  <c r="R1656" i="14"/>
  <c r="S1655" i="14"/>
  <c r="R1655" i="14"/>
  <c r="S1654" i="14"/>
  <c r="R1654" i="14"/>
  <c r="S1653" i="14"/>
  <c r="R1653" i="14"/>
  <c r="S1652" i="14"/>
  <c r="R1652" i="14"/>
  <c r="S1651" i="14"/>
  <c r="R1651" i="14"/>
  <c r="S1650" i="14"/>
  <c r="R1650" i="14"/>
  <c r="S1649" i="14"/>
  <c r="R1649" i="14"/>
  <c r="S1648" i="14"/>
  <c r="R1648" i="14"/>
  <c r="S1647" i="14"/>
  <c r="R1647" i="14"/>
  <c r="S1646" i="14"/>
  <c r="R1646" i="14"/>
  <c r="S1645" i="14"/>
  <c r="R1645" i="14"/>
  <c r="S1644" i="14"/>
  <c r="R1644" i="14"/>
  <c r="S1643" i="14"/>
  <c r="R1643" i="14"/>
  <c r="S1642" i="14"/>
  <c r="R1642" i="14"/>
  <c r="S1641" i="14"/>
  <c r="R1641" i="14"/>
  <c r="S1640" i="14"/>
  <c r="R1640" i="14"/>
  <c r="S1639" i="14"/>
  <c r="R1639" i="14"/>
  <c r="S1638" i="14"/>
  <c r="R1638" i="14"/>
  <c r="S1637" i="14"/>
  <c r="R1637" i="14"/>
  <c r="S1636" i="14"/>
  <c r="R1636" i="14"/>
  <c r="S1635" i="14"/>
  <c r="R1635" i="14"/>
  <c r="S1634" i="14"/>
  <c r="R1634" i="14"/>
  <c r="S1633" i="14"/>
  <c r="R1633" i="14"/>
  <c r="S1632" i="14"/>
  <c r="R1632" i="14"/>
  <c r="S1631" i="14"/>
  <c r="R1631" i="14"/>
  <c r="S1630" i="14"/>
  <c r="R1630" i="14"/>
  <c r="S1629" i="14"/>
  <c r="R1629" i="14"/>
  <c r="S1628" i="14"/>
  <c r="R1628" i="14"/>
  <c r="S1627" i="14"/>
  <c r="R1627" i="14"/>
  <c r="S1626" i="14"/>
  <c r="R1626" i="14"/>
  <c r="S1625" i="14"/>
  <c r="R1625" i="14"/>
  <c r="S1624" i="14"/>
  <c r="R1624" i="14"/>
  <c r="S1623" i="14"/>
  <c r="R1623" i="14"/>
  <c r="S1622" i="14"/>
  <c r="R1622" i="14"/>
  <c r="S1621" i="14"/>
  <c r="R1621" i="14"/>
  <c r="S1620" i="14"/>
  <c r="R1620" i="14"/>
  <c r="S1619" i="14"/>
  <c r="R1619" i="14"/>
  <c r="S1618" i="14"/>
  <c r="R1618" i="14"/>
  <c r="S1617" i="14"/>
  <c r="R1617" i="14"/>
  <c r="S1616" i="14"/>
  <c r="R1616" i="14"/>
  <c r="S1615" i="14"/>
  <c r="R1615" i="14"/>
  <c r="S1614" i="14"/>
  <c r="R1614" i="14"/>
  <c r="S1613" i="14"/>
  <c r="R1613" i="14"/>
  <c r="S1612" i="14"/>
  <c r="R1612" i="14"/>
  <c r="S1611" i="14"/>
  <c r="R1611" i="14"/>
  <c r="S1610" i="14"/>
  <c r="R1610" i="14"/>
  <c r="S1609" i="14"/>
  <c r="R1609" i="14"/>
  <c r="S1608" i="14"/>
  <c r="R1608" i="14"/>
  <c r="S1607" i="14"/>
  <c r="R1607" i="14"/>
  <c r="S1606" i="14"/>
  <c r="R1606" i="14"/>
  <c r="S1605" i="14"/>
  <c r="R1605" i="14"/>
  <c r="S1604" i="14"/>
  <c r="R1604" i="14"/>
  <c r="S1603" i="14"/>
  <c r="R1603" i="14"/>
  <c r="S1602" i="14"/>
  <c r="R1602" i="14"/>
  <c r="S1601" i="14"/>
  <c r="R1601" i="14"/>
  <c r="S1600" i="14"/>
  <c r="R1600" i="14"/>
  <c r="S1599" i="14"/>
  <c r="R1599" i="14"/>
  <c r="S1598" i="14"/>
  <c r="R1598" i="14"/>
  <c r="S1597" i="14"/>
  <c r="R1597" i="14"/>
  <c r="S1596" i="14"/>
  <c r="R1596" i="14"/>
  <c r="S1595" i="14"/>
  <c r="R1595" i="14"/>
  <c r="S1594" i="14"/>
  <c r="R1594" i="14"/>
  <c r="S1593" i="14"/>
  <c r="R1593" i="14"/>
  <c r="S1592" i="14"/>
  <c r="R1592" i="14"/>
  <c r="S1591" i="14"/>
  <c r="R1591" i="14"/>
  <c r="S1590" i="14"/>
  <c r="R1590" i="14"/>
  <c r="S1589" i="14"/>
  <c r="R1589" i="14"/>
  <c r="S1588" i="14"/>
  <c r="R1588" i="14"/>
  <c r="S1587" i="14"/>
  <c r="R1587" i="14"/>
  <c r="S1586" i="14"/>
  <c r="R1586" i="14"/>
  <c r="S1585" i="14"/>
  <c r="R1585" i="14"/>
  <c r="S1584" i="14"/>
  <c r="R1584" i="14"/>
  <c r="S1583" i="14"/>
  <c r="R1583" i="14"/>
  <c r="S1582" i="14"/>
  <c r="R1582" i="14"/>
  <c r="S1581" i="14"/>
  <c r="R1581" i="14"/>
  <c r="S1580" i="14"/>
  <c r="R1580" i="14"/>
  <c r="S1579" i="14"/>
  <c r="R1579" i="14"/>
  <c r="S1578" i="14"/>
  <c r="R1578" i="14"/>
  <c r="S1577" i="14"/>
  <c r="R1577" i="14"/>
  <c r="S1576" i="14"/>
  <c r="R1576" i="14"/>
  <c r="S1575" i="14"/>
  <c r="R1575" i="14"/>
  <c r="S1574" i="14"/>
  <c r="R1574" i="14"/>
  <c r="S1573" i="14"/>
  <c r="R1573" i="14"/>
  <c r="S1572" i="14"/>
  <c r="R1572" i="14"/>
  <c r="S1571" i="14"/>
  <c r="R1571" i="14"/>
  <c r="S1570" i="14"/>
  <c r="R1570" i="14"/>
  <c r="S1569" i="14"/>
  <c r="R1569" i="14"/>
  <c r="S1568" i="14"/>
  <c r="R1568" i="14"/>
  <c r="S1567" i="14"/>
  <c r="R1567" i="14"/>
  <c r="S1566" i="14"/>
  <c r="R1566" i="14"/>
  <c r="S1565" i="14"/>
  <c r="R1565" i="14"/>
  <c r="S1564" i="14"/>
  <c r="R1564" i="14"/>
  <c r="S1563" i="14"/>
  <c r="R1563" i="14"/>
  <c r="S1562" i="14"/>
  <c r="R1562" i="14"/>
  <c r="S1561" i="14"/>
  <c r="R1561" i="14"/>
  <c r="S1560" i="14"/>
  <c r="R1560" i="14"/>
  <c r="S1559" i="14"/>
  <c r="R1559" i="14"/>
  <c r="S1558" i="14"/>
  <c r="R1558" i="14"/>
  <c r="S1557" i="14"/>
  <c r="R1557" i="14"/>
  <c r="S1556" i="14"/>
  <c r="R1556" i="14"/>
  <c r="S1555" i="14"/>
  <c r="R1555" i="14"/>
  <c r="S1554" i="14"/>
  <c r="R1554" i="14"/>
  <c r="S1553" i="14"/>
  <c r="R1553" i="14"/>
  <c r="S1552" i="14"/>
  <c r="R1552" i="14"/>
  <c r="S1551" i="14"/>
  <c r="R1551" i="14"/>
  <c r="S1550" i="14"/>
  <c r="R1550" i="14"/>
  <c r="S1549" i="14"/>
  <c r="R1549" i="14"/>
  <c r="S1548" i="14"/>
  <c r="R1548" i="14"/>
  <c r="S1547" i="14"/>
  <c r="R1547" i="14"/>
  <c r="S1546" i="14"/>
  <c r="R1546" i="14"/>
  <c r="S1545" i="14"/>
  <c r="R1545" i="14"/>
  <c r="S1544" i="14"/>
  <c r="R1544" i="14"/>
  <c r="S1543" i="14"/>
  <c r="R1543" i="14"/>
  <c r="S1542" i="14"/>
  <c r="R1542" i="14"/>
  <c r="S1541" i="14"/>
  <c r="R1541" i="14"/>
  <c r="S1540" i="14"/>
  <c r="R1540" i="14"/>
  <c r="S1539" i="14"/>
  <c r="R1539" i="14"/>
  <c r="S1538" i="14"/>
  <c r="R1538" i="14"/>
  <c r="S1537" i="14"/>
  <c r="R1537" i="14"/>
  <c r="S1536" i="14"/>
  <c r="R1536" i="14"/>
  <c r="S1535" i="14"/>
  <c r="R1535" i="14"/>
  <c r="S1534" i="14"/>
  <c r="R1534" i="14"/>
  <c r="S1533" i="14"/>
  <c r="R1533" i="14"/>
  <c r="S1532" i="14"/>
  <c r="R1532" i="14"/>
  <c r="S1531" i="14"/>
  <c r="R1531" i="14"/>
  <c r="S1530" i="14"/>
  <c r="R1530" i="14"/>
  <c r="S1529" i="14"/>
  <c r="R1529" i="14"/>
  <c r="S1528" i="14"/>
  <c r="R1528" i="14"/>
  <c r="S1527" i="14"/>
  <c r="R1527" i="14"/>
  <c r="S1526" i="14"/>
  <c r="R1526" i="14"/>
  <c r="S1525" i="14"/>
  <c r="R1525" i="14"/>
  <c r="S1524" i="14"/>
  <c r="R1524" i="14"/>
  <c r="S1523" i="14"/>
  <c r="R1523" i="14"/>
  <c r="S1522" i="14"/>
  <c r="R1522" i="14"/>
  <c r="S1521" i="14"/>
  <c r="R1521" i="14"/>
  <c r="S1520" i="14"/>
  <c r="R1520" i="14"/>
  <c r="S1519" i="14"/>
  <c r="R1519" i="14"/>
  <c r="S1518" i="14"/>
  <c r="R1518" i="14"/>
  <c r="S1517" i="14"/>
  <c r="R1517" i="14"/>
  <c r="S1516" i="14"/>
  <c r="R1516" i="14"/>
  <c r="S1515" i="14"/>
  <c r="R1515" i="14"/>
  <c r="S1514" i="14"/>
  <c r="R1514" i="14"/>
  <c r="S1513" i="14"/>
  <c r="R1513" i="14"/>
  <c r="S1512" i="14"/>
  <c r="R1512" i="14"/>
  <c r="S1511" i="14"/>
  <c r="R1511" i="14"/>
  <c r="S1510" i="14"/>
  <c r="R1510" i="14"/>
  <c r="S1509" i="14"/>
  <c r="R1509" i="14"/>
  <c r="S1508" i="14"/>
  <c r="R1508" i="14"/>
  <c r="S1507" i="14"/>
  <c r="R1507" i="14"/>
  <c r="S1506" i="14"/>
  <c r="R1506" i="14"/>
  <c r="S1505" i="14"/>
  <c r="R1505" i="14"/>
  <c r="S1504" i="14"/>
  <c r="R1504" i="14"/>
  <c r="S1503" i="14"/>
  <c r="R1503" i="14"/>
  <c r="S1502" i="14"/>
  <c r="R1502" i="14"/>
  <c r="S1501" i="14"/>
  <c r="R1501" i="14"/>
  <c r="S1500" i="14"/>
  <c r="R1500" i="14"/>
  <c r="S1499" i="14"/>
  <c r="R1499" i="14"/>
  <c r="S1498" i="14"/>
  <c r="R1498" i="14"/>
  <c r="S1497" i="14"/>
  <c r="R1497" i="14"/>
  <c r="S1496" i="14"/>
  <c r="R1496" i="14"/>
  <c r="S1495" i="14"/>
  <c r="R1495" i="14"/>
  <c r="S1494" i="14"/>
  <c r="R1494" i="14"/>
  <c r="S1493" i="14"/>
  <c r="R1493" i="14"/>
  <c r="S1492" i="14"/>
  <c r="R1492" i="14"/>
  <c r="S1491" i="14"/>
  <c r="R1491" i="14"/>
  <c r="S1490" i="14"/>
  <c r="R1490" i="14"/>
  <c r="S1489" i="14"/>
  <c r="R1489" i="14"/>
  <c r="S1488" i="14"/>
  <c r="R1488" i="14"/>
  <c r="S1487" i="14"/>
  <c r="R1487" i="14"/>
  <c r="S1486" i="14"/>
  <c r="R1486" i="14"/>
  <c r="S1485" i="14"/>
  <c r="R1485" i="14"/>
  <c r="S1484" i="14"/>
  <c r="R1484" i="14"/>
  <c r="S1483" i="14"/>
  <c r="R1483" i="14"/>
  <c r="S1482" i="14"/>
  <c r="R1482" i="14"/>
  <c r="S1481" i="14"/>
  <c r="R1481" i="14"/>
  <c r="S1480" i="14"/>
  <c r="R1480" i="14"/>
  <c r="S1479" i="14"/>
  <c r="R1479" i="14"/>
  <c r="S1478" i="14"/>
  <c r="R1478" i="14"/>
  <c r="S1477" i="14"/>
  <c r="R1477" i="14"/>
  <c r="S1476" i="14"/>
  <c r="R1476" i="14"/>
  <c r="S1475" i="14"/>
  <c r="R1475" i="14"/>
  <c r="S1474" i="14"/>
  <c r="R1474" i="14"/>
  <c r="S1473" i="14"/>
  <c r="R1473" i="14"/>
  <c r="S1472" i="14"/>
  <c r="R1472" i="14"/>
  <c r="S1471" i="14"/>
  <c r="R1471" i="14"/>
  <c r="S1470" i="14"/>
  <c r="R1470" i="14"/>
  <c r="S1469" i="14"/>
  <c r="R1469" i="14"/>
  <c r="S1468" i="14"/>
  <c r="R1468" i="14"/>
  <c r="S1467" i="14"/>
  <c r="R1467" i="14"/>
  <c r="S1466" i="14"/>
  <c r="R1466" i="14"/>
  <c r="S1465" i="14"/>
  <c r="R1465" i="14"/>
  <c r="S1464" i="14"/>
  <c r="R1464" i="14"/>
  <c r="S1463" i="14"/>
  <c r="R1463" i="14"/>
  <c r="S1462" i="14"/>
  <c r="R1462" i="14"/>
  <c r="S1461" i="14"/>
  <c r="R1461" i="14"/>
  <c r="S1460" i="14"/>
  <c r="R1460" i="14"/>
  <c r="S1459" i="14"/>
  <c r="R1459" i="14"/>
  <c r="S1458" i="14"/>
  <c r="R1458" i="14"/>
  <c r="S1457" i="14"/>
  <c r="R1457" i="14"/>
  <c r="S1456" i="14"/>
  <c r="R1456" i="14"/>
  <c r="S1455" i="14"/>
  <c r="R1455" i="14"/>
  <c r="S1454" i="14"/>
  <c r="R1454" i="14"/>
  <c r="S1453" i="14"/>
  <c r="R1453" i="14"/>
  <c r="S1452" i="14"/>
  <c r="R1452" i="14"/>
  <c r="S1451" i="14"/>
  <c r="R1451" i="14"/>
  <c r="S1450" i="14"/>
  <c r="R1450" i="14"/>
  <c r="S1449" i="14"/>
  <c r="R1449" i="14"/>
  <c r="S1448" i="14"/>
  <c r="R1448" i="14"/>
  <c r="S1447" i="14"/>
  <c r="R1447" i="14"/>
  <c r="S1446" i="14"/>
  <c r="R1446" i="14"/>
  <c r="S1445" i="14"/>
  <c r="R1445" i="14"/>
  <c r="S1444" i="14"/>
  <c r="R1444" i="14"/>
  <c r="S1443" i="14"/>
  <c r="R1443" i="14"/>
  <c r="S1442" i="14"/>
  <c r="R1442" i="14"/>
  <c r="S1441" i="14"/>
  <c r="R1441" i="14"/>
  <c r="S1440" i="14"/>
  <c r="R1440" i="14"/>
  <c r="S1439" i="14"/>
  <c r="R1439" i="14"/>
  <c r="S1438" i="14"/>
  <c r="R1438" i="14"/>
  <c r="S1437" i="14"/>
  <c r="R1437" i="14"/>
  <c r="S1436" i="14"/>
  <c r="R1436" i="14"/>
  <c r="S1435" i="14"/>
  <c r="R1435" i="14"/>
  <c r="S1434" i="14"/>
  <c r="R1434" i="14"/>
  <c r="S1433" i="14"/>
  <c r="R1433" i="14"/>
  <c r="S1432" i="14"/>
  <c r="R1432" i="14"/>
  <c r="S1431" i="14"/>
  <c r="R1431" i="14"/>
  <c r="S1430" i="14"/>
  <c r="R1430" i="14"/>
  <c r="S1429" i="14"/>
  <c r="R1429" i="14"/>
  <c r="S1428" i="14"/>
  <c r="R1428" i="14"/>
  <c r="S1427" i="14"/>
  <c r="R1427" i="14"/>
  <c r="S1426" i="14"/>
  <c r="R1426" i="14"/>
  <c r="S1425" i="14"/>
  <c r="R1425" i="14"/>
  <c r="S1424" i="14"/>
  <c r="R1424" i="14"/>
  <c r="S1423" i="14"/>
  <c r="R1423" i="14"/>
  <c r="S1422" i="14"/>
  <c r="R1422" i="14"/>
  <c r="S1421" i="14"/>
  <c r="R1421" i="14"/>
  <c r="S1420" i="14"/>
  <c r="R1420" i="14"/>
  <c r="S1419" i="14"/>
  <c r="R1419" i="14"/>
  <c r="S1418" i="14"/>
  <c r="R1418" i="14"/>
  <c r="S1417" i="14"/>
  <c r="R1417" i="14"/>
  <c r="S1416" i="14"/>
  <c r="R1416" i="14"/>
  <c r="S1415" i="14"/>
  <c r="R1415" i="14"/>
  <c r="S1414" i="14"/>
  <c r="R1414" i="14"/>
  <c r="S1413" i="14"/>
  <c r="R1413" i="14"/>
  <c r="S1412" i="14"/>
  <c r="R1412" i="14"/>
  <c r="S1411" i="14"/>
  <c r="R1411" i="14"/>
  <c r="S1410" i="14"/>
  <c r="R1410" i="14"/>
  <c r="S1409" i="14"/>
  <c r="R1409" i="14"/>
  <c r="S1408" i="14"/>
  <c r="R1408" i="14"/>
  <c r="S1407" i="14"/>
  <c r="R1407" i="14"/>
  <c r="S1406" i="14"/>
  <c r="R1406" i="14"/>
  <c r="S1405" i="14"/>
  <c r="R1405" i="14"/>
  <c r="S1404" i="14"/>
  <c r="R1404" i="14"/>
  <c r="S1403" i="14"/>
  <c r="R1403" i="14"/>
  <c r="S1402" i="14"/>
  <c r="R1402" i="14"/>
  <c r="S1401" i="14"/>
  <c r="R1401" i="14"/>
  <c r="S1400" i="14"/>
  <c r="R1400" i="14"/>
  <c r="S1399" i="14"/>
  <c r="R1399" i="14"/>
  <c r="S1398" i="14"/>
  <c r="R1398" i="14"/>
  <c r="S1397" i="14"/>
  <c r="R1397" i="14"/>
  <c r="S1396" i="14"/>
  <c r="R1396" i="14"/>
  <c r="S1395" i="14"/>
  <c r="R1395" i="14"/>
  <c r="S1394" i="14"/>
  <c r="R1394" i="14"/>
  <c r="S1393" i="14"/>
  <c r="R1393" i="14"/>
  <c r="S1392" i="14"/>
  <c r="R1392" i="14"/>
  <c r="S1391" i="14"/>
  <c r="R1391" i="14"/>
  <c r="S1390" i="14"/>
  <c r="R1390" i="14"/>
  <c r="S1389" i="14"/>
  <c r="R1389" i="14"/>
  <c r="S1388" i="14"/>
  <c r="R1388" i="14"/>
  <c r="S1387" i="14"/>
  <c r="R1387" i="14"/>
  <c r="S1386" i="14"/>
  <c r="R1386" i="14"/>
  <c r="S1385" i="14"/>
  <c r="R1385" i="14"/>
  <c r="S1384" i="14"/>
  <c r="R1384" i="14"/>
  <c r="S1383" i="14"/>
  <c r="R1383" i="14"/>
  <c r="S1382" i="14"/>
  <c r="R1382" i="14"/>
  <c r="S1381" i="14"/>
  <c r="R1381" i="14"/>
  <c r="S1380" i="14"/>
  <c r="R1380" i="14"/>
  <c r="S1379" i="14"/>
  <c r="R1379" i="14"/>
  <c r="S1378" i="14"/>
  <c r="R1378" i="14"/>
  <c r="S1377" i="14"/>
  <c r="R1377" i="14"/>
  <c r="S1376" i="14"/>
  <c r="R1376" i="14"/>
  <c r="S1375" i="14"/>
  <c r="R1375" i="14"/>
  <c r="S1374" i="14"/>
  <c r="R1374" i="14"/>
  <c r="S1373" i="14"/>
  <c r="R1373" i="14"/>
  <c r="S1372" i="14"/>
  <c r="R1372" i="14"/>
  <c r="S1371" i="14"/>
  <c r="R1371" i="14"/>
  <c r="S1370" i="14"/>
  <c r="R1370" i="14"/>
  <c r="S1369" i="14"/>
  <c r="R1369" i="14"/>
  <c r="S1368" i="14"/>
  <c r="R1368" i="14"/>
  <c r="S1367" i="14"/>
  <c r="R1367" i="14"/>
  <c r="S1366" i="14"/>
  <c r="R1366" i="14"/>
  <c r="S1365" i="14"/>
  <c r="R1365" i="14"/>
  <c r="S1364" i="14"/>
  <c r="R1364" i="14"/>
  <c r="S1363" i="14"/>
  <c r="R1363" i="14"/>
  <c r="S1362" i="14"/>
  <c r="R1362" i="14"/>
  <c r="S1361" i="14"/>
  <c r="R1361" i="14"/>
  <c r="S1360" i="14"/>
  <c r="R1360" i="14"/>
  <c r="S1359" i="14"/>
  <c r="R1359" i="14"/>
  <c r="S1358" i="14"/>
  <c r="R1358" i="14"/>
  <c r="S1357" i="14"/>
  <c r="R1357" i="14"/>
  <c r="S1356" i="14"/>
  <c r="R1356" i="14"/>
  <c r="S1355" i="14"/>
  <c r="R1355" i="14"/>
  <c r="S1354" i="14"/>
  <c r="R1354" i="14"/>
  <c r="S1353" i="14"/>
  <c r="R1353" i="14"/>
  <c r="S1352" i="14"/>
  <c r="R1352" i="14"/>
  <c r="S1351" i="14"/>
  <c r="R1351" i="14"/>
  <c r="S1350" i="14"/>
  <c r="R1350" i="14"/>
  <c r="S1349" i="14"/>
  <c r="R1349" i="14"/>
  <c r="S1348" i="14"/>
  <c r="R1348" i="14"/>
  <c r="S1347" i="14"/>
  <c r="R1347" i="14"/>
  <c r="S1346" i="14"/>
  <c r="R1346" i="14"/>
  <c r="S1345" i="14"/>
  <c r="R1345" i="14"/>
  <c r="S1344" i="14"/>
  <c r="R1344" i="14"/>
  <c r="S1343" i="14"/>
  <c r="R1343" i="14"/>
  <c r="S1342" i="14"/>
  <c r="R1342" i="14"/>
  <c r="S1341" i="14"/>
  <c r="R1341" i="14"/>
  <c r="S1340" i="14"/>
  <c r="R1340" i="14"/>
  <c r="S1339" i="14"/>
  <c r="R1339" i="14"/>
  <c r="S1338" i="14"/>
  <c r="R1338" i="14"/>
  <c r="S1337" i="14"/>
  <c r="R1337" i="14"/>
  <c r="S1336" i="14"/>
  <c r="R1336" i="14"/>
  <c r="S1335" i="14"/>
  <c r="R1335" i="14"/>
  <c r="S1334" i="14"/>
  <c r="R1334" i="14"/>
  <c r="S1333" i="14"/>
  <c r="R1333" i="14"/>
  <c r="S1332" i="14"/>
  <c r="R1332" i="14"/>
  <c r="S1331" i="14"/>
  <c r="R1331" i="14"/>
  <c r="S1330" i="14"/>
  <c r="R1330" i="14"/>
  <c r="S1329" i="14"/>
  <c r="R1329" i="14"/>
  <c r="S1328" i="14"/>
  <c r="R1328" i="14"/>
  <c r="S1327" i="14"/>
  <c r="R1327" i="14"/>
  <c r="S1326" i="14"/>
  <c r="R1326" i="14"/>
  <c r="S1325" i="14"/>
  <c r="R1325" i="14"/>
  <c r="S1324" i="14"/>
  <c r="R1324" i="14"/>
  <c r="S1323" i="14"/>
  <c r="R1323" i="14"/>
  <c r="S1322" i="14"/>
  <c r="R1322" i="14"/>
  <c r="S1321" i="14"/>
  <c r="R1321" i="14"/>
  <c r="S1320" i="14"/>
  <c r="R1320" i="14"/>
  <c r="S1319" i="14"/>
  <c r="R1319" i="14"/>
  <c r="S1318" i="14"/>
  <c r="R1318" i="14"/>
  <c r="S1317" i="14"/>
  <c r="R1317" i="14"/>
  <c r="S1316" i="14"/>
  <c r="R1316" i="14"/>
  <c r="S1315" i="14"/>
  <c r="R1315" i="14"/>
  <c r="S1314" i="14"/>
  <c r="R1314" i="14"/>
  <c r="S1313" i="14"/>
  <c r="R1313" i="14"/>
  <c r="S1312" i="14"/>
  <c r="R1312" i="14"/>
  <c r="S1311" i="14"/>
  <c r="R1311" i="14"/>
  <c r="S1310" i="14"/>
  <c r="R1310" i="14"/>
  <c r="S1309" i="14"/>
  <c r="R1309" i="14"/>
  <c r="S1308" i="14"/>
  <c r="R1308" i="14"/>
  <c r="S1307" i="14"/>
  <c r="R1307" i="14"/>
  <c r="S1306" i="14"/>
  <c r="R1306" i="14"/>
  <c r="S1305" i="14"/>
  <c r="R1305" i="14"/>
  <c r="S1304" i="14"/>
  <c r="R1304" i="14"/>
  <c r="S1303" i="14"/>
  <c r="R1303" i="14"/>
  <c r="S1302" i="14"/>
  <c r="R1302" i="14"/>
  <c r="S1301" i="14"/>
  <c r="R1301" i="14"/>
  <c r="S1300" i="14"/>
  <c r="R1300" i="14"/>
  <c r="S1299" i="14"/>
  <c r="R1299" i="14"/>
  <c r="S1298" i="14"/>
  <c r="R1298" i="14"/>
  <c r="S1297" i="14"/>
  <c r="R1297" i="14"/>
  <c r="S1296" i="14"/>
  <c r="R1296" i="14"/>
  <c r="S1295" i="14"/>
  <c r="R1295" i="14"/>
  <c r="S1294" i="14"/>
  <c r="R1294" i="14"/>
  <c r="S1293" i="14"/>
  <c r="R1293" i="14"/>
  <c r="S1292" i="14"/>
  <c r="R1292" i="14"/>
  <c r="S1291" i="14"/>
  <c r="R1291" i="14"/>
  <c r="S1290" i="14"/>
  <c r="R1290" i="14"/>
  <c r="S1289" i="14"/>
  <c r="R1289" i="14"/>
  <c r="S1288" i="14"/>
  <c r="R1288" i="14"/>
  <c r="S1287" i="14"/>
  <c r="R1287" i="14"/>
  <c r="S1286" i="14"/>
  <c r="R1286" i="14"/>
  <c r="S1285" i="14"/>
  <c r="R1285" i="14"/>
  <c r="S1284" i="14"/>
  <c r="R1284" i="14"/>
  <c r="S1283" i="14"/>
  <c r="R1283" i="14"/>
  <c r="S1282" i="14"/>
  <c r="R1282" i="14"/>
  <c r="S1281" i="14"/>
  <c r="R1281" i="14"/>
  <c r="S1280" i="14"/>
  <c r="R1280" i="14"/>
  <c r="S1279" i="14"/>
  <c r="R1279" i="14"/>
  <c r="S1278" i="14"/>
  <c r="R1278" i="14"/>
  <c r="S1277" i="14"/>
  <c r="R1277" i="14"/>
  <c r="S1276" i="14"/>
  <c r="R1276" i="14"/>
  <c r="S1275" i="14"/>
  <c r="R1275" i="14"/>
  <c r="S1274" i="14"/>
  <c r="R1274" i="14"/>
  <c r="S1273" i="14"/>
  <c r="R1273" i="14"/>
  <c r="S1272" i="14"/>
  <c r="R1272" i="14"/>
  <c r="S1271" i="14"/>
  <c r="R1271" i="14"/>
  <c r="S1270" i="14"/>
  <c r="R1270" i="14"/>
  <c r="S1269" i="14"/>
  <c r="R1269" i="14"/>
  <c r="S1268" i="14"/>
  <c r="R1268" i="14"/>
  <c r="S1267" i="14"/>
  <c r="R1267" i="14"/>
  <c r="S1266" i="14"/>
  <c r="R1266" i="14"/>
  <c r="S1265" i="14"/>
  <c r="R1265" i="14"/>
  <c r="S1264" i="14"/>
  <c r="R1264" i="14"/>
  <c r="S1263" i="14"/>
  <c r="R1263" i="14"/>
  <c r="S1262" i="14"/>
  <c r="R1262" i="14"/>
  <c r="S1261" i="14"/>
  <c r="R1261" i="14"/>
  <c r="S1260" i="14"/>
  <c r="R1260" i="14"/>
  <c r="S1259" i="14"/>
  <c r="R1259" i="14"/>
  <c r="S1258" i="14"/>
  <c r="R1258" i="14"/>
  <c r="S1257" i="14"/>
  <c r="R1257" i="14"/>
  <c r="S1256" i="14"/>
  <c r="R1256" i="14"/>
  <c r="S1255" i="14"/>
  <c r="R1255" i="14"/>
  <c r="S1254" i="14"/>
  <c r="R1254" i="14"/>
  <c r="S1253" i="14"/>
  <c r="R1253" i="14"/>
  <c r="S1252" i="14"/>
  <c r="R1252" i="14"/>
  <c r="S1251" i="14"/>
  <c r="R1251" i="14"/>
  <c r="S1250" i="14"/>
  <c r="R1250" i="14"/>
  <c r="S1249" i="14"/>
  <c r="R1249" i="14"/>
  <c r="S1248" i="14"/>
  <c r="R1248" i="14"/>
  <c r="S1247" i="14"/>
  <c r="R1247" i="14"/>
  <c r="S1246" i="14"/>
  <c r="R1246" i="14"/>
  <c r="S1245" i="14"/>
  <c r="R1245" i="14"/>
  <c r="S1244" i="14"/>
  <c r="R1244" i="14"/>
  <c r="S1243" i="14"/>
  <c r="R1243" i="14"/>
  <c r="S1242" i="14"/>
  <c r="R1242" i="14"/>
  <c r="S1241" i="14"/>
  <c r="R1241" i="14"/>
  <c r="S1240" i="14"/>
  <c r="R1240" i="14"/>
  <c r="S1239" i="14"/>
  <c r="R1239" i="14"/>
  <c r="S1238" i="14"/>
  <c r="R1238" i="14"/>
  <c r="S1237" i="14"/>
  <c r="R1237" i="14"/>
  <c r="S1236" i="14"/>
  <c r="R1236" i="14"/>
  <c r="S1235" i="14"/>
  <c r="R1235" i="14"/>
  <c r="S1234" i="14"/>
  <c r="R1234" i="14"/>
  <c r="S1233" i="14"/>
  <c r="R1233" i="14"/>
  <c r="S1232" i="14"/>
  <c r="R1232" i="14"/>
  <c r="S1231" i="14"/>
  <c r="R1231" i="14"/>
  <c r="S1230" i="14"/>
  <c r="R1230" i="14"/>
  <c r="S1229" i="14"/>
  <c r="R1229" i="14"/>
  <c r="S1228" i="14"/>
  <c r="R1228" i="14"/>
  <c r="S1227" i="14"/>
  <c r="R1227" i="14"/>
  <c r="S1226" i="14"/>
  <c r="R1226" i="14"/>
  <c r="S1225" i="14"/>
  <c r="R1225" i="14"/>
  <c r="S1224" i="14"/>
  <c r="R1224" i="14"/>
  <c r="S1223" i="14"/>
  <c r="R1223" i="14"/>
  <c r="S1222" i="14"/>
  <c r="R1222" i="14"/>
  <c r="S1221" i="14"/>
  <c r="R1221" i="14"/>
  <c r="S1220" i="14"/>
  <c r="R1220" i="14"/>
  <c r="S1219" i="14"/>
  <c r="R1219" i="14"/>
  <c r="S1218" i="14"/>
  <c r="R1218" i="14"/>
  <c r="S1217" i="14"/>
  <c r="R1217" i="14"/>
  <c r="S1216" i="14"/>
  <c r="R1216" i="14"/>
  <c r="S1215" i="14"/>
  <c r="R1215" i="14"/>
  <c r="S1214" i="14"/>
  <c r="R1214" i="14"/>
  <c r="S1213" i="14"/>
  <c r="R1213" i="14"/>
  <c r="S1212" i="14"/>
  <c r="R1212" i="14"/>
  <c r="S1211" i="14"/>
  <c r="R1211" i="14"/>
  <c r="S1210" i="14"/>
  <c r="R1210" i="14"/>
  <c r="S1209" i="14"/>
  <c r="R1209" i="14"/>
  <c r="S1208" i="14"/>
  <c r="R1208" i="14"/>
  <c r="S1207" i="14"/>
  <c r="R1207" i="14"/>
  <c r="S1206" i="14"/>
  <c r="R1206" i="14"/>
  <c r="S1205" i="14"/>
  <c r="R1205" i="14"/>
  <c r="S1204" i="14"/>
  <c r="R1204" i="14"/>
  <c r="S1203" i="14"/>
  <c r="R1203" i="14"/>
  <c r="S1202" i="14"/>
  <c r="R1202" i="14"/>
  <c r="S1201" i="14"/>
  <c r="R1201" i="14"/>
  <c r="S1200" i="14"/>
  <c r="R1200" i="14"/>
  <c r="S1199" i="14"/>
  <c r="R1199" i="14"/>
  <c r="S1198" i="14"/>
  <c r="R1198" i="14"/>
  <c r="S1197" i="14"/>
  <c r="R1197" i="14"/>
  <c r="S1196" i="14"/>
  <c r="R1196" i="14"/>
  <c r="S1195" i="14"/>
  <c r="R1195" i="14"/>
  <c r="S1194" i="14"/>
  <c r="R1194" i="14"/>
  <c r="S1193" i="14"/>
  <c r="R1193" i="14"/>
  <c r="S1192" i="14"/>
  <c r="R1192" i="14"/>
  <c r="S1191" i="14"/>
  <c r="R1191" i="14"/>
  <c r="S1190" i="14"/>
  <c r="R1190" i="14"/>
  <c r="S1189" i="14"/>
  <c r="R1189" i="14"/>
  <c r="S1188" i="14"/>
  <c r="R1188" i="14"/>
  <c r="S1187" i="14"/>
  <c r="R1187" i="14"/>
  <c r="S1186" i="14"/>
  <c r="R1186" i="14"/>
  <c r="S1185" i="14"/>
  <c r="R1185" i="14"/>
  <c r="S1184" i="14"/>
  <c r="R1184" i="14"/>
  <c r="S1183" i="14"/>
  <c r="R1183" i="14"/>
  <c r="S1182" i="14"/>
  <c r="R1182" i="14"/>
  <c r="S1181" i="14"/>
  <c r="R1181" i="14"/>
  <c r="S1180" i="14"/>
  <c r="R1180" i="14"/>
  <c r="S1179" i="14"/>
  <c r="R1179" i="14"/>
  <c r="S1178" i="14"/>
  <c r="R1178" i="14"/>
  <c r="S1177" i="14"/>
  <c r="R1177" i="14"/>
  <c r="S1176" i="14"/>
  <c r="R1176" i="14"/>
  <c r="S1175" i="14"/>
  <c r="R1175" i="14"/>
  <c r="S1174" i="14"/>
  <c r="R1174" i="14"/>
  <c r="S1173" i="14"/>
  <c r="R1173" i="14"/>
  <c r="S1172" i="14"/>
  <c r="R1172" i="14"/>
  <c r="S1171" i="14"/>
  <c r="R1171" i="14"/>
  <c r="S1170" i="14"/>
  <c r="R1170" i="14"/>
  <c r="S1169" i="14"/>
  <c r="R1169" i="14"/>
  <c r="S1168" i="14"/>
  <c r="R1168" i="14"/>
  <c r="S1167" i="14"/>
  <c r="R1167" i="14"/>
  <c r="S1166" i="14"/>
  <c r="R1166" i="14"/>
  <c r="S1165" i="14"/>
  <c r="R1165" i="14"/>
  <c r="S1164" i="14"/>
  <c r="R1164" i="14"/>
  <c r="S1163" i="14"/>
  <c r="R1163" i="14"/>
  <c r="S1162" i="14"/>
  <c r="R1162" i="14"/>
  <c r="S1161" i="14"/>
  <c r="R1161" i="14"/>
  <c r="S1160" i="14"/>
  <c r="R1160" i="14"/>
  <c r="S1159" i="14"/>
  <c r="R1159" i="14"/>
  <c r="S1158" i="14"/>
  <c r="R1158" i="14"/>
  <c r="S1157" i="14"/>
  <c r="R1157" i="14"/>
  <c r="S1156" i="14"/>
  <c r="R1156" i="14"/>
  <c r="S1155" i="14"/>
  <c r="R1155" i="14"/>
  <c r="S1154" i="14"/>
  <c r="R1154" i="14"/>
  <c r="S1153" i="14"/>
  <c r="R1153" i="14"/>
  <c r="S1152" i="14"/>
  <c r="R1152" i="14"/>
  <c r="S1151" i="14"/>
  <c r="R1151" i="14"/>
  <c r="S1150" i="14"/>
  <c r="R1150" i="14"/>
  <c r="S1149" i="14"/>
  <c r="R1149" i="14"/>
  <c r="S1148" i="14"/>
  <c r="R1148" i="14"/>
  <c r="S1147" i="14"/>
  <c r="R1147" i="14"/>
  <c r="S1146" i="14"/>
  <c r="R1146" i="14"/>
  <c r="S1145" i="14"/>
  <c r="R1145" i="14"/>
  <c r="S1144" i="14"/>
  <c r="R1144" i="14"/>
  <c r="S1143" i="14"/>
  <c r="R1143" i="14"/>
  <c r="S1142" i="14"/>
  <c r="R1142" i="14"/>
  <c r="S1141" i="14"/>
  <c r="R1141" i="14"/>
  <c r="S1140" i="14"/>
  <c r="R1140" i="14"/>
  <c r="S1139" i="14"/>
  <c r="R1139" i="14"/>
  <c r="S1138" i="14"/>
  <c r="R1138" i="14"/>
  <c r="S1137" i="14"/>
  <c r="R1137" i="14"/>
  <c r="S1136" i="14"/>
  <c r="R1136" i="14"/>
  <c r="S1135" i="14"/>
  <c r="R1135" i="14"/>
  <c r="S1134" i="14"/>
  <c r="R1134" i="14"/>
  <c r="S1133" i="14"/>
  <c r="R1133" i="14"/>
  <c r="S1132" i="14"/>
  <c r="R1132" i="14"/>
  <c r="S1131" i="14"/>
  <c r="R1131" i="14"/>
  <c r="S1130" i="14"/>
  <c r="R1130" i="14"/>
  <c r="S1129" i="14"/>
  <c r="R1129" i="14"/>
  <c r="S1128" i="14"/>
  <c r="R1128" i="14"/>
  <c r="S1127" i="14"/>
  <c r="R1127" i="14"/>
  <c r="S1126" i="14"/>
  <c r="R1126" i="14"/>
  <c r="S1125" i="14"/>
  <c r="R1125" i="14"/>
  <c r="S1124" i="14"/>
  <c r="R1124" i="14"/>
  <c r="S1123" i="14"/>
  <c r="R1123" i="14"/>
  <c r="S1122" i="14"/>
  <c r="R1122" i="14"/>
  <c r="S1121" i="14"/>
  <c r="R1121" i="14"/>
  <c r="S1120" i="14"/>
  <c r="R1120" i="14"/>
  <c r="S1119" i="14"/>
  <c r="R1119" i="14"/>
  <c r="S1118" i="14"/>
  <c r="R1118" i="14"/>
  <c r="S1117" i="14"/>
  <c r="R1117" i="14"/>
  <c r="S1116" i="14"/>
  <c r="R1116" i="14"/>
  <c r="S1115" i="14"/>
  <c r="R1115" i="14"/>
  <c r="S1114" i="14"/>
  <c r="R1114" i="14"/>
  <c r="S1113" i="14"/>
  <c r="R1113" i="14"/>
  <c r="S1112" i="14"/>
  <c r="R1112" i="14"/>
  <c r="S1111" i="14"/>
  <c r="R1111" i="14"/>
  <c r="S1110" i="14"/>
  <c r="R1110" i="14"/>
  <c r="S1109" i="14"/>
  <c r="R1109" i="14"/>
  <c r="S1108" i="14"/>
  <c r="R1108" i="14"/>
  <c r="S1107" i="14"/>
  <c r="R1107" i="14"/>
  <c r="S1106" i="14"/>
  <c r="R1106" i="14"/>
  <c r="S1105" i="14"/>
  <c r="R1105" i="14"/>
  <c r="S1104" i="14"/>
  <c r="R1104" i="14"/>
  <c r="S1103" i="14"/>
  <c r="R1103" i="14"/>
  <c r="S1102" i="14"/>
  <c r="R1102" i="14"/>
  <c r="S1101" i="14"/>
  <c r="R1101" i="14"/>
  <c r="S1100" i="14"/>
  <c r="R1100" i="14"/>
  <c r="S1099" i="14"/>
  <c r="R1099" i="14"/>
  <c r="S1098" i="14"/>
  <c r="R1098" i="14"/>
  <c r="S1097" i="14"/>
  <c r="R1097" i="14"/>
  <c r="S1096" i="14"/>
  <c r="R1096" i="14"/>
  <c r="S1095" i="14"/>
  <c r="R1095" i="14"/>
  <c r="S1094" i="14"/>
  <c r="R1094" i="14"/>
  <c r="S1093" i="14"/>
  <c r="R1093" i="14"/>
  <c r="S1092" i="14"/>
  <c r="R1092" i="14"/>
  <c r="S1091" i="14"/>
  <c r="R1091" i="14"/>
  <c r="S1090" i="14"/>
  <c r="R1090" i="14"/>
  <c r="S1089" i="14"/>
  <c r="R1089" i="14"/>
  <c r="S1088" i="14"/>
  <c r="R1088" i="14"/>
  <c r="S1087" i="14"/>
  <c r="R1087" i="14"/>
  <c r="S1086" i="14"/>
  <c r="R1086" i="14"/>
  <c r="S1085" i="14"/>
  <c r="R1085" i="14"/>
  <c r="S1084" i="14"/>
  <c r="R1084" i="14"/>
  <c r="S1083" i="14"/>
  <c r="R1083" i="14"/>
  <c r="S1082" i="14"/>
  <c r="R1082" i="14"/>
  <c r="S1081" i="14"/>
  <c r="R1081" i="14"/>
  <c r="S1080" i="14"/>
  <c r="R1080" i="14"/>
  <c r="S1079" i="14"/>
  <c r="R1079" i="14"/>
  <c r="S1078" i="14"/>
  <c r="R1078" i="14"/>
  <c r="S1077" i="14"/>
  <c r="R1077" i="14"/>
  <c r="S1076" i="14"/>
  <c r="R1076" i="14"/>
  <c r="S1075" i="14"/>
  <c r="R1075" i="14"/>
  <c r="S1074" i="14"/>
  <c r="R1074" i="14"/>
  <c r="S1073" i="14"/>
  <c r="R1073" i="14"/>
  <c r="S1072" i="14"/>
  <c r="R1072" i="14"/>
  <c r="S1071" i="14"/>
  <c r="R1071" i="14"/>
  <c r="S1070" i="14"/>
  <c r="R1070" i="14"/>
  <c r="S1069" i="14"/>
  <c r="R1069" i="14"/>
  <c r="S1068" i="14"/>
  <c r="R1068" i="14"/>
  <c r="S1067" i="14"/>
  <c r="R1067" i="14"/>
  <c r="S1066" i="14"/>
  <c r="R1066" i="14"/>
  <c r="S1065" i="14"/>
  <c r="R1065" i="14"/>
  <c r="S1064" i="14"/>
  <c r="R1064" i="14"/>
  <c r="S1063" i="14"/>
  <c r="R1063" i="14"/>
  <c r="S1062" i="14"/>
  <c r="R1062" i="14"/>
  <c r="S1061" i="14"/>
  <c r="R1061" i="14"/>
  <c r="S1060" i="14"/>
  <c r="R1060" i="14"/>
  <c r="S1059" i="14"/>
  <c r="R1059" i="14"/>
  <c r="S1058" i="14"/>
  <c r="R1058" i="14"/>
  <c r="S1057" i="14"/>
  <c r="R1057" i="14"/>
  <c r="S1056" i="14"/>
  <c r="R1056" i="14"/>
  <c r="S1055" i="14"/>
  <c r="R1055" i="14"/>
  <c r="S1054" i="14"/>
  <c r="R1054" i="14"/>
  <c r="S1053" i="14"/>
  <c r="R1053" i="14"/>
  <c r="S1052" i="14"/>
  <c r="R1052" i="14"/>
  <c r="S1051" i="14"/>
  <c r="R1051" i="14"/>
  <c r="S1050" i="14"/>
  <c r="R1050" i="14"/>
  <c r="S1049" i="14"/>
  <c r="R1049" i="14"/>
  <c r="S1048" i="14"/>
  <c r="R1048" i="14"/>
  <c r="S1047" i="14"/>
  <c r="R1047" i="14"/>
  <c r="S1046" i="14"/>
  <c r="R1046" i="14"/>
  <c r="S1045" i="14"/>
  <c r="R1045" i="14"/>
  <c r="S1044" i="14"/>
  <c r="R1044" i="14"/>
  <c r="S1043" i="14"/>
  <c r="R1043" i="14"/>
  <c r="S1042" i="14"/>
  <c r="R1042" i="14"/>
  <c r="S1041" i="14"/>
  <c r="R1041" i="14"/>
  <c r="S1040" i="14"/>
  <c r="R1040" i="14"/>
  <c r="S1039" i="14"/>
  <c r="R1039" i="14"/>
  <c r="S1038" i="14"/>
  <c r="R1038" i="14"/>
  <c r="S1037" i="14"/>
  <c r="R1037" i="14"/>
  <c r="S1036" i="14"/>
  <c r="R1036" i="14"/>
  <c r="S1035" i="14"/>
  <c r="R1035" i="14"/>
  <c r="S1034" i="14"/>
  <c r="R1034" i="14"/>
  <c r="S1033" i="14"/>
  <c r="R1033" i="14"/>
  <c r="S1032" i="14"/>
  <c r="R1032" i="14"/>
  <c r="S1031" i="14"/>
  <c r="R1031" i="14"/>
  <c r="S1030" i="14"/>
  <c r="R1030" i="14"/>
  <c r="S1029" i="14"/>
  <c r="R1029" i="14"/>
  <c r="S1028" i="14"/>
  <c r="R1028" i="14"/>
  <c r="S1027" i="14"/>
  <c r="R1027" i="14"/>
  <c r="S1026" i="14"/>
  <c r="R1026" i="14"/>
  <c r="S1025" i="14"/>
  <c r="R1025" i="14"/>
  <c r="S1024" i="14"/>
  <c r="R1024" i="14"/>
  <c r="S1023" i="14"/>
  <c r="R1023" i="14"/>
  <c r="S1022" i="14"/>
  <c r="R1022" i="14"/>
  <c r="S1021" i="14"/>
  <c r="R1021" i="14"/>
  <c r="S1020" i="14"/>
  <c r="R1020" i="14"/>
  <c r="S1019" i="14"/>
  <c r="R1019" i="14"/>
  <c r="S1018" i="14"/>
  <c r="R1018" i="14"/>
  <c r="S1017" i="14"/>
  <c r="R1017" i="14"/>
  <c r="S1016" i="14"/>
  <c r="R1016" i="14"/>
  <c r="S1015" i="14"/>
  <c r="R1015" i="14"/>
  <c r="S1014" i="14"/>
  <c r="R1014" i="14"/>
  <c r="S1013" i="14"/>
  <c r="R1013" i="14"/>
  <c r="S1012" i="14"/>
  <c r="R1012" i="14"/>
  <c r="S1011" i="14"/>
  <c r="R1011" i="14"/>
  <c r="S1010" i="14"/>
  <c r="R1010" i="14"/>
  <c r="S1009" i="14"/>
  <c r="R1009" i="14"/>
  <c r="S1008" i="14"/>
  <c r="R1008" i="14"/>
  <c r="S1007" i="14"/>
  <c r="R1007" i="14"/>
  <c r="S1006" i="14"/>
  <c r="R1006" i="14"/>
  <c r="S1005" i="14"/>
  <c r="R1005" i="14"/>
  <c r="S1004" i="14"/>
  <c r="R1004" i="14"/>
  <c r="S1003" i="14"/>
  <c r="R1003" i="14"/>
  <c r="S1002" i="14"/>
  <c r="R1002" i="14"/>
  <c r="S1001" i="14"/>
  <c r="R1001" i="14"/>
  <c r="S1000" i="14"/>
  <c r="R1000" i="14"/>
  <c r="S999" i="14"/>
  <c r="R999" i="14"/>
  <c r="S998" i="14"/>
  <c r="R998" i="14"/>
  <c r="S997" i="14"/>
  <c r="R997" i="14"/>
  <c r="S996" i="14"/>
  <c r="R996" i="14"/>
  <c r="S995" i="14"/>
  <c r="R995" i="14"/>
  <c r="S994" i="14"/>
  <c r="R994" i="14"/>
  <c r="S993" i="14"/>
  <c r="R993" i="14"/>
  <c r="S992" i="14"/>
  <c r="R992" i="14"/>
  <c r="S991" i="14"/>
  <c r="R991" i="14"/>
  <c r="S990" i="14"/>
  <c r="R990" i="14"/>
  <c r="S989" i="14"/>
  <c r="R989" i="14"/>
  <c r="S988" i="14"/>
  <c r="R988" i="14"/>
  <c r="S987" i="14"/>
  <c r="R987" i="14"/>
  <c r="S986" i="14"/>
  <c r="R986" i="14"/>
  <c r="S985" i="14"/>
  <c r="R985" i="14"/>
  <c r="S984" i="14"/>
  <c r="R984" i="14"/>
  <c r="S983" i="14"/>
  <c r="R983" i="14"/>
  <c r="S982" i="14"/>
  <c r="R982" i="14"/>
  <c r="S981" i="14"/>
  <c r="R981" i="14"/>
  <c r="S980" i="14"/>
  <c r="R980" i="14"/>
  <c r="S979" i="14"/>
  <c r="R979" i="14"/>
  <c r="S978" i="14"/>
  <c r="R978" i="14"/>
  <c r="S977" i="14"/>
  <c r="R977" i="14"/>
  <c r="S976" i="14"/>
  <c r="R976" i="14"/>
  <c r="S975" i="14"/>
  <c r="R975" i="14"/>
  <c r="S974" i="14"/>
  <c r="R974" i="14"/>
  <c r="S973" i="14"/>
  <c r="R973" i="14"/>
  <c r="S972" i="14"/>
  <c r="R972" i="14"/>
  <c r="S971" i="14"/>
  <c r="R971" i="14"/>
  <c r="S970" i="14"/>
  <c r="R970" i="14"/>
  <c r="S969" i="14"/>
  <c r="R969" i="14"/>
  <c r="S968" i="14"/>
  <c r="R968" i="14"/>
  <c r="S967" i="14"/>
  <c r="R967" i="14"/>
  <c r="S966" i="14"/>
  <c r="R966" i="14"/>
  <c r="S965" i="14"/>
  <c r="R965" i="14"/>
  <c r="S964" i="14"/>
  <c r="R964" i="14"/>
  <c r="S963" i="14"/>
  <c r="R963" i="14"/>
  <c r="S962" i="14"/>
  <c r="R962" i="14"/>
  <c r="S961" i="14"/>
  <c r="R961" i="14"/>
  <c r="S960" i="14"/>
  <c r="R960" i="14"/>
  <c r="S959" i="14"/>
  <c r="R959" i="14"/>
  <c r="S958" i="14"/>
  <c r="R958" i="14"/>
  <c r="S957" i="14"/>
  <c r="R957" i="14"/>
  <c r="S956" i="14"/>
  <c r="R956" i="14"/>
  <c r="S955" i="14"/>
  <c r="R955" i="14"/>
  <c r="S954" i="14"/>
  <c r="R954" i="14"/>
  <c r="S953" i="14"/>
  <c r="R953" i="14"/>
  <c r="S952" i="14"/>
  <c r="R952" i="14"/>
  <c r="S951" i="14"/>
  <c r="R951" i="14"/>
  <c r="S950" i="14"/>
  <c r="R950" i="14"/>
  <c r="S949" i="14"/>
  <c r="R949" i="14"/>
  <c r="S948" i="14"/>
  <c r="R948" i="14"/>
  <c r="S947" i="14"/>
  <c r="R947" i="14"/>
  <c r="S946" i="14"/>
  <c r="R946" i="14"/>
  <c r="S945" i="14"/>
  <c r="R945" i="14"/>
  <c r="S944" i="14"/>
  <c r="R944" i="14"/>
  <c r="S943" i="14"/>
  <c r="R943" i="14"/>
  <c r="S942" i="14"/>
  <c r="R942" i="14"/>
  <c r="S941" i="14"/>
  <c r="R941" i="14"/>
  <c r="S940" i="14"/>
  <c r="R940" i="14"/>
  <c r="S939" i="14"/>
  <c r="R939" i="14"/>
  <c r="S938" i="14"/>
  <c r="R938" i="14"/>
  <c r="S937" i="14"/>
  <c r="R937" i="14"/>
  <c r="S936" i="14"/>
  <c r="R936" i="14"/>
  <c r="S935" i="14"/>
  <c r="R935" i="14"/>
  <c r="S934" i="14"/>
  <c r="R934" i="14"/>
  <c r="S933" i="14"/>
  <c r="R933" i="14"/>
  <c r="S932" i="14"/>
  <c r="R932" i="14"/>
  <c r="S931" i="14"/>
  <c r="R931" i="14"/>
  <c r="S930" i="14"/>
  <c r="R930" i="14"/>
  <c r="S929" i="14"/>
  <c r="R929" i="14"/>
  <c r="S928" i="14"/>
  <c r="R928" i="14"/>
  <c r="S927" i="14"/>
  <c r="R927" i="14"/>
  <c r="S926" i="14"/>
  <c r="R926" i="14"/>
  <c r="S925" i="14"/>
  <c r="R925" i="14"/>
  <c r="S924" i="14"/>
  <c r="R924" i="14"/>
  <c r="S923" i="14"/>
  <c r="R923" i="14"/>
  <c r="S922" i="14"/>
  <c r="R922" i="14"/>
  <c r="S921" i="14"/>
  <c r="R921" i="14"/>
  <c r="S920" i="14"/>
  <c r="R920" i="14"/>
  <c r="S919" i="14"/>
  <c r="R919" i="14"/>
  <c r="S918" i="14"/>
  <c r="R918" i="14"/>
  <c r="S917" i="14"/>
  <c r="R917" i="14"/>
  <c r="S916" i="14"/>
  <c r="R916" i="14"/>
  <c r="S915" i="14"/>
  <c r="R915" i="14"/>
  <c r="S914" i="14"/>
  <c r="R914" i="14"/>
  <c r="S913" i="14"/>
  <c r="R913" i="14"/>
  <c r="S912" i="14"/>
  <c r="R912" i="14"/>
  <c r="S911" i="14"/>
  <c r="R911" i="14"/>
  <c r="S910" i="14"/>
  <c r="R910" i="14"/>
  <c r="S909" i="14"/>
  <c r="R909" i="14"/>
  <c r="S908" i="14"/>
  <c r="R908" i="14"/>
  <c r="S907" i="14"/>
  <c r="R907" i="14"/>
  <c r="S906" i="14"/>
  <c r="R906" i="14"/>
  <c r="S905" i="14"/>
  <c r="R905" i="14"/>
  <c r="S904" i="14"/>
  <c r="R904" i="14"/>
  <c r="S903" i="14"/>
  <c r="R903" i="14"/>
  <c r="S902" i="14"/>
  <c r="R902" i="14"/>
  <c r="S901" i="14"/>
  <c r="R901" i="14"/>
  <c r="S900" i="14"/>
  <c r="R900" i="14"/>
  <c r="S899" i="14"/>
  <c r="R899" i="14"/>
  <c r="S898" i="14"/>
  <c r="R898" i="14"/>
  <c r="S897" i="14"/>
  <c r="R897" i="14"/>
  <c r="S896" i="14"/>
  <c r="R896" i="14"/>
  <c r="S895" i="14"/>
  <c r="R895" i="14"/>
  <c r="S894" i="14"/>
  <c r="R894" i="14"/>
  <c r="S893" i="14"/>
  <c r="R893" i="14"/>
  <c r="S892" i="14"/>
  <c r="R892" i="14"/>
  <c r="S891" i="14"/>
  <c r="R891" i="14"/>
  <c r="S890" i="14"/>
  <c r="R890" i="14"/>
  <c r="S889" i="14"/>
  <c r="R889" i="14"/>
  <c r="S888" i="14"/>
  <c r="R888" i="14"/>
  <c r="S887" i="14"/>
  <c r="R887" i="14"/>
  <c r="S886" i="14"/>
  <c r="R886" i="14"/>
  <c r="S885" i="14"/>
  <c r="R885" i="14"/>
  <c r="S884" i="14"/>
  <c r="R884" i="14"/>
  <c r="S883" i="14"/>
  <c r="R883" i="14"/>
  <c r="S882" i="14"/>
  <c r="R882" i="14"/>
  <c r="S881" i="14"/>
  <c r="R881" i="14"/>
  <c r="S880" i="14"/>
  <c r="R880" i="14"/>
  <c r="S879" i="14"/>
  <c r="R879" i="14"/>
  <c r="S878" i="14"/>
  <c r="R878" i="14"/>
  <c r="S877" i="14"/>
  <c r="R877" i="14"/>
  <c r="S876" i="14"/>
  <c r="R876" i="14"/>
  <c r="S875" i="14"/>
  <c r="R875" i="14"/>
  <c r="S874" i="14"/>
  <c r="R874" i="14"/>
  <c r="S873" i="14"/>
  <c r="R873" i="14"/>
  <c r="S872" i="14"/>
  <c r="R872" i="14"/>
  <c r="S871" i="14"/>
  <c r="R871" i="14"/>
  <c r="S870" i="14"/>
  <c r="R870" i="14"/>
  <c r="S869" i="14"/>
  <c r="R869" i="14"/>
  <c r="S868" i="14"/>
  <c r="R868" i="14"/>
  <c r="S867" i="14"/>
  <c r="R867" i="14"/>
  <c r="S866" i="14"/>
  <c r="R866" i="14"/>
  <c r="S865" i="14"/>
  <c r="R865" i="14"/>
  <c r="S864" i="14"/>
  <c r="R864" i="14"/>
  <c r="S863" i="14"/>
  <c r="R863" i="14"/>
  <c r="S862" i="14"/>
  <c r="R862" i="14"/>
  <c r="S861" i="14"/>
  <c r="R861" i="14"/>
  <c r="S860" i="14"/>
  <c r="R860" i="14"/>
  <c r="S859" i="14"/>
  <c r="R859" i="14"/>
  <c r="S858" i="14"/>
  <c r="R858" i="14"/>
  <c r="S857" i="14"/>
  <c r="R857" i="14"/>
  <c r="S856" i="14"/>
  <c r="R856" i="14"/>
  <c r="S855" i="14"/>
  <c r="R855" i="14"/>
  <c r="S854" i="14"/>
  <c r="R854" i="14"/>
  <c r="S853" i="14"/>
  <c r="R853" i="14"/>
  <c r="S852" i="14"/>
  <c r="R852" i="14"/>
  <c r="S851" i="14"/>
  <c r="R851" i="14"/>
  <c r="S850" i="14"/>
  <c r="R850" i="14"/>
  <c r="S849" i="14"/>
  <c r="R849" i="14"/>
  <c r="S848" i="14"/>
  <c r="R848" i="14"/>
  <c r="S847" i="14"/>
  <c r="R847" i="14"/>
  <c r="S846" i="14"/>
  <c r="R846" i="14"/>
  <c r="S845" i="14"/>
  <c r="R845" i="14"/>
  <c r="S844" i="14"/>
  <c r="R844" i="14"/>
  <c r="S843" i="14"/>
  <c r="R843" i="14"/>
  <c r="S842" i="14"/>
  <c r="R842" i="14"/>
  <c r="S841" i="14"/>
  <c r="R841" i="14"/>
  <c r="S840" i="14"/>
  <c r="R840" i="14"/>
  <c r="S839" i="14"/>
  <c r="R839" i="14"/>
  <c r="S838" i="14"/>
  <c r="R838" i="14"/>
  <c r="S837" i="14"/>
  <c r="R837" i="14"/>
  <c r="S836" i="14"/>
  <c r="R836" i="14"/>
  <c r="S835" i="14"/>
  <c r="R835" i="14"/>
  <c r="S834" i="14"/>
  <c r="R834" i="14"/>
  <c r="S833" i="14"/>
  <c r="R833" i="14"/>
  <c r="S832" i="14"/>
  <c r="R832" i="14"/>
  <c r="S831" i="14"/>
  <c r="R831" i="14"/>
  <c r="S830" i="14"/>
  <c r="R830" i="14"/>
  <c r="S829" i="14"/>
  <c r="R829" i="14"/>
  <c r="S828" i="14"/>
  <c r="R828" i="14"/>
  <c r="S827" i="14"/>
  <c r="R827" i="14"/>
  <c r="S826" i="14"/>
  <c r="R826" i="14"/>
  <c r="S825" i="14"/>
  <c r="R825" i="14"/>
  <c r="S824" i="14"/>
  <c r="R824" i="14"/>
  <c r="S823" i="14"/>
  <c r="R823" i="14"/>
  <c r="S822" i="14"/>
  <c r="R822" i="14"/>
  <c r="S821" i="14"/>
  <c r="R821" i="14"/>
  <c r="S820" i="14"/>
  <c r="R820" i="14"/>
  <c r="S819" i="14"/>
  <c r="R819" i="14"/>
  <c r="S818" i="14"/>
  <c r="R818" i="14"/>
  <c r="S817" i="14"/>
  <c r="R817" i="14"/>
  <c r="S816" i="14"/>
  <c r="R816" i="14"/>
  <c r="S815" i="14"/>
  <c r="R815" i="14"/>
  <c r="S814" i="14"/>
  <c r="R814" i="14"/>
  <c r="S813" i="14"/>
  <c r="R813" i="14"/>
  <c r="S812" i="14"/>
  <c r="R812" i="14"/>
  <c r="S811" i="14"/>
  <c r="R811" i="14"/>
  <c r="S810" i="14"/>
  <c r="R810" i="14"/>
  <c r="S809" i="14"/>
  <c r="R809" i="14"/>
  <c r="S808" i="14"/>
  <c r="R808" i="14"/>
  <c r="S807" i="14"/>
  <c r="R807" i="14"/>
  <c r="S806" i="14"/>
  <c r="R806" i="14"/>
  <c r="S805" i="14"/>
  <c r="R805" i="14"/>
  <c r="S804" i="14"/>
  <c r="R804" i="14"/>
  <c r="S803" i="14"/>
  <c r="R803" i="14"/>
  <c r="S802" i="14"/>
  <c r="R802" i="14"/>
  <c r="S801" i="14"/>
  <c r="R801" i="14"/>
  <c r="S800" i="14"/>
  <c r="R800" i="14"/>
  <c r="S799" i="14"/>
  <c r="R799" i="14"/>
  <c r="S798" i="14"/>
  <c r="R798" i="14"/>
  <c r="S797" i="14"/>
  <c r="R797" i="14"/>
  <c r="S796" i="14"/>
  <c r="R796" i="14"/>
  <c r="S795" i="14"/>
  <c r="R795" i="14"/>
  <c r="S794" i="14"/>
  <c r="R794" i="14"/>
  <c r="S793" i="14"/>
  <c r="R793" i="14"/>
  <c r="S792" i="14"/>
  <c r="R792" i="14"/>
  <c r="S791" i="14"/>
  <c r="R791" i="14"/>
  <c r="S790" i="14"/>
  <c r="R790" i="14"/>
  <c r="S789" i="14"/>
  <c r="R789" i="14"/>
  <c r="S788" i="14"/>
  <c r="R788" i="14"/>
  <c r="S787" i="14"/>
  <c r="R787" i="14"/>
  <c r="S786" i="14"/>
  <c r="R786" i="14"/>
  <c r="S785" i="14"/>
  <c r="R785" i="14"/>
  <c r="S784" i="14"/>
  <c r="R784" i="14"/>
  <c r="S783" i="14"/>
  <c r="R783" i="14"/>
  <c r="S782" i="14"/>
  <c r="R782" i="14"/>
  <c r="S781" i="14"/>
  <c r="R781" i="14"/>
  <c r="S780" i="14"/>
  <c r="R780" i="14"/>
  <c r="S779" i="14"/>
  <c r="R779" i="14"/>
  <c r="S778" i="14"/>
  <c r="R778" i="14"/>
  <c r="S777" i="14"/>
  <c r="R777" i="14"/>
  <c r="S776" i="14"/>
  <c r="R776" i="14"/>
  <c r="S775" i="14"/>
  <c r="R775" i="14"/>
  <c r="S774" i="14"/>
  <c r="R774" i="14"/>
  <c r="S773" i="14"/>
  <c r="R773" i="14"/>
  <c r="S772" i="14"/>
  <c r="R772" i="14"/>
  <c r="S771" i="14"/>
  <c r="R771" i="14"/>
  <c r="S770" i="14"/>
  <c r="R770" i="14"/>
  <c r="S769" i="14"/>
  <c r="R769" i="14"/>
  <c r="S768" i="14"/>
  <c r="R768" i="14"/>
  <c r="S767" i="14"/>
  <c r="R767" i="14"/>
  <c r="S766" i="14"/>
  <c r="R766" i="14"/>
  <c r="S765" i="14"/>
  <c r="R765" i="14"/>
  <c r="S764" i="14"/>
  <c r="R764" i="14"/>
  <c r="S763" i="14"/>
  <c r="R763" i="14"/>
  <c r="S762" i="14"/>
  <c r="R762" i="14"/>
  <c r="S761" i="14"/>
  <c r="R761" i="14"/>
  <c r="S760" i="14"/>
  <c r="R760" i="14"/>
  <c r="S759" i="14"/>
  <c r="R759" i="14"/>
  <c r="S758" i="14"/>
  <c r="R758" i="14"/>
  <c r="S757" i="14"/>
  <c r="R757" i="14"/>
  <c r="S756" i="14"/>
  <c r="R756" i="14"/>
  <c r="S755" i="14"/>
  <c r="R755" i="14"/>
  <c r="S754" i="14"/>
  <c r="R754" i="14"/>
  <c r="S753" i="14"/>
  <c r="R753" i="14"/>
  <c r="S752" i="14"/>
  <c r="R752" i="14"/>
  <c r="S751" i="14"/>
  <c r="R751" i="14"/>
  <c r="S750" i="14"/>
  <c r="R750" i="14"/>
  <c r="S749" i="14"/>
  <c r="R749" i="14"/>
  <c r="S748" i="14"/>
  <c r="R748" i="14"/>
  <c r="S747" i="14"/>
  <c r="R747" i="14"/>
  <c r="S746" i="14"/>
  <c r="R746" i="14"/>
  <c r="S745" i="14"/>
  <c r="R745" i="14"/>
  <c r="S744" i="14"/>
  <c r="R744" i="14"/>
  <c r="S743" i="14"/>
  <c r="R743" i="14"/>
  <c r="S742" i="14"/>
  <c r="R742" i="14"/>
  <c r="S741" i="14"/>
  <c r="R741" i="14"/>
  <c r="S740" i="14"/>
  <c r="R740" i="14"/>
  <c r="S739" i="14"/>
  <c r="R739" i="14"/>
  <c r="S738" i="14"/>
  <c r="R738" i="14"/>
  <c r="S737" i="14"/>
  <c r="R737" i="14"/>
  <c r="S736" i="14"/>
  <c r="R736" i="14"/>
  <c r="S735" i="14"/>
  <c r="R735" i="14"/>
  <c r="S734" i="14"/>
  <c r="R734" i="14"/>
  <c r="S733" i="14"/>
  <c r="R733" i="14"/>
  <c r="S732" i="14"/>
  <c r="R732" i="14"/>
  <c r="S731" i="14"/>
  <c r="R731" i="14"/>
  <c r="S730" i="14"/>
  <c r="R730" i="14"/>
  <c r="S729" i="14"/>
  <c r="R729" i="14"/>
  <c r="S728" i="14"/>
  <c r="R728" i="14"/>
  <c r="S727" i="14"/>
  <c r="R727" i="14"/>
  <c r="S726" i="14"/>
  <c r="R726" i="14"/>
  <c r="S725" i="14"/>
  <c r="R725" i="14"/>
  <c r="S724" i="14"/>
  <c r="R724" i="14"/>
  <c r="S723" i="14"/>
  <c r="R723" i="14"/>
  <c r="S722" i="14"/>
  <c r="R722" i="14"/>
  <c r="S721" i="14"/>
  <c r="R721" i="14"/>
  <c r="S720" i="14"/>
  <c r="R720" i="14"/>
  <c r="S719" i="14"/>
  <c r="R719" i="14"/>
  <c r="S718" i="14"/>
  <c r="R718" i="14"/>
  <c r="S717" i="14"/>
  <c r="R717" i="14"/>
  <c r="S716" i="14"/>
  <c r="R716" i="14"/>
  <c r="S715" i="14"/>
  <c r="R715" i="14"/>
  <c r="S714" i="14"/>
  <c r="R714" i="14"/>
  <c r="S713" i="14"/>
  <c r="R713" i="14"/>
  <c r="S712" i="14"/>
  <c r="R712" i="14"/>
  <c r="S711" i="14"/>
  <c r="R711" i="14"/>
  <c r="S710" i="14"/>
  <c r="R710" i="14"/>
  <c r="S709" i="14"/>
  <c r="R709" i="14"/>
  <c r="S708" i="14"/>
  <c r="R708" i="14"/>
  <c r="S707" i="14"/>
  <c r="R707" i="14"/>
  <c r="S706" i="14"/>
  <c r="R706" i="14"/>
  <c r="S705" i="14"/>
  <c r="R705" i="14"/>
  <c r="S704" i="14"/>
  <c r="R704" i="14"/>
  <c r="S703" i="14"/>
  <c r="R703" i="14"/>
  <c r="S702" i="14"/>
  <c r="R702" i="14"/>
  <c r="S701" i="14"/>
  <c r="R701" i="14"/>
  <c r="S700" i="14"/>
  <c r="R700" i="14"/>
  <c r="S699" i="14"/>
  <c r="R699" i="14"/>
  <c r="S698" i="14"/>
  <c r="R698" i="14"/>
  <c r="S697" i="14"/>
  <c r="R697" i="14"/>
  <c r="S696" i="14"/>
  <c r="R696" i="14"/>
  <c r="S695" i="14"/>
  <c r="R695" i="14"/>
  <c r="S694" i="14"/>
  <c r="R694" i="14"/>
  <c r="S693" i="14"/>
  <c r="R693" i="14"/>
  <c r="S692" i="14"/>
  <c r="R692" i="14"/>
  <c r="S691" i="14"/>
  <c r="R691" i="14"/>
  <c r="S690" i="14"/>
  <c r="R690" i="14"/>
  <c r="S689" i="14"/>
  <c r="R689" i="14"/>
  <c r="S688" i="14"/>
  <c r="R688" i="14"/>
  <c r="S687" i="14"/>
  <c r="R687" i="14"/>
  <c r="S686" i="14"/>
  <c r="R686" i="14"/>
  <c r="S685" i="14"/>
  <c r="R685" i="14"/>
  <c r="S684" i="14"/>
  <c r="R684" i="14"/>
  <c r="S683" i="14"/>
  <c r="R683" i="14"/>
  <c r="S682" i="14"/>
  <c r="R682" i="14"/>
  <c r="S681" i="14"/>
  <c r="R681" i="14"/>
  <c r="S680" i="14"/>
  <c r="R680" i="14"/>
  <c r="S679" i="14"/>
  <c r="R679" i="14"/>
  <c r="S678" i="14"/>
  <c r="R678" i="14"/>
  <c r="S677" i="14"/>
  <c r="R677" i="14"/>
  <c r="S676" i="14"/>
  <c r="R676" i="14"/>
  <c r="S675" i="14"/>
  <c r="R675" i="14"/>
  <c r="S674" i="14"/>
  <c r="R674" i="14"/>
  <c r="S673" i="14"/>
  <c r="R673" i="14"/>
  <c r="S672" i="14"/>
  <c r="R672" i="14"/>
  <c r="S671" i="14"/>
  <c r="R671" i="14"/>
  <c r="S670" i="14"/>
  <c r="R670" i="14"/>
  <c r="S669" i="14"/>
  <c r="R669" i="14"/>
  <c r="S668" i="14"/>
  <c r="R668" i="14"/>
  <c r="S667" i="14"/>
  <c r="R667" i="14"/>
  <c r="S666" i="14"/>
  <c r="R666" i="14"/>
  <c r="S665" i="14"/>
  <c r="R665" i="14"/>
  <c r="S664" i="14"/>
  <c r="R664" i="14"/>
  <c r="S663" i="14"/>
  <c r="R663" i="14"/>
  <c r="S662" i="14"/>
  <c r="R662" i="14"/>
  <c r="S661" i="14"/>
  <c r="R661" i="14"/>
  <c r="S660" i="14"/>
  <c r="R660" i="14"/>
  <c r="S659" i="14"/>
  <c r="R659" i="14"/>
  <c r="S658" i="14"/>
  <c r="R658" i="14"/>
  <c r="S657" i="14"/>
  <c r="R657" i="14"/>
  <c r="S656" i="14"/>
  <c r="R656" i="14"/>
  <c r="S655" i="14"/>
  <c r="R655" i="14"/>
  <c r="S654" i="14"/>
  <c r="R654" i="14"/>
  <c r="S653" i="14"/>
  <c r="R653" i="14"/>
  <c r="S652" i="14"/>
  <c r="R652" i="14"/>
  <c r="S651" i="14"/>
  <c r="R651" i="14"/>
  <c r="S650" i="14"/>
  <c r="R650" i="14"/>
  <c r="S649" i="14"/>
  <c r="R649" i="14"/>
  <c r="S648" i="14"/>
  <c r="R648" i="14"/>
  <c r="S647" i="14"/>
  <c r="R647" i="14"/>
  <c r="S646" i="14"/>
  <c r="R646" i="14"/>
  <c r="S645" i="14"/>
  <c r="R645" i="14"/>
  <c r="S644" i="14"/>
  <c r="R644" i="14"/>
  <c r="S643" i="14"/>
  <c r="R643" i="14"/>
  <c r="S642" i="14"/>
  <c r="R642" i="14"/>
  <c r="S641" i="14"/>
  <c r="R641" i="14"/>
  <c r="S640" i="14"/>
  <c r="R640" i="14"/>
  <c r="S639" i="14"/>
  <c r="R639" i="14"/>
  <c r="S638" i="14"/>
  <c r="R638" i="14"/>
  <c r="S637" i="14"/>
  <c r="R637" i="14"/>
  <c r="S636" i="14"/>
  <c r="R636" i="14"/>
  <c r="S635" i="14"/>
  <c r="R635" i="14"/>
  <c r="S634" i="14"/>
  <c r="R634" i="14"/>
  <c r="S633" i="14"/>
  <c r="R633" i="14"/>
  <c r="S632" i="14"/>
  <c r="R632" i="14"/>
  <c r="S631" i="14"/>
  <c r="R631" i="14"/>
  <c r="S630" i="14"/>
  <c r="R630" i="14"/>
  <c r="S629" i="14"/>
  <c r="R629" i="14"/>
  <c r="S628" i="14"/>
  <c r="R628" i="14"/>
  <c r="S627" i="14"/>
  <c r="R627" i="14"/>
  <c r="S626" i="14"/>
  <c r="R626" i="14"/>
  <c r="S625" i="14"/>
  <c r="R625" i="14"/>
  <c r="S624" i="14"/>
  <c r="R624" i="14"/>
  <c r="S623" i="14"/>
  <c r="R623" i="14"/>
  <c r="S622" i="14"/>
  <c r="R622" i="14"/>
  <c r="S621" i="14"/>
  <c r="R621" i="14"/>
  <c r="S620" i="14"/>
  <c r="R620" i="14"/>
  <c r="S619" i="14"/>
  <c r="R619" i="14"/>
  <c r="S618" i="14"/>
  <c r="R618" i="14"/>
  <c r="S617" i="14"/>
  <c r="R617" i="14"/>
  <c r="S616" i="14"/>
  <c r="R616" i="14"/>
  <c r="S615" i="14"/>
  <c r="R615" i="14"/>
  <c r="S614" i="14"/>
  <c r="R614" i="14"/>
  <c r="S613" i="14"/>
  <c r="R613" i="14"/>
  <c r="S612" i="14"/>
  <c r="R612" i="14"/>
  <c r="S611" i="14"/>
  <c r="R611" i="14"/>
  <c r="S610" i="14"/>
  <c r="R610" i="14"/>
  <c r="S609" i="14"/>
  <c r="R609" i="14"/>
  <c r="S608" i="14"/>
  <c r="R608" i="14"/>
  <c r="S607" i="14"/>
  <c r="R607" i="14"/>
  <c r="S606" i="14"/>
  <c r="R606" i="14"/>
  <c r="S605" i="14"/>
  <c r="R605" i="14"/>
  <c r="S604" i="14"/>
  <c r="R604" i="14"/>
  <c r="S603" i="14"/>
  <c r="R603" i="14"/>
  <c r="S602" i="14"/>
  <c r="R602" i="14"/>
  <c r="S601" i="14"/>
  <c r="R601" i="14"/>
  <c r="S600" i="14"/>
  <c r="R600" i="14"/>
  <c r="S599" i="14"/>
  <c r="R599" i="14"/>
  <c r="S598" i="14"/>
  <c r="R598" i="14"/>
  <c r="S597" i="14"/>
  <c r="R597" i="14"/>
  <c r="S596" i="14"/>
  <c r="R596" i="14"/>
  <c r="S595" i="14"/>
  <c r="R595" i="14"/>
  <c r="S594" i="14"/>
  <c r="R594" i="14"/>
  <c r="S593" i="14"/>
  <c r="R593" i="14"/>
  <c r="S592" i="14"/>
  <c r="R592" i="14"/>
  <c r="S591" i="14"/>
  <c r="R591" i="14"/>
  <c r="S590" i="14"/>
  <c r="R590" i="14"/>
  <c r="S589" i="14"/>
  <c r="R589" i="14"/>
  <c r="S588" i="14"/>
  <c r="R588" i="14"/>
  <c r="S587" i="14"/>
  <c r="R587" i="14"/>
  <c r="S586" i="14"/>
  <c r="R586" i="14"/>
  <c r="S585" i="14"/>
  <c r="R585" i="14"/>
  <c r="S584" i="14"/>
  <c r="R584" i="14"/>
  <c r="S583" i="14"/>
  <c r="R583" i="14"/>
  <c r="S582" i="14"/>
  <c r="R582" i="14"/>
  <c r="S581" i="14"/>
  <c r="R581" i="14"/>
  <c r="S580" i="14"/>
  <c r="R580" i="14"/>
  <c r="S579" i="14"/>
  <c r="R579" i="14"/>
  <c r="S578" i="14"/>
  <c r="R578" i="14"/>
  <c r="S577" i="14"/>
  <c r="R577" i="14"/>
  <c r="S576" i="14"/>
  <c r="R576" i="14"/>
  <c r="S575" i="14"/>
  <c r="R575" i="14"/>
  <c r="S574" i="14"/>
  <c r="R574" i="14"/>
  <c r="S573" i="14"/>
  <c r="R573" i="14"/>
  <c r="S572" i="14"/>
  <c r="R572" i="14"/>
  <c r="S571" i="14"/>
  <c r="R571" i="14"/>
  <c r="S570" i="14"/>
  <c r="R570" i="14"/>
  <c r="S569" i="14"/>
  <c r="R569" i="14"/>
  <c r="S568" i="14"/>
  <c r="R568" i="14"/>
  <c r="S567" i="14"/>
  <c r="R567" i="14"/>
  <c r="S566" i="14"/>
  <c r="R566" i="14"/>
  <c r="S565" i="14"/>
  <c r="R565" i="14"/>
  <c r="S564" i="14"/>
  <c r="R564" i="14"/>
  <c r="S563" i="14"/>
  <c r="R563" i="14"/>
  <c r="S562" i="14"/>
  <c r="R562" i="14"/>
  <c r="S561" i="14"/>
  <c r="R561" i="14"/>
  <c r="S560" i="14"/>
  <c r="R560" i="14"/>
  <c r="S559" i="14"/>
  <c r="R559" i="14"/>
  <c r="S558" i="14"/>
  <c r="R558" i="14"/>
  <c r="S557" i="14"/>
  <c r="R557" i="14"/>
  <c r="S556" i="14"/>
  <c r="R556" i="14"/>
  <c r="S555" i="14"/>
  <c r="R555" i="14"/>
  <c r="S554" i="14"/>
  <c r="R554" i="14"/>
  <c r="S553" i="14"/>
  <c r="R553" i="14"/>
  <c r="S552" i="14"/>
  <c r="R552" i="14"/>
  <c r="S551" i="14"/>
  <c r="R551" i="14"/>
  <c r="S550" i="14"/>
  <c r="R550" i="14"/>
  <c r="S549" i="14"/>
  <c r="R549" i="14"/>
  <c r="S548" i="14"/>
  <c r="R548" i="14"/>
  <c r="S547" i="14"/>
  <c r="R547" i="14"/>
  <c r="S546" i="14"/>
  <c r="R546" i="14"/>
  <c r="S545" i="14"/>
  <c r="R545" i="14"/>
  <c r="S544" i="14"/>
  <c r="R544" i="14"/>
  <c r="S543" i="14"/>
  <c r="R543" i="14"/>
  <c r="S542" i="14"/>
  <c r="R542" i="14"/>
  <c r="S541" i="14"/>
  <c r="R541" i="14"/>
  <c r="S540" i="14"/>
  <c r="R540" i="14"/>
  <c r="S539" i="14"/>
  <c r="R539" i="14"/>
  <c r="S538" i="14"/>
  <c r="R538" i="14"/>
  <c r="S537" i="14"/>
  <c r="R537" i="14"/>
  <c r="S536" i="14"/>
  <c r="R536" i="14"/>
  <c r="S535" i="14"/>
  <c r="R535" i="14"/>
  <c r="S534" i="14"/>
  <c r="R534" i="14"/>
  <c r="S533" i="14"/>
  <c r="R533" i="14"/>
  <c r="S532" i="14"/>
  <c r="R532" i="14"/>
  <c r="S531" i="14"/>
  <c r="R531" i="14"/>
  <c r="S530" i="14"/>
  <c r="R530" i="14"/>
  <c r="S529" i="14"/>
  <c r="R529" i="14"/>
  <c r="S528" i="14"/>
  <c r="R528" i="14"/>
  <c r="S527" i="14"/>
  <c r="R527" i="14"/>
  <c r="S526" i="14"/>
  <c r="R526" i="14"/>
  <c r="S525" i="14"/>
  <c r="R525" i="14"/>
  <c r="S524" i="14"/>
  <c r="R524" i="14"/>
  <c r="S523" i="14"/>
  <c r="R523" i="14"/>
  <c r="S522" i="14"/>
  <c r="R522" i="14"/>
  <c r="S521" i="14"/>
  <c r="R521" i="14"/>
  <c r="S520" i="14"/>
  <c r="R520" i="14"/>
  <c r="S519" i="14"/>
  <c r="R519" i="14"/>
  <c r="S518" i="14"/>
  <c r="R518" i="14"/>
  <c r="S517" i="14"/>
  <c r="R517" i="14"/>
  <c r="S516" i="14"/>
  <c r="R516" i="14"/>
  <c r="S515" i="14"/>
  <c r="R515" i="14"/>
  <c r="S514" i="14"/>
  <c r="R514" i="14"/>
  <c r="S513" i="14"/>
  <c r="R513" i="14"/>
  <c r="S512" i="14"/>
  <c r="R512" i="14"/>
  <c r="S511" i="14"/>
  <c r="R511" i="14"/>
  <c r="S510" i="14"/>
  <c r="R510" i="14"/>
  <c r="S509" i="14"/>
  <c r="R509" i="14"/>
  <c r="S508" i="14"/>
  <c r="R508" i="14"/>
  <c r="S507" i="14"/>
  <c r="R507" i="14"/>
  <c r="S506" i="14"/>
  <c r="R506" i="14"/>
  <c r="S505" i="14"/>
  <c r="R505" i="14"/>
  <c r="S504" i="14"/>
  <c r="R504" i="14"/>
  <c r="S503" i="14"/>
  <c r="R503" i="14"/>
  <c r="S502" i="14"/>
  <c r="R502" i="14"/>
  <c r="S501" i="14"/>
  <c r="R501" i="14"/>
  <c r="S500" i="14"/>
  <c r="R500" i="14"/>
  <c r="S499" i="14"/>
  <c r="R499" i="14"/>
  <c r="S498" i="14"/>
  <c r="R498" i="14"/>
  <c r="S497" i="14"/>
  <c r="R497" i="14"/>
  <c r="S496" i="14"/>
  <c r="R496" i="14"/>
  <c r="S495" i="14"/>
  <c r="R495" i="14"/>
  <c r="S494" i="14"/>
  <c r="R494" i="14"/>
  <c r="S493" i="14"/>
  <c r="R493" i="14"/>
  <c r="S492" i="14"/>
  <c r="R492" i="14"/>
  <c r="S491" i="14"/>
  <c r="R491" i="14"/>
  <c r="S490" i="14"/>
  <c r="R490" i="14"/>
  <c r="S489" i="14"/>
  <c r="R489" i="14"/>
  <c r="S488" i="14"/>
  <c r="R488" i="14"/>
  <c r="S487" i="14"/>
  <c r="R487" i="14"/>
  <c r="S486" i="14"/>
  <c r="R486" i="14"/>
  <c r="S485" i="14"/>
  <c r="R485" i="14"/>
  <c r="S484" i="14"/>
  <c r="R484" i="14"/>
  <c r="S483" i="14"/>
  <c r="R483" i="14"/>
  <c r="S482" i="14"/>
  <c r="R482" i="14"/>
  <c r="S481" i="14"/>
  <c r="R481" i="14"/>
  <c r="S480" i="14"/>
  <c r="R480" i="14"/>
  <c r="S479" i="14"/>
  <c r="R479" i="14"/>
  <c r="S478" i="14"/>
  <c r="R478" i="14"/>
  <c r="S477" i="14"/>
  <c r="R477" i="14"/>
  <c r="S476" i="14"/>
  <c r="R476" i="14"/>
  <c r="S475" i="14"/>
  <c r="R475" i="14"/>
  <c r="S474" i="14"/>
  <c r="R474" i="14"/>
  <c r="S473" i="14"/>
  <c r="R473" i="14"/>
  <c r="S472" i="14"/>
  <c r="R472" i="14"/>
  <c r="S471" i="14"/>
  <c r="R471" i="14"/>
  <c r="S470" i="14"/>
  <c r="R470" i="14"/>
  <c r="S469" i="14"/>
  <c r="R469" i="14"/>
  <c r="S468" i="14"/>
  <c r="R468" i="14"/>
  <c r="S467" i="14"/>
  <c r="R467" i="14"/>
  <c r="S466" i="14"/>
  <c r="R466" i="14"/>
  <c r="S465" i="14"/>
  <c r="R465" i="14"/>
  <c r="S464" i="14"/>
  <c r="R464" i="14"/>
  <c r="S463" i="14"/>
  <c r="R463" i="14"/>
  <c r="S462" i="14"/>
  <c r="R462" i="14"/>
  <c r="S461" i="14"/>
  <c r="R461" i="14"/>
  <c r="S460" i="14"/>
  <c r="R460" i="14"/>
  <c r="S459" i="14"/>
  <c r="R459" i="14"/>
  <c r="S458" i="14"/>
  <c r="R458" i="14"/>
  <c r="S457" i="14"/>
  <c r="R457" i="14"/>
  <c r="S456" i="14"/>
  <c r="R456" i="14"/>
  <c r="S455" i="14"/>
  <c r="R455" i="14"/>
  <c r="S454" i="14"/>
  <c r="R454" i="14"/>
  <c r="S453" i="14"/>
  <c r="R453" i="14"/>
  <c r="S452" i="14"/>
  <c r="R452" i="14"/>
  <c r="S451" i="14"/>
  <c r="R451" i="14"/>
  <c r="S450" i="14"/>
  <c r="R450" i="14"/>
  <c r="S449" i="14"/>
  <c r="R449" i="14"/>
  <c r="S448" i="14"/>
  <c r="R448" i="14"/>
  <c r="S447" i="14"/>
  <c r="R447" i="14"/>
  <c r="S446" i="14"/>
  <c r="R446" i="14"/>
  <c r="S445" i="14"/>
  <c r="R445" i="14"/>
  <c r="S444" i="14"/>
  <c r="R444" i="14"/>
  <c r="S443" i="14"/>
  <c r="R443" i="14"/>
  <c r="S442" i="14"/>
  <c r="R442" i="14"/>
  <c r="S441" i="14"/>
  <c r="R441" i="14"/>
  <c r="S440" i="14"/>
  <c r="R440" i="14"/>
  <c r="S439" i="14"/>
  <c r="R439" i="14"/>
  <c r="S438" i="14"/>
  <c r="R438" i="14"/>
  <c r="S437" i="14"/>
  <c r="R437" i="14"/>
  <c r="S436" i="14"/>
  <c r="R436" i="14"/>
  <c r="S435" i="14"/>
  <c r="R435" i="14"/>
  <c r="S434" i="14"/>
  <c r="R434" i="14"/>
  <c r="S433" i="14"/>
  <c r="R433" i="14"/>
  <c r="S432" i="14"/>
  <c r="R432" i="14"/>
  <c r="S431" i="14"/>
  <c r="R431" i="14"/>
  <c r="S430" i="14"/>
  <c r="R430" i="14"/>
  <c r="S429" i="14"/>
  <c r="R429" i="14"/>
  <c r="S428" i="14"/>
  <c r="R428" i="14"/>
  <c r="S427" i="14"/>
  <c r="R427" i="14"/>
  <c r="S426" i="14"/>
  <c r="R426" i="14"/>
  <c r="S425" i="14"/>
  <c r="R425" i="14"/>
  <c r="S424" i="14"/>
  <c r="R424" i="14"/>
  <c r="S423" i="14"/>
  <c r="R423" i="14"/>
  <c r="S422" i="14"/>
  <c r="R422" i="14"/>
  <c r="S421" i="14"/>
  <c r="R421" i="14"/>
  <c r="S420" i="14"/>
  <c r="R420" i="14"/>
  <c r="S419" i="14"/>
  <c r="R419" i="14"/>
  <c r="S418" i="14"/>
  <c r="R418" i="14"/>
  <c r="S417" i="14"/>
  <c r="R417" i="14"/>
  <c r="S416" i="14"/>
  <c r="R416" i="14"/>
  <c r="S415" i="14"/>
  <c r="R415" i="14"/>
  <c r="S414" i="14"/>
  <c r="R414" i="14"/>
  <c r="S413" i="14"/>
  <c r="R413" i="14"/>
  <c r="S412" i="14"/>
  <c r="R412" i="14"/>
  <c r="S411" i="14"/>
  <c r="R411" i="14"/>
  <c r="S410" i="14"/>
  <c r="R410" i="14"/>
  <c r="S409" i="14"/>
  <c r="R409" i="14"/>
  <c r="S408" i="14"/>
  <c r="R408" i="14"/>
  <c r="S407" i="14"/>
  <c r="R407" i="14"/>
  <c r="S406" i="14"/>
  <c r="R406" i="14"/>
  <c r="S405" i="14"/>
  <c r="R405" i="14"/>
  <c r="S404" i="14"/>
  <c r="R404" i="14"/>
  <c r="S403" i="14"/>
  <c r="R403" i="14"/>
  <c r="S402" i="14"/>
  <c r="R402" i="14"/>
  <c r="S401" i="14"/>
  <c r="R401" i="14"/>
  <c r="S400" i="14"/>
  <c r="R400" i="14"/>
  <c r="S399" i="14"/>
  <c r="R399" i="14"/>
  <c r="S398" i="14"/>
  <c r="R398" i="14"/>
  <c r="S397" i="14"/>
  <c r="R397" i="14"/>
  <c r="S396" i="14"/>
  <c r="R396" i="14"/>
  <c r="S395" i="14"/>
  <c r="R395" i="14"/>
  <c r="S394" i="14"/>
  <c r="R394" i="14"/>
  <c r="S393" i="14"/>
  <c r="R393" i="14"/>
  <c r="S392" i="14"/>
  <c r="R392" i="14"/>
  <c r="S391" i="14"/>
  <c r="R391" i="14"/>
  <c r="S390" i="14"/>
  <c r="R390" i="14"/>
  <c r="S389" i="14"/>
  <c r="R389" i="14"/>
  <c r="S388" i="14"/>
  <c r="R388" i="14"/>
  <c r="S387" i="14"/>
  <c r="R387" i="14"/>
  <c r="S386" i="14"/>
  <c r="R386" i="14"/>
  <c r="S385" i="14"/>
  <c r="R385" i="14"/>
  <c r="S384" i="14"/>
  <c r="R384" i="14"/>
  <c r="S383" i="14"/>
  <c r="R383" i="14"/>
  <c r="S382" i="14"/>
  <c r="R382" i="14"/>
  <c r="S381" i="14"/>
  <c r="R381" i="14"/>
  <c r="S380" i="14"/>
  <c r="R380" i="14"/>
  <c r="S379" i="14"/>
  <c r="R379" i="14"/>
  <c r="S378" i="14"/>
  <c r="R378" i="14"/>
  <c r="S377" i="14"/>
  <c r="R377" i="14"/>
  <c r="S376" i="14"/>
  <c r="R376" i="14"/>
  <c r="S375" i="14"/>
  <c r="R375" i="14"/>
  <c r="S374" i="14"/>
  <c r="R374" i="14"/>
  <c r="S373" i="14"/>
  <c r="R373" i="14"/>
  <c r="S372" i="14"/>
  <c r="R372" i="14"/>
  <c r="S371" i="14"/>
  <c r="R371" i="14"/>
  <c r="S370" i="14"/>
  <c r="R370" i="14"/>
  <c r="S369" i="14"/>
  <c r="R369" i="14"/>
  <c r="S368" i="14"/>
  <c r="R368" i="14"/>
  <c r="S367" i="14"/>
  <c r="R367" i="14"/>
  <c r="S366" i="14"/>
  <c r="R366" i="14"/>
  <c r="S365" i="14"/>
  <c r="R365" i="14"/>
  <c r="S364" i="14"/>
  <c r="R364" i="14"/>
  <c r="S363" i="14"/>
  <c r="R363" i="14"/>
  <c r="S362" i="14"/>
  <c r="R362" i="14"/>
  <c r="S361" i="14"/>
  <c r="R361" i="14"/>
  <c r="S360" i="14"/>
  <c r="R360" i="14"/>
  <c r="S359" i="14"/>
  <c r="R359" i="14"/>
  <c r="S358" i="14"/>
  <c r="R358" i="14"/>
  <c r="S357" i="14"/>
  <c r="R357" i="14"/>
  <c r="S356" i="14"/>
  <c r="R356" i="14"/>
  <c r="S355" i="14"/>
  <c r="R355" i="14"/>
  <c r="S354" i="14"/>
  <c r="R354" i="14"/>
  <c r="S353" i="14"/>
  <c r="R353" i="14"/>
  <c r="S352" i="14"/>
  <c r="R352" i="14"/>
  <c r="S351" i="14"/>
  <c r="R351" i="14"/>
  <c r="S350" i="14"/>
  <c r="R350" i="14"/>
  <c r="S349" i="14"/>
  <c r="R349" i="14"/>
  <c r="S348" i="14"/>
  <c r="R348" i="14"/>
  <c r="S347" i="14"/>
  <c r="R347" i="14"/>
  <c r="S346" i="14"/>
  <c r="R346" i="14"/>
  <c r="S345" i="14"/>
  <c r="R345" i="14"/>
  <c r="S344" i="14"/>
  <c r="R344" i="14"/>
  <c r="S343" i="14"/>
  <c r="R343" i="14"/>
  <c r="S342" i="14"/>
  <c r="R342" i="14"/>
  <c r="S341" i="14"/>
  <c r="R341" i="14"/>
  <c r="S340" i="14"/>
  <c r="R340" i="14"/>
  <c r="S339" i="14"/>
  <c r="R339" i="14"/>
  <c r="S338" i="14"/>
  <c r="R338" i="14"/>
  <c r="S337" i="14"/>
  <c r="R337" i="14"/>
  <c r="S336" i="14"/>
  <c r="R336" i="14"/>
  <c r="S335" i="14"/>
  <c r="R335" i="14"/>
  <c r="S334" i="14"/>
  <c r="R334" i="14"/>
  <c r="S333" i="14"/>
  <c r="R333" i="14"/>
  <c r="S332" i="14"/>
  <c r="R332" i="14"/>
  <c r="S331" i="14"/>
  <c r="R331" i="14"/>
  <c r="S330" i="14"/>
  <c r="R330" i="14"/>
  <c r="S329" i="14"/>
  <c r="R329" i="14"/>
  <c r="S328" i="14"/>
  <c r="R328" i="14"/>
  <c r="S327" i="14"/>
  <c r="R327" i="14"/>
  <c r="S326" i="14"/>
  <c r="R326" i="14"/>
  <c r="S325" i="14"/>
  <c r="R325" i="14"/>
  <c r="S324" i="14"/>
  <c r="R324" i="14"/>
  <c r="S323" i="14"/>
  <c r="R323" i="14"/>
  <c r="S322" i="14"/>
  <c r="R322" i="14"/>
  <c r="S321" i="14"/>
  <c r="R321" i="14"/>
  <c r="S320" i="14"/>
  <c r="R320" i="14"/>
  <c r="S319" i="14"/>
  <c r="R319" i="14"/>
  <c r="S318" i="14"/>
  <c r="R318" i="14"/>
  <c r="S317" i="14"/>
  <c r="R317" i="14"/>
  <c r="S316" i="14"/>
  <c r="R316" i="14"/>
  <c r="S315" i="14"/>
  <c r="R315" i="14"/>
  <c r="S314" i="14"/>
  <c r="R314" i="14"/>
  <c r="S313" i="14"/>
  <c r="R313" i="14"/>
  <c r="S312" i="14"/>
  <c r="R312" i="14"/>
  <c r="S311" i="14"/>
  <c r="R311" i="14"/>
  <c r="S310" i="14"/>
  <c r="R310" i="14"/>
  <c r="S309" i="14"/>
  <c r="R309" i="14"/>
  <c r="S308" i="14"/>
  <c r="R308" i="14"/>
  <c r="S307" i="14"/>
  <c r="R307" i="14"/>
  <c r="S306" i="14"/>
  <c r="R306" i="14"/>
  <c r="S305" i="14"/>
  <c r="R305" i="14"/>
  <c r="S304" i="14"/>
  <c r="R304" i="14"/>
  <c r="S303" i="14"/>
  <c r="R303" i="14"/>
  <c r="S302" i="14"/>
  <c r="R302" i="14"/>
  <c r="S301" i="14"/>
  <c r="R301" i="14"/>
  <c r="S300" i="14"/>
  <c r="R300" i="14"/>
  <c r="S299" i="14"/>
  <c r="R299" i="14"/>
  <c r="S298" i="14"/>
  <c r="R298" i="14"/>
  <c r="S297" i="14"/>
  <c r="R297" i="14"/>
  <c r="S296" i="14"/>
  <c r="R296" i="14"/>
  <c r="S295" i="14"/>
  <c r="R295" i="14"/>
  <c r="S294" i="14"/>
  <c r="R294" i="14"/>
  <c r="S293" i="14"/>
  <c r="R293" i="14"/>
  <c r="S292" i="14"/>
  <c r="R292" i="14"/>
  <c r="S291" i="14"/>
  <c r="R291" i="14"/>
  <c r="S290" i="14"/>
  <c r="R290" i="14"/>
  <c r="S289" i="14"/>
  <c r="R289" i="14"/>
  <c r="S288" i="14"/>
  <c r="R288" i="14"/>
  <c r="S287" i="14"/>
  <c r="R287" i="14"/>
  <c r="S286" i="14"/>
  <c r="R286" i="14"/>
  <c r="S285" i="14"/>
  <c r="R285" i="14"/>
  <c r="S284" i="14"/>
  <c r="R284" i="14"/>
  <c r="S283" i="14"/>
  <c r="R283" i="14"/>
  <c r="S282" i="14"/>
  <c r="R282" i="14"/>
  <c r="S281" i="14"/>
  <c r="R281" i="14"/>
  <c r="S280" i="14"/>
  <c r="R280" i="14"/>
  <c r="S279" i="14"/>
  <c r="R279" i="14"/>
  <c r="S278" i="14"/>
  <c r="R278" i="14"/>
  <c r="S277" i="14"/>
  <c r="R277" i="14"/>
  <c r="S276" i="14"/>
  <c r="R276" i="14"/>
  <c r="S275" i="14"/>
  <c r="R275" i="14"/>
  <c r="S274" i="14"/>
  <c r="R274" i="14"/>
  <c r="S273" i="14"/>
  <c r="R273" i="14"/>
  <c r="S272" i="14"/>
  <c r="R272" i="14"/>
  <c r="S271" i="14"/>
  <c r="R271" i="14"/>
  <c r="S270" i="14"/>
  <c r="R270" i="14"/>
  <c r="S269" i="14"/>
  <c r="R269" i="14"/>
  <c r="S268" i="14"/>
  <c r="R268" i="14"/>
  <c r="S267" i="14"/>
  <c r="R267" i="14"/>
  <c r="S266" i="14"/>
  <c r="R266" i="14"/>
  <c r="S265" i="14"/>
  <c r="R265" i="14"/>
  <c r="S264" i="14"/>
  <c r="R264" i="14"/>
  <c r="S263" i="14"/>
  <c r="R263" i="14"/>
  <c r="S262" i="14"/>
  <c r="R262" i="14"/>
  <c r="S261" i="14"/>
  <c r="R261" i="14"/>
  <c r="S260" i="14"/>
  <c r="R260" i="14"/>
  <c r="S259" i="14"/>
  <c r="R259" i="14"/>
  <c r="S258" i="14"/>
  <c r="R258" i="14"/>
  <c r="S257" i="14"/>
  <c r="R257" i="14"/>
  <c r="S256" i="14"/>
  <c r="R256" i="14"/>
  <c r="S255" i="14"/>
  <c r="R255" i="14"/>
  <c r="S254" i="14"/>
  <c r="R254" i="14"/>
  <c r="S253" i="14"/>
  <c r="R253" i="14"/>
  <c r="S252" i="14"/>
  <c r="R252" i="14"/>
  <c r="S251" i="14"/>
  <c r="R251" i="14"/>
  <c r="S250" i="14"/>
  <c r="R250" i="14"/>
  <c r="S249" i="14"/>
  <c r="R249" i="14"/>
  <c r="S248" i="14"/>
  <c r="R248" i="14"/>
  <c r="S247" i="14"/>
  <c r="R247" i="14"/>
  <c r="S246" i="14"/>
  <c r="R246" i="14"/>
  <c r="S245" i="14"/>
  <c r="R245" i="14"/>
  <c r="S244" i="14"/>
  <c r="R244" i="14"/>
  <c r="S243" i="14"/>
  <c r="R243" i="14"/>
  <c r="S242" i="14"/>
  <c r="R242" i="14"/>
  <c r="S241" i="14"/>
  <c r="R241" i="14"/>
  <c r="S240" i="14"/>
  <c r="R240" i="14"/>
  <c r="S239" i="14"/>
  <c r="R239" i="14"/>
  <c r="S238" i="14"/>
  <c r="R238" i="14"/>
  <c r="S237" i="14"/>
  <c r="R237" i="14"/>
  <c r="S236" i="14"/>
  <c r="R236" i="14"/>
  <c r="S235" i="14"/>
  <c r="R235" i="14"/>
  <c r="S234" i="14"/>
  <c r="R234" i="14"/>
  <c r="S233" i="14"/>
  <c r="R233" i="14"/>
  <c r="S232" i="14"/>
  <c r="R232" i="14"/>
  <c r="S231" i="14"/>
  <c r="R231" i="14"/>
  <c r="S230" i="14"/>
  <c r="R230" i="14"/>
  <c r="S229" i="14"/>
  <c r="R229" i="14"/>
  <c r="S228" i="14"/>
  <c r="R228" i="14"/>
  <c r="S227" i="14"/>
  <c r="R227" i="14"/>
  <c r="S226" i="14"/>
  <c r="R226" i="14"/>
  <c r="S225" i="14"/>
  <c r="R225" i="14"/>
  <c r="S224" i="14"/>
  <c r="R224" i="14"/>
  <c r="S223" i="14"/>
  <c r="R223" i="14"/>
  <c r="S222" i="14"/>
  <c r="R222" i="14"/>
  <c r="S221" i="14"/>
  <c r="R221" i="14"/>
  <c r="S220" i="14"/>
  <c r="R220" i="14"/>
  <c r="S219" i="14"/>
  <c r="R219" i="14"/>
  <c r="S218" i="14"/>
  <c r="R218" i="14"/>
  <c r="S217" i="14"/>
  <c r="R217" i="14"/>
  <c r="S216" i="14"/>
  <c r="R216" i="14"/>
  <c r="S215" i="14"/>
  <c r="R215" i="14"/>
  <c r="S214" i="14"/>
  <c r="R214" i="14"/>
  <c r="S213" i="14"/>
  <c r="R213" i="14"/>
  <c r="S212" i="14"/>
  <c r="R212" i="14"/>
  <c r="S211" i="14"/>
  <c r="R211" i="14"/>
  <c r="S210" i="14"/>
  <c r="R210" i="14"/>
  <c r="S209" i="14"/>
  <c r="R209" i="14"/>
  <c r="S208" i="14"/>
  <c r="R208" i="14"/>
  <c r="S207" i="14"/>
  <c r="R207" i="14"/>
  <c r="S206" i="14"/>
  <c r="R206" i="14"/>
  <c r="S205" i="14"/>
  <c r="R205" i="14"/>
  <c r="S204" i="14"/>
  <c r="R204" i="14"/>
  <c r="S203" i="14"/>
  <c r="R203" i="14"/>
  <c r="S202" i="14"/>
  <c r="R202" i="14"/>
  <c r="S201" i="14"/>
  <c r="R201" i="14"/>
  <c r="S200" i="14"/>
  <c r="R200" i="14"/>
  <c r="S199" i="14"/>
  <c r="R199" i="14"/>
  <c r="S198" i="14"/>
  <c r="R198" i="14"/>
  <c r="S197" i="14"/>
  <c r="R197" i="14"/>
  <c r="S196" i="14"/>
  <c r="R196" i="14"/>
  <c r="S195" i="14"/>
  <c r="R195" i="14"/>
  <c r="S194" i="14"/>
  <c r="R194" i="14"/>
  <c r="S193" i="14"/>
  <c r="R193" i="14"/>
  <c r="S192" i="14"/>
  <c r="R192" i="14"/>
  <c r="S191" i="14"/>
  <c r="R191" i="14"/>
  <c r="S190" i="14"/>
  <c r="R190" i="14"/>
  <c r="S189" i="14"/>
  <c r="R189" i="14"/>
  <c r="S188" i="14"/>
  <c r="R188" i="14"/>
  <c r="S187" i="14"/>
  <c r="R187" i="14"/>
  <c r="S186" i="14"/>
  <c r="R186" i="14"/>
  <c r="S185" i="14"/>
  <c r="R185" i="14"/>
  <c r="S184" i="14"/>
  <c r="R184" i="14"/>
  <c r="S183" i="14"/>
  <c r="R183" i="14"/>
  <c r="S182" i="14"/>
  <c r="R182" i="14"/>
  <c r="S181" i="14"/>
  <c r="R181" i="14"/>
  <c r="S180" i="14"/>
  <c r="R180" i="14"/>
  <c r="S179" i="14"/>
  <c r="R179" i="14"/>
  <c r="S178" i="14"/>
  <c r="R178" i="14"/>
  <c r="S177" i="14"/>
  <c r="R177" i="14"/>
  <c r="S176" i="14"/>
  <c r="R176" i="14"/>
  <c r="S175" i="14"/>
  <c r="R175" i="14"/>
  <c r="S174" i="14"/>
  <c r="R174" i="14"/>
  <c r="S173" i="14"/>
  <c r="R173" i="14"/>
  <c r="S172" i="14"/>
  <c r="R172" i="14"/>
  <c r="S171" i="14"/>
  <c r="R171" i="14"/>
  <c r="S170" i="14"/>
  <c r="R170" i="14"/>
  <c r="S169" i="14"/>
  <c r="R169" i="14"/>
  <c r="S168" i="14"/>
  <c r="R168" i="14"/>
  <c r="S167" i="14"/>
  <c r="R167" i="14"/>
  <c r="S166" i="14"/>
  <c r="R166" i="14"/>
  <c r="S165" i="14"/>
  <c r="R165" i="14"/>
  <c r="S164" i="14"/>
  <c r="R164" i="14"/>
  <c r="S163" i="14"/>
  <c r="R163" i="14"/>
  <c r="S162" i="14"/>
  <c r="R162" i="14"/>
  <c r="S161" i="14"/>
  <c r="R161" i="14"/>
  <c r="S160" i="14"/>
  <c r="R160" i="14"/>
  <c r="S159" i="14"/>
  <c r="R159" i="14"/>
  <c r="S158" i="14"/>
  <c r="R158" i="14"/>
  <c r="S157" i="14"/>
  <c r="R157" i="14"/>
  <c r="S156" i="14"/>
  <c r="R156" i="14"/>
  <c r="S155" i="14"/>
  <c r="R155" i="14"/>
  <c r="S154" i="14"/>
  <c r="R154" i="14"/>
  <c r="S153" i="14"/>
  <c r="R153" i="14"/>
  <c r="S152" i="14"/>
  <c r="R152" i="14"/>
  <c r="S151" i="14"/>
  <c r="R151" i="14"/>
  <c r="S150" i="14"/>
  <c r="R150" i="14"/>
  <c r="S149" i="14"/>
  <c r="R149" i="14"/>
  <c r="S148" i="14"/>
  <c r="R148" i="14"/>
  <c r="S147" i="14"/>
  <c r="R147" i="14"/>
  <c r="S146" i="14"/>
  <c r="R146" i="14"/>
  <c r="S145" i="14"/>
  <c r="R145" i="14"/>
  <c r="S144" i="14"/>
  <c r="R144" i="14"/>
  <c r="S143" i="14"/>
  <c r="R143" i="14"/>
  <c r="S142" i="14"/>
  <c r="R142" i="14"/>
  <c r="S141" i="14"/>
  <c r="R141" i="14"/>
  <c r="S140" i="14"/>
  <c r="R140" i="14"/>
  <c r="S139" i="14"/>
  <c r="R139" i="14"/>
  <c r="S138" i="14"/>
  <c r="R138" i="14"/>
  <c r="S137" i="14"/>
  <c r="R137" i="14"/>
  <c r="S136" i="14"/>
  <c r="R136" i="14"/>
  <c r="S135" i="14"/>
  <c r="R135" i="14"/>
  <c r="S134" i="14"/>
  <c r="R134" i="14"/>
  <c r="S133" i="14"/>
  <c r="R133" i="14"/>
  <c r="S132" i="14"/>
  <c r="R132" i="14"/>
  <c r="S131" i="14"/>
  <c r="R131" i="14"/>
  <c r="S130" i="14"/>
  <c r="R130" i="14"/>
  <c r="S129" i="14"/>
  <c r="R129" i="14"/>
  <c r="S128" i="14"/>
  <c r="R128" i="14"/>
  <c r="S127" i="14"/>
  <c r="R127" i="14"/>
  <c r="S126" i="14"/>
  <c r="R126" i="14"/>
  <c r="S125" i="14"/>
  <c r="R125" i="14"/>
  <c r="S124" i="14"/>
  <c r="R124" i="14"/>
  <c r="S123" i="14"/>
  <c r="R123" i="14"/>
  <c r="S122" i="14"/>
  <c r="R122" i="14"/>
  <c r="S121" i="14"/>
  <c r="R121" i="14"/>
  <c r="S120" i="14"/>
  <c r="R120" i="14"/>
  <c r="S119" i="14"/>
  <c r="R119" i="14"/>
  <c r="S118" i="14"/>
  <c r="R118" i="14"/>
  <c r="S117" i="14"/>
  <c r="R117" i="14"/>
  <c r="S116" i="14"/>
  <c r="R116" i="14"/>
  <c r="S115" i="14"/>
  <c r="R115" i="14"/>
  <c r="S114" i="14"/>
  <c r="R114" i="14"/>
  <c r="S113" i="14"/>
  <c r="R113" i="14"/>
  <c r="S112" i="14"/>
  <c r="R112" i="14"/>
  <c r="S111" i="14"/>
  <c r="R111" i="14"/>
  <c r="S110" i="14"/>
  <c r="R110" i="14"/>
  <c r="S109" i="14"/>
  <c r="R109" i="14"/>
  <c r="S108" i="14"/>
  <c r="R108" i="14"/>
  <c r="S107" i="14"/>
  <c r="R107" i="14"/>
  <c r="S106" i="14"/>
  <c r="R106" i="14"/>
  <c r="S105" i="14"/>
  <c r="R105" i="14"/>
  <c r="S104" i="14"/>
  <c r="R104" i="14"/>
  <c r="S103" i="14"/>
  <c r="R103" i="14"/>
  <c r="S102" i="14"/>
  <c r="R102" i="14"/>
  <c r="S101" i="14"/>
  <c r="R101" i="14"/>
  <c r="S100" i="14"/>
  <c r="R100" i="14"/>
  <c r="S99" i="14"/>
  <c r="R99" i="14"/>
  <c r="S98" i="14"/>
  <c r="R98" i="14"/>
  <c r="S97" i="14"/>
  <c r="R97" i="14"/>
  <c r="S96" i="14"/>
  <c r="R96" i="14"/>
  <c r="S95" i="14"/>
  <c r="R95" i="14"/>
  <c r="S94" i="14"/>
  <c r="R94" i="14"/>
  <c r="S93" i="14"/>
  <c r="R93" i="14"/>
  <c r="S92" i="14"/>
  <c r="R92" i="14"/>
  <c r="S91" i="14"/>
  <c r="R91" i="14"/>
  <c r="S90" i="14"/>
  <c r="R90" i="14"/>
  <c r="S89" i="14"/>
  <c r="R89" i="14"/>
  <c r="S88" i="14"/>
  <c r="R88" i="14"/>
  <c r="S87" i="14"/>
  <c r="R87" i="14"/>
  <c r="S86" i="14"/>
  <c r="R86" i="14"/>
  <c r="S85" i="14"/>
  <c r="R85" i="14"/>
  <c r="S84" i="14"/>
  <c r="R84" i="14"/>
  <c r="S83" i="14"/>
  <c r="R83" i="14"/>
  <c r="S82" i="14"/>
  <c r="R82" i="14"/>
  <c r="S81" i="14"/>
  <c r="R81" i="14"/>
  <c r="S80" i="14"/>
  <c r="R80" i="14"/>
  <c r="S79" i="14"/>
  <c r="R79" i="14"/>
  <c r="S78" i="14"/>
  <c r="R78" i="14"/>
  <c r="S77" i="14"/>
  <c r="R77" i="14"/>
  <c r="S76" i="14"/>
  <c r="R76" i="14"/>
  <c r="S75" i="14"/>
  <c r="R75" i="14"/>
  <c r="S74" i="14"/>
  <c r="R74" i="14"/>
  <c r="S73" i="14"/>
  <c r="R73" i="14"/>
  <c r="S72" i="14"/>
  <c r="R72" i="14"/>
  <c r="S71" i="14"/>
  <c r="R71" i="14"/>
  <c r="S70" i="14"/>
  <c r="R70" i="14"/>
  <c r="S69" i="14"/>
  <c r="R69" i="14"/>
  <c r="S68" i="14"/>
  <c r="R68" i="14"/>
  <c r="S67" i="14"/>
  <c r="R67" i="14"/>
  <c r="S66" i="14"/>
  <c r="R66" i="14"/>
  <c r="S65" i="14"/>
  <c r="R65" i="14"/>
  <c r="S64" i="14"/>
  <c r="R64" i="14"/>
  <c r="S63" i="14"/>
  <c r="R63" i="14"/>
  <c r="S62" i="14"/>
  <c r="R62" i="14"/>
  <c r="S61" i="14"/>
  <c r="R61" i="14"/>
  <c r="S60" i="14"/>
  <c r="R60" i="14"/>
  <c r="S59" i="14"/>
  <c r="R59" i="14"/>
  <c r="S58" i="14"/>
  <c r="R58" i="14"/>
  <c r="S57" i="14"/>
  <c r="R57" i="14"/>
  <c r="S56" i="14"/>
  <c r="R56" i="14"/>
  <c r="S55" i="14"/>
  <c r="R55" i="14"/>
  <c r="S54" i="14"/>
  <c r="R54" i="14"/>
  <c r="S53" i="14"/>
  <c r="R53" i="14"/>
  <c r="S52" i="14"/>
  <c r="R52" i="14"/>
  <c r="S51" i="14"/>
  <c r="R51" i="14"/>
  <c r="S50" i="14"/>
  <c r="R50" i="14"/>
  <c r="S49" i="14"/>
  <c r="R49" i="14"/>
  <c r="S48" i="14"/>
  <c r="R48" i="14"/>
  <c r="S47" i="14"/>
  <c r="R47" i="14"/>
  <c r="S46" i="14"/>
  <c r="R46" i="14"/>
  <c r="S45" i="14"/>
  <c r="R45" i="14"/>
  <c r="S44" i="14"/>
  <c r="R44" i="14"/>
  <c r="S43" i="14"/>
  <c r="R43" i="14"/>
  <c r="S42" i="14"/>
  <c r="R42" i="14"/>
  <c r="S41" i="14"/>
  <c r="R41" i="14"/>
  <c r="S40" i="14"/>
  <c r="R40" i="14"/>
  <c r="S39" i="14"/>
  <c r="R39" i="14"/>
  <c r="S38" i="14"/>
  <c r="R38" i="14"/>
  <c r="S37" i="14"/>
  <c r="R37" i="14"/>
  <c r="S36" i="14"/>
  <c r="R36" i="14"/>
  <c r="S35" i="14"/>
  <c r="R35" i="14"/>
  <c r="S34" i="14"/>
  <c r="R34" i="14"/>
  <c r="S33" i="14"/>
  <c r="R33" i="14"/>
  <c r="S32" i="14"/>
  <c r="R32" i="14"/>
  <c r="S31" i="14"/>
  <c r="R31" i="14"/>
  <c r="S30" i="14"/>
  <c r="R30" i="14"/>
  <c r="S29" i="14"/>
  <c r="R29" i="14"/>
  <c r="S28" i="14"/>
  <c r="R28" i="14"/>
  <c r="S27" i="14"/>
  <c r="R27" i="14"/>
  <c r="S26" i="14"/>
  <c r="R26" i="14"/>
  <c r="S25" i="14"/>
  <c r="R25" i="14"/>
  <c r="S24" i="14"/>
  <c r="R24" i="14"/>
  <c r="S23" i="14"/>
  <c r="R23" i="14"/>
  <c r="S22" i="14"/>
  <c r="R22" i="14"/>
  <c r="S21" i="14"/>
  <c r="R21" i="14"/>
  <c r="S20" i="14"/>
  <c r="R20" i="14"/>
  <c r="S19" i="14"/>
  <c r="R19" i="14"/>
  <c r="S18" i="14"/>
  <c r="R18" i="14"/>
  <c r="S17" i="14"/>
  <c r="R17" i="14"/>
  <c r="S16" i="14"/>
  <c r="R16" i="14"/>
  <c r="S15" i="14"/>
  <c r="R15" i="14"/>
  <c r="S14" i="14"/>
  <c r="R14" i="14"/>
  <c r="S13" i="14"/>
  <c r="R13" i="14"/>
  <c r="S12" i="14"/>
  <c r="R12" i="14"/>
  <c r="S11" i="14"/>
  <c r="R11" i="14"/>
  <c r="S10" i="14"/>
  <c r="R10" i="14"/>
  <c r="S9" i="14"/>
  <c r="R9" i="14"/>
  <c r="S8" i="14"/>
  <c r="R8" i="14"/>
  <c r="S7" i="14"/>
  <c r="R7" i="14"/>
  <c r="S6" i="14"/>
  <c r="R6" i="14"/>
  <c r="S5" i="14"/>
  <c r="R5" i="14"/>
  <c r="S4" i="14"/>
  <c r="R4" i="14"/>
  <c r="S3" i="14"/>
  <c r="R3" i="14"/>
  <c r="S2" i="14"/>
  <c r="R2" i="14"/>
  <c r="L31" i="12"/>
  <c r="I31" i="12"/>
  <c r="H31" i="12"/>
  <c r="L30" i="12"/>
  <c r="I30" i="12"/>
  <c r="H30" i="12"/>
  <c r="L29" i="12"/>
  <c r="I29" i="12"/>
  <c r="H29" i="12"/>
  <c r="L28" i="12"/>
  <c r="I28" i="12"/>
  <c r="H28" i="12"/>
  <c r="L27" i="12"/>
  <c r="I27" i="12"/>
  <c r="H27" i="12"/>
  <c r="L26" i="12"/>
  <c r="I26" i="12"/>
  <c r="H26" i="12"/>
  <c r="L25" i="12"/>
  <c r="I25" i="12"/>
  <c r="H25" i="12"/>
  <c r="L24" i="12"/>
  <c r="I24" i="12"/>
  <c r="H24" i="12"/>
  <c r="L23" i="12"/>
  <c r="I23" i="12"/>
  <c r="H23" i="12"/>
  <c r="L22" i="12"/>
  <c r="I22" i="12"/>
  <c r="H22" i="12"/>
  <c r="L21" i="12"/>
  <c r="I21" i="12"/>
  <c r="H21" i="12"/>
  <c r="L20" i="12"/>
  <c r="I20" i="12"/>
  <c r="H20" i="12"/>
  <c r="L19" i="12"/>
  <c r="I19" i="12"/>
  <c r="H19" i="12"/>
  <c r="L18" i="12"/>
  <c r="I18" i="12"/>
  <c r="H18" i="12"/>
  <c r="L17" i="12"/>
  <c r="I17" i="12"/>
  <c r="H17" i="12"/>
  <c r="L16" i="12"/>
  <c r="I16" i="12"/>
  <c r="H16" i="12"/>
  <c r="L15" i="12"/>
  <c r="I15" i="12"/>
  <c r="H15" i="12"/>
  <c r="L14" i="12"/>
  <c r="I14" i="12"/>
  <c r="H14" i="12"/>
  <c r="L13" i="12"/>
  <c r="I13" i="12"/>
  <c r="H13" i="12"/>
  <c r="L12" i="12"/>
  <c r="I12" i="12"/>
  <c r="H12" i="12"/>
  <c r="L11" i="12"/>
  <c r="I11" i="12"/>
  <c r="H11" i="12"/>
  <c r="L10" i="12"/>
  <c r="I10" i="12"/>
  <c r="H10" i="12"/>
  <c r="L9" i="12"/>
  <c r="I9" i="12"/>
  <c r="H9" i="12"/>
  <c r="L8" i="12"/>
  <c r="I8" i="12"/>
  <c r="H8" i="12"/>
  <c r="L7" i="12"/>
  <c r="I7" i="12"/>
  <c r="H7" i="12"/>
  <c r="L6" i="12"/>
  <c r="H6" i="12"/>
  <c r="I6" i="12" s="1"/>
  <c r="L5" i="12"/>
  <c r="H5" i="12"/>
  <c r="I5" i="12" s="1"/>
  <c r="L4" i="12"/>
  <c r="H4" i="12"/>
  <c r="I4" i="12" s="1"/>
  <c r="L3" i="12"/>
  <c r="I3" i="12"/>
  <c r="H3" i="12"/>
  <c r="L2" i="12"/>
  <c r="H2" i="12"/>
  <c r="I2" i="12" s="1"/>
  <c r="R401" i="11"/>
  <c r="P401" i="11"/>
  <c r="S401" i="11" s="1"/>
  <c r="J401" i="11"/>
  <c r="I401" i="11"/>
  <c r="H401" i="11"/>
  <c r="S400" i="11"/>
  <c r="R400" i="11"/>
  <c r="P400" i="11"/>
  <c r="J400" i="11"/>
  <c r="I400" i="11"/>
  <c r="H400" i="11"/>
  <c r="R399" i="11"/>
  <c r="P399" i="11"/>
  <c r="S399" i="11" s="1"/>
  <c r="J399" i="11"/>
  <c r="I399" i="11"/>
  <c r="H399" i="11"/>
  <c r="R398" i="11"/>
  <c r="P398" i="11"/>
  <c r="S398" i="11" s="1"/>
  <c r="J398" i="11"/>
  <c r="I398" i="11"/>
  <c r="H398" i="11"/>
  <c r="R397" i="11"/>
  <c r="P397" i="11"/>
  <c r="S397" i="11" s="1"/>
  <c r="J397" i="11"/>
  <c r="I397" i="11"/>
  <c r="H397" i="11"/>
  <c r="R396" i="11"/>
  <c r="P396" i="11"/>
  <c r="S396" i="11" s="1"/>
  <c r="J396" i="11"/>
  <c r="I396" i="11"/>
  <c r="H396" i="11"/>
  <c r="R395" i="11"/>
  <c r="P395" i="11"/>
  <c r="S395" i="11" s="1"/>
  <c r="J395" i="11"/>
  <c r="I395" i="11"/>
  <c r="H395" i="11"/>
  <c r="S394" i="11"/>
  <c r="R394" i="11"/>
  <c r="P394" i="11"/>
  <c r="J394" i="11"/>
  <c r="I394" i="11"/>
  <c r="H394" i="11"/>
  <c r="R393" i="11"/>
  <c r="P393" i="11"/>
  <c r="S393" i="11" s="1"/>
  <c r="J393" i="11"/>
  <c r="I393" i="11"/>
  <c r="H393" i="11"/>
  <c r="S392" i="11"/>
  <c r="R392" i="11"/>
  <c r="P392" i="11"/>
  <c r="J392" i="11"/>
  <c r="I392" i="11"/>
  <c r="H392" i="11"/>
  <c r="R391" i="11"/>
  <c r="P391" i="11"/>
  <c r="S391" i="11" s="1"/>
  <c r="J391" i="11"/>
  <c r="I391" i="11"/>
  <c r="H391" i="11"/>
  <c r="R390" i="11"/>
  <c r="P390" i="11"/>
  <c r="S390" i="11" s="1"/>
  <c r="J390" i="11"/>
  <c r="I390" i="11"/>
  <c r="H390" i="11"/>
  <c r="R389" i="11"/>
  <c r="P389" i="11"/>
  <c r="S389" i="11" s="1"/>
  <c r="J389" i="11"/>
  <c r="I389" i="11"/>
  <c r="H389" i="11"/>
  <c r="R388" i="11"/>
  <c r="P388" i="11"/>
  <c r="S388" i="11" s="1"/>
  <c r="J388" i="11"/>
  <c r="I388" i="11"/>
  <c r="H388" i="11"/>
  <c r="R387" i="11"/>
  <c r="P387" i="11"/>
  <c r="S387" i="11" s="1"/>
  <c r="J387" i="11"/>
  <c r="I387" i="11"/>
  <c r="H387" i="11"/>
  <c r="R386" i="11"/>
  <c r="P386" i="11"/>
  <c r="S386" i="11" s="1"/>
  <c r="J386" i="11"/>
  <c r="I386" i="11"/>
  <c r="H386" i="11"/>
  <c r="R385" i="11"/>
  <c r="P385" i="11"/>
  <c r="S385" i="11" s="1"/>
  <c r="J385" i="11"/>
  <c r="I385" i="11"/>
  <c r="H385" i="11"/>
  <c r="S384" i="11"/>
  <c r="R384" i="11"/>
  <c r="P384" i="11"/>
  <c r="J384" i="11"/>
  <c r="I384" i="11"/>
  <c r="H384" i="11"/>
  <c r="R383" i="11"/>
  <c r="P383" i="11"/>
  <c r="S383" i="11" s="1"/>
  <c r="J383" i="11"/>
  <c r="I383" i="11"/>
  <c r="H383" i="11"/>
  <c r="S382" i="11"/>
  <c r="R382" i="11"/>
  <c r="P382" i="11"/>
  <c r="J382" i="11"/>
  <c r="I382" i="11"/>
  <c r="H382" i="11"/>
  <c r="R381" i="11"/>
  <c r="P381" i="11"/>
  <c r="S381" i="11" s="1"/>
  <c r="J381" i="11"/>
  <c r="I381" i="11"/>
  <c r="H381" i="11"/>
  <c r="R380" i="11"/>
  <c r="P380" i="11"/>
  <c r="S380" i="11" s="1"/>
  <c r="J380" i="11"/>
  <c r="I380" i="11"/>
  <c r="H380" i="11"/>
  <c r="R379" i="11"/>
  <c r="P379" i="11"/>
  <c r="S379" i="11" s="1"/>
  <c r="J379" i="11"/>
  <c r="I379" i="11"/>
  <c r="H379" i="11"/>
  <c r="R378" i="11"/>
  <c r="P378" i="11"/>
  <c r="S378" i="11" s="1"/>
  <c r="J378" i="11"/>
  <c r="I378" i="11"/>
  <c r="H378" i="11"/>
  <c r="R377" i="11"/>
  <c r="P377" i="11"/>
  <c r="S377" i="11" s="1"/>
  <c r="J377" i="11"/>
  <c r="I377" i="11"/>
  <c r="H377" i="11"/>
  <c r="S376" i="11"/>
  <c r="R376" i="11"/>
  <c r="P376" i="11"/>
  <c r="J376" i="11"/>
  <c r="I376" i="11"/>
  <c r="H376" i="11"/>
  <c r="R375" i="11"/>
  <c r="P375" i="11"/>
  <c r="S375" i="11" s="1"/>
  <c r="J375" i="11"/>
  <c r="I375" i="11"/>
  <c r="H375" i="11"/>
  <c r="S374" i="11"/>
  <c r="R374" i="11"/>
  <c r="P374" i="11"/>
  <c r="J374" i="11"/>
  <c r="I374" i="11"/>
  <c r="H374" i="11"/>
  <c r="R373" i="11"/>
  <c r="P373" i="11"/>
  <c r="S373" i="11" s="1"/>
  <c r="J373" i="11"/>
  <c r="I373" i="11"/>
  <c r="H373" i="11"/>
  <c r="R372" i="11"/>
  <c r="P372" i="11"/>
  <c r="S372" i="11" s="1"/>
  <c r="J372" i="11"/>
  <c r="I372" i="11"/>
  <c r="H372" i="11"/>
  <c r="R371" i="11"/>
  <c r="P371" i="11"/>
  <c r="S371" i="11" s="1"/>
  <c r="J371" i="11"/>
  <c r="I371" i="11"/>
  <c r="H371" i="11"/>
  <c r="S370" i="11"/>
  <c r="R370" i="11"/>
  <c r="P370" i="11"/>
  <c r="J370" i="11"/>
  <c r="I370" i="11"/>
  <c r="H370" i="11"/>
  <c r="R369" i="11"/>
  <c r="P369" i="11"/>
  <c r="S369" i="11" s="1"/>
  <c r="J369" i="11"/>
  <c r="I369" i="11"/>
  <c r="H369" i="11"/>
  <c r="S368" i="11"/>
  <c r="R368" i="11"/>
  <c r="P368" i="11"/>
  <c r="J368" i="11"/>
  <c r="I368" i="11"/>
  <c r="H368" i="11"/>
  <c r="R367" i="11"/>
  <c r="P367" i="11"/>
  <c r="S367" i="11" s="1"/>
  <c r="J367" i="11"/>
  <c r="I367" i="11"/>
  <c r="H367" i="11"/>
  <c r="R366" i="11"/>
  <c r="P366" i="11"/>
  <c r="S366" i="11" s="1"/>
  <c r="J366" i="11"/>
  <c r="I366" i="11"/>
  <c r="H366" i="11"/>
  <c r="R365" i="11"/>
  <c r="P365" i="11"/>
  <c r="S365" i="11" s="1"/>
  <c r="J365" i="11"/>
  <c r="I365" i="11"/>
  <c r="H365" i="11"/>
  <c r="R364" i="11"/>
  <c r="P364" i="11"/>
  <c r="S364" i="11" s="1"/>
  <c r="J364" i="11"/>
  <c r="I364" i="11"/>
  <c r="H364" i="11"/>
  <c r="R363" i="11"/>
  <c r="P363" i="11"/>
  <c r="S363" i="11" s="1"/>
  <c r="J363" i="11"/>
  <c r="I363" i="11"/>
  <c r="H363" i="11"/>
  <c r="S362" i="11"/>
  <c r="R362" i="11"/>
  <c r="P362" i="11"/>
  <c r="J362" i="11"/>
  <c r="I362" i="11"/>
  <c r="H362" i="11"/>
  <c r="R361" i="11"/>
  <c r="P361" i="11"/>
  <c r="S361" i="11" s="1"/>
  <c r="J361" i="11"/>
  <c r="I361" i="11"/>
  <c r="H361" i="11"/>
  <c r="S360" i="11"/>
  <c r="R360" i="11"/>
  <c r="P360" i="11"/>
  <c r="J360" i="11"/>
  <c r="I360" i="11"/>
  <c r="H360" i="11"/>
  <c r="R359" i="11"/>
  <c r="P359" i="11"/>
  <c r="S359" i="11" s="1"/>
  <c r="J359" i="11"/>
  <c r="I359" i="11"/>
  <c r="H359" i="11"/>
  <c r="R358" i="11"/>
  <c r="P358" i="11"/>
  <c r="S358" i="11" s="1"/>
  <c r="J358" i="11"/>
  <c r="I358" i="11"/>
  <c r="H358" i="11"/>
  <c r="R357" i="11"/>
  <c r="P357" i="11"/>
  <c r="S357" i="11" s="1"/>
  <c r="J357" i="11"/>
  <c r="I357" i="11"/>
  <c r="H357" i="11"/>
  <c r="R356" i="11"/>
  <c r="P356" i="11"/>
  <c r="S356" i="11" s="1"/>
  <c r="J356" i="11"/>
  <c r="I356" i="11"/>
  <c r="H356" i="11"/>
  <c r="R355" i="11"/>
  <c r="P355" i="11"/>
  <c r="S355" i="11" s="1"/>
  <c r="J355" i="11"/>
  <c r="I355" i="11"/>
  <c r="H355" i="11"/>
  <c r="S354" i="11"/>
  <c r="R354" i="11"/>
  <c r="P354" i="11"/>
  <c r="J354" i="11"/>
  <c r="I354" i="11"/>
  <c r="H354" i="11"/>
  <c r="R353" i="11"/>
  <c r="P353" i="11"/>
  <c r="S353" i="11" s="1"/>
  <c r="J353" i="11"/>
  <c r="I353" i="11"/>
  <c r="H353" i="11"/>
  <c r="S352" i="11"/>
  <c r="R352" i="11"/>
  <c r="P352" i="11"/>
  <c r="J352" i="11"/>
  <c r="I352" i="11"/>
  <c r="H352" i="11"/>
  <c r="R351" i="11"/>
  <c r="P351" i="11"/>
  <c r="S351" i="11" s="1"/>
  <c r="J351" i="11"/>
  <c r="I351" i="11"/>
  <c r="H351" i="11"/>
  <c r="R350" i="11"/>
  <c r="P350" i="11"/>
  <c r="S350" i="11" s="1"/>
  <c r="J350" i="11"/>
  <c r="I350" i="11"/>
  <c r="H350" i="11"/>
  <c r="R349" i="11"/>
  <c r="P349" i="11"/>
  <c r="S349" i="11" s="1"/>
  <c r="J349" i="11"/>
  <c r="I349" i="11"/>
  <c r="H349" i="11"/>
  <c r="R348" i="11"/>
  <c r="P348" i="11"/>
  <c r="S348" i="11" s="1"/>
  <c r="J348" i="11"/>
  <c r="I348" i="11"/>
  <c r="H348" i="11"/>
  <c r="R347" i="11"/>
  <c r="P347" i="11"/>
  <c r="S347" i="11" s="1"/>
  <c r="J347" i="11"/>
  <c r="I347" i="11"/>
  <c r="H347" i="11"/>
  <c r="S346" i="11"/>
  <c r="R346" i="11"/>
  <c r="P346" i="11"/>
  <c r="J346" i="11"/>
  <c r="I346" i="11"/>
  <c r="H346" i="11"/>
  <c r="R345" i="11"/>
  <c r="P345" i="11"/>
  <c r="S345" i="11" s="1"/>
  <c r="J345" i="11"/>
  <c r="I345" i="11"/>
  <c r="H345" i="11"/>
  <c r="S344" i="11"/>
  <c r="R344" i="11"/>
  <c r="P344" i="11"/>
  <c r="J344" i="11"/>
  <c r="I344" i="11"/>
  <c r="H344" i="11"/>
  <c r="R343" i="11"/>
  <c r="P343" i="11"/>
  <c r="S343" i="11" s="1"/>
  <c r="J343" i="11"/>
  <c r="I343" i="11"/>
  <c r="H343" i="11"/>
  <c r="R342" i="11"/>
  <c r="P342" i="11"/>
  <c r="S342" i="11" s="1"/>
  <c r="J342" i="11"/>
  <c r="I342" i="11"/>
  <c r="H342" i="11"/>
  <c r="R341" i="11"/>
  <c r="P341" i="11"/>
  <c r="S341" i="11" s="1"/>
  <c r="J341" i="11"/>
  <c r="I341" i="11"/>
  <c r="H341" i="11"/>
  <c r="R340" i="11"/>
  <c r="P340" i="11"/>
  <c r="S340" i="11" s="1"/>
  <c r="J340" i="11"/>
  <c r="I340" i="11"/>
  <c r="H340" i="11"/>
  <c r="R339" i="11"/>
  <c r="P339" i="11"/>
  <c r="S339" i="11" s="1"/>
  <c r="J339" i="11"/>
  <c r="I339" i="11"/>
  <c r="H339" i="11"/>
  <c r="S338" i="11"/>
  <c r="R338" i="11"/>
  <c r="P338" i="11"/>
  <c r="J338" i="11"/>
  <c r="I338" i="11"/>
  <c r="H338" i="11"/>
  <c r="R337" i="11"/>
  <c r="P337" i="11"/>
  <c r="S337" i="11" s="1"/>
  <c r="J337" i="11"/>
  <c r="I337" i="11"/>
  <c r="H337" i="11"/>
  <c r="S336" i="11"/>
  <c r="R336" i="11"/>
  <c r="P336" i="11"/>
  <c r="J336" i="11"/>
  <c r="I336" i="11"/>
  <c r="H336" i="11"/>
  <c r="R335" i="11"/>
  <c r="P335" i="11"/>
  <c r="S335" i="11" s="1"/>
  <c r="J335" i="11"/>
  <c r="I335" i="11"/>
  <c r="H335" i="11"/>
  <c r="R334" i="11"/>
  <c r="P334" i="11"/>
  <c r="S334" i="11" s="1"/>
  <c r="J334" i="11"/>
  <c r="I334" i="11"/>
  <c r="H334" i="11"/>
  <c r="R333" i="11"/>
  <c r="P333" i="11"/>
  <c r="S333" i="11" s="1"/>
  <c r="J333" i="11"/>
  <c r="I333" i="11"/>
  <c r="H333" i="11"/>
  <c r="R332" i="11"/>
  <c r="P332" i="11"/>
  <c r="S332" i="11" s="1"/>
  <c r="J332" i="11"/>
  <c r="I332" i="11"/>
  <c r="H332" i="11"/>
  <c r="R331" i="11"/>
  <c r="P331" i="11"/>
  <c r="S331" i="11" s="1"/>
  <c r="J331" i="11"/>
  <c r="I331" i="11"/>
  <c r="H331" i="11"/>
  <c r="S330" i="11"/>
  <c r="R330" i="11"/>
  <c r="P330" i="11"/>
  <c r="J330" i="11"/>
  <c r="I330" i="11"/>
  <c r="H330" i="11"/>
  <c r="R329" i="11"/>
  <c r="P329" i="11"/>
  <c r="S329" i="11" s="1"/>
  <c r="J329" i="11"/>
  <c r="I329" i="11"/>
  <c r="H329" i="11"/>
  <c r="S328" i="11"/>
  <c r="R328" i="11"/>
  <c r="P328" i="11"/>
  <c r="J328" i="11"/>
  <c r="I328" i="11"/>
  <c r="H328" i="11"/>
  <c r="R327" i="11"/>
  <c r="P327" i="11"/>
  <c r="S327" i="11" s="1"/>
  <c r="J327" i="11"/>
  <c r="I327" i="11"/>
  <c r="H327" i="11"/>
  <c r="R326" i="11"/>
  <c r="P326" i="11"/>
  <c r="S326" i="11" s="1"/>
  <c r="J326" i="11"/>
  <c r="I326" i="11"/>
  <c r="H326" i="11"/>
  <c r="R325" i="11"/>
  <c r="P325" i="11"/>
  <c r="S325" i="11" s="1"/>
  <c r="J325" i="11"/>
  <c r="I325" i="11"/>
  <c r="H325" i="11"/>
  <c r="R324" i="11"/>
  <c r="P324" i="11"/>
  <c r="S324" i="11" s="1"/>
  <c r="J324" i="11"/>
  <c r="I324" i="11"/>
  <c r="H324" i="11"/>
  <c r="R323" i="11"/>
  <c r="P323" i="11"/>
  <c r="S323" i="11" s="1"/>
  <c r="J323" i="11"/>
  <c r="I323" i="11"/>
  <c r="H323" i="11"/>
  <c r="S322" i="11"/>
  <c r="R322" i="11"/>
  <c r="P322" i="11"/>
  <c r="J322" i="11"/>
  <c r="I322" i="11"/>
  <c r="H322" i="11"/>
  <c r="R321" i="11"/>
  <c r="P321" i="11"/>
  <c r="S321" i="11" s="1"/>
  <c r="J321" i="11"/>
  <c r="I321" i="11"/>
  <c r="H321" i="11"/>
  <c r="S320" i="11"/>
  <c r="R320" i="11"/>
  <c r="P320" i="11"/>
  <c r="J320" i="11"/>
  <c r="I320" i="11"/>
  <c r="H320" i="11"/>
  <c r="R319" i="11"/>
  <c r="P319" i="11"/>
  <c r="S319" i="11" s="1"/>
  <c r="J319" i="11"/>
  <c r="I319" i="11"/>
  <c r="H319" i="11"/>
  <c r="R318" i="11"/>
  <c r="P318" i="11"/>
  <c r="S318" i="11" s="1"/>
  <c r="J318" i="11"/>
  <c r="I318" i="11"/>
  <c r="H318" i="11"/>
  <c r="R317" i="11"/>
  <c r="P317" i="11"/>
  <c r="S317" i="11" s="1"/>
  <c r="J317" i="11"/>
  <c r="I317" i="11"/>
  <c r="H317" i="11"/>
  <c r="R316" i="11"/>
  <c r="P316" i="11"/>
  <c r="S316" i="11" s="1"/>
  <c r="J316" i="11"/>
  <c r="I316" i="11"/>
  <c r="H316" i="11"/>
  <c r="R315" i="11"/>
  <c r="P315" i="11"/>
  <c r="S315" i="11" s="1"/>
  <c r="J315" i="11"/>
  <c r="I315" i="11"/>
  <c r="H315" i="11"/>
  <c r="S314" i="11"/>
  <c r="R314" i="11"/>
  <c r="P314" i="11"/>
  <c r="J314" i="11"/>
  <c r="I314" i="11"/>
  <c r="H314" i="11"/>
  <c r="R313" i="11"/>
  <c r="P313" i="11"/>
  <c r="S313" i="11" s="1"/>
  <c r="J313" i="11"/>
  <c r="I313" i="11"/>
  <c r="H313" i="11"/>
  <c r="S312" i="11"/>
  <c r="R312" i="11"/>
  <c r="P312" i="11"/>
  <c r="J312" i="11"/>
  <c r="I312" i="11"/>
  <c r="H312" i="11"/>
  <c r="R311" i="11"/>
  <c r="P311" i="11"/>
  <c r="S311" i="11" s="1"/>
  <c r="J311" i="11"/>
  <c r="I311" i="11"/>
  <c r="H311" i="11"/>
  <c r="R310" i="11"/>
  <c r="P310" i="11"/>
  <c r="S310" i="11" s="1"/>
  <c r="J310" i="11"/>
  <c r="I310" i="11"/>
  <c r="H310" i="11"/>
  <c r="R309" i="11"/>
  <c r="P309" i="11"/>
  <c r="S309" i="11" s="1"/>
  <c r="J309" i="11"/>
  <c r="I309" i="11"/>
  <c r="H309" i="11"/>
  <c r="R308" i="11"/>
  <c r="P308" i="11"/>
  <c r="S308" i="11" s="1"/>
  <c r="J308" i="11"/>
  <c r="I308" i="11"/>
  <c r="H308" i="11"/>
  <c r="R307" i="11"/>
  <c r="P307" i="11"/>
  <c r="S307" i="11" s="1"/>
  <c r="J307" i="11"/>
  <c r="I307" i="11"/>
  <c r="H307" i="11"/>
  <c r="S306" i="11"/>
  <c r="R306" i="11"/>
  <c r="P306" i="11"/>
  <c r="J306" i="11"/>
  <c r="I306" i="11"/>
  <c r="H306" i="11"/>
  <c r="R305" i="11"/>
  <c r="P305" i="11"/>
  <c r="S305" i="11" s="1"/>
  <c r="J305" i="11"/>
  <c r="I305" i="11"/>
  <c r="H305" i="11"/>
  <c r="S304" i="11"/>
  <c r="R304" i="11"/>
  <c r="P304" i="11"/>
  <c r="J304" i="11"/>
  <c r="I304" i="11"/>
  <c r="H304" i="11"/>
  <c r="R303" i="11"/>
  <c r="P303" i="11"/>
  <c r="S303" i="11" s="1"/>
  <c r="J303" i="11"/>
  <c r="I303" i="11"/>
  <c r="H303" i="11"/>
  <c r="R302" i="11"/>
  <c r="P302" i="11"/>
  <c r="S302" i="11" s="1"/>
  <c r="J302" i="11"/>
  <c r="I302" i="11"/>
  <c r="H302" i="11"/>
  <c r="R301" i="11"/>
  <c r="P301" i="11"/>
  <c r="S301" i="11" s="1"/>
  <c r="J301" i="11"/>
  <c r="I301" i="11"/>
  <c r="H301" i="11"/>
  <c r="R300" i="11"/>
  <c r="P300" i="11"/>
  <c r="S300" i="11" s="1"/>
  <c r="J300" i="11"/>
  <c r="I300" i="11"/>
  <c r="H300" i="11"/>
  <c r="R299" i="11"/>
  <c r="P299" i="11"/>
  <c r="S299" i="11" s="1"/>
  <c r="J299" i="11"/>
  <c r="I299" i="11"/>
  <c r="H299" i="11"/>
  <c r="S298" i="11"/>
  <c r="R298" i="11"/>
  <c r="P298" i="11"/>
  <c r="J298" i="11"/>
  <c r="I298" i="11"/>
  <c r="H298" i="11"/>
  <c r="R297" i="11"/>
  <c r="P297" i="11"/>
  <c r="S297" i="11" s="1"/>
  <c r="J297" i="11"/>
  <c r="I297" i="11"/>
  <c r="H297" i="11"/>
  <c r="S296" i="11"/>
  <c r="R296" i="11"/>
  <c r="P296" i="11"/>
  <c r="J296" i="11"/>
  <c r="I296" i="11"/>
  <c r="H296" i="11"/>
  <c r="R295" i="11"/>
  <c r="P295" i="11"/>
  <c r="S295" i="11" s="1"/>
  <c r="J295" i="11"/>
  <c r="I295" i="11"/>
  <c r="H295" i="11"/>
  <c r="R294" i="11"/>
  <c r="P294" i="11"/>
  <c r="S294" i="11" s="1"/>
  <c r="J294" i="11"/>
  <c r="I294" i="11"/>
  <c r="H294" i="11"/>
  <c r="R293" i="11"/>
  <c r="P293" i="11"/>
  <c r="S293" i="11" s="1"/>
  <c r="J293" i="11"/>
  <c r="I293" i="11"/>
  <c r="H293" i="11"/>
  <c r="R292" i="11"/>
  <c r="P292" i="11"/>
  <c r="S292" i="11" s="1"/>
  <c r="J292" i="11"/>
  <c r="I292" i="11"/>
  <c r="H292" i="11"/>
  <c r="R291" i="11"/>
  <c r="P291" i="11"/>
  <c r="S291" i="11" s="1"/>
  <c r="J291" i="11"/>
  <c r="I291" i="11"/>
  <c r="H291" i="11"/>
  <c r="S290" i="11"/>
  <c r="R290" i="11"/>
  <c r="P290" i="11"/>
  <c r="J290" i="11"/>
  <c r="I290" i="11"/>
  <c r="H290" i="11"/>
  <c r="R289" i="11"/>
  <c r="P289" i="11"/>
  <c r="S289" i="11" s="1"/>
  <c r="J289" i="11"/>
  <c r="I289" i="11"/>
  <c r="H289" i="11"/>
  <c r="S288" i="11"/>
  <c r="R288" i="11"/>
  <c r="P288" i="11"/>
  <c r="J288" i="11"/>
  <c r="I288" i="11"/>
  <c r="H288" i="11"/>
  <c r="R287" i="11"/>
  <c r="P287" i="11"/>
  <c r="S287" i="11" s="1"/>
  <c r="J287" i="11"/>
  <c r="I287" i="11"/>
  <c r="H287" i="11"/>
  <c r="R286" i="11"/>
  <c r="P286" i="11"/>
  <c r="S286" i="11" s="1"/>
  <c r="J286" i="11"/>
  <c r="I286" i="11"/>
  <c r="H286" i="11"/>
  <c r="R285" i="11"/>
  <c r="P285" i="11"/>
  <c r="S285" i="11" s="1"/>
  <c r="J285" i="11"/>
  <c r="I285" i="11"/>
  <c r="H285" i="11"/>
  <c r="R284" i="11"/>
  <c r="P284" i="11"/>
  <c r="S284" i="11" s="1"/>
  <c r="J284" i="11"/>
  <c r="I284" i="11"/>
  <c r="H284" i="11"/>
  <c r="R283" i="11"/>
  <c r="P283" i="11"/>
  <c r="S283" i="11" s="1"/>
  <c r="J283" i="11"/>
  <c r="I283" i="11"/>
  <c r="H283" i="11"/>
  <c r="S282" i="11"/>
  <c r="R282" i="11"/>
  <c r="P282" i="11"/>
  <c r="J282" i="11"/>
  <c r="I282" i="11"/>
  <c r="H282" i="11"/>
  <c r="R281" i="11"/>
  <c r="P281" i="11"/>
  <c r="S281" i="11" s="1"/>
  <c r="J281" i="11"/>
  <c r="I281" i="11"/>
  <c r="H281" i="11"/>
  <c r="S280" i="11"/>
  <c r="R280" i="11"/>
  <c r="P280" i="11"/>
  <c r="J280" i="11"/>
  <c r="I280" i="11"/>
  <c r="H280" i="11"/>
  <c r="R279" i="11"/>
  <c r="P279" i="11"/>
  <c r="S279" i="11" s="1"/>
  <c r="J279" i="11"/>
  <c r="I279" i="11"/>
  <c r="H279" i="11"/>
  <c r="R278" i="11"/>
  <c r="P278" i="11"/>
  <c r="S278" i="11" s="1"/>
  <c r="J278" i="11"/>
  <c r="I278" i="11"/>
  <c r="H278" i="11"/>
  <c r="R277" i="11"/>
  <c r="P277" i="11"/>
  <c r="S277" i="11" s="1"/>
  <c r="J277" i="11"/>
  <c r="I277" i="11"/>
  <c r="H277" i="11"/>
  <c r="R276" i="11"/>
  <c r="P276" i="11"/>
  <c r="S276" i="11" s="1"/>
  <c r="J276" i="11"/>
  <c r="I276" i="11"/>
  <c r="H276" i="11"/>
  <c r="R275" i="11"/>
  <c r="P275" i="11"/>
  <c r="S275" i="11" s="1"/>
  <c r="J275" i="11"/>
  <c r="I275" i="11"/>
  <c r="H275" i="11"/>
  <c r="S274" i="11"/>
  <c r="R274" i="11"/>
  <c r="P274" i="11"/>
  <c r="J274" i="11"/>
  <c r="I274" i="11"/>
  <c r="H274" i="11"/>
  <c r="R273" i="11"/>
  <c r="P273" i="11"/>
  <c r="S273" i="11" s="1"/>
  <c r="J273" i="11"/>
  <c r="I273" i="11"/>
  <c r="H273" i="11"/>
  <c r="S272" i="11"/>
  <c r="R272" i="11"/>
  <c r="P272" i="11"/>
  <c r="J272" i="11"/>
  <c r="I272" i="11"/>
  <c r="H272" i="11"/>
  <c r="R271" i="11"/>
  <c r="P271" i="11"/>
  <c r="S271" i="11" s="1"/>
  <c r="J271" i="11"/>
  <c r="I271" i="11"/>
  <c r="H271" i="11"/>
  <c r="R270" i="11"/>
  <c r="P270" i="11"/>
  <c r="S270" i="11" s="1"/>
  <c r="J270" i="11"/>
  <c r="I270" i="11"/>
  <c r="H270" i="11"/>
  <c r="R269" i="11"/>
  <c r="P269" i="11"/>
  <c r="S269" i="11" s="1"/>
  <c r="J269" i="11"/>
  <c r="I269" i="11"/>
  <c r="H269" i="11"/>
  <c r="R268" i="11"/>
  <c r="P268" i="11"/>
  <c r="S268" i="11" s="1"/>
  <c r="J268" i="11"/>
  <c r="I268" i="11"/>
  <c r="H268" i="11"/>
  <c r="R267" i="11"/>
  <c r="P267" i="11"/>
  <c r="S267" i="11" s="1"/>
  <c r="J267" i="11"/>
  <c r="I267" i="11"/>
  <c r="H267" i="11"/>
  <c r="S266" i="11"/>
  <c r="R266" i="11"/>
  <c r="P266" i="11"/>
  <c r="J266" i="11"/>
  <c r="I266" i="11"/>
  <c r="H266" i="11"/>
  <c r="R265" i="11"/>
  <c r="P265" i="11"/>
  <c r="S265" i="11" s="1"/>
  <c r="J265" i="11"/>
  <c r="I265" i="11"/>
  <c r="H265" i="11"/>
  <c r="S264" i="11"/>
  <c r="R264" i="11"/>
  <c r="P264" i="11"/>
  <c r="J264" i="11"/>
  <c r="I264" i="11"/>
  <c r="H264" i="11"/>
  <c r="R263" i="11"/>
  <c r="P263" i="11"/>
  <c r="S263" i="11" s="1"/>
  <c r="J263" i="11"/>
  <c r="I263" i="11"/>
  <c r="H263" i="11"/>
  <c r="R262" i="11"/>
  <c r="P262" i="11"/>
  <c r="S262" i="11" s="1"/>
  <c r="J262" i="11"/>
  <c r="I262" i="11"/>
  <c r="H262" i="11"/>
  <c r="R261" i="11"/>
  <c r="P261" i="11"/>
  <c r="S261" i="11" s="1"/>
  <c r="J261" i="11"/>
  <c r="I261" i="11"/>
  <c r="H261" i="11"/>
  <c r="R260" i="11"/>
  <c r="P260" i="11"/>
  <c r="S260" i="11" s="1"/>
  <c r="J260" i="11"/>
  <c r="I260" i="11"/>
  <c r="H260" i="11"/>
  <c r="R259" i="11"/>
  <c r="P259" i="11"/>
  <c r="S259" i="11" s="1"/>
  <c r="J259" i="11"/>
  <c r="I259" i="11"/>
  <c r="H259" i="11"/>
  <c r="S258" i="11"/>
  <c r="R258" i="11"/>
  <c r="P258" i="11"/>
  <c r="J258" i="11"/>
  <c r="I258" i="11"/>
  <c r="H258" i="11"/>
  <c r="R257" i="11"/>
  <c r="P257" i="11"/>
  <c r="S257" i="11" s="1"/>
  <c r="J257" i="11"/>
  <c r="I257" i="11"/>
  <c r="H257" i="11"/>
  <c r="S256" i="11"/>
  <c r="R256" i="11"/>
  <c r="P256" i="11"/>
  <c r="J256" i="11"/>
  <c r="I256" i="11"/>
  <c r="H256" i="11"/>
  <c r="R255" i="11"/>
  <c r="P255" i="11"/>
  <c r="S255" i="11" s="1"/>
  <c r="J255" i="11"/>
  <c r="I255" i="11"/>
  <c r="H255" i="11"/>
  <c r="R254" i="11"/>
  <c r="P254" i="11"/>
  <c r="S254" i="11" s="1"/>
  <c r="J254" i="11"/>
  <c r="I254" i="11"/>
  <c r="H254" i="11"/>
  <c r="R253" i="11"/>
  <c r="P253" i="11"/>
  <c r="S253" i="11" s="1"/>
  <c r="J253" i="11"/>
  <c r="I253" i="11"/>
  <c r="H253" i="11"/>
  <c r="R252" i="11"/>
  <c r="P252" i="11"/>
  <c r="S252" i="11" s="1"/>
  <c r="J252" i="11"/>
  <c r="I252" i="11"/>
  <c r="H252" i="11"/>
  <c r="R251" i="11"/>
  <c r="P251" i="11"/>
  <c r="S251" i="11" s="1"/>
  <c r="J251" i="11"/>
  <c r="I251" i="11"/>
  <c r="H251" i="11"/>
  <c r="S250" i="11"/>
  <c r="R250" i="11"/>
  <c r="P250" i="11"/>
  <c r="J250" i="11"/>
  <c r="I250" i="11"/>
  <c r="H250" i="11"/>
  <c r="R249" i="11"/>
  <c r="P249" i="11"/>
  <c r="S249" i="11" s="1"/>
  <c r="J249" i="11"/>
  <c r="I249" i="11"/>
  <c r="H249" i="11"/>
  <c r="S248" i="11"/>
  <c r="R248" i="11"/>
  <c r="P248" i="11"/>
  <c r="J248" i="11"/>
  <c r="I248" i="11"/>
  <c r="H248" i="11"/>
  <c r="R247" i="11"/>
  <c r="P247" i="11"/>
  <c r="S247" i="11" s="1"/>
  <c r="J247" i="11"/>
  <c r="I247" i="11"/>
  <c r="H247" i="11"/>
  <c r="R246" i="11"/>
  <c r="P246" i="11"/>
  <c r="S246" i="11" s="1"/>
  <c r="J246" i="11"/>
  <c r="I246" i="11"/>
  <c r="H246" i="11"/>
  <c r="R245" i="11"/>
  <c r="P245" i="11"/>
  <c r="S245" i="11" s="1"/>
  <c r="J245" i="11"/>
  <c r="I245" i="11"/>
  <c r="H245" i="11"/>
  <c r="R244" i="11"/>
  <c r="P244" i="11"/>
  <c r="S244" i="11" s="1"/>
  <c r="J244" i="11"/>
  <c r="I244" i="11"/>
  <c r="H244" i="11"/>
  <c r="R243" i="11"/>
  <c r="P243" i="11"/>
  <c r="S243" i="11" s="1"/>
  <c r="J243" i="11"/>
  <c r="I243" i="11"/>
  <c r="H243" i="11"/>
  <c r="S242" i="11"/>
  <c r="R242" i="11"/>
  <c r="P242" i="11"/>
  <c r="J242" i="11"/>
  <c r="I242" i="11"/>
  <c r="H242" i="11"/>
  <c r="R241" i="11"/>
  <c r="P241" i="11"/>
  <c r="S241" i="11" s="1"/>
  <c r="J241" i="11"/>
  <c r="I241" i="11"/>
  <c r="H241" i="11"/>
  <c r="S240" i="11"/>
  <c r="R240" i="11"/>
  <c r="P240" i="11"/>
  <c r="J240" i="11"/>
  <c r="I240" i="11"/>
  <c r="H240" i="11"/>
  <c r="R239" i="11"/>
  <c r="P239" i="11"/>
  <c r="S239" i="11" s="1"/>
  <c r="J239" i="11"/>
  <c r="I239" i="11"/>
  <c r="H239" i="11"/>
  <c r="R238" i="11"/>
  <c r="P238" i="11"/>
  <c r="S238" i="11" s="1"/>
  <c r="J238" i="11"/>
  <c r="I238" i="11"/>
  <c r="H238" i="11"/>
  <c r="R237" i="11"/>
  <c r="P237" i="11"/>
  <c r="S237" i="11" s="1"/>
  <c r="J237" i="11"/>
  <c r="I237" i="11"/>
  <c r="H237" i="11"/>
  <c r="R236" i="11"/>
  <c r="P236" i="11"/>
  <c r="S236" i="11" s="1"/>
  <c r="J236" i="11"/>
  <c r="I236" i="11"/>
  <c r="H236" i="11"/>
  <c r="R235" i="11"/>
  <c r="P235" i="11"/>
  <c r="S235" i="11" s="1"/>
  <c r="J235" i="11"/>
  <c r="I235" i="11"/>
  <c r="H235" i="11"/>
  <c r="R234" i="11"/>
  <c r="P234" i="11"/>
  <c r="S234" i="11" s="1"/>
  <c r="J234" i="11"/>
  <c r="I234" i="11"/>
  <c r="H234" i="11"/>
  <c r="R233" i="11"/>
  <c r="P233" i="11"/>
  <c r="S233" i="11" s="1"/>
  <c r="J233" i="11"/>
  <c r="I233" i="11"/>
  <c r="H233" i="11"/>
  <c r="R232" i="11"/>
  <c r="P232" i="11"/>
  <c r="S232" i="11" s="1"/>
  <c r="J232" i="11"/>
  <c r="I232" i="11"/>
  <c r="H232" i="11"/>
  <c r="S231" i="11"/>
  <c r="R231" i="11"/>
  <c r="P231" i="11"/>
  <c r="J231" i="11"/>
  <c r="I231" i="11"/>
  <c r="H231" i="11"/>
  <c r="R230" i="11"/>
  <c r="P230" i="11"/>
  <c r="S230" i="11" s="1"/>
  <c r="J230" i="11"/>
  <c r="I230" i="11"/>
  <c r="H230" i="11"/>
  <c r="S229" i="11"/>
  <c r="R229" i="11"/>
  <c r="P229" i="11"/>
  <c r="J229" i="11"/>
  <c r="I229" i="11"/>
  <c r="H229" i="11"/>
  <c r="R228" i="11"/>
  <c r="P228" i="11"/>
  <c r="S228" i="11" s="1"/>
  <c r="J228" i="11"/>
  <c r="I228" i="11"/>
  <c r="H228" i="11"/>
  <c r="R227" i="11"/>
  <c r="P227" i="11"/>
  <c r="S227" i="11" s="1"/>
  <c r="J227" i="11"/>
  <c r="I227" i="11"/>
  <c r="H227" i="11"/>
  <c r="R226" i="11"/>
  <c r="P226" i="11"/>
  <c r="S226" i="11" s="1"/>
  <c r="J226" i="11"/>
  <c r="I226" i="11"/>
  <c r="H226" i="11"/>
  <c r="R225" i="11"/>
  <c r="P225" i="11"/>
  <c r="S225" i="11" s="1"/>
  <c r="J225" i="11"/>
  <c r="I225" i="11"/>
  <c r="H225" i="11"/>
  <c r="R224" i="11"/>
  <c r="P224" i="11"/>
  <c r="S224" i="11" s="1"/>
  <c r="J224" i="11"/>
  <c r="I224" i="11"/>
  <c r="H224" i="11"/>
  <c r="S223" i="11"/>
  <c r="R223" i="11"/>
  <c r="P223" i="11"/>
  <c r="J223" i="11"/>
  <c r="I223" i="11"/>
  <c r="H223" i="11"/>
  <c r="R222" i="11"/>
  <c r="P222" i="11"/>
  <c r="S222" i="11" s="1"/>
  <c r="J222" i="11"/>
  <c r="I222" i="11"/>
  <c r="H222" i="11"/>
  <c r="S221" i="11"/>
  <c r="R221" i="11"/>
  <c r="P221" i="11"/>
  <c r="J221" i="11"/>
  <c r="I221" i="11"/>
  <c r="H221" i="11"/>
  <c r="R220" i="11"/>
  <c r="P220" i="11"/>
  <c r="S220" i="11" s="1"/>
  <c r="J220" i="11"/>
  <c r="I220" i="11"/>
  <c r="H220" i="11"/>
  <c r="R219" i="11"/>
  <c r="P219" i="11"/>
  <c r="S219" i="11" s="1"/>
  <c r="J219" i="11"/>
  <c r="I219" i="11"/>
  <c r="H219" i="11"/>
  <c r="R218" i="11"/>
  <c r="P218" i="11"/>
  <c r="S218" i="11" s="1"/>
  <c r="J218" i="11"/>
  <c r="I218" i="11"/>
  <c r="H218" i="11"/>
  <c r="R217" i="11"/>
  <c r="P217" i="11"/>
  <c r="S217" i="11" s="1"/>
  <c r="J217" i="11"/>
  <c r="I217" i="11"/>
  <c r="H217" i="11"/>
  <c r="R216" i="11"/>
  <c r="P216" i="11"/>
  <c r="S216" i="11" s="1"/>
  <c r="J216" i="11"/>
  <c r="I216" i="11"/>
  <c r="H216" i="11"/>
  <c r="S215" i="11"/>
  <c r="R215" i="11"/>
  <c r="P215" i="11"/>
  <c r="J215" i="11"/>
  <c r="I215" i="11"/>
  <c r="H215" i="11"/>
  <c r="R214" i="11"/>
  <c r="P214" i="11"/>
  <c r="S214" i="11" s="1"/>
  <c r="J214" i="11"/>
  <c r="I214" i="11"/>
  <c r="H214" i="11"/>
  <c r="S213" i="11"/>
  <c r="R213" i="11"/>
  <c r="P213" i="11"/>
  <c r="J213" i="11"/>
  <c r="I213" i="11"/>
  <c r="H213" i="11"/>
  <c r="R212" i="11"/>
  <c r="P212" i="11"/>
  <c r="S212" i="11" s="1"/>
  <c r="J212" i="11"/>
  <c r="I212" i="11"/>
  <c r="H212" i="11"/>
  <c r="R211" i="11"/>
  <c r="P211" i="11"/>
  <c r="S211" i="11" s="1"/>
  <c r="J211" i="11"/>
  <c r="I211" i="11"/>
  <c r="H211" i="11"/>
  <c r="R210" i="11"/>
  <c r="P210" i="11"/>
  <c r="S210" i="11" s="1"/>
  <c r="J210" i="11"/>
  <c r="I210" i="11"/>
  <c r="H210" i="11"/>
  <c r="R209" i="11"/>
  <c r="P209" i="11"/>
  <c r="S209" i="11" s="1"/>
  <c r="J209" i="11"/>
  <c r="I209" i="11"/>
  <c r="H209" i="11"/>
  <c r="R208" i="11"/>
  <c r="P208" i="11"/>
  <c r="S208" i="11" s="1"/>
  <c r="J208" i="11"/>
  <c r="I208" i="11"/>
  <c r="H208" i="11"/>
  <c r="S207" i="11"/>
  <c r="R207" i="11"/>
  <c r="P207" i="11"/>
  <c r="J207" i="11"/>
  <c r="I207" i="11"/>
  <c r="H207" i="11"/>
  <c r="R206" i="11"/>
  <c r="P206" i="11"/>
  <c r="S206" i="11" s="1"/>
  <c r="J206" i="11"/>
  <c r="I206" i="11"/>
  <c r="H206" i="11"/>
  <c r="S205" i="11"/>
  <c r="R205" i="11"/>
  <c r="P205" i="11"/>
  <c r="J205" i="11"/>
  <c r="I205" i="11"/>
  <c r="H205" i="11"/>
  <c r="R204" i="11"/>
  <c r="P204" i="11"/>
  <c r="S204" i="11" s="1"/>
  <c r="J204" i="11"/>
  <c r="I204" i="11"/>
  <c r="H204" i="11"/>
  <c r="R203" i="11"/>
  <c r="P203" i="11"/>
  <c r="S203" i="11" s="1"/>
  <c r="J203" i="11"/>
  <c r="I203" i="11"/>
  <c r="H203" i="11"/>
  <c r="R202" i="11"/>
  <c r="P202" i="11"/>
  <c r="S202" i="11" s="1"/>
  <c r="J202" i="11"/>
  <c r="I202" i="11"/>
  <c r="H202" i="11"/>
  <c r="R201" i="11"/>
  <c r="P201" i="11"/>
  <c r="S201" i="11" s="1"/>
  <c r="J201" i="11"/>
  <c r="I201" i="11"/>
  <c r="H201" i="11"/>
  <c r="R200" i="11"/>
  <c r="P200" i="11"/>
  <c r="S200" i="11" s="1"/>
  <c r="J200" i="11"/>
  <c r="I200" i="11"/>
  <c r="H200" i="11"/>
  <c r="S199" i="11"/>
  <c r="R199" i="11"/>
  <c r="P199" i="11"/>
  <c r="J199" i="11"/>
  <c r="I199" i="11"/>
  <c r="H199" i="11"/>
  <c r="R198" i="11"/>
  <c r="P198" i="11"/>
  <c r="S198" i="11" s="1"/>
  <c r="J198" i="11"/>
  <c r="I198" i="11"/>
  <c r="H198" i="11"/>
  <c r="S197" i="11"/>
  <c r="R197" i="11"/>
  <c r="P197" i="11"/>
  <c r="J197" i="11"/>
  <c r="I197" i="11"/>
  <c r="H197" i="11"/>
  <c r="R196" i="11"/>
  <c r="P196" i="11"/>
  <c r="S196" i="11" s="1"/>
  <c r="J196" i="11"/>
  <c r="I196" i="11"/>
  <c r="H196" i="11"/>
  <c r="R195" i="11"/>
  <c r="P195" i="11"/>
  <c r="S195" i="11" s="1"/>
  <c r="J195" i="11"/>
  <c r="I195" i="11"/>
  <c r="H195" i="11"/>
  <c r="R194" i="11"/>
  <c r="P194" i="11"/>
  <c r="S194" i="11" s="1"/>
  <c r="J194" i="11"/>
  <c r="I194" i="11"/>
  <c r="H194" i="11"/>
  <c r="R193" i="11"/>
  <c r="P193" i="11"/>
  <c r="S193" i="11" s="1"/>
  <c r="J193" i="11"/>
  <c r="I193" i="11"/>
  <c r="H193" i="11"/>
  <c r="R192" i="11"/>
  <c r="P192" i="11"/>
  <c r="S192" i="11" s="1"/>
  <c r="J192" i="11"/>
  <c r="I192" i="11"/>
  <c r="H192" i="11"/>
  <c r="S191" i="11"/>
  <c r="R191" i="11"/>
  <c r="P191" i="11"/>
  <c r="J191" i="11"/>
  <c r="I191" i="11"/>
  <c r="H191" i="11"/>
  <c r="R190" i="11"/>
  <c r="P190" i="11"/>
  <c r="S190" i="11" s="1"/>
  <c r="J190" i="11"/>
  <c r="I190" i="11"/>
  <c r="H190" i="11"/>
  <c r="S189" i="11"/>
  <c r="R189" i="11"/>
  <c r="P189" i="11"/>
  <c r="J189" i="11"/>
  <c r="I189" i="11"/>
  <c r="H189" i="11"/>
  <c r="R188" i="11"/>
  <c r="P188" i="11"/>
  <c r="S188" i="11" s="1"/>
  <c r="J188" i="11"/>
  <c r="I188" i="11"/>
  <c r="H188" i="11"/>
  <c r="R187" i="11"/>
  <c r="P187" i="11"/>
  <c r="S187" i="11" s="1"/>
  <c r="J187" i="11"/>
  <c r="I187" i="11"/>
  <c r="H187" i="11"/>
  <c r="R186" i="11"/>
  <c r="P186" i="11"/>
  <c r="S186" i="11" s="1"/>
  <c r="J186" i="11"/>
  <c r="I186" i="11"/>
  <c r="H186" i="11"/>
  <c r="R185" i="11"/>
  <c r="P185" i="11"/>
  <c r="S185" i="11" s="1"/>
  <c r="J185" i="11"/>
  <c r="I185" i="11"/>
  <c r="H185" i="11"/>
  <c r="R184" i="11"/>
  <c r="P184" i="11"/>
  <c r="S184" i="11" s="1"/>
  <c r="J184" i="11"/>
  <c r="I184" i="11"/>
  <c r="H184" i="11"/>
  <c r="S183" i="11"/>
  <c r="R183" i="11"/>
  <c r="P183" i="11"/>
  <c r="J183" i="11"/>
  <c r="I183" i="11"/>
  <c r="H183" i="11"/>
  <c r="R182" i="11"/>
  <c r="P182" i="11"/>
  <c r="S182" i="11" s="1"/>
  <c r="J182" i="11"/>
  <c r="I182" i="11"/>
  <c r="H182" i="11"/>
  <c r="S181" i="11"/>
  <c r="R181" i="11"/>
  <c r="P181" i="11"/>
  <c r="J181" i="11"/>
  <c r="I181" i="11"/>
  <c r="H181" i="11"/>
  <c r="R180" i="11"/>
  <c r="P180" i="11"/>
  <c r="S180" i="11" s="1"/>
  <c r="J180" i="11"/>
  <c r="I180" i="11"/>
  <c r="H180" i="11"/>
  <c r="R179" i="11"/>
  <c r="P179" i="11"/>
  <c r="S179" i="11" s="1"/>
  <c r="J179" i="11"/>
  <c r="I179" i="11"/>
  <c r="H179" i="11"/>
  <c r="R178" i="11"/>
  <c r="P178" i="11"/>
  <c r="S178" i="11" s="1"/>
  <c r="J178" i="11"/>
  <c r="I178" i="11"/>
  <c r="H178" i="11"/>
  <c r="R177" i="11"/>
  <c r="P177" i="11"/>
  <c r="S177" i="11" s="1"/>
  <c r="J177" i="11"/>
  <c r="I177" i="11"/>
  <c r="H177" i="11"/>
  <c r="R176" i="11"/>
  <c r="P176" i="11"/>
  <c r="S176" i="11" s="1"/>
  <c r="J176" i="11"/>
  <c r="I176" i="11"/>
  <c r="H176" i="11"/>
  <c r="S175" i="11"/>
  <c r="R175" i="11"/>
  <c r="P175" i="11"/>
  <c r="J175" i="11"/>
  <c r="I175" i="11"/>
  <c r="H175" i="11"/>
  <c r="R174" i="11"/>
  <c r="P174" i="11"/>
  <c r="S174" i="11" s="1"/>
  <c r="J174" i="11"/>
  <c r="I174" i="11"/>
  <c r="H174" i="11"/>
  <c r="S173" i="11"/>
  <c r="R173" i="11"/>
  <c r="P173" i="11"/>
  <c r="J173" i="11"/>
  <c r="I173" i="11"/>
  <c r="H173" i="11"/>
  <c r="R172" i="11"/>
  <c r="P172" i="11"/>
  <c r="S172" i="11" s="1"/>
  <c r="J172" i="11"/>
  <c r="I172" i="11"/>
  <c r="H172" i="11"/>
  <c r="R171" i="11"/>
  <c r="P171" i="11"/>
  <c r="S171" i="11" s="1"/>
  <c r="J171" i="11"/>
  <c r="I171" i="11"/>
  <c r="H171" i="11"/>
  <c r="R170" i="11"/>
  <c r="P170" i="11"/>
  <c r="S170" i="11" s="1"/>
  <c r="J170" i="11"/>
  <c r="I170" i="11"/>
  <c r="H170" i="11"/>
  <c r="R169" i="11"/>
  <c r="P169" i="11"/>
  <c r="S169" i="11" s="1"/>
  <c r="J169" i="11"/>
  <c r="I169" i="11"/>
  <c r="H169" i="11"/>
  <c r="R168" i="11"/>
  <c r="P168" i="11"/>
  <c r="S168" i="11" s="1"/>
  <c r="J168" i="11"/>
  <c r="I168" i="11"/>
  <c r="H168" i="11"/>
  <c r="S167" i="11"/>
  <c r="R167" i="11"/>
  <c r="P167" i="11"/>
  <c r="J167" i="11"/>
  <c r="I167" i="11"/>
  <c r="H167" i="11"/>
  <c r="R166" i="11"/>
  <c r="P166" i="11"/>
  <c r="S166" i="11" s="1"/>
  <c r="J166" i="11"/>
  <c r="I166" i="11"/>
  <c r="H166" i="11"/>
  <c r="S165" i="11"/>
  <c r="R165" i="11"/>
  <c r="P165" i="11"/>
  <c r="J165" i="11"/>
  <c r="I165" i="11"/>
  <c r="H165" i="11"/>
  <c r="R164" i="11"/>
  <c r="P164" i="11"/>
  <c r="S164" i="11" s="1"/>
  <c r="J164" i="11"/>
  <c r="I164" i="11"/>
  <c r="H164" i="11"/>
  <c r="R163" i="11"/>
  <c r="P163" i="11"/>
  <c r="S163" i="11" s="1"/>
  <c r="J163" i="11"/>
  <c r="I163" i="11"/>
  <c r="H163" i="11"/>
  <c r="R162" i="11"/>
  <c r="P162" i="11"/>
  <c r="S162" i="11" s="1"/>
  <c r="J162" i="11"/>
  <c r="I162" i="11"/>
  <c r="H162" i="11"/>
  <c r="R161" i="11"/>
  <c r="P161" i="11"/>
  <c r="S161" i="11" s="1"/>
  <c r="J161" i="11"/>
  <c r="I161" i="11"/>
  <c r="H161" i="11"/>
  <c r="R160" i="11"/>
  <c r="P160" i="11"/>
  <c r="S160" i="11" s="1"/>
  <c r="J160" i="11"/>
  <c r="I160" i="11"/>
  <c r="H160" i="11"/>
  <c r="S159" i="11"/>
  <c r="R159" i="11"/>
  <c r="P159" i="11"/>
  <c r="J159" i="11"/>
  <c r="I159" i="11"/>
  <c r="H159" i="11"/>
  <c r="R158" i="11"/>
  <c r="P158" i="11"/>
  <c r="S158" i="11" s="1"/>
  <c r="J158" i="11"/>
  <c r="I158" i="11"/>
  <c r="H158" i="11"/>
  <c r="S157" i="11"/>
  <c r="R157" i="11"/>
  <c r="P157" i="11"/>
  <c r="J157" i="11"/>
  <c r="I157" i="11"/>
  <c r="H157" i="11"/>
  <c r="R156" i="11"/>
  <c r="P156" i="11"/>
  <c r="S156" i="11" s="1"/>
  <c r="J156" i="11"/>
  <c r="I156" i="11"/>
  <c r="H156" i="11"/>
  <c r="R155" i="11"/>
  <c r="P155" i="11"/>
  <c r="S155" i="11" s="1"/>
  <c r="J155" i="11"/>
  <c r="I155" i="11"/>
  <c r="H155" i="11"/>
  <c r="R154" i="11"/>
  <c r="P154" i="11"/>
  <c r="S154" i="11" s="1"/>
  <c r="J154" i="11"/>
  <c r="I154" i="11"/>
  <c r="H154" i="11"/>
  <c r="R153" i="11"/>
  <c r="P153" i="11"/>
  <c r="S153" i="11" s="1"/>
  <c r="J153" i="11"/>
  <c r="I153" i="11"/>
  <c r="H153" i="11"/>
  <c r="R152" i="11"/>
  <c r="P152" i="11"/>
  <c r="S152" i="11" s="1"/>
  <c r="J152" i="11"/>
  <c r="I152" i="11"/>
  <c r="H152" i="11"/>
  <c r="S151" i="11"/>
  <c r="R151" i="11"/>
  <c r="P151" i="11"/>
  <c r="J151" i="11"/>
  <c r="I151" i="11"/>
  <c r="H151" i="11"/>
  <c r="R150" i="11"/>
  <c r="P150" i="11"/>
  <c r="S150" i="11" s="1"/>
  <c r="J150" i="11"/>
  <c r="I150" i="11"/>
  <c r="H150" i="11"/>
  <c r="S149" i="11"/>
  <c r="R149" i="11"/>
  <c r="P149" i="11"/>
  <c r="J149" i="11"/>
  <c r="I149" i="11"/>
  <c r="H149" i="11"/>
  <c r="R148" i="11"/>
  <c r="P148" i="11"/>
  <c r="S148" i="11" s="1"/>
  <c r="J148" i="11"/>
  <c r="I148" i="11"/>
  <c r="H148" i="11"/>
  <c r="R147" i="11"/>
  <c r="P147" i="11"/>
  <c r="S147" i="11" s="1"/>
  <c r="J147" i="11"/>
  <c r="I147" i="11"/>
  <c r="H147" i="11"/>
  <c r="R146" i="11"/>
  <c r="P146" i="11"/>
  <c r="S146" i="11" s="1"/>
  <c r="J146" i="11"/>
  <c r="I146" i="11"/>
  <c r="H146" i="11"/>
  <c r="R145" i="11"/>
  <c r="P145" i="11"/>
  <c r="S145" i="11" s="1"/>
  <c r="J145" i="11"/>
  <c r="I145" i="11"/>
  <c r="H145" i="11"/>
  <c r="R144" i="11"/>
  <c r="P144" i="11"/>
  <c r="S144" i="11" s="1"/>
  <c r="J144" i="11"/>
  <c r="I144" i="11"/>
  <c r="H144" i="11"/>
  <c r="S143" i="11"/>
  <c r="R143" i="11"/>
  <c r="P143" i="11"/>
  <c r="J143" i="11"/>
  <c r="I143" i="11"/>
  <c r="H143" i="11"/>
  <c r="R142" i="11"/>
  <c r="P142" i="11"/>
  <c r="S142" i="11" s="1"/>
  <c r="J142" i="11"/>
  <c r="I142" i="11"/>
  <c r="H142" i="11"/>
  <c r="S141" i="11"/>
  <c r="R141" i="11"/>
  <c r="P141" i="11"/>
  <c r="J141" i="11"/>
  <c r="I141" i="11"/>
  <c r="H141" i="11"/>
  <c r="R140" i="11"/>
  <c r="P140" i="11"/>
  <c r="S140" i="11" s="1"/>
  <c r="J140" i="11"/>
  <c r="I140" i="11"/>
  <c r="H140" i="11"/>
  <c r="R139" i="11"/>
  <c r="P139" i="11"/>
  <c r="S139" i="11" s="1"/>
  <c r="J139" i="11"/>
  <c r="I139" i="11"/>
  <c r="H139" i="11"/>
  <c r="R138" i="11"/>
  <c r="P138" i="11"/>
  <c r="S138" i="11" s="1"/>
  <c r="J138" i="11"/>
  <c r="I138" i="11"/>
  <c r="H138" i="11"/>
  <c r="R137" i="11"/>
  <c r="P137" i="11"/>
  <c r="S137" i="11" s="1"/>
  <c r="J137" i="11"/>
  <c r="I137" i="11"/>
  <c r="H137" i="11"/>
  <c r="R136" i="11"/>
  <c r="P136" i="11"/>
  <c r="S136" i="11" s="1"/>
  <c r="J136" i="11"/>
  <c r="I136" i="11"/>
  <c r="H136" i="11"/>
  <c r="S135" i="11"/>
  <c r="R135" i="11"/>
  <c r="P135" i="11"/>
  <c r="J135" i="11"/>
  <c r="I135" i="11"/>
  <c r="H135" i="11"/>
  <c r="R134" i="11"/>
  <c r="P134" i="11"/>
  <c r="S134" i="11" s="1"/>
  <c r="J134" i="11"/>
  <c r="I134" i="11"/>
  <c r="H134" i="11"/>
  <c r="S133" i="11"/>
  <c r="R133" i="11"/>
  <c r="P133" i="11"/>
  <c r="J133" i="11"/>
  <c r="I133" i="11"/>
  <c r="H133" i="11"/>
  <c r="R132" i="11"/>
  <c r="P132" i="11"/>
  <c r="S132" i="11" s="1"/>
  <c r="J132" i="11"/>
  <c r="I132" i="11"/>
  <c r="H132" i="11"/>
  <c r="R131" i="11"/>
  <c r="P131" i="11"/>
  <c r="S131" i="11" s="1"/>
  <c r="J131" i="11"/>
  <c r="I131" i="11"/>
  <c r="H131" i="11"/>
  <c r="R130" i="11"/>
  <c r="P130" i="11"/>
  <c r="S130" i="11" s="1"/>
  <c r="J130" i="11"/>
  <c r="I130" i="11"/>
  <c r="H130" i="11"/>
  <c r="R129" i="11"/>
  <c r="P129" i="11"/>
  <c r="S129" i="11" s="1"/>
  <c r="J129" i="11"/>
  <c r="I129" i="11"/>
  <c r="H129" i="11"/>
  <c r="R128" i="11"/>
  <c r="P128" i="11"/>
  <c r="S128" i="11" s="1"/>
  <c r="J128" i="11"/>
  <c r="I128" i="11"/>
  <c r="H128" i="11"/>
  <c r="S127" i="11"/>
  <c r="R127" i="11"/>
  <c r="P127" i="11"/>
  <c r="J127" i="11"/>
  <c r="I127" i="11"/>
  <c r="H127" i="11"/>
  <c r="R126" i="11"/>
  <c r="P126" i="11"/>
  <c r="S126" i="11" s="1"/>
  <c r="J126" i="11"/>
  <c r="I126" i="11"/>
  <c r="H126" i="11"/>
  <c r="S125" i="11"/>
  <c r="R125" i="11"/>
  <c r="P125" i="11"/>
  <c r="J125" i="11"/>
  <c r="I125" i="11"/>
  <c r="H125" i="11"/>
  <c r="R124" i="11"/>
  <c r="P124" i="11"/>
  <c r="S124" i="11" s="1"/>
  <c r="J124" i="11"/>
  <c r="I124" i="11"/>
  <c r="H124" i="11"/>
  <c r="R123" i="11"/>
  <c r="P123" i="11"/>
  <c r="S123" i="11" s="1"/>
  <c r="J123" i="11"/>
  <c r="I123" i="11"/>
  <c r="H123" i="11"/>
  <c r="R122" i="11"/>
  <c r="P122" i="11"/>
  <c r="S122" i="11" s="1"/>
  <c r="J122" i="11"/>
  <c r="I122" i="11"/>
  <c r="H122" i="11"/>
  <c r="R121" i="11"/>
  <c r="P121" i="11"/>
  <c r="S121" i="11" s="1"/>
  <c r="J121" i="11"/>
  <c r="I121" i="11"/>
  <c r="H121" i="11"/>
  <c r="R120" i="11"/>
  <c r="P120" i="11"/>
  <c r="S120" i="11" s="1"/>
  <c r="J120" i="11"/>
  <c r="I120" i="11"/>
  <c r="H120" i="11"/>
  <c r="S119" i="11"/>
  <c r="R119" i="11"/>
  <c r="P119" i="11"/>
  <c r="J119" i="11"/>
  <c r="I119" i="11"/>
  <c r="H119" i="11"/>
  <c r="R118" i="11"/>
  <c r="P118" i="11"/>
  <c r="S118" i="11" s="1"/>
  <c r="J118" i="11"/>
  <c r="I118" i="11"/>
  <c r="H118" i="11"/>
  <c r="S117" i="11"/>
  <c r="R117" i="11"/>
  <c r="P117" i="11"/>
  <c r="J117" i="11"/>
  <c r="I117" i="11"/>
  <c r="H117" i="11"/>
  <c r="R116" i="11"/>
  <c r="P116" i="11"/>
  <c r="S116" i="11" s="1"/>
  <c r="J116" i="11"/>
  <c r="I116" i="11"/>
  <c r="H116" i="11"/>
  <c r="R115" i="11"/>
  <c r="P115" i="11"/>
  <c r="S115" i="11" s="1"/>
  <c r="J115" i="11"/>
  <c r="I115" i="11"/>
  <c r="H115" i="11"/>
  <c r="R114" i="11"/>
  <c r="P114" i="11"/>
  <c r="S114" i="11" s="1"/>
  <c r="J114" i="11"/>
  <c r="I114" i="11"/>
  <c r="H114" i="11"/>
  <c r="R113" i="11"/>
  <c r="P113" i="11"/>
  <c r="S113" i="11" s="1"/>
  <c r="J113" i="11"/>
  <c r="I113" i="11"/>
  <c r="H113" i="11"/>
  <c r="R112" i="11"/>
  <c r="P112" i="11"/>
  <c r="S112" i="11" s="1"/>
  <c r="J112" i="11"/>
  <c r="I112" i="11"/>
  <c r="H112" i="11"/>
  <c r="S111" i="11"/>
  <c r="R111" i="11"/>
  <c r="P111" i="11"/>
  <c r="J111" i="11"/>
  <c r="I111" i="11"/>
  <c r="H111" i="11"/>
  <c r="R110" i="11"/>
  <c r="P110" i="11"/>
  <c r="S110" i="11" s="1"/>
  <c r="J110" i="11"/>
  <c r="I110" i="11"/>
  <c r="H110" i="11"/>
  <c r="S109" i="11"/>
  <c r="R109" i="11"/>
  <c r="P109" i="11"/>
  <c r="J109" i="11"/>
  <c r="I109" i="11"/>
  <c r="H109" i="11"/>
  <c r="R108" i="11"/>
  <c r="P108" i="11"/>
  <c r="S108" i="11" s="1"/>
  <c r="J108" i="11"/>
  <c r="I108" i="11"/>
  <c r="H108" i="11"/>
  <c r="R107" i="11"/>
  <c r="P107" i="11"/>
  <c r="S107" i="11" s="1"/>
  <c r="J107" i="11"/>
  <c r="I107" i="11"/>
  <c r="H107" i="11"/>
  <c r="R106" i="11"/>
  <c r="P106" i="11"/>
  <c r="S106" i="11" s="1"/>
  <c r="J106" i="11"/>
  <c r="I106" i="11"/>
  <c r="H106" i="11"/>
  <c r="R105" i="11"/>
  <c r="P105" i="11"/>
  <c r="S105" i="11" s="1"/>
  <c r="J105" i="11"/>
  <c r="I105" i="11"/>
  <c r="H105" i="11"/>
  <c r="R104" i="11"/>
  <c r="P104" i="11"/>
  <c r="S104" i="11" s="1"/>
  <c r="J104" i="11"/>
  <c r="I104" i="11"/>
  <c r="H104" i="11"/>
  <c r="S103" i="11"/>
  <c r="R103" i="11"/>
  <c r="P103" i="11"/>
  <c r="J103" i="11"/>
  <c r="I103" i="11"/>
  <c r="H103" i="11"/>
  <c r="R102" i="11"/>
  <c r="P102" i="11"/>
  <c r="S102" i="11" s="1"/>
  <c r="J102" i="11"/>
  <c r="I102" i="11"/>
  <c r="H102" i="11"/>
  <c r="S101" i="11"/>
  <c r="R101" i="11"/>
  <c r="P101" i="11"/>
  <c r="J101" i="11"/>
  <c r="I101" i="11"/>
  <c r="H101" i="11"/>
  <c r="R100" i="11"/>
  <c r="P100" i="11"/>
  <c r="S100" i="11" s="1"/>
  <c r="J100" i="11"/>
  <c r="I100" i="11"/>
  <c r="H100" i="11"/>
  <c r="R99" i="11"/>
  <c r="P99" i="11"/>
  <c r="S99" i="11" s="1"/>
  <c r="J99" i="11"/>
  <c r="I99" i="11"/>
  <c r="H99" i="11"/>
  <c r="R98" i="11"/>
  <c r="P98" i="11"/>
  <c r="S98" i="11" s="1"/>
  <c r="J98" i="11"/>
  <c r="I98" i="11"/>
  <c r="H98" i="11"/>
  <c r="R97" i="11"/>
  <c r="P97" i="11"/>
  <c r="S97" i="11" s="1"/>
  <c r="J97" i="11"/>
  <c r="I97" i="11"/>
  <c r="H97" i="11"/>
  <c r="R96" i="11"/>
  <c r="P96" i="11"/>
  <c r="S96" i="11" s="1"/>
  <c r="J96" i="11"/>
  <c r="I96" i="11"/>
  <c r="H96" i="11"/>
  <c r="S95" i="11"/>
  <c r="R95" i="11"/>
  <c r="P95" i="11"/>
  <c r="J95" i="11"/>
  <c r="I95" i="11"/>
  <c r="H95" i="11"/>
  <c r="R94" i="11"/>
  <c r="P94" i="11"/>
  <c r="S94" i="11" s="1"/>
  <c r="J94" i="11"/>
  <c r="I94" i="11"/>
  <c r="H94" i="11"/>
  <c r="S93" i="11"/>
  <c r="R93" i="11"/>
  <c r="P93" i="11"/>
  <c r="J93" i="11"/>
  <c r="I93" i="11"/>
  <c r="H93" i="11"/>
  <c r="R92" i="11"/>
  <c r="P92" i="11"/>
  <c r="S92" i="11" s="1"/>
  <c r="J92" i="11"/>
  <c r="I92" i="11"/>
  <c r="H92" i="11"/>
  <c r="R91" i="11"/>
  <c r="P91" i="11"/>
  <c r="S91" i="11" s="1"/>
  <c r="J91" i="11"/>
  <c r="I91" i="11"/>
  <c r="H91" i="11"/>
  <c r="R90" i="11"/>
  <c r="P90" i="11"/>
  <c r="S90" i="11" s="1"/>
  <c r="J90" i="11"/>
  <c r="I90" i="11"/>
  <c r="H90" i="11"/>
  <c r="R89" i="11"/>
  <c r="P89" i="11"/>
  <c r="S89" i="11" s="1"/>
  <c r="J89" i="11"/>
  <c r="I89" i="11"/>
  <c r="H89" i="11"/>
  <c r="R88" i="11"/>
  <c r="P88" i="11"/>
  <c r="S88" i="11" s="1"/>
  <c r="J88" i="11"/>
  <c r="I88" i="11"/>
  <c r="H88" i="11"/>
  <c r="S87" i="11"/>
  <c r="R87" i="11"/>
  <c r="P87" i="11"/>
  <c r="J87" i="11"/>
  <c r="I87" i="11"/>
  <c r="H87" i="11"/>
  <c r="R86" i="11"/>
  <c r="P86" i="11"/>
  <c r="S86" i="11" s="1"/>
  <c r="J86" i="11"/>
  <c r="I86" i="11"/>
  <c r="H86" i="11"/>
  <c r="S85" i="11"/>
  <c r="R85" i="11"/>
  <c r="P85" i="11"/>
  <c r="J85" i="11"/>
  <c r="I85" i="11"/>
  <c r="H85" i="11"/>
  <c r="R84" i="11"/>
  <c r="P84" i="11"/>
  <c r="S84" i="11" s="1"/>
  <c r="J84" i="11"/>
  <c r="I84" i="11"/>
  <c r="H84" i="11"/>
  <c r="R83" i="11"/>
  <c r="P83" i="11"/>
  <c r="S83" i="11" s="1"/>
  <c r="J83" i="11"/>
  <c r="I83" i="11"/>
  <c r="H83" i="11"/>
  <c r="R82" i="11"/>
  <c r="P82" i="11"/>
  <c r="S82" i="11" s="1"/>
  <c r="J82" i="11"/>
  <c r="I82" i="11"/>
  <c r="H82" i="11"/>
  <c r="R81" i="11"/>
  <c r="P81" i="11"/>
  <c r="S81" i="11" s="1"/>
  <c r="J81" i="11"/>
  <c r="I81" i="11"/>
  <c r="H81" i="11"/>
  <c r="R80" i="11"/>
  <c r="P80" i="11"/>
  <c r="S80" i="11" s="1"/>
  <c r="J80" i="11"/>
  <c r="I80" i="11"/>
  <c r="H80" i="11"/>
  <c r="S79" i="11"/>
  <c r="R79" i="11"/>
  <c r="P79" i="11"/>
  <c r="J79" i="11"/>
  <c r="I79" i="11"/>
  <c r="H79" i="11"/>
  <c r="R78" i="11"/>
  <c r="P78" i="11"/>
  <c r="S78" i="11" s="1"/>
  <c r="J78" i="11"/>
  <c r="I78" i="11"/>
  <c r="H78" i="11"/>
  <c r="S77" i="11"/>
  <c r="R77" i="11"/>
  <c r="P77" i="11"/>
  <c r="J77" i="11"/>
  <c r="I77" i="11"/>
  <c r="H77" i="11"/>
  <c r="R76" i="11"/>
  <c r="P76" i="11"/>
  <c r="S76" i="11" s="1"/>
  <c r="J76" i="11"/>
  <c r="I76" i="11"/>
  <c r="H76" i="11"/>
  <c r="R75" i="11"/>
  <c r="P75" i="11"/>
  <c r="S75" i="11" s="1"/>
  <c r="J75" i="11"/>
  <c r="I75" i="11"/>
  <c r="H75" i="11"/>
  <c r="R74" i="11"/>
  <c r="P74" i="11"/>
  <c r="S74" i="11" s="1"/>
  <c r="J74" i="11"/>
  <c r="I74" i="11"/>
  <c r="H74" i="11"/>
  <c r="R73" i="11"/>
  <c r="P73" i="11"/>
  <c r="S73" i="11" s="1"/>
  <c r="J73" i="11"/>
  <c r="I73" i="11"/>
  <c r="H73" i="11"/>
  <c r="R72" i="11"/>
  <c r="P72" i="11"/>
  <c r="S72" i="11" s="1"/>
  <c r="J72" i="11"/>
  <c r="I72" i="11"/>
  <c r="H72" i="11"/>
  <c r="S71" i="11"/>
  <c r="R71" i="11"/>
  <c r="P71" i="11"/>
  <c r="J71" i="11"/>
  <c r="I71" i="11"/>
  <c r="H71" i="11"/>
  <c r="R70" i="11"/>
  <c r="P70" i="11"/>
  <c r="S70" i="11" s="1"/>
  <c r="J70" i="11"/>
  <c r="I70" i="11"/>
  <c r="H70" i="11"/>
  <c r="S69" i="11"/>
  <c r="R69" i="11"/>
  <c r="P69" i="11"/>
  <c r="J69" i="11"/>
  <c r="I69" i="11"/>
  <c r="H69" i="11"/>
  <c r="R68" i="11"/>
  <c r="P68" i="11"/>
  <c r="S68" i="11" s="1"/>
  <c r="J68" i="11"/>
  <c r="I68" i="11"/>
  <c r="H68" i="11"/>
  <c r="R67" i="11"/>
  <c r="P67" i="11"/>
  <c r="S67" i="11" s="1"/>
  <c r="J67" i="11"/>
  <c r="I67" i="11"/>
  <c r="H67" i="11"/>
  <c r="R66" i="11"/>
  <c r="P66" i="11"/>
  <c r="S66" i="11" s="1"/>
  <c r="J66" i="11"/>
  <c r="I66" i="11"/>
  <c r="H66" i="11"/>
  <c r="R65" i="11"/>
  <c r="P65" i="11"/>
  <c r="S65" i="11" s="1"/>
  <c r="J65" i="11"/>
  <c r="I65" i="11"/>
  <c r="H65" i="11"/>
  <c r="R64" i="11"/>
  <c r="P64" i="11"/>
  <c r="S64" i="11" s="1"/>
  <c r="J64" i="11"/>
  <c r="I64" i="11"/>
  <c r="H64" i="11"/>
  <c r="S63" i="11"/>
  <c r="R63" i="11"/>
  <c r="P63" i="11"/>
  <c r="J63" i="11"/>
  <c r="I63" i="11"/>
  <c r="H63" i="11"/>
  <c r="R62" i="11"/>
  <c r="P62" i="11"/>
  <c r="S62" i="11" s="1"/>
  <c r="J62" i="11"/>
  <c r="I62" i="11"/>
  <c r="H62" i="11"/>
  <c r="S61" i="11"/>
  <c r="R61" i="11"/>
  <c r="P61" i="11"/>
  <c r="J61" i="11"/>
  <c r="I61" i="11"/>
  <c r="H61" i="11"/>
  <c r="R60" i="11"/>
  <c r="P60" i="11"/>
  <c r="S60" i="11" s="1"/>
  <c r="J60" i="11"/>
  <c r="I60" i="11"/>
  <c r="H60" i="11"/>
  <c r="R59" i="11"/>
  <c r="P59" i="11"/>
  <c r="S59" i="11" s="1"/>
  <c r="J59" i="11"/>
  <c r="I59" i="11"/>
  <c r="H59" i="11"/>
  <c r="R58" i="11"/>
  <c r="P58" i="11"/>
  <c r="S58" i="11" s="1"/>
  <c r="J58" i="11"/>
  <c r="I58" i="11"/>
  <c r="H58" i="11"/>
  <c r="R57" i="11"/>
  <c r="P57" i="11"/>
  <c r="S57" i="11" s="1"/>
  <c r="J57" i="11"/>
  <c r="I57" i="11"/>
  <c r="H57" i="11"/>
  <c r="R56" i="11"/>
  <c r="P56" i="11"/>
  <c r="S56" i="11" s="1"/>
  <c r="J56" i="11"/>
  <c r="I56" i="11"/>
  <c r="H56" i="11"/>
  <c r="S55" i="11"/>
  <c r="R55" i="11"/>
  <c r="P55" i="11"/>
  <c r="J55" i="11"/>
  <c r="I55" i="11"/>
  <c r="H55" i="11"/>
  <c r="R54" i="11"/>
  <c r="P54" i="11"/>
  <c r="S54" i="11" s="1"/>
  <c r="J54" i="11"/>
  <c r="I54" i="11"/>
  <c r="H54" i="11"/>
  <c r="S53" i="11"/>
  <c r="R53" i="11"/>
  <c r="P53" i="11"/>
  <c r="J53" i="11"/>
  <c r="I53" i="11"/>
  <c r="H53" i="11"/>
  <c r="R52" i="11"/>
  <c r="P52" i="11"/>
  <c r="S52" i="11" s="1"/>
  <c r="J52" i="11"/>
  <c r="I52" i="11"/>
  <c r="H52" i="11"/>
  <c r="R51" i="11"/>
  <c r="P51" i="11"/>
  <c r="S51" i="11" s="1"/>
  <c r="J51" i="11"/>
  <c r="I51" i="11"/>
  <c r="H51" i="11"/>
  <c r="R50" i="11"/>
  <c r="P50" i="11"/>
  <c r="S50" i="11" s="1"/>
  <c r="J50" i="11"/>
  <c r="I50" i="11"/>
  <c r="H50" i="11"/>
  <c r="R49" i="11"/>
  <c r="P49" i="11"/>
  <c r="S49" i="11" s="1"/>
  <c r="J49" i="11"/>
  <c r="I49" i="11"/>
  <c r="H49" i="11"/>
  <c r="R48" i="11"/>
  <c r="P48" i="11"/>
  <c r="S48" i="11" s="1"/>
  <c r="J48" i="11"/>
  <c r="I48" i="11"/>
  <c r="H48" i="11"/>
  <c r="S47" i="11"/>
  <c r="R47" i="11"/>
  <c r="P47" i="11"/>
  <c r="J47" i="11"/>
  <c r="I47" i="11"/>
  <c r="H47" i="11"/>
  <c r="R46" i="11"/>
  <c r="P46" i="11"/>
  <c r="S46" i="11" s="1"/>
  <c r="J46" i="11"/>
  <c r="I46" i="11"/>
  <c r="H46" i="11"/>
  <c r="S45" i="11"/>
  <c r="R45" i="11"/>
  <c r="P45" i="11"/>
  <c r="J45" i="11"/>
  <c r="I45" i="11"/>
  <c r="H45" i="11"/>
  <c r="R44" i="11"/>
  <c r="P44" i="11"/>
  <c r="S44" i="11" s="1"/>
  <c r="J44" i="11"/>
  <c r="I44" i="11"/>
  <c r="H44" i="11"/>
  <c r="R43" i="11"/>
  <c r="P43" i="11"/>
  <c r="S43" i="11" s="1"/>
  <c r="J43" i="11"/>
  <c r="I43" i="11"/>
  <c r="H43" i="11"/>
  <c r="R42" i="11"/>
  <c r="P42" i="11"/>
  <c r="S42" i="11" s="1"/>
  <c r="J42" i="11"/>
  <c r="I42" i="11"/>
  <c r="H42" i="11"/>
  <c r="R41" i="11"/>
  <c r="P41" i="11"/>
  <c r="S41" i="11" s="1"/>
  <c r="J41" i="11"/>
  <c r="I41" i="11"/>
  <c r="H41" i="11"/>
  <c r="R40" i="11"/>
  <c r="P40" i="11"/>
  <c r="S40" i="11" s="1"/>
  <c r="J40" i="11"/>
  <c r="I40" i="11"/>
  <c r="H40" i="11"/>
  <c r="S39" i="11"/>
  <c r="R39" i="11"/>
  <c r="P39" i="11"/>
  <c r="J39" i="11"/>
  <c r="I39" i="11"/>
  <c r="H39" i="11"/>
  <c r="R38" i="11"/>
  <c r="P38" i="11"/>
  <c r="S38" i="11" s="1"/>
  <c r="J38" i="11"/>
  <c r="I38" i="11"/>
  <c r="H38" i="11"/>
  <c r="S37" i="11"/>
  <c r="R37" i="11"/>
  <c r="P37" i="11"/>
  <c r="J37" i="11"/>
  <c r="I37" i="11"/>
  <c r="H37" i="11"/>
  <c r="R36" i="11"/>
  <c r="P36" i="11"/>
  <c r="S36" i="11" s="1"/>
  <c r="J36" i="11"/>
  <c r="I36" i="11"/>
  <c r="H36" i="11"/>
  <c r="R35" i="11"/>
  <c r="P35" i="11"/>
  <c r="S35" i="11" s="1"/>
  <c r="J35" i="11"/>
  <c r="I35" i="11"/>
  <c r="H35" i="11"/>
  <c r="R34" i="11"/>
  <c r="P34" i="11"/>
  <c r="S34" i="11" s="1"/>
  <c r="J34" i="11"/>
  <c r="I34" i="11"/>
  <c r="H34" i="11"/>
  <c r="R33" i="11"/>
  <c r="P33" i="11"/>
  <c r="S33" i="11" s="1"/>
  <c r="J33" i="11"/>
  <c r="I33" i="11"/>
  <c r="H33" i="11"/>
  <c r="R32" i="11"/>
  <c r="P32" i="11"/>
  <c r="S32" i="11" s="1"/>
  <c r="J32" i="11"/>
  <c r="I32" i="11"/>
  <c r="H32" i="11"/>
  <c r="S31" i="11"/>
  <c r="R31" i="11"/>
  <c r="P31" i="11"/>
  <c r="J31" i="11"/>
  <c r="I31" i="11"/>
  <c r="H31" i="11"/>
  <c r="R30" i="11"/>
  <c r="P30" i="11"/>
  <c r="S30" i="11" s="1"/>
  <c r="J30" i="11"/>
  <c r="I30" i="11"/>
  <c r="H30" i="11"/>
  <c r="S29" i="11"/>
  <c r="R29" i="11"/>
  <c r="P29" i="11"/>
  <c r="J29" i="11"/>
  <c r="I29" i="11"/>
  <c r="H29" i="11"/>
  <c r="R28" i="11"/>
  <c r="P28" i="11"/>
  <c r="S28" i="11" s="1"/>
  <c r="J28" i="11"/>
  <c r="I28" i="11"/>
  <c r="H28" i="11"/>
  <c r="R27" i="11"/>
  <c r="P27" i="11"/>
  <c r="S27" i="11" s="1"/>
  <c r="J27" i="11"/>
  <c r="I27" i="11"/>
  <c r="H27" i="11"/>
  <c r="R26" i="11"/>
  <c r="P26" i="11"/>
  <c r="S26" i="11" s="1"/>
  <c r="J26" i="11"/>
  <c r="I26" i="11"/>
  <c r="H26" i="11"/>
  <c r="R25" i="11"/>
  <c r="P25" i="11"/>
  <c r="S25" i="11" s="1"/>
  <c r="J25" i="11"/>
  <c r="I25" i="11"/>
  <c r="H25" i="11"/>
  <c r="R24" i="11"/>
  <c r="P24" i="11"/>
  <c r="S24" i="11" s="1"/>
  <c r="J24" i="11"/>
  <c r="I24" i="11"/>
  <c r="H24" i="11"/>
  <c r="S23" i="11"/>
  <c r="R23" i="11"/>
  <c r="P23" i="11"/>
  <c r="J23" i="11"/>
  <c r="I23" i="11"/>
  <c r="H23" i="11"/>
  <c r="R22" i="11"/>
  <c r="P22" i="11"/>
  <c r="S22" i="11" s="1"/>
  <c r="J22" i="11"/>
  <c r="I22" i="11"/>
  <c r="H22" i="11"/>
  <c r="S21" i="11"/>
  <c r="R21" i="11"/>
  <c r="P21" i="11"/>
  <c r="J21" i="11"/>
  <c r="I21" i="11"/>
  <c r="H21" i="11"/>
  <c r="R20" i="11"/>
  <c r="P20" i="11"/>
  <c r="S20" i="11" s="1"/>
  <c r="J20" i="11"/>
  <c r="I20" i="11"/>
  <c r="H20" i="11"/>
  <c r="R19" i="11"/>
  <c r="P19" i="11"/>
  <c r="S19" i="11" s="1"/>
  <c r="J19" i="11"/>
  <c r="I19" i="11"/>
  <c r="H19" i="11"/>
  <c r="R18" i="11"/>
  <c r="P18" i="11"/>
  <c r="S18" i="11" s="1"/>
  <c r="J18" i="11"/>
  <c r="I18" i="11"/>
  <c r="H18" i="11"/>
  <c r="R17" i="11"/>
  <c r="P17" i="11"/>
  <c r="S17" i="11" s="1"/>
  <c r="J17" i="11"/>
  <c r="I17" i="11"/>
  <c r="H17" i="11"/>
  <c r="R16" i="11"/>
  <c r="P16" i="11"/>
  <c r="S16" i="11" s="1"/>
  <c r="J16" i="11"/>
  <c r="I16" i="11"/>
  <c r="H16" i="11"/>
  <c r="S15" i="11"/>
  <c r="R15" i="11"/>
  <c r="P15" i="11"/>
  <c r="J15" i="11"/>
  <c r="I15" i="11"/>
  <c r="H15" i="11"/>
  <c r="R14" i="11"/>
  <c r="P14" i="11"/>
  <c r="S14" i="11" s="1"/>
  <c r="J14" i="11"/>
  <c r="I14" i="11"/>
  <c r="H14" i="11"/>
  <c r="S13" i="11"/>
  <c r="R13" i="11"/>
  <c r="P13" i="11"/>
  <c r="J13" i="11"/>
  <c r="I13" i="11"/>
  <c r="H13" i="11"/>
  <c r="R12" i="11"/>
  <c r="P12" i="11"/>
  <c r="S12" i="11" s="1"/>
  <c r="J12" i="11"/>
  <c r="I12" i="11"/>
  <c r="H12" i="11"/>
  <c r="R11" i="11"/>
  <c r="P11" i="11"/>
  <c r="S11" i="11" s="1"/>
  <c r="J11" i="11"/>
  <c r="I11" i="11"/>
  <c r="H11" i="11"/>
  <c r="R10" i="11"/>
  <c r="P10" i="11"/>
  <c r="S10" i="11" s="1"/>
  <c r="J10" i="11"/>
  <c r="I10" i="11"/>
  <c r="H10" i="11"/>
  <c r="R9" i="11"/>
  <c r="P9" i="11"/>
  <c r="S9" i="11" s="1"/>
  <c r="J9" i="11"/>
  <c r="I9" i="11"/>
  <c r="H9" i="11"/>
  <c r="R8" i="11"/>
  <c r="P8" i="11"/>
  <c r="S8" i="11" s="1"/>
  <c r="J8" i="11"/>
  <c r="I8" i="11"/>
  <c r="H8" i="11"/>
  <c r="S7" i="11"/>
  <c r="R7" i="11"/>
  <c r="P7" i="11"/>
  <c r="J7" i="11"/>
  <c r="I7" i="11"/>
  <c r="H7" i="11"/>
  <c r="R6" i="11"/>
  <c r="P6" i="11"/>
  <c r="S6" i="11" s="1"/>
  <c r="J6" i="11"/>
  <c r="I6" i="11"/>
  <c r="H6" i="11"/>
  <c r="S5" i="11"/>
  <c r="R5" i="11"/>
  <c r="P5" i="11"/>
  <c r="J5" i="11"/>
  <c r="I5" i="11"/>
  <c r="H5" i="11"/>
  <c r="R4" i="11"/>
  <c r="P4" i="11"/>
  <c r="S4" i="11" s="1"/>
  <c r="J4" i="11"/>
  <c r="I4" i="11"/>
  <c r="H4" i="11"/>
  <c r="R3" i="11"/>
  <c r="P3" i="11"/>
  <c r="S3" i="11" s="1"/>
  <c r="J3" i="11"/>
  <c r="I3" i="11"/>
  <c r="H3" i="11"/>
  <c r="R2" i="11"/>
  <c r="P2" i="11"/>
  <c r="S2" i="11" s="1"/>
  <c r="J2" i="11"/>
  <c r="I2" i="11"/>
  <c r="H2" i="11"/>
  <c r="X401" i="10"/>
  <c r="W401" i="10"/>
  <c r="V401" i="10"/>
  <c r="C401" i="10"/>
  <c r="X400" i="10"/>
  <c r="W400" i="10"/>
  <c r="V400" i="10"/>
  <c r="C400" i="10"/>
  <c r="X399" i="10"/>
  <c r="W399" i="10"/>
  <c r="V399" i="10"/>
  <c r="C399" i="10"/>
  <c r="X398" i="10"/>
  <c r="W398" i="10"/>
  <c r="V398" i="10"/>
  <c r="C398" i="10"/>
  <c r="X397" i="10"/>
  <c r="W397" i="10"/>
  <c r="V397" i="10"/>
  <c r="C397" i="10"/>
  <c r="X396" i="10"/>
  <c r="W396" i="10"/>
  <c r="V396" i="10"/>
  <c r="C396" i="10"/>
  <c r="X395" i="10"/>
  <c r="W395" i="10"/>
  <c r="V395" i="10"/>
  <c r="C395" i="10"/>
  <c r="X394" i="10"/>
  <c r="W394" i="10"/>
  <c r="V394" i="10"/>
  <c r="C394" i="10"/>
  <c r="X393" i="10"/>
  <c r="W393" i="10"/>
  <c r="V393" i="10"/>
  <c r="C393" i="10"/>
  <c r="X392" i="10"/>
  <c r="W392" i="10"/>
  <c r="V392" i="10"/>
  <c r="C392" i="10"/>
  <c r="X391" i="10"/>
  <c r="W391" i="10"/>
  <c r="V391" i="10"/>
  <c r="C391" i="10"/>
  <c r="X390" i="10"/>
  <c r="W390" i="10"/>
  <c r="V390" i="10"/>
  <c r="C390" i="10"/>
  <c r="X389" i="10"/>
  <c r="W389" i="10"/>
  <c r="V389" i="10"/>
  <c r="C389" i="10"/>
  <c r="X388" i="10"/>
  <c r="W388" i="10"/>
  <c r="V388" i="10"/>
  <c r="C388" i="10"/>
  <c r="X387" i="10"/>
  <c r="W387" i="10"/>
  <c r="V387" i="10"/>
  <c r="C387" i="10"/>
  <c r="X386" i="10"/>
  <c r="W386" i="10"/>
  <c r="V386" i="10"/>
  <c r="C386" i="10"/>
  <c r="X385" i="10"/>
  <c r="W385" i="10"/>
  <c r="V385" i="10"/>
  <c r="C385" i="10"/>
  <c r="X384" i="10"/>
  <c r="W384" i="10"/>
  <c r="V384" i="10"/>
  <c r="C384" i="10"/>
  <c r="X383" i="10"/>
  <c r="W383" i="10"/>
  <c r="V383" i="10"/>
  <c r="C383" i="10"/>
  <c r="X382" i="10"/>
  <c r="W382" i="10"/>
  <c r="V382" i="10"/>
  <c r="C382" i="10"/>
  <c r="X381" i="10"/>
  <c r="W381" i="10"/>
  <c r="V381" i="10"/>
  <c r="C381" i="10"/>
  <c r="X380" i="10"/>
  <c r="W380" i="10"/>
  <c r="V380" i="10"/>
  <c r="C380" i="10"/>
  <c r="X379" i="10"/>
  <c r="W379" i="10"/>
  <c r="V379" i="10"/>
  <c r="C379" i="10"/>
  <c r="X378" i="10"/>
  <c r="W378" i="10"/>
  <c r="V378" i="10"/>
  <c r="C378" i="10"/>
  <c r="X377" i="10"/>
  <c r="W377" i="10"/>
  <c r="V377" i="10"/>
  <c r="C377" i="10"/>
  <c r="X376" i="10"/>
  <c r="W376" i="10"/>
  <c r="V376" i="10"/>
  <c r="C376" i="10"/>
  <c r="X375" i="10"/>
  <c r="W375" i="10"/>
  <c r="V375" i="10"/>
  <c r="C375" i="10"/>
  <c r="X374" i="10"/>
  <c r="W374" i="10"/>
  <c r="V374" i="10"/>
  <c r="C374" i="10"/>
  <c r="X373" i="10"/>
  <c r="W373" i="10"/>
  <c r="V373" i="10"/>
  <c r="C373" i="10"/>
  <c r="X372" i="10"/>
  <c r="W372" i="10"/>
  <c r="V372" i="10"/>
  <c r="C372" i="10"/>
  <c r="X371" i="10"/>
  <c r="W371" i="10"/>
  <c r="V371" i="10"/>
  <c r="C371" i="10"/>
  <c r="X370" i="10"/>
  <c r="W370" i="10"/>
  <c r="V370" i="10"/>
  <c r="C370" i="10"/>
  <c r="X369" i="10"/>
  <c r="W369" i="10"/>
  <c r="V369" i="10"/>
  <c r="C369" i="10"/>
  <c r="X368" i="10"/>
  <c r="W368" i="10"/>
  <c r="V368" i="10"/>
  <c r="C368" i="10"/>
  <c r="X367" i="10"/>
  <c r="W367" i="10"/>
  <c r="V367" i="10"/>
  <c r="C367" i="10"/>
  <c r="X366" i="10"/>
  <c r="W366" i="10"/>
  <c r="V366" i="10"/>
  <c r="C366" i="10"/>
  <c r="X365" i="10"/>
  <c r="W365" i="10"/>
  <c r="V365" i="10"/>
  <c r="C365" i="10"/>
  <c r="X364" i="10"/>
  <c r="W364" i="10"/>
  <c r="V364" i="10"/>
  <c r="C364" i="10"/>
  <c r="X363" i="10"/>
  <c r="W363" i="10"/>
  <c r="V363" i="10"/>
  <c r="C363" i="10"/>
  <c r="X362" i="10"/>
  <c r="W362" i="10"/>
  <c r="V362" i="10"/>
  <c r="C362" i="10"/>
  <c r="X361" i="10"/>
  <c r="W361" i="10"/>
  <c r="V361" i="10"/>
  <c r="C361" i="10"/>
  <c r="X360" i="10"/>
  <c r="W360" i="10"/>
  <c r="V360" i="10"/>
  <c r="C360" i="10"/>
  <c r="X359" i="10"/>
  <c r="W359" i="10"/>
  <c r="V359" i="10"/>
  <c r="C359" i="10"/>
  <c r="X358" i="10"/>
  <c r="W358" i="10"/>
  <c r="V358" i="10"/>
  <c r="C358" i="10"/>
  <c r="X357" i="10"/>
  <c r="W357" i="10"/>
  <c r="V357" i="10"/>
  <c r="C357" i="10"/>
  <c r="X356" i="10"/>
  <c r="W356" i="10"/>
  <c r="V356" i="10"/>
  <c r="C356" i="10"/>
  <c r="X355" i="10"/>
  <c r="W355" i="10"/>
  <c r="V355" i="10"/>
  <c r="C355" i="10"/>
  <c r="X354" i="10"/>
  <c r="W354" i="10"/>
  <c r="V354" i="10"/>
  <c r="C354" i="10"/>
  <c r="X353" i="10"/>
  <c r="W353" i="10"/>
  <c r="V353" i="10"/>
  <c r="C353" i="10"/>
  <c r="X352" i="10"/>
  <c r="W352" i="10"/>
  <c r="V352" i="10"/>
  <c r="C352" i="10"/>
  <c r="X351" i="10"/>
  <c r="W351" i="10"/>
  <c r="V351" i="10"/>
  <c r="C351" i="10"/>
  <c r="X350" i="10"/>
  <c r="W350" i="10"/>
  <c r="V350" i="10"/>
  <c r="C350" i="10"/>
  <c r="X349" i="10"/>
  <c r="W349" i="10"/>
  <c r="V349" i="10"/>
  <c r="C349" i="10"/>
  <c r="X348" i="10"/>
  <c r="W348" i="10"/>
  <c r="V348" i="10"/>
  <c r="C348" i="10"/>
  <c r="X347" i="10"/>
  <c r="W347" i="10"/>
  <c r="V347" i="10"/>
  <c r="C347" i="10"/>
  <c r="X346" i="10"/>
  <c r="W346" i="10"/>
  <c r="V346" i="10"/>
  <c r="C346" i="10"/>
  <c r="X345" i="10"/>
  <c r="W345" i="10"/>
  <c r="V345" i="10"/>
  <c r="C345" i="10"/>
  <c r="X344" i="10"/>
  <c r="W344" i="10"/>
  <c r="V344" i="10"/>
  <c r="C344" i="10"/>
  <c r="X343" i="10"/>
  <c r="W343" i="10"/>
  <c r="V343" i="10"/>
  <c r="C343" i="10"/>
  <c r="X342" i="10"/>
  <c r="W342" i="10"/>
  <c r="V342" i="10"/>
  <c r="C342" i="10"/>
  <c r="X341" i="10"/>
  <c r="W341" i="10"/>
  <c r="V341" i="10"/>
  <c r="C341" i="10"/>
  <c r="X340" i="10"/>
  <c r="W340" i="10"/>
  <c r="V340" i="10"/>
  <c r="C340" i="10"/>
  <c r="X339" i="10"/>
  <c r="W339" i="10"/>
  <c r="V339" i="10"/>
  <c r="C339" i="10"/>
  <c r="X338" i="10"/>
  <c r="W338" i="10"/>
  <c r="V338" i="10"/>
  <c r="C338" i="10"/>
  <c r="X337" i="10"/>
  <c r="W337" i="10"/>
  <c r="V337" i="10"/>
  <c r="C337" i="10"/>
  <c r="X336" i="10"/>
  <c r="W336" i="10"/>
  <c r="V336" i="10"/>
  <c r="C336" i="10"/>
  <c r="X335" i="10"/>
  <c r="W335" i="10"/>
  <c r="V335" i="10"/>
  <c r="C335" i="10"/>
  <c r="X334" i="10"/>
  <c r="W334" i="10"/>
  <c r="V334" i="10"/>
  <c r="C334" i="10"/>
  <c r="X333" i="10"/>
  <c r="W333" i="10"/>
  <c r="V333" i="10"/>
  <c r="C333" i="10"/>
  <c r="X332" i="10"/>
  <c r="W332" i="10"/>
  <c r="V332" i="10"/>
  <c r="C332" i="10"/>
  <c r="X331" i="10"/>
  <c r="W331" i="10"/>
  <c r="V331" i="10"/>
  <c r="C331" i="10"/>
  <c r="X330" i="10"/>
  <c r="W330" i="10"/>
  <c r="V330" i="10"/>
  <c r="C330" i="10"/>
  <c r="X329" i="10"/>
  <c r="W329" i="10"/>
  <c r="V329" i="10"/>
  <c r="C329" i="10"/>
  <c r="X328" i="10"/>
  <c r="W328" i="10"/>
  <c r="V328" i="10"/>
  <c r="C328" i="10"/>
  <c r="X327" i="10"/>
  <c r="W327" i="10"/>
  <c r="V327" i="10"/>
  <c r="C327" i="10"/>
  <c r="X326" i="10"/>
  <c r="W326" i="10"/>
  <c r="V326" i="10"/>
  <c r="C326" i="10"/>
  <c r="X325" i="10"/>
  <c r="W325" i="10"/>
  <c r="V325" i="10"/>
  <c r="C325" i="10"/>
  <c r="X324" i="10"/>
  <c r="W324" i="10"/>
  <c r="V324" i="10"/>
  <c r="C324" i="10"/>
  <c r="X323" i="10"/>
  <c r="W323" i="10"/>
  <c r="V323" i="10"/>
  <c r="C323" i="10"/>
  <c r="X322" i="10"/>
  <c r="W322" i="10"/>
  <c r="V322" i="10"/>
  <c r="C322" i="10"/>
  <c r="X321" i="10"/>
  <c r="W321" i="10"/>
  <c r="V321" i="10"/>
  <c r="C321" i="10"/>
  <c r="X320" i="10"/>
  <c r="W320" i="10"/>
  <c r="V320" i="10"/>
  <c r="C320" i="10"/>
  <c r="X319" i="10"/>
  <c r="W319" i="10"/>
  <c r="V319" i="10"/>
  <c r="C319" i="10"/>
  <c r="X318" i="10"/>
  <c r="W318" i="10"/>
  <c r="V318" i="10"/>
  <c r="C318" i="10"/>
  <c r="X317" i="10"/>
  <c r="W317" i="10"/>
  <c r="V317" i="10"/>
  <c r="C317" i="10"/>
  <c r="X316" i="10"/>
  <c r="W316" i="10"/>
  <c r="V316" i="10"/>
  <c r="C316" i="10"/>
  <c r="X315" i="10"/>
  <c r="W315" i="10"/>
  <c r="V315" i="10"/>
  <c r="C315" i="10"/>
  <c r="X314" i="10"/>
  <c r="W314" i="10"/>
  <c r="V314" i="10"/>
  <c r="C314" i="10"/>
  <c r="X313" i="10"/>
  <c r="W313" i="10"/>
  <c r="V313" i="10"/>
  <c r="C313" i="10"/>
  <c r="X312" i="10"/>
  <c r="W312" i="10"/>
  <c r="V312" i="10"/>
  <c r="C312" i="10"/>
  <c r="X311" i="10"/>
  <c r="W311" i="10"/>
  <c r="V311" i="10"/>
  <c r="C311" i="10"/>
  <c r="X310" i="10"/>
  <c r="W310" i="10"/>
  <c r="V310" i="10"/>
  <c r="C310" i="10"/>
  <c r="X309" i="10"/>
  <c r="W309" i="10"/>
  <c r="V309" i="10"/>
  <c r="C309" i="10"/>
  <c r="X308" i="10"/>
  <c r="W308" i="10"/>
  <c r="V308" i="10"/>
  <c r="C308" i="10"/>
  <c r="X307" i="10"/>
  <c r="W307" i="10"/>
  <c r="V307" i="10"/>
  <c r="C307" i="10"/>
  <c r="X306" i="10"/>
  <c r="W306" i="10"/>
  <c r="V306" i="10"/>
  <c r="C306" i="10"/>
  <c r="X305" i="10"/>
  <c r="W305" i="10"/>
  <c r="V305" i="10"/>
  <c r="C305" i="10"/>
  <c r="X304" i="10"/>
  <c r="W304" i="10"/>
  <c r="V304" i="10"/>
  <c r="C304" i="10"/>
  <c r="X303" i="10"/>
  <c r="W303" i="10"/>
  <c r="V303" i="10"/>
  <c r="C303" i="10"/>
  <c r="X302" i="10"/>
  <c r="W302" i="10"/>
  <c r="V302" i="10"/>
  <c r="C302" i="10"/>
  <c r="X301" i="10"/>
  <c r="W301" i="10"/>
  <c r="V301" i="10"/>
  <c r="C301" i="10"/>
  <c r="X300" i="10"/>
  <c r="W300" i="10"/>
  <c r="V300" i="10"/>
  <c r="C300" i="10"/>
  <c r="X299" i="10"/>
  <c r="W299" i="10"/>
  <c r="V299" i="10"/>
  <c r="C299" i="10"/>
  <c r="X298" i="10"/>
  <c r="W298" i="10"/>
  <c r="V298" i="10"/>
  <c r="C298" i="10"/>
  <c r="X297" i="10"/>
  <c r="W297" i="10"/>
  <c r="V297" i="10"/>
  <c r="C297" i="10"/>
  <c r="X296" i="10"/>
  <c r="W296" i="10"/>
  <c r="V296" i="10"/>
  <c r="C296" i="10"/>
  <c r="X295" i="10"/>
  <c r="W295" i="10"/>
  <c r="V295" i="10"/>
  <c r="C295" i="10"/>
  <c r="X294" i="10"/>
  <c r="W294" i="10"/>
  <c r="V294" i="10"/>
  <c r="C294" i="10"/>
  <c r="X293" i="10"/>
  <c r="W293" i="10"/>
  <c r="V293" i="10"/>
  <c r="C293" i="10"/>
  <c r="X292" i="10"/>
  <c r="W292" i="10"/>
  <c r="V292" i="10"/>
  <c r="C292" i="10"/>
  <c r="X291" i="10"/>
  <c r="W291" i="10"/>
  <c r="V291" i="10"/>
  <c r="C291" i="10"/>
  <c r="X290" i="10"/>
  <c r="W290" i="10"/>
  <c r="V290" i="10"/>
  <c r="C290" i="10"/>
  <c r="X289" i="10"/>
  <c r="W289" i="10"/>
  <c r="V289" i="10"/>
  <c r="C289" i="10"/>
  <c r="X288" i="10"/>
  <c r="W288" i="10"/>
  <c r="V288" i="10"/>
  <c r="C288" i="10"/>
  <c r="X287" i="10"/>
  <c r="W287" i="10"/>
  <c r="V287" i="10"/>
  <c r="C287" i="10"/>
  <c r="X286" i="10"/>
  <c r="W286" i="10"/>
  <c r="V286" i="10"/>
  <c r="C286" i="10"/>
  <c r="X285" i="10"/>
  <c r="W285" i="10"/>
  <c r="V285" i="10"/>
  <c r="C285" i="10"/>
  <c r="X284" i="10"/>
  <c r="W284" i="10"/>
  <c r="V284" i="10"/>
  <c r="C284" i="10"/>
  <c r="X283" i="10"/>
  <c r="W283" i="10"/>
  <c r="V283" i="10"/>
  <c r="C283" i="10"/>
  <c r="X282" i="10"/>
  <c r="W282" i="10"/>
  <c r="V282" i="10"/>
  <c r="C282" i="10"/>
  <c r="X281" i="10"/>
  <c r="W281" i="10"/>
  <c r="V281" i="10"/>
  <c r="C281" i="10"/>
  <c r="X280" i="10"/>
  <c r="W280" i="10"/>
  <c r="V280" i="10"/>
  <c r="C280" i="10"/>
  <c r="X279" i="10"/>
  <c r="W279" i="10"/>
  <c r="V279" i="10"/>
  <c r="C279" i="10"/>
  <c r="X278" i="10"/>
  <c r="W278" i="10"/>
  <c r="V278" i="10"/>
  <c r="C278" i="10"/>
  <c r="X277" i="10"/>
  <c r="W277" i="10"/>
  <c r="V277" i="10"/>
  <c r="C277" i="10"/>
  <c r="X276" i="10"/>
  <c r="W276" i="10"/>
  <c r="V276" i="10"/>
  <c r="C276" i="10"/>
  <c r="X275" i="10"/>
  <c r="W275" i="10"/>
  <c r="V275" i="10"/>
  <c r="C275" i="10"/>
  <c r="X274" i="10"/>
  <c r="W274" i="10"/>
  <c r="V274" i="10"/>
  <c r="C274" i="10"/>
  <c r="X273" i="10"/>
  <c r="W273" i="10"/>
  <c r="V273" i="10"/>
  <c r="C273" i="10"/>
  <c r="X272" i="10"/>
  <c r="W272" i="10"/>
  <c r="V272" i="10"/>
  <c r="C272" i="10"/>
  <c r="X271" i="10"/>
  <c r="W271" i="10"/>
  <c r="V271" i="10"/>
  <c r="C271" i="10"/>
  <c r="X270" i="10"/>
  <c r="W270" i="10"/>
  <c r="V270" i="10"/>
  <c r="C270" i="10"/>
  <c r="X269" i="10"/>
  <c r="W269" i="10"/>
  <c r="V269" i="10"/>
  <c r="C269" i="10"/>
  <c r="X268" i="10"/>
  <c r="W268" i="10"/>
  <c r="V268" i="10"/>
  <c r="C268" i="10"/>
  <c r="X267" i="10"/>
  <c r="W267" i="10"/>
  <c r="V267" i="10"/>
  <c r="C267" i="10"/>
  <c r="X266" i="10"/>
  <c r="W266" i="10"/>
  <c r="V266" i="10"/>
  <c r="C266" i="10"/>
  <c r="X265" i="10"/>
  <c r="W265" i="10"/>
  <c r="V265" i="10"/>
  <c r="C265" i="10"/>
  <c r="X264" i="10"/>
  <c r="W264" i="10"/>
  <c r="V264" i="10"/>
  <c r="C264" i="10"/>
  <c r="X263" i="10"/>
  <c r="W263" i="10"/>
  <c r="V263" i="10"/>
  <c r="C263" i="10"/>
  <c r="X262" i="10"/>
  <c r="W262" i="10"/>
  <c r="V262" i="10"/>
  <c r="C262" i="10"/>
  <c r="X261" i="10"/>
  <c r="W261" i="10"/>
  <c r="V261" i="10"/>
  <c r="C261" i="10"/>
  <c r="X260" i="10"/>
  <c r="W260" i="10"/>
  <c r="V260" i="10"/>
  <c r="C260" i="10"/>
  <c r="X259" i="10"/>
  <c r="W259" i="10"/>
  <c r="V259" i="10"/>
  <c r="C259" i="10"/>
  <c r="X258" i="10"/>
  <c r="W258" i="10"/>
  <c r="V258" i="10"/>
  <c r="C258" i="10"/>
  <c r="X257" i="10"/>
  <c r="W257" i="10"/>
  <c r="V257" i="10"/>
  <c r="C257" i="10"/>
  <c r="X256" i="10"/>
  <c r="W256" i="10"/>
  <c r="V256" i="10"/>
  <c r="C256" i="10"/>
  <c r="X255" i="10"/>
  <c r="W255" i="10"/>
  <c r="V255" i="10"/>
  <c r="C255" i="10"/>
  <c r="X254" i="10"/>
  <c r="W254" i="10"/>
  <c r="V254" i="10"/>
  <c r="C254" i="10"/>
  <c r="X253" i="10"/>
  <c r="W253" i="10"/>
  <c r="V253" i="10"/>
  <c r="C253" i="10"/>
  <c r="X252" i="10"/>
  <c r="W252" i="10"/>
  <c r="V252" i="10"/>
  <c r="C252" i="10"/>
  <c r="X251" i="10"/>
  <c r="W251" i="10"/>
  <c r="V251" i="10"/>
  <c r="C251" i="10"/>
  <c r="X250" i="10"/>
  <c r="W250" i="10"/>
  <c r="V250" i="10"/>
  <c r="C250" i="10"/>
  <c r="X249" i="10"/>
  <c r="W249" i="10"/>
  <c r="V249" i="10"/>
  <c r="C249" i="10"/>
  <c r="X248" i="10"/>
  <c r="W248" i="10"/>
  <c r="V248" i="10"/>
  <c r="C248" i="10"/>
  <c r="X247" i="10"/>
  <c r="W247" i="10"/>
  <c r="V247" i="10"/>
  <c r="C247" i="10"/>
  <c r="X246" i="10"/>
  <c r="W246" i="10"/>
  <c r="V246" i="10"/>
  <c r="C246" i="10"/>
  <c r="X245" i="10"/>
  <c r="W245" i="10"/>
  <c r="V245" i="10"/>
  <c r="C245" i="10"/>
  <c r="X244" i="10"/>
  <c r="W244" i="10"/>
  <c r="V244" i="10"/>
  <c r="C244" i="10"/>
  <c r="X243" i="10"/>
  <c r="W243" i="10"/>
  <c r="V243" i="10"/>
  <c r="C243" i="10"/>
  <c r="X242" i="10"/>
  <c r="W242" i="10"/>
  <c r="V242" i="10"/>
  <c r="C242" i="10"/>
  <c r="X241" i="10"/>
  <c r="W241" i="10"/>
  <c r="V241" i="10"/>
  <c r="C241" i="10"/>
  <c r="X240" i="10"/>
  <c r="W240" i="10"/>
  <c r="V240" i="10"/>
  <c r="C240" i="10"/>
  <c r="X239" i="10"/>
  <c r="W239" i="10"/>
  <c r="V239" i="10"/>
  <c r="C239" i="10"/>
  <c r="X238" i="10"/>
  <c r="W238" i="10"/>
  <c r="V238" i="10"/>
  <c r="C238" i="10"/>
  <c r="X237" i="10"/>
  <c r="W237" i="10"/>
  <c r="V237" i="10"/>
  <c r="C237" i="10"/>
  <c r="X236" i="10"/>
  <c r="W236" i="10"/>
  <c r="V236" i="10"/>
  <c r="C236" i="10"/>
  <c r="X235" i="10"/>
  <c r="W235" i="10"/>
  <c r="V235" i="10"/>
  <c r="C235" i="10"/>
  <c r="X234" i="10"/>
  <c r="W234" i="10"/>
  <c r="V234" i="10"/>
  <c r="C234" i="10"/>
  <c r="X233" i="10"/>
  <c r="W233" i="10"/>
  <c r="V233" i="10"/>
  <c r="C233" i="10"/>
  <c r="X232" i="10"/>
  <c r="W232" i="10"/>
  <c r="V232" i="10"/>
  <c r="C232" i="10"/>
  <c r="X231" i="10"/>
  <c r="W231" i="10"/>
  <c r="V231" i="10"/>
  <c r="C231" i="10"/>
  <c r="X230" i="10"/>
  <c r="W230" i="10"/>
  <c r="V230" i="10"/>
  <c r="C230" i="10"/>
  <c r="X229" i="10"/>
  <c r="W229" i="10"/>
  <c r="V229" i="10"/>
  <c r="C229" i="10"/>
  <c r="X228" i="10"/>
  <c r="W228" i="10"/>
  <c r="V228" i="10"/>
  <c r="C228" i="10"/>
  <c r="X227" i="10"/>
  <c r="W227" i="10"/>
  <c r="V227" i="10"/>
  <c r="C227" i="10"/>
  <c r="X226" i="10"/>
  <c r="W226" i="10"/>
  <c r="V226" i="10"/>
  <c r="C226" i="10"/>
  <c r="X225" i="10"/>
  <c r="W225" i="10"/>
  <c r="V225" i="10"/>
  <c r="C225" i="10"/>
  <c r="X224" i="10"/>
  <c r="W224" i="10"/>
  <c r="V224" i="10"/>
  <c r="C224" i="10"/>
  <c r="X223" i="10"/>
  <c r="W223" i="10"/>
  <c r="V223" i="10"/>
  <c r="C223" i="10"/>
  <c r="X222" i="10"/>
  <c r="W222" i="10"/>
  <c r="V222" i="10"/>
  <c r="C222" i="10"/>
  <c r="X221" i="10"/>
  <c r="W221" i="10"/>
  <c r="V221" i="10"/>
  <c r="C221" i="10"/>
  <c r="X220" i="10"/>
  <c r="W220" i="10"/>
  <c r="V220" i="10"/>
  <c r="C220" i="10"/>
  <c r="X219" i="10"/>
  <c r="W219" i="10"/>
  <c r="V219" i="10"/>
  <c r="C219" i="10"/>
  <c r="X218" i="10"/>
  <c r="W218" i="10"/>
  <c r="V218" i="10"/>
  <c r="C218" i="10"/>
  <c r="X217" i="10"/>
  <c r="W217" i="10"/>
  <c r="V217" i="10"/>
  <c r="C217" i="10"/>
  <c r="X216" i="10"/>
  <c r="W216" i="10"/>
  <c r="V216" i="10"/>
  <c r="C216" i="10"/>
  <c r="X215" i="10"/>
  <c r="W215" i="10"/>
  <c r="V215" i="10"/>
  <c r="C215" i="10"/>
  <c r="X214" i="10"/>
  <c r="W214" i="10"/>
  <c r="V214" i="10"/>
  <c r="C214" i="10"/>
  <c r="X213" i="10"/>
  <c r="W213" i="10"/>
  <c r="V213" i="10"/>
  <c r="C213" i="10"/>
  <c r="X212" i="10"/>
  <c r="W212" i="10"/>
  <c r="V212" i="10"/>
  <c r="C212" i="10"/>
  <c r="X211" i="10"/>
  <c r="W211" i="10"/>
  <c r="V211" i="10"/>
  <c r="C211" i="10"/>
  <c r="X210" i="10"/>
  <c r="W210" i="10"/>
  <c r="V210" i="10"/>
  <c r="C210" i="10"/>
  <c r="X209" i="10"/>
  <c r="W209" i="10"/>
  <c r="V209" i="10"/>
  <c r="C209" i="10"/>
  <c r="X208" i="10"/>
  <c r="W208" i="10"/>
  <c r="V208" i="10"/>
  <c r="C208" i="10"/>
  <c r="X207" i="10"/>
  <c r="W207" i="10"/>
  <c r="V207" i="10"/>
  <c r="C207" i="10"/>
  <c r="X206" i="10"/>
  <c r="W206" i="10"/>
  <c r="V206" i="10"/>
  <c r="C206" i="10"/>
  <c r="X205" i="10"/>
  <c r="W205" i="10"/>
  <c r="V205" i="10"/>
  <c r="C205" i="10"/>
  <c r="X204" i="10"/>
  <c r="W204" i="10"/>
  <c r="V204" i="10"/>
  <c r="C204" i="10"/>
  <c r="X203" i="10"/>
  <c r="W203" i="10"/>
  <c r="V203" i="10"/>
  <c r="C203" i="10"/>
  <c r="X202" i="10"/>
  <c r="W202" i="10"/>
  <c r="V202" i="10"/>
  <c r="C202" i="10"/>
  <c r="X201" i="10"/>
  <c r="W201" i="10"/>
  <c r="V201" i="10"/>
  <c r="C201" i="10"/>
  <c r="X200" i="10"/>
  <c r="W200" i="10"/>
  <c r="V200" i="10"/>
  <c r="C200" i="10"/>
  <c r="X199" i="10"/>
  <c r="W199" i="10"/>
  <c r="V199" i="10"/>
  <c r="C199" i="10"/>
  <c r="X198" i="10"/>
  <c r="W198" i="10"/>
  <c r="V198" i="10"/>
  <c r="C198" i="10"/>
  <c r="X197" i="10"/>
  <c r="W197" i="10"/>
  <c r="V197" i="10"/>
  <c r="C197" i="10"/>
  <c r="X196" i="10"/>
  <c r="W196" i="10"/>
  <c r="V196" i="10"/>
  <c r="C196" i="10"/>
  <c r="X195" i="10"/>
  <c r="W195" i="10"/>
  <c r="V195" i="10"/>
  <c r="C195" i="10"/>
  <c r="X194" i="10"/>
  <c r="W194" i="10"/>
  <c r="V194" i="10"/>
  <c r="C194" i="10"/>
  <c r="X193" i="10"/>
  <c r="W193" i="10"/>
  <c r="V193" i="10"/>
  <c r="C193" i="10"/>
  <c r="X192" i="10"/>
  <c r="W192" i="10"/>
  <c r="V192" i="10"/>
  <c r="C192" i="10"/>
  <c r="X191" i="10"/>
  <c r="W191" i="10"/>
  <c r="V191" i="10"/>
  <c r="C191" i="10"/>
  <c r="X190" i="10"/>
  <c r="W190" i="10"/>
  <c r="V190" i="10"/>
  <c r="C190" i="10"/>
  <c r="X189" i="10"/>
  <c r="W189" i="10"/>
  <c r="V189" i="10"/>
  <c r="C189" i="10"/>
  <c r="X188" i="10"/>
  <c r="W188" i="10"/>
  <c r="V188" i="10"/>
  <c r="C188" i="10"/>
  <c r="X187" i="10"/>
  <c r="W187" i="10"/>
  <c r="V187" i="10"/>
  <c r="C187" i="10"/>
  <c r="X186" i="10"/>
  <c r="W186" i="10"/>
  <c r="V186" i="10"/>
  <c r="C186" i="10"/>
  <c r="X185" i="10"/>
  <c r="W185" i="10"/>
  <c r="V185" i="10"/>
  <c r="C185" i="10"/>
  <c r="X184" i="10"/>
  <c r="W184" i="10"/>
  <c r="V184" i="10"/>
  <c r="C184" i="10"/>
  <c r="X183" i="10"/>
  <c r="W183" i="10"/>
  <c r="V183" i="10"/>
  <c r="C183" i="10"/>
  <c r="X182" i="10"/>
  <c r="W182" i="10"/>
  <c r="V182" i="10"/>
  <c r="C182" i="10"/>
  <c r="X181" i="10"/>
  <c r="W181" i="10"/>
  <c r="V181" i="10"/>
  <c r="C181" i="10"/>
  <c r="X180" i="10"/>
  <c r="W180" i="10"/>
  <c r="V180" i="10"/>
  <c r="C180" i="10"/>
  <c r="X179" i="10"/>
  <c r="W179" i="10"/>
  <c r="V179" i="10"/>
  <c r="C179" i="10"/>
  <c r="X178" i="10"/>
  <c r="W178" i="10"/>
  <c r="V178" i="10"/>
  <c r="C178" i="10"/>
  <c r="X177" i="10"/>
  <c r="W177" i="10"/>
  <c r="V177" i="10"/>
  <c r="C177" i="10"/>
  <c r="X176" i="10"/>
  <c r="W176" i="10"/>
  <c r="V176" i="10"/>
  <c r="C176" i="10"/>
  <c r="X175" i="10"/>
  <c r="W175" i="10"/>
  <c r="V175" i="10"/>
  <c r="C175" i="10"/>
  <c r="X174" i="10"/>
  <c r="W174" i="10"/>
  <c r="V174" i="10"/>
  <c r="C174" i="10"/>
  <c r="X173" i="10"/>
  <c r="W173" i="10"/>
  <c r="V173" i="10"/>
  <c r="C173" i="10"/>
  <c r="X172" i="10"/>
  <c r="W172" i="10"/>
  <c r="V172" i="10"/>
  <c r="C172" i="10"/>
  <c r="X171" i="10"/>
  <c r="W171" i="10"/>
  <c r="V171" i="10"/>
  <c r="C171" i="10"/>
  <c r="X170" i="10"/>
  <c r="W170" i="10"/>
  <c r="V170" i="10"/>
  <c r="C170" i="10"/>
  <c r="X169" i="10"/>
  <c r="W169" i="10"/>
  <c r="V169" i="10"/>
  <c r="C169" i="10"/>
  <c r="X168" i="10"/>
  <c r="W168" i="10"/>
  <c r="V168" i="10"/>
  <c r="C168" i="10"/>
  <c r="X167" i="10"/>
  <c r="W167" i="10"/>
  <c r="V167" i="10"/>
  <c r="C167" i="10"/>
  <c r="X166" i="10"/>
  <c r="W166" i="10"/>
  <c r="V166" i="10"/>
  <c r="C166" i="10"/>
  <c r="X165" i="10"/>
  <c r="W165" i="10"/>
  <c r="V165" i="10"/>
  <c r="C165" i="10"/>
  <c r="X164" i="10"/>
  <c r="W164" i="10"/>
  <c r="V164" i="10"/>
  <c r="C164" i="10"/>
  <c r="X163" i="10"/>
  <c r="W163" i="10"/>
  <c r="V163" i="10"/>
  <c r="C163" i="10"/>
  <c r="X162" i="10"/>
  <c r="W162" i="10"/>
  <c r="V162" i="10"/>
  <c r="C162" i="10"/>
  <c r="X161" i="10"/>
  <c r="W161" i="10"/>
  <c r="V161" i="10"/>
  <c r="C161" i="10"/>
  <c r="X160" i="10"/>
  <c r="W160" i="10"/>
  <c r="V160" i="10"/>
  <c r="C160" i="10"/>
  <c r="X159" i="10"/>
  <c r="W159" i="10"/>
  <c r="V159" i="10"/>
  <c r="C159" i="10"/>
  <c r="X158" i="10"/>
  <c r="W158" i="10"/>
  <c r="V158" i="10"/>
  <c r="C158" i="10"/>
  <c r="X157" i="10"/>
  <c r="W157" i="10"/>
  <c r="V157" i="10"/>
  <c r="C157" i="10"/>
  <c r="X156" i="10"/>
  <c r="W156" i="10"/>
  <c r="V156" i="10"/>
  <c r="C156" i="10"/>
  <c r="X155" i="10"/>
  <c r="W155" i="10"/>
  <c r="V155" i="10"/>
  <c r="C155" i="10"/>
  <c r="X154" i="10"/>
  <c r="W154" i="10"/>
  <c r="V154" i="10"/>
  <c r="C154" i="10"/>
  <c r="X153" i="10"/>
  <c r="W153" i="10"/>
  <c r="V153" i="10"/>
  <c r="C153" i="10"/>
  <c r="X152" i="10"/>
  <c r="W152" i="10"/>
  <c r="V152" i="10"/>
  <c r="C152" i="10"/>
  <c r="X151" i="10"/>
  <c r="W151" i="10"/>
  <c r="V151" i="10"/>
  <c r="C151" i="10"/>
  <c r="X150" i="10"/>
  <c r="W150" i="10"/>
  <c r="V150" i="10"/>
  <c r="C150" i="10"/>
  <c r="X149" i="10"/>
  <c r="W149" i="10"/>
  <c r="V149" i="10"/>
  <c r="C149" i="10"/>
  <c r="X148" i="10"/>
  <c r="W148" i="10"/>
  <c r="V148" i="10"/>
  <c r="C148" i="10"/>
  <c r="X147" i="10"/>
  <c r="W147" i="10"/>
  <c r="V147" i="10"/>
  <c r="C147" i="10"/>
  <c r="X146" i="10"/>
  <c r="W146" i="10"/>
  <c r="V146" i="10"/>
  <c r="C146" i="10"/>
  <c r="X145" i="10"/>
  <c r="W145" i="10"/>
  <c r="V145" i="10"/>
  <c r="C145" i="10"/>
  <c r="X144" i="10"/>
  <c r="W144" i="10"/>
  <c r="V144" i="10"/>
  <c r="C144" i="10"/>
  <c r="X143" i="10"/>
  <c r="W143" i="10"/>
  <c r="V143" i="10"/>
  <c r="C143" i="10"/>
  <c r="X142" i="10"/>
  <c r="W142" i="10"/>
  <c r="V142" i="10"/>
  <c r="C142" i="10"/>
  <c r="X141" i="10"/>
  <c r="W141" i="10"/>
  <c r="V141" i="10"/>
  <c r="C141" i="10"/>
  <c r="X140" i="10"/>
  <c r="W140" i="10"/>
  <c r="V140" i="10"/>
  <c r="C140" i="10"/>
  <c r="X139" i="10"/>
  <c r="W139" i="10"/>
  <c r="V139" i="10"/>
  <c r="C139" i="10"/>
  <c r="X138" i="10"/>
  <c r="W138" i="10"/>
  <c r="V138" i="10"/>
  <c r="C138" i="10"/>
  <c r="X137" i="10"/>
  <c r="W137" i="10"/>
  <c r="V137" i="10"/>
  <c r="C137" i="10"/>
  <c r="X136" i="10"/>
  <c r="W136" i="10"/>
  <c r="V136" i="10"/>
  <c r="C136" i="10"/>
  <c r="X135" i="10"/>
  <c r="W135" i="10"/>
  <c r="V135" i="10"/>
  <c r="C135" i="10"/>
  <c r="X134" i="10"/>
  <c r="W134" i="10"/>
  <c r="V134" i="10"/>
  <c r="C134" i="10"/>
  <c r="X133" i="10"/>
  <c r="W133" i="10"/>
  <c r="V133" i="10"/>
  <c r="C133" i="10"/>
  <c r="X132" i="10"/>
  <c r="W132" i="10"/>
  <c r="V132" i="10"/>
  <c r="C132" i="10"/>
  <c r="X131" i="10"/>
  <c r="W131" i="10"/>
  <c r="V131" i="10"/>
  <c r="C131" i="10"/>
  <c r="X130" i="10"/>
  <c r="W130" i="10"/>
  <c r="V130" i="10"/>
  <c r="C130" i="10"/>
  <c r="X129" i="10"/>
  <c r="W129" i="10"/>
  <c r="V129" i="10"/>
  <c r="C129" i="10"/>
  <c r="X128" i="10"/>
  <c r="W128" i="10"/>
  <c r="V128" i="10"/>
  <c r="C128" i="10"/>
  <c r="X127" i="10"/>
  <c r="W127" i="10"/>
  <c r="V127" i="10"/>
  <c r="C127" i="10"/>
  <c r="X126" i="10"/>
  <c r="W126" i="10"/>
  <c r="V126" i="10"/>
  <c r="C126" i="10"/>
  <c r="X125" i="10"/>
  <c r="W125" i="10"/>
  <c r="V125" i="10"/>
  <c r="C125" i="10"/>
  <c r="X124" i="10"/>
  <c r="W124" i="10"/>
  <c r="V124" i="10"/>
  <c r="C124" i="10"/>
  <c r="X123" i="10"/>
  <c r="W123" i="10"/>
  <c r="V123" i="10"/>
  <c r="C123" i="10"/>
  <c r="X122" i="10"/>
  <c r="W122" i="10"/>
  <c r="V122" i="10"/>
  <c r="C122" i="10"/>
  <c r="X121" i="10"/>
  <c r="W121" i="10"/>
  <c r="V121" i="10"/>
  <c r="C121" i="10"/>
  <c r="X120" i="10"/>
  <c r="W120" i="10"/>
  <c r="V120" i="10"/>
  <c r="C120" i="10"/>
  <c r="X119" i="10"/>
  <c r="W119" i="10"/>
  <c r="V119" i="10"/>
  <c r="C119" i="10"/>
  <c r="X118" i="10"/>
  <c r="W118" i="10"/>
  <c r="V118" i="10"/>
  <c r="C118" i="10"/>
  <c r="X117" i="10"/>
  <c r="W117" i="10"/>
  <c r="V117" i="10"/>
  <c r="C117" i="10"/>
  <c r="X116" i="10"/>
  <c r="W116" i="10"/>
  <c r="V116" i="10"/>
  <c r="C116" i="10"/>
  <c r="X115" i="10"/>
  <c r="W115" i="10"/>
  <c r="V115" i="10"/>
  <c r="C115" i="10"/>
  <c r="X114" i="10"/>
  <c r="W114" i="10"/>
  <c r="V114" i="10"/>
  <c r="C114" i="10"/>
  <c r="X113" i="10"/>
  <c r="W113" i="10"/>
  <c r="V113" i="10"/>
  <c r="C113" i="10"/>
  <c r="X112" i="10"/>
  <c r="W112" i="10"/>
  <c r="V112" i="10"/>
  <c r="C112" i="10"/>
  <c r="X111" i="10"/>
  <c r="W111" i="10"/>
  <c r="V111" i="10"/>
  <c r="C111" i="10"/>
  <c r="X110" i="10"/>
  <c r="W110" i="10"/>
  <c r="V110" i="10"/>
  <c r="C110" i="10"/>
  <c r="X109" i="10"/>
  <c r="W109" i="10"/>
  <c r="V109" i="10"/>
  <c r="C109" i="10"/>
  <c r="X108" i="10"/>
  <c r="W108" i="10"/>
  <c r="V108" i="10"/>
  <c r="C108" i="10"/>
  <c r="X107" i="10"/>
  <c r="W107" i="10"/>
  <c r="V107" i="10"/>
  <c r="C107" i="10"/>
  <c r="X106" i="10"/>
  <c r="W106" i="10"/>
  <c r="V106" i="10"/>
  <c r="C106" i="10"/>
  <c r="X105" i="10"/>
  <c r="W105" i="10"/>
  <c r="V105" i="10"/>
  <c r="C105" i="10"/>
  <c r="X104" i="10"/>
  <c r="W104" i="10"/>
  <c r="V104" i="10"/>
  <c r="C104" i="10"/>
  <c r="X103" i="10"/>
  <c r="W103" i="10"/>
  <c r="V103" i="10"/>
  <c r="C103" i="10"/>
  <c r="X102" i="10"/>
  <c r="W102" i="10"/>
  <c r="V102" i="10"/>
  <c r="C102" i="10"/>
  <c r="X101" i="10"/>
  <c r="W101" i="10"/>
  <c r="V101" i="10"/>
  <c r="C101" i="10"/>
  <c r="X100" i="10"/>
  <c r="W100" i="10"/>
  <c r="V100" i="10"/>
  <c r="C100" i="10"/>
  <c r="X99" i="10"/>
  <c r="W99" i="10"/>
  <c r="V99" i="10"/>
  <c r="C99" i="10"/>
  <c r="X98" i="10"/>
  <c r="W98" i="10"/>
  <c r="V98" i="10"/>
  <c r="C98" i="10"/>
  <c r="X97" i="10"/>
  <c r="W97" i="10"/>
  <c r="V97" i="10"/>
  <c r="C97" i="10"/>
  <c r="X96" i="10"/>
  <c r="W96" i="10"/>
  <c r="V96" i="10"/>
  <c r="C96" i="10"/>
  <c r="X95" i="10"/>
  <c r="W95" i="10"/>
  <c r="V95" i="10"/>
  <c r="C95" i="10"/>
  <c r="X94" i="10"/>
  <c r="W94" i="10"/>
  <c r="V94" i="10"/>
  <c r="C94" i="10"/>
  <c r="X93" i="10"/>
  <c r="W93" i="10"/>
  <c r="V93" i="10"/>
  <c r="C93" i="10"/>
  <c r="X92" i="10"/>
  <c r="W92" i="10"/>
  <c r="V92" i="10"/>
  <c r="C92" i="10"/>
  <c r="X91" i="10"/>
  <c r="W91" i="10"/>
  <c r="V91" i="10"/>
  <c r="C91" i="10"/>
  <c r="X90" i="10"/>
  <c r="W90" i="10"/>
  <c r="V90" i="10"/>
  <c r="C90" i="10"/>
  <c r="X89" i="10"/>
  <c r="W89" i="10"/>
  <c r="V89" i="10"/>
  <c r="C89" i="10"/>
  <c r="X88" i="10"/>
  <c r="W88" i="10"/>
  <c r="V88" i="10"/>
  <c r="C88" i="10"/>
  <c r="X87" i="10"/>
  <c r="W87" i="10"/>
  <c r="V87" i="10"/>
  <c r="C87" i="10"/>
  <c r="X86" i="10"/>
  <c r="W86" i="10"/>
  <c r="V86" i="10"/>
  <c r="C86" i="10"/>
  <c r="X85" i="10"/>
  <c r="W85" i="10"/>
  <c r="V85" i="10"/>
  <c r="C85" i="10"/>
  <c r="X84" i="10"/>
  <c r="W84" i="10"/>
  <c r="V84" i="10"/>
  <c r="C84" i="10"/>
  <c r="X83" i="10"/>
  <c r="W83" i="10"/>
  <c r="V83" i="10"/>
  <c r="C83" i="10"/>
  <c r="X82" i="10"/>
  <c r="W82" i="10"/>
  <c r="V82" i="10"/>
  <c r="C82" i="10"/>
  <c r="X81" i="10"/>
  <c r="W81" i="10"/>
  <c r="V81" i="10"/>
  <c r="C81" i="10"/>
  <c r="X80" i="10"/>
  <c r="W80" i="10"/>
  <c r="V80" i="10"/>
  <c r="C80" i="10"/>
  <c r="X79" i="10"/>
  <c r="W79" i="10"/>
  <c r="V79" i="10"/>
  <c r="C79" i="10"/>
  <c r="X78" i="10"/>
  <c r="W78" i="10"/>
  <c r="V78" i="10"/>
  <c r="C78" i="10"/>
  <c r="X77" i="10"/>
  <c r="W77" i="10"/>
  <c r="V77" i="10"/>
  <c r="C77" i="10"/>
  <c r="X76" i="10"/>
  <c r="W76" i="10"/>
  <c r="V76" i="10"/>
  <c r="C76" i="10"/>
  <c r="X75" i="10"/>
  <c r="W75" i="10"/>
  <c r="V75" i="10"/>
  <c r="C75" i="10"/>
  <c r="X74" i="10"/>
  <c r="W74" i="10"/>
  <c r="V74" i="10"/>
  <c r="C74" i="10"/>
  <c r="X73" i="10"/>
  <c r="W73" i="10"/>
  <c r="V73" i="10"/>
  <c r="C73" i="10"/>
  <c r="X72" i="10"/>
  <c r="W72" i="10"/>
  <c r="V72" i="10"/>
  <c r="C72" i="10"/>
  <c r="X71" i="10"/>
  <c r="W71" i="10"/>
  <c r="V71" i="10"/>
  <c r="C71" i="10"/>
  <c r="X70" i="10"/>
  <c r="W70" i="10"/>
  <c r="V70" i="10"/>
  <c r="C70" i="10"/>
  <c r="X69" i="10"/>
  <c r="W69" i="10"/>
  <c r="V69" i="10"/>
  <c r="C69" i="10"/>
  <c r="X68" i="10"/>
  <c r="W68" i="10"/>
  <c r="V68" i="10"/>
  <c r="C68" i="10"/>
  <c r="X67" i="10"/>
  <c r="W67" i="10"/>
  <c r="V67" i="10"/>
  <c r="C67" i="10"/>
  <c r="X66" i="10"/>
  <c r="W66" i="10"/>
  <c r="V66" i="10"/>
  <c r="C66" i="10"/>
  <c r="X65" i="10"/>
  <c r="W65" i="10"/>
  <c r="V65" i="10"/>
  <c r="C65" i="10"/>
  <c r="X64" i="10"/>
  <c r="W64" i="10"/>
  <c r="V64" i="10"/>
  <c r="C64" i="10"/>
  <c r="X63" i="10"/>
  <c r="W63" i="10"/>
  <c r="V63" i="10"/>
  <c r="C63" i="10"/>
  <c r="X62" i="10"/>
  <c r="W62" i="10"/>
  <c r="V62" i="10"/>
  <c r="C62" i="10"/>
  <c r="X61" i="10"/>
  <c r="W61" i="10"/>
  <c r="V61" i="10"/>
  <c r="C61" i="10"/>
  <c r="X60" i="10"/>
  <c r="W60" i="10"/>
  <c r="V60" i="10"/>
  <c r="C60" i="10"/>
  <c r="X59" i="10"/>
  <c r="W59" i="10"/>
  <c r="V59" i="10"/>
  <c r="C59" i="10"/>
  <c r="X58" i="10"/>
  <c r="W58" i="10"/>
  <c r="V58" i="10"/>
  <c r="C58" i="10"/>
  <c r="X57" i="10"/>
  <c r="W57" i="10"/>
  <c r="V57" i="10"/>
  <c r="C57" i="10"/>
  <c r="X56" i="10"/>
  <c r="W56" i="10"/>
  <c r="V56" i="10"/>
  <c r="C56" i="10"/>
  <c r="X55" i="10"/>
  <c r="W55" i="10"/>
  <c r="V55" i="10"/>
  <c r="C55" i="10"/>
  <c r="X54" i="10"/>
  <c r="W54" i="10"/>
  <c r="V54" i="10"/>
  <c r="C54" i="10"/>
  <c r="X53" i="10"/>
  <c r="W53" i="10"/>
  <c r="V53" i="10"/>
  <c r="C53" i="10"/>
  <c r="X52" i="10"/>
  <c r="W52" i="10"/>
  <c r="V52" i="10"/>
  <c r="C52" i="10"/>
  <c r="X51" i="10"/>
  <c r="W51" i="10"/>
  <c r="V51" i="10"/>
  <c r="C51" i="10"/>
  <c r="X50" i="10"/>
  <c r="W50" i="10"/>
  <c r="V50" i="10"/>
  <c r="C50" i="10"/>
  <c r="X49" i="10"/>
  <c r="W49" i="10"/>
  <c r="V49" i="10"/>
  <c r="C49" i="10"/>
  <c r="X48" i="10"/>
  <c r="W48" i="10"/>
  <c r="V48" i="10"/>
  <c r="C48" i="10"/>
  <c r="X47" i="10"/>
  <c r="W47" i="10"/>
  <c r="V47" i="10"/>
  <c r="C47" i="10"/>
  <c r="X46" i="10"/>
  <c r="W46" i="10"/>
  <c r="V46" i="10"/>
  <c r="C46" i="10"/>
  <c r="X45" i="10"/>
  <c r="W45" i="10"/>
  <c r="V45" i="10"/>
  <c r="C45" i="10"/>
  <c r="X44" i="10"/>
  <c r="W44" i="10"/>
  <c r="V44" i="10"/>
  <c r="C44" i="10"/>
  <c r="X43" i="10"/>
  <c r="W43" i="10"/>
  <c r="V43" i="10"/>
  <c r="C43" i="10"/>
  <c r="X42" i="10"/>
  <c r="W42" i="10"/>
  <c r="V42" i="10"/>
  <c r="C42" i="10"/>
  <c r="X41" i="10"/>
  <c r="W41" i="10"/>
  <c r="V41" i="10"/>
  <c r="C41" i="10"/>
  <c r="X40" i="10"/>
  <c r="W40" i="10"/>
  <c r="V40" i="10"/>
  <c r="C40" i="10"/>
  <c r="X39" i="10"/>
  <c r="W39" i="10"/>
  <c r="V39" i="10"/>
  <c r="C39" i="10"/>
  <c r="X38" i="10"/>
  <c r="W38" i="10"/>
  <c r="V38" i="10"/>
  <c r="C38" i="10"/>
  <c r="X37" i="10"/>
  <c r="W37" i="10"/>
  <c r="V37" i="10"/>
  <c r="C37" i="10"/>
  <c r="X36" i="10"/>
  <c r="W36" i="10"/>
  <c r="V36" i="10"/>
  <c r="C36" i="10"/>
  <c r="X35" i="10"/>
  <c r="W35" i="10"/>
  <c r="V35" i="10"/>
  <c r="C35" i="10"/>
  <c r="X34" i="10"/>
  <c r="W34" i="10"/>
  <c r="V34" i="10"/>
  <c r="C34" i="10"/>
  <c r="X33" i="10"/>
  <c r="W33" i="10"/>
  <c r="V33" i="10"/>
  <c r="C33" i="10"/>
  <c r="X32" i="10"/>
  <c r="W32" i="10"/>
  <c r="V32" i="10"/>
  <c r="C32" i="10"/>
  <c r="X31" i="10"/>
  <c r="W31" i="10"/>
  <c r="V31" i="10"/>
  <c r="C31" i="10"/>
  <c r="X30" i="10"/>
  <c r="W30" i="10"/>
  <c r="V30" i="10"/>
  <c r="C30" i="10"/>
  <c r="X29" i="10"/>
  <c r="W29" i="10"/>
  <c r="V29" i="10"/>
  <c r="C29" i="10"/>
  <c r="X28" i="10"/>
  <c r="W28" i="10"/>
  <c r="V28" i="10"/>
  <c r="C28" i="10"/>
  <c r="X27" i="10"/>
  <c r="W27" i="10"/>
  <c r="V27" i="10"/>
  <c r="C27" i="10"/>
  <c r="X26" i="10"/>
  <c r="W26" i="10"/>
  <c r="V26" i="10"/>
  <c r="C26" i="10"/>
  <c r="X25" i="10"/>
  <c r="W25" i="10"/>
  <c r="V25" i="10"/>
  <c r="C25" i="10"/>
  <c r="X24" i="10"/>
  <c r="W24" i="10"/>
  <c r="V24" i="10"/>
  <c r="C24" i="10"/>
  <c r="X23" i="10"/>
  <c r="W23" i="10"/>
  <c r="V23" i="10"/>
  <c r="C23" i="10"/>
  <c r="X22" i="10"/>
  <c r="W22" i="10"/>
  <c r="V22" i="10"/>
  <c r="C22" i="10"/>
  <c r="X21" i="10"/>
  <c r="W21" i="10"/>
  <c r="V21" i="10"/>
  <c r="C21" i="10"/>
  <c r="X20" i="10"/>
  <c r="W20" i="10"/>
  <c r="V20" i="10"/>
  <c r="C20" i="10"/>
  <c r="X19" i="10"/>
  <c r="W19" i="10"/>
  <c r="V19" i="10"/>
  <c r="C19" i="10"/>
  <c r="X18" i="10"/>
  <c r="W18" i="10"/>
  <c r="V18" i="10"/>
  <c r="C18" i="10"/>
  <c r="X17" i="10"/>
  <c r="W17" i="10"/>
  <c r="V17" i="10"/>
  <c r="C17" i="10"/>
  <c r="X16" i="10"/>
  <c r="W16" i="10"/>
  <c r="V16" i="10"/>
  <c r="C16" i="10"/>
  <c r="X15" i="10"/>
  <c r="W15" i="10"/>
  <c r="V15" i="10"/>
  <c r="C15" i="10"/>
  <c r="X14" i="10"/>
  <c r="W14" i="10"/>
  <c r="V14" i="10"/>
  <c r="C14" i="10"/>
  <c r="X13" i="10"/>
  <c r="W13" i="10"/>
  <c r="V13" i="10"/>
  <c r="C13" i="10"/>
  <c r="X12" i="10"/>
  <c r="W12" i="10"/>
  <c r="V12" i="10"/>
  <c r="C12" i="10"/>
  <c r="X11" i="10"/>
  <c r="W11" i="10"/>
  <c r="V11" i="10"/>
  <c r="C11" i="10"/>
  <c r="X10" i="10"/>
  <c r="W10" i="10"/>
  <c r="V10" i="10"/>
  <c r="C10" i="10"/>
  <c r="X9" i="10"/>
  <c r="W9" i="10"/>
  <c r="V9" i="10"/>
  <c r="C9" i="10"/>
  <c r="X8" i="10"/>
  <c r="W8" i="10"/>
  <c r="V8" i="10"/>
  <c r="C8" i="10"/>
  <c r="X7" i="10"/>
  <c r="W7" i="10"/>
  <c r="V7" i="10"/>
  <c r="C7" i="10"/>
  <c r="X6" i="10"/>
  <c r="W6" i="10"/>
  <c r="V6" i="10"/>
  <c r="C6" i="10"/>
  <c r="X5" i="10"/>
  <c r="W5" i="10"/>
  <c r="V5" i="10"/>
  <c r="C5" i="10"/>
  <c r="X4" i="10"/>
  <c r="W4" i="10"/>
  <c r="V4" i="10"/>
  <c r="C4" i="10"/>
  <c r="X3" i="10"/>
  <c r="W3" i="10"/>
  <c r="V3" i="10"/>
  <c r="C3" i="10"/>
  <c r="X2" i="10"/>
  <c r="W2" i="10"/>
  <c r="V2" i="10"/>
  <c r="C2" i="10"/>
  <c r="P401" i="9"/>
  <c r="O401" i="9"/>
  <c r="D401" i="9"/>
  <c r="P400" i="9"/>
  <c r="O400" i="9"/>
  <c r="D400" i="9"/>
  <c r="P399" i="9"/>
  <c r="O399" i="9"/>
  <c r="D399" i="9"/>
  <c r="P398" i="9"/>
  <c r="O398" i="9"/>
  <c r="D398" i="9"/>
  <c r="P397" i="9"/>
  <c r="O397" i="9"/>
  <c r="D397" i="9"/>
  <c r="P396" i="9"/>
  <c r="O396" i="9"/>
  <c r="D396" i="9"/>
  <c r="P395" i="9"/>
  <c r="O395" i="9"/>
  <c r="D395" i="9"/>
  <c r="P394" i="9"/>
  <c r="O394" i="9"/>
  <c r="D394" i="9"/>
  <c r="P393" i="9"/>
  <c r="O393" i="9"/>
  <c r="D393" i="9"/>
  <c r="P392" i="9"/>
  <c r="O392" i="9"/>
  <c r="D392" i="9"/>
  <c r="P391" i="9"/>
  <c r="O391" i="9"/>
  <c r="D391" i="9"/>
  <c r="P390" i="9"/>
  <c r="O390" i="9"/>
  <c r="D390" i="9"/>
  <c r="P389" i="9"/>
  <c r="O389" i="9"/>
  <c r="D389" i="9"/>
  <c r="P388" i="9"/>
  <c r="O388" i="9"/>
  <c r="D388" i="9"/>
  <c r="P387" i="9"/>
  <c r="O387" i="9"/>
  <c r="D387" i="9"/>
  <c r="P386" i="9"/>
  <c r="O386" i="9"/>
  <c r="D386" i="9"/>
  <c r="P385" i="9"/>
  <c r="O385" i="9"/>
  <c r="D385" i="9"/>
  <c r="P384" i="9"/>
  <c r="O384" i="9"/>
  <c r="D384" i="9"/>
  <c r="P383" i="9"/>
  <c r="O383" i="9"/>
  <c r="D383" i="9"/>
  <c r="P382" i="9"/>
  <c r="O382" i="9"/>
  <c r="D382" i="9"/>
  <c r="P381" i="9"/>
  <c r="O381" i="9"/>
  <c r="D381" i="9"/>
  <c r="P380" i="9"/>
  <c r="O380" i="9"/>
  <c r="D380" i="9"/>
  <c r="P379" i="9"/>
  <c r="O379" i="9"/>
  <c r="D379" i="9"/>
  <c r="P378" i="9"/>
  <c r="O378" i="9"/>
  <c r="D378" i="9"/>
  <c r="P377" i="9"/>
  <c r="O377" i="9"/>
  <c r="D377" i="9"/>
  <c r="P376" i="9"/>
  <c r="O376" i="9"/>
  <c r="D376" i="9"/>
  <c r="P375" i="9"/>
  <c r="O375" i="9"/>
  <c r="D375" i="9"/>
  <c r="P374" i="9"/>
  <c r="O374" i="9"/>
  <c r="D374" i="9"/>
  <c r="P373" i="9"/>
  <c r="O373" i="9"/>
  <c r="D373" i="9"/>
  <c r="P372" i="9"/>
  <c r="O372" i="9"/>
  <c r="D372" i="9"/>
  <c r="P371" i="9"/>
  <c r="O371" i="9"/>
  <c r="D371" i="9"/>
  <c r="P370" i="9"/>
  <c r="O370" i="9"/>
  <c r="D370" i="9"/>
  <c r="P369" i="9"/>
  <c r="O369" i="9"/>
  <c r="D369" i="9"/>
  <c r="P368" i="9"/>
  <c r="O368" i="9"/>
  <c r="D368" i="9"/>
  <c r="P367" i="9"/>
  <c r="O367" i="9"/>
  <c r="D367" i="9"/>
  <c r="P366" i="9"/>
  <c r="O366" i="9"/>
  <c r="D366" i="9"/>
  <c r="P365" i="9"/>
  <c r="O365" i="9"/>
  <c r="D365" i="9"/>
  <c r="P364" i="9"/>
  <c r="O364" i="9"/>
  <c r="D364" i="9"/>
  <c r="P363" i="9"/>
  <c r="O363" i="9"/>
  <c r="D363" i="9"/>
  <c r="P362" i="9"/>
  <c r="O362" i="9"/>
  <c r="D362" i="9"/>
  <c r="P361" i="9"/>
  <c r="O361" i="9"/>
  <c r="D361" i="9"/>
  <c r="P360" i="9"/>
  <c r="O360" i="9"/>
  <c r="D360" i="9"/>
  <c r="P359" i="9"/>
  <c r="O359" i="9"/>
  <c r="D359" i="9"/>
  <c r="P358" i="9"/>
  <c r="O358" i="9"/>
  <c r="D358" i="9"/>
  <c r="P357" i="9"/>
  <c r="O357" i="9"/>
  <c r="D357" i="9"/>
  <c r="P356" i="9"/>
  <c r="O356" i="9"/>
  <c r="D356" i="9"/>
  <c r="P355" i="9"/>
  <c r="O355" i="9"/>
  <c r="D355" i="9"/>
  <c r="P354" i="9"/>
  <c r="O354" i="9"/>
  <c r="D354" i="9"/>
  <c r="P353" i="9"/>
  <c r="O353" i="9"/>
  <c r="D353" i="9"/>
  <c r="P352" i="9"/>
  <c r="O352" i="9"/>
  <c r="D352" i="9"/>
  <c r="P351" i="9"/>
  <c r="O351" i="9"/>
  <c r="D351" i="9"/>
  <c r="P350" i="9"/>
  <c r="O350" i="9"/>
  <c r="D350" i="9"/>
  <c r="P349" i="9"/>
  <c r="O349" i="9"/>
  <c r="D349" i="9"/>
  <c r="P348" i="9"/>
  <c r="O348" i="9"/>
  <c r="D348" i="9"/>
  <c r="P347" i="9"/>
  <c r="O347" i="9"/>
  <c r="D347" i="9"/>
  <c r="P346" i="9"/>
  <c r="O346" i="9"/>
  <c r="D346" i="9"/>
  <c r="P345" i="9"/>
  <c r="O345" i="9"/>
  <c r="D345" i="9"/>
  <c r="P344" i="9"/>
  <c r="O344" i="9"/>
  <c r="D344" i="9"/>
  <c r="P343" i="9"/>
  <c r="O343" i="9"/>
  <c r="D343" i="9"/>
  <c r="P342" i="9"/>
  <c r="O342" i="9"/>
  <c r="D342" i="9"/>
  <c r="P341" i="9"/>
  <c r="O341" i="9"/>
  <c r="D341" i="9"/>
  <c r="P340" i="9"/>
  <c r="O340" i="9"/>
  <c r="D340" i="9"/>
  <c r="P339" i="9"/>
  <c r="O339" i="9"/>
  <c r="D339" i="9"/>
  <c r="P338" i="9"/>
  <c r="O338" i="9"/>
  <c r="D338" i="9"/>
  <c r="P337" i="9"/>
  <c r="O337" i="9"/>
  <c r="D337" i="9"/>
  <c r="P336" i="9"/>
  <c r="O336" i="9"/>
  <c r="D336" i="9"/>
  <c r="P335" i="9"/>
  <c r="O335" i="9"/>
  <c r="D335" i="9"/>
  <c r="P334" i="9"/>
  <c r="O334" i="9"/>
  <c r="D334" i="9"/>
  <c r="P333" i="9"/>
  <c r="O333" i="9"/>
  <c r="D333" i="9"/>
  <c r="P332" i="9"/>
  <c r="O332" i="9"/>
  <c r="D332" i="9"/>
  <c r="P331" i="9"/>
  <c r="O331" i="9"/>
  <c r="D331" i="9"/>
  <c r="P330" i="9"/>
  <c r="O330" i="9"/>
  <c r="D330" i="9"/>
  <c r="P329" i="9"/>
  <c r="O329" i="9"/>
  <c r="D329" i="9"/>
  <c r="P328" i="9"/>
  <c r="O328" i="9"/>
  <c r="D328" i="9"/>
  <c r="P327" i="9"/>
  <c r="O327" i="9"/>
  <c r="D327" i="9"/>
  <c r="P326" i="9"/>
  <c r="O326" i="9"/>
  <c r="D326" i="9"/>
  <c r="P325" i="9"/>
  <c r="O325" i="9"/>
  <c r="D325" i="9"/>
  <c r="P324" i="9"/>
  <c r="O324" i="9"/>
  <c r="D324" i="9"/>
  <c r="P323" i="9"/>
  <c r="O323" i="9"/>
  <c r="D323" i="9"/>
  <c r="P322" i="9"/>
  <c r="O322" i="9"/>
  <c r="D322" i="9"/>
  <c r="P321" i="9"/>
  <c r="O321" i="9"/>
  <c r="D321" i="9"/>
  <c r="P320" i="9"/>
  <c r="O320" i="9"/>
  <c r="D320" i="9"/>
  <c r="P319" i="9"/>
  <c r="O319" i="9"/>
  <c r="D319" i="9"/>
  <c r="P318" i="9"/>
  <c r="O318" i="9"/>
  <c r="D318" i="9"/>
  <c r="P317" i="9"/>
  <c r="O317" i="9"/>
  <c r="D317" i="9"/>
  <c r="P316" i="9"/>
  <c r="O316" i="9"/>
  <c r="D316" i="9"/>
  <c r="P315" i="9"/>
  <c r="O315" i="9"/>
  <c r="D315" i="9"/>
  <c r="P314" i="9"/>
  <c r="O314" i="9"/>
  <c r="D314" i="9"/>
  <c r="P313" i="9"/>
  <c r="O313" i="9"/>
  <c r="D313" i="9"/>
  <c r="P312" i="9"/>
  <c r="O312" i="9"/>
  <c r="D312" i="9"/>
  <c r="P311" i="9"/>
  <c r="O311" i="9"/>
  <c r="D311" i="9"/>
  <c r="P310" i="9"/>
  <c r="O310" i="9"/>
  <c r="D310" i="9"/>
  <c r="P309" i="9"/>
  <c r="O309" i="9"/>
  <c r="D309" i="9"/>
  <c r="P308" i="9"/>
  <c r="O308" i="9"/>
  <c r="D308" i="9"/>
  <c r="P307" i="9"/>
  <c r="O307" i="9"/>
  <c r="D307" i="9"/>
  <c r="P306" i="9"/>
  <c r="O306" i="9"/>
  <c r="D306" i="9"/>
  <c r="P305" i="9"/>
  <c r="O305" i="9"/>
  <c r="D305" i="9"/>
  <c r="P304" i="9"/>
  <c r="O304" i="9"/>
  <c r="D304" i="9"/>
  <c r="P303" i="9"/>
  <c r="O303" i="9"/>
  <c r="D303" i="9"/>
  <c r="P302" i="9"/>
  <c r="O302" i="9"/>
  <c r="D302" i="9"/>
  <c r="P301" i="9"/>
  <c r="O301" i="9"/>
  <c r="D301" i="9"/>
  <c r="P300" i="9"/>
  <c r="O300" i="9"/>
  <c r="D300" i="9"/>
  <c r="P299" i="9"/>
  <c r="O299" i="9"/>
  <c r="D299" i="9"/>
  <c r="P298" i="9"/>
  <c r="O298" i="9"/>
  <c r="D298" i="9"/>
  <c r="P297" i="9"/>
  <c r="O297" i="9"/>
  <c r="D297" i="9"/>
  <c r="P296" i="9"/>
  <c r="O296" i="9"/>
  <c r="D296" i="9"/>
  <c r="P295" i="9"/>
  <c r="O295" i="9"/>
  <c r="D295" i="9"/>
  <c r="P294" i="9"/>
  <c r="O294" i="9"/>
  <c r="D294" i="9"/>
  <c r="P293" i="9"/>
  <c r="O293" i="9"/>
  <c r="D293" i="9"/>
  <c r="P292" i="9"/>
  <c r="O292" i="9"/>
  <c r="D292" i="9"/>
  <c r="P291" i="9"/>
  <c r="O291" i="9"/>
  <c r="D291" i="9"/>
  <c r="P290" i="9"/>
  <c r="O290" i="9"/>
  <c r="D290" i="9"/>
  <c r="P289" i="9"/>
  <c r="O289" i="9"/>
  <c r="D289" i="9"/>
  <c r="P288" i="9"/>
  <c r="O288" i="9"/>
  <c r="D288" i="9"/>
  <c r="P287" i="9"/>
  <c r="O287" i="9"/>
  <c r="D287" i="9"/>
  <c r="P286" i="9"/>
  <c r="O286" i="9"/>
  <c r="D286" i="9"/>
  <c r="P285" i="9"/>
  <c r="O285" i="9"/>
  <c r="D285" i="9"/>
  <c r="P284" i="9"/>
  <c r="O284" i="9"/>
  <c r="D284" i="9"/>
  <c r="P283" i="9"/>
  <c r="O283" i="9"/>
  <c r="D283" i="9"/>
  <c r="P282" i="9"/>
  <c r="O282" i="9"/>
  <c r="D282" i="9"/>
  <c r="P281" i="9"/>
  <c r="O281" i="9"/>
  <c r="D281" i="9"/>
  <c r="P280" i="9"/>
  <c r="O280" i="9"/>
  <c r="D280" i="9"/>
  <c r="P279" i="9"/>
  <c r="O279" i="9"/>
  <c r="D279" i="9"/>
  <c r="P278" i="9"/>
  <c r="O278" i="9"/>
  <c r="D278" i="9"/>
  <c r="P277" i="9"/>
  <c r="O277" i="9"/>
  <c r="D277" i="9"/>
  <c r="P276" i="9"/>
  <c r="O276" i="9"/>
  <c r="D276" i="9"/>
  <c r="P275" i="9"/>
  <c r="O275" i="9"/>
  <c r="D275" i="9"/>
  <c r="P274" i="9"/>
  <c r="O274" i="9"/>
  <c r="D274" i="9"/>
  <c r="P273" i="9"/>
  <c r="O273" i="9"/>
  <c r="D273" i="9"/>
  <c r="P272" i="9"/>
  <c r="O272" i="9"/>
  <c r="D272" i="9"/>
  <c r="P271" i="9"/>
  <c r="O271" i="9"/>
  <c r="D271" i="9"/>
  <c r="P270" i="9"/>
  <c r="O270" i="9"/>
  <c r="D270" i="9"/>
  <c r="P269" i="9"/>
  <c r="O269" i="9"/>
  <c r="D269" i="9"/>
  <c r="P268" i="9"/>
  <c r="O268" i="9"/>
  <c r="D268" i="9"/>
  <c r="P267" i="9"/>
  <c r="O267" i="9"/>
  <c r="D267" i="9"/>
  <c r="P266" i="9"/>
  <c r="O266" i="9"/>
  <c r="D266" i="9"/>
  <c r="P265" i="9"/>
  <c r="O265" i="9"/>
  <c r="D265" i="9"/>
  <c r="P264" i="9"/>
  <c r="O264" i="9"/>
  <c r="D264" i="9"/>
  <c r="P263" i="9"/>
  <c r="O263" i="9"/>
  <c r="D263" i="9"/>
  <c r="P262" i="9"/>
  <c r="O262" i="9"/>
  <c r="D262" i="9"/>
  <c r="P261" i="9"/>
  <c r="O261" i="9"/>
  <c r="D261" i="9"/>
  <c r="P260" i="9"/>
  <c r="O260" i="9"/>
  <c r="D260" i="9"/>
  <c r="P259" i="9"/>
  <c r="O259" i="9"/>
  <c r="D259" i="9"/>
  <c r="P258" i="9"/>
  <c r="O258" i="9"/>
  <c r="D258" i="9"/>
  <c r="P257" i="9"/>
  <c r="O257" i="9"/>
  <c r="D257" i="9"/>
  <c r="P256" i="9"/>
  <c r="O256" i="9"/>
  <c r="D256" i="9"/>
  <c r="P255" i="9"/>
  <c r="O255" i="9"/>
  <c r="D255" i="9"/>
  <c r="P254" i="9"/>
  <c r="O254" i="9"/>
  <c r="D254" i="9"/>
  <c r="P253" i="9"/>
  <c r="O253" i="9"/>
  <c r="D253" i="9"/>
  <c r="P252" i="9"/>
  <c r="O252" i="9"/>
  <c r="D252" i="9"/>
  <c r="P251" i="9"/>
  <c r="O251" i="9"/>
  <c r="D251" i="9"/>
  <c r="P250" i="9"/>
  <c r="O250" i="9"/>
  <c r="D250" i="9"/>
  <c r="P249" i="9"/>
  <c r="O249" i="9"/>
  <c r="D249" i="9"/>
  <c r="P248" i="9"/>
  <c r="O248" i="9"/>
  <c r="D248" i="9"/>
  <c r="P247" i="9"/>
  <c r="O247" i="9"/>
  <c r="D247" i="9"/>
  <c r="P246" i="9"/>
  <c r="O246" i="9"/>
  <c r="D246" i="9"/>
  <c r="P245" i="9"/>
  <c r="O245" i="9"/>
  <c r="D245" i="9"/>
  <c r="P244" i="9"/>
  <c r="O244" i="9"/>
  <c r="D244" i="9"/>
  <c r="P243" i="9"/>
  <c r="O243" i="9"/>
  <c r="D243" i="9"/>
  <c r="P242" i="9"/>
  <c r="O242" i="9"/>
  <c r="D242" i="9"/>
  <c r="P241" i="9"/>
  <c r="O241" i="9"/>
  <c r="D241" i="9"/>
  <c r="P240" i="9"/>
  <c r="O240" i="9"/>
  <c r="D240" i="9"/>
  <c r="P239" i="9"/>
  <c r="O239" i="9"/>
  <c r="D239" i="9"/>
  <c r="P238" i="9"/>
  <c r="O238" i="9"/>
  <c r="D238" i="9"/>
  <c r="P237" i="9"/>
  <c r="O237" i="9"/>
  <c r="D237" i="9"/>
  <c r="P236" i="9"/>
  <c r="O236" i="9"/>
  <c r="D236" i="9"/>
  <c r="P235" i="9"/>
  <c r="O235" i="9"/>
  <c r="D235" i="9"/>
  <c r="P234" i="9"/>
  <c r="O234" i="9"/>
  <c r="D234" i="9"/>
  <c r="P233" i="9"/>
  <c r="O233" i="9"/>
  <c r="D233" i="9"/>
  <c r="P232" i="9"/>
  <c r="O232" i="9"/>
  <c r="D232" i="9"/>
  <c r="P231" i="9"/>
  <c r="O231" i="9"/>
  <c r="D231" i="9"/>
  <c r="P230" i="9"/>
  <c r="O230" i="9"/>
  <c r="D230" i="9"/>
  <c r="P229" i="9"/>
  <c r="O229" i="9"/>
  <c r="D229" i="9"/>
  <c r="P228" i="9"/>
  <c r="O228" i="9"/>
  <c r="D228" i="9"/>
  <c r="P227" i="9"/>
  <c r="O227" i="9"/>
  <c r="D227" i="9"/>
  <c r="P226" i="9"/>
  <c r="O226" i="9"/>
  <c r="D226" i="9"/>
  <c r="P225" i="9"/>
  <c r="O225" i="9"/>
  <c r="D225" i="9"/>
  <c r="P224" i="9"/>
  <c r="O224" i="9"/>
  <c r="D224" i="9"/>
  <c r="P223" i="9"/>
  <c r="O223" i="9"/>
  <c r="D223" i="9"/>
  <c r="P222" i="9"/>
  <c r="O222" i="9"/>
  <c r="D222" i="9"/>
  <c r="P221" i="9"/>
  <c r="O221" i="9"/>
  <c r="D221" i="9"/>
  <c r="P220" i="9"/>
  <c r="O220" i="9"/>
  <c r="D220" i="9"/>
  <c r="P219" i="9"/>
  <c r="O219" i="9"/>
  <c r="D219" i="9"/>
  <c r="P218" i="9"/>
  <c r="O218" i="9"/>
  <c r="D218" i="9"/>
  <c r="P217" i="9"/>
  <c r="O217" i="9"/>
  <c r="D217" i="9"/>
  <c r="P216" i="9"/>
  <c r="O216" i="9"/>
  <c r="D216" i="9"/>
  <c r="P215" i="9"/>
  <c r="O215" i="9"/>
  <c r="D215" i="9"/>
  <c r="P214" i="9"/>
  <c r="O214" i="9"/>
  <c r="D214" i="9"/>
  <c r="P213" i="9"/>
  <c r="O213" i="9"/>
  <c r="D213" i="9"/>
  <c r="P212" i="9"/>
  <c r="O212" i="9"/>
  <c r="D212" i="9"/>
  <c r="P211" i="9"/>
  <c r="O211" i="9"/>
  <c r="D211" i="9"/>
  <c r="P210" i="9"/>
  <c r="O210" i="9"/>
  <c r="D210" i="9"/>
  <c r="P209" i="9"/>
  <c r="O209" i="9"/>
  <c r="D209" i="9"/>
  <c r="P208" i="9"/>
  <c r="O208" i="9"/>
  <c r="D208" i="9"/>
  <c r="P207" i="9"/>
  <c r="O207" i="9"/>
  <c r="D207" i="9"/>
  <c r="P206" i="9"/>
  <c r="O206" i="9"/>
  <c r="D206" i="9"/>
  <c r="P205" i="9"/>
  <c r="O205" i="9"/>
  <c r="D205" i="9"/>
  <c r="P204" i="9"/>
  <c r="O204" i="9"/>
  <c r="D204" i="9"/>
  <c r="P203" i="9"/>
  <c r="O203" i="9"/>
  <c r="D203" i="9"/>
  <c r="P202" i="9"/>
  <c r="O202" i="9"/>
  <c r="D202" i="9"/>
  <c r="P201" i="9"/>
  <c r="O201" i="9"/>
  <c r="D201" i="9"/>
  <c r="P200" i="9"/>
  <c r="O200" i="9"/>
  <c r="D200" i="9"/>
  <c r="P199" i="9"/>
  <c r="O199" i="9"/>
  <c r="D199" i="9"/>
  <c r="P198" i="9"/>
  <c r="O198" i="9"/>
  <c r="D198" i="9"/>
  <c r="P197" i="9"/>
  <c r="O197" i="9"/>
  <c r="D197" i="9"/>
  <c r="P196" i="9"/>
  <c r="O196" i="9"/>
  <c r="D196" i="9"/>
  <c r="P195" i="9"/>
  <c r="O195" i="9"/>
  <c r="D195" i="9"/>
  <c r="P194" i="9"/>
  <c r="O194" i="9"/>
  <c r="D194" i="9"/>
  <c r="P193" i="9"/>
  <c r="O193" i="9"/>
  <c r="D193" i="9"/>
  <c r="P192" i="9"/>
  <c r="O192" i="9"/>
  <c r="D192" i="9"/>
  <c r="P191" i="9"/>
  <c r="O191" i="9"/>
  <c r="D191" i="9"/>
  <c r="P190" i="9"/>
  <c r="O190" i="9"/>
  <c r="D190" i="9"/>
  <c r="P189" i="9"/>
  <c r="O189" i="9"/>
  <c r="D189" i="9"/>
  <c r="P188" i="9"/>
  <c r="O188" i="9"/>
  <c r="D188" i="9"/>
  <c r="P187" i="9"/>
  <c r="O187" i="9"/>
  <c r="D187" i="9"/>
  <c r="P186" i="9"/>
  <c r="O186" i="9"/>
  <c r="D186" i="9"/>
  <c r="P185" i="9"/>
  <c r="O185" i="9"/>
  <c r="D185" i="9"/>
  <c r="P184" i="9"/>
  <c r="O184" i="9"/>
  <c r="D184" i="9"/>
  <c r="P183" i="9"/>
  <c r="O183" i="9"/>
  <c r="D183" i="9"/>
  <c r="P182" i="9"/>
  <c r="O182" i="9"/>
  <c r="D182" i="9"/>
  <c r="P181" i="9"/>
  <c r="O181" i="9"/>
  <c r="D181" i="9"/>
  <c r="P180" i="9"/>
  <c r="O180" i="9"/>
  <c r="D180" i="9"/>
  <c r="P179" i="9"/>
  <c r="O179" i="9"/>
  <c r="D179" i="9"/>
  <c r="P178" i="9"/>
  <c r="O178" i="9"/>
  <c r="D178" i="9"/>
  <c r="P177" i="9"/>
  <c r="O177" i="9"/>
  <c r="D177" i="9"/>
  <c r="P176" i="9"/>
  <c r="O176" i="9"/>
  <c r="D176" i="9"/>
  <c r="P175" i="9"/>
  <c r="O175" i="9"/>
  <c r="D175" i="9"/>
  <c r="P174" i="9"/>
  <c r="O174" i="9"/>
  <c r="D174" i="9"/>
  <c r="P173" i="9"/>
  <c r="O173" i="9"/>
  <c r="D173" i="9"/>
  <c r="P172" i="9"/>
  <c r="O172" i="9"/>
  <c r="D172" i="9"/>
  <c r="P171" i="9"/>
  <c r="O171" i="9"/>
  <c r="D171" i="9"/>
  <c r="P170" i="9"/>
  <c r="O170" i="9"/>
  <c r="D170" i="9"/>
  <c r="P169" i="9"/>
  <c r="O169" i="9"/>
  <c r="D169" i="9"/>
  <c r="P168" i="9"/>
  <c r="O168" i="9"/>
  <c r="D168" i="9"/>
  <c r="P167" i="9"/>
  <c r="O167" i="9"/>
  <c r="D167" i="9"/>
  <c r="P166" i="9"/>
  <c r="O166" i="9"/>
  <c r="D166" i="9"/>
  <c r="P165" i="9"/>
  <c r="O165" i="9"/>
  <c r="D165" i="9"/>
  <c r="P164" i="9"/>
  <c r="O164" i="9"/>
  <c r="D164" i="9"/>
  <c r="P163" i="9"/>
  <c r="O163" i="9"/>
  <c r="D163" i="9"/>
  <c r="P162" i="9"/>
  <c r="O162" i="9"/>
  <c r="D162" i="9"/>
  <c r="P161" i="9"/>
  <c r="O161" i="9"/>
  <c r="D161" i="9"/>
  <c r="P160" i="9"/>
  <c r="O160" i="9"/>
  <c r="D160" i="9"/>
  <c r="P159" i="9"/>
  <c r="O159" i="9"/>
  <c r="D159" i="9"/>
  <c r="P158" i="9"/>
  <c r="O158" i="9"/>
  <c r="D158" i="9"/>
  <c r="P157" i="9"/>
  <c r="O157" i="9"/>
  <c r="D157" i="9"/>
  <c r="P156" i="9"/>
  <c r="O156" i="9"/>
  <c r="D156" i="9"/>
  <c r="P155" i="9"/>
  <c r="O155" i="9"/>
  <c r="D155" i="9"/>
  <c r="P154" i="9"/>
  <c r="O154" i="9"/>
  <c r="D154" i="9"/>
  <c r="P153" i="9"/>
  <c r="O153" i="9"/>
  <c r="D153" i="9"/>
  <c r="P152" i="9"/>
  <c r="O152" i="9"/>
  <c r="D152" i="9"/>
  <c r="P151" i="9"/>
  <c r="O151" i="9"/>
  <c r="D151" i="9"/>
  <c r="P150" i="9"/>
  <c r="O150" i="9"/>
  <c r="D150" i="9"/>
  <c r="P149" i="9"/>
  <c r="O149" i="9"/>
  <c r="D149" i="9"/>
  <c r="P148" i="9"/>
  <c r="O148" i="9"/>
  <c r="D148" i="9"/>
  <c r="P147" i="9"/>
  <c r="O147" i="9"/>
  <c r="D147" i="9"/>
  <c r="P146" i="9"/>
  <c r="O146" i="9"/>
  <c r="D146" i="9"/>
  <c r="P145" i="9"/>
  <c r="O145" i="9"/>
  <c r="D145" i="9"/>
  <c r="P144" i="9"/>
  <c r="O144" i="9"/>
  <c r="D144" i="9"/>
  <c r="P143" i="9"/>
  <c r="O143" i="9"/>
  <c r="D143" i="9"/>
  <c r="P142" i="9"/>
  <c r="O142" i="9"/>
  <c r="D142" i="9"/>
  <c r="P141" i="9"/>
  <c r="O141" i="9"/>
  <c r="D141" i="9"/>
  <c r="P140" i="9"/>
  <c r="O140" i="9"/>
  <c r="D140" i="9"/>
  <c r="P139" i="9"/>
  <c r="O139" i="9"/>
  <c r="D139" i="9"/>
  <c r="P138" i="9"/>
  <c r="O138" i="9"/>
  <c r="D138" i="9"/>
  <c r="P137" i="9"/>
  <c r="O137" i="9"/>
  <c r="D137" i="9"/>
  <c r="P136" i="9"/>
  <c r="O136" i="9"/>
  <c r="D136" i="9"/>
  <c r="P135" i="9"/>
  <c r="O135" i="9"/>
  <c r="D135" i="9"/>
  <c r="P134" i="9"/>
  <c r="O134" i="9"/>
  <c r="D134" i="9"/>
  <c r="P133" i="9"/>
  <c r="O133" i="9"/>
  <c r="D133" i="9"/>
  <c r="P132" i="9"/>
  <c r="O132" i="9"/>
  <c r="D132" i="9"/>
  <c r="P131" i="9"/>
  <c r="O131" i="9"/>
  <c r="D131" i="9"/>
  <c r="P130" i="9"/>
  <c r="O130" i="9"/>
  <c r="D130" i="9"/>
  <c r="P129" i="9"/>
  <c r="O129" i="9"/>
  <c r="D129" i="9"/>
  <c r="P128" i="9"/>
  <c r="O128" i="9"/>
  <c r="D128" i="9"/>
  <c r="P127" i="9"/>
  <c r="O127" i="9"/>
  <c r="D127" i="9"/>
  <c r="P126" i="9"/>
  <c r="O126" i="9"/>
  <c r="D126" i="9"/>
  <c r="P125" i="9"/>
  <c r="O125" i="9"/>
  <c r="D125" i="9"/>
  <c r="P124" i="9"/>
  <c r="O124" i="9"/>
  <c r="D124" i="9"/>
  <c r="P123" i="9"/>
  <c r="O123" i="9"/>
  <c r="D123" i="9"/>
  <c r="P122" i="9"/>
  <c r="O122" i="9"/>
  <c r="D122" i="9"/>
  <c r="P121" i="9"/>
  <c r="O121" i="9"/>
  <c r="D121" i="9"/>
  <c r="P120" i="9"/>
  <c r="O120" i="9"/>
  <c r="D120" i="9"/>
  <c r="P119" i="9"/>
  <c r="O119" i="9"/>
  <c r="D119" i="9"/>
  <c r="P118" i="9"/>
  <c r="O118" i="9"/>
  <c r="D118" i="9"/>
  <c r="P117" i="9"/>
  <c r="O117" i="9"/>
  <c r="D117" i="9"/>
  <c r="P116" i="9"/>
  <c r="O116" i="9"/>
  <c r="D116" i="9"/>
  <c r="P115" i="9"/>
  <c r="O115" i="9"/>
  <c r="D115" i="9"/>
  <c r="P114" i="9"/>
  <c r="O114" i="9"/>
  <c r="D114" i="9"/>
  <c r="P113" i="9"/>
  <c r="O113" i="9"/>
  <c r="D113" i="9"/>
  <c r="P112" i="9"/>
  <c r="O112" i="9"/>
  <c r="D112" i="9"/>
  <c r="P111" i="9"/>
  <c r="O111" i="9"/>
  <c r="D111" i="9"/>
  <c r="P110" i="9"/>
  <c r="O110" i="9"/>
  <c r="D110" i="9"/>
  <c r="P109" i="9"/>
  <c r="O109" i="9"/>
  <c r="D109" i="9"/>
  <c r="P108" i="9"/>
  <c r="O108" i="9"/>
  <c r="D108" i="9"/>
  <c r="P107" i="9"/>
  <c r="O107" i="9"/>
  <c r="D107" i="9"/>
  <c r="P106" i="9"/>
  <c r="O106" i="9"/>
  <c r="D106" i="9"/>
  <c r="P105" i="9"/>
  <c r="O105" i="9"/>
  <c r="D105" i="9"/>
  <c r="P104" i="9"/>
  <c r="O104" i="9"/>
  <c r="D104" i="9"/>
  <c r="P103" i="9"/>
  <c r="O103" i="9"/>
  <c r="D103" i="9"/>
  <c r="P102" i="9"/>
  <c r="O102" i="9"/>
  <c r="D102" i="9"/>
  <c r="P101" i="9"/>
  <c r="O101" i="9"/>
  <c r="D101" i="9"/>
  <c r="P100" i="9"/>
  <c r="O100" i="9"/>
  <c r="D100" i="9"/>
  <c r="P99" i="9"/>
  <c r="O99" i="9"/>
  <c r="D99" i="9"/>
  <c r="P98" i="9"/>
  <c r="O98" i="9"/>
  <c r="D98" i="9"/>
  <c r="P97" i="9"/>
  <c r="O97" i="9"/>
  <c r="D97" i="9"/>
  <c r="P96" i="9"/>
  <c r="O96" i="9"/>
  <c r="D96" i="9"/>
  <c r="P95" i="9"/>
  <c r="O95" i="9"/>
  <c r="D95" i="9"/>
  <c r="P94" i="9"/>
  <c r="O94" i="9"/>
  <c r="D94" i="9"/>
  <c r="P93" i="9"/>
  <c r="O93" i="9"/>
  <c r="D93" i="9"/>
  <c r="P92" i="9"/>
  <c r="O92" i="9"/>
  <c r="D92" i="9"/>
  <c r="P91" i="9"/>
  <c r="O91" i="9"/>
  <c r="D91" i="9"/>
  <c r="P90" i="9"/>
  <c r="O90" i="9"/>
  <c r="D90" i="9"/>
  <c r="P89" i="9"/>
  <c r="O89" i="9"/>
  <c r="D89" i="9"/>
  <c r="P88" i="9"/>
  <c r="O88" i="9"/>
  <c r="D88" i="9"/>
  <c r="P87" i="9"/>
  <c r="O87" i="9"/>
  <c r="D87" i="9"/>
  <c r="P86" i="9"/>
  <c r="O86" i="9"/>
  <c r="D86" i="9"/>
  <c r="P85" i="9"/>
  <c r="O85" i="9"/>
  <c r="D85" i="9"/>
  <c r="P84" i="9"/>
  <c r="O84" i="9"/>
  <c r="D84" i="9"/>
  <c r="P83" i="9"/>
  <c r="O83" i="9"/>
  <c r="D83" i="9"/>
  <c r="P82" i="9"/>
  <c r="O82" i="9"/>
  <c r="D82" i="9"/>
  <c r="P81" i="9"/>
  <c r="O81" i="9"/>
  <c r="D81" i="9"/>
  <c r="P80" i="9"/>
  <c r="O80" i="9"/>
  <c r="D80" i="9"/>
  <c r="P79" i="9"/>
  <c r="O79" i="9"/>
  <c r="D79" i="9"/>
  <c r="P78" i="9"/>
  <c r="O78" i="9"/>
  <c r="D78" i="9"/>
  <c r="P77" i="9"/>
  <c r="O77" i="9"/>
  <c r="D77" i="9"/>
  <c r="P76" i="9"/>
  <c r="O76" i="9"/>
  <c r="D76" i="9"/>
  <c r="P75" i="9"/>
  <c r="O75" i="9"/>
  <c r="D75" i="9"/>
  <c r="P74" i="9"/>
  <c r="O74" i="9"/>
  <c r="D74" i="9"/>
  <c r="P73" i="9"/>
  <c r="O73" i="9"/>
  <c r="D73" i="9"/>
  <c r="P72" i="9"/>
  <c r="O72" i="9"/>
  <c r="D72" i="9"/>
  <c r="P71" i="9"/>
  <c r="O71" i="9"/>
  <c r="D71" i="9"/>
  <c r="P70" i="9"/>
  <c r="O70" i="9"/>
  <c r="D70" i="9"/>
  <c r="P69" i="9"/>
  <c r="O69" i="9"/>
  <c r="D69" i="9"/>
  <c r="P68" i="9"/>
  <c r="O68" i="9"/>
  <c r="D68" i="9"/>
  <c r="P67" i="9"/>
  <c r="O67" i="9"/>
  <c r="D67" i="9"/>
  <c r="P66" i="9"/>
  <c r="O66" i="9"/>
  <c r="D66" i="9"/>
  <c r="P65" i="9"/>
  <c r="O65" i="9"/>
  <c r="D65" i="9"/>
  <c r="P64" i="9"/>
  <c r="O64" i="9"/>
  <c r="D64" i="9"/>
  <c r="P63" i="9"/>
  <c r="O63" i="9"/>
  <c r="D63" i="9"/>
  <c r="P62" i="9"/>
  <c r="O62" i="9"/>
  <c r="D62" i="9"/>
  <c r="P61" i="9"/>
  <c r="O61" i="9"/>
  <c r="D61" i="9"/>
  <c r="P60" i="9"/>
  <c r="O60" i="9"/>
  <c r="D60" i="9"/>
  <c r="P59" i="9"/>
  <c r="O59" i="9"/>
  <c r="D59" i="9"/>
  <c r="P58" i="9"/>
  <c r="O58" i="9"/>
  <c r="D58" i="9"/>
  <c r="P57" i="9"/>
  <c r="O57" i="9"/>
  <c r="D57" i="9"/>
  <c r="P56" i="9"/>
  <c r="O56" i="9"/>
  <c r="D56" i="9"/>
  <c r="P55" i="9"/>
  <c r="O55" i="9"/>
  <c r="D55" i="9"/>
  <c r="P54" i="9"/>
  <c r="O54" i="9"/>
  <c r="D54" i="9"/>
  <c r="P53" i="9"/>
  <c r="O53" i="9"/>
  <c r="D53" i="9"/>
  <c r="P52" i="9"/>
  <c r="O52" i="9"/>
  <c r="D52" i="9"/>
  <c r="P51" i="9"/>
  <c r="O51" i="9"/>
  <c r="D51" i="9"/>
  <c r="P50" i="9"/>
  <c r="O50" i="9"/>
  <c r="D50" i="9"/>
  <c r="P49" i="9"/>
  <c r="O49" i="9"/>
  <c r="D49" i="9"/>
  <c r="P48" i="9"/>
  <c r="O48" i="9"/>
  <c r="D48" i="9"/>
  <c r="P47" i="9"/>
  <c r="O47" i="9"/>
  <c r="D47" i="9"/>
  <c r="P46" i="9"/>
  <c r="O46" i="9"/>
  <c r="D46" i="9"/>
  <c r="P45" i="9"/>
  <c r="O45" i="9"/>
  <c r="D45" i="9"/>
  <c r="P44" i="9"/>
  <c r="O44" i="9"/>
  <c r="D44" i="9"/>
  <c r="P43" i="9"/>
  <c r="O43" i="9"/>
  <c r="D43" i="9"/>
  <c r="P42" i="9"/>
  <c r="O42" i="9"/>
  <c r="D42" i="9"/>
  <c r="P41" i="9"/>
  <c r="O41" i="9"/>
  <c r="D41" i="9"/>
  <c r="P40" i="9"/>
  <c r="O40" i="9"/>
  <c r="D40" i="9"/>
  <c r="P39" i="9"/>
  <c r="O39" i="9"/>
  <c r="D39" i="9"/>
  <c r="P38" i="9"/>
  <c r="O38" i="9"/>
  <c r="D38" i="9"/>
  <c r="P37" i="9"/>
  <c r="O37" i="9"/>
  <c r="D37" i="9"/>
  <c r="P36" i="9"/>
  <c r="O36" i="9"/>
  <c r="D36" i="9"/>
  <c r="P35" i="9"/>
  <c r="O35" i="9"/>
  <c r="D35" i="9"/>
  <c r="P34" i="9"/>
  <c r="O34" i="9"/>
  <c r="D34" i="9"/>
  <c r="P33" i="9"/>
  <c r="O33" i="9"/>
  <c r="D33" i="9"/>
  <c r="P32" i="9"/>
  <c r="O32" i="9"/>
  <c r="D32" i="9"/>
  <c r="P31" i="9"/>
  <c r="O31" i="9"/>
  <c r="D31" i="9"/>
  <c r="P30" i="9"/>
  <c r="O30" i="9"/>
  <c r="D30" i="9"/>
  <c r="P29" i="9"/>
  <c r="O29" i="9"/>
  <c r="D29" i="9"/>
  <c r="P28" i="9"/>
  <c r="O28" i="9"/>
  <c r="D28" i="9"/>
  <c r="P27" i="9"/>
  <c r="O27" i="9"/>
  <c r="D27" i="9"/>
  <c r="P26" i="9"/>
  <c r="O26" i="9"/>
  <c r="D26" i="9"/>
  <c r="P25" i="9"/>
  <c r="O25" i="9"/>
  <c r="D25" i="9"/>
  <c r="P24" i="9"/>
  <c r="O24" i="9"/>
  <c r="D24" i="9"/>
  <c r="P23" i="9"/>
  <c r="O23" i="9"/>
  <c r="D23" i="9"/>
  <c r="P22" i="9"/>
  <c r="O22" i="9"/>
  <c r="D22" i="9"/>
  <c r="P21" i="9"/>
  <c r="O21" i="9"/>
  <c r="D21" i="9"/>
  <c r="P20" i="9"/>
  <c r="O20" i="9"/>
  <c r="D20" i="9"/>
  <c r="P19" i="9"/>
  <c r="O19" i="9"/>
  <c r="D19" i="9"/>
  <c r="P18" i="9"/>
  <c r="O18" i="9"/>
  <c r="D18" i="9"/>
  <c r="P17" i="9"/>
  <c r="O17" i="9"/>
  <c r="D17" i="9"/>
  <c r="P16" i="9"/>
  <c r="O16" i="9"/>
  <c r="D16" i="9"/>
  <c r="P15" i="9"/>
  <c r="O15" i="9"/>
  <c r="D15" i="9"/>
  <c r="P14" i="9"/>
  <c r="O14" i="9"/>
  <c r="D14" i="9"/>
  <c r="P13" i="9"/>
  <c r="O13" i="9"/>
  <c r="D13" i="9"/>
  <c r="P12" i="9"/>
  <c r="O12" i="9"/>
  <c r="D12" i="9"/>
  <c r="P11" i="9"/>
  <c r="O11" i="9"/>
  <c r="D11" i="9"/>
  <c r="P10" i="9"/>
  <c r="O10" i="9"/>
  <c r="D10" i="9"/>
  <c r="P9" i="9"/>
  <c r="O9" i="9"/>
  <c r="D9" i="9"/>
  <c r="P8" i="9"/>
  <c r="O8" i="9"/>
  <c r="D8" i="9"/>
  <c r="P7" i="9"/>
  <c r="O7" i="9"/>
  <c r="D7" i="9"/>
  <c r="P6" i="9"/>
  <c r="O6" i="9"/>
  <c r="P5" i="9"/>
  <c r="O5" i="9"/>
  <c r="P4" i="9"/>
  <c r="O4" i="9"/>
  <c r="P3" i="9"/>
  <c r="O3" i="9"/>
  <c r="P2" i="9"/>
  <c r="O2" i="9"/>
  <c r="AH401" i="8"/>
  <c r="AF401" i="8"/>
  <c r="AE401" i="8"/>
  <c r="AD401" i="8"/>
  <c r="AG401" i="8" s="1"/>
  <c r="AC401" i="8"/>
  <c r="AH400" i="8"/>
  <c r="AF400" i="8"/>
  <c r="AE400" i="8"/>
  <c r="AD400" i="8"/>
  <c r="AG400" i="8" s="1"/>
  <c r="AC400" i="8"/>
  <c r="AH399" i="8"/>
  <c r="AF399" i="8"/>
  <c r="AE399" i="8"/>
  <c r="AD399" i="8"/>
  <c r="AG399" i="8" s="1"/>
  <c r="AC399" i="8"/>
  <c r="AH398" i="8"/>
  <c r="AF398" i="8"/>
  <c r="AE398" i="8"/>
  <c r="AD398" i="8"/>
  <c r="AG398" i="8" s="1"/>
  <c r="AC398" i="8"/>
  <c r="AH397" i="8"/>
  <c r="AF397" i="8"/>
  <c r="AE397" i="8"/>
  <c r="AD397" i="8"/>
  <c r="AG397" i="8" s="1"/>
  <c r="AC397" i="8"/>
  <c r="AH396" i="8"/>
  <c r="AG396" i="8"/>
  <c r="AF396" i="8"/>
  <c r="AE396" i="8"/>
  <c r="AD396" i="8"/>
  <c r="AC396" i="8"/>
  <c r="AH395" i="8"/>
  <c r="AF395" i="8"/>
  <c r="AE395" i="8"/>
  <c r="AD395" i="8"/>
  <c r="AG395" i="8" s="1"/>
  <c r="AC395" i="8"/>
  <c r="AH394" i="8"/>
  <c r="AG394" i="8"/>
  <c r="AF394" i="8"/>
  <c r="AE394" i="8"/>
  <c r="AD394" i="8"/>
  <c r="AC394" i="8"/>
  <c r="AH393" i="8"/>
  <c r="AF393" i="8"/>
  <c r="AE393" i="8"/>
  <c r="AD393" i="8"/>
  <c r="AG393" i="8" s="1"/>
  <c r="AC393" i="8"/>
  <c r="AH392" i="8"/>
  <c r="AF392" i="8"/>
  <c r="AE392" i="8"/>
  <c r="AD392" i="8"/>
  <c r="AG392" i="8" s="1"/>
  <c r="AC392" i="8"/>
  <c r="AH391" i="8"/>
  <c r="AF391" i="8"/>
  <c r="AE391" i="8"/>
  <c r="AD391" i="8"/>
  <c r="AG391" i="8" s="1"/>
  <c r="AC391" i="8"/>
  <c r="AH390" i="8"/>
  <c r="AG390" i="8"/>
  <c r="AF390" i="8"/>
  <c r="AE390" i="8"/>
  <c r="AD390" i="8"/>
  <c r="AC390" i="8"/>
  <c r="AH389" i="8"/>
  <c r="AF389" i="8"/>
  <c r="AE389" i="8"/>
  <c r="AD389" i="8"/>
  <c r="AG389" i="8" s="1"/>
  <c r="AC389" i="8"/>
  <c r="AH388" i="8"/>
  <c r="AF388" i="8"/>
  <c r="AE388" i="8"/>
  <c r="AD388" i="8"/>
  <c r="AG388" i="8" s="1"/>
  <c r="AC388" i="8"/>
  <c r="AH387" i="8"/>
  <c r="AF387" i="8"/>
  <c r="AE387" i="8"/>
  <c r="AD387" i="8"/>
  <c r="AG387" i="8" s="1"/>
  <c r="AC387" i="8"/>
  <c r="AH386" i="8"/>
  <c r="AG386" i="8"/>
  <c r="AF386" i="8"/>
  <c r="AE386" i="8"/>
  <c r="AD386" i="8"/>
  <c r="AC386" i="8"/>
  <c r="AH385" i="8"/>
  <c r="AF385" i="8"/>
  <c r="AE385" i="8"/>
  <c r="AD385" i="8"/>
  <c r="AG385" i="8" s="1"/>
  <c r="AC385" i="8"/>
  <c r="AH384" i="8"/>
  <c r="AF384" i="8"/>
  <c r="AE384" i="8"/>
  <c r="AD384" i="8"/>
  <c r="AG384" i="8" s="1"/>
  <c r="AC384" i="8"/>
  <c r="AH383" i="8"/>
  <c r="AF383" i="8"/>
  <c r="AE383" i="8"/>
  <c r="AD383" i="8"/>
  <c r="AG383" i="8" s="1"/>
  <c r="AC383" i="8"/>
  <c r="AH382" i="8"/>
  <c r="AF382" i="8"/>
  <c r="AE382" i="8"/>
  <c r="AD382" i="8"/>
  <c r="AG382" i="8" s="1"/>
  <c r="AC382" i="8"/>
  <c r="AH381" i="8"/>
  <c r="AF381" i="8"/>
  <c r="AE381" i="8"/>
  <c r="AD381" i="8"/>
  <c r="AG381" i="8" s="1"/>
  <c r="AC381" i="8"/>
  <c r="AH380" i="8"/>
  <c r="AG380" i="8"/>
  <c r="AF380" i="8"/>
  <c r="AE380" i="8"/>
  <c r="AD380" i="8"/>
  <c r="AC380" i="8"/>
  <c r="AH379" i="8"/>
  <c r="AF379" i="8"/>
  <c r="AE379" i="8"/>
  <c r="AD379" i="8"/>
  <c r="AG379" i="8" s="1"/>
  <c r="AC379" i="8"/>
  <c r="AH378" i="8"/>
  <c r="AG378" i="8"/>
  <c r="AF378" i="8"/>
  <c r="AE378" i="8"/>
  <c r="AD378" i="8"/>
  <c r="AC378" i="8"/>
  <c r="AH377" i="8"/>
  <c r="AF377" i="8"/>
  <c r="AE377" i="8"/>
  <c r="AD377" i="8"/>
  <c r="AG377" i="8" s="1"/>
  <c r="AC377" i="8"/>
  <c r="AH376" i="8"/>
  <c r="AF376" i="8"/>
  <c r="AE376" i="8"/>
  <c r="AD376" i="8"/>
  <c r="AG376" i="8" s="1"/>
  <c r="AC376" i="8"/>
  <c r="AH375" i="8"/>
  <c r="AF375" i="8"/>
  <c r="AE375" i="8"/>
  <c r="AD375" i="8"/>
  <c r="AG375" i="8" s="1"/>
  <c r="AC375" i="8"/>
  <c r="AH374" i="8"/>
  <c r="AG374" i="8"/>
  <c r="AF374" i="8"/>
  <c r="AE374" i="8"/>
  <c r="AD374" i="8"/>
  <c r="AC374" i="8"/>
  <c r="AH373" i="8"/>
  <c r="AF373" i="8"/>
  <c r="AE373" i="8"/>
  <c r="AD373" i="8"/>
  <c r="AG373" i="8" s="1"/>
  <c r="AC373" i="8"/>
  <c r="AH372" i="8"/>
  <c r="AF372" i="8"/>
  <c r="AE372" i="8"/>
  <c r="AD372" i="8"/>
  <c r="AG372" i="8" s="1"/>
  <c r="AC372" i="8"/>
  <c r="AH371" i="8"/>
  <c r="AF371" i="8"/>
  <c r="AE371" i="8"/>
  <c r="AD371" i="8"/>
  <c r="AG371" i="8" s="1"/>
  <c r="AC371" i="8"/>
  <c r="AH370" i="8"/>
  <c r="AG370" i="8"/>
  <c r="AF370" i="8"/>
  <c r="AE370" i="8"/>
  <c r="AD370" i="8"/>
  <c r="AC370" i="8"/>
  <c r="AH369" i="8"/>
  <c r="AF369" i="8"/>
  <c r="AE369" i="8"/>
  <c r="AD369" i="8"/>
  <c r="AG369" i="8" s="1"/>
  <c r="AC369" i="8"/>
  <c r="AH368" i="8"/>
  <c r="AF368" i="8"/>
  <c r="AE368" i="8"/>
  <c r="AD368" i="8"/>
  <c r="AG368" i="8" s="1"/>
  <c r="AC368" i="8"/>
  <c r="AH367" i="8"/>
  <c r="AF367" i="8"/>
  <c r="AE367" i="8"/>
  <c r="AD367" i="8"/>
  <c r="AG367" i="8" s="1"/>
  <c r="AC367" i="8"/>
  <c r="AH366" i="8"/>
  <c r="AF366" i="8"/>
  <c r="AE366" i="8"/>
  <c r="AD366" i="8"/>
  <c r="AG366" i="8" s="1"/>
  <c r="AC366" i="8"/>
  <c r="AH365" i="8"/>
  <c r="AF365" i="8"/>
  <c r="AE365" i="8"/>
  <c r="AD365" i="8"/>
  <c r="AG365" i="8" s="1"/>
  <c r="AC365" i="8"/>
  <c r="AH364" i="8"/>
  <c r="AG364" i="8"/>
  <c r="AF364" i="8"/>
  <c r="AE364" i="8"/>
  <c r="AD364" i="8"/>
  <c r="AC364" i="8"/>
  <c r="AH363" i="8"/>
  <c r="AF363" i="8"/>
  <c r="AE363" i="8"/>
  <c r="AD363" i="8"/>
  <c r="AG363" i="8" s="1"/>
  <c r="AC363" i="8"/>
  <c r="AH362" i="8"/>
  <c r="AG362" i="8"/>
  <c r="AF362" i="8"/>
  <c r="AE362" i="8"/>
  <c r="AD362" i="8"/>
  <c r="AC362" i="8"/>
  <c r="AH361" i="8"/>
  <c r="AF361" i="8"/>
  <c r="AE361" i="8"/>
  <c r="AD361" i="8"/>
  <c r="AG361" i="8" s="1"/>
  <c r="AC361" i="8"/>
  <c r="AH360" i="8"/>
  <c r="AF360" i="8"/>
  <c r="AE360" i="8"/>
  <c r="AD360" i="8"/>
  <c r="AG360" i="8" s="1"/>
  <c r="AC360" i="8"/>
  <c r="AH359" i="8"/>
  <c r="AF359" i="8"/>
  <c r="AE359" i="8"/>
  <c r="AD359" i="8"/>
  <c r="AG359" i="8" s="1"/>
  <c r="AC359" i="8"/>
  <c r="AH358" i="8"/>
  <c r="AG358" i="8"/>
  <c r="AF358" i="8"/>
  <c r="AE358" i="8"/>
  <c r="AD358" i="8"/>
  <c r="AC358" i="8"/>
  <c r="AH357" i="8"/>
  <c r="AF357" i="8"/>
  <c r="AE357" i="8"/>
  <c r="AD357" i="8"/>
  <c r="AG357" i="8" s="1"/>
  <c r="AC357" i="8"/>
  <c r="AH356" i="8"/>
  <c r="AF356" i="8"/>
  <c r="AE356" i="8"/>
  <c r="AD356" i="8"/>
  <c r="AG356" i="8" s="1"/>
  <c r="AC356" i="8"/>
  <c r="AH355" i="8"/>
  <c r="AF355" i="8"/>
  <c r="AE355" i="8"/>
  <c r="AD355" i="8"/>
  <c r="AG355" i="8" s="1"/>
  <c r="AC355" i="8"/>
  <c r="AH354" i="8"/>
  <c r="AG354" i="8"/>
  <c r="AF354" i="8"/>
  <c r="AE354" i="8"/>
  <c r="AD354" i="8"/>
  <c r="AC354" i="8"/>
  <c r="AH353" i="8"/>
  <c r="AF353" i="8"/>
  <c r="AE353" i="8"/>
  <c r="AD353" i="8"/>
  <c r="AG353" i="8" s="1"/>
  <c r="AC353" i="8"/>
  <c r="AH352" i="8"/>
  <c r="AF352" i="8"/>
  <c r="AE352" i="8"/>
  <c r="AD352" i="8"/>
  <c r="AG352" i="8" s="1"/>
  <c r="AC352" i="8"/>
  <c r="AH351" i="8"/>
  <c r="AF351" i="8"/>
  <c r="AE351" i="8"/>
  <c r="AD351" i="8"/>
  <c r="AG351" i="8" s="1"/>
  <c r="AC351" i="8"/>
  <c r="AH350" i="8"/>
  <c r="AF350" i="8"/>
  <c r="AE350" i="8"/>
  <c r="AD350" i="8"/>
  <c r="AG350" i="8" s="1"/>
  <c r="AC350" i="8"/>
  <c r="AH349" i="8"/>
  <c r="AF349" i="8"/>
  <c r="AE349" i="8"/>
  <c r="AD349" i="8"/>
  <c r="AG349" i="8" s="1"/>
  <c r="AC349" i="8"/>
  <c r="AH348" i="8"/>
  <c r="AG348" i="8"/>
  <c r="AF348" i="8"/>
  <c r="AE348" i="8"/>
  <c r="AD348" i="8"/>
  <c r="AC348" i="8"/>
  <c r="AH347" i="8"/>
  <c r="AF347" i="8"/>
  <c r="AE347" i="8"/>
  <c r="AD347" i="8"/>
  <c r="AG347" i="8" s="1"/>
  <c r="AC347" i="8"/>
  <c r="AH346" i="8"/>
  <c r="AG346" i="8"/>
  <c r="AF346" i="8"/>
  <c r="AE346" i="8"/>
  <c r="AD346" i="8"/>
  <c r="AC346" i="8"/>
  <c r="AH345" i="8"/>
  <c r="AF345" i="8"/>
  <c r="AE345" i="8"/>
  <c r="AD345" i="8"/>
  <c r="AG345" i="8" s="1"/>
  <c r="AC345" i="8"/>
  <c r="AH344" i="8"/>
  <c r="AF344" i="8"/>
  <c r="AE344" i="8"/>
  <c r="AD344" i="8"/>
  <c r="AG344" i="8" s="1"/>
  <c r="AC344" i="8"/>
  <c r="AH343" i="8"/>
  <c r="AF343" i="8"/>
  <c r="AE343" i="8"/>
  <c r="AD343" i="8"/>
  <c r="AG343" i="8" s="1"/>
  <c r="AC343" i="8"/>
  <c r="AH342" i="8"/>
  <c r="AG342" i="8"/>
  <c r="AF342" i="8"/>
  <c r="AE342" i="8"/>
  <c r="AD342" i="8"/>
  <c r="AC342" i="8"/>
  <c r="AH341" i="8"/>
  <c r="AF341" i="8"/>
  <c r="AE341" i="8"/>
  <c r="AD341" i="8"/>
  <c r="AG341" i="8" s="1"/>
  <c r="AC341" i="8"/>
  <c r="AH340" i="8"/>
  <c r="AF340" i="8"/>
  <c r="AE340" i="8"/>
  <c r="AD340" i="8"/>
  <c r="AG340" i="8" s="1"/>
  <c r="AC340" i="8"/>
  <c r="AH339" i="8"/>
  <c r="AF339" i="8"/>
  <c r="AE339" i="8"/>
  <c r="AD339" i="8"/>
  <c r="AG339" i="8" s="1"/>
  <c r="AC339" i="8"/>
  <c r="AH338" i="8"/>
  <c r="AG338" i="8"/>
  <c r="AF338" i="8"/>
  <c r="AE338" i="8"/>
  <c r="AD338" i="8"/>
  <c r="AC338" i="8"/>
  <c r="AH337" i="8"/>
  <c r="AF337" i="8"/>
  <c r="AE337" i="8"/>
  <c r="AD337" i="8"/>
  <c r="AG337" i="8" s="1"/>
  <c r="AC337" i="8"/>
  <c r="AH336" i="8"/>
  <c r="AF336" i="8"/>
  <c r="AE336" i="8"/>
  <c r="AD336" i="8"/>
  <c r="AG336" i="8" s="1"/>
  <c r="AC336" i="8"/>
  <c r="AH335" i="8"/>
  <c r="AF335" i="8"/>
  <c r="AE335" i="8"/>
  <c r="AD335" i="8"/>
  <c r="AG335" i="8" s="1"/>
  <c r="AC335" i="8"/>
  <c r="AH334" i="8"/>
  <c r="AF334" i="8"/>
  <c r="AE334" i="8"/>
  <c r="AD334" i="8"/>
  <c r="AG334" i="8" s="1"/>
  <c r="AC334" i="8"/>
  <c r="AH333" i="8"/>
  <c r="AF333" i="8"/>
  <c r="AE333" i="8"/>
  <c r="AD333" i="8"/>
  <c r="AG333" i="8" s="1"/>
  <c r="AC333" i="8"/>
  <c r="AH332" i="8"/>
  <c r="AG332" i="8"/>
  <c r="AF332" i="8"/>
  <c r="AE332" i="8"/>
  <c r="AD332" i="8"/>
  <c r="AC332" i="8"/>
  <c r="AH331" i="8"/>
  <c r="AF331" i="8"/>
  <c r="AE331" i="8"/>
  <c r="AD331" i="8"/>
  <c r="AG331" i="8" s="1"/>
  <c r="AC331" i="8"/>
  <c r="AH330" i="8"/>
  <c r="AG330" i="8"/>
  <c r="AF330" i="8"/>
  <c r="AE330" i="8"/>
  <c r="AD330" i="8"/>
  <c r="AC330" i="8"/>
  <c r="AH329" i="8"/>
  <c r="AF329" i="8"/>
  <c r="AE329" i="8"/>
  <c r="AD329" i="8"/>
  <c r="AG329" i="8" s="1"/>
  <c r="AC329" i="8"/>
  <c r="AH328" i="8"/>
  <c r="AF328" i="8"/>
  <c r="AE328" i="8"/>
  <c r="AD328" i="8"/>
  <c r="AG328" i="8" s="1"/>
  <c r="AC328" i="8"/>
  <c r="AH327" i="8"/>
  <c r="AF327" i="8"/>
  <c r="AE327" i="8"/>
  <c r="AD327" i="8"/>
  <c r="AG327" i="8" s="1"/>
  <c r="AC327" i="8"/>
  <c r="AH326" i="8"/>
  <c r="AG326" i="8"/>
  <c r="AF326" i="8"/>
  <c r="AE326" i="8"/>
  <c r="AD326" i="8"/>
  <c r="AC326" i="8"/>
  <c r="AH325" i="8"/>
  <c r="AF325" i="8"/>
  <c r="AE325" i="8"/>
  <c r="AD325" i="8"/>
  <c r="AG325" i="8" s="1"/>
  <c r="AC325" i="8"/>
  <c r="AH324" i="8"/>
  <c r="AF324" i="8"/>
  <c r="AE324" i="8"/>
  <c r="AD324" i="8"/>
  <c r="AG324" i="8" s="1"/>
  <c r="AC324" i="8"/>
  <c r="AH323" i="8"/>
  <c r="AF323" i="8"/>
  <c r="AE323" i="8"/>
  <c r="AD323" i="8"/>
  <c r="AG323" i="8" s="1"/>
  <c r="AC323" i="8"/>
  <c r="AH322" i="8"/>
  <c r="AG322" i="8"/>
  <c r="AF322" i="8"/>
  <c r="AE322" i="8"/>
  <c r="AD322" i="8"/>
  <c r="AC322" i="8"/>
  <c r="AH321" i="8"/>
  <c r="AF321" i="8"/>
  <c r="AE321" i="8"/>
  <c r="AD321" i="8"/>
  <c r="AG321" i="8" s="1"/>
  <c r="AC321" i="8"/>
  <c r="AH320" i="8"/>
  <c r="AF320" i="8"/>
  <c r="AE320" i="8"/>
  <c r="AD320" i="8"/>
  <c r="AG320" i="8" s="1"/>
  <c r="AC320" i="8"/>
  <c r="AH319" i="8"/>
  <c r="AF319" i="8"/>
  <c r="AE319" i="8"/>
  <c r="AD319" i="8"/>
  <c r="AG319" i="8" s="1"/>
  <c r="AC319" i="8"/>
  <c r="AH318" i="8"/>
  <c r="AF318" i="8"/>
  <c r="AE318" i="8"/>
  <c r="AD318" i="8"/>
  <c r="AG318" i="8" s="1"/>
  <c r="AC318" i="8"/>
  <c r="AH317" i="8"/>
  <c r="AF317" i="8"/>
  <c r="AE317" i="8"/>
  <c r="AD317" i="8"/>
  <c r="AG317" i="8" s="1"/>
  <c r="AC317" i="8"/>
  <c r="AH316" i="8"/>
  <c r="AG316" i="8"/>
  <c r="AF316" i="8"/>
  <c r="AE316" i="8"/>
  <c r="AD316" i="8"/>
  <c r="AC316" i="8"/>
  <c r="AH315" i="8"/>
  <c r="AF315" i="8"/>
  <c r="AE315" i="8"/>
  <c r="AD315" i="8"/>
  <c r="AG315" i="8" s="1"/>
  <c r="AC315" i="8"/>
  <c r="AH314" i="8"/>
  <c r="AG314" i="8"/>
  <c r="AF314" i="8"/>
  <c r="AE314" i="8"/>
  <c r="AD314" i="8"/>
  <c r="AC314" i="8"/>
  <c r="AH313" i="8"/>
  <c r="AF313" i="8"/>
  <c r="AE313" i="8"/>
  <c r="AD313" i="8"/>
  <c r="AG313" i="8" s="1"/>
  <c r="AC313" i="8"/>
  <c r="AH312" i="8"/>
  <c r="AF312" i="8"/>
  <c r="AE312" i="8"/>
  <c r="AD312" i="8"/>
  <c r="AG312" i="8" s="1"/>
  <c r="AC312" i="8"/>
  <c r="AH311" i="8"/>
  <c r="AF311" i="8"/>
  <c r="AE311" i="8"/>
  <c r="AD311" i="8"/>
  <c r="AG311" i="8" s="1"/>
  <c r="AC311" i="8"/>
  <c r="AH310" i="8"/>
  <c r="AG310" i="8"/>
  <c r="AF310" i="8"/>
  <c r="AE310" i="8"/>
  <c r="AD310" i="8"/>
  <c r="AC310" i="8"/>
  <c r="AH309" i="8"/>
  <c r="AF309" i="8"/>
  <c r="AE309" i="8"/>
  <c r="AD309" i="8"/>
  <c r="AG309" i="8" s="1"/>
  <c r="AC309" i="8"/>
  <c r="AH308" i="8"/>
  <c r="AF308" i="8"/>
  <c r="AE308" i="8"/>
  <c r="AD308" i="8"/>
  <c r="AG308" i="8" s="1"/>
  <c r="AC308" i="8"/>
  <c r="AH307" i="8"/>
  <c r="AF307" i="8"/>
  <c r="AE307" i="8"/>
  <c r="AD307" i="8"/>
  <c r="AG307" i="8" s="1"/>
  <c r="AC307" i="8"/>
  <c r="AH306" i="8"/>
  <c r="AG306" i="8"/>
  <c r="AF306" i="8"/>
  <c r="AE306" i="8"/>
  <c r="AD306" i="8"/>
  <c r="AC306" i="8"/>
  <c r="AH305" i="8"/>
  <c r="AF305" i="8"/>
  <c r="AE305" i="8"/>
  <c r="AD305" i="8"/>
  <c r="AG305" i="8" s="1"/>
  <c r="AC305" i="8"/>
  <c r="AH304" i="8"/>
  <c r="AF304" i="8"/>
  <c r="AE304" i="8"/>
  <c r="AD304" i="8"/>
  <c r="AG304" i="8" s="1"/>
  <c r="AC304" i="8"/>
  <c r="AH303" i="8"/>
  <c r="AF303" i="8"/>
  <c r="AE303" i="8"/>
  <c r="AD303" i="8"/>
  <c r="AG303" i="8" s="1"/>
  <c r="AC303" i="8"/>
  <c r="AH302" i="8"/>
  <c r="AF302" i="8"/>
  <c r="AE302" i="8"/>
  <c r="AD302" i="8"/>
  <c r="AG302" i="8" s="1"/>
  <c r="AC302" i="8"/>
  <c r="AH301" i="8"/>
  <c r="AF301" i="8"/>
  <c r="AE301" i="8"/>
  <c r="AD301" i="8"/>
  <c r="AG301" i="8" s="1"/>
  <c r="AC301" i="8"/>
  <c r="AH300" i="8"/>
  <c r="AG300" i="8"/>
  <c r="AF300" i="8"/>
  <c r="AE300" i="8"/>
  <c r="AD300" i="8"/>
  <c r="AC300" i="8"/>
  <c r="AH299" i="8"/>
  <c r="AF299" i="8"/>
  <c r="AE299" i="8"/>
  <c r="AD299" i="8"/>
  <c r="AG299" i="8" s="1"/>
  <c r="AC299" i="8"/>
  <c r="AH298" i="8"/>
  <c r="AG298" i="8"/>
  <c r="AF298" i="8"/>
  <c r="AE298" i="8"/>
  <c r="AD298" i="8"/>
  <c r="AC298" i="8"/>
  <c r="AH297" i="8"/>
  <c r="AF297" i="8"/>
  <c r="AE297" i="8"/>
  <c r="AD297" i="8"/>
  <c r="AG297" i="8" s="1"/>
  <c r="AC297" i="8"/>
  <c r="AH296" i="8"/>
  <c r="AF296" i="8"/>
  <c r="AE296" i="8"/>
  <c r="AD296" i="8"/>
  <c r="AG296" i="8" s="1"/>
  <c r="AC296" i="8"/>
  <c r="AH295" i="8"/>
  <c r="AF295" i="8"/>
  <c r="AE295" i="8"/>
  <c r="AD295" i="8"/>
  <c r="AG295" i="8" s="1"/>
  <c r="AC295" i="8"/>
  <c r="AH294" i="8"/>
  <c r="AG294" i="8"/>
  <c r="AF294" i="8"/>
  <c r="AE294" i="8"/>
  <c r="AD294" i="8"/>
  <c r="AC294" i="8"/>
  <c r="AH293" i="8"/>
  <c r="AF293" i="8"/>
  <c r="AE293" i="8"/>
  <c r="AD293" i="8"/>
  <c r="AG293" i="8" s="1"/>
  <c r="AC293" i="8"/>
  <c r="AH292" i="8"/>
  <c r="AF292" i="8"/>
  <c r="AE292" i="8"/>
  <c r="AD292" i="8"/>
  <c r="AG292" i="8" s="1"/>
  <c r="AC292" i="8"/>
  <c r="AH291" i="8"/>
  <c r="AF291" i="8"/>
  <c r="AE291" i="8"/>
  <c r="AD291" i="8"/>
  <c r="AG291" i="8" s="1"/>
  <c r="AC291" i="8"/>
  <c r="AH290" i="8"/>
  <c r="AG290" i="8"/>
  <c r="AF290" i="8"/>
  <c r="AE290" i="8"/>
  <c r="AD290" i="8"/>
  <c r="AC290" i="8"/>
  <c r="AH289" i="8"/>
  <c r="AF289" i="8"/>
  <c r="AE289" i="8"/>
  <c r="AD289" i="8"/>
  <c r="AG289" i="8" s="1"/>
  <c r="AC289" i="8"/>
  <c r="AH288" i="8"/>
  <c r="AF288" i="8"/>
  <c r="AE288" i="8"/>
  <c r="AD288" i="8"/>
  <c r="AG288" i="8" s="1"/>
  <c r="AC288" i="8"/>
  <c r="AH287" i="8"/>
  <c r="AF287" i="8"/>
  <c r="AE287" i="8"/>
  <c r="AD287" i="8"/>
  <c r="AG287" i="8" s="1"/>
  <c r="AC287" i="8"/>
  <c r="AH286" i="8"/>
  <c r="AF286" i="8"/>
  <c r="AE286" i="8"/>
  <c r="AD286" i="8"/>
  <c r="AG286" i="8" s="1"/>
  <c r="AC286" i="8"/>
  <c r="AH285" i="8"/>
  <c r="AF285" i="8"/>
  <c r="AE285" i="8"/>
  <c r="AD285" i="8"/>
  <c r="AG285" i="8" s="1"/>
  <c r="AC285" i="8"/>
  <c r="AH284" i="8"/>
  <c r="AG284" i="8"/>
  <c r="AF284" i="8"/>
  <c r="AE284" i="8"/>
  <c r="AD284" i="8"/>
  <c r="AC284" i="8"/>
  <c r="AH283" i="8"/>
  <c r="AF283" i="8"/>
  <c r="AE283" i="8"/>
  <c r="AD283" i="8"/>
  <c r="AG283" i="8" s="1"/>
  <c r="AC283" i="8"/>
  <c r="AH282" i="8"/>
  <c r="AG282" i="8"/>
  <c r="AF282" i="8"/>
  <c r="AE282" i="8"/>
  <c r="AD282" i="8"/>
  <c r="AC282" i="8"/>
  <c r="AH281" i="8"/>
  <c r="AF281" i="8"/>
  <c r="AE281" i="8"/>
  <c r="AD281" i="8"/>
  <c r="AG281" i="8" s="1"/>
  <c r="AC281" i="8"/>
  <c r="AH280" i="8"/>
  <c r="AF280" i="8"/>
  <c r="AE280" i="8"/>
  <c r="AD280" i="8"/>
  <c r="AG280" i="8" s="1"/>
  <c r="AC280" i="8"/>
  <c r="AH279" i="8"/>
  <c r="AF279" i="8"/>
  <c r="AE279" i="8"/>
  <c r="AD279" i="8"/>
  <c r="AG279" i="8" s="1"/>
  <c r="AC279" i="8"/>
  <c r="AH278" i="8"/>
  <c r="AG278" i="8"/>
  <c r="AF278" i="8"/>
  <c r="AE278" i="8"/>
  <c r="AD278" i="8"/>
  <c r="AC278" i="8"/>
  <c r="AH277" i="8"/>
  <c r="AF277" i="8"/>
  <c r="AE277" i="8"/>
  <c r="AD277" i="8"/>
  <c r="AG277" i="8" s="1"/>
  <c r="AC277" i="8"/>
  <c r="AH276" i="8"/>
  <c r="AF276" i="8"/>
  <c r="AE276" i="8"/>
  <c r="AD276" i="8"/>
  <c r="AG276" i="8" s="1"/>
  <c r="AC276" i="8"/>
  <c r="AH275" i="8"/>
  <c r="AF275" i="8"/>
  <c r="AE275" i="8"/>
  <c r="AD275" i="8"/>
  <c r="AG275" i="8" s="1"/>
  <c r="AC275" i="8"/>
  <c r="AH274" i="8"/>
  <c r="AG274" i="8"/>
  <c r="AF274" i="8"/>
  <c r="AE274" i="8"/>
  <c r="AD274" i="8"/>
  <c r="AC274" i="8"/>
  <c r="AH273" i="8"/>
  <c r="AF273" i="8"/>
  <c r="AE273" i="8"/>
  <c r="AD273" i="8"/>
  <c r="AG273" i="8" s="1"/>
  <c r="AC273" i="8"/>
  <c r="AH272" i="8"/>
  <c r="AF272" i="8"/>
  <c r="AE272" i="8"/>
  <c r="AD272" i="8"/>
  <c r="AG272" i="8" s="1"/>
  <c r="AC272" i="8"/>
  <c r="AH271" i="8"/>
  <c r="AF271" i="8"/>
  <c r="AE271" i="8"/>
  <c r="AD271" i="8"/>
  <c r="AG271" i="8" s="1"/>
  <c r="AC271" i="8"/>
  <c r="AH270" i="8"/>
  <c r="AF270" i="8"/>
  <c r="AE270" i="8"/>
  <c r="AD270" i="8"/>
  <c r="AG270" i="8" s="1"/>
  <c r="AC270" i="8"/>
  <c r="AH269" i="8"/>
  <c r="AF269" i="8"/>
  <c r="AE269" i="8"/>
  <c r="AD269" i="8"/>
  <c r="AG269" i="8" s="1"/>
  <c r="AC269" i="8"/>
  <c r="AH268" i="8"/>
  <c r="AG268" i="8"/>
  <c r="AF268" i="8"/>
  <c r="AE268" i="8"/>
  <c r="AD268" i="8"/>
  <c r="AC268" i="8"/>
  <c r="AH267" i="8"/>
  <c r="AF267" i="8"/>
  <c r="AE267" i="8"/>
  <c r="AD267" i="8"/>
  <c r="AG267" i="8" s="1"/>
  <c r="AC267" i="8"/>
  <c r="AH266" i="8"/>
  <c r="AG266" i="8"/>
  <c r="AF266" i="8"/>
  <c r="AE266" i="8"/>
  <c r="AD266" i="8"/>
  <c r="AC266" i="8"/>
  <c r="AH265" i="8"/>
  <c r="AF265" i="8"/>
  <c r="AE265" i="8"/>
  <c r="AD265" i="8"/>
  <c r="AG265" i="8" s="1"/>
  <c r="AC265" i="8"/>
  <c r="AH264" i="8"/>
  <c r="AF264" i="8"/>
  <c r="AE264" i="8"/>
  <c r="AD264" i="8"/>
  <c r="AG264" i="8" s="1"/>
  <c r="AC264" i="8"/>
  <c r="AH263" i="8"/>
  <c r="AF263" i="8"/>
  <c r="AE263" i="8"/>
  <c r="AD263" i="8"/>
  <c r="AG263" i="8" s="1"/>
  <c r="AC263" i="8"/>
  <c r="AH262" i="8"/>
  <c r="AG262" i="8"/>
  <c r="AF262" i="8"/>
  <c r="AE262" i="8"/>
  <c r="AD262" i="8"/>
  <c r="AC262" i="8"/>
  <c r="AH261" i="8"/>
  <c r="AF261" i="8"/>
  <c r="AE261" i="8"/>
  <c r="AD261" i="8"/>
  <c r="AG261" i="8" s="1"/>
  <c r="AC261" i="8"/>
  <c r="AH260" i="8"/>
  <c r="AF260" i="8"/>
  <c r="AE260" i="8"/>
  <c r="AD260" i="8"/>
  <c r="AG260" i="8" s="1"/>
  <c r="AC260" i="8"/>
  <c r="AH259" i="8"/>
  <c r="AF259" i="8"/>
  <c r="AE259" i="8"/>
  <c r="AD259" i="8"/>
  <c r="AG259" i="8" s="1"/>
  <c r="AC259" i="8"/>
  <c r="AH258" i="8"/>
  <c r="AG258" i="8"/>
  <c r="AF258" i="8"/>
  <c r="AE258" i="8"/>
  <c r="AD258" i="8"/>
  <c r="AC258" i="8"/>
  <c r="AH257" i="8"/>
  <c r="AF257" i="8"/>
  <c r="AE257" i="8"/>
  <c r="AD257" i="8"/>
  <c r="AG257" i="8" s="1"/>
  <c r="AC257" i="8"/>
  <c r="AH256" i="8"/>
  <c r="AF256" i="8"/>
  <c r="AE256" i="8"/>
  <c r="AD256" i="8"/>
  <c r="AG256" i="8" s="1"/>
  <c r="AC256" i="8"/>
  <c r="AH255" i="8"/>
  <c r="AF255" i="8"/>
  <c r="AE255" i="8"/>
  <c r="AD255" i="8"/>
  <c r="AG255" i="8" s="1"/>
  <c r="AC255" i="8"/>
  <c r="AH254" i="8"/>
  <c r="AF254" i="8"/>
  <c r="AE254" i="8"/>
  <c r="AD254" i="8"/>
  <c r="AG254" i="8" s="1"/>
  <c r="AC254" i="8"/>
  <c r="AH253" i="8"/>
  <c r="AF253" i="8"/>
  <c r="AE253" i="8"/>
  <c r="AD253" i="8"/>
  <c r="AG253" i="8" s="1"/>
  <c r="AC253" i="8"/>
  <c r="AH252" i="8"/>
  <c r="AG252" i="8"/>
  <c r="AF252" i="8"/>
  <c r="AE252" i="8"/>
  <c r="AD252" i="8"/>
  <c r="AC252" i="8"/>
  <c r="AH251" i="8"/>
  <c r="AF251" i="8"/>
  <c r="AE251" i="8"/>
  <c r="AD251" i="8"/>
  <c r="AG251" i="8" s="1"/>
  <c r="AC251" i="8"/>
  <c r="AH250" i="8"/>
  <c r="AG250" i="8"/>
  <c r="AF250" i="8"/>
  <c r="AE250" i="8"/>
  <c r="AD250" i="8"/>
  <c r="AC250" i="8"/>
  <c r="AH249" i="8"/>
  <c r="AF249" i="8"/>
  <c r="AE249" i="8"/>
  <c r="AD249" i="8"/>
  <c r="AG249" i="8" s="1"/>
  <c r="AC249" i="8"/>
  <c r="AH248" i="8"/>
  <c r="AF248" i="8"/>
  <c r="AE248" i="8"/>
  <c r="AD248" i="8"/>
  <c r="AG248" i="8" s="1"/>
  <c r="AC248" i="8"/>
  <c r="AH247" i="8"/>
  <c r="AF247" i="8"/>
  <c r="AE247" i="8"/>
  <c r="AD247" i="8"/>
  <c r="AG247" i="8" s="1"/>
  <c r="AC247" i="8"/>
  <c r="AH246" i="8"/>
  <c r="AG246" i="8"/>
  <c r="AF246" i="8"/>
  <c r="AE246" i="8"/>
  <c r="AD246" i="8"/>
  <c r="AC246" i="8"/>
  <c r="AH245" i="8"/>
  <c r="AF245" i="8"/>
  <c r="AE245" i="8"/>
  <c r="AD245" i="8"/>
  <c r="AG245" i="8" s="1"/>
  <c r="AC245" i="8"/>
  <c r="AH244" i="8"/>
  <c r="AF244" i="8"/>
  <c r="AE244" i="8"/>
  <c r="AD244" i="8"/>
  <c r="AG244" i="8" s="1"/>
  <c r="AC244" i="8"/>
  <c r="AH243" i="8"/>
  <c r="AF243" i="8"/>
  <c r="AE243" i="8"/>
  <c r="AD243" i="8"/>
  <c r="AG243" i="8" s="1"/>
  <c r="AC243" i="8"/>
  <c r="AH242" i="8"/>
  <c r="AG242" i="8"/>
  <c r="AF242" i="8"/>
  <c r="AE242" i="8"/>
  <c r="AD242" i="8"/>
  <c r="AC242" i="8"/>
  <c r="AH241" i="8"/>
  <c r="AF241" i="8"/>
  <c r="AE241" i="8"/>
  <c r="AD241" i="8"/>
  <c r="AG241" i="8" s="1"/>
  <c r="AC241" i="8"/>
  <c r="AH240" i="8"/>
  <c r="AF240" i="8"/>
  <c r="AE240" i="8"/>
  <c r="AD240" i="8"/>
  <c r="AG240" i="8" s="1"/>
  <c r="AC240" i="8"/>
  <c r="AH239" i="8"/>
  <c r="AF239" i="8"/>
  <c r="AE239" i="8"/>
  <c r="AD239" i="8"/>
  <c r="AG239" i="8" s="1"/>
  <c r="AC239" i="8"/>
  <c r="AH238" i="8"/>
  <c r="AF238" i="8"/>
  <c r="AE238" i="8"/>
  <c r="AD238" i="8"/>
  <c r="AG238" i="8" s="1"/>
  <c r="AC238" i="8"/>
  <c r="AH237" i="8"/>
  <c r="AF237" i="8"/>
  <c r="AE237" i="8"/>
  <c r="AD237" i="8"/>
  <c r="AG237" i="8" s="1"/>
  <c r="AC237" i="8"/>
  <c r="AH236" i="8"/>
  <c r="AG236" i="8"/>
  <c r="AF236" i="8"/>
  <c r="AE236" i="8"/>
  <c r="AD236" i="8"/>
  <c r="AC236" i="8"/>
  <c r="AH235" i="8"/>
  <c r="AF235" i="8"/>
  <c r="AE235" i="8"/>
  <c r="AD235" i="8"/>
  <c r="AG235" i="8" s="1"/>
  <c r="AC235" i="8"/>
  <c r="AH234" i="8"/>
  <c r="AG234" i="8"/>
  <c r="AF234" i="8"/>
  <c r="AE234" i="8"/>
  <c r="AD234" i="8"/>
  <c r="AC234" i="8"/>
  <c r="AH233" i="8"/>
  <c r="AF233" i="8"/>
  <c r="AE233" i="8"/>
  <c r="AD233" i="8"/>
  <c r="AG233" i="8" s="1"/>
  <c r="AC233" i="8"/>
  <c r="AH232" i="8"/>
  <c r="AF232" i="8"/>
  <c r="AE232" i="8"/>
  <c r="AD232" i="8"/>
  <c r="AG232" i="8" s="1"/>
  <c r="AC232" i="8"/>
  <c r="AH231" i="8"/>
  <c r="AF231" i="8"/>
  <c r="AE231" i="8"/>
  <c r="AD231" i="8"/>
  <c r="AG231" i="8" s="1"/>
  <c r="AC231" i="8"/>
  <c r="AH230" i="8"/>
  <c r="AG230" i="8"/>
  <c r="AF230" i="8"/>
  <c r="AE230" i="8"/>
  <c r="AD230" i="8"/>
  <c r="AC230" i="8"/>
  <c r="AH229" i="8"/>
  <c r="AF229" i="8"/>
  <c r="AE229" i="8"/>
  <c r="AD229" i="8"/>
  <c r="AG229" i="8" s="1"/>
  <c r="AC229" i="8"/>
  <c r="AH228" i="8"/>
  <c r="AF228" i="8"/>
  <c r="AE228" i="8"/>
  <c r="AD228" i="8"/>
  <c r="AG228" i="8" s="1"/>
  <c r="AC228" i="8"/>
  <c r="AH227" i="8"/>
  <c r="AF227" i="8"/>
  <c r="AE227" i="8"/>
  <c r="AD227" i="8"/>
  <c r="AG227" i="8" s="1"/>
  <c r="AC227" i="8"/>
  <c r="AH226" i="8"/>
  <c r="AG226" i="8"/>
  <c r="AF226" i="8"/>
  <c r="AE226" i="8"/>
  <c r="AD226" i="8"/>
  <c r="AC226" i="8"/>
  <c r="AH225" i="8"/>
  <c r="AF225" i="8"/>
  <c r="AE225" i="8"/>
  <c r="AD225" i="8"/>
  <c r="AG225" i="8" s="1"/>
  <c r="AC225" i="8"/>
  <c r="AH224" i="8"/>
  <c r="AF224" i="8"/>
  <c r="AE224" i="8"/>
  <c r="AD224" i="8"/>
  <c r="AG224" i="8" s="1"/>
  <c r="AC224" i="8"/>
  <c r="AH223" i="8"/>
  <c r="AF223" i="8"/>
  <c r="AE223" i="8"/>
  <c r="AD223" i="8"/>
  <c r="AG223" i="8" s="1"/>
  <c r="AC223" i="8"/>
  <c r="AH222" i="8"/>
  <c r="AF222" i="8"/>
  <c r="AE222" i="8"/>
  <c r="AD222" i="8"/>
  <c r="AG222" i="8" s="1"/>
  <c r="AC222" i="8"/>
  <c r="AH221" i="8"/>
  <c r="AF221" i="8"/>
  <c r="AE221" i="8"/>
  <c r="AD221" i="8"/>
  <c r="AG221" i="8" s="1"/>
  <c r="AC221" i="8"/>
  <c r="AH220" i="8"/>
  <c r="AG220" i="8"/>
  <c r="AF220" i="8"/>
  <c r="AE220" i="8"/>
  <c r="AD220" i="8"/>
  <c r="AC220" i="8"/>
  <c r="AH219" i="8"/>
  <c r="AF219" i="8"/>
  <c r="AE219" i="8"/>
  <c r="AD219" i="8"/>
  <c r="AG219" i="8" s="1"/>
  <c r="AC219" i="8"/>
  <c r="AH218" i="8"/>
  <c r="AG218" i="8"/>
  <c r="AF218" i="8"/>
  <c r="AE218" i="8"/>
  <c r="AD218" i="8"/>
  <c r="AC218" i="8"/>
  <c r="AH217" i="8"/>
  <c r="AF217" i="8"/>
  <c r="AE217" i="8"/>
  <c r="AD217" i="8"/>
  <c r="AG217" i="8" s="1"/>
  <c r="AC217" i="8"/>
  <c r="AH216" i="8"/>
  <c r="AF216" i="8"/>
  <c r="AE216" i="8"/>
  <c r="AD216" i="8"/>
  <c r="AG216" i="8" s="1"/>
  <c r="AC216" i="8"/>
  <c r="AH215" i="8"/>
  <c r="AF215" i="8"/>
  <c r="AE215" i="8"/>
  <c r="AD215" i="8"/>
  <c r="AG215" i="8" s="1"/>
  <c r="AC215" i="8"/>
  <c r="AH214" i="8"/>
  <c r="AG214" i="8"/>
  <c r="AF214" i="8"/>
  <c r="AE214" i="8"/>
  <c r="AD214" i="8"/>
  <c r="AC214" i="8"/>
  <c r="AH213" i="8"/>
  <c r="AF213" i="8"/>
  <c r="AE213" i="8"/>
  <c r="AD213" i="8"/>
  <c r="AG213" i="8" s="1"/>
  <c r="AC213" i="8"/>
  <c r="AH212" i="8"/>
  <c r="AF212" i="8"/>
  <c r="AE212" i="8"/>
  <c r="AD212" i="8"/>
  <c r="AG212" i="8" s="1"/>
  <c r="AC212" i="8"/>
  <c r="AH211" i="8"/>
  <c r="AF211" i="8"/>
  <c r="AE211" i="8"/>
  <c r="AD211" i="8"/>
  <c r="AG211" i="8" s="1"/>
  <c r="AC211" i="8"/>
  <c r="AH210" i="8"/>
  <c r="AG210" i="8"/>
  <c r="AF210" i="8"/>
  <c r="AE210" i="8"/>
  <c r="AD210" i="8"/>
  <c r="AC210" i="8"/>
  <c r="AH209" i="8"/>
  <c r="AF209" i="8"/>
  <c r="AE209" i="8"/>
  <c r="AD209" i="8"/>
  <c r="AG209" i="8" s="1"/>
  <c r="AC209" i="8"/>
  <c r="AH208" i="8"/>
  <c r="AF208" i="8"/>
  <c r="AE208" i="8"/>
  <c r="AD208" i="8"/>
  <c r="AG208" i="8" s="1"/>
  <c r="AC208" i="8"/>
  <c r="AH207" i="8"/>
  <c r="AF207" i="8"/>
  <c r="AE207" i="8"/>
  <c r="AD207" i="8"/>
  <c r="AG207" i="8" s="1"/>
  <c r="AC207" i="8"/>
  <c r="AH206" i="8"/>
  <c r="AF206" i="8"/>
  <c r="AE206" i="8"/>
  <c r="AD206" i="8"/>
  <c r="AG206" i="8" s="1"/>
  <c r="AC206" i="8"/>
  <c r="AH205" i="8"/>
  <c r="AF205" i="8"/>
  <c r="AE205" i="8"/>
  <c r="AD205" i="8"/>
  <c r="AG205" i="8" s="1"/>
  <c r="AC205" i="8"/>
  <c r="AH204" i="8"/>
  <c r="AG204" i="8"/>
  <c r="AF204" i="8"/>
  <c r="AE204" i="8"/>
  <c r="AD204" i="8"/>
  <c r="AC204" i="8"/>
  <c r="AH203" i="8"/>
  <c r="AF203" i="8"/>
  <c r="AE203" i="8"/>
  <c r="AD203" i="8"/>
  <c r="AG203" i="8" s="1"/>
  <c r="AC203" i="8"/>
  <c r="AH202" i="8"/>
  <c r="AG202" i="8"/>
  <c r="AF202" i="8"/>
  <c r="AE202" i="8"/>
  <c r="AD202" i="8"/>
  <c r="AC202" i="8"/>
  <c r="AH201" i="8"/>
  <c r="AF201" i="8"/>
  <c r="AE201" i="8"/>
  <c r="AD201" i="8"/>
  <c r="AG201" i="8" s="1"/>
  <c r="AC201" i="8"/>
  <c r="AH200" i="8"/>
  <c r="AF200" i="8"/>
  <c r="AE200" i="8"/>
  <c r="AD200" i="8"/>
  <c r="AG200" i="8" s="1"/>
  <c r="AC200" i="8"/>
  <c r="AH199" i="8"/>
  <c r="AF199" i="8"/>
  <c r="AE199" i="8"/>
  <c r="AD199" i="8"/>
  <c r="AG199" i="8" s="1"/>
  <c r="AC199" i="8"/>
  <c r="AH198" i="8"/>
  <c r="AG198" i="8"/>
  <c r="AF198" i="8"/>
  <c r="AE198" i="8"/>
  <c r="AD198" i="8"/>
  <c r="AC198" i="8"/>
  <c r="AH197" i="8"/>
  <c r="AF197" i="8"/>
  <c r="AE197" i="8"/>
  <c r="AD197" i="8"/>
  <c r="AG197" i="8" s="1"/>
  <c r="AC197" i="8"/>
  <c r="AH196" i="8"/>
  <c r="AF196" i="8"/>
  <c r="AE196" i="8"/>
  <c r="AD196" i="8"/>
  <c r="AG196" i="8" s="1"/>
  <c r="AC196" i="8"/>
  <c r="AH195" i="8"/>
  <c r="AF195" i="8"/>
  <c r="AE195" i="8"/>
  <c r="AD195" i="8"/>
  <c r="AG195" i="8" s="1"/>
  <c r="AC195" i="8"/>
  <c r="AH194" i="8"/>
  <c r="AG194" i="8"/>
  <c r="AF194" i="8"/>
  <c r="AE194" i="8"/>
  <c r="AD194" i="8"/>
  <c r="AC194" i="8"/>
  <c r="AH193" i="8"/>
  <c r="AF193" i="8"/>
  <c r="AE193" i="8"/>
  <c r="AD193" i="8"/>
  <c r="AG193" i="8" s="1"/>
  <c r="AC193" i="8"/>
  <c r="AH192" i="8"/>
  <c r="AF192" i="8"/>
  <c r="AE192" i="8"/>
  <c r="AD192" i="8"/>
  <c r="AG192" i="8" s="1"/>
  <c r="AC192" i="8"/>
  <c r="AH191" i="8"/>
  <c r="AF191" i="8"/>
  <c r="AE191" i="8"/>
  <c r="AD191" i="8"/>
  <c r="AG191" i="8" s="1"/>
  <c r="AC191" i="8"/>
  <c r="AH190" i="8"/>
  <c r="AF190" i="8"/>
  <c r="AE190" i="8"/>
  <c r="AD190" i="8"/>
  <c r="AG190" i="8" s="1"/>
  <c r="AC190" i="8"/>
  <c r="AH189" i="8"/>
  <c r="AF189" i="8"/>
  <c r="AE189" i="8"/>
  <c r="AD189" i="8"/>
  <c r="AG189" i="8" s="1"/>
  <c r="AC189" i="8"/>
  <c r="AH188" i="8"/>
  <c r="AG188" i="8"/>
  <c r="AF188" i="8"/>
  <c r="AE188" i="8"/>
  <c r="AD188" i="8"/>
  <c r="AC188" i="8"/>
  <c r="AH187" i="8"/>
  <c r="AF187" i="8"/>
  <c r="AE187" i="8"/>
  <c r="AD187" i="8"/>
  <c r="AG187" i="8" s="1"/>
  <c r="AC187" i="8"/>
  <c r="AH186" i="8"/>
  <c r="AG186" i="8"/>
  <c r="AF186" i="8"/>
  <c r="AE186" i="8"/>
  <c r="AD186" i="8"/>
  <c r="AC186" i="8"/>
  <c r="AH185" i="8"/>
  <c r="AF185" i="8"/>
  <c r="AE185" i="8"/>
  <c r="AD185" i="8"/>
  <c r="AG185" i="8" s="1"/>
  <c r="AC185" i="8"/>
  <c r="AH184" i="8"/>
  <c r="AF184" i="8"/>
  <c r="AE184" i="8"/>
  <c r="AD184" i="8"/>
  <c r="AG184" i="8" s="1"/>
  <c r="AC184" i="8"/>
  <c r="AH183" i="8"/>
  <c r="AF183" i="8"/>
  <c r="AE183" i="8"/>
  <c r="AD183" i="8"/>
  <c r="AG183" i="8" s="1"/>
  <c r="AC183" i="8"/>
  <c r="AH182" i="8"/>
  <c r="AG182" i="8"/>
  <c r="AF182" i="8"/>
  <c r="AE182" i="8"/>
  <c r="AD182" i="8"/>
  <c r="AC182" i="8"/>
  <c r="AH181" i="8"/>
  <c r="AF181" i="8"/>
  <c r="AE181" i="8"/>
  <c r="AD181" i="8"/>
  <c r="AG181" i="8" s="1"/>
  <c r="AC181" i="8"/>
  <c r="AH180" i="8"/>
  <c r="AF180" i="8"/>
  <c r="AE180" i="8"/>
  <c r="AD180" i="8"/>
  <c r="AG180" i="8" s="1"/>
  <c r="AC180" i="8"/>
  <c r="AH179" i="8"/>
  <c r="AF179" i="8"/>
  <c r="AE179" i="8"/>
  <c r="AD179" i="8"/>
  <c r="AG179" i="8" s="1"/>
  <c r="AC179" i="8"/>
  <c r="AH178" i="8"/>
  <c r="AG178" i="8"/>
  <c r="AF178" i="8"/>
  <c r="AE178" i="8"/>
  <c r="AD178" i="8"/>
  <c r="AC178" i="8"/>
  <c r="AH177" i="8"/>
  <c r="AF177" i="8"/>
  <c r="AE177" i="8"/>
  <c r="AD177" i="8"/>
  <c r="AG177" i="8" s="1"/>
  <c r="AC177" i="8"/>
  <c r="AH176" i="8"/>
  <c r="AF176" i="8"/>
  <c r="AE176" i="8"/>
  <c r="AD176" i="8"/>
  <c r="AG176" i="8" s="1"/>
  <c r="AC176" i="8"/>
  <c r="AH175" i="8"/>
  <c r="AF175" i="8"/>
  <c r="AE175" i="8"/>
  <c r="AD175" i="8"/>
  <c r="AG175" i="8" s="1"/>
  <c r="AC175" i="8"/>
  <c r="AH174" i="8"/>
  <c r="AF174" i="8"/>
  <c r="AE174" i="8"/>
  <c r="AD174" i="8"/>
  <c r="AG174" i="8" s="1"/>
  <c r="AC174" i="8"/>
  <c r="AH173" i="8"/>
  <c r="AF173" i="8"/>
  <c r="AE173" i="8"/>
  <c r="AD173" i="8"/>
  <c r="AG173" i="8" s="1"/>
  <c r="AC173" i="8"/>
  <c r="AH172" i="8"/>
  <c r="AG172" i="8"/>
  <c r="AF172" i="8"/>
  <c r="AE172" i="8"/>
  <c r="AD172" i="8"/>
  <c r="AC172" i="8"/>
  <c r="AH171" i="8"/>
  <c r="AF171" i="8"/>
  <c r="AE171" i="8"/>
  <c r="AD171" i="8"/>
  <c r="AG171" i="8" s="1"/>
  <c r="AC171" i="8"/>
  <c r="AH170" i="8"/>
  <c r="AG170" i="8"/>
  <c r="AF170" i="8"/>
  <c r="AE170" i="8"/>
  <c r="AD170" i="8"/>
  <c r="AC170" i="8"/>
  <c r="AH169" i="8"/>
  <c r="AF169" i="8"/>
  <c r="AE169" i="8"/>
  <c r="AD169" i="8"/>
  <c r="AG169" i="8" s="1"/>
  <c r="AC169" i="8"/>
  <c r="AH168" i="8"/>
  <c r="AF168" i="8"/>
  <c r="AE168" i="8"/>
  <c r="AD168" i="8"/>
  <c r="AG168" i="8" s="1"/>
  <c r="AC168" i="8"/>
  <c r="AH167" i="8"/>
  <c r="AF167" i="8"/>
  <c r="AE167" i="8"/>
  <c r="AD167" i="8"/>
  <c r="AG167" i="8" s="1"/>
  <c r="AC167" i="8"/>
  <c r="AH166" i="8"/>
  <c r="AG166" i="8"/>
  <c r="AF166" i="8"/>
  <c r="AE166" i="8"/>
  <c r="AD166" i="8"/>
  <c r="AC166" i="8"/>
  <c r="AH165" i="8"/>
  <c r="AF165" i="8"/>
  <c r="AE165" i="8"/>
  <c r="AD165" i="8"/>
  <c r="AG165" i="8" s="1"/>
  <c r="AC165" i="8"/>
  <c r="AH164" i="8"/>
  <c r="AF164" i="8"/>
  <c r="AE164" i="8"/>
  <c r="AD164" i="8"/>
  <c r="AG164" i="8" s="1"/>
  <c r="AC164" i="8"/>
  <c r="AH163" i="8"/>
  <c r="AF163" i="8"/>
  <c r="AE163" i="8"/>
  <c r="AD163" i="8"/>
  <c r="AG163" i="8" s="1"/>
  <c r="AC163" i="8"/>
  <c r="AH162" i="8"/>
  <c r="AG162" i="8"/>
  <c r="AF162" i="8"/>
  <c r="AE162" i="8"/>
  <c r="AD162" i="8"/>
  <c r="AC162" i="8"/>
  <c r="AH161" i="8"/>
  <c r="AF161" i="8"/>
  <c r="AE161" i="8"/>
  <c r="AD161" i="8"/>
  <c r="AG161" i="8" s="1"/>
  <c r="AC161" i="8"/>
  <c r="AH160" i="8"/>
  <c r="AF160" i="8"/>
  <c r="AE160" i="8"/>
  <c r="AD160" i="8"/>
  <c r="AG160" i="8" s="1"/>
  <c r="AC160" i="8"/>
  <c r="AH159" i="8"/>
  <c r="AF159" i="8"/>
  <c r="AE159" i="8"/>
  <c r="AD159" i="8"/>
  <c r="AG159" i="8" s="1"/>
  <c r="AC159" i="8"/>
  <c r="AH158" i="8"/>
  <c r="AF158" i="8"/>
  <c r="AE158" i="8"/>
  <c r="AD158" i="8"/>
  <c r="AG158" i="8" s="1"/>
  <c r="AC158" i="8"/>
  <c r="AH157" i="8"/>
  <c r="AF157" i="8"/>
  <c r="AE157" i="8"/>
  <c r="AD157" i="8"/>
  <c r="AG157" i="8" s="1"/>
  <c r="AC157" i="8"/>
  <c r="AH156" i="8"/>
  <c r="AG156" i="8"/>
  <c r="AF156" i="8"/>
  <c r="AE156" i="8"/>
  <c r="AD156" i="8"/>
  <c r="AC156" i="8"/>
  <c r="AH155" i="8"/>
  <c r="AF155" i="8"/>
  <c r="AE155" i="8"/>
  <c r="AD155" i="8"/>
  <c r="AG155" i="8" s="1"/>
  <c r="AC155" i="8"/>
  <c r="AH154" i="8"/>
  <c r="AG154" i="8"/>
  <c r="AF154" i="8"/>
  <c r="AE154" i="8"/>
  <c r="AD154" i="8"/>
  <c r="AC154" i="8"/>
  <c r="AH153" i="8"/>
  <c r="AF153" i="8"/>
  <c r="AE153" i="8"/>
  <c r="AD153" i="8"/>
  <c r="AG153" i="8" s="1"/>
  <c r="AC153" i="8"/>
  <c r="AH152" i="8"/>
  <c r="AF152" i="8"/>
  <c r="AE152" i="8"/>
  <c r="AD152" i="8"/>
  <c r="AG152" i="8" s="1"/>
  <c r="AC152" i="8"/>
  <c r="AH151" i="8"/>
  <c r="AF151" i="8"/>
  <c r="AE151" i="8"/>
  <c r="AD151" i="8"/>
  <c r="AG151" i="8" s="1"/>
  <c r="AC151" i="8"/>
  <c r="AH150" i="8"/>
  <c r="AG150" i="8"/>
  <c r="AF150" i="8"/>
  <c r="AE150" i="8"/>
  <c r="AD150" i="8"/>
  <c r="AC150" i="8"/>
  <c r="AH149" i="8"/>
  <c r="AF149" i="8"/>
  <c r="AE149" i="8"/>
  <c r="AD149" i="8"/>
  <c r="AG149" i="8" s="1"/>
  <c r="AC149" i="8"/>
  <c r="AH148" i="8"/>
  <c r="AF148" i="8"/>
  <c r="AE148" i="8"/>
  <c r="AD148" i="8"/>
  <c r="AG148" i="8" s="1"/>
  <c r="AC148" i="8"/>
  <c r="AH147" i="8"/>
  <c r="AF147" i="8"/>
  <c r="AE147" i="8"/>
  <c r="AD147" i="8"/>
  <c r="AG147" i="8" s="1"/>
  <c r="AC147" i="8"/>
  <c r="AH146" i="8"/>
  <c r="AG146" i="8"/>
  <c r="AF146" i="8"/>
  <c r="AE146" i="8"/>
  <c r="AD146" i="8"/>
  <c r="AC146" i="8"/>
  <c r="AH145" i="8"/>
  <c r="AF145" i="8"/>
  <c r="AE145" i="8"/>
  <c r="AD145" i="8"/>
  <c r="AG145" i="8" s="1"/>
  <c r="AC145" i="8"/>
  <c r="AH144" i="8"/>
  <c r="AF144" i="8"/>
  <c r="AE144" i="8"/>
  <c r="AD144" i="8"/>
  <c r="AG144" i="8" s="1"/>
  <c r="AC144" i="8"/>
  <c r="AH143" i="8"/>
  <c r="AF143" i="8"/>
  <c r="AE143" i="8"/>
  <c r="AD143" i="8"/>
  <c r="AG143" i="8" s="1"/>
  <c r="AC143" i="8"/>
  <c r="AH142" i="8"/>
  <c r="AF142" i="8"/>
  <c r="AE142" i="8"/>
  <c r="AD142" i="8"/>
  <c r="AG142" i="8" s="1"/>
  <c r="AC142" i="8"/>
  <c r="AH141" i="8"/>
  <c r="AF141" i="8"/>
  <c r="AE141" i="8"/>
  <c r="AD141" i="8"/>
  <c r="AG141" i="8" s="1"/>
  <c r="AC141" i="8"/>
  <c r="AH140" i="8"/>
  <c r="AG140" i="8"/>
  <c r="AF140" i="8"/>
  <c r="AE140" i="8"/>
  <c r="AD140" i="8"/>
  <c r="AC140" i="8"/>
  <c r="AH139" i="8"/>
  <c r="AF139" i="8"/>
  <c r="AE139" i="8"/>
  <c r="AD139" i="8"/>
  <c r="AG139" i="8" s="1"/>
  <c r="AC139" i="8"/>
  <c r="AH138" i="8"/>
  <c r="AG138" i="8"/>
  <c r="AF138" i="8"/>
  <c r="AE138" i="8"/>
  <c r="AD138" i="8"/>
  <c r="AC138" i="8"/>
  <c r="AH137" i="8"/>
  <c r="AF137" i="8"/>
  <c r="AE137" i="8"/>
  <c r="AD137" i="8"/>
  <c r="AG137" i="8" s="1"/>
  <c r="AC137" i="8"/>
  <c r="AH136" i="8"/>
  <c r="AF136" i="8"/>
  <c r="AE136" i="8"/>
  <c r="AD136" i="8"/>
  <c r="AG136" i="8" s="1"/>
  <c r="AC136" i="8"/>
  <c r="AH135" i="8"/>
  <c r="AF135" i="8"/>
  <c r="AE135" i="8"/>
  <c r="AD135" i="8"/>
  <c r="AG135" i="8" s="1"/>
  <c r="AC135" i="8"/>
  <c r="AH134" i="8"/>
  <c r="AG134" i="8"/>
  <c r="AF134" i="8"/>
  <c r="AE134" i="8"/>
  <c r="AD134" i="8"/>
  <c r="AC134" i="8"/>
  <c r="AH133" i="8"/>
  <c r="AF133" i="8"/>
  <c r="AE133" i="8"/>
  <c r="AD133" i="8"/>
  <c r="AG133" i="8" s="1"/>
  <c r="AC133" i="8"/>
  <c r="AH132" i="8"/>
  <c r="AF132" i="8"/>
  <c r="AE132" i="8"/>
  <c r="AD132" i="8"/>
  <c r="AG132" i="8" s="1"/>
  <c r="AC132" i="8"/>
  <c r="AH131" i="8"/>
  <c r="AF131" i="8"/>
  <c r="AE131" i="8"/>
  <c r="AD131" i="8"/>
  <c r="AG131" i="8" s="1"/>
  <c r="AC131" i="8"/>
  <c r="AH130" i="8"/>
  <c r="AG130" i="8"/>
  <c r="AF130" i="8"/>
  <c r="AE130" i="8"/>
  <c r="AD130" i="8"/>
  <c r="AC130" i="8"/>
  <c r="AH129" i="8"/>
  <c r="AF129" i="8"/>
  <c r="AE129" i="8"/>
  <c r="AD129" i="8"/>
  <c r="AG129" i="8" s="1"/>
  <c r="AC129" i="8"/>
  <c r="AH128" i="8"/>
  <c r="AF128" i="8"/>
  <c r="AE128" i="8"/>
  <c r="AD128" i="8"/>
  <c r="AG128" i="8" s="1"/>
  <c r="AC128" i="8"/>
  <c r="AH127" i="8"/>
  <c r="AF127" i="8"/>
  <c r="AE127" i="8"/>
  <c r="AD127" i="8"/>
  <c r="AG127" i="8" s="1"/>
  <c r="AC127" i="8"/>
  <c r="AH126" i="8"/>
  <c r="AF126" i="8"/>
  <c r="AE126" i="8"/>
  <c r="AD126" i="8"/>
  <c r="AG126" i="8" s="1"/>
  <c r="AC126" i="8"/>
  <c r="AH125" i="8"/>
  <c r="AF125" i="8"/>
  <c r="AE125" i="8"/>
  <c r="AD125" i="8"/>
  <c r="AG125" i="8" s="1"/>
  <c r="AC125" i="8"/>
  <c r="AH124" i="8"/>
  <c r="AG124" i="8"/>
  <c r="AF124" i="8"/>
  <c r="AE124" i="8"/>
  <c r="AD124" i="8"/>
  <c r="AC124" i="8"/>
  <c r="AH123" i="8"/>
  <c r="AF123" i="8"/>
  <c r="AE123" i="8"/>
  <c r="AD123" i="8"/>
  <c r="AG123" i="8" s="1"/>
  <c r="AC123" i="8"/>
  <c r="AH122" i="8"/>
  <c r="AG122" i="8"/>
  <c r="AF122" i="8"/>
  <c r="AE122" i="8"/>
  <c r="AD122" i="8"/>
  <c r="AC122" i="8"/>
  <c r="AH121" i="8"/>
  <c r="AF121" i="8"/>
  <c r="AE121" i="8"/>
  <c r="AD121" i="8"/>
  <c r="AG121" i="8" s="1"/>
  <c r="AC121" i="8"/>
  <c r="AH120" i="8"/>
  <c r="AF120" i="8"/>
  <c r="AE120" i="8"/>
  <c r="AD120" i="8"/>
  <c r="AG120" i="8" s="1"/>
  <c r="AC120" i="8"/>
  <c r="AH119" i="8"/>
  <c r="AF119" i="8"/>
  <c r="AE119" i="8"/>
  <c r="AD119" i="8"/>
  <c r="AG119" i="8" s="1"/>
  <c r="AC119" i="8"/>
  <c r="AH118" i="8"/>
  <c r="AG118" i="8"/>
  <c r="AF118" i="8"/>
  <c r="AE118" i="8"/>
  <c r="AD118" i="8"/>
  <c r="AC118" i="8"/>
  <c r="AH117" i="8"/>
  <c r="AF117" i="8"/>
  <c r="AE117" i="8"/>
  <c r="AD117" i="8"/>
  <c r="AG117" i="8" s="1"/>
  <c r="AC117" i="8"/>
  <c r="AH116" i="8"/>
  <c r="AF116" i="8"/>
  <c r="AE116" i="8"/>
  <c r="AD116" i="8"/>
  <c r="AG116" i="8" s="1"/>
  <c r="AC116" i="8"/>
  <c r="AH115" i="8"/>
  <c r="AF115" i="8"/>
  <c r="AE115" i="8"/>
  <c r="AD115" i="8"/>
  <c r="AG115" i="8" s="1"/>
  <c r="AC115" i="8"/>
  <c r="AH114" i="8"/>
  <c r="AG114" i="8"/>
  <c r="AF114" i="8"/>
  <c r="AE114" i="8"/>
  <c r="AD114" i="8"/>
  <c r="AC114" i="8"/>
  <c r="AH113" i="8"/>
  <c r="AF113" i="8"/>
  <c r="AE113" i="8"/>
  <c r="AD113" i="8"/>
  <c r="AG113" i="8" s="1"/>
  <c r="AC113" i="8"/>
  <c r="AH112" i="8"/>
  <c r="AF112" i="8"/>
  <c r="AE112" i="8"/>
  <c r="AD112" i="8"/>
  <c r="AG112" i="8" s="1"/>
  <c r="AC112" i="8"/>
  <c r="AH111" i="8"/>
  <c r="AF111" i="8"/>
  <c r="AE111" i="8"/>
  <c r="AD111" i="8"/>
  <c r="AG111" i="8" s="1"/>
  <c r="AC111" i="8"/>
  <c r="AH110" i="8"/>
  <c r="AF110" i="8"/>
  <c r="AE110" i="8"/>
  <c r="AD110" i="8"/>
  <c r="AG110" i="8" s="1"/>
  <c r="AC110" i="8"/>
  <c r="AH109" i="8"/>
  <c r="AF109" i="8"/>
  <c r="AE109" i="8"/>
  <c r="AD109" i="8"/>
  <c r="AG109" i="8" s="1"/>
  <c r="AC109" i="8"/>
  <c r="AH108" i="8"/>
  <c r="AG108" i="8"/>
  <c r="AF108" i="8"/>
  <c r="AE108" i="8"/>
  <c r="AD108" i="8"/>
  <c r="AC108" i="8"/>
  <c r="AH107" i="8"/>
  <c r="AF107" i="8"/>
  <c r="AE107" i="8"/>
  <c r="AD107" i="8"/>
  <c r="AG107" i="8" s="1"/>
  <c r="AC107" i="8"/>
  <c r="AH106" i="8"/>
  <c r="AF106" i="8"/>
  <c r="AE106" i="8"/>
  <c r="AD106" i="8"/>
  <c r="AG106" i="8" s="1"/>
  <c r="AC106" i="8"/>
  <c r="AH105" i="8"/>
  <c r="AF105" i="8"/>
  <c r="AE105" i="8"/>
  <c r="AD105" i="8"/>
  <c r="AG105" i="8" s="1"/>
  <c r="AC105" i="8"/>
  <c r="AH104" i="8"/>
  <c r="AG104" i="8"/>
  <c r="AF104" i="8"/>
  <c r="AE104" i="8"/>
  <c r="AD104" i="8"/>
  <c r="AC104" i="8"/>
  <c r="AH103" i="8"/>
  <c r="AF103" i="8"/>
  <c r="AE103" i="8"/>
  <c r="AD103" i="8"/>
  <c r="AG103" i="8" s="1"/>
  <c r="AC103" i="8"/>
  <c r="AH102" i="8"/>
  <c r="AF102" i="8"/>
  <c r="AE102" i="8"/>
  <c r="AD102" i="8"/>
  <c r="AG102" i="8" s="1"/>
  <c r="AC102" i="8"/>
  <c r="AH101" i="8"/>
  <c r="AF101" i="8"/>
  <c r="AE101" i="8"/>
  <c r="AD101" i="8"/>
  <c r="AG101" i="8" s="1"/>
  <c r="AC101" i="8"/>
  <c r="AH100" i="8"/>
  <c r="AG100" i="8"/>
  <c r="AF100" i="8"/>
  <c r="AE100" i="8"/>
  <c r="AD100" i="8"/>
  <c r="AC100" i="8"/>
  <c r="AH99" i="8"/>
  <c r="AF99" i="8"/>
  <c r="AE99" i="8"/>
  <c r="AD99" i="8"/>
  <c r="AG99" i="8" s="1"/>
  <c r="AC99" i="8"/>
  <c r="AH98" i="8"/>
  <c r="AF98" i="8"/>
  <c r="AE98" i="8"/>
  <c r="AD98" i="8"/>
  <c r="AG98" i="8" s="1"/>
  <c r="AC98" i="8"/>
  <c r="AH97" i="8"/>
  <c r="AF97" i="8"/>
  <c r="AE97" i="8"/>
  <c r="AD97" i="8"/>
  <c r="AG97" i="8" s="1"/>
  <c r="AC97" i="8"/>
  <c r="AH96" i="8"/>
  <c r="AG96" i="8"/>
  <c r="AF96" i="8"/>
  <c r="AE96" i="8"/>
  <c r="AD96" i="8"/>
  <c r="AC96" i="8"/>
  <c r="AH95" i="8"/>
  <c r="AF95" i="8"/>
  <c r="AE95" i="8"/>
  <c r="AD95" i="8"/>
  <c r="AG95" i="8" s="1"/>
  <c r="AC95" i="8"/>
  <c r="AH94" i="8"/>
  <c r="AF94" i="8"/>
  <c r="AE94" i="8"/>
  <c r="AD94" i="8"/>
  <c r="AG94" i="8" s="1"/>
  <c r="AC94" i="8"/>
  <c r="AH93" i="8"/>
  <c r="AF93" i="8"/>
  <c r="AE93" i="8"/>
  <c r="AD93" i="8"/>
  <c r="AG93" i="8" s="1"/>
  <c r="AC93" i="8"/>
  <c r="AH92" i="8"/>
  <c r="AG92" i="8"/>
  <c r="AF92" i="8"/>
  <c r="AE92" i="8"/>
  <c r="AD92" i="8"/>
  <c r="AC92" i="8"/>
  <c r="AH91" i="8"/>
  <c r="AF91" i="8"/>
  <c r="AE91" i="8"/>
  <c r="AD91" i="8"/>
  <c r="AG91" i="8" s="1"/>
  <c r="AC91" i="8"/>
  <c r="AH90" i="8"/>
  <c r="AF90" i="8"/>
  <c r="AE90" i="8"/>
  <c r="AD90" i="8"/>
  <c r="AG90" i="8" s="1"/>
  <c r="AC90" i="8"/>
  <c r="AH89" i="8"/>
  <c r="AF89" i="8"/>
  <c r="AE89" i="8"/>
  <c r="AD89" i="8"/>
  <c r="AG89" i="8" s="1"/>
  <c r="AC89" i="8"/>
  <c r="AH88" i="8"/>
  <c r="AG88" i="8"/>
  <c r="AF88" i="8"/>
  <c r="AE88" i="8"/>
  <c r="AD88" i="8"/>
  <c r="AC88" i="8"/>
  <c r="AH87" i="8"/>
  <c r="AF87" i="8"/>
  <c r="AE87" i="8"/>
  <c r="AD87" i="8"/>
  <c r="AG87" i="8" s="1"/>
  <c r="AC87" i="8"/>
  <c r="AH86" i="8"/>
  <c r="AF86" i="8"/>
  <c r="AE86" i="8"/>
  <c r="AD86" i="8"/>
  <c r="AG86" i="8" s="1"/>
  <c r="AC86" i="8"/>
  <c r="AH85" i="8"/>
  <c r="AF85" i="8"/>
  <c r="AE85" i="8"/>
  <c r="AD85" i="8"/>
  <c r="AG85" i="8" s="1"/>
  <c r="AC85" i="8"/>
  <c r="AH84" i="8"/>
  <c r="AG84" i="8"/>
  <c r="AF84" i="8"/>
  <c r="AE84" i="8"/>
  <c r="AD84" i="8"/>
  <c r="AC84" i="8"/>
  <c r="AH83" i="8"/>
  <c r="AF83" i="8"/>
  <c r="AE83" i="8"/>
  <c r="AD83" i="8"/>
  <c r="AG83" i="8" s="1"/>
  <c r="AC83" i="8"/>
  <c r="AH82" i="8"/>
  <c r="AF82" i="8"/>
  <c r="AE82" i="8"/>
  <c r="AD82" i="8"/>
  <c r="AG82" i="8" s="1"/>
  <c r="AC82" i="8"/>
  <c r="AH81" i="8"/>
  <c r="AF81" i="8"/>
  <c r="AE81" i="8"/>
  <c r="AD81" i="8"/>
  <c r="AG81" i="8" s="1"/>
  <c r="AC81" i="8"/>
  <c r="AH80" i="8"/>
  <c r="AG80" i="8"/>
  <c r="AF80" i="8"/>
  <c r="AE80" i="8"/>
  <c r="AD80" i="8"/>
  <c r="AC80" i="8"/>
  <c r="AH79" i="8"/>
  <c r="AF79" i="8"/>
  <c r="AE79" i="8"/>
  <c r="AD79" i="8"/>
  <c r="AG79" i="8" s="1"/>
  <c r="AC79" i="8"/>
  <c r="AH78" i="8"/>
  <c r="AF78" i="8"/>
  <c r="AE78" i="8"/>
  <c r="AD78" i="8"/>
  <c r="AG78" i="8" s="1"/>
  <c r="AC78" i="8"/>
  <c r="AH77" i="8"/>
  <c r="AF77" i="8"/>
  <c r="AE77" i="8"/>
  <c r="AD77" i="8"/>
  <c r="AG77" i="8" s="1"/>
  <c r="AC77" i="8"/>
  <c r="AH76" i="8"/>
  <c r="AG76" i="8"/>
  <c r="AF76" i="8"/>
  <c r="AE76" i="8"/>
  <c r="AD76" i="8"/>
  <c r="AC76" i="8"/>
  <c r="AH75" i="8"/>
  <c r="AF75" i="8"/>
  <c r="AE75" i="8"/>
  <c r="AD75" i="8"/>
  <c r="AG75" i="8" s="1"/>
  <c r="AC75" i="8"/>
  <c r="AH74" i="8"/>
  <c r="AF74" i="8"/>
  <c r="AE74" i="8"/>
  <c r="AD74" i="8"/>
  <c r="AG74" i="8" s="1"/>
  <c r="AC74" i="8"/>
  <c r="AH73" i="8"/>
  <c r="AF73" i="8"/>
  <c r="AE73" i="8"/>
  <c r="AD73" i="8"/>
  <c r="AG73" i="8" s="1"/>
  <c r="AC73" i="8"/>
  <c r="AH72" i="8"/>
  <c r="AG72" i="8"/>
  <c r="AF72" i="8"/>
  <c r="AE72" i="8"/>
  <c r="AD72" i="8"/>
  <c r="AC72" i="8"/>
  <c r="AH71" i="8"/>
  <c r="AF71" i="8"/>
  <c r="AE71" i="8"/>
  <c r="AD71" i="8"/>
  <c r="AG71" i="8" s="1"/>
  <c r="AC71" i="8"/>
  <c r="AH70" i="8"/>
  <c r="AF70" i="8"/>
  <c r="AE70" i="8"/>
  <c r="AD70" i="8"/>
  <c r="AG70" i="8" s="1"/>
  <c r="AC70" i="8"/>
  <c r="AH69" i="8"/>
  <c r="AF69" i="8"/>
  <c r="AE69" i="8"/>
  <c r="AD69" i="8"/>
  <c r="AG69" i="8" s="1"/>
  <c r="AC69" i="8"/>
  <c r="AH68" i="8"/>
  <c r="AG68" i="8"/>
  <c r="AF68" i="8"/>
  <c r="AE68" i="8"/>
  <c r="AD68" i="8"/>
  <c r="AC68" i="8"/>
  <c r="AH67" i="8"/>
  <c r="AF67" i="8"/>
  <c r="AE67" i="8"/>
  <c r="AD67" i="8"/>
  <c r="AG67" i="8" s="1"/>
  <c r="AC67" i="8"/>
  <c r="AH66" i="8"/>
  <c r="AF66" i="8"/>
  <c r="AE66" i="8"/>
  <c r="AD66" i="8"/>
  <c r="AG66" i="8" s="1"/>
  <c r="AC66" i="8"/>
  <c r="AH65" i="8"/>
  <c r="AF65" i="8"/>
  <c r="AE65" i="8"/>
  <c r="AD65" i="8"/>
  <c r="AG65" i="8" s="1"/>
  <c r="AC65" i="8"/>
  <c r="AH64" i="8"/>
  <c r="AG64" i="8"/>
  <c r="AF64" i="8"/>
  <c r="AE64" i="8"/>
  <c r="AD64" i="8"/>
  <c r="AC64" i="8"/>
  <c r="AH63" i="8"/>
  <c r="AF63" i="8"/>
  <c r="AE63" i="8"/>
  <c r="AD63" i="8"/>
  <c r="AG63" i="8" s="1"/>
  <c r="AC63" i="8"/>
  <c r="AH62" i="8"/>
  <c r="AF62" i="8"/>
  <c r="AE62" i="8"/>
  <c r="AD62" i="8"/>
  <c r="AG62" i="8" s="1"/>
  <c r="AC62" i="8"/>
  <c r="AH61" i="8"/>
  <c r="AF61" i="8"/>
  <c r="AE61" i="8"/>
  <c r="AD61" i="8"/>
  <c r="AG61" i="8" s="1"/>
  <c r="AC61" i="8"/>
  <c r="AH60" i="8"/>
  <c r="AG60" i="8"/>
  <c r="AF60" i="8"/>
  <c r="AE60" i="8"/>
  <c r="AD60" i="8"/>
  <c r="AC60" i="8"/>
  <c r="AH59" i="8"/>
  <c r="AF59" i="8"/>
  <c r="AE59" i="8"/>
  <c r="AD59" i="8"/>
  <c r="AG59" i="8" s="1"/>
  <c r="AC59" i="8"/>
  <c r="AH58" i="8"/>
  <c r="AF58" i="8"/>
  <c r="AE58" i="8"/>
  <c r="AD58" i="8"/>
  <c r="AG58" i="8" s="1"/>
  <c r="AC58" i="8"/>
  <c r="AH57" i="8"/>
  <c r="AF57" i="8"/>
  <c r="AE57" i="8"/>
  <c r="AD57" i="8"/>
  <c r="AG57" i="8" s="1"/>
  <c r="AC57" i="8"/>
  <c r="AH56" i="8"/>
  <c r="AG56" i="8"/>
  <c r="AF56" i="8"/>
  <c r="AE56" i="8"/>
  <c r="AD56" i="8"/>
  <c r="AC56" i="8"/>
  <c r="AH55" i="8"/>
  <c r="AF55" i="8"/>
  <c r="AE55" i="8"/>
  <c r="AD55" i="8"/>
  <c r="AG55" i="8" s="1"/>
  <c r="AC55" i="8"/>
  <c r="AH54" i="8"/>
  <c r="AF54" i="8"/>
  <c r="AE54" i="8"/>
  <c r="AD54" i="8"/>
  <c r="AG54" i="8" s="1"/>
  <c r="AC54" i="8"/>
  <c r="AH53" i="8"/>
  <c r="AF53" i="8"/>
  <c r="AE53" i="8"/>
  <c r="AD53" i="8"/>
  <c r="AG53" i="8" s="1"/>
  <c r="AC53" i="8"/>
  <c r="AH52" i="8"/>
  <c r="AG52" i="8"/>
  <c r="AF52" i="8"/>
  <c r="AE52" i="8"/>
  <c r="AD52" i="8"/>
  <c r="AC52" i="8"/>
  <c r="AH51" i="8"/>
  <c r="AF51" i="8"/>
  <c r="AE51" i="8"/>
  <c r="AD51" i="8"/>
  <c r="AG51" i="8" s="1"/>
  <c r="AC51" i="8"/>
  <c r="AH50" i="8"/>
  <c r="AF50" i="8"/>
  <c r="AE50" i="8"/>
  <c r="AD50" i="8"/>
  <c r="AG50" i="8" s="1"/>
  <c r="AC50" i="8"/>
  <c r="AH49" i="8"/>
  <c r="AF49" i="8"/>
  <c r="AE49" i="8"/>
  <c r="AD49" i="8"/>
  <c r="AG49" i="8" s="1"/>
  <c r="AC49" i="8"/>
  <c r="AH48" i="8"/>
  <c r="AG48" i="8"/>
  <c r="AF48" i="8"/>
  <c r="AE48" i="8"/>
  <c r="AD48" i="8"/>
  <c r="AC48" i="8"/>
  <c r="AH47" i="8"/>
  <c r="AF47" i="8"/>
  <c r="AE47" i="8"/>
  <c r="AD47" i="8"/>
  <c r="AG47" i="8" s="1"/>
  <c r="AC47" i="8"/>
  <c r="AH46" i="8"/>
  <c r="AF46" i="8"/>
  <c r="AE46" i="8"/>
  <c r="AD46" i="8"/>
  <c r="AG46" i="8" s="1"/>
  <c r="AC46" i="8"/>
  <c r="AH45" i="8"/>
  <c r="AF45" i="8"/>
  <c r="AE45" i="8"/>
  <c r="AD45" i="8"/>
  <c r="AG45" i="8" s="1"/>
  <c r="AC45" i="8"/>
  <c r="AH44" i="8"/>
  <c r="AG44" i="8"/>
  <c r="AF44" i="8"/>
  <c r="AE44" i="8"/>
  <c r="AD44" i="8"/>
  <c r="AC44" i="8"/>
  <c r="AH43" i="8"/>
  <c r="AF43" i="8"/>
  <c r="AE43" i="8"/>
  <c r="AD43" i="8"/>
  <c r="AG43" i="8" s="1"/>
  <c r="AC43" i="8"/>
  <c r="AH42" i="8"/>
  <c r="AF42" i="8"/>
  <c r="AE42" i="8"/>
  <c r="AD42" i="8"/>
  <c r="AG42" i="8" s="1"/>
  <c r="AC42" i="8"/>
  <c r="AH41" i="8"/>
  <c r="AF41" i="8"/>
  <c r="AE41" i="8"/>
  <c r="AD41" i="8"/>
  <c r="AG41" i="8" s="1"/>
  <c r="AC41" i="8"/>
  <c r="AH40" i="8"/>
  <c r="AG40" i="8"/>
  <c r="AF40" i="8"/>
  <c r="AE40" i="8"/>
  <c r="AD40" i="8"/>
  <c r="AC40" i="8"/>
  <c r="AH39" i="8"/>
  <c r="AF39" i="8"/>
  <c r="AE39" i="8"/>
  <c r="AD39" i="8"/>
  <c r="AG39" i="8" s="1"/>
  <c r="AC39" i="8"/>
  <c r="AH38" i="8"/>
  <c r="AF38" i="8"/>
  <c r="AE38" i="8"/>
  <c r="AD38" i="8"/>
  <c r="AG38" i="8" s="1"/>
  <c r="AC38" i="8"/>
  <c r="AH37" i="8"/>
  <c r="AF37" i="8"/>
  <c r="AE37" i="8"/>
  <c r="AD37" i="8"/>
  <c r="AG37" i="8" s="1"/>
  <c r="AC37" i="8"/>
  <c r="AH36" i="8"/>
  <c r="AG36" i="8"/>
  <c r="AF36" i="8"/>
  <c r="AE36" i="8"/>
  <c r="AD36" i="8"/>
  <c r="AC36" i="8"/>
  <c r="AH35" i="8"/>
  <c r="AF35" i="8"/>
  <c r="AE35" i="8"/>
  <c r="AD35" i="8"/>
  <c r="AG35" i="8" s="1"/>
  <c r="AC35" i="8"/>
  <c r="AH34" i="8"/>
  <c r="AF34" i="8"/>
  <c r="AE34" i="8"/>
  <c r="AD34" i="8"/>
  <c r="AG34" i="8" s="1"/>
  <c r="AC34" i="8"/>
  <c r="AH33" i="8"/>
  <c r="AF33" i="8"/>
  <c r="AE33" i="8"/>
  <c r="AD33" i="8"/>
  <c r="AG33" i="8" s="1"/>
  <c r="AC33" i="8"/>
  <c r="AH32" i="8"/>
  <c r="AG32" i="8"/>
  <c r="AF32" i="8"/>
  <c r="AE32" i="8"/>
  <c r="AD32" i="8"/>
  <c r="AC32" i="8"/>
  <c r="AH31" i="8"/>
  <c r="AF31" i="8"/>
  <c r="AE31" i="8"/>
  <c r="AD31" i="8"/>
  <c r="AG31" i="8" s="1"/>
  <c r="AC31" i="8"/>
  <c r="AH30" i="8"/>
  <c r="AF30" i="8"/>
  <c r="AE30" i="8"/>
  <c r="AD30" i="8"/>
  <c r="AG30" i="8" s="1"/>
  <c r="AC30" i="8"/>
  <c r="AH29" i="8"/>
  <c r="AF29" i="8"/>
  <c r="AE29" i="8"/>
  <c r="AD29" i="8"/>
  <c r="AG29" i="8" s="1"/>
  <c r="AC29" i="8"/>
  <c r="AH28" i="8"/>
  <c r="AG28" i="8"/>
  <c r="AF28" i="8"/>
  <c r="AE28" i="8"/>
  <c r="AD28" i="8"/>
  <c r="AC28" i="8"/>
  <c r="AH27" i="8"/>
  <c r="AF27" i="8"/>
  <c r="AE27" i="8"/>
  <c r="AD27" i="8"/>
  <c r="AG27" i="8" s="1"/>
  <c r="AC27" i="8"/>
  <c r="AH26" i="8"/>
  <c r="AF26" i="8"/>
  <c r="AE26" i="8"/>
  <c r="AD26" i="8"/>
  <c r="AG26" i="8" s="1"/>
  <c r="AC26" i="8"/>
  <c r="AH25" i="8"/>
  <c r="AF25" i="8"/>
  <c r="AE25" i="8"/>
  <c r="AD25" i="8"/>
  <c r="AG25" i="8" s="1"/>
  <c r="AC25" i="8"/>
  <c r="AH24" i="8"/>
  <c r="AG24" i="8"/>
  <c r="AF24" i="8"/>
  <c r="AE24" i="8"/>
  <c r="AD24" i="8"/>
  <c r="AC24" i="8"/>
  <c r="AH23" i="8"/>
  <c r="AF23" i="8"/>
  <c r="AE23" i="8"/>
  <c r="AD23" i="8"/>
  <c r="AG23" i="8" s="1"/>
  <c r="AC23" i="8"/>
  <c r="AH22" i="8"/>
  <c r="AF22" i="8"/>
  <c r="AE22" i="8"/>
  <c r="AD22" i="8"/>
  <c r="AG22" i="8" s="1"/>
  <c r="AC22" i="8"/>
  <c r="AH21" i="8"/>
  <c r="AF21" i="8"/>
  <c r="AE21" i="8"/>
  <c r="AD21" i="8"/>
  <c r="AG21" i="8" s="1"/>
  <c r="AC21" i="8"/>
  <c r="AH20" i="8"/>
  <c r="AG20" i="8"/>
  <c r="AF20" i="8"/>
  <c r="AE20" i="8"/>
  <c r="AD20" i="8"/>
  <c r="AC20" i="8"/>
  <c r="AH19" i="8"/>
  <c r="AF19" i="8"/>
  <c r="AE19" i="8"/>
  <c r="AD19" i="8"/>
  <c r="AG19" i="8" s="1"/>
  <c r="AC19" i="8"/>
  <c r="AH18" i="8"/>
  <c r="AF18" i="8"/>
  <c r="AE18" i="8"/>
  <c r="AD18" i="8"/>
  <c r="AG18" i="8" s="1"/>
  <c r="AC18" i="8"/>
  <c r="AH17" i="8"/>
  <c r="AF17" i="8"/>
  <c r="AE17" i="8"/>
  <c r="AD17" i="8"/>
  <c r="AG17" i="8" s="1"/>
  <c r="AC17" i="8"/>
  <c r="AH16" i="8"/>
  <c r="AG16" i="8"/>
  <c r="AF16" i="8"/>
  <c r="AE16" i="8"/>
  <c r="AD16" i="8"/>
  <c r="AC16" i="8"/>
  <c r="AH15" i="8"/>
  <c r="AF15" i="8"/>
  <c r="AE15" i="8"/>
  <c r="AD15" i="8"/>
  <c r="AG15" i="8" s="1"/>
  <c r="AC15" i="8"/>
  <c r="AH14" i="8"/>
  <c r="AF14" i="8"/>
  <c r="AE14" i="8"/>
  <c r="AD14" i="8"/>
  <c r="AG14" i="8" s="1"/>
  <c r="AC14" i="8"/>
  <c r="AH13" i="8"/>
  <c r="AF13" i="8"/>
  <c r="AE13" i="8"/>
  <c r="AD13" i="8"/>
  <c r="AG13" i="8" s="1"/>
  <c r="AC13" i="8"/>
  <c r="AH12" i="8"/>
  <c r="AG12" i="8"/>
  <c r="AF12" i="8"/>
  <c r="AE12" i="8"/>
  <c r="AD12" i="8"/>
  <c r="AC12" i="8"/>
  <c r="AH11" i="8"/>
  <c r="AF11" i="8"/>
  <c r="AE11" i="8"/>
  <c r="AD11" i="8"/>
  <c r="AG11" i="8" s="1"/>
  <c r="AC11" i="8"/>
  <c r="AH10" i="8"/>
  <c r="AF10" i="8"/>
  <c r="AE10" i="8"/>
  <c r="AD10" i="8"/>
  <c r="AG10" i="8" s="1"/>
  <c r="AC10" i="8"/>
  <c r="AH9" i="8"/>
  <c r="AF9" i="8"/>
  <c r="AE9" i="8"/>
  <c r="AD9" i="8"/>
  <c r="AG9" i="8" s="1"/>
  <c r="AC9" i="8"/>
  <c r="AH8" i="8"/>
  <c r="AG8" i="8"/>
  <c r="AF8" i="8"/>
  <c r="AE8" i="8"/>
  <c r="AD8" i="8"/>
  <c r="AC8" i="8"/>
  <c r="AH7" i="8"/>
  <c r="AF7" i="8"/>
  <c r="AE7" i="8"/>
  <c r="AD7" i="8"/>
  <c r="AG7" i="8" s="1"/>
  <c r="AC7" i="8"/>
  <c r="AH6" i="8"/>
  <c r="AF6" i="8"/>
  <c r="AE6" i="8"/>
  <c r="AD6" i="8"/>
  <c r="AG6" i="8" s="1"/>
  <c r="AC6" i="8"/>
  <c r="AE5" i="8"/>
  <c r="AF5" i="8" s="1"/>
  <c r="AC5" i="8"/>
  <c r="AD5" i="8" s="1"/>
  <c r="AH5" i="8" s="1"/>
  <c r="AE4" i="8"/>
  <c r="AF4" i="8" s="1"/>
  <c r="AC4" i="8"/>
  <c r="AD4" i="8" s="1"/>
  <c r="AE3" i="8"/>
  <c r="AF3" i="8" s="1"/>
  <c r="AC3" i="8"/>
  <c r="AD3" i="8" s="1"/>
  <c r="AE2" i="8"/>
  <c r="AF2" i="8" s="1"/>
  <c r="AC2" i="8"/>
  <c r="AD2" i="8" s="1"/>
  <c r="Y401" i="7"/>
  <c r="F401" i="7"/>
  <c r="Y400" i="7"/>
  <c r="F400" i="7"/>
  <c r="Y399" i="7"/>
  <c r="F399" i="7"/>
  <c r="Y398" i="7"/>
  <c r="F398" i="7"/>
  <c r="Y397" i="7"/>
  <c r="F397" i="7"/>
  <c r="Y396" i="7"/>
  <c r="F396" i="7"/>
  <c r="Y395" i="7"/>
  <c r="F395" i="7"/>
  <c r="Y394" i="7"/>
  <c r="F394" i="7"/>
  <c r="Y393" i="7"/>
  <c r="F393" i="7"/>
  <c r="Y392" i="7"/>
  <c r="F392" i="7"/>
  <c r="Y391" i="7"/>
  <c r="F391" i="7"/>
  <c r="Y390" i="7"/>
  <c r="F390" i="7"/>
  <c r="Y389" i="7"/>
  <c r="F389" i="7"/>
  <c r="Y388" i="7"/>
  <c r="F388" i="7"/>
  <c r="Y387" i="7"/>
  <c r="F387" i="7"/>
  <c r="Y386" i="7"/>
  <c r="F386" i="7"/>
  <c r="Y385" i="7"/>
  <c r="F385" i="7"/>
  <c r="Y384" i="7"/>
  <c r="F384" i="7"/>
  <c r="Y383" i="7"/>
  <c r="F383" i="7"/>
  <c r="Y382" i="7"/>
  <c r="F382" i="7"/>
  <c r="Y381" i="7"/>
  <c r="F381" i="7"/>
  <c r="Y380" i="7"/>
  <c r="F380" i="7"/>
  <c r="Y379" i="7"/>
  <c r="F379" i="7"/>
  <c r="Y378" i="7"/>
  <c r="F378" i="7"/>
  <c r="Y377" i="7"/>
  <c r="F377" i="7"/>
  <c r="Y376" i="7"/>
  <c r="F376" i="7"/>
  <c r="Y375" i="7"/>
  <c r="F375" i="7"/>
  <c r="Y374" i="7"/>
  <c r="F374" i="7"/>
  <c r="Y373" i="7"/>
  <c r="F373" i="7"/>
  <c r="Y372" i="7"/>
  <c r="F372" i="7"/>
  <c r="Y371" i="7"/>
  <c r="F371" i="7"/>
  <c r="Y370" i="7"/>
  <c r="F370" i="7"/>
  <c r="Y369" i="7"/>
  <c r="F369" i="7"/>
  <c r="Y368" i="7"/>
  <c r="F368" i="7"/>
  <c r="Y367" i="7"/>
  <c r="F367" i="7"/>
  <c r="Y366" i="7"/>
  <c r="F366" i="7"/>
  <c r="Y365" i="7"/>
  <c r="F365" i="7"/>
  <c r="Y364" i="7"/>
  <c r="F364" i="7"/>
  <c r="Y363" i="7"/>
  <c r="F363" i="7"/>
  <c r="Y362" i="7"/>
  <c r="F362" i="7"/>
  <c r="Y361" i="7"/>
  <c r="F361" i="7"/>
  <c r="Y360" i="7"/>
  <c r="F360" i="7"/>
  <c r="Y359" i="7"/>
  <c r="F359" i="7"/>
  <c r="Y358" i="7"/>
  <c r="F358" i="7"/>
  <c r="Y357" i="7"/>
  <c r="F357" i="7"/>
  <c r="Y356" i="7"/>
  <c r="F356" i="7"/>
  <c r="Y355" i="7"/>
  <c r="F355" i="7"/>
  <c r="Y354" i="7"/>
  <c r="F354" i="7"/>
  <c r="Y353" i="7"/>
  <c r="F353" i="7"/>
  <c r="Y352" i="7"/>
  <c r="F352" i="7"/>
  <c r="Y351" i="7"/>
  <c r="F351" i="7"/>
  <c r="Y350" i="7"/>
  <c r="F350" i="7"/>
  <c r="Y349" i="7"/>
  <c r="F349" i="7"/>
  <c r="Y348" i="7"/>
  <c r="F348" i="7"/>
  <c r="Y347" i="7"/>
  <c r="F347" i="7"/>
  <c r="Y346" i="7"/>
  <c r="F346" i="7"/>
  <c r="Y345" i="7"/>
  <c r="F345" i="7"/>
  <c r="Y344" i="7"/>
  <c r="F344" i="7"/>
  <c r="Y343" i="7"/>
  <c r="F343" i="7"/>
  <c r="Y342" i="7"/>
  <c r="F342" i="7"/>
  <c r="Y341" i="7"/>
  <c r="F341" i="7"/>
  <c r="Y340" i="7"/>
  <c r="F340" i="7"/>
  <c r="Y339" i="7"/>
  <c r="F339" i="7"/>
  <c r="Y338" i="7"/>
  <c r="F338" i="7"/>
  <c r="Y337" i="7"/>
  <c r="F337" i="7"/>
  <c r="Y336" i="7"/>
  <c r="F336" i="7"/>
  <c r="Y335" i="7"/>
  <c r="F335" i="7"/>
  <c r="Y334" i="7"/>
  <c r="F334" i="7"/>
  <c r="Y333" i="7"/>
  <c r="F333" i="7"/>
  <c r="Y332" i="7"/>
  <c r="F332" i="7"/>
  <c r="Y331" i="7"/>
  <c r="F331" i="7"/>
  <c r="Y330" i="7"/>
  <c r="F330" i="7"/>
  <c r="Y329" i="7"/>
  <c r="F329" i="7"/>
  <c r="Y328" i="7"/>
  <c r="F328" i="7"/>
  <c r="Y327" i="7"/>
  <c r="F327" i="7"/>
  <c r="Y326" i="7"/>
  <c r="F326" i="7"/>
  <c r="Y325" i="7"/>
  <c r="F325" i="7"/>
  <c r="Y324" i="7"/>
  <c r="F324" i="7"/>
  <c r="Y323" i="7"/>
  <c r="F323" i="7"/>
  <c r="Y322" i="7"/>
  <c r="F322" i="7"/>
  <c r="Y321" i="7"/>
  <c r="F321" i="7"/>
  <c r="Y320" i="7"/>
  <c r="F320" i="7"/>
  <c r="Y319" i="7"/>
  <c r="F319" i="7"/>
  <c r="Y318" i="7"/>
  <c r="F318" i="7"/>
  <c r="Y317" i="7"/>
  <c r="F317" i="7"/>
  <c r="Y316" i="7"/>
  <c r="F316" i="7"/>
  <c r="Y315" i="7"/>
  <c r="F315" i="7"/>
  <c r="Y314" i="7"/>
  <c r="F314" i="7"/>
  <c r="Y313" i="7"/>
  <c r="F313" i="7"/>
  <c r="Y312" i="7"/>
  <c r="F312" i="7"/>
  <c r="Y311" i="7"/>
  <c r="F311" i="7"/>
  <c r="Y310" i="7"/>
  <c r="F310" i="7"/>
  <c r="Y309" i="7"/>
  <c r="F309" i="7"/>
  <c r="Y308" i="7"/>
  <c r="F308" i="7"/>
  <c r="Y307" i="7"/>
  <c r="F307" i="7"/>
  <c r="Y306" i="7"/>
  <c r="F306" i="7"/>
  <c r="Y305" i="7"/>
  <c r="F305" i="7"/>
  <c r="Y304" i="7"/>
  <c r="F304" i="7"/>
  <c r="Y303" i="7"/>
  <c r="F303" i="7"/>
  <c r="Y302" i="7"/>
  <c r="F302" i="7"/>
  <c r="Y301" i="7"/>
  <c r="F301" i="7"/>
  <c r="Y300" i="7"/>
  <c r="F300" i="7"/>
  <c r="Y299" i="7"/>
  <c r="F299" i="7"/>
  <c r="Y298" i="7"/>
  <c r="F298" i="7"/>
  <c r="Y297" i="7"/>
  <c r="F297" i="7"/>
  <c r="Y296" i="7"/>
  <c r="F296" i="7"/>
  <c r="Y295" i="7"/>
  <c r="F295" i="7"/>
  <c r="Y294" i="7"/>
  <c r="F294" i="7"/>
  <c r="Y293" i="7"/>
  <c r="F293" i="7"/>
  <c r="Y292" i="7"/>
  <c r="F292" i="7"/>
  <c r="Y291" i="7"/>
  <c r="F291" i="7"/>
  <c r="Y290" i="7"/>
  <c r="F290" i="7"/>
  <c r="Y289" i="7"/>
  <c r="F289" i="7"/>
  <c r="Y288" i="7"/>
  <c r="F288" i="7"/>
  <c r="Y287" i="7"/>
  <c r="F287" i="7"/>
  <c r="Y286" i="7"/>
  <c r="F286" i="7"/>
  <c r="Y285" i="7"/>
  <c r="F285" i="7"/>
  <c r="Y284" i="7"/>
  <c r="F284" i="7"/>
  <c r="Y283" i="7"/>
  <c r="F283" i="7"/>
  <c r="Y282" i="7"/>
  <c r="F282" i="7"/>
  <c r="Y281" i="7"/>
  <c r="F281" i="7"/>
  <c r="Y280" i="7"/>
  <c r="F280" i="7"/>
  <c r="Y279" i="7"/>
  <c r="F279" i="7"/>
  <c r="Y278" i="7"/>
  <c r="F278" i="7"/>
  <c r="Y277" i="7"/>
  <c r="F277" i="7"/>
  <c r="Y276" i="7"/>
  <c r="F276" i="7"/>
  <c r="Y275" i="7"/>
  <c r="F275" i="7"/>
  <c r="Y274" i="7"/>
  <c r="F274" i="7"/>
  <c r="Y273" i="7"/>
  <c r="F273" i="7"/>
  <c r="Y272" i="7"/>
  <c r="F272" i="7"/>
  <c r="Y271" i="7"/>
  <c r="F271" i="7"/>
  <c r="Y270" i="7"/>
  <c r="F270" i="7"/>
  <c r="Y269" i="7"/>
  <c r="F269" i="7"/>
  <c r="Y268" i="7"/>
  <c r="F268" i="7"/>
  <c r="Y267" i="7"/>
  <c r="F267" i="7"/>
  <c r="Y266" i="7"/>
  <c r="F266" i="7"/>
  <c r="Y265" i="7"/>
  <c r="F265" i="7"/>
  <c r="Y264" i="7"/>
  <c r="F264" i="7"/>
  <c r="Y263" i="7"/>
  <c r="F263" i="7"/>
  <c r="Y262" i="7"/>
  <c r="F262" i="7"/>
  <c r="Y261" i="7"/>
  <c r="F261" i="7"/>
  <c r="Y260" i="7"/>
  <c r="F260" i="7"/>
  <c r="Y259" i="7"/>
  <c r="F259" i="7"/>
  <c r="Y258" i="7"/>
  <c r="F258" i="7"/>
  <c r="Y257" i="7"/>
  <c r="F257" i="7"/>
  <c r="Y256" i="7"/>
  <c r="F256" i="7"/>
  <c r="Y255" i="7"/>
  <c r="F255" i="7"/>
  <c r="Y254" i="7"/>
  <c r="F254" i="7"/>
  <c r="Y253" i="7"/>
  <c r="F253" i="7"/>
  <c r="Y252" i="7"/>
  <c r="F252" i="7"/>
  <c r="Y251" i="7"/>
  <c r="F251" i="7"/>
  <c r="Y250" i="7"/>
  <c r="F250" i="7"/>
  <c r="Y249" i="7"/>
  <c r="F249" i="7"/>
  <c r="Y248" i="7"/>
  <c r="F248" i="7"/>
  <c r="Y247" i="7"/>
  <c r="F247" i="7"/>
  <c r="Y246" i="7"/>
  <c r="F246" i="7"/>
  <c r="Y245" i="7"/>
  <c r="F245" i="7"/>
  <c r="Y244" i="7"/>
  <c r="F244" i="7"/>
  <c r="Y243" i="7"/>
  <c r="F243" i="7"/>
  <c r="Y242" i="7"/>
  <c r="F242" i="7"/>
  <c r="Y241" i="7"/>
  <c r="F241" i="7"/>
  <c r="Y240" i="7"/>
  <c r="F240" i="7"/>
  <c r="Y239" i="7"/>
  <c r="F239" i="7"/>
  <c r="Y238" i="7"/>
  <c r="F238" i="7"/>
  <c r="Y237" i="7"/>
  <c r="F237" i="7"/>
  <c r="Y236" i="7"/>
  <c r="F236" i="7"/>
  <c r="Y235" i="7"/>
  <c r="F235" i="7"/>
  <c r="Y234" i="7"/>
  <c r="F234" i="7"/>
  <c r="Y233" i="7"/>
  <c r="F233" i="7"/>
  <c r="Y232" i="7"/>
  <c r="F232" i="7"/>
  <c r="Y231" i="7"/>
  <c r="F231" i="7"/>
  <c r="Y230" i="7"/>
  <c r="F230" i="7"/>
  <c r="Y229" i="7"/>
  <c r="F229" i="7"/>
  <c r="Y228" i="7"/>
  <c r="F228" i="7"/>
  <c r="Y227" i="7"/>
  <c r="F227" i="7"/>
  <c r="Y226" i="7"/>
  <c r="F226" i="7"/>
  <c r="Y225" i="7"/>
  <c r="F225" i="7"/>
  <c r="Y224" i="7"/>
  <c r="F224" i="7"/>
  <c r="Y223" i="7"/>
  <c r="F223" i="7"/>
  <c r="Y222" i="7"/>
  <c r="F222" i="7"/>
  <c r="Y221" i="7"/>
  <c r="F221" i="7"/>
  <c r="Y220" i="7"/>
  <c r="F220" i="7"/>
  <c r="Y219" i="7"/>
  <c r="F219" i="7"/>
  <c r="Y218" i="7"/>
  <c r="F218" i="7"/>
  <c r="Y217" i="7"/>
  <c r="F217" i="7"/>
  <c r="Y216" i="7"/>
  <c r="F216" i="7"/>
  <c r="Y215" i="7"/>
  <c r="F215" i="7"/>
  <c r="Y214" i="7"/>
  <c r="F214" i="7"/>
  <c r="Y213" i="7"/>
  <c r="F213" i="7"/>
  <c r="Y212" i="7"/>
  <c r="F212" i="7"/>
  <c r="Y211" i="7"/>
  <c r="F211" i="7"/>
  <c r="Y210" i="7"/>
  <c r="F210" i="7"/>
  <c r="Y209" i="7"/>
  <c r="F209" i="7"/>
  <c r="Y208" i="7"/>
  <c r="F208" i="7"/>
  <c r="Y207" i="7"/>
  <c r="F207" i="7"/>
  <c r="Y206" i="7"/>
  <c r="F206" i="7"/>
  <c r="Y205" i="7"/>
  <c r="F205" i="7"/>
  <c r="Y204" i="7"/>
  <c r="F204" i="7"/>
  <c r="Y203" i="7"/>
  <c r="F203" i="7"/>
  <c r="Y202" i="7"/>
  <c r="F202" i="7"/>
  <c r="Y201" i="7"/>
  <c r="F201" i="7"/>
  <c r="Y200" i="7"/>
  <c r="F200" i="7"/>
  <c r="Y199" i="7"/>
  <c r="F199" i="7"/>
  <c r="Y198" i="7"/>
  <c r="F198" i="7"/>
  <c r="Y197" i="7"/>
  <c r="F197" i="7"/>
  <c r="Y196" i="7"/>
  <c r="F196" i="7"/>
  <c r="Y195" i="7"/>
  <c r="F195" i="7"/>
  <c r="Y194" i="7"/>
  <c r="F194" i="7"/>
  <c r="Y193" i="7"/>
  <c r="F193" i="7"/>
  <c r="Y192" i="7"/>
  <c r="F192" i="7"/>
  <c r="Y191" i="7"/>
  <c r="F191" i="7"/>
  <c r="Y190" i="7"/>
  <c r="F190" i="7"/>
  <c r="Y189" i="7"/>
  <c r="F189" i="7"/>
  <c r="Y188" i="7"/>
  <c r="F188" i="7"/>
  <c r="Y187" i="7"/>
  <c r="F187" i="7"/>
  <c r="Y186" i="7"/>
  <c r="F186" i="7"/>
  <c r="Y185" i="7"/>
  <c r="F185" i="7"/>
  <c r="Y184" i="7"/>
  <c r="F184" i="7"/>
  <c r="Y183" i="7"/>
  <c r="F183" i="7"/>
  <c r="Y182" i="7"/>
  <c r="F182" i="7"/>
  <c r="Y181" i="7"/>
  <c r="F181" i="7"/>
  <c r="Y180" i="7"/>
  <c r="F180" i="7"/>
  <c r="Y179" i="7"/>
  <c r="F179" i="7"/>
  <c r="Y178" i="7"/>
  <c r="F178" i="7"/>
  <c r="Y177" i="7"/>
  <c r="F177" i="7"/>
  <c r="Y176" i="7"/>
  <c r="F176" i="7"/>
  <c r="Y175" i="7"/>
  <c r="F175" i="7"/>
  <c r="Y174" i="7"/>
  <c r="F174" i="7"/>
  <c r="Y173" i="7"/>
  <c r="F173" i="7"/>
  <c r="Y172" i="7"/>
  <c r="F172" i="7"/>
  <c r="Y171" i="7"/>
  <c r="F171" i="7"/>
  <c r="Y170" i="7"/>
  <c r="F170" i="7"/>
  <c r="Y169" i="7"/>
  <c r="F169" i="7"/>
  <c r="Y168" i="7"/>
  <c r="F168" i="7"/>
  <c r="Y167" i="7"/>
  <c r="F167" i="7"/>
  <c r="Y166" i="7"/>
  <c r="F166" i="7"/>
  <c r="Y165" i="7"/>
  <c r="F165" i="7"/>
  <c r="Y164" i="7"/>
  <c r="F164" i="7"/>
  <c r="Y163" i="7"/>
  <c r="F163" i="7"/>
  <c r="Y162" i="7"/>
  <c r="F162" i="7"/>
  <c r="Y161" i="7"/>
  <c r="F161" i="7"/>
  <c r="Y160" i="7"/>
  <c r="F160" i="7"/>
  <c r="Y159" i="7"/>
  <c r="F159" i="7"/>
  <c r="Y158" i="7"/>
  <c r="F158" i="7"/>
  <c r="Y157" i="7"/>
  <c r="F157" i="7"/>
  <c r="Y156" i="7"/>
  <c r="F156" i="7"/>
  <c r="Y155" i="7"/>
  <c r="F155" i="7"/>
  <c r="Y154" i="7"/>
  <c r="F154" i="7"/>
  <c r="Y153" i="7"/>
  <c r="F153" i="7"/>
  <c r="Y152" i="7"/>
  <c r="F152" i="7"/>
  <c r="Y151" i="7"/>
  <c r="F151" i="7"/>
  <c r="Y150" i="7"/>
  <c r="F150" i="7"/>
  <c r="Y149" i="7"/>
  <c r="F149" i="7"/>
  <c r="Y148" i="7"/>
  <c r="F148" i="7"/>
  <c r="Y147" i="7"/>
  <c r="F147" i="7"/>
  <c r="Y146" i="7"/>
  <c r="F146" i="7"/>
  <c r="Y145" i="7"/>
  <c r="F145" i="7"/>
  <c r="Y144" i="7"/>
  <c r="F144" i="7"/>
  <c r="Y143" i="7"/>
  <c r="F143" i="7"/>
  <c r="Y142" i="7"/>
  <c r="F142" i="7"/>
  <c r="Y141" i="7"/>
  <c r="F141" i="7"/>
  <c r="Y140" i="7"/>
  <c r="F140" i="7"/>
  <c r="Y139" i="7"/>
  <c r="F139" i="7"/>
  <c r="Y138" i="7"/>
  <c r="F138" i="7"/>
  <c r="Y137" i="7"/>
  <c r="F137" i="7"/>
  <c r="Y136" i="7"/>
  <c r="F136" i="7"/>
  <c r="Y135" i="7"/>
  <c r="F135" i="7"/>
  <c r="Y134" i="7"/>
  <c r="F134" i="7"/>
  <c r="Y133" i="7"/>
  <c r="F133" i="7"/>
  <c r="Y132" i="7"/>
  <c r="F132" i="7"/>
  <c r="Y131" i="7"/>
  <c r="F131" i="7"/>
  <c r="Y130" i="7"/>
  <c r="F130" i="7"/>
  <c r="Y129" i="7"/>
  <c r="F129" i="7"/>
  <c r="Y128" i="7"/>
  <c r="F128" i="7"/>
  <c r="Y127" i="7"/>
  <c r="F127" i="7"/>
  <c r="Y126" i="7"/>
  <c r="F126" i="7"/>
  <c r="Y125" i="7"/>
  <c r="F125" i="7"/>
  <c r="Y124" i="7"/>
  <c r="F124" i="7"/>
  <c r="Y123" i="7"/>
  <c r="F123" i="7"/>
  <c r="Y122" i="7"/>
  <c r="F122" i="7"/>
  <c r="Y121" i="7"/>
  <c r="F121" i="7"/>
  <c r="Y120" i="7"/>
  <c r="F120" i="7"/>
  <c r="Y119" i="7"/>
  <c r="F119" i="7"/>
  <c r="Y118" i="7"/>
  <c r="F118" i="7"/>
  <c r="Y117" i="7"/>
  <c r="F117" i="7"/>
  <c r="Y116" i="7"/>
  <c r="F116" i="7"/>
  <c r="Y115" i="7"/>
  <c r="F115" i="7"/>
  <c r="Y114" i="7"/>
  <c r="F114" i="7"/>
  <c r="Y113" i="7"/>
  <c r="F113" i="7"/>
  <c r="Y112" i="7"/>
  <c r="F112" i="7"/>
  <c r="Y111" i="7"/>
  <c r="F111" i="7"/>
  <c r="Y110" i="7"/>
  <c r="F110" i="7"/>
  <c r="Y109" i="7"/>
  <c r="F109" i="7"/>
  <c r="Y108" i="7"/>
  <c r="F108" i="7"/>
  <c r="Y107" i="7"/>
  <c r="F107" i="7"/>
  <c r="Y106" i="7"/>
  <c r="F106" i="7"/>
  <c r="Y105" i="7"/>
  <c r="F105" i="7"/>
  <c r="Y104" i="7"/>
  <c r="F104" i="7"/>
  <c r="Y103" i="7"/>
  <c r="F103" i="7"/>
  <c r="Y102" i="7"/>
  <c r="F102" i="7"/>
  <c r="Y101" i="7"/>
  <c r="F101" i="7"/>
  <c r="Y100" i="7"/>
  <c r="F100" i="7"/>
  <c r="Y99" i="7"/>
  <c r="F99" i="7"/>
  <c r="Y98" i="7"/>
  <c r="F98" i="7"/>
  <c r="Y97" i="7"/>
  <c r="F97" i="7"/>
  <c r="Y96" i="7"/>
  <c r="F96" i="7"/>
  <c r="Y95" i="7"/>
  <c r="F95" i="7"/>
  <c r="Y94" i="7"/>
  <c r="F94" i="7"/>
  <c r="Y93" i="7"/>
  <c r="F93" i="7"/>
  <c r="Y92" i="7"/>
  <c r="F92" i="7"/>
  <c r="Y91" i="7"/>
  <c r="F91" i="7"/>
  <c r="Y90" i="7"/>
  <c r="F90" i="7"/>
  <c r="Y89" i="7"/>
  <c r="F89" i="7"/>
  <c r="Y88" i="7"/>
  <c r="F88" i="7"/>
  <c r="Y87" i="7"/>
  <c r="F87" i="7"/>
  <c r="Y86" i="7"/>
  <c r="F86" i="7"/>
  <c r="Y85" i="7"/>
  <c r="F85" i="7"/>
  <c r="Y84" i="7"/>
  <c r="F84" i="7"/>
  <c r="Y83" i="7"/>
  <c r="F83" i="7"/>
  <c r="Y82" i="7"/>
  <c r="F82" i="7"/>
  <c r="Y81" i="7"/>
  <c r="F81" i="7"/>
  <c r="Y80" i="7"/>
  <c r="F80" i="7"/>
  <c r="Y79" i="7"/>
  <c r="F79" i="7"/>
  <c r="Y78" i="7"/>
  <c r="F78" i="7"/>
  <c r="Y77" i="7"/>
  <c r="F77" i="7"/>
  <c r="Y76" i="7"/>
  <c r="F76" i="7"/>
  <c r="Y75" i="7"/>
  <c r="F75" i="7"/>
  <c r="Y74" i="7"/>
  <c r="F74" i="7"/>
  <c r="Y73" i="7"/>
  <c r="F73" i="7"/>
  <c r="Y72" i="7"/>
  <c r="F72" i="7"/>
  <c r="Y71" i="7"/>
  <c r="F71" i="7"/>
  <c r="Y70" i="7"/>
  <c r="F70" i="7"/>
  <c r="Y69" i="7"/>
  <c r="F69" i="7"/>
  <c r="Y68" i="7"/>
  <c r="F68" i="7"/>
  <c r="Y67" i="7"/>
  <c r="F67" i="7"/>
  <c r="Y66" i="7"/>
  <c r="F66" i="7"/>
  <c r="Y65" i="7"/>
  <c r="F65" i="7"/>
  <c r="Y64" i="7"/>
  <c r="F64" i="7"/>
  <c r="Y63" i="7"/>
  <c r="F63" i="7"/>
  <c r="Y62" i="7"/>
  <c r="F62" i="7"/>
  <c r="Y61" i="7"/>
  <c r="F61" i="7"/>
  <c r="Y60" i="7"/>
  <c r="F60" i="7"/>
  <c r="Y59" i="7"/>
  <c r="F59" i="7"/>
  <c r="Y58" i="7"/>
  <c r="F58" i="7"/>
  <c r="Y57" i="7"/>
  <c r="F57" i="7"/>
  <c r="Y56" i="7"/>
  <c r="F56" i="7"/>
  <c r="Y55" i="7"/>
  <c r="F55" i="7"/>
  <c r="Y54" i="7"/>
  <c r="F54" i="7"/>
  <c r="Y53" i="7"/>
  <c r="F53" i="7"/>
  <c r="Y52" i="7"/>
  <c r="F52" i="7"/>
  <c r="Y51" i="7"/>
  <c r="F51" i="7"/>
  <c r="Y50" i="7"/>
  <c r="F50" i="7"/>
  <c r="Y49" i="7"/>
  <c r="F49" i="7"/>
  <c r="Y48" i="7"/>
  <c r="F48" i="7"/>
  <c r="Y47" i="7"/>
  <c r="F47" i="7"/>
  <c r="Y46" i="7"/>
  <c r="F46" i="7"/>
  <c r="Y45" i="7"/>
  <c r="F45" i="7"/>
  <c r="Y44" i="7"/>
  <c r="F44" i="7"/>
  <c r="Y43" i="7"/>
  <c r="F43" i="7"/>
  <c r="Y42" i="7"/>
  <c r="F42" i="7"/>
  <c r="Y41" i="7"/>
  <c r="F41" i="7"/>
  <c r="Y40" i="7"/>
  <c r="F40" i="7"/>
  <c r="Y39" i="7"/>
  <c r="F39" i="7"/>
  <c r="Y38" i="7"/>
  <c r="F38" i="7"/>
  <c r="Y37" i="7"/>
  <c r="F37" i="7"/>
  <c r="Y36" i="7"/>
  <c r="F36" i="7"/>
  <c r="Y35" i="7"/>
  <c r="F35" i="7"/>
  <c r="Y34" i="7"/>
  <c r="F34" i="7"/>
  <c r="Y33" i="7"/>
  <c r="F33" i="7"/>
  <c r="Y32" i="7"/>
  <c r="F32" i="7"/>
  <c r="Y31" i="7"/>
  <c r="F31" i="7"/>
  <c r="Y30" i="7"/>
  <c r="F30" i="7"/>
  <c r="Y29" i="7"/>
  <c r="F29" i="7"/>
  <c r="Y28" i="7"/>
  <c r="F28" i="7"/>
  <c r="Y27" i="7"/>
  <c r="F27" i="7"/>
  <c r="Y26" i="7"/>
  <c r="F26" i="7"/>
  <c r="Y25" i="7"/>
  <c r="F25" i="7"/>
  <c r="Y24" i="7"/>
  <c r="F24" i="7"/>
  <c r="Y23" i="7"/>
  <c r="F23" i="7"/>
  <c r="Y22" i="7"/>
  <c r="F22" i="7"/>
  <c r="Y21" i="7"/>
  <c r="F21" i="7"/>
  <c r="Y20" i="7"/>
  <c r="F20" i="7"/>
  <c r="Y19" i="7"/>
  <c r="F19" i="7"/>
  <c r="Y18" i="7"/>
  <c r="F18" i="7"/>
  <c r="Y17" i="7"/>
  <c r="F17" i="7"/>
  <c r="Y16" i="7"/>
  <c r="F16" i="7"/>
  <c r="Y15" i="7"/>
  <c r="F15" i="7"/>
  <c r="Y14" i="7"/>
  <c r="F14" i="7"/>
  <c r="Y13" i="7"/>
  <c r="F13" i="7"/>
  <c r="Y12" i="7"/>
  <c r="F12" i="7"/>
  <c r="Y11" i="7"/>
  <c r="F11" i="7"/>
  <c r="Y10" i="7"/>
  <c r="F10" i="7"/>
  <c r="Y9" i="7"/>
  <c r="F9" i="7"/>
  <c r="Y8" i="7"/>
  <c r="F8" i="7"/>
  <c r="Y7" i="7"/>
  <c r="F7" i="7"/>
  <c r="Y6" i="7"/>
  <c r="F6" i="7"/>
  <c r="Y5" i="7"/>
  <c r="F5" i="7"/>
  <c r="Y4" i="7"/>
  <c r="F4" i="7"/>
  <c r="Y3" i="7"/>
  <c r="F3" i="7"/>
  <c r="Y2" i="7"/>
  <c r="F2" i="7"/>
  <c r="Z401" i="6"/>
  <c r="Y401" i="6"/>
  <c r="X401" i="6"/>
  <c r="W401" i="6"/>
  <c r="Z400" i="6"/>
  <c r="Y400" i="6"/>
  <c r="X400" i="6"/>
  <c r="W400" i="6"/>
  <c r="Z399" i="6"/>
  <c r="Y399" i="6"/>
  <c r="X399" i="6"/>
  <c r="W399" i="6"/>
  <c r="Z398" i="6"/>
  <c r="Y398" i="6"/>
  <c r="X398" i="6"/>
  <c r="W398" i="6"/>
  <c r="Z397" i="6"/>
  <c r="Y397" i="6"/>
  <c r="X397" i="6"/>
  <c r="W397" i="6"/>
  <c r="Z396" i="6"/>
  <c r="Y396" i="6"/>
  <c r="X396" i="6"/>
  <c r="W396" i="6"/>
  <c r="Z395" i="6"/>
  <c r="Y395" i="6"/>
  <c r="X395" i="6"/>
  <c r="W395" i="6"/>
  <c r="Z394" i="6"/>
  <c r="Y394" i="6"/>
  <c r="X394" i="6"/>
  <c r="W394" i="6"/>
  <c r="Z393" i="6"/>
  <c r="Y393" i="6"/>
  <c r="X393" i="6"/>
  <c r="W393" i="6"/>
  <c r="Z392" i="6"/>
  <c r="Y392" i="6"/>
  <c r="X392" i="6"/>
  <c r="W392" i="6"/>
  <c r="Z391" i="6"/>
  <c r="Y391" i="6"/>
  <c r="X391" i="6"/>
  <c r="W391" i="6"/>
  <c r="Z390" i="6"/>
  <c r="Y390" i="6"/>
  <c r="X390" i="6"/>
  <c r="W390" i="6"/>
  <c r="Z389" i="6"/>
  <c r="Y389" i="6"/>
  <c r="X389" i="6"/>
  <c r="W389" i="6"/>
  <c r="Z388" i="6"/>
  <c r="Y388" i="6"/>
  <c r="X388" i="6"/>
  <c r="W388" i="6"/>
  <c r="Z387" i="6"/>
  <c r="Y387" i="6"/>
  <c r="X387" i="6"/>
  <c r="W387" i="6"/>
  <c r="Z386" i="6"/>
  <c r="Y386" i="6"/>
  <c r="X386" i="6"/>
  <c r="W386" i="6"/>
  <c r="Z385" i="6"/>
  <c r="Y385" i="6"/>
  <c r="X385" i="6"/>
  <c r="W385" i="6"/>
  <c r="Z384" i="6"/>
  <c r="Y384" i="6"/>
  <c r="X384" i="6"/>
  <c r="W384" i="6"/>
  <c r="Z383" i="6"/>
  <c r="Y383" i="6"/>
  <c r="X383" i="6"/>
  <c r="W383" i="6"/>
  <c r="Z382" i="6"/>
  <c r="Y382" i="6"/>
  <c r="X382" i="6"/>
  <c r="W382" i="6"/>
  <c r="Z381" i="6"/>
  <c r="Y381" i="6"/>
  <c r="X381" i="6"/>
  <c r="W381" i="6"/>
  <c r="Z380" i="6"/>
  <c r="Y380" i="6"/>
  <c r="X380" i="6"/>
  <c r="W380" i="6"/>
  <c r="Z379" i="6"/>
  <c r="Y379" i="6"/>
  <c r="X379" i="6"/>
  <c r="W379" i="6"/>
  <c r="Z378" i="6"/>
  <c r="Y378" i="6"/>
  <c r="X378" i="6"/>
  <c r="W378" i="6"/>
  <c r="Z377" i="6"/>
  <c r="Y377" i="6"/>
  <c r="X377" i="6"/>
  <c r="W377" i="6"/>
  <c r="Z376" i="6"/>
  <c r="Y376" i="6"/>
  <c r="X376" i="6"/>
  <c r="W376" i="6"/>
  <c r="Z375" i="6"/>
  <c r="Y375" i="6"/>
  <c r="X375" i="6"/>
  <c r="W375" i="6"/>
  <c r="Z374" i="6"/>
  <c r="Y374" i="6"/>
  <c r="X374" i="6"/>
  <c r="W374" i="6"/>
  <c r="Z373" i="6"/>
  <c r="Y373" i="6"/>
  <c r="X373" i="6"/>
  <c r="W373" i="6"/>
  <c r="Z372" i="6"/>
  <c r="Y372" i="6"/>
  <c r="X372" i="6"/>
  <c r="W372" i="6"/>
  <c r="Z371" i="6"/>
  <c r="Y371" i="6"/>
  <c r="X371" i="6"/>
  <c r="W371" i="6"/>
  <c r="Z370" i="6"/>
  <c r="Y370" i="6"/>
  <c r="X370" i="6"/>
  <c r="W370" i="6"/>
  <c r="Z369" i="6"/>
  <c r="Y369" i="6"/>
  <c r="X369" i="6"/>
  <c r="W369" i="6"/>
  <c r="Z368" i="6"/>
  <c r="Y368" i="6"/>
  <c r="X368" i="6"/>
  <c r="W368" i="6"/>
  <c r="Z367" i="6"/>
  <c r="Y367" i="6"/>
  <c r="X367" i="6"/>
  <c r="W367" i="6"/>
  <c r="Z366" i="6"/>
  <c r="Y366" i="6"/>
  <c r="X366" i="6"/>
  <c r="W366" i="6"/>
  <c r="Z365" i="6"/>
  <c r="Y365" i="6"/>
  <c r="X365" i="6"/>
  <c r="W365" i="6"/>
  <c r="Z364" i="6"/>
  <c r="Y364" i="6"/>
  <c r="X364" i="6"/>
  <c r="W364" i="6"/>
  <c r="Z363" i="6"/>
  <c r="Y363" i="6"/>
  <c r="X363" i="6"/>
  <c r="W363" i="6"/>
  <c r="Z362" i="6"/>
  <c r="Y362" i="6"/>
  <c r="X362" i="6"/>
  <c r="W362" i="6"/>
  <c r="Z361" i="6"/>
  <c r="Y361" i="6"/>
  <c r="X361" i="6"/>
  <c r="W361" i="6"/>
  <c r="Z360" i="6"/>
  <c r="Y360" i="6"/>
  <c r="X360" i="6"/>
  <c r="W360" i="6"/>
  <c r="Z359" i="6"/>
  <c r="Y359" i="6"/>
  <c r="X359" i="6"/>
  <c r="W359" i="6"/>
  <c r="Z358" i="6"/>
  <c r="Y358" i="6"/>
  <c r="X358" i="6"/>
  <c r="W358" i="6"/>
  <c r="Z357" i="6"/>
  <c r="Y357" i="6"/>
  <c r="X357" i="6"/>
  <c r="W357" i="6"/>
  <c r="Z356" i="6"/>
  <c r="Y356" i="6"/>
  <c r="X356" i="6"/>
  <c r="W356" i="6"/>
  <c r="Z355" i="6"/>
  <c r="Y355" i="6"/>
  <c r="X355" i="6"/>
  <c r="W355" i="6"/>
  <c r="Z354" i="6"/>
  <c r="Y354" i="6"/>
  <c r="X354" i="6"/>
  <c r="W354" i="6"/>
  <c r="Z353" i="6"/>
  <c r="Y353" i="6"/>
  <c r="X353" i="6"/>
  <c r="W353" i="6"/>
  <c r="Z352" i="6"/>
  <c r="Y352" i="6"/>
  <c r="X352" i="6"/>
  <c r="W352" i="6"/>
  <c r="Z351" i="6"/>
  <c r="Y351" i="6"/>
  <c r="X351" i="6"/>
  <c r="W351" i="6"/>
  <c r="Z350" i="6"/>
  <c r="Y350" i="6"/>
  <c r="X350" i="6"/>
  <c r="W350" i="6"/>
  <c r="Z349" i="6"/>
  <c r="Y349" i="6"/>
  <c r="X349" i="6"/>
  <c r="W349" i="6"/>
  <c r="Z348" i="6"/>
  <c r="Y348" i="6"/>
  <c r="X348" i="6"/>
  <c r="W348" i="6"/>
  <c r="Z347" i="6"/>
  <c r="Y347" i="6"/>
  <c r="X347" i="6"/>
  <c r="W347" i="6"/>
  <c r="Z346" i="6"/>
  <c r="Y346" i="6"/>
  <c r="X346" i="6"/>
  <c r="W346" i="6"/>
  <c r="Z345" i="6"/>
  <c r="Y345" i="6"/>
  <c r="X345" i="6"/>
  <c r="W345" i="6"/>
  <c r="Z344" i="6"/>
  <c r="Y344" i="6"/>
  <c r="X344" i="6"/>
  <c r="W344" i="6"/>
  <c r="Z343" i="6"/>
  <c r="Y343" i="6"/>
  <c r="X343" i="6"/>
  <c r="W343" i="6"/>
  <c r="Z342" i="6"/>
  <c r="Y342" i="6"/>
  <c r="X342" i="6"/>
  <c r="W342" i="6"/>
  <c r="Z341" i="6"/>
  <c r="Y341" i="6"/>
  <c r="X341" i="6"/>
  <c r="W341" i="6"/>
  <c r="Z340" i="6"/>
  <c r="Y340" i="6"/>
  <c r="X340" i="6"/>
  <c r="W340" i="6"/>
  <c r="Z339" i="6"/>
  <c r="Y339" i="6"/>
  <c r="X339" i="6"/>
  <c r="W339" i="6"/>
  <c r="Z338" i="6"/>
  <c r="Y338" i="6"/>
  <c r="X338" i="6"/>
  <c r="W338" i="6"/>
  <c r="Z337" i="6"/>
  <c r="Y337" i="6"/>
  <c r="X337" i="6"/>
  <c r="W337" i="6"/>
  <c r="Z336" i="6"/>
  <c r="Y336" i="6"/>
  <c r="X336" i="6"/>
  <c r="W336" i="6"/>
  <c r="Z335" i="6"/>
  <c r="Y335" i="6"/>
  <c r="X335" i="6"/>
  <c r="W335" i="6"/>
  <c r="Z334" i="6"/>
  <c r="Y334" i="6"/>
  <c r="X334" i="6"/>
  <c r="W334" i="6"/>
  <c r="Z333" i="6"/>
  <c r="Y333" i="6"/>
  <c r="X333" i="6"/>
  <c r="W333" i="6"/>
  <c r="Z332" i="6"/>
  <c r="Y332" i="6"/>
  <c r="X332" i="6"/>
  <c r="W332" i="6"/>
  <c r="Z331" i="6"/>
  <c r="Y331" i="6"/>
  <c r="X331" i="6"/>
  <c r="W331" i="6"/>
  <c r="Z330" i="6"/>
  <c r="Y330" i="6"/>
  <c r="X330" i="6"/>
  <c r="W330" i="6"/>
  <c r="Z329" i="6"/>
  <c r="Y329" i="6"/>
  <c r="X329" i="6"/>
  <c r="W329" i="6"/>
  <c r="Z328" i="6"/>
  <c r="Y328" i="6"/>
  <c r="X328" i="6"/>
  <c r="W328" i="6"/>
  <c r="Z327" i="6"/>
  <c r="Y327" i="6"/>
  <c r="X327" i="6"/>
  <c r="W327" i="6"/>
  <c r="Z326" i="6"/>
  <c r="Y326" i="6"/>
  <c r="X326" i="6"/>
  <c r="W326" i="6"/>
  <c r="Z325" i="6"/>
  <c r="Y325" i="6"/>
  <c r="X325" i="6"/>
  <c r="W325" i="6"/>
  <c r="Z324" i="6"/>
  <c r="Y324" i="6"/>
  <c r="X324" i="6"/>
  <c r="W324" i="6"/>
  <c r="Z323" i="6"/>
  <c r="Y323" i="6"/>
  <c r="X323" i="6"/>
  <c r="W323" i="6"/>
  <c r="Z322" i="6"/>
  <c r="Y322" i="6"/>
  <c r="X322" i="6"/>
  <c r="W322" i="6"/>
  <c r="Z321" i="6"/>
  <c r="Y321" i="6"/>
  <c r="X321" i="6"/>
  <c r="W321" i="6"/>
  <c r="Z320" i="6"/>
  <c r="Y320" i="6"/>
  <c r="X320" i="6"/>
  <c r="W320" i="6"/>
  <c r="Z319" i="6"/>
  <c r="Y319" i="6"/>
  <c r="X319" i="6"/>
  <c r="W319" i="6"/>
  <c r="Z318" i="6"/>
  <c r="Y318" i="6"/>
  <c r="X318" i="6"/>
  <c r="W318" i="6"/>
  <c r="Z317" i="6"/>
  <c r="Y317" i="6"/>
  <c r="X317" i="6"/>
  <c r="W317" i="6"/>
  <c r="Z316" i="6"/>
  <c r="Y316" i="6"/>
  <c r="X316" i="6"/>
  <c r="W316" i="6"/>
  <c r="Z315" i="6"/>
  <c r="Y315" i="6"/>
  <c r="X315" i="6"/>
  <c r="W315" i="6"/>
  <c r="Z314" i="6"/>
  <c r="Y314" i="6"/>
  <c r="X314" i="6"/>
  <c r="W314" i="6"/>
  <c r="Z313" i="6"/>
  <c r="Y313" i="6"/>
  <c r="X313" i="6"/>
  <c r="W313" i="6"/>
  <c r="Z312" i="6"/>
  <c r="Y312" i="6"/>
  <c r="X312" i="6"/>
  <c r="W312" i="6"/>
  <c r="Z311" i="6"/>
  <c r="Y311" i="6"/>
  <c r="X311" i="6"/>
  <c r="W311" i="6"/>
  <c r="Z310" i="6"/>
  <c r="Y310" i="6"/>
  <c r="X310" i="6"/>
  <c r="W310" i="6"/>
  <c r="Z309" i="6"/>
  <c r="Y309" i="6"/>
  <c r="X309" i="6"/>
  <c r="W309" i="6"/>
  <c r="Z308" i="6"/>
  <c r="Y308" i="6"/>
  <c r="X308" i="6"/>
  <c r="W308" i="6"/>
  <c r="Z307" i="6"/>
  <c r="Y307" i="6"/>
  <c r="X307" i="6"/>
  <c r="W307" i="6"/>
  <c r="Z306" i="6"/>
  <c r="Y306" i="6"/>
  <c r="X306" i="6"/>
  <c r="W306" i="6"/>
  <c r="Z305" i="6"/>
  <c r="Y305" i="6"/>
  <c r="X305" i="6"/>
  <c r="W305" i="6"/>
  <c r="Z304" i="6"/>
  <c r="Y304" i="6"/>
  <c r="X304" i="6"/>
  <c r="W304" i="6"/>
  <c r="Z303" i="6"/>
  <c r="Y303" i="6"/>
  <c r="X303" i="6"/>
  <c r="W303" i="6"/>
  <c r="Z302" i="6"/>
  <c r="Y302" i="6"/>
  <c r="X302" i="6"/>
  <c r="W302" i="6"/>
  <c r="Z301" i="6"/>
  <c r="Y301" i="6"/>
  <c r="X301" i="6"/>
  <c r="W301" i="6"/>
  <c r="Z300" i="6"/>
  <c r="Y300" i="6"/>
  <c r="X300" i="6"/>
  <c r="W300" i="6"/>
  <c r="Z299" i="6"/>
  <c r="Y299" i="6"/>
  <c r="X299" i="6"/>
  <c r="W299" i="6"/>
  <c r="Z298" i="6"/>
  <c r="Y298" i="6"/>
  <c r="X298" i="6"/>
  <c r="W298" i="6"/>
  <c r="Z297" i="6"/>
  <c r="Y297" i="6"/>
  <c r="X297" i="6"/>
  <c r="W297" i="6"/>
  <c r="Z296" i="6"/>
  <c r="Y296" i="6"/>
  <c r="X296" i="6"/>
  <c r="W296" i="6"/>
  <c r="Z295" i="6"/>
  <c r="Y295" i="6"/>
  <c r="X295" i="6"/>
  <c r="W295" i="6"/>
  <c r="Z294" i="6"/>
  <c r="Y294" i="6"/>
  <c r="X294" i="6"/>
  <c r="W294" i="6"/>
  <c r="Z293" i="6"/>
  <c r="Y293" i="6"/>
  <c r="X293" i="6"/>
  <c r="W293" i="6"/>
  <c r="Z292" i="6"/>
  <c r="Y292" i="6"/>
  <c r="X292" i="6"/>
  <c r="W292" i="6"/>
  <c r="Z291" i="6"/>
  <c r="Y291" i="6"/>
  <c r="X291" i="6"/>
  <c r="W291" i="6"/>
  <c r="Z290" i="6"/>
  <c r="Y290" i="6"/>
  <c r="X290" i="6"/>
  <c r="W290" i="6"/>
  <c r="Z289" i="6"/>
  <c r="Y289" i="6"/>
  <c r="X289" i="6"/>
  <c r="W289" i="6"/>
  <c r="Z288" i="6"/>
  <c r="Y288" i="6"/>
  <c r="X288" i="6"/>
  <c r="W288" i="6"/>
  <c r="Z287" i="6"/>
  <c r="Y287" i="6"/>
  <c r="X287" i="6"/>
  <c r="W287" i="6"/>
  <c r="Z286" i="6"/>
  <c r="Y286" i="6"/>
  <c r="X286" i="6"/>
  <c r="W286" i="6"/>
  <c r="Z285" i="6"/>
  <c r="Y285" i="6"/>
  <c r="X285" i="6"/>
  <c r="W285" i="6"/>
  <c r="Z284" i="6"/>
  <c r="Y284" i="6"/>
  <c r="X284" i="6"/>
  <c r="W284" i="6"/>
  <c r="Z283" i="6"/>
  <c r="Y283" i="6"/>
  <c r="X283" i="6"/>
  <c r="W283" i="6"/>
  <c r="Z282" i="6"/>
  <c r="Y282" i="6"/>
  <c r="X282" i="6"/>
  <c r="W282" i="6"/>
  <c r="Z281" i="6"/>
  <c r="Y281" i="6"/>
  <c r="X281" i="6"/>
  <c r="W281" i="6"/>
  <c r="Z280" i="6"/>
  <c r="Y280" i="6"/>
  <c r="X280" i="6"/>
  <c r="W280" i="6"/>
  <c r="Z279" i="6"/>
  <c r="Y279" i="6"/>
  <c r="X279" i="6"/>
  <c r="W279" i="6"/>
  <c r="Z278" i="6"/>
  <c r="Y278" i="6"/>
  <c r="X278" i="6"/>
  <c r="W278" i="6"/>
  <c r="Z277" i="6"/>
  <c r="Y277" i="6"/>
  <c r="X277" i="6"/>
  <c r="W277" i="6"/>
  <c r="Z276" i="6"/>
  <c r="Y276" i="6"/>
  <c r="X276" i="6"/>
  <c r="W276" i="6"/>
  <c r="Z275" i="6"/>
  <c r="Y275" i="6"/>
  <c r="X275" i="6"/>
  <c r="W275" i="6"/>
  <c r="Z274" i="6"/>
  <c r="Y274" i="6"/>
  <c r="X274" i="6"/>
  <c r="W274" i="6"/>
  <c r="Z273" i="6"/>
  <c r="Y273" i="6"/>
  <c r="X273" i="6"/>
  <c r="W273" i="6"/>
  <c r="Z272" i="6"/>
  <c r="Y272" i="6"/>
  <c r="X272" i="6"/>
  <c r="W272" i="6"/>
  <c r="Z271" i="6"/>
  <c r="Y271" i="6"/>
  <c r="X271" i="6"/>
  <c r="W271" i="6"/>
  <c r="Z270" i="6"/>
  <c r="Y270" i="6"/>
  <c r="X270" i="6"/>
  <c r="W270" i="6"/>
  <c r="Z269" i="6"/>
  <c r="Y269" i="6"/>
  <c r="X269" i="6"/>
  <c r="W269" i="6"/>
  <c r="Z268" i="6"/>
  <c r="Y268" i="6"/>
  <c r="X268" i="6"/>
  <c r="W268" i="6"/>
  <c r="Z267" i="6"/>
  <c r="Y267" i="6"/>
  <c r="X267" i="6"/>
  <c r="W267" i="6"/>
  <c r="Z266" i="6"/>
  <c r="Y266" i="6"/>
  <c r="X266" i="6"/>
  <c r="W266" i="6"/>
  <c r="Z265" i="6"/>
  <c r="Y265" i="6"/>
  <c r="X265" i="6"/>
  <c r="W265" i="6"/>
  <c r="Z264" i="6"/>
  <c r="Y264" i="6"/>
  <c r="X264" i="6"/>
  <c r="W264" i="6"/>
  <c r="Z263" i="6"/>
  <c r="Y263" i="6"/>
  <c r="X263" i="6"/>
  <c r="W263" i="6"/>
  <c r="Z262" i="6"/>
  <c r="Y262" i="6"/>
  <c r="X262" i="6"/>
  <c r="W262" i="6"/>
  <c r="Z261" i="6"/>
  <c r="Y261" i="6"/>
  <c r="X261" i="6"/>
  <c r="W261" i="6"/>
  <c r="Z260" i="6"/>
  <c r="Y260" i="6"/>
  <c r="X260" i="6"/>
  <c r="W260" i="6"/>
  <c r="Z259" i="6"/>
  <c r="Y259" i="6"/>
  <c r="X259" i="6"/>
  <c r="W259" i="6"/>
  <c r="Z258" i="6"/>
  <c r="Y258" i="6"/>
  <c r="X258" i="6"/>
  <c r="W258" i="6"/>
  <c r="Z257" i="6"/>
  <c r="Y257" i="6"/>
  <c r="X257" i="6"/>
  <c r="W257" i="6"/>
  <c r="Z256" i="6"/>
  <c r="Y256" i="6"/>
  <c r="X256" i="6"/>
  <c r="W256" i="6"/>
  <c r="Z255" i="6"/>
  <c r="Y255" i="6"/>
  <c r="X255" i="6"/>
  <c r="W255" i="6"/>
  <c r="Z254" i="6"/>
  <c r="Y254" i="6"/>
  <c r="X254" i="6"/>
  <c r="W254" i="6"/>
  <c r="Z253" i="6"/>
  <c r="Y253" i="6"/>
  <c r="X253" i="6"/>
  <c r="W253" i="6"/>
  <c r="Z252" i="6"/>
  <c r="Y252" i="6"/>
  <c r="X252" i="6"/>
  <c r="W252" i="6"/>
  <c r="Z251" i="6"/>
  <c r="Y251" i="6"/>
  <c r="X251" i="6"/>
  <c r="W251" i="6"/>
  <c r="Z250" i="6"/>
  <c r="Y250" i="6"/>
  <c r="X250" i="6"/>
  <c r="W250" i="6"/>
  <c r="Z249" i="6"/>
  <c r="Y249" i="6"/>
  <c r="X249" i="6"/>
  <c r="W249" i="6"/>
  <c r="Z248" i="6"/>
  <c r="Y248" i="6"/>
  <c r="X248" i="6"/>
  <c r="W248" i="6"/>
  <c r="Z247" i="6"/>
  <c r="Y247" i="6"/>
  <c r="X247" i="6"/>
  <c r="W247" i="6"/>
  <c r="Z246" i="6"/>
  <c r="Y246" i="6"/>
  <c r="X246" i="6"/>
  <c r="W246" i="6"/>
  <c r="Z245" i="6"/>
  <c r="Y245" i="6"/>
  <c r="X245" i="6"/>
  <c r="W245" i="6"/>
  <c r="Z244" i="6"/>
  <c r="Y244" i="6"/>
  <c r="X244" i="6"/>
  <c r="W244" i="6"/>
  <c r="Z243" i="6"/>
  <c r="Y243" i="6"/>
  <c r="X243" i="6"/>
  <c r="W243" i="6"/>
  <c r="Z242" i="6"/>
  <c r="Y242" i="6"/>
  <c r="X242" i="6"/>
  <c r="W242" i="6"/>
  <c r="Z241" i="6"/>
  <c r="Y241" i="6"/>
  <c r="X241" i="6"/>
  <c r="W241" i="6"/>
  <c r="Z240" i="6"/>
  <c r="Y240" i="6"/>
  <c r="X240" i="6"/>
  <c r="W240" i="6"/>
  <c r="Z239" i="6"/>
  <c r="Y239" i="6"/>
  <c r="X239" i="6"/>
  <c r="W239" i="6"/>
  <c r="Z238" i="6"/>
  <c r="Y238" i="6"/>
  <c r="X238" i="6"/>
  <c r="W238" i="6"/>
  <c r="Z237" i="6"/>
  <c r="Y237" i="6"/>
  <c r="X237" i="6"/>
  <c r="W237" i="6"/>
  <c r="Z236" i="6"/>
  <c r="Y236" i="6"/>
  <c r="X236" i="6"/>
  <c r="W236" i="6"/>
  <c r="Z235" i="6"/>
  <c r="Y235" i="6"/>
  <c r="X235" i="6"/>
  <c r="W235" i="6"/>
  <c r="Z234" i="6"/>
  <c r="Y234" i="6"/>
  <c r="X234" i="6"/>
  <c r="W234" i="6"/>
  <c r="Z233" i="6"/>
  <c r="Y233" i="6"/>
  <c r="X233" i="6"/>
  <c r="W233" i="6"/>
  <c r="Z232" i="6"/>
  <c r="Y232" i="6"/>
  <c r="X232" i="6"/>
  <c r="W232" i="6"/>
  <c r="Z231" i="6"/>
  <c r="Y231" i="6"/>
  <c r="X231" i="6"/>
  <c r="W231" i="6"/>
  <c r="Z230" i="6"/>
  <c r="Y230" i="6"/>
  <c r="X230" i="6"/>
  <c r="W230" i="6"/>
  <c r="Z229" i="6"/>
  <c r="Y229" i="6"/>
  <c r="X229" i="6"/>
  <c r="W229" i="6"/>
  <c r="Z228" i="6"/>
  <c r="Y228" i="6"/>
  <c r="X228" i="6"/>
  <c r="W228" i="6"/>
  <c r="Z227" i="6"/>
  <c r="Y227" i="6"/>
  <c r="X227" i="6"/>
  <c r="W227" i="6"/>
  <c r="Z226" i="6"/>
  <c r="Y226" i="6"/>
  <c r="X226" i="6"/>
  <c r="W226" i="6"/>
  <c r="Z225" i="6"/>
  <c r="Y225" i="6"/>
  <c r="X225" i="6"/>
  <c r="W225" i="6"/>
  <c r="Z224" i="6"/>
  <c r="Y224" i="6"/>
  <c r="X224" i="6"/>
  <c r="W224" i="6"/>
  <c r="Z223" i="6"/>
  <c r="Y223" i="6"/>
  <c r="X223" i="6"/>
  <c r="W223" i="6"/>
  <c r="Z222" i="6"/>
  <c r="Y222" i="6"/>
  <c r="X222" i="6"/>
  <c r="W222" i="6"/>
  <c r="Z221" i="6"/>
  <c r="Y221" i="6"/>
  <c r="X221" i="6"/>
  <c r="W221" i="6"/>
  <c r="Z220" i="6"/>
  <c r="Y220" i="6"/>
  <c r="X220" i="6"/>
  <c r="W220" i="6"/>
  <c r="Z219" i="6"/>
  <c r="Y219" i="6"/>
  <c r="X219" i="6"/>
  <c r="W219" i="6"/>
  <c r="Z218" i="6"/>
  <c r="Y218" i="6"/>
  <c r="X218" i="6"/>
  <c r="W218" i="6"/>
  <c r="Z217" i="6"/>
  <c r="Y217" i="6"/>
  <c r="X217" i="6"/>
  <c r="W217" i="6"/>
  <c r="Z216" i="6"/>
  <c r="Y216" i="6"/>
  <c r="X216" i="6"/>
  <c r="W216" i="6"/>
  <c r="Z215" i="6"/>
  <c r="Y215" i="6"/>
  <c r="X215" i="6"/>
  <c r="W215" i="6"/>
  <c r="Z214" i="6"/>
  <c r="Y214" i="6"/>
  <c r="X214" i="6"/>
  <c r="W214" i="6"/>
  <c r="Z213" i="6"/>
  <c r="Y213" i="6"/>
  <c r="X213" i="6"/>
  <c r="W213" i="6"/>
  <c r="Z212" i="6"/>
  <c r="Y212" i="6"/>
  <c r="X212" i="6"/>
  <c r="W212" i="6"/>
  <c r="Z211" i="6"/>
  <c r="Y211" i="6"/>
  <c r="X211" i="6"/>
  <c r="W211" i="6"/>
  <c r="Z210" i="6"/>
  <c r="Y210" i="6"/>
  <c r="X210" i="6"/>
  <c r="W210" i="6"/>
  <c r="Z209" i="6"/>
  <c r="Y209" i="6"/>
  <c r="X209" i="6"/>
  <c r="W209" i="6"/>
  <c r="Z208" i="6"/>
  <c r="Y208" i="6"/>
  <c r="X208" i="6"/>
  <c r="W208" i="6"/>
  <c r="Z207" i="6"/>
  <c r="Y207" i="6"/>
  <c r="X207" i="6"/>
  <c r="W207" i="6"/>
  <c r="Z206" i="6"/>
  <c r="Y206" i="6"/>
  <c r="X206" i="6"/>
  <c r="W206" i="6"/>
  <c r="Z205" i="6"/>
  <c r="Y205" i="6"/>
  <c r="X205" i="6"/>
  <c r="W205" i="6"/>
  <c r="Z204" i="6"/>
  <c r="Y204" i="6"/>
  <c r="X204" i="6"/>
  <c r="W204" i="6"/>
  <c r="Z203" i="6"/>
  <c r="Y203" i="6"/>
  <c r="X203" i="6"/>
  <c r="W203" i="6"/>
  <c r="Z202" i="6"/>
  <c r="Y202" i="6"/>
  <c r="X202" i="6"/>
  <c r="W202" i="6"/>
  <c r="Z201" i="6"/>
  <c r="Y201" i="6"/>
  <c r="X201" i="6"/>
  <c r="W201" i="6"/>
  <c r="Z200" i="6"/>
  <c r="Y200" i="6"/>
  <c r="X200" i="6"/>
  <c r="W200" i="6"/>
  <c r="Z199" i="6"/>
  <c r="Y199" i="6"/>
  <c r="X199" i="6"/>
  <c r="W199" i="6"/>
  <c r="Z198" i="6"/>
  <c r="Y198" i="6"/>
  <c r="X198" i="6"/>
  <c r="W198" i="6"/>
  <c r="Z197" i="6"/>
  <c r="Y197" i="6"/>
  <c r="X197" i="6"/>
  <c r="W197" i="6"/>
  <c r="Z196" i="6"/>
  <c r="Y196" i="6"/>
  <c r="X196" i="6"/>
  <c r="W196" i="6"/>
  <c r="Z195" i="6"/>
  <c r="Y195" i="6"/>
  <c r="X195" i="6"/>
  <c r="W195" i="6"/>
  <c r="Z194" i="6"/>
  <c r="Y194" i="6"/>
  <c r="X194" i="6"/>
  <c r="W194" i="6"/>
  <c r="Z193" i="6"/>
  <c r="Y193" i="6"/>
  <c r="X193" i="6"/>
  <c r="W193" i="6"/>
  <c r="Z192" i="6"/>
  <c r="Y192" i="6"/>
  <c r="X192" i="6"/>
  <c r="W192" i="6"/>
  <c r="Z191" i="6"/>
  <c r="Y191" i="6"/>
  <c r="X191" i="6"/>
  <c r="W191" i="6"/>
  <c r="Z190" i="6"/>
  <c r="Y190" i="6"/>
  <c r="X190" i="6"/>
  <c r="W190" i="6"/>
  <c r="Z189" i="6"/>
  <c r="Y189" i="6"/>
  <c r="X189" i="6"/>
  <c r="W189" i="6"/>
  <c r="Z188" i="6"/>
  <c r="Y188" i="6"/>
  <c r="X188" i="6"/>
  <c r="W188" i="6"/>
  <c r="Z187" i="6"/>
  <c r="Y187" i="6"/>
  <c r="X187" i="6"/>
  <c r="W187" i="6"/>
  <c r="Z186" i="6"/>
  <c r="Y186" i="6"/>
  <c r="X186" i="6"/>
  <c r="W186" i="6"/>
  <c r="Z185" i="6"/>
  <c r="Y185" i="6"/>
  <c r="X185" i="6"/>
  <c r="W185" i="6"/>
  <c r="Z184" i="6"/>
  <c r="Y184" i="6"/>
  <c r="X184" i="6"/>
  <c r="W184" i="6"/>
  <c r="Z183" i="6"/>
  <c r="Y183" i="6"/>
  <c r="X183" i="6"/>
  <c r="W183" i="6"/>
  <c r="Z182" i="6"/>
  <c r="Y182" i="6"/>
  <c r="X182" i="6"/>
  <c r="W182" i="6"/>
  <c r="Z181" i="6"/>
  <c r="Y181" i="6"/>
  <c r="X181" i="6"/>
  <c r="W181" i="6"/>
  <c r="Z180" i="6"/>
  <c r="Y180" i="6"/>
  <c r="X180" i="6"/>
  <c r="W180" i="6"/>
  <c r="Z179" i="6"/>
  <c r="Y179" i="6"/>
  <c r="X179" i="6"/>
  <c r="W179" i="6"/>
  <c r="Z178" i="6"/>
  <c r="Y178" i="6"/>
  <c r="X178" i="6"/>
  <c r="W178" i="6"/>
  <c r="Z177" i="6"/>
  <c r="Y177" i="6"/>
  <c r="X177" i="6"/>
  <c r="W177" i="6"/>
  <c r="Z176" i="6"/>
  <c r="Y176" i="6"/>
  <c r="X176" i="6"/>
  <c r="W176" i="6"/>
  <c r="Z175" i="6"/>
  <c r="Y175" i="6"/>
  <c r="X175" i="6"/>
  <c r="W175" i="6"/>
  <c r="Z174" i="6"/>
  <c r="Y174" i="6"/>
  <c r="X174" i="6"/>
  <c r="W174" i="6"/>
  <c r="Z173" i="6"/>
  <c r="Y173" i="6"/>
  <c r="X173" i="6"/>
  <c r="W173" i="6"/>
  <c r="Z172" i="6"/>
  <c r="Y172" i="6"/>
  <c r="X172" i="6"/>
  <c r="W172" i="6"/>
  <c r="Z171" i="6"/>
  <c r="Y171" i="6"/>
  <c r="X171" i="6"/>
  <c r="W171" i="6"/>
  <c r="Z170" i="6"/>
  <c r="Y170" i="6"/>
  <c r="X170" i="6"/>
  <c r="W170" i="6"/>
  <c r="Z169" i="6"/>
  <c r="Y169" i="6"/>
  <c r="X169" i="6"/>
  <c r="W169" i="6"/>
  <c r="Z168" i="6"/>
  <c r="Y168" i="6"/>
  <c r="X168" i="6"/>
  <c r="W168" i="6"/>
  <c r="Z167" i="6"/>
  <c r="Y167" i="6"/>
  <c r="X167" i="6"/>
  <c r="W167" i="6"/>
  <c r="Z166" i="6"/>
  <c r="Y166" i="6"/>
  <c r="X166" i="6"/>
  <c r="W166" i="6"/>
  <c r="Z165" i="6"/>
  <c r="Y165" i="6"/>
  <c r="X165" i="6"/>
  <c r="W165" i="6"/>
  <c r="Z164" i="6"/>
  <c r="Y164" i="6"/>
  <c r="X164" i="6"/>
  <c r="W164" i="6"/>
  <c r="Z163" i="6"/>
  <c r="Y163" i="6"/>
  <c r="X163" i="6"/>
  <c r="W163" i="6"/>
  <c r="Z162" i="6"/>
  <c r="Y162" i="6"/>
  <c r="X162" i="6"/>
  <c r="W162" i="6"/>
  <c r="Z161" i="6"/>
  <c r="Y161" i="6"/>
  <c r="X161" i="6"/>
  <c r="W161" i="6"/>
  <c r="Z160" i="6"/>
  <c r="Y160" i="6"/>
  <c r="X160" i="6"/>
  <c r="W160" i="6"/>
  <c r="Z159" i="6"/>
  <c r="Y159" i="6"/>
  <c r="X159" i="6"/>
  <c r="W159" i="6"/>
  <c r="Z158" i="6"/>
  <c r="Y158" i="6"/>
  <c r="X158" i="6"/>
  <c r="W158" i="6"/>
  <c r="Z157" i="6"/>
  <c r="Y157" i="6"/>
  <c r="X157" i="6"/>
  <c r="W157" i="6"/>
  <c r="Z156" i="6"/>
  <c r="Y156" i="6"/>
  <c r="X156" i="6"/>
  <c r="W156" i="6"/>
  <c r="Z155" i="6"/>
  <c r="Y155" i="6"/>
  <c r="X155" i="6"/>
  <c r="W155" i="6"/>
  <c r="Z154" i="6"/>
  <c r="Y154" i="6"/>
  <c r="X154" i="6"/>
  <c r="W154" i="6"/>
  <c r="Z153" i="6"/>
  <c r="Y153" i="6"/>
  <c r="X153" i="6"/>
  <c r="W153" i="6"/>
  <c r="Z152" i="6"/>
  <c r="Y152" i="6"/>
  <c r="X152" i="6"/>
  <c r="W152" i="6"/>
  <c r="Z151" i="6"/>
  <c r="Y151" i="6"/>
  <c r="X151" i="6"/>
  <c r="W151" i="6"/>
  <c r="Z150" i="6"/>
  <c r="Y150" i="6"/>
  <c r="X150" i="6"/>
  <c r="W150" i="6"/>
  <c r="Z149" i="6"/>
  <c r="Y149" i="6"/>
  <c r="X149" i="6"/>
  <c r="W149" i="6"/>
  <c r="Z148" i="6"/>
  <c r="Y148" i="6"/>
  <c r="X148" i="6"/>
  <c r="W148" i="6"/>
  <c r="Z147" i="6"/>
  <c r="Y147" i="6"/>
  <c r="X147" i="6"/>
  <c r="W147" i="6"/>
  <c r="Z146" i="6"/>
  <c r="Y146" i="6"/>
  <c r="X146" i="6"/>
  <c r="W146" i="6"/>
  <c r="Z145" i="6"/>
  <c r="Y145" i="6"/>
  <c r="X145" i="6"/>
  <c r="W145" i="6"/>
  <c r="Z144" i="6"/>
  <c r="Y144" i="6"/>
  <c r="X144" i="6"/>
  <c r="W144" i="6"/>
  <c r="Z143" i="6"/>
  <c r="Y143" i="6"/>
  <c r="X143" i="6"/>
  <c r="W143" i="6"/>
  <c r="Z142" i="6"/>
  <c r="Y142" i="6"/>
  <c r="X142" i="6"/>
  <c r="W142" i="6"/>
  <c r="Z141" i="6"/>
  <c r="Y141" i="6"/>
  <c r="X141" i="6"/>
  <c r="W141" i="6"/>
  <c r="Z140" i="6"/>
  <c r="Y140" i="6"/>
  <c r="X140" i="6"/>
  <c r="W140" i="6"/>
  <c r="Z139" i="6"/>
  <c r="Y139" i="6"/>
  <c r="X139" i="6"/>
  <c r="W139" i="6"/>
  <c r="Z138" i="6"/>
  <c r="Y138" i="6"/>
  <c r="X138" i="6"/>
  <c r="W138" i="6"/>
  <c r="Z137" i="6"/>
  <c r="Y137" i="6"/>
  <c r="X137" i="6"/>
  <c r="W137" i="6"/>
  <c r="Z136" i="6"/>
  <c r="Y136" i="6"/>
  <c r="X136" i="6"/>
  <c r="W136" i="6"/>
  <c r="Z135" i="6"/>
  <c r="Y135" i="6"/>
  <c r="X135" i="6"/>
  <c r="W135" i="6"/>
  <c r="Z134" i="6"/>
  <c r="Y134" i="6"/>
  <c r="X134" i="6"/>
  <c r="W134" i="6"/>
  <c r="Z133" i="6"/>
  <c r="Y133" i="6"/>
  <c r="X133" i="6"/>
  <c r="W133" i="6"/>
  <c r="Z132" i="6"/>
  <c r="Y132" i="6"/>
  <c r="X132" i="6"/>
  <c r="W132" i="6"/>
  <c r="Z131" i="6"/>
  <c r="Y131" i="6"/>
  <c r="X131" i="6"/>
  <c r="W131" i="6"/>
  <c r="Z130" i="6"/>
  <c r="Y130" i="6"/>
  <c r="X130" i="6"/>
  <c r="W130" i="6"/>
  <c r="Z129" i="6"/>
  <c r="Y129" i="6"/>
  <c r="X129" i="6"/>
  <c r="W129" i="6"/>
  <c r="Z128" i="6"/>
  <c r="Y128" i="6"/>
  <c r="X128" i="6"/>
  <c r="W128" i="6"/>
  <c r="Z127" i="6"/>
  <c r="Y127" i="6"/>
  <c r="X127" i="6"/>
  <c r="W127" i="6"/>
  <c r="Z126" i="6"/>
  <c r="Y126" i="6"/>
  <c r="X126" i="6"/>
  <c r="W126" i="6"/>
  <c r="Z125" i="6"/>
  <c r="Y125" i="6"/>
  <c r="X125" i="6"/>
  <c r="W125" i="6"/>
  <c r="Z124" i="6"/>
  <c r="Y124" i="6"/>
  <c r="X124" i="6"/>
  <c r="W124" i="6"/>
  <c r="Z123" i="6"/>
  <c r="Y123" i="6"/>
  <c r="X123" i="6"/>
  <c r="W123" i="6"/>
  <c r="Z122" i="6"/>
  <c r="Y122" i="6"/>
  <c r="X122" i="6"/>
  <c r="W122" i="6"/>
  <c r="Z121" i="6"/>
  <c r="Y121" i="6"/>
  <c r="X121" i="6"/>
  <c r="W121" i="6"/>
  <c r="Z120" i="6"/>
  <c r="Y120" i="6"/>
  <c r="X120" i="6"/>
  <c r="W120" i="6"/>
  <c r="Z119" i="6"/>
  <c r="Y119" i="6"/>
  <c r="X119" i="6"/>
  <c r="W119" i="6"/>
  <c r="Z118" i="6"/>
  <c r="Y118" i="6"/>
  <c r="X118" i="6"/>
  <c r="W118" i="6"/>
  <c r="Z117" i="6"/>
  <c r="Y117" i="6"/>
  <c r="X117" i="6"/>
  <c r="W117" i="6"/>
  <c r="Z116" i="6"/>
  <c r="Y116" i="6"/>
  <c r="X116" i="6"/>
  <c r="W116" i="6"/>
  <c r="Z115" i="6"/>
  <c r="Y115" i="6"/>
  <c r="X115" i="6"/>
  <c r="W115" i="6"/>
  <c r="Z114" i="6"/>
  <c r="Y114" i="6"/>
  <c r="X114" i="6"/>
  <c r="W114" i="6"/>
  <c r="Z113" i="6"/>
  <c r="Y113" i="6"/>
  <c r="X113" i="6"/>
  <c r="W113" i="6"/>
  <c r="Z112" i="6"/>
  <c r="Y112" i="6"/>
  <c r="X112" i="6"/>
  <c r="W112" i="6"/>
  <c r="Z111" i="6"/>
  <c r="Y111" i="6"/>
  <c r="X111" i="6"/>
  <c r="W111" i="6"/>
  <c r="Z110" i="6"/>
  <c r="Y110" i="6"/>
  <c r="X110" i="6"/>
  <c r="W110" i="6"/>
  <c r="Z109" i="6"/>
  <c r="Y109" i="6"/>
  <c r="X109" i="6"/>
  <c r="W109" i="6"/>
  <c r="Z108" i="6"/>
  <c r="Y108" i="6"/>
  <c r="X108" i="6"/>
  <c r="W108" i="6"/>
  <c r="Z107" i="6"/>
  <c r="Y107" i="6"/>
  <c r="X107" i="6"/>
  <c r="W107" i="6"/>
  <c r="Z106" i="6"/>
  <c r="Y106" i="6"/>
  <c r="X106" i="6"/>
  <c r="W106" i="6"/>
  <c r="Z105" i="6"/>
  <c r="Y105" i="6"/>
  <c r="X105" i="6"/>
  <c r="W105" i="6"/>
  <c r="Z104" i="6"/>
  <c r="Y104" i="6"/>
  <c r="X104" i="6"/>
  <c r="W104" i="6"/>
  <c r="Z103" i="6"/>
  <c r="Y103" i="6"/>
  <c r="X103" i="6"/>
  <c r="W103" i="6"/>
  <c r="Z102" i="6"/>
  <c r="Y102" i="6"/>
  <c r="X102" i="6"/>
  <c r="W102" i="6"/>
  <c r="Z101" i="6"/>
  <c r="Y101" i="6"/>
  <c r="X101" i="6"/>
  <c r="W101" i="6"/>
  <c r="Z100" i="6"/>
  <c r="Y100" i="6"/>
  <c r="X100" i="6"/>
  <c r="W100" i="6"/>
  <c r="Z99" i="6"/>
  <c r="Y99" i="6"/>
  <c r="X99" i="6"/>
  <c r="W99" i="6"/>
  <c r="Z98" i="6"/>
  <c r="Y98" i="6"/>
  <c r="X98" i="6"/>
  <c r="W98" i="6"/>
  <c r="Z97" i="6"/>
  <c r="Y97" i="6"/>
  <c r="X97" i="6"/>
  <c r="W97" i="6"/>
  <c r="Z96" i="6"/>
  <c r="Y96" i="6"/>
  <c r="X96" i="6"/>
  <c r="W96" i="6"/>
  <c r="Z95" i="6"/>
  <c r="Y95" i="6"/>
  <c r="X95" i="6"/>
  <c r="W95" i="6"/>
  <c r="Z94" i="6"/>
  <c r="Y94" i="6"/>
  <c r="X94" i="6"/>
  <c r="W94" i="6"/>
  <c r="Z93" i="6"/>
  <c r="Y93" i="6"/>
  <c r="X93" i="6"/>
  <c r="W93" i="6"/>
  <c r="Z92" i="6"/>
  <c r="Y92" i="6"/>
  <c r="X92" i="6"/>
  <c r="W92" i="6"/>
  <c r="Z91" i="6"/>
  <c r="Y91" i="6"/>
  <c r="X91" i="6"/>
  <c r="W91" i="6"/>
  <c r="Z90" i="6"/>
  <c r="Y90" i="6"/>
  <c r="X90" i="6"/>
  <c r="W90" i="6"/>
  <c r="Z89" i="6"/>
  <c r="Y89" i="6"/>
  <c r="X89" i="6"/>
  <c r="W89" i="6"/>
  <c r="Z88" i="6"/>
  <c r="Y88" i="6"/>
  <c r="X88" i="6"/>
  <c r="W88" i="6"/>
  <c r="Z87" i="6"/>
  <c r="Y87" i="6"/>
  <c r="X87" i="6"/>
  <c r="W87" i="6"/>
  <c r="Z86" i="6"/>
  <c r="Y86" i="6"/>
  <c r="X86" i="6"/>
  <c r="W86" i="6"/>
  <c r="Z85" i="6"/>
  <c r="Y85" i="6"/>
  <c r="X85" i="6"/>
  <c r="W85" i="6"/>
  <c r="Z84" i="6"/>
  <c r="Y84" i="6"/>
  <c r="X84" i="6"/>
  <c r="W84" i="6"/>
  <c r="Z83" i="6"/>
  <c r="Y83" i="6"/>
  <c r="X83" i="6"/>
  <c r="W83" i="6"/>
  <c r="Z82" i="6"/>
  <c r="Y82" i="6"/>
  <c r="X82" i="6"/>
  <c r="W82" i="6"/>
  <c r="Z81" i="6"/>
  <c r="Y81" i="6"/>
  <c r="X81" i="6"/>
  <c r="W81" i="6"/>
  <c r="Z80" i="6"/>
  <c r="Y80" i="6"/>
  <c r="X80" i="6"/>
  <c r="W80" i="6"/>
  <c r="Z79" i="6"/>
  <c r="Y79" i="6"/>
  <c r="X79" i="6"/>
  <c r="W79" i="6"/>
  <c r="Z78" i="6"/>
  <c r="Y78" i="6"/>
  <c r="X78" i="6"/>
  <c r="W78" i="6"/>
  <c r="Z77" i="6"/>
  <c r="Y77" i="6"/>
  <c r="X77" i="6"/>
  <c r="W77" i="6"/>
  <c r="Z76" i="6"/>
  <c r="Y76" i="6"/>
  <c r="X76" i="6"/>
  <c r="W76" i="6"/>
  <c r="Z75" i="6"/>
  <c r="Y75" i="6"/>
  <c r="X75" i="6"/>
  <c r="W75" i="6"/>
  <c r="Z74" i="6"/>
  <c r="Y74" i="6"/>
  <c r="X74" i="6"/>
  <c r="W74" i="6"/>
  <c r="Z73" i="6"/>
  <c r="Y73" i="6"/>
  <c r="X73" i="6"/>
  <c r="W73" i="6"/>
  <c r="Z72" i="6"/>
  <c r="Y72" i="6"/>
  <c r="X72" i="6"/>
  <c r="W72" i="6"/>
  <c r="Z71" i="6"/>
  <c r="Y71" i="6"/>
  <c r="X71" i="6"/>
  <c r="W71" i="6"/>
  <c r="Z70" i="6"/>
  <c r="Y70" i="6"/>
  <c r="X70" i="6"/>
  <c r="W70" i="6"/>
  <c r="Z69" i="6"/>
  <c r="Y69" i="6"/>
  <c r="X69" i="6"/>
  <c r="W69" i="6"/>
  <c r="Z68" i="6"/>
  <c r="Y68" i="6"/>
  <c r="X68" i="6"/>
  <c r="W68" i="6"/>
  <c r="Z67" i="6"/>
  <c r="Y67" i="6"/>
  <c r="X67" i="6"/>
  <c r="W67" i="6"/>
  <c r="Z66" i="6"/>
  <c r="Y66" i="6"/>
  <c r="X66" i="6"/>
  <c r="W66" i="6"/>
  <c r="Z65" i="6"/>
  <c r="Y65" i="6"/>
  <c r="X65" i="6"/>
  <c r="W65" i="6"/>
  <c r="Z64" i="6"/>
  <c r="Y64" i="6"/>
  <c r="X64" i="6"/>
  <c r="W64" i="6"/>
  <c r="Z63" i="6"/>
  <c r="Y63" i="6"/>
  <c r="X63" i="6"/>
  <c r="W63" i="6"/>
  <c r="Z62" i="6"/>
  <c r="Y62" i="6"/>
  <c r="X62" i="6"/>
  <c r="W62" i="6"/>
  <c r="Z61" i="6"/>
  <c r="Y61" i="6"/>
  <c r="X61" i="6"/>
  <c r="W61" i="6"/>
  <c r="Z60" i="6"/>
  <c r="Y60" i="6"/>
  <c r="X60" i="6"/>
  <c r="W60" i="6"/>
  <c r="Z59" i="6"/>
  <c r="Y59" i="6"/>
  <c r="X59" i="6"/>
  <c r="W59" i="6"/>
  <c r="Z58" i="6"/>
  <c r="Y58" i="6"/>
  <c r="X58" i="6"/>
  <c r="W58" i="6"/>
  <c r="Z57" i="6"/>
  <c r="Y57" i="6"/>
  <c r="X57" i="6"/>
  <c r="W57" i="6"/>
  <c r="Z56" i="6"/>
  <c r="Y56" i="6"/>
  <c r="X56" i="6"/>
  <c r="W56" i="6"/>
  <c r="Z55" i="6"/>
  <c r="Y55" i="6"/>
  <c r="X55" i="6"/>
  <c r="W55" i="6"/>
  <c r="Z54" i="6"/>
  <c r="Y54" i="6"/>
  <c r="X54" i="6"/>
  <c r="W54" i="6"/>
  <c r="Z53" i="6"/>
  <c r="Y53" i="6"/>
  <c r="X53" i="6"/>
  <c r="W53" i="6"/>
  <c r="Z52" i="6"/>
  <c r="Y52" i="6"/>
  <c r="X52" i="6"/>
  <c r="W52" i="6"/>
  <c r="Z51" i="6"/>
  <c r="Y51" i="6"/>
  <c r="X51" i="6"/>
  <c r="W51" i="6"/>
  <c r="Z50" i="6"/>
  <c r="Y50" i="6"/>
  <c r="X50" i="6"/>
  <c r="W50" i="6"/>
  <c r="Z49" i="6"/>
  <c r="Y49" i="6"/>
  <c r="X49" i="6"/>
  <c r="W49" i="6"/>
  <c r="Z48" i="6"/>
  <c r="Y48" i="6"/>
  <c r="X48" i="6"/>
  <c r="W48" i="6"/>
  <c r="Z47" i="6"/>
  <c r="Y47" i="6"/>
  <c r="X47" i="6"/>
  <c r="W47" i="6"/>
  <c r="Z46" i="6"/>
  <c r="Y46" i="6"/>
  <c r="X46" i="6"/>
  <c r="W46" i="6"/>
  <c r="Z45" i="6"/>
  <c r="Y45" i="6"/>
  <c r="X45" i="6"/>
  <c r="W45" i="6"/>
  <c r="Z44" i="6"/>
  <c r="Y44" i="6"/>
  <c r="X44" i="6"/>
  <c r="W44" i="6"/>
  <c r="Z43" i="6"/>
  <c r="Y43" i="6"/>
  <c r="X43" i="6"/>
  <c r="W43" i="6"/>
  <c r="Z42" i="6"/>
  <c r="Y42" i="6"/>
  <c r="X42" i="6"/>
  <c r="W42" i="6"/>
  <c r="Z41" i="6"/>
  <c r="Y41" i="6"/>
  <c r="X41" i="6"/>
  <c r="W41" i="6"/>
  <c r="Z40" i="6"/>
  <c r="Y40" i="6"/>
  <c r="X40" i="6"/>
  <c r="W40" i="6"/>
  <c r="Z39" i="6"/>
  <c r="Y39" i="6"/>
  <c r="X39" i="6"/>
  <c r="W39" i="6"/>
  <c r="Z38" i="6"/>
  <c r="Y38" i="6"/>
  <c r="X38" i="6"/>
  <c r="W38" i="6"/>
  <c r="Z37" i="6"/>
  <c r="Y37" i="6"/>
  <c r="X37" i="6"/>
  <c r="W37" i="6"/>
  <c r="Z36" i="6"/>
  <c r="Y36" i="6"/>
  <c r="X36" i="6"/>
  <c r="W36" i="6"/>
  <c r="Z35" i="6"/>
  <c r="Y35" i="6"/>
  <c r="X35" i="6"/>
  <c r="W35" i="6"/>
  <c r="Z34" i="6"/>
  <c r="Y34" i="6"/>
  <c r="X34" i="6"/>
  <c r="W34" i="6"/>
  <c r="Z33" i="6"/>
  <c r="Y33" i="6"/>
  <c r="X33" i="6"/>
  <c r="W33" i="6"/>
  <c r="Z32" i="6"/>
  <c r="Y32" i="6"/>
  <c r="X32" i="6"/>
  <c r="W32" i="6"/>
  <c r="Z31" i="6"/>
  <c r="Y31" i="6"/>
  <c r="X31" i="6"/>
  <c r="W31" i="6"/>
  <c r="Z30" i="6"/>
  <c r="Y30" i="6"/>
  <c r="X30" i="6"/>
  <c r="W30" i="6"/>
  <c r="Z29" i="6"/>
  <c r="Y29" i="6"/>
  <c r="X29" i="6"/>
  <c r="W29" i="6"/>
  <c r="Z28" i="6"/>
  <c r="Y28" i="6"/>
  <c r="X28" i="6"/>
  <c r="W28" i="6"/>
  <c r="Z27" i="6"/>
  <c r="Y27" i="6"/>
  <c r="X27" i="6"/>
  <c r="W27" i="6"/>
  <c r="Z26" i="6"/>
  <c r="Y26" i="6"/>
  <c r="X26" i="6"/>
  <c r="W26" i="6"/>
  <c r="Z25" i="6"/>
  <c r="Y25" i="6"/>
  <c r="X25" i="6"/>
  <c r="W25" i="6"/>
  <c r="Z24" i="6"/>
  <c r="Y24" i="6"/>
  <c r="X24" i="6"/>
  <c r="W24" i="6"/>
  <c r="Z23" i="6"/>
  <c r="Y23" i="6"/>
  <c r="X23" i="6"/>
  <c r="W23" i="6"/>
  <c r="Z22" i="6"/>
  <c r="Y22" i="6"/>
  <c r="X22" i="6"/>
  <c r="W22" i="6"/>
  <c r="Z21" i="6"/>
  <c r="Y21" i="6"/>
  <c r="X21" i="6"/>
  <c r="W21" i="6"/>
  <c r="Z20" i="6"/>
  <c r="Y20" i="6"/>
  <c r="X20" i="6"/>
  <c r="W20" i="6"/>
  <c r="Z19" i="6"/>
  <c r="Y19" i="6"/>
  <c r="X19" i="6"/>
  <c r="W19" i="6"/>
  <c r="Z18" i="6"/>
  <c r="Y18" i="6"/>
  <c r="X18" i="6"/>
  <c r="W18" i="6"/>
  <c r="Z17" i="6"/>
  <c r="Y17" i="6"/>
  <c r="X17" i="6"/>
  <c r="W17" i="6"/>
  <c r="Z16" i="6"/>
  <c r="Y16" i="6"/>
  <c r="X16" i="6"/>
  <c r="W16" i="6"/>
  <c r="Z15" i="6"/>
  <c r="Y15" i="6"/>
  <c r="X15" i="6"/>
  <c r="W15" i="6"/>
  <c r="Z14" i="6"/>
  <c r="Y14" i="6"/>
  <c r="X14" i="6"/>
  <c r="W14" i="6"/>
  <c r="Z13" i="6"/>
  <c r="Y13" i="6"/>
  <c r="X13" i="6"/>
  <c r="W13" i="6"/>
  <c r="Z12" i="6"/>
  <c r="Y12" i="6"/>
  <c r="X12" i="6"/>
  <c r="W12" i="6"/>
  <c r="Z11" i="6"/>
  <c r="Y11" i="6"/>
  <c r="X11" i="6"/>
  <c r="Z10" i="6"/>
  <c r="Y10" i="6"/>
  <c r="X10" i="6"/>
  <c r="Z9" i="6"/>
  <c r="Y9" i="6"/>
  <c r="X9" i="6"/>
  <c r="Z8" i="6"/>
  <c r="Y8" i="6"/>
  <c r="X8" i="6"/>
  <c r="Z7" i="6"/>
  <c r="Y7" i="6"/>
  <c r="X7" i="6"/>
  <c r="Z6" i="6"/>
  <c r="Y6" i="6"/>
  <c r="X6" i="6"/>
  <c r="Z5" i="6"/>
  <c r="Y5" i="6"/>
  <c r="W5" i="6"/>
  <c r="Y4" i="6"/>
  <c r="Z4" i="6" s="1"/>
  <c r="Z3" i="6"/>
  <c r="Y3" i="6"/>
  <c r="W3" i="6"/>
  <c r="Y2" i="6"/>
  <c r="Z2" i="6" s="1"/>
  <c r="T401" i="5"/>
  <c r="S401" i="5"/>
  <c r="R401" i="5"/>
  <c r="Q401" i="5"/>
  <c r="P401" i="5"/>
  <c r="D401" i="5"/>
  <c r="S400" i="5"/>
  <c r="T400" i="5" s="1"/>
  <c r="R400" i="5"/>
  <c r="Q400" i="5"/>
  <c r="P400" i="5"/>
  <c r="D400" i="5"/>
  <c r="S399" i="5"/>
  <c r="T399" i="5" s="1"/>
  <c r="R399" i="5"/>
  <c r="Q399" i="5"/>
  <c r="P399" i="5"/>
  <c r="D399" i="5"/>
  <c r="S398" i="5"/>
  <c r="T398" i="5" s="1"/>
  <c r="R398" i="5"/>
  <c r="Q398" i="5"/>
  <c r="P398" i="5"/>
  <c r="D398" i="5"/>
  <c r="T397" i="5"/>
  <c r="S397" i="5"/>
  <c r="R397" i="5"/>
  <c r="Q397" i="5"/>
  <c r="P397" i="5"/>
  <c r="D397" i="5"/>
  <c r="S396" i="5"/>
  <c r="T396" i="5" s="1"/>
  <c r="R396" i="5"/>
  <c r="Q396" i="5"/>
  <c r="P396" i="5"/>
  <c r="D396" i="5"/>
  <c r="S395" i="5"/>
  <c r="T395" i="5" s="1"/>
  <c r="R395" i="5"/>
  <c r="Q395" i="5"/>
  <c r="P395" i="5"/>
  <c r="D395" i="5"/>
  <c r="S394" i="5"/>
  <c r="T394" i="5" s="1"/>
  <c r="R394" i="5"/>
  <c r="Q394" i="5"/>
  <c r="P394" i="5"/>
  <c r="D394" i="5"/>
  <c r="T393" i="5"/>
  <c r="S393" i="5"/>
  <c r="R393" i="5"/>
  <c r="Q393" i="5"/>
  <c r="P393" i="5"/>
  <c r="D393" i="5"/>
  <c r="S392" i="5"/>
  <c r="T392" i="5" s="1"/>
  <c r="R392" i="5"/>
  <c r="Q392" i="5"/>
  <c r="P392" i="5"/>
  <c r="D392" i="5"/>
  <c r="S391" i="5"/>
  <c r="T391" i="5" s="1"/>
  <c r="R391" i="5"/>
  <c r="Q391" i="5"/>
  <c r="P391" i="5"/>
  <c r="D391" i="5"/>
  <c r="S390" i="5"/>
  <c r="T390" i="5" s="1"/>
  <c r="R390" i="5"/>
  <c r="Q390" i="5"/>
  <c r="P390" i="5"/>
  <c r="D390" i="5"/>
  <c r="T389" i="5"/>
  <c r="S389" i="5"/>
  <c r="R389" i="5"/>
  <c r="Q389" i="5"/>
  <c r="P389" i="5"/>
  <c r="D389" i="5"/>
  <c r="S388" i="5"/>
  <c r="T388" i="5" s="1"/>
  <c r="R388" i="5"/>
  <c r="Q388" i="5"/>
  <c r="P388" i="5"/>
  <c r="D388" i="5"/>
  <c r="S387" i="5"/>
  <c r="T387" i="5" s="1"/>
  <c r="R387" i="5"/>
  <c r="Q387" i="5"/>
  <c r="P387" i="5"/>
  <c r="D387" i="5"/>
  <c r="S386" i="5"/>
  <c r="T386" i="5" s="1"/>
  <c r="R386" i="5"/>
  <c r="Q386" i="5"/>
  <c r="P386" i="5"/>
  <c r="D386" i="5"/>
  <c r="T385" i="5"/>
  <c r="S385" i="5"/>
  <c r="R385" i="5"/>
  <c r="Q385" i="5"/>
  <c r="P385" i="5"/>
  <c r="D385" i="5"/>
  <c r="S384" i="5"/>
  <c r="T384" i="5" s="1"/>
  <c r="R384" i="5"/>
  <c r="Q384" i="5"/>
  <c r="P384" i="5"/>
  <c r="D384" i="5"/>
  <c r="S383" i="5"/>
  <c r="T383" i="5" s="1"/>
  <c r="R383" i="5"/>
  <c r="Q383" i="5"/>
  <c r="P383" i="5"/>
  <c r="D383" i="5"/>
  <c r="S382" i="5"/>
  <c r="T382" i="5" s="1"/>
  <c r="R382" i="5"/>
  <c r="Q382" i="5"/>
  <c r="P382" i="5"/>
  <c r="D382" i="5"/>
  <c r="T381" i="5"/>
  <c r="S381" i="5"/>
  <c r="R381" i="5"/>
  <c r="Q381" i="5"/>
  <c r="P381" i="5"/>
  <c r="D381" i="5"/>
  <c r="S380" i="5"/>
  <c r="T380" i="5" s="1"/>
  <c r="R380" i="5"/>
  <c r="Q380" i="5"/>
  <c r="P380" i="5"/>
  <c r="D380" i="5"/>
  <c r="S379" i="5"/>
  <c r="T379" i="5" s="1"/>
  <c r="R379" i="5"/>
  <c r="Q379" i="5"/>
  <c r="P379" i="5"/>
  <c r="D379" i="5"/>
  <c r="S378" i="5"/>
  <c r="T378" i="5" s="1"/>
  <c r="R378" i="5"/>
  <c r="Q378" i="5"/>
  <c r="P378" i="5"/>
  <c r="D378" i="5"/>
  <c r="T377" i="5"/>
  <c r="S377" i="5"/>
  <c r="R377" i="5"/>
  <c r="Q377" i="5"/>
  <c r="P377" i="5"/>
  <c r="D377" i="5"/>
  <c r="S376" i="5"/>
  <c r="T376" i="5" s="1"/>
  <c r="R376" i="5"/>
  <c r="Q376" i="5"/>
  <c r="P376" i="5"/>
  <c r="D376" i="5"/>
  <c r="S375" i="5"/>
  <c r="T375" i="5" s="1"/>
  <c r="R375" i="5"/>
  <c r="Q375" i="5"/>
  <c r="P375" i="5"/>
  <c r="D375" i="5"/>
  <c r="S374" i="5"/>
  <c r="T374" i="5" s="1"/>
  <c r="R374" i="5"/>
  <c r="Q374" i="5"/>
  <c r="P374" i="5"/>
  <c r="D374" i="5"/>
  <c r="T373" i="5"/>
  <c r="S373" i="5"/>
  <c r="R373" i="5"/>
  <c r="Q373" i="5"/>
  <c r="P373" i="5"/>
  <c r="D373" i="5"/>
  <c r="S372" i="5"/>
  <c r="T372" i="5" s="1"/>
  <c r="R372" i="5"/>
  <c r="Q372" i="5"/>
  <c r="P372" i="5"/>
  <c r="D372" i="5"/>
  <c r="S371" i="5"/>
  <c r="T371" i="5" s="1"/>
  <c r="R371" i="5"/>
  <c r="Q371" i="5"/>
  <c r="P371" i="5"/>
  <c r="D371" i="5"/>
  <c r="S370" i="5"/>
  <c r="T370" i="5" s="1"/>
  <c r="R370" i="5"/>
  <c r="Q370" i="5"/>
  <c r="P370" i="5"/>
  <c r="D370" i="5"/>
  <c r="T369" i="5"/>
  <c r="S369" i="5"/>
  <c r="R369" i="5"/>
  <c r="Q369" i="5"/>
  <c r="P369" i="5"/>
  <c r="D369" i="5"/>
  <c r="S368" i="5"/>
  <c r="T368" i="5" s="1"/>
  <c r="R368" i="5"/>
  <c r="Q368" i="5"/>
  <c r="P368" i="5"/>
  <c r="D368" i="5"/>
  <c r="S367" i="5"/>
  <c r="T367" i="5" s="1"/>
  <c r="R367" i="5"/>
  <c r="Q367" i="5"/>
  <c r="P367" i="5"/>
  <c r="D367" i="5"/>
  <c r="S366" i="5"/>
  <c r="T366" i="5" s="1"/>
  <c r="R366" i="5"/>
  <c r="Q366" i="5"/>
  <c r="P366" i="5"/>
  <c r="D366" i="5"/>
  <c r="T365" i="5"/>
  <c r="S365" i="5"/>
  <c r="R365" i="5"/>
  <c r="Q365" i="5"/>
  <c r="P365" i="5"/>
  <c r="D365" i="5"/>
  <c r="S364" i="5"/>
  <c r="T364" i="5" s="1"/>
  <c r="R364" i="5"/>
  <c r="Q364" i="5"/>
  <c r="P364" i="5"/>
  <c r="D364" i="5"/>
  <c r="S363" i="5"/>
  <c r="T363" i="5" s="1"/>
  <c r="R363" i="5"/>
  <c r="Q363" i="5"/>
  <c r="P363" i="5"/>
  <c r="D363" i="5"/>
  <c r="S362" i="5"/>
  <c r="T362" i="5" s="1"/>
  <c r="R362" i="5"/>
  <c r="Q362" i="5"/>
  <c r="P362" i="5"/>
  <c r="D362" i="5"/>
  <c r="T361" i="5"/>
  <c r="S361" i="5"/>
  <c r="R361" i="5"/>
  <c r="Q361" i="5"/>
  <c r="P361" i="5"/>
  <c r="D361" i="5"/>
  <c r="S360" i="5"/>
  <c r="T360" i="5" s="1"/>
  <c r="R360" i="5"/>
  <c r="Q360" i="5"/>
  <c r="P360" i="5"/>
  <c r="D360" i="5"/>
  <c r="S359" i="5"/>
  <c r="T359" i="5" s="1"/>
  <c r="R359" i="5"/>
  <c r="Q359" i="5"/>
  <c r="P359" i="5"/>
  <c r="D359" i="5"/>
  <c r="S358" i="5"/>
  <c r="T358" i="5" s="1"/>
  <c r="R358" i="5"/>
  <c r="Q358" i="5"/>
  <c r="P358" i="5"/>
  <c r="D358" i="5"/>
  <c r="T357" i="5"/>
  <c r="S357" i="5"/>
  <c r="R357" i="5"/>
  <c r="Q357" i="5"/>
  <c r="P357" i="5"/>
  <c r="D357" i="5"/>
  <c r="S356" i="5"/>
  <c r="T356" i="5" s="1"/>
  <c r="R356" i="5"/>
  <c r="Q356" i="5"/>
  <c r="P356" i="5"/>
  <c r="D356" i="5"/>
  <c r="S355" i="5"/>
  <c r="T355" i="5" s="1"/>
  <c r="R355" i="5"/>
  <c r="Q355" i="5"/>
  <c r="P355" i="5"/>
  <c r="D355" i="5"/>
  <c r="S354" i="5"/>
  <c r="T354" i="5" s="1"/>
  <c r="R354" i="5"/>
  <c r="Q354" i="5"/>
  <c r="P354" i="5"/>
  <c r="D354" i="5"/>
  <c r="T353" i="5"/>
  <c r="S353" i="5"/>
  <c r="R353" i="5"/>
  <c r="Q353" i="5"/>
  <c r="P353" i="5"/>
  <c r="D353" i="5"/>
  <c r="S352" i="5"/>
  <c r="T352" i="5" s="1"/>
  <c r="R352" i="5"/>
  <c r="Q352" i="5"/>
  <c r="P352" i="5"/>
  <c r="D352" i="5"/>
  <c r="S351" i="5"/>
  <c r="T351" i="5" s="1"/>
  <c r="R351" i="5"/>
  <c r="Q351" i="5"/>
  <c r="P351" i="5"/>
  <c r="D351" i="5"/>
  <c r="S350" i="5"/>
  <c r="T350" i="5" s="1"/>
  <c r="R350" i="5"/>
  <c r="Q350" i="5"/>
  <c r="P350" i="5"/>
  <c r="D350" i="5"/>
  <c r="T349" i="5"/>
  <c r="S349" i="5"/>
  <c r="R349" i="5"/>
  <c r="Q349" i="5"/>
  <c r="P349" i="5"/>
  <c r="D349" i="5"/>
  <c r="S348" i="5"/>
  <c r="T348" i="5" s="1"/>
  <c r="R348" i="5"/>
  <c r="Q348" i="5"/>
  <c r="P348" i="5"/>
  <c r="D348" i="5"/>
  <c r="S347" i="5"/>
  <c r="T347" i="5" s="1"/>
  <c r="R347" i="5"/>
  <c r="Q347" i="5"/>
  <c r="P347" i="5"/>
  <c r="D347" i="5"/>
  <c r="S346" i="5"/>
  <c r="T346" i="5" s="1"/>
  <c r="R346" i="5"/>
  <c r="Q346" i="5"/>
  <c r="P346" i="5"/>
  <c r="D346" i="5"/>
  <c r="T345" i="5"/>
  <c r="S345" i="5"/>
  <c r="R345" i="5"/>
  <c r="Q345" i="5"/>
  <c r="P345" i="5"/>
  <c r="D345" i="5"/>
  <c r="S344" i="5"/>
  <c r="T344" i="5" s="1"/>
  <c r="R344" i="5"/>
  <c r="Q344" i="5"/>
  <c r="P344" i="5"/>
  <c r="D344" i="5"/>
  <c r="S343" i="5"/>
  <c r="T343" i="5" s="1"/>
  <c r="R343" i="5"/>
  <c r="Q343" i="5"/>
  <c r="P343" i="5"/>
  <c r="D343" i="5"/>
  <c r="S342" i="5"/>
  <c r="T342" i="5" s="1"/>
  <c r="R342" i="5"/>
  <c r="Q342" i="5"/>
  <c r="P342" i="5"/>
  <c r="D342" i="5"/>
  <c r="T341" i="5"/>
  <c r="S341" i="5"/>
  <c r="R341" i="5"/>
  <c r="Q341" i="5"/>
  <c r="P341" i="5"/>
  <c r="D341" i="5"/>
  <c r="S340" i="5"/>
  <c r="T340" i="5" s="1"/>
  <c r="R340" i="5"/>
  <c r="Q340" i="5"/>
  <c r="P340" i="5"/>
  <c r="D340" i="5"/>
  <c r="S339" i="5"/>
  <c r="T339" i="5" s="1"/>
  <c r="R339" i="5"/>
  <c r="Q339" i="5"/>
  <c r="P339" i="5"/>
  <c r="D339" i="5"/>
  <c r="S338" i="5"/>
  <c r="T338" i="5" s="1"/>
  <c r="R338" i="5"/>
  <c r="Q338" i="5"/>
  <c r="P338" i="5"/>
  <c r="D338" i="5"/>
  <c r="T337" i="5"/>
  <c r="S337" i="5"/>
  <c r="R337" i="5"/>
  <c r="Q337" i="5"/>
  <c r="P337" i="5"/>
  <c r="D337" i="5"/>
  <c r="S336" i="5"/>
  <c r="T336" i="5" s="1"/>
  <c r="R336" i="5"/>
  <c r="Q336" i="5"/>
  <c r="P336" i="5"/>
  <c r="D336" i="5"/>
  <c r="S335" i="5"/>
  <c r="T335" i="5" s="1"/>
  <c r="R335" i="5"/>
  <c r="Q335" i="5"/>
  <c r="P335" i="5"/>
  <c r="D335" i="5"/>
  <c r="S334" i="5"/>
  <c r="T334" i="5" s="1"/>
  <c r="R334" i="5"/>
  <c r="Q334" i="5"/>
  <c r="P334" i="5"/>
  <c r="D334" i="5"/>
  <c r="T333" i="5"/>
  <c r="S333" i="5"/>
  <c r="R333" i="5"/>
  <c r="Q333" i="5"/>
  <c r="P333" i="5"/>
  <c r="D333" i="5"/>
  <c r="S332" i="5"/>
  <c r="T332" i="5" s="1"/>
  <c r="R332" i="5"/>
  <c r="Q332" i="5"/>
  <c r="P332" i="5"/>
  <c r="D332" i="5"/>
  <c r="S331" i="5"/>
  <c r="T331" i="5" s="1"/>
  <c r="R331" i="5"/>
  <c r="Q331" i="5"/>
  <c r="P331" i="5"/>
  <c r="D331" i="5"/>
  <c r="S330" i="5"/>
  <c r="T330" i="5" s="1"/>
  <c r="R330" i="5"/>
  <c r="Q330" i="5"/>
  <c r="P330" i="5"/>
  <c r="D330" i="5"/>
  <c r="T329" i="5"/>
  <c r="S329" i="5"/>
  <c r="R329" i="5"/>
  <c r="Q329" i="5"/>
  <c r="P329" i="5"/>
  <c r="D329" i="5"/>
  <c r="S328" i="5"/>
  <c r="T328" i="5" s="1"/>
  <c r="R328" i="5"/>
  <c r="Q328" i="5"/>
  <c r="P328" i="5"/>
  <c r="D328" i="5"/>
  <c r="S327" i="5"/>
  <c r="T327" i="5" s="1"/>
  <c r="R327" i="5"/>
  <c r="Q327" i="5"/>
  <c r="P327" i="5"/>
  <c r="D327" i="5"/>
  <c r="S326" i="5"/>
  <c r="T326" i="5" s="1"/>
  <c r="R326" i="5"/>
  <c r="Q326" i="5"/>
  <c r="P326" i="5"/>
  <c r="D326" i="5"/>
  <c r="T325" i="5"/>
  <c r="S325" i="5"/>
  <c r="R325" i="5"/>
  <c r="Q325" i="5"/>
  <c r="P325" i="5"/>
  <c r="D325" i="5"/>
  <c r="S324" i="5"/>
  <c r="T324" i="5" s="1"/>
  <c r="R324" i="5"/>
  <c r="Q324" i="5"/>
  <c r="P324" i="5"/>
  <c r="D324" i="5"/>
  <c r="S323" i="5"/>
  <c r="T323" i="5" s="1"/>
  <c r="R323" i="5"/>
  <c r="Q323" i="5"/>
  <c r="P323" i="5"/>
  <c r="D323" i="5"/>
  <c r="S322" i="5"/>
  <c r="T322" i="5" s="1"/>
  <c r="R322" i="5"/>
  <c r="Q322" i="5"/>
  <c r="P322" i="5"/>
  <c r="D322" i="5"/>
  <c r="T321" i="5"/>
  <c r="S321" i="5"/>
  <c r="R321" i="5"/>
  <c r="Q321" i="5"/>
  <c r="P321" i="5"/>
  <c r="D321" i="5"/>
  <c r="S320" i="5"/>
  <c r="T320" i="5" s="1"/>
  <c r="R320" i="5"/>
  <c r="Q320" i="5"/>
  <c r="P320" i="5"/>
  <c r="D320" i="5"/>
  <c r="S319" i="5"/>
  <c r="T319" i="5" s="1"/>
  <c r="R319" i="5"/>
  <c r="Q319" i="5"/>
  <c r="P319" i="5"/>
  <c r="D319" i="5"/>
  <c r="S318" i="5"/>
  <c r="T318" i="5" s="1"/>
  <c r="R318" i="5"/>
  <c r="Q318" i="5"/>
  <c r="P318" i="5"/>
  <c r="D318" i="5"/>
  <c r="T317" i="5"/>
  <c r="S317" i="5"/>
  <c r="R317" i="5"/>
  <c r="Q317" i="5"/>
  <c r="P317" i="5"/>
  <c r="D317" i="5"/>
  <c r="S316" i="5"/>
  <c r="T316" i="5" s="1"/>
  <c r="R316" i="5"/>
  <c r="Q316" i="5"/>
  <c r="P316" i="5"/>
  <c r="D316" i="5"/>
  <c r="S315" i="5"/>
  <c r="T315" i="5" s="1"/>
  <c r="R315" i="5"/>
  <c r="Q315" i="5"/>
  <c r="P315" i="5"/>
  <c r="D315" i="5"/>
  <c r="S314" i="5"/>
  <c r="T314" i="5" s="1"/>
  <c r="R314" i="5"/>
  <c r="Q314" i="5"/>
  <c r="P314" i="5"/>
  <c r="D314" i="5"/>
  <c r="T313" i="5"/>
  <c r="S313" i="5"/>
  <c r="R313" i="5"/>
  <c r="Q313" i="5"/>
  <c r="P313" i="5"/>
  <c r="D313" i="5"/>
  <c r="S312" i="5"/>
  <c r="T312" i="5" s="1"/>
  <c r="R312" i="5"/>
  <c r="Q312" i="5"/>
  <c r="P312" i="5"/>
  <c r="D312" i="5"/>
  <c r="S311" i="5"/>
  <c r="T311" i="5" s="1"/>
  <c r="R311" i="5"/>
  <c r="Q311" i="5"/>
  <c r="P311" i="5"/>
  <c r="D311" i="5"/>
  <c r="S310" i="5"/>
  <c r="T310" i="5" s="1"/>
  <c r="R310" i="5"/>
  <c r="Q310" i="5"/>
  <c r="P310" i="5"/>
  <c r="D310" i="5"/>
  <c r="T309" i="5"/>
  <c r="S309" i="5"/>
  <c r="R309" i="5"/>
  <c r="Q309" i="5"/>
  <c r="P309" i="5"/>
  <c r="D309" i="5"/>
  <c r="S308" i="5"/>
  <c r="T308" i="5" s="1"/>
  <c r="R308" i="5"/>
  <c r="Q308" i="5"/>
  <c r="P308" i="5"/>
  <c r="D308" i="5"/>
  <c r="S307" i="5"/>
  <c r="T307" i="5" s="1"/>
  <c r="R307" i="5"/>
  <c r="Q307" i="5"/>
  <c r="P307" i="5"/>
  <c r="D307" i="5"/>
  <c r="S306" i="5"/>
  <c r="T306" i="5" s="1"/>
  <c r="R306" i="5"/>
  <c r="Q306" i="5"/>
  <c r="P306" i="5"/>
  <c r="D306" i="5"/>
  <c r="T305" i="5"/>
  <c r="S305" i="5"/>
  <c r="R305" i="5"/>
  <c r="Q305" i="5"/>
  <c r="P305" i="5"/>
  <c r="D305" i="5"/>
  <c r="S304" i="5"/>
  <c r="T304" i="5" s="1"/>
  <c r="R304" i="5"/>
  <c r="Q304" i="5"/>
  <c r="P304" i="5"/>
  <c r="D304" i="5"/>
  <c r="S303" i="5"/>
  <c r="T303" i="5" s="1"/>
  <c r="R303" i="5"/>
  <c r="Q303" i="5"/>
  <c r="P303" i="5"/>
  <c r="D303" i="5"/>
  <c r="S302" i="5"/>
  <c r="T302" i="5" s="1"/>
  <c r="R302" i="5"/>
  <c r="Q302" i="5"/>
  <c r="P302" i="5"/>
  <c r="D302" i="5"/>
  <c r="T301" i="5"/>
  <c r="S301" i="5"/>
  <c r="R301" i="5"/>
  <c r="Q301" i="5"/>
  <c r="P301" i="5"/>
  <c r="D301" i="5"/>
  <c r="S300" i="5"/>
  <c r="T300" i="5" s="1"/>
  <c r="R300" i="5"/>
  <c r="Q300" i="5"/>
  <c r="P300" i="5"/>
  <c r="D300" i="5"/>
  <c r="S299" i="5"/>
  <c r="T299" i="5" s="1"/>
  <c r="R299" i="5"/>
  <c r="Q299" i="5"/>
  <c r="P299" i="5"/>
  <c r="D299" i="5"/>
  <c r="S298" i="5"/>
  <c r="T298" i="5" s="1"/>
  <c r="R298" i="5"/>
  <c r="Q298" i="5"/>
  <c r="P298" i="5"/>
  <c r="D298" i="5"/>
  <c r="T297" i="5"/>
  <c r="S297" i="5"/>
  <c r="R297" i="5"/>
  <c r="Q297" i="5"/>
  <c r="P297" i="5"/>
  <c r="D297" i="5"/>
  <c r="S296" i="5"/>
  <c r="T296" i="5" s="1"/>
  <c r="R296" i="5"/>
  <c r="Q296" i="5"/>
  <c r="P296" i="5"/>
  <c r="D296" i="5"/>
  <c r="S295" i="5"/>
  <c r="T295" i="5" s="1"/>
  <c r="R295" i="5"/>
  <c r="Q295" i="5"/>
  <c r="P295" i="5"/>
  <c r="D295" i="5"/>
  <c r="S294" i="5"/>
  <c r="T294" i="5" s="1"/>
  <c r="R294" i="5"/>
  <c r="Q294" i="5"/>
  <c r="P294" i="5"/>
  <c r="D294" i="5"/>
  <c r="T293" i="5"/>
  <c r="S293" i="5"/>
  <c r="R293" i="5"/>
  <c r="Q293" i="5"/>
  <c r="P293" i="5"/>
  <c r="D293" i="5"/>
  <c r="S292" i="5"/>
  <c r="T292" i="5" s="1"/>
  <c r="R292" i="5"/>
  <c r="Q292" i="5"/>
  <c r="P292" i="5"/>
  <c r="D292" i="5"/>
  <c r="S291" i="5"/>
  <c r="T291" i="5" s="1"/>
  <c r="R291" i="5"/>
  <c r="Q291" i="5"/>
  <c r="P291" i="5"/>
  <c r="D291" i="5"/>
  <c r="S290" i="5"/>
  <c r="T290" i="5" s="1"/>
  <c r="R290" i="5"/>
  <c r="Q290" i="5"/>
  <c r="P290" i="5"/>
  <c r="D290" i="5"/>
  <c r="T289" i="5"/>
  <c r="S289" i="5"/>
  <c r="R289" i="5"/>
  <c r="Q289" i="5"/>
  <c r="P289" i="5"/>
  <c r="D289" i="5"/>
  <c r="S288" i="5"/>
  <c r="T288" i="5" s="1"/>
  <c r="R288" i="5"/>
  <c r="Q288" i="5"/>
  <c r="P288" i="5"/>
  <c r="D288" i="5"/>
  <c r="S287" i="5"/>
  <c r="T287" i="5" s="1"/>
  <c r="R287" i="5"/>
  <c r="Q287" i="5"/>
  <c r="P287" i="5"/>
  <c r="D287" i="5"/>
  <c r="S286" i="5"/>
  <c r="T286" i="5" s="1"/>
  <c r="R286" i="5"/>
  <c r="Q286" i="5"/>
  <c r="P286" i="5"/>
  <c r="D286" i="5"/>
  <c r="T285" i="5"/>
  <c r="S285" i="5"/>
  <c r="R285" i="5"/>
  <c r="Q285" i="5"/>
  <c r="P285" i="5"/>
  <c r="D285" i="5"/>
  <c r="S284" i="5"/>
  <c r="T284" i="5" s="1"/>
  <c r="R284" i="5"/>
  <c r="Q284" i="5"/>
  <c r="P284" i="5"/>
  <c r="D284" i="5"/>
  <c r="S283" i="5"/>
  <c r="T283" i="5" s="1"/>
  <c r="R283" i="5"/>
  <c r="Q283" i="5"/>
  <c r="P283" i="5"/>
  <c r="D283" i="5"/>
  <c r="S282" i="5"/>
  <c r="T282" i="5" s="1"/>
  <c r="R282" i="5"/>
  <c r="Q282" i="5"/>
  <c r="P282" i="5"/>
  <c r="D282" i="5"/>
  <c r="T281" i="5"/>
  <c r="S281" i="5"/>
  <c r="R281" i="5"/>
  <c r="Q281" i="5"/>
  <c r="P281" i="5"/>
  <c r="D281" i="5"/>
  <c r="S280" i="5"/>
  <c r="T280" i="5" s="1"/>
  <c r="R280" i="5"/>
  <c r="Q280" i="5"/>
  <c r="P280" i="5"/>
  <c r="D280" i="5"/>
  <c r="S279" i="5"/>
  <c r="T279" i="5" s="1"/>
  <c r="R279" i="5"/>
  <c r="Q279" i="5"/>
  <c r="P279" i="5"/>
  <c r="D279" i="5"/>
  <c r="S278" i="5"/>
  <c r="T278" i="5" s="1"/>
  <c r="R278" i="5"/>
  <c r="Q278" i="5"/>
  <c r="P278" i="5"/>
  <c r="D278" i="5"/>
  <c r="T277" i="5"/>
  <c r="S277" i="5"/>
  <c r="R277" i="5"/>
  <c r="Q277" i="5"/>
  <c r="P277" i="5"/>
  <c r="D277" i="5"/>
  <c r="S276" i="5"/>
  <c r="T276" i="5" s="1"/>
  <c r="R276" i="5"/>
  <c r="Q276" i="5"/>
  <c r="P276" i="5"/>
  <c r="D276" i="5"/>
  <c r="S275" i="5"/>
  <c r="T275" i="5" s="1"/>
  <c r="R275" i="5"/>
  <c r="Q275" i="5"/>
  <c r="P275" i="5"/>
  <c r="D275" i="5"/>
  <c r="S274" i="5"/>
  <c r="T274" i="5" s="1"/>
  <c r="R274" i="5"/>
  <c r="Q274" i="5"/>
  <c r="P274" i="5"/>
  <c r="D274" i="5"/>
  <c r="T273" i="5"/>
  <c r="S273" i="5"/>
  <c r="R273" i="5"/>
  <c r="Q273" i="5"/>
  <c r="P273" i="5"/>
  <c r="D273" i="5"/>
  <c r="S272" i="5"/>
  <c r="T272" i="5" s="1"/>
  <c r="R272" i="5"/>
  <c r="Q272" i="5"/>
  <c r="P272" i="5"/>
  <c r="D272" i="5"/>
  <c r="S271" i="5"/>
  <c r="T271" i="5" s="1"/>
  <c r="R271" i="5"/>
  <c r="Q271" i="5"/>
  <c r="P271" i="5"/>
  <c r="D271" i="5"/>
  <c r="S270" i="5"/>
  <c r="T270" i="5" s="1"/>
  <c r="R270" i="5"/>
  <c r="Q270" i="5"/>
  <c r="P270" i="5"/>
  <c r="D270" i="5"/>
  <c r="T269" i="5"/>
  <c r="S269" i="5"/>
  <c r="R269" i="5"/>
  <c r="Q269" i="5"/>
  <c r="P269" i="5"/>
  <c r="D269" i="5"/>
  <c r="S268" i="5"/>
  <c r="T268" i="5" s="1"/>
  <c r="R268" i="5"/>
  <c r="Q268" i="5"/>
  <c r="P268" i="5"/>
  <c r="D268" i="5"/>
  <c r="S267" i="5"/>
  <c r="T267" i="5" s="1"/>
  <c r="R267" i="5"/>
  <c r="Q267" i="5"/>
  <c r="P267" i="5"/>
  <c r="D267" i="5"/>
  <c r="S266" i="5"/>
  <c r="T266" i="5" s="1"/>
  <c r="R266" i="5"/>
  <c r="Q266" i="5"/>
  <c r="P266" i="5"/>
  <c r="D266" i="5"/>
  <c r="T265" i="5"/>
  <c r="S265" i="5"/>
  <c r="R265" i="5"/>
  <c r="Q265" i="5"/>
  <c r="P265" i="5"/>
  <c r="D265" i="5"/>
  <c r="S264" i="5"/>
  <c r="T264" i="5" s="1"/>
  <c r="R264" i="5"/>
  <c r="Q264" i="5"/>
  <c r="P264" i="5"/>
  <c r="D264" i="5"/>
  <c r="S263" i="5"/>
  <c r="T263" i="5" s="1"/>
  <c r="R263" i="5"/>
  <c r="Q263" i="5"/>
  <c r="P263" i="5"/>
  <c r="D263" i="5"/>
  <c r="S262" i="5"/>
  <c r="T262" i="5" s="1"/>
  <c r="R262" i="5"/>
  <c r="Q262" i="5"/>
  <c r="P262" i="5"/>
  <c r="D262" i="5"/>
  <c r="T261" i="5"/>
  <c r="S261" i="5"/>
  <c r="R261" i="5"/>
  <c r="Q261" i="5"/>
  <c r="P261" i="5"/>
  <c r="D261" i="5"/>
  <c r="S260" i="5"/>
  <c r="T260" i="5" s="1"/>
  <c r="R260" i="5"/>
  <c r="Q260" i="5"/>
  <c r="P260" i="5"/>
  <c r="D260" i="5"/>
  <c r="S259" i="5"/>
  <c r="T259" i="5" s="1"/>
  <c r="R259" i="5"/>
  <c r="Q259" i="5"/>
  <c r="P259" i="5"/>
  <c r="D259" i="5"/>
  <c r="S258" i="5"/>
  <c r="T258" i="5" s="1"/>
  <c r="R258" i="5"/>
  <c r="Q258" i="5"/>
  <c r="P258" i="5"/>
  <c r="D258" i="5"/>
  <c r="T257" i="5"/>
  <c r="S257" i="5"/>
  <c r="R257" i="5"/>
  <c r="Q257" i="5"/>
  <c r="P257" i="5"/>
  <c r="D257" i="5"/>
  <c r="S256" i="5"/>
  <c r="T256" i="5" s="1"/>
  <c r="R256" i="5"/>
  <c r="Q256" i="5"/>
  <c r="P256" i="5"/>
  <c r="D256" i="5"/>
  <c r="S255" i="5"/>
  <c r="T255" i="5" s="1"/>
  <c r="R255" i="5"/>
  <c r="Q255" i="5"/>
  <c r="P255" i="5"/>
  <c r="D255" i="5"/>
  <c r="S254" i="5"/>
  <c r="T254" i="5" s="1"/>
  <c r="R254" i="5"/>
  <c r="Q254" i="5"/>
  <c r="P254" i="5"/>
  <c r="D254" i="5"/>
  <c r="T253" i="5"/>
  <c r="S253" i="5"/>
  <c r="R253" i="5"/>
  <c r="Q253" i="5"/>
  <c r="P253" i="5"/>
  <c r="D253" i="5"/>
  <c r="S252" i="5"/>
  <c r="T252" i="5" s="1"/>
  <c r="R252" i="5"/>
  <c r="Q252" i="5"/>
  <c r="P252" i="5"/>
  <c r="D252" i="5"/>
  <c r="S251" i="5"/>
  <c r="T251" i="5" s="1"/>
  <c r="R251" i="5"/>
  <c r="Q251" i="5"/>
  <c r="P251" i="5"/>
  <c r="D251" i="5"/>
  <c r="S250" i="5"/>
  <c r="T250" i="5" s="1"/>
  <c r="R250" i="5"/>
  <c r="Q250" i="5"/>
  <c r="P250" i="5"/>
  <c r="D250" i="5"/>
  <c r="T249" i="5"/>
  <c r="S249" i="5"/>
  <c r="R249" i="5"/>
  <c r="Q249" i="5"/>
  <c r="P249" i="5"/>
  <c r="D249" i="5"/>
  <c r="S248" i="5"/>
  <c r="T248" i="5" s="1"/>
  <c r="R248" i="5"/>
  <c r="Q248" i="5"/>
  <c r="P248" i="5"/>
  <c r="D248" i="5"/>
  <c r="S247" i="5"/>
  <c r="T247" i="5" s="1"/>
  <c r="R247" i="5"/>
  <c r="Q247" i="5"/>
  <c r="P247" i="5"/>
  <c r="D247" i="5"/>
  <c r="S246" i="5"/>
  <c r="T246" i="5" s="1"/>
  <c r="R246" i="5"/>
  <c r="Q246" i="5"/>
  <c r="P246" i="5"/>
  <c r="D246" i="5"/>
  <c r="T245" i="5"/>
  <c r="S245" i="5"/>
  <c r="R245" i="5"/>
  <c r="Q245" i="5"/>
  <c r="P245" i="5"/>
  <c r="D245" i="5"/>
  <c r="S244" i="5"/>
  <c r="T244" i="5" s="1"/>
  <c r="R244" i="5"/>
  <c r="Q244" i="5"/>
  <c r="P244" i="5"/>
  <c r="D244" i="5"/>
  <c r="S243" i="5"/>
  <c r="T243" i="5" s="1"/>
  <c r="R243" i="5"/>
  <c r="Q243" i="5"/>
  <c r="P243" i="5"/>
  <c r="D243" i="5"/>
  <c r="S242" i="5"/>
  <c r="T242" i="5" s="1"/>
  <c r="R242" i="5"/>
  <c r="Q242" i="5"/>
  <c r="P242" i="5"/>
  <c r="D242" i="5"/>
  <c r="T241" i="5"/>
  <c r="S241" i="5"/>
  <c r="R241" i="5"/>
  <c r="Q241" i="5"/>
  <c r="P241" i="5"/>
  <c r="D241" i="5"/>
  <c r="S240" i="5"/>
  <c r="T240" i="5" s="1"/>
  <c r="R240" i="5"/>
  <c r="Q240" i="5"/>
  <c r="P240" i="5"/>
  <c r="D240" i="5"/>
  <c r="S239" i="5"/>
  <c r="T239" i="5" s="1"/>
  <c r="R239" i="5"/>
  <c r="Q239" i="5"/>
  <c r="P239" i="5"/>
  <c r="D239" i="5"/>
  <c r="S238" i="5"/>
  <c r="T238" i="5" s="1"/>
  <c r="R238" i="5"/>
  <c r="Q238" i="5"/>
  <c r="P238" i="5"/>
  <c r="D238" i="5"/>
  <c r="S237" i="5"/>
  <c r="T237" i="5" s="1"/>
  <c r="R237" i="5"/>
  <c r="Q237" i="5"/>
  <c r="P237" i="5"/>
  <c r="D237" i="5"/>
  <c r="S236" i="5"/>
  <c r="T236" i="5" s="1"/>
  <c r="R236" i="5"/>
  <c r="Q236" i="5"/>
  <c r="P236" i="5"/>
  <c r="D236" i="5"/>
  <c r="S235" i="5"/>
  <c r="T235" i="5" s="1"/>
  <c r="R235" i="5"/>
  <c r="Q235" i="5"/>
  <c r="P235" i="5"/>
  <c r="D235" i="5"/>
  <c r="S234" i="5"/>
  <c r="T234" i="5" s="1"/>
  <c r="R234" i="5"/>
  <c r="Q234" i="5"/>
  <c r="P234" i="5"/>
  <c r="D234" i="5"/>
  <c r="S233" i="5"/>
  <c r="T233" i="5" s="1"/>
  <c r="R233" i="5"/>
  <c r="Q233" i="5"/>
  <c r="P233" i="5"/>
  <c r="D233" i="5"/>
  <c r="S232" i="5"/>
  <c r="T232" i="5" s="1"/>
  <c r="R232" i="5"/>
  <c r="Q232" i="5"/>
  <c r="P232" i="5"/>
  <c r="D232" i="5"/>
  <c r="S231" i="5"/>
  <c r="T231" i="5" s="1"/>
  <c r="R231" i="5"/>
  <c r="Q231" i="5"/>
  <c r="P231" i="5"/>
  <c r="D231" i="5"/>
  <c r="S230" i="5"/>
  <c r="T230" i="5" s="1"/>
  <c r="R230" i="5"/>
  <c r="Q230" i="5"/>
  <c r="P230" i="5"/>
  <c r="D230" i="5"/>
  <c r="S229" i="5"/>
  <c r="T229" i="5" s="1"/>
  <c r="R229" i="5"/>
  <c r="Q229" i="5"/>
  <c r="P229" i="5"/>
  <c r="D229" i="5"/>
  <c r="S228" i="5"/>
  <c r="T228" i="5" s="1"/>
  <c r="R228" i="5"/>
  <c r="Q228" i="5"/>
  <c r="P228" i="5"/>
  <c r="D228" i="5"/>
  <c r="S227" i="5"/>
  <c r="T227" i="5" s="1"/>
  <c r="R227" i="5"/>
  <c r="Q227" i="5"/>
  <c r="P227" i="5"/>
  <c r="D227" i="5"/>
  <c r="S226" i="5"/>
  <c r="T226" i="5" s="1"/>
  <c r="R226" i="5"/>
  <c r="Q226" i="5"/>
  <c r="P226" i="5"/>
  <c r="D226" i="5"/>
  <c r="S225" i="5"/>
  <c r="T225" i="5" s="1"/>
  <c r="R225" i="5"/>
  <c r="Q225" i="5"/>
  <c r="P225" i="5"/>
  <c r="D225" i="5"/>
  <c r="S224" i="5"/>
  <c r="T224" i="5" s="1"/>
  <c r="R224" i="5"/>
  <c r="Q224" i="5"/>
  <c r="P224" i="5"/>
  <c r="D224" i="5"/>
  <c r="S223" i="5"/>
  <c r="T223" i="5" s="1"/>
  <c r="R223" i="5"/>
  <c r="Q223" i="5"/>
  <c r="P223" i="5"/>
  <c r="D223" i="5"/>
  <c r="S222" i="5"/>
  <c r="T222" i="5" s="1"/>
  <c r="R222" i="5"/>
  <c r="Q222" i="5"/>
  <c r="P222" i="5"/>
  <c r="D222" i="5"/>
  <c r="S221" i="5"/>
  <c r="T221" i="5" s="1"/>
  <c r="R221" i="5"/>
  <c r="Q221" i="5"/>
  <c r="P221" i="5"/>
  <c r="D221" i="5"/>
  <c r="S220" i="5"/>
  <c r="T220" i="5" s="1"/>
  <c r="R220" i="5"/>
  <c r="Q220" i="5"/>
  <c r="P220" i="5"/>
  <c r="D220" i="5"/>
  <c r="S219" i="5"/>
  <c r="T219" i="5" s="1"/>
  <c r="R219" i="5"/>
  <c r="Q219" i="5"/>
  <c r="P219" i="5"/>
  <c r="D219" i="5"/>
  <c r="S218" i="5"/>
  <c r="T218" i="5" s="1"/>
  <c r="R218" i="5"/>
  <c r="Q218" i="5"/>
  <c r="P218" i="5"/>
  <c r="D218" i="5"/>
  <c r="S217" i="5"/>
  <c r="T217" i="5" s="1"/>
  <c r="R217" i="5"/>
  <c r="Q217" i="5"/>
  <c r="P217" i="5"/>
  <c r="D217" i="5"/>
  <c r="S216" i="5"/>
  <c r="T216" i="5" s="1"/>
  <c r="R216" i="5"/>
  <c r="Q216" i="5"/>
  <c r="P216" i="5"/>
  <c r="D216" i="5"/>
  <c r="S215" i="5"/>
  <c r="T215" i="5" s="1"/>
  <c r="R215" i="5"/>
  <c r="Q215" i="5"/>
  <c r="P215" i="5"/>
  <c r="D215" i="5"/>
  <c r="S214" i="5"/>
  <c r="T214" i="5" s="1"/>
  <c r="R214" i="5"/>
  <c r="Q214" i="5"/>
  <c r="P214" i="5"/>
  <c r="D214" i="5"/>
  <c r="S213" i="5"/>
  <c r="T213" i="5" s="1"/>
  <c r="R213" i="5"/>
  <c r="Q213" i="5"/>
  <c r="P213" i="5"/>
  <c r="D213" i="5"/>
  <c r="S212" i="5"/>
  <c r="T212" i="5" s="1"/>
  <c r="R212" i="5"/>
  <c r="Q212" i="5"/>
  <c r="P212" i="5"/>
  <c r="D212" i="5"/>
  <c r="S211" i="5"/>
  <c r="T211" i="5" s="1"/>
  <c r="R211" i="5"/>
  <c r="Q211" i="5"/>
  <c r="P211" i="5"/>
  <c r="D211" i="5"/>
  <c r="S210" i="5"/>
  <c r="T210" i="5" s="1"/>
  <c r="R210" i="5"/>
  <c r="Q210" i="5"/>
  <c r="P210" i="5"/>
  <c r="D210" i="5"/>
  <c r="S209" i="5"/>
  <c r="T209" i="5" s="1"/>
  <c r="R209" i="5"/>
  <c r="Q209" i="5"/>
  <c r="P209" i="5"/>
  <c r="D209" i="5"/>
  <c r="S208" i="5"/>
  <c r="T208" i="5" s="1"/>
  <c r="R208" i="5"/>
  <c r="Q208" i="5"/>
  <c r="P208" i="5"/>
  <c r="D208" i="5"/>
  <c r="S207" i="5"/>
  <c r="T207" i="5" s="1"/>
  <c r="R207" i="5"/>
  <c r="Q207" i="5"/>
  <c r="P207" i="5"/>
  <c r="D207" i="5"/>
  <c r="S206" i="5"/>
  <c r="T206" i="5" s="1"/>
  <c r="R206" i="5"/>
  <c r="Q206" i="5"/>
  <c r="P206" i="5"/>
  <c r="D206" i="5"/>
  <c r="S205" i="5"/>
  <c r="T205" i="5" s="1"/>
  <c r="R205" i="5"/>
  <c r="Q205" i="5"/>
  <c r="P205" i="5"/>
  <c r="D205" i="5"/>
  <c r="S204" i="5"/>
  <c r="T204" i="5" s="1"/>
  <c r="R204" i="5"/>
  <c r="Q204" i="5"/>
  <c r="P204" i="5"/>
  <c r="D204" i="5"/>
  <c r="S203" i="5"/>
  <c r="T203" i="5" s="1"/>
  <c r="R203" i="5"/>
  <c r="Q203" i="5"/>
  <c r="P203" i="5"/>
  <c r="D203" i="5"/>
  <c r="S202" i="5"/>
  <c r="T202" i="5" s="1"/>
  <c r="R202" i="5"/>
  <c r="Q202" i="5"/>
  <c r="P202" i="5"/>
  <c r="D202" i="5"/>
  <c r="S201" i="5"/>
  <c r="T201" i="5" s="1"/>
  <c r="R201" i="5"/>
  <c r="Q201" i="5"/>
  <c r="P201" i="5"/>
  <c r="D201" i="5"/>
  <c r="S200" i="5"/>
  <c r="T200" i="5" s="1"/>
  <c r="R200" i="5"/>
  <c r="Q200" i="5"/>
  <c r="P200" i="5"/>
  <c r="D200" i="5"/>
  <c r="S199" i="5"/>
  <c r="T199" i="5" s="1"/>
  <c r="R199" i="5"/>
  <c r="Q199" i="5"/>
  <c r="P199" i="5"/>
  <c r="D199" i="5"/>
  <c r="S198" i="5"/>
  <c r="T198" i="5" s="1"/>
  <c r="R198" i="5"/>
  <c r="Q198" i="5"/>
  <c r="P198" i="5"/>
  <c r="D198" i="5"/>
  <c r="S197" i="5"/>
  <c r="T197" i="5" s="1"/>
  <c r="R197" i="5"/>
  <c r="Q197" i="5"/>
  <c r="P197" i="5"/>
  <c r="D197" i="5"/>
  <c r="S196" i="5"/>
  <c r="T196" i="5" s="1"/>
  <c r="R196" i="5"/>
  <c r="Q196" i="5"/>
  <c r="P196" i="5"/>
  <c r="D196" i="5"/>
  <c r="T195" i="5"/>
  <c r="S195" i="5"/>
  <c r="R195" i="5"/>
  <c r="Q195" i="5"/>
  <c r="P195" i="5"/>
  <c r="D195" i="5"/>
  <c r="S194" i="5"/>
  <c r="T194" i="5" s="1"/>
  <c r="R194" i="5"/>
  <c r="Q194" i="5"/>
  <c r="P194" i="5"/>
  <c r="D194" i="5"/>
  <c r="T193" i="5"/>
  <c r="S193" i="5"/>
  <c r="R193" i="5"/>
  <c r="Q193" i="5"/>
  <c r="P193" i="5"/>
  <c r="D193" i="5"/>
  <c r="S192" i="5"/>
  <c r="T192" i="5" s="1"/>
  <c r="R192" i="5"/>
  <c r="Q192" i="5"/>
  <c r="P192" i="5"/>
  <c r="D192" i="5"/>
  <c r="S191" i="5"/>
  <c r="T191" i="5" s="1"/>
  <c r="R191" i="5"/>
  <c r="Q191" i="5"/>
  <c r="P191" i="5"/>
  <c r="D191" i="5"/>
  <c r="S190" i="5"/>
  <c r="T190" i="5" s="1"/>
  <c r="R190" i="5"/>
  <c r="Q190" i="5"/>
  <c r="P190" i="5"/>
  <c r="D190" i="5"/>
  <c r="T189" i="5"/>
  <c r="S189" i="5"/>
  <c r="R189" i="5"/>
  <c r="Q189" i="5"/>
  <c r="P189" i="5"/>
  <c r="D189" i="5"/>
  <c r="S188" i="5"/>
  <c r="T188" i="5" s="1"/>
  <c r="R188" i="5"/>
  <c r="Q188" i="5"/>
  <c r="P188" i="5"/>
  <c r="D188" i="5"/>
  <c r="T187" i="5"/>
  <c r="S187" i="5"/>
  <c r="R187" i="5"/>
  <c r="Q187" i="5"/>
  <c r="P187" i="5"/>
  <c r="D187" i="5"/>
  <c r="S186" i="5"/>
  <c r="T186" i="5" s="1"/>
  <c r="R186" i="5"/>
  <c r="Q186" i="5"/>
  <c r="P186" i="5"/>
  <c r="D186" i="5"/>
  <c r="T185" i="5"/>
  <c r="S185" i="5"/>
  <c r="R185" i="5"/>
  <c r="Q185" i="5"/>
  <c r="P185" i="5"/>
  <c r="D185" i="5"/>
  <c r="S184" i="5"/>
  <c r="T184" i="5" s="1"/>
  <c r="R184" i="5"/>
  <c r="Q184" i="5"/>
  <c r="P184" i="5"/>
  <c r="D184" i="5"/>
  <c r="S183" i="5"/>
  <c r="T183" i="5" s="1"/>
  <c r="R183" i="5"/>
  <c r="Q183" i="5"/>
  <c r="P183" i="5"/>
  <c r="D183" i="5"/>
  <c r="S182" i="5"/>
  <c r="T182" i="5" s="1"/>
  <c r="R182" i="5"/>
  <c r="Q182" i="5"/>
  <c r="P182" i="5"/>
  <c r="D182" i="5"/>
  <c r="T181" i="5"/>
  <c r="S181" i="5"/>
  <c r="R181" i="5"/>
  <c r="Q181" i="5"/>
  <c r="P181" i="5"/>
  <c r="D181" i="5"/>
  <c r="S180" i="5"/>
  <c r="T180" i="5" s="1"/>
  <c r="R180" i="5"/>
  <c r="Q180" i="5"/>
  <c r="P180" i="5"/>
  <c r="D180" i="5"/>
  <c r="T179" i="5"/>
  <c r="S179" i="5"/>
  <c r="R179" i="5"/>
  <c r="Q179" i="5"/>
  <c r="P179" i="5"/>
  <c r="D179" i="5"/>
  <c r="S178" i="5"/>
  <c r="T178" i="5" s="1"/>
  <c r="R178" i="5"/>
  <c r="Q178" i="5"/>
  <c r="P178" i="5"/>
  <c r="D178" i="5"/>
  <c r="T177" i="5"/>
  <c r="S177" i="5"/>
  <c r="R177" i="5"/>
  <c r="Q177" i="5"/>
  <c r="P177" i="5"/>
  <c r="D177" i="5"/>
  <c r="S176" i="5"/>
  <c r="T176" i="5" s="1"/>
  <c r="R176" i="5"/>
  <c r="Q176" i="5"/>
  <c r="P176" i="5"/>
  <c r="D176" i="5"/>
  <c r="S175" i="5"/>
  <c r="T175" i="5" s="1"/>
  <c r="R175" i="5"/>
  <c r="Q175" i="5"/>
  <c r="P175" i="5"/>
  <c r="D175" i="5"/>
  <c r="S174" i="5"/>
  <c r="T174" i="5" s="1"/>
  <c r="R174" i="5"/>
  <c r="Q174" i="5"/>
  <c r="P174" i="5"/>
  <c r="D174" i="5"/>
  <c r="T173" i="5"/>
  <c r="S173" i="5"/>
  <c r="R173" i="5"/>
  <c r="Q173" i="5"/>
  <c r="P173" i="5"/>
  <c r="D173" i="5"/>
  <c r="S172" i="5"/>
  <c r="T172" i="5" s="1"/>
  <c r="R172" i="5"/>
  <c r="Q172" i="5"/>
  <c r="P172" i="5"/>
  <c r="D172" i="5"/>
  <c r="T171" i="5"/>
  <c r="S171" i="5"/>
  <c r="R171" i="5"/>
  <c r="Q171" i="5"/>
  <c r="P171" i="5"/>
  <c r="D171" i="5"/>
  <c r="S170" i="5"/>
  <c r="T170" i="5" s="1"/>
  <c r="R170" i="5"/>
  <c r="Q170" i="5"/>
  <c r="P170" i="5"/>
  <c r="D170" i="5"/>
  <c r="S169" i="5"/>
  <c r="T169" i="5" s="1"/>
  <c r="R169" i="5"/>
  <c r="Q169" i="5"/>
  <c r="P169" i="5"/>
  <c r="D169" i="5"/>
  <c r="S168" i="5"/>
  <c r="T168" i="5" s="1"/>
  <c r="R168" i="5"/>
  <c r="Q168" i="5"/>
  <c r="P168" i="5"/>
  <c r="D168" i="5"/>
  <c r="S167" i="5"/>
  <c r="T167" i="5" s="1"/>
  <c r="R167" i="5"/>
  <c r="Q167" i="5"/>
  <c r="P167" i="5"/>
  <c r="D167" i="5"/>
  <c r="S166" i="5"/>
  <c r="T166" i="5" s="1"/>
  <c r="R166" i="5"/>
  <c r="Q166" i="5"/>
  <c r="P166" i="5"/>
  <c r="D166" i="5"/>
  <c r="T165" i="5"/>
  <c r="S165" i="5"/>
  <c r="R165" i="5"/>
  <c r="Q165" i="5"/>
  <c r="P165" i="5"/>
  <c r="D165" i="5"/>
  <c r="S164" i="5"/>
  <c r="T164" i="5" s="1"/>
  <c r="R164" i="5"/>
  <c r="Q164" i="5"/>
  <c r="P164" i="5"/>
  <c r="D164" i="5"/>
  <c r="S163" i="5"/>
  <c r="T163" i="5" s="1"/>
  <c r="R163" i="5"/>
  <c r="Q163" i="5"/>
  <c r="P163" i="5"/>
  <c r="D163" i="5"/>
  <c r="S162" i="5"/>
  <c r="T162" i="5" s="1"/>
  <c r="R162" i="5"/>
  <c r="Q162" i="5"/>
  <c r="P162" i="5"/>
  <c r="D162" i="5"/>
  <c r="T161" i="5"/>
  <c r="S161" i="5"/>
  <c r="R161" i="5"/>
  <c r="Q161" i="5"/>
  <c r="P161" i="5"/>
  <c r="D161" i="5"/>
  <c r="S160" i="5"/>
  <c r="T160" i="5" s="1"/>
  <c r="R160" i="5"/>
  <c r="Q160" i="5"/>
  <c r="P160" i="5"/>
  <c r="D160" i="5"/>
  <c r="S159" i="5"/>
  <c r="T159" i="5" s="1"/>
  <c r="R159" i="5"/>
  <c r="Q159" i="5"/>
  <c r="P159" i="5"/>
  <c r="D159" i="5"/>
  <c r="S158" i="5"/>
  <c r="T158" i="5" s="1"/>
  <c r="R158" i="5"/>
  <c r="Q158" i="5"/>
  <c r="P158" i="5"/>
  <c r="D158" i="5"/>
  <c r="T157" i="5"/>
  <c r="S157" i="5"/>
  <c r="R157" i="5"/>
  <c r="Q157" i="5"/>
  <c r="P157" i="5"/>
  <c r="D157" i="5"/>
  <c r="S156" i="5"/>
  <c r="T156" i="5" s="1"/>
  <c r="R156" i="5"/>
  <c r="Q156" i="5"/>
  <c r="P156" i="5"/>
  <c r="D156" i="5"/>
  <c r="T155" i="5"/>
  <c r="S155" i="5"/>
  <c r="R155" i="5"/>
  <c r="Q155" i="5"/>
  <c r="P155" i="5"/>
  <c r="D155" i="5"/>
  <c r="S154" i="5"/>
  <c r="T154" i="5" s="1"/>
  <c r="R154" i="5"/>
  <c r="Q154" i="5"/>
  <c r="P154" i="5"/>
  <c r="D154" i="5"/>
  <c r="T153" i="5"/>
  <c r="S153" i="5"/>
  <c r="R153" i="5"/>
  <c r="Q153" i="5"/>
  <c r="P153" i="5"/>
  <c r="D153" i="5"/>
  <c r="S152" i="5"/>
  <c r="T152" i="5" s="1"/>
  <c r="R152" i="5"/>
  <c r="Q152" i="5"/>
  <c r="P152" i="5"/>
  <c r="D152" i="5"/>
  <c r="S151" i="5"/>
  <c r="T151" i="5" s="1"/>
  <c r="R151" i="5"/>
  <c r="Q151" i="5"/>
  <c r="P151" i="5"/>
  <c r="D151" i="5"/>
  <c r="S150" i="5"/>
  <c r="T150" i="5" s="1"/>
  <c r="R150" i="5"/>
  <c r="Q150" i="5"/>
  <c r="P150" i="5"/>
  <c r="D150" i="5"/>
  <c r="T149" i="5"/>
  <c r="S149" i="5"/>
  <c r="R149" i="5"/>
  <c r="Q149" i="5"/>
  <c r="P149" i="5"/>
  <c r="D149" i="5"/>
  <c r="S148" i="5"/>
  <c r="T148" i="5" s="1"/>
  <c r="R148" i="5"/>
  <c r="Q148" i="5"/>
  <c r="P148" i="5"/>
  <c r="D148" i="5"/>
  <c r="T147" i="5"/>
  <c r="S147" i="5"/>
  <c r="R147" i="5"/>
  <c r="Q147" i="5"/>
  <c r="P147" i="5"/>
  <c r="D147" i="5"/>
  <c r="S146" i="5"/>
  <c r="T146" i="5" s="1"/>
  <c r="R146" i="5"/>
  <c r="Q146" i="5"/>
  <c r="P146" i="5"/>
  <c r="D146" i="5"/>
  <c r="T145" i="5"/>
  <c r="S145" i="5"/>
  <c r="R145" i="5"/>
  <c r="Q145" i="5"/>
  <c r="P145" i="5"/>
  <c r="D145" i="5"/>
  <c r="S144" i="5"/>
  <c r="T144" i="5" s="1"/>
  <c r="R144" i="5"/>
  <c r="Q144" i="5"/>
  <c r="P144" i="5"/>
  <c r="D144" i="5"/>
  <c r="S143" i="5"/>
  <c r="T143" i="5" s="1"/>
  <c r="R143" i="5"/>
  <c r="Q143" i="5"/>
  <c r="P143" i="5"/>
  <c r="D143" i="5"/>
  <c r="S142" i="5"/>
  <c r="T142" i="5" s="1"/>
  <c r="R142" i="5"/>
  <c r="Q142" i="5"/>
  <c r="P142" i="5"/>
  <c r="D142" i="5"/>
  <c r="T141" i="5"/>
  <c r="S141" i="5"/>
  <c r="R141" i="5"/>
  <c r="Q141" i="5"/>
  <c r="P141" i="5"/>
  <c r="D141" i="5"/>
  <c r="S140" i="5"/>
  <c r="T140" i="5" s="1"/>
  <c r="R140" i="5"/>
  <c r="Q140" i="5"/>
  <c r="P140" i="5"/>
  <c r="D140" i="5"/>
  <c r="T139" i="5"/>
  <c r="S139" i="5"/>
  <c r="R139" i="5"/>
  <c r="Q139" i="5"/>
  <c r="P139" i="5"/>
  <c r="D139" i="5"/>
  <c r="S138" i="5"/>
  <c r="T138" i="5" s="1"/>
  <c r="R138" i="5"/>
  <c r="Q138" i="5"/>
  <c r="P138" i="5"/>
  <c r="D138" i="5"/>
  <c r="S137" i="5"/>
  <c r="T137" i="5" s="1"/>
  <c r="R137" i="5"/>
  <c r="Q137" i="5"/>
  <c r="P137" i="5"/>
  <c r="D137" i="5"/>
  <c r="S136" i="5"/>
  <c r="T136" i="5" s="1"/>
  <c r="R136" i="5"/>
  <c r="Q136" i="5"/>
  <c r="P136" i="5"/>
  <c r="D136" i="5"/>
  <c r="S135" i="5"/>
  <c r="T135" i="5" s="1"/>
  <c r="R135" i="5"/>
  <c r="Q135" i="5"/>
  <c r="P135" i="5"/>
  <c r="D135" i="5"/>
  <c r="S134" i="5"/>
  <c r="T134" i="5" s="1"/>
  <c r="R134" i="5"/>
  <c r="Q134" i="5"/>
  <c r="P134" i="5"/>
  <c r="D134" i="5"/>
  <c r="T133" i="5"/>
  <c r="S133" i="5"/>
  <c r="R133" i="5"/>
  <c r="Q133" i="5"/>
  <c r="P133" i="5"/>
  <c r="D133" i="5"/>
  <c r="S132" i="5"/>
  <c r="T132" i="5" s="1"/>
  <c r="R132" i="5"/>
  <c r="Q132" i="5"/>
  <c r="P132" i="5"/>
  <c r="D132" i="5"/>
  <c r="S131" i="5"/>
  <c r="T131" i="5" s="1"/>
  <c r="R131" i="5"/>
  <c r="Q131" i="5"/>
  <c r="P131" i="5"/>
  <c r="D131" i="5"/>
  <c r="S130" i="5"/>
  <c r="T130" i="5" s="1"/>
  <c r="R130" i="5"/>
  <c r="Q130" i="5"/>
  <c r="P130" i="5"/>
  <c r="D130" i="5"/>
  <c r="T129" i="5"/>
  <c r="S129" i="5"/>
  <c r="R129" i="5"/>
  <c r="Q129" i="5"/>
  <c r="P129" i="5"/>
  <c r="D129" i="5"/>
  <c r="S128" i="5"/>
  <c r="T128" i="5" s="1"/>
  <c r="R128" i="5"/>
  <c r="Q128" i="5"/>
  <c r="P128" i="5"/>
  <c r="D128" i="5"/>
  <c r="S127" i="5"/>
  <c r="T127" i="5" s="1"/>
  <c r="R127" i="5"/>
  <c r="Q127" i="5"/>
  <c r="P127" i="5"/>
  <c r="D127" i="5"/>
  <c r="S126" i="5"/>
  <c r="T126" i="5" s="1"/>
  <c r="R126" i="5"/>
  <c r="Q126" i="5"/>
  <c r="P126" i="5"/>
  <c r="D126" i="5"/>
  <c r="T125" i="5"/>
  <c r="S125" i="5"/>
  <c r="R125" i="5"/>
  <c r="Q125" i="5"/>
  <c r="P125" i="5"/>
  <c r="D125" i="5"/>
  <c r="S124" i="5"/>
  <c r="T124" i="5" s="1"/>
  <c r="R124" i="5"/>
  <c r="Q124" i="5"/>
  <c r="P124" i="5"/>
  <c r="D124" i="5"/>
  <c r="T123" i="5"/>
  <c r="S123" i="5"/>
  <c r="R123" i="5"/>
  <c r="Q123" i="5"/>
  <c r="P123" i="5"/>
  <c r="D123" i="5"/>
  <c r="S122" i="5"/>
  <c r="T122" i="5" s="1"/>
  <c r="R122" i="5"/>
  <c r="Q122" i="5"/>
  <c r="P122" i="5"/>
  <c r="D122" i="5"/>
  <c r="T121" i="5"/>
  <c r="S121" i="5"/>
  <c r="R121" i="5"/>
  <c r="Q121" i="5"/>
  <c r="P121" i="5"/>
  <c r="D121" i="5"/>
  <c r="S120" i="5"/>
  <c r="T120" i="5" s="1"/>
  <c r="R120" i="5"/>
  <c r="Q120" i="5"/>
  <c r="P120" i="5"/>
  <c r="D120" i="5"/>
  <c r="S119" i="5"/>
  <c r="T119" i="5" s="1"/>
  <c r="R119" i="5"/>
  <c r="Q119" i="5"/>
  <c r="P119" i="5"/>
  <c r="D119" i="5"/>
  <c r="S118" i="5"/>
  <c r="T118" i="5" s="1"/>
  <c r="R118" i="5"/>
  <c r="Q118" i="5"/>
  <c r="P118" i="5"/>
  <c r="D118" i="5"/>
  <c r="T117" i="5"/>
  <c r="S117" i="5"/>
  <c r="R117" i="5"/>
  <c r="Q117" i="5"/>
  <c r="P117" i="5"/>
  <c r="D117" i="5"/>
  <c r="S116" i="5"/>
  <c r="T116" i="5" s="1"/>
  <c r="R116" i="5"/>
  <c r="Q116" i="5"/>
  <c r="P116" i="5"/>
  <c r="D116" i="5"/>
  <c r="T115" i="5"/>
  <c r="S115" i="5"/>
  <c r="R115" i="5"/>
  <c r="Q115" i="5"/>
  <c r="P115" i="5"/>
  <c r="D115" i="5"/>
  <c r="S114" i="5"/>
  <c r="T114" i="5" s="1"/>
  <c r="R114" i="5"/>
  <c r="Q114" i="5"/>
  <c r="P114" i="5"/>
  <c r="D114" i="5"/>
  <c r="T113" i="5"/>
  <c r="S113" i="5"/>
  <c r="R113" i="5"/>
  <c r="Q113" i="5"/>
  <c r="P113" i="5"/>
  <c r="D113" i="5"/>
  <c r="S112" i="5"/>
  <c r="T112" i="5" s="1"/>
  <c r="R112" i="5"/>
  <c r="Q112" i="5"/>
  <c r="P112" i="5"/>
  <c r="D112" i="5"/>
  <c r="S111" i="5"/>
  <c r="T111" i="5" s="1"/>
  <c r="R111" i="5"/>
  <c r="Q111" i="5"/>
  <c r="P111" i="5"/>
  <c r="D111" i="5"/>
  <c r="S110" i="5"/>
  <c r="T110" i="5" s="1"/>
  <c r="R110" i="5"/>
  <c r="Q110" i="5"/>
  <c r="P110" i="5"/>
  <c r="D110" i="5"/>
  <c r="T109" i="5"/>
  <c r="S109" i="5"/>
  <c r="R109" i="5"/>
  <c r="Q109" i="5"/>
  <c r="P109" i="5"/>
  <c r="D109" i="5"/>
  <c r="S108" i="5"/>
  <c r="T108" i="5" s="1"/>
  <c r="R108" i="5"/>
  <c r="Q108" i="5"/>
  <c r="P108" i="5"/>
  <c r="D108" i="5"/>
  <c r="T107" i="5"/>
  <c r="S107" i="5"/>
  <c r="R107" i="5"/>
  <c r="Q107" i="5"/>
  <c r="P107" i="5"/>
  <c r="D107" i="5"/>
  <c r="S106" i="5"/>
  <c r="T106" i="5" s="1"/>
  <c r="R106" i="5"/>
  <c r="Q106" i="5"/>
  <c r="P106" i="5"/>
  <c r="D106" i="5"/>
  <c r="S105" i="5"/>
  <c r="T105" i="5" s="1"/>
  <c r="R105" i="5"/>
  <c r="Q105" i="5"/>
  <c r="P105" i="5"/>
  <c r="D105" i="5"/>
  <c r="S104" i="5"/>
  <c r="T104" i="5" s="1"/>
  <c r="R104" i="5"/>
  <c r="Q104" i="5"/>
  <c r="P104" i="5"/>
  <c r="D104" i="5"/>
  <c r="S103" i="5"/>
  <c r="T103" i="5" s="1"/>
  <c r="R103" i="5"/>
  <c r="Q103" i="5"/>
  <c r="P103" i="5"/>
  <c r="D103" i="5"/>
  <c r="S102" i="5"/>
  <c r="T102" i="5" s="1"/>
  <c r="R102" i="5"/>
  <c r="Q102" i="5"/>
  <c r="P102" i="5"/>
  <c r="D102" i="5"/>
  <c r="T101" i="5"/>
  <c r="S101" i="5"/>
  <c r="R101" i="5"/>
  <c r="Q101" i="5"/>
  <c r="P101" i="5"/>
  <c r="D101" i="5"/>
  <c r="S100" i="5"/>
  <c r="T100" i="5" s="1"/>
  <c r="R100" i="5"/>
  <c r="Q100" i="5"/>
  <c r="P100" i="5"/>
  <c r="D100" i="5"/>
  <c r="S99" i="5"/>
  <c r="T99" i="5" s="1"/>
  <c r="R99" i="5"/>
  <c r="Q99" i="5"/>
  <c r="P99" i="5"/>
  <c r="D99" i="5"/>
  <c r="S98" i="5"/>
  <c r="T98" i="5" s="1"/>
  <c r="R98" i="5"/>
  <c r="Q98" i="5"/>
  <c r="P98" i="5"/>
  <c r="D98" i="5"/>
  <c r="T97" i="5"/>
  <c r="S97" i="5"/>
  <c r="R97" i="5"/>
  <c r="Q97" i="5"/>
  <c r="P97" i="5"/>
  <c r="D97" i="5"/>
  <c r="S96" i="5"/>
  <c r="T96" i="5" s="1"/>
  <c r="R96" i="5"/>
  <c r="Q96" i="5"/>
  <c r="P96" i="5"/>
  <c r="D96" i="5"/>
  <c r="S95" i="5"/>
  <c r="T95" i="5" s="1"/>
  <c r="R95" i="5"/>
  <c r="Q95" i="5"/>
  <c r="P95" i="5"/>
  <c r="D95" i="5"/>
  <c r="S94" i="5"/>
  <c r="T94" i="5" s="1"/>
  <c r="R94" i="5"/>
  <c r="Q94" i="5"/>
  <c r="P94" i="5"/>
  <c r="D94" i="5"/>
  <c r="T93" i="5"/>
  <c r="S93" i="5"/>
  <c r="R93" i="5"/>
  <c r="Q93" i="5"/>
  <c r="P93" i="5"/>
  <c r="D93" i="5"/>
  <c r="S92" i="5"/>
  <c r="T92" i="5" s="1"/>
  <c r="R92" i="5"/>
  <c r="Q92" i="5"/>
  <c r="P92" i="5"/>
  <c r="D92" i="5"/>
  <c r="T91" i="5"/>
  <c r="S91" i="5"/>
  <c r="R91" i="5"/>
  <c r="Q91" i="5"/>
  <c r="P91" i="5"/>
  <c r="D91" i="5"/>
  <c r="S90" i="5"/>
  <c r="T90" i="5" s="1"/>
  <c r="R90" i="5"/>
  <c r="Q90" i="5"/>
  <c r="P90" i="5"/>
  <c r="D90" i="5"/>
  <c r="T89" i="5"/>
  <c r="S89" i="5"/>
  <c r="R89" i="5"/>
  <c r="Q89" i="5"/>
  <c r="P89" i="5"/>
  <c r="D89" i="5"/>
  <c r="S88" i="5"/>
  <c r="T88" i="5" s="1"/>
  <c r="R88" i="5"/>
  <c r="Q88" i="5"/>
  <c r="P88" i="5"/>
  <c r="D88" i="5"/>
  <c r="S87" i="5"/>
  <c r="T87" i="5" s="1"/>
  <c r="R87" i="5"/>
  <c r="Q87" i="5"/>
  <c r="P87" i="5"/>
  <c r="D87" i="5"/>
  <c r="S86" i="5"/>
  <c r="T86" i="5" s="1"/>
  <c r="R86" i="5"/>
  <c r="Q86" i="5"/>
  <c r="P86" i="5"/>
  <c r="D86" i="5"/>
  <c r="T85" i="5"/>
  <c r="S85" i="5"/>
  <c r="R85" i="5"/>
  <c r="Q85" i="5"/>
  <c r="P85" i="5"/>
  <c r="D85" i="5"/>
  <c r="S84" i="5"/>
  <c r="T84" i="5" s="1"/>
  <c r="R84" i="5"/>
  <c r="Q84" i="5"/>
  <c r="P84" i="5"/>
  <c r="D84" i="5"/>
  <c r="T83" i="5"/>
  <c r="S83" i="5"/>
  <c r="R83" i="5"/>
  <c r="Q83" i="5"/>
  <c r="P83" i="5"/>
  <c r="D83" i="5"/>
  <c r="S82" i="5"/>
  <c r="T82" i="5" s="1"/>
  <c r="R82" i="5"/>
  <c r="Q82" i="5"/>
  <c r="P82" i="5"/>
  <c r="D82" i="5"/>
  <c r="T81" i="5"/>
  <c r="S81" i="5"/>
  <c r="R81" i="5"/>
  <c r="Q81" i="5"/>
  <c r="P81" i="5"/>
  <c r="D81" i="5"/>
  <c r="S80" i="5"/>
  <c r="T80" i="5" s="1"/>
  <c r="R80" i="5"/>
  <c r="Q80" i="5"/>
  <c r="P80" i="5"/>
  <c r="D80" i="5"/>
  <c r="S79" i="5"/>
  <c r="T79" i="5" s="1"/>
  <c r="R79" i="5"/>
  <c r="Q79" i="5"/>
  <c r="P79" i="5"/>
  <c r="D79" i="5"/>
  <c r="S78" i="5"/>
  <c r="T78" i="5" s="1"/>
  <c r="R78" i="5"/>
  <c r="Q78" i="5"/>
  <c r="P78" i="5"/>
  <c r="D78" i="5"/>
  <c r="T77" i="5"/>
  <c r="S77" i="5"/>
  <c r="R77" i="5"/>
  <c r="Q77" i="5"/>
  <c r="P77" i="5"/>
  <c r="D77" i="5"/>
  <c r="S76" i="5"/>
  <c r="T76" i="5" s="1"/>
  <c r="R76" i="5"/>
  <c r="Q76" i="5"/>
  <c r="P76" i="5"/>
  <c r="D76" i="5"/>
  <c r="T75" i="5"/>
  <c r="S75" i="5"/>
  <c r="R75" i="5"/>
  <c r="Q75" i="5"/>
  <c r="P75" i="5"/>
  <c r="D75" i="5"/>
  <c r="S74" i="5"/>
  <c r="T74" i="5" s="1"/>
  <c r="R74" i="5"/>
  <c r="Q74" i="5"/>
  <c r="P74" i="5"/>
  <c r="D74" i="5"/>
  <c r="S73" i="5"/>
  <c r="T73" i="5" s="1"/>
  <c r="R73" i="5"/>
  <c r="Q73" i="5"/>
  <c r="P73" i="5"/>
  <c r="D73" i="5"/>
  <c r="S72" i="5"/>
  <c r="T72" i="5" s="1"/>
  <c r="R72" i="5"/>
  <c r="Q72" i="5"/>
  <c r="P72" i="5"/>
  <c r="D72" i="5"/>
  <c r="S71" i="5"/>
  <c r="T71" i="5" s="1"/>
  <c r="R71" i="5"/>
  <c r="Q71" i="5"/>
  <c r="P71" i="5"/>
  <c r="D71" i="5"/>
  <c r="S70" i="5"/>
  <c r="T70" i="5" s="1"/>
  <c r="R70" i="5"/>
  <c r="Q70" i="5"/>
  <c r="P70" i="5"/>
  <c r="D70" i="5"/>
  <c r="T69" i="5"/>
  <c r="S69" i="5"/>
  <c r="R69" i="5"/>
  <c r="Q69" i="5"/>
  <c r="P69" i="5"/>
  <c r="D69" i="5"/>
  <c r="S68" i="5"/>
  <c r="T68" i="5" s="1"/>
  <c r="R68" i="5"/>
  <c r="Q68" i="5"/>
  <c r="P68" i="5"/>
  <c r="D68" i="5"/>
  <c r="S67" i="5"/>
  <c r="T67" i="5" s="1"/>
  <c r="R67" i="5"/>
  <c r="Q67" i="5"/>
  <c r="P67" i="5"/>
  <c r="D67" i="5"/>
  <c r="S66" i="5"/>
  <c r="T66" i="5" s="1"/>
  <c r="R66" i="5"/>
  <c r="Q66" i="5"/>
  <c r="P66" i="5"/>
  <c r="D66" i="5"/>
  <c r="T65" i="5"/>
  <c r="S65" i="5"/>
  <c r="R65" i="5"/>
  <c r="Q65" i="5"/>
  <c r="P65" i="5"/>
  <c r="D65" i="5"/>
  <c r="S64" i="5"/>
  <c r="T64" i="5" s="1"/>
  <c r="R64" i="5"/>
  <c r="Q64" i="5"/>
  <c r="P64" i="5"/>
  <c r="D64" i="5"/>
  <c r="S63" i="5"/>
  <c r="T63" i="5" s="1"/>
  <c r="R63" i="5"/>
  <c r="Q63" i="5"/>
  <c r="P63" i="5"/>
  <c r="D63" i="5"/>
  <c r="S62" i="5"/>
  <c r="T62" i="5" s="1"/>
  <c r="R62" i="5"/>
  <c r="Q62" i="5"/>
  <c r="P62" i="5"/>
  <c r="D62" i="5"/>
  <c r="T61" i="5"/>
  <c r="S61" i="5"/>
  <c r="R61" i="5"/>
  <c r="Q61" i="5"/>
  <c r="P61" i="5"/>
  <c r="D61" i="5"/>
  <c r="S60" i="5"/>
  <c r="T60" i="5" s="1"/>
  <c r="R60" i="5"/>
  <c r="Q60" i="5"/>
  <c r="P60" i="5"/>
  <c r="D60" i="5"/>
  <c r="T59" i="5"/>
  <c r="S59" i="5"/>
  <c r="R59" i="5"/>
  <c r="Q59" i="5"/>
  <c r="P59" i="5"/>
  <c r="D59" i="5"/>
  <c r="S58" i="5"/>
  <c r="T58" i="5" s="1"/>
  <c r="R58" i="5"/>
  <c r="Q58" i="5"/>
  <c r="P58" i="5"/>
  <c r="D58" i="5"/>
  <c r="T57" i="5"/>
  <c r="S57" i="5"/>
  <c r="R57" i="5"/>
  <c r="Q57" i="5"/>
  <c r="P57" i="5"/>
  <c r="D57" i="5"/>
  <c r="S56" i="5"/>
  <c r="T56" i="5" s="1"/>
  <c r="R56" i="5"/>
  <c r="Q56" i="5"/>
  <c r="P56" i="5"/>
  <c r="D56" i="5"/>
  <c r="S55" i="5"/>
  <c r="T55" i="5" s="1"/>
  <c r="R55" i="5"/>
  <c r="Q55" i="5"/>
  <c r="P55" i="5"/>
  <c r="D55" i="5"/>
  <c r="S54" i="5"/>
  <c r="T54" i="5" s="1"/>
  <c r="R54" i="5"/>
  <c r="Q54" i="5"/>
  <c r="P54" i="5"/>
  <c r="D54" i="5"/>
  <c r="T53" i="5"/>
  <c r="S53" i="5"/>
  <c r="R53" i="5"/>
  <c r="Q53" i="5"/>
  <c r="P53" i="5"/>
  <c r="D53" i="5"/>
  <c r="S52" i="5"/>
  <c r="T52" i="5" s="1"/>
  <c r="R52" i="5"/>
  <c r="Q52" i="5"/>
  <c r="P52" i="5"/>
  <c r="D52" i="5"/>
  <c r="T51" i="5"/>
  <c r="S51" i="5"/>
  <c r="R51" i="5"/>
  <c r="Q51" i="5"/>
  <c r="P51" i="5"/>
  <c r="D51" i="5"/>
  <c r="S50" i="5"/>
  <c r="T50" i="5" s="1"/>
  <c r="R50" i="5"/>
  <c r="Q50" i="5"/>
  <c r="P50" i="5"/>
  <c r="D50" i="5"/>
  <c r="T49" i="5"/>
  <c r="S49" i="5"/>
  <c r="R49" i="5"/>
  <c r="Q49" i="5"/>
  <c r="P49" i="5"/>
  <c r="D49" i="5"/>
  <c r="S48" i="5"/>
  <c r="T48" i="5" s="1"/>
  <c r="R48" i="5"/>
  <c r="Q48" i="5"/>
  <c r="P48" i="5"/>
  <c r="D48" i="5"/>
  <c r="S47" i="5"/>
  <c r="T47" i="5" s="1"/>
  <c r="R47" i="5"/>
  <c r="Q47" i="5"/>
  <c r="P47" i="5"/>
  <c r="D47" i="5"/>
  <c r="S46" i="5"/>
  <c r="T46" i="5" s="1"/>
  <c r="R46" i="5"/>
  <c r="Q46" i="5"/>
  <c r="P46" i="5"/>
  <c r="D46" i="5"/>
  <c r="T45" i="5"/>
  <c r="S45" i="5"/>
  <c r="R45" i="5"/>
  <c r="Q45" i="5"/>
  <c r="P45" i="5"/>
  <c r="D45" i="5"/>
  <c r="S44" i="5"/>
  <c r="T44" i="5" s="1"/>
  <c r="R44" i="5"/>
  <c r="Q44" i="5"/>
  <c r="P44" i="5"/>
  <c r="D44" i="5"/>
  <c r="T43" i="5"/>
  <c r="S43" i="5"/>
  <c r="R43" i="5"/>
  <c r="Q43" i="5"/>
  <c r="P43" i="5"/>
  <c r="D43" i="5"/>
  <c r="S42" i="5"/>
  <c r="T42" i="5" s="1"/>
  <c r="R42" i="5"/>
  <c r="Q42" i="5"/>
  <c r="P42" i="5"/>
  <c r="D42" i="5"/>
  <c r="S41" i="5"/>
  <c r="T41" i="5" s="1"/>
  <c r="R41" i="5"/>
  <c r="Q41" i="5"/>
  <c r="P41" i="5"/>
  <c r="D41" i="5"/>
  <c r="S40" i="5"/>
  <c r="T40" i="5" s="1"/>
  <c r="R40" i="5"/>
  <c r="Q40" i="5"/>
  <c r="P40" i="5"/>
  <c r="D40" i="5"/>
  <c r="S39" i="5"/>
  <c r="T39" i="5" s="1"/>
  <c r="R39" i="5"/>
  <c r="Q39" i="5"/>
  <c r="P39" i="5"/>
  <c r="D39" i="5"/>
  <c r="S38" i="5"/>
  <c r="T38" i="5" s="1"/>
  <c r="R38" i="5"/>
  <c r="Q38" i="5"/>
  <c r="P38" i="5"/>
  <c r="D38" i="5"/>
  <c r="T37" i="5"/>
  <c r="S37" i="5"/>
  <c r="R37" i="5"/>
  <c r="Q37" i="5"/>
  <c r="P37" i="5"/>
  <c r="D37" i="5"/>
  <c r="S36" i="5"/>
  <c r="T36" i="5" s="1"/>
  <c r="R36" i="5"/>
  <c r="Q36" i="5"/>
  <c r="P36" i="5"/>
  <c r="D36" i="5"/>
  <c r="S35" i="5"/>
  <c r="T35" i="5" s="1"/>
  <c r="R35" i="5"/>
  <c r="Q35" i="5"/>
  <c r="P35" i="5"/>
  <c r="D35" i="5"/>
  <c r="S34" i="5"/>
  <c r="T34" i="5" s="1"/>
  <c r="R34" i="5"/>
  <c r="Q34" i="5"/>
  <c r="P34" i="5"/>
  <c r="D34" i="5"/>
  <c r="T33" i="5"/>
  <c r="S33" i="5"/>
  <c r="R33" i="5"/>
  <c r="Q33" i="5"/>
  <c r="P33" i="5"/>
  <c r="D33" i="5"/>
  <c r="S32" i="5"/>
  <c r="T32" i="5" s="1"/>
  <c r="R32" i="5"/>
  <c r="Q32" i="5"/>
  <c r="P32" i="5"/>
  <c r="D32" i="5"/>
  <c r="S31" i="5"/>
  <c r="T31" i="5" s="1"/>
  <c r="R31" i="5"/>
  <c r="Q31" i="5"/>
  <c r="P31" i="5"/>
  <c r="D31" i="5"/>
  <c r="S30" i="5"/>
  <c r="T30" i="5" s="1"/>
  <c r="R30" i="5"/>
  <c r="Q30" i="5"/>
  <c r="P30" i="5"/>
  <c r="D30" i="5"/>
  <c r="T29" i="5"/>
  <c r="S29" i="5"/>
  <c r="R29" i="5"/>
  <c r="Q29" i="5"/>
  <c r="P29" i="5"/>
  <c r="D29" i="5"/>
  <c r="S28" i="5"/>
  <c r="T28" i="5" s="1"/>
  <c r="R28" i="5"/>
  <c r="Q28" i="5"/>
  <c r="P28" i="5"/>
  <c r="D28" i="5"/>
  <c r="S27" i="5"/>
  <c r="T27" i="5" s="1"/>
  <c r="R27" i="5"/>
  <c r="Q27" i="5"/>
  <c r="P27" i="5"/>
  <c r="D27" i="5"/>
  <c r="S26" i="5"/>
  <c r="T26" i="5" s="1"/>
  <c r="R26" i="5"/>
  <c r="Q26" i="5"/>
  <c r="P26" i="5"/>
  <c r="D26" i="5"/>
  <c r="T25" i="5"/>
  <c r="S25" i="5"/>
  <c r="R25" i="5"/>
  <c r="Q25" i="5"/>
  <c r="P25" i="5"/>
  <c r="D25" i="5"/>
  <c r="S24" i="5"/>
  <c r="T24" i="5" s="1"/>
  <c r="R24" i="5"/>
  <c r="Q24" i="5"/>
  <c r="P24" i="5"/>
  <c r="D24" i="5"/>
  <c r="S23" i="5"/>
  <c r="T23" i="5" s="1"/>
  <c r="R23" i="5"/>
  <c r="Q23" i="5"/>
  <c r="P23" i="5"/>
  <c r="D23" i="5"/>
  <c r="S22" i="5"/>
  <c r="T22" i="5" s="1"/>
  <c r="R22" i="5"/>
  <c r="Q22" i="5"/>
  <c r="P22" i="5"/>
  <c r="D22" i="5"/>
  <c r="T21" i="5"/>
  <c r="S21" i="5"/>
  <c r="R21" i="5"/>
  <c r="Q21" i="5"/>
  <c r="P21" i="5"/>
  <c r="D21" i="5"/>
  <c r="S20" i="5"/>
  <c r="T20" i="5" s="1"/>
  <c r="R20" i="5"/>
  <c r="Q20" i="5"/>
  <c r="P20" i="5"/>
  <c r="D20" i="5"/>
  <c r="T19" i="5"/>
  <c r="S19" i="5"/>
  <c r="R19" i="5"/>
  <c r="Q19" i="5"/>
  <c r="P19" i="5"/>
  <c r="D19" i="5"/>
  <c r="S18" i="5"/>
  <c r="T18" i="5" s="1"/>
  <c r="R18" i="5"/>
  <c r="Q18" i="5"/>
  <c r="P18" i="5"/>
  <c r="D18" i="5"/>
  <c r="T17" i="5"/>
  <c r="S17" i="5"/>
  <c r="R17" i="5"/>
  <c r="Q17" i="5"/>
  <c r="P17" i="5"/>
  <c r="D17" i="5"/>
  <c r="S16" i="5"/>
  <c r="T16" i="5" s="1"/>
  <c r="R16" i="5"/>
  <c r="Q16" i="5"/>
  <c r="P16" i="5"/>
  <c r="D16" i="5"/>
  <c r="S15" i="5"/>
  <c r="T15" i="5" s="1"/>
  <c r="R15" i="5"/>
  <c r="Q15" i="5"/>
  <c r="P15" i="5"/>
  <c r="D15" i="5"/>
  <c r="S14" i="5"/>
  <c r="X5" i="6" s="1"/>
  <c r="P14" i="5"/>
  <c r="Q14" i="5" s="1"/>
  <c r="R14" i="5" s="1"/>
  <c r="D14" i="5"/>
  <c r="P13" i="5"/>
  <c r="Q13" i="5" s="1"/>
  <c r="R13" i="5" s="1"/>
  <c r="S13" i="5" s="1"/>
  <c r="D13" i="5"/>
  <c r="P12" i="5"/>
  <c r="Q12" i="5" s="1"/>
  <c r="R12" i="5" s="1"/>
  <c r="S12" i="5" s="1"/>
  <c r="X3" i="6" s="1"/>
  <c r="D12" i="5"/>
  <c r="Q11" i="5"/>
  <c r="R11" i="5" s="1"/>
  <c r="S11" i="5" s="1"/>
  <c r="P11" i="5"/>
  <c r="D11" i="5"/>
  <c r="P10" i="5"/>
  <c r="Q10" i="5" s="1"/>
  <c r="R10" i="5" s="1"/>
  <c r="S10" i="5" s="1"/>
  <c r="X6" i="4" s="1"/>
  <c r="D10" i="5"/>
  <c r="Q9" i="5"/>
  <c r="R9" i="5" s="1"/>
  <c r="S9" i="5" s="1"/>
  <c r="P9" i="5"/>
  <c r="D9" i="5"/>
  <c r="P8" i="5"/>
  <c r="Q8" i="5" s="1"/>
  <c r="R8" i="5" s="1"/>
  <c r="S8" i="5" s="1"/>
  <c r="T8" i="5" s="1"/>
  <c r="D8" i="5"/>
  <c r="R7" i="5"/>
  <c r="S7" i="5" s="1"/>
  <c r="T7" i="5" s="1"/>
  <c r="Q7" i="5"/>
  <c r="P7" i="5"/>
  <c r="D7" i="5"/>
  <c r="S6" i="5"/>
  <c r="T6" i="5" s="1"/>
  <c r="P6" i="5"/>
  <c r="Q6" i="5" s="1"/>
  <c r="R6" i="5" s="1"/>
  <c r="D6" i="5"/>
  <c r="Q5" i="5"/>
  <c r="R5" i="5" s="1"/>
  <c r="S5" i="5" s="1"/>
  <c r="P5" i="5"/>
  <c r="D5" i="5"/>
  <c r="S4" i="5"/>
  <c r="T4" i="5" s="1"/>
  <c r="P4" i="5"/>
  <c r="Q4" i="5" s="1"/>
  <c r="R4" i="5" s="1"/>
  <c r="D4" i="5"/>
  <c r="P3" i="5"/>
  <c r="Q3" i="5" s="1"/>
  <c r="R3" i="5" s="1"/>
  <c r="S3" i="5" s="1"/>
  <c r="D3" i="5"/>
  <c r="S2" i="5"/>
  <c r="T2" i="5" s="1"/>
  <c r="P2" i="5"/>
  <c r="Q2" i="5" s="1"/>
  <c r="R2" i="5" s="1"/>
  <c r="D2" i="5"/>
  <c r="AA401" i="4"/>
  <c r="Z401" i="4"/>
  <c r="Y401" i="4"/>
  <c r="X401" i="4"/>
  <c r="W401" i="4"/>
  <c r="V401" i="4"/>
  <c r="T401" i="4"/>
  <c r="K401" i="4"/>
  <c r="U401" i="4" s="1"/>
  <c r="AA400" i="4"/>
  <c r="Z400" i="4"/>
  <c r="Y400" i="4"/>
  <c r="X400" i="4"/>
  <c r="W400" i="4"/>
  <c r="V400" i="4"/>
  <c r="T400" i="4"/>
  <c r="K400" i="4"/>
  <c r="U400" i="4" s="1"/>
  <c r="AA399" i="4"/>
  <c r="Z399" i="4"/>
  <c r="Y399" i="4"/>
  <c r="X399" i="4"/>
  <c r="W399" i="4"/>
  <c r="V399" i="4"/>
  <c r="T399" i="4"/>
  <c r="K399" i="4"/>
  <c r="U399" i="4" s="1"/>
  <c r="AA398" i="4"/>
  <c r="Z398" i="4"/>
  <c r="Y398" i="4"/>
  <c r="X398" i="4"/>
  <c r="W398" i="4"/>
  <c r="V398" i="4"/>
  <c r="T398" i="4"/>
  <c r="K398" i="4"/>
  <c r="U398" i="4" s="1"/>
  <c r="AA397" i="4"/>
  <c r="Z397" i="4"/>
  <c r="Y397" i="4"/>
  <c r="X397" i="4"/>
  <c r="W397" i="4"/>
  <c r="V397" i="4"/>
  <c r="U397" i="4"/>
  <c r="T397" i="4"/>
  <c r="K397" i="4"/>
  <c r="AA396" i="4"/>
  <c r="Z396" i="4"/>
  <c r="Y396" i="4"/>
  <c r="X396" i="4"/>
  <c r="W396" i="4"/>
  <c r="V396" i="4"/>
  <c r="U396" i="4"/>
  <c r="T396" i="4"/>
  <c r="K396" i="4"/>
  <c r="AA395" i="4"/>
  <c r="Z395" i="4"/>
  <c r="Y395" i="4"/>
  <c r="X395" i="4"/>
  <c r="W395" i="4"/>
  <c r="V395" i="4"/>
  <c r="T395" i="4"/>
  <c r="K395" i="4"/>
  <c r="U395" i="4" s="1"/>
  <c r="AA394" i="4"/>
  <c r="Z394" i="4"/>
  <c r="Y394" i="4"/>
  <c r="X394" i="4"/>
  <c r="W394" i="4"/>
  <c r="V394" i="4"/>
  <c r="T394" i="4"/>
  <c r="K394" i="4"/>
  <c r="U394" i="4" s="1"/>
  <c r="AA393" i="4"/>
  <c r="Z393" i="4"/>
  <c r="Y393" i="4"/>
  <c r="X393" i="4"/>
  <c r="W393" i="4"/>
  <c r="V393" i="4"/>
  <c r="T393" i="4"/>
  <c r="K393" i="4"/>
  <c r="U393" i="4" s="1"/>
  <c r="AA392" i="4"/>
  <c r="Z392" i="4"/>
  <c r="Y392" i="4"/>
  <c r="X392" i="4"/>
  <c r="W392" i="4"/>
  <c r="V392" i="4"/>
  <c r="T392" i="4"/>
  <c r="K392" i="4"/>
  <c r="U392" i="4" s="1"/>
  <c r="AA391" i="4"/>
  <c r="Z391" i="4"/>
  <c r="Y391" i="4"/>
  <c r="X391" i="4"/>
  <c r="W391" i="4"/>
  <c r="V391" i="4"/>
  <c r="T391" i="4"/>
  <c r="K391" i="4"/>
  <c r="U391" i="4" s="1"/>
  <c r="AA390" i="4"/>
  <c r="Z390" i="4"/>
  <c r="Y390" i="4"/>
  <c r="X390" i="4"/>
  <c r="W390" i="4"/>
  <c r="V390" i="4"/>
  <c r="T390" i="4"/>
  <c r="K390" i="4"/>
  <c r="U390" i="4" s="1"/>
  <c r="AA389" i="4"/>
  <c r="Z389" i="4"/>
  <c r="Y389" i="4"/>
  <c r="X389" i="4"/>
  <c r="W389" i="4"/>
  <c r="V389" i="4"/>
  <c r="U389" i="4"/>
  <c r="T389" i="4"/>
  <c r="K389" i="4"/>
  <c r="AA388" i="4"/>
  <c r="Z388" i="4"/>
  <c r="Y388" i="4"/>
  <c r="X388" i="4"/>
  <c r="W388" i="4"/>
  <c r="V388" i="4"/>
  <c r="U388" i="4"/>
  <c r="T388" i="4"/>
  <c r="K388" i="4"/>
  <c r="AA387" i="4"/>
  <c r="Z387" i="4"/>
  <c r="Y387" i="4"/>
  <c r="X387" i="4"/>
  <c r="W387" i="4"/>
  <c r="V387" i="4"/>
  <c r="T387" i="4"/>
  <c r="K387" i="4"/>
  <c r="U387" i="4" s="1"/>
  <c r="AA386" i="4"/>
  <c r="Z386" i="4"/>
  <c r="Y386" i="4"/>
  <c r="X386" i="4"/>
  <c r="W386" i="4"/>
  <c r="V386" i="4"/>
  <c r="T386" i="4"/>
  <c r="K386" i="4"/>
  <c r="U386" i="4" s="1"/>
  <c r="AA385" i="4"/>
  <c r="Z385" i="4"/>
  <c r="Y385" i="4"/>
  <c r="X385" i="4"/>
  <c r="W385" i="4"/>
  <c r="V385" i="4"/>
  <c r="T385" i="4"/>
  <c r="K385" i="4"/>
  <c r="U385" i="4" s="1"/>
  <c r="AA384" i="4"/>
  <c r="Z384" i="4"/>
  <c r="Y384" i="4"/>
  <c r="X384" i="4"/>
  <c r="W384" i="4"/>
  <c r="V384" i="4"/>
  <c r="U384" i="4"/>
  <c r="T384" i="4"/>
  <c r="K384" i="4"/>
  <c r="AA383" i="4"/>
  <c r="Z383" i="4"/>
  <c r="Y383" i="4"/>
  <c r="X383" i="4"/>
  <c r="W383" i="4"/>
  <c r="V383" i="4"/>
  <c r="T383" i="4"/>
  <c r="K383" i="4"/>
  <c r="U383" i="4" s="1"/>
  <c r="AA382" i="4"/>
  <c r="Z382" i="4"/>
  <c r="Y382" i="4"/>
  <c r="X382" i="4"/>
  <c r="W382" i="4"/>
  <c r="V382" i="4"/>
  <c r="T382" i="4"/>
  <c r="K382" i="4"/>
  <c r="U382" i="4" s="1"/>
  <c r="AA381" i="4"/>
  <c r="Z381" i="4"/>
  <c r="Y381" i="4"/>
  <c r="X381" i="4"/>
  <c r="W381" i="4"/>
  <c r="V381" i="4"/>
  <c r="U381" i="4"/>
  <c r="T381" i="4"/>
  <c r="K381" i="4"/>
  <c r="AA380" i="4"/>
  <c r="Z380" i="4"/>
  <c r="Y380" i="4"/>
  <c r="X380" i="4"/>
  <c r="W380" i="4"/>
  <c r="V380" i="4"/>
  <c r="T380" i="4"/>
  <c r="K380" i="4"/>
  <c r="U380" i="4" s="1"/>
  <c r="AA379" i="4"/>
  <c r="Z379" i="4"/>
  <c r="Y379" i="4"/>
  <c r="X379" i="4"/>
  <c r="W379" i="4"/>
  <c r="V379" i="4"/>
  <c r="T379" i="4"/>
  <c r="K379" i="4"/>
  <c r="U379" i="4" s="1"/>
  <c r="AA378" i="4"/>
  <c r="Z378" i="4"/>
  <c r="Y378" i="4"/>
  <c r="X378" i="4"/>
  <c r="W378" i="4"/>
  <c r="V378" i="4"/>
  <c r="T378" i="4"/>
  <c r="K378" i="4"/>
  <c r="U378" i="4" s="1"/>
  <c r="AA377" i="4"/>
  <c r="Z377" i="4"/>
  <c r="Y377" i="4"/>
  <c r="X377" i="4"/>
  <c r="W377" i="4"/>
  <c r="V377" i="4"/>
  <c r="T377" i="4"/>
  <c r="K377" i="4"/>
  <c r="U377" i="4" s="1"/>
  <c r="AA376" i="4"/>
  <c r="Z376" i="4"/>
  <c r="Y376" i="4"/>
  <c r="X376" i="4"/>
  <c r="W376" i="4"/>
  <c r="V376" i="4"/>
  <c r="U376" i="4"/>
  <c r="T376" i="4"/>
  <c r="K376" i="4"/>
  <c r="AA375" i="4"/>
  <c r="Z375" i="4"/>
  <c r="Y375" i="4"/>
  <c r="X375" i="4"/>
  <c r="W375" i="4"/>
  <c r="V375" i="4"/>
  <c r="T375" i="4"/>
  <c r="K375" i="4"/>
  <c r="U375" i="4" s="1"/>
  <c r="AA374" i="4"/>
  <c r="Z374" i="4"/>
  <c r="Y374" i="4"/>
  <c r="X374" i="4"/>
  <c r="W374" i="4"/>
  <c r="V374" i="4"/>
  <c r="T374" i="4"/>
  <c r="K374" i="4"/>
  <c r="U374" i="4" s="1"/>
  <c r="AA373" i="4"/>
  <c r="Z373" i="4"/>
  <c r="Y373" i="4"/>
  <c r="X373" i="4"/>
  <c r="W373" i="4"/>
  <c r="V373" i="4"/>
  <c r="U373" i="4"/>
  <c r="T373" i="4"/>
  <c r="K373" i="4"/>
  <c r="AA372" i="4"/>
  <c r="Z372" i="4"/>
  <c r="Y372" i="4"/>
  <c r="X372" i="4"/>
  <c r="W372" i="4"/>
  <c r="V372" i="4"/>
  <c r="T372" i="4"/>
  <c r="K372" i="4"/>
  <c r="U372" i="4" s="1"/>
  <c r="AA371" i="4"/>
  <c r="Z371" i="4"/>
  <c r="Y371" i="4"/>
  <c r="X371" i="4"/>
  <c r="W371" i="4"/>
  <c r="V371" i="4"/>
  <c r="T371" i="4"/>
  <c r="K371" i="4"/>
  <c r="U371" i="4" s="1"/>
  <c r="AA370" i="4"/>
  <c r="Z370" i="4"/>
  <c r="Y370" i="4"/>
  <c r="X370" i="4"/>
  <c r="W370" i="4"/>
  <c r="V370" i="4"/>
  <c r="T370" i="4"/>
  <c r="K370" i="4"/>
  <c r="U370" i="4" s="1"/>
  <c r="AA369" i="4"/>
  <c r="Z369" i="4"/>
  <c r="Y369" i="4"/>
  <c r="X369" i="4"/>
  <c r="W369" i="4"/>
  <c r="V369" i="4"/>
  <c r="T369" i="4"/>
  <c r="K369" i="4"/>
  <c r="U369" i="4" s="1"/>
  <c r="AA368" i="4"/>
  <c r="Z368" i="4"/>
  <c r="Y368" i="4"/>
  <c r="X368" i="4"/>
  <c r="W368" i="4"/>
  <c r="V368" i="4"/>
  <c r="T368" i="4"/>
  <c r="K368" i="4"/>
  <c r="U368" i="4" s="1"/>
  <c r="AA367" i="4"/>
  <c r="Z367" i="4"/>
  <c r="Y367" i="4"/>
  <c r="X367" i="4"/>
  <c r="W367" i="4"/>
  <c r="V367" i="4"/>
  <c r="T367" i="4"/>
  <c r="K367" i="4"/>
  <c r="U367" i="4" s="1"/>
  <c r="AA366" i="4"/>
  <c r="Z366" i="4"/>
  <c r="Y366" i="4"/>
  <c r="X366" i="4"/>
  <c r="W366" i="4"/>
  <c r="V366" i="4"/>
  <c r="T366" i="4"/>
  <c r="K366" i="4"/>
  <c r="U366" i="4" s="1"/>
  <c r="AA365" i="4"/>
  <c r="Z365" i="4"/>
  <c r="Y365" i="4"/>
  <c r="X365" i="4"/>
  <c r="W365" i="4"/>
  <c r="V365" i="4"/>
  <c r="U365" i="4"/>
  <c r="T365" i="4"/>
  <c r="K365" i="4"/>
  <c r="AA364" i="4"/>
  <c r="Z364" i="4"/>
  <c r="Y364" i="4"/>
  <c r="X364" i="4"/>
  <c r="W364" i="4"/>
  <c r="V364" i="4"/>
  <c r="U364" i="4"/>
  <c r="T364" i="4"/>
  <c r="K364" i="4"/>
  <c r="AA363" i="4"/>
  <c r="Z363" i="4"/>
  <c r="Y363" i="4"/>
  <c r="X363" i="4"/>
  <c r="W363" i="4"/>
  <c r="V363" i="4"/>
  <c r="T363" i="4"/>
  <c r="K363" i="4"/>
  <c r="U363" i="4" s="1"/>
  <c r="AA362" i="4"/>
  <c r="Z362" i="4"/>
  <c r="Y362" i="4"/>
  <c r="X362" i="4"/>
  <c r="W362" i="4"/>
  <c r="V362" i="4"/>
  <c r="T362" i="4"/>
  <c r="K362" i="4"/>
  <c r="U362" i="4" s="1"/>
  <c r="AA361" i="4"/>
  <c r="Z361" i="4"/>
  <c r="Y361" i="4"/>
  <c r="X361" i="4"/>
  <c r="W361" i="4"/>
  <c r="V361" i="4"/>
  <c r="T361" i="4"/>
  <c r="K361" i="4"/>
  <c r="U361" i="4" s="1"/>
  <c r="AA360" i="4"/>
  <c r="Z360" i="4"/>
  <c r="Y360" i="4"/>
  <c r="X360" i="4"/>
  <c r="W360" i="4"/>
  <c r="V360" i="4"/>
  <c r="T360" i="4"/>
  <c r="K360" i="4"/>
  <c r="U360" i="4" s="1"/>
  <c r="AA359" i="4"/>
  <c r="Z359" i="4"/>
  <c r="Y359" i="4"/>
  <c r="X359" i="4"/>
  <c r="W359" i="4"/>
  <c r="V359" i="4"/>
  <c r="T359" i="4"/>
  <c r="K359" i="4"/>
  <c r="U359" i="4" s="1"/>
  <c r="AA358" i="4"/>
  <c r="Z358" i="4"/>
  <c r="Y358" i="4"/>
  <c r="X358" i="4"/>
  <c r="W358" i="4"/>
  <c r="V358" i="4"/>
  <c r="T358" i="4"/>
  <c r="K358" i="4"/>
  <c r="U358" i="4" s="1"/>
  <c r="AA357" i="4"/>
  <c r="Z357" i="4"/>
  <c r="Y357" i="4"/>
  <c r="X357" i="4"/>
  <c r="W357" i="4"/>
  <c r="V357" i="4"/>
  <c r="U357" i="4"/>
  <c r="T357" i="4"/>
  <c r="K357" i="4"/>
  <c r="AA356" i="4"/>
  <c r="Z356" i="4"/>
  <c r="Y356" i="4"/>
  <c r="X356" i="4"/>
  <c r="W356" i="4"/>
  <c r="V356" i="4"/>
  <c r="U356" i="4"/>
  <c r="T356" i="4"/>
  <c r="K356" i="4"/>
  <c r="AA355" i="4"/>
  <c r="Z355" i="4"/>
  <c r="Y355" i="4"/>
  <c r="X355" i="4"/>
  <c r="W355" i="4"/>
  <c r="V355" i="4"/>
  <c r="T355" i="4"/>
  <c r="K355" i="4"/>
  <c r="U355" i="4" s="1"/>
  <c r="AA354" i="4"/>
  <c r="Z354" i="4"/>
  <c r="Y354" i="4"/>
  <c r="X354" i="4"/>
  <c r="W354" i="4"/>
  <c r="V354" i="4"/>
  <c r="T354" i="4"/>
  <c r="K354" i="4"/>
  <c r="U354" i="4" s="1"/>
  <c r="AA353" i="4"/>
  <c r="Z353" i="4"/>
  <c r="Y353" i="4"/>
  <c r="X353" i="4"/>
  <c r="W353" i="4"/>
  <c r="V353" i="4"/>
  <c r="T353" i="4"/>
  <c r="K353" i="4"/>
  <c r="U353" i="4" s="1"/>
  <c r="AA352" i="4"/>
  <c r="Z352" i="4"/>
  <c r="Y352" i="4"/>
  <c r="X352" i="4"/>
  <c r="W352" i="4"/>
  <c r="V352" i="4"/>
  <c r="U352" i="4"/>
  <c r="T352" i="4"/>
  <c r="K352" i="4"/>
  <c r="AA351" i="4"/>
  <c r="Z351" i="4"/>
  <c r="Y351" i="4"/>
  <c r="X351" i="4"/>
  <c r="W351" i="4"/>
  <c r="V351" i="4"/>
  <c r="T351" i="4"/>
  <c r="K351" i="4"/>
  <c r="U351" i="4" s="1"/>
  <c r="AA350" i="4"/>
  <c r="Z350" i="4"/>
  <c r="Y350" i="4"/>
  <c r="X350" i="4"/>
  <c r="W350" i="4"/>
  <c r="V350" i="4"/>
  <c r="T350" i="4"/>
  <c r="K350" i="4"/>
  <c r="U350" i="4" s="1"/>
  <c r="AA349" i="4"/>
  <c r="Z349" i="4"/>
  <c r="Y349" i="4"/>
  <c r="X349" i="4"/>
  <c r="W349" i="4"/>
  <c r="V349" i="4"/>
  <c r="U349" i="4"/>
  <c r="T349" i="4"/>
  <c r="K349" i="4"/>
  <c r="AA348" i="4"/>
  <c r="Z348" i="4"/>
  <c r="Y348" i="4"/>
  <c r="X348" i="4"/>
  <c r="W348" i="4"/>
  <c r="V348" i="4"/>
  <c r="T348" i="4"/>
  <c r="K348" i="4"/>
  <c r="U348" i="4" s="1"/>
  <c r="AA347" i="4"/>
  <c r="Z347" i="4"/>
  <c r="Y347" i="4"/>
  <c r="X347" i="4"/>
  <c r="W347" i="4"/>
  <c r="V347" i="4"/>
  <c r="T347" i="4"/>
  <c r="K347" i="4"/>
  <c r="U347" i="4" s="1"/>
  <c r="AA346" i="4"/>
  <c r="Z346" i="4"/>
  <c r="Y346" i="4"/>
  <c r="X346" i="4"/>
  <c r="W346" i="4"/>
  <c r="V346" i="4"/>
  <c r="T346" i="4"/>
  <c r="K346" i="4"/>
  <c r="U346" i="4" s="1"/>
  <c r="AA345" i="4"/>
  <c r="Z345" i="4"/>
  <c r="Y345" i="4"/>
  <c r="X345" i="4"/>
  <c r="W345" i="4"/>
  <c r="V345" i="4"/>
  <c r="T345" i="4"/>
  <c r="K345" i="4"/>
  <c r="U345" i="4" s="1"/>
  <c r="AA344" i="4"/>
  <c r="Z344" i="4"/>
  <c r="Y344" i="4"/>
  <c r="X344" i="4"/>
  <c r="W344" i="4"/>
  <c r="V344" i="4"/>
  <c r="U344" i="4"/>
  <c r="T344" i="4"/>
  <c r="K344" i="4"/>
  <c r="AA343" i="4"/>
  <c r="Z343" i="4"/>
  <c r="Y343" i="4"/>
  <c r="X343" i="4"/>
  <c r="W343" i="4"/>
  <c r="V343" i="4"/>
  <c r="T343" i="4"/>
  <c r="K343" i="4"/>
  <c r="U343" i="4" s="1"/>
  <c r="AA342" i="4"/>
  <c r="Z342" i="4"/>
  <c r="Y342" i="4"/>
  <c r="X342" i="4"/>
  <c r="W342" i="4"/>
  <c r="V342" i="4"/>
  <c r="T342" i="4"/>
  <c r="K342" i="4"/>
  <c r="U342" i="4" s="1"/>
  <c r="AA341" i="4"/>
  <c r="Z341" i="4"/>
  <c r="Y341" i="4"/>
  <c r="X341" i="4"/>
  <c r="W341" i="4"/>
  <c r="V341" i="4"/>
  <c r="U341" i="4"/>
  <c r="T341" i="4"/>
  <c r="K341" i="4"/>
  <c r="AA340" i="4"/>
  <c r="Z340" i="4"/>
  <c r="Y340" i="4"/>
  <c r="X340" i="4"/>
  <c r="W340" i="4"/>
  <c r="V340" i="4"/>
  <c r="T340" i="4"/>
  <c r="K340" i="4"/>
  <c r="U340" i="4" s="1"/>
  <c r="AA339" i="4"/>
  <c r="Z339" i="4"/>
  <c r="Y339" i="4"/>
  <c r="X339" i="4"/>
  <c r="W339" i="4"/>
  <c r="V339" i="4"/>
  <c r="T339" i="4"/>
  <c r="K339" i="4"/>
  <c r="U339" i="4" s="1"/>
  <c r="AA338" i="4"/>
  <c r="Z338" i="4"/>
  <c r="Y338" i="4"/>
  <c r="X338" i="4"/>
  <c r="W338" i="4"/>
  <c r="V338" i="4"/>
  <c r="T338" i="4"/>
  <c r="K338" i="4"/>
  <c r="U338" i="4" s="1"/>
  <c r="AA337" i="4"/>
  <c r="Z337" i="4"/>
  <c r="Y337" i="4"/>
  <c r="X337" i="4"/>
  <c r="W337" i="4"/>
  <c r="V337" i="4"/>
  <c r="T337" i="4"/>
  <c r="K337" i="4"/>
  <c r="U337" i="4" s="1"/>
  <c r="AA336" i="4"/>
  <c r="Z336" i="4"/>
  <c r="Y336" i="4"/>
  <c r="X336" i="4"/>
  <c r="W336" i="4"/>
  <c r="V336" i="4"/>
  <c r="T336" i="4"/>
  <c r="K336" i="4"/>
  <c r="U336" i="4" s="1"/>
  <c r="AA335" i="4"/>
  <c r="Z335" i="4"/>
  <c r="Y335" i="4"/>
  <c r="X335" i="4"/>
  <c r="W335" i="4"/>
  <c r="V335" i="4"/>
  <c r="T335" i="4"/>
  <c r="K335" i="4"/>
  <c r="U335" i="4" s="1"/>
  <c r="AA334" i="4"/>
  <c r="Z334" i="4"/>
  <c r="Y334" i="4"/>
  <c r="X334" i="4"/>
  <c r="W334" i="4"/>
  <c r="V334" i="4"/>
  <c r="T334" i="4"/>
  <c r="K334" i="4"/>
  <c r="U334" i="4" s="1"/>
  <c r="AA333" i="4"/>
  <c r="Z333" i="4"/>
  <c r="Y333" i="4"/>
  <c r="X333" i="4"/>
  <c r="W333" i="4"/>
  <c r="V333" i="4"/>
  <c r="U333" i="4"/>
  <c r="T333" i="4"/>
  <c r="K333" i="4"/>
  <c r="AA332" i="4"/>
  <c r="Z332" i="4"/>
  <c r="Y332" i="4"/>
  <c r="X332" i="4"/>
  <c r="W332" i="4"/>
  <c r="V332" i="4"/>
  <c r="U332" i="4"/>
  <c r="T332" i="4"/>
  <c r="K332" i="4"/>
  <c r="AA331" i="4"/>
  <c r="Z331" i="4"/>
  <c r="Y331" i="4"/>
  <c r="X331" i="4"/>
  <c r="W331" i="4"/>
  <c r="V331" i="4"/>
  <c r="T331" i="4"/>
  <c r="K331" i="4"/>
  <c r="U331" i="4" s="1"/>
  <c r="AA330" i="4"/>
  <c r="Z330" i="4"/>
  <c r="Y330" i="4"/>
  <c r="X330" i="4"/>
  <c r="W330" i="4"/>
  <c r="V330" i="4"/>
  <c r="T330" i="4"/>
  <c r="K330" i="4"/>
  <c r="U330" i="4" s="1"/>
  <c r="AA329" i="4"/>
  <c r="Z329" i="4"/>
  <c r="Y329" i="4"/>
  <c r="X329" i="4"/>
  <c r="W329" i="4"/>
  <c r="V329" i="4"/>
  <c r="T329" i="4"/>
  <c r="K329" i="4"/>
  <c r="U329" i="4" s="1"/>
  <c r="AA328" i="4"/>
  <c r="Z328" i="4"/>
  <c r="Y328" i="4"/>
  <c r="X328" i="4"/>
  <c r="W328" i="4"/>
  <c r="V328" i="4"/>
  <c r="T328" i="4"/>
  <c r="K328" i="4"/>
  <c r="U328" i="4" s="1"/>
  <c r="AA327" i="4"/>
  <c r="Z327" i="4"/>
  <c r="Y327" i="4"/>
  <c r="X327" i="4"/>
  <c r="W327" i="4"/>
  <c r="V327" i="4"/>
  <c r="T327" i="4"/>
  <c r="K327" i="4"/>
  <c r="U327" i="4" s="1"/>
  <c r="AA326" i="4"/>
  <c r="Z326" i="4"/>
  <c r="Y326" i="4"/>
  <c r="X326" i="4"/>
  <c r="W326" i="4"/>
  <c r="V326" i="4"/>
  <c r="T326" i="4"/>
  <c r="K326" i="4"/>
  <c r="U326" i="4" s="1"/>
  <c r="AA325" i="4"/>
  <c r="Z325" i="4"/>
  <c r="Y325" i="4"/>
  <c r="X325" i="4"/>
  <c r="W325" i="4"/>
  <c r="V325" i="4"/>
  <c r="U325" i="4"/>
  <c r="T325" i="4"/>
  <c r="K325" i="4"/>
  <c r="AA324" i="4"/>
  <c r="Z324" i="4"/>
  <c r="Y324" i="4"/>
  <c r="X324" i="4"/>
  <c r="W324" i="4"/>
  <c r="V324" i="4"/>
  <c r="U324" i="4"/>
  <c r="T324" i="4"/>
  <c r="K324" i="4"/>
  <c r="AA323" i="4"/>
  <c r="Z323" i="4"/>
  <c r="Y323" i="4"/>
  <c r="X323" i="4"/>
  <c r="W323" i="4"/>
  <c r="V323" i="4"/>
  <c r="T323" i="4"/>
  <c r="K323" i="4"/>
  <c r="U323" i="4" s="1"/>
  <c r="AA322" i="4"/>
  <c r="Z322" i="4"/>
  <c r="Y322" i="4"/>
  <c r="X322" i="4"/>
  <c r="W322" i="4"/>
  <c r="V322" i="4"/>
  <c r="T322" i="4"/>
  <c r="K322" i="4"/>
  <c r="U322" i="4" s="1"/>
  <c r="AA321" i="4"/>
  <c r="Z321" i="4"/>
  <c r="Y321" i="4"/>
  <c r="X321" i="4"/>
  <c r="W321" i="4"/>
  <c r="V321" i="4"/>
  <c r="T321" i="4"/>
  <c r="K321" i="4"/>
  <c r="U321" i="4" s="1"/>
  <c r="AA320" i="4"/>
  <c r="Z320" i="4"/>
  <c r="Y320" i="4"/>
  <c r="X320" i="4"/>
  <c r="W320" i="4"/>
  <c r="V320" i="4"/>
  <c r="U320" i="4"/>
  <c r="T320" i="4"/>
  <c r="K320" i="4"/>
  <c r="AA319" i="4"/>
  <c r="Z319" i="4"/>
  <c r="Y319" i="4"/>
  <c r="X319" i="4"/>
  <c r="W319" i="4"/>
  <c r="V319" i="4"/>
  <c r="T319" i="4"/>
  <c r="K319" i="4"/>
  <c r="U319" i="4" s="1"/>
  <c r="AA318" i="4"/>
  <c r="Z318" i="4"/>
  <c r="Y318" i="4"/>
  <c r="X318" i="4"/>
  <c r="W318" i="4"/>
  <c r="V318" i="4"/>
  <c r="T318" i="4"/>
  <c r="K318" i="4"/>
  <c r="U318" i="4" s="1"/>
  <c r="AA317" i="4"/>
  <c r="Z317" i="4"/>
  <c r="Y317" i="4"/>
  <c r="X317" i="4"/>
  <c r="W317" i="4"/>
  <c r="V317" i="4"/>
  <c r="U317" i="4"/>
  <c r="T317" i="4"/>
  <c r="K317" i="4"/>
  <c r="AA316" i="4"/>
  <c r="Z316" i="4"/>
  <c r="Y316" i="4"/>
  <c r="X316" i="4"/>
  <c r="W316" i="4"/>
  <c r="V316" i="4"/>
  <c r="T316" i="4"/>
  <c r="K316" i="4"/>
  <c r="U316" i="4" s="1"/>
  <c r="AA315" i="4"/>
  <c r="Z315" i="4"/>
  <c r="Y315" i="4"/>
  <c r="X315" i="4"/>
  <c r="W315" i="4"/>
  <c r="V315" i="4"/>
  <c r="T315" i="4"/>
  <c r="K315" i="4"/>
  <c r="U315" i="4" s="1"/>
  <c r="AA314" i="4"/>
  <c r="Z314" i="4"/>
  <c r="Y314" i="4"/>
  <c r="X314" i="4"/>
  <c r="W314" i="4"/>
  <c r="V314" i="4"/>
  <c r="T314" i="4"/>
  <c r="K314" i="4"/>
  <c r="U314" i="4" s="1"/>
  <c r="AA313" i="4"/>
  <c r="Z313" i="4"/>
  <c r="Y313" i="4"/>
  <c r="X313" i="4"/>
  <c r="W313" i="4"/>
  <c r="V313" i="4"/>
  <c r="T313" i="4"/>
  <c r="K313" i="4"/>
  <c r="U313" i="4" s="1"/>
  <c r="AA312" i="4"/>
  <c r="Z312" i="4"/>
  <c r="Y312" i="4"/>
  <c r="X312" i="4"/>
  <c r="W312" i="4"/>
  <c r="V312" i="4"/>
  <c r="U312" i="4"/>
  <c r="T312" i="4"/>
  <c r="K312" i="4"/>
  <c r="AA311" i="4"/>
  <c r="Z311" i="4"/>
  <c r="Y311" i="4"/>
  <c r="X311" i="4"/>
  <c r="W311" i="4"/>
  <c r="V311" i="4"/>
  <c r="T311" i="4"/>
  <c r="K311" i="4"/>
  <c r="U311" i="4" s="1"/>
  <c r="AA310" i="4"/>
  <c r="Z310" i="4"/>
  <c r="Y310" i="4"/>
  <c r="X310" i="4"/>
  <c r="W310" i="4"/>
  <c r="V310" i="4"/>
  <c r="T310" i="4"/>
  <c r="K310" i="4"/>
  <c r="U310" i="4" s="1"/>
  <c r="AA309" i="4"/>
  <c r="Z309" i="4"/>
  <c r="Y309" i="4"/>
  <c r="X309" i="4"/>
  <c r="W309" i="4"/>
  <c r="V309" i="4"/>
  <c r="U309" i="4"/>
  <c r="T309" i="4"/>
  <c r="K309" i="4"/>
  <c r="AA308" i="4"/>
  <c r="Z308" i="4"/>
  <c r="Y308" i="4"/>
  <c r="X308" i="4"/>
  <c r="W308" i="4"/>
  <c r="V308" i="4"/>
  <c r="T308" i="4"/>
  <c r="K308" i="4"/>
  <c r="U308" i="4" s="1"/>
  <c r="AA307" i="4"/>
  <c r="Z307" i="4"/>
  <c r="Y307" i="4"/>
  <c r="X307" i="4"/>
  <c r="W307" i="4"/>
  <c r="V307" i="4"/>
  <c r="T307" i="4"/>
  <c r="K307" i="4"/>
  <c r="U307" i="4" s="1"/>
  <c r="AA306" i="4"/>
  <c r="Z306" i="4"/>
  <c r="Y306" i="4"/>
  <c r="X306" i="4"/>
  <c r="W306" i="4"/>
  <c r="V306" i="4"/>
  <c r="T306" i="4"/>
  <c r="K306" i="4"/>
  <c r="U306" i="4" s="1"/>
  <c r="AA305" i="4"/>
  <c r="Z305" i="4"/>
  <c r="Y305" i="4"/>
  <c r="X305" i="4"/>
  <c r="W305" i="4"/>
  <c r="V305" i="4"/>
  <c r="T305" i="4"/>
  <c r="K305" i="4"/>
  <c r="U305" i="4" s="1"/>
  <c r="AA304" i="4"/>
  <c r="Z304" i="4"/>
  <c r="Y304" i="4"/>
  <c r="X304" i="4"/>
  <c r="W304" i="4"/>
  <c r="V304" i="4"/>
  <c r="T304" i="4"/>
  <c r="K304" i="4"/>
  <c r="U304" i="4" s="1"/>
  <c r="AA303" i="4"/>
  <c r="Z303" i="4"/>
  <c r="Y303" i="4"/>
  <c r="X303" i="4"/>
  <c r="W303" i="4"/>
  <c r="V303" i="4"/>
  <c r="T303" i="4"/>
  <c r="K303" i="4"/>
  <c r="U303" i="4" s="1"/>
  <c r="AA302" i="4"/>
  <c r="Z302" i="4"/>
  <c r="Y302" i="4"/>
  <c r="X302" i="4"/>
  <c r="W302" i="4"/>
  <c r="V302" i="4"/>
  <c r="T302" i="4"/>
  <c r="K302" i="4"/>
  <c r="U302" i="4" s="1"/>
  <c r="AA301" i="4"/>
  <c r="Z301" i="4"/>
  <c r="Y301" i="4"/>
  <c r="X301" i="4"/>
  <c r="W301" i="4"/>
  <c r="V301" i="4"/>
  <c r="U301" i="4"/>
  <c r="T301" i="4"/>
  <c r="K301" i="4"/>
  <c r="AA300" i="4"/>
  <c r="Z300" i="4"/>
  <c r="Y300" i="4"/>
  <c r="X300" i="4"/>
  <c r="W300" i="4"/>
  <c r="V300" i="4"/>
  <c r="U300" i="4"/>
  <c r="T300" i="4"/>
  <c r="K300" i="4"/>
  <c r="AA299" i="4"/>
  <c r="Z299" i="4"/>
  <c r="Y299" i="4"/>
  <c r="X299" i="4"/>
  <c r="W299" i="4"/>
  <c r="V299" i="4"/>
  <c r="T299" i="4"/>
  <c r="K299" i="4"/>
  <c r="U299" i="4" s="1"/>
  <c r="AA298" i="4"/>
  <c r="Z298" i="4"/>
  <c r="Y298" i="4"/>
  <c r="X298" i="4"/>
  <c r="W298" i="4"/>
  <c r="V298" i="4"/>
  <c r="T298" i="4"/>
  <c r="K298" i="4"/>
  <c r="U298" i="4" s="1"/>
  <c r="AA297" i="4"/>
  <c r="Z297" i="4"/>
  <c r="Y297" i="4"/>
  <c r="X297" i="4"/>
  <c r="W297" i="4"/>
  <c r="V297" i="4"/>
  <c r="T297" i="4"/>
  <c r="K297" i="4"/>
  <c r="U297" i="4" s="1"/>
  <c r="AA296" i="4"/>
  <c r="Z296" i="4"/>
  <c r="Y296" i="4"/>
  <c r="X296" i="4"/>
  <c r="W296" i="4"/>
  <c r="V296" i="4"/>
  <c r="T296" i="4"/>
  <c r="K296" i="4"/>
  <c r="U296" i="4" s="1"/>
  <c r="AA295" i="4"/>
  <c r="Z295" i="4"/>
  <c r="Y295" i="4"/>
  <c r="X295" i="4"/>
  <c r="W295" i="4"/>
  <c r="V295" i="4"/>
  <c r="T295" i="4"/>
  <c r="K295" i="4"/>
  <c r="U295" i="4" s="1"/>
  <c r="AA294" i="4"/>
  <c r="Z294" i="4"/>
  <c r="Y294" i="4"/>
  <c r="X294" i="4"/>
  <c r="W294" i="4"/>
  <c r="V294" i="4"/>
  <c r="T294" i="4"/>
  <c r="K294" i="4"/>
  <c r="U294" i="4" s="1"/>
  <c r="AA293" i="4"/>
  <c r="Z293" i="4"/>
  <c r="Y293" i="4"/>
  <c r="X293" i="4"/>
  <c r="W293" i="4"/>
  <c r="V293" i="4"/>
  <c r="U293" i="4"/>
  <c r="T293" i="4"/>
  <c r="K293" i="4"/>
  <c r="AA292" i="4"/>
  <c r="Z292" i="4"/>
  <c r="Y292" i="4"/>
  <c r="X292" i="4"/>
  <c r="W292" i="4"/>
  <c r="V292" i="4"/>
  <c r="U292" i="4"/>
  <c r="T292" i="4"/>
  <c r="K292" i="4"/>
  <c r="AA291" i="4"/>
  <c r="Z291" i="4"/>
  <c r="Y291" i="4"/>
  <c r="X291" i="4"/>
  <c r="W291" i="4"/>
  <c r="V291" i="4"/>
  <c r="T291" i="4"/>
  <c r="K291" i="4"/>
  <c r="U291" i="4" s="1"/>
  <c r="AA290" i="4"/>
  <c r="Z290" i="4"/>
  <c r="Y290" i="4"/>
  <c r="X290" i="4"/>
  <c r="W290" i="4"/>
  <c r="V290" i="4"/>
  <c r="T290" i="4"/>
  <c r="K290" i="4"/>
  <c r="U290" i="4" s="1"/>
  <c r="AA289" i="4"/>
  <c r="Z289" i="4"/>
  <c r="Y289" i="4"/>
  <c r="X289" i="4"/>
  <c r="W289" i="4"/>
  <c r="V289" i="4"/>
  <c r="T289" i="4"/>
  <c r="K289" i="4"/>
  <c r="U289" i="4" s="1"/>
  <c r="AA288" i="4"/>
  <c r="Z288" i="4"/>
  <c r="Y288" i="4"/>
  <c r="X288" i="4"/>
  <c r="W288" i="4"/>
  <c r="V288" i="4"/>
  <c r="U288" i="4"/>
  <c r="T288" i="4"/>
  <c r="K288" i="4"/>
  <c r="AA287" i="4"/>
  <c r="Z287" i="4"/>
  <c r="Y287" i="4"/>
  <c r="X287" i="4"/>
  <c r="W287" i="4"/>
  <c r="V287" i="4"/>
  <c r="T287" i="4"/>
  <c r="K287" i="4"/>
  <c r="U287" i="4" s="1"/>
  <c r="AA286" i="4"/>
  <c r="Z286" i="4"/>
  <c r="Y286" i="4"/>
  <c r="X286" i="4"/>
  <c r="W286" i="4"/>
  <c r="V286" i="4"/>
  <c r="T286" i="4"/>
  <c r="K286" i="4"/>
  <c r="U286" i="4" s="1"/>
  <c r="AA285" i="4"/>
  <c r="Z285" i="4"/>
  <c r="Y285" i="4"/>
  <c r="X285" i="4"/>
  <c r="W285" i="4"/>
  <c r="V285" i="4"/>
  <c r="U285" i="4"/>
  <c r="T285" i="4"/>
  <c r="K285" i="4"/>
  <c r="AA284" i="4"/>
  <c r="Z284" i="4"/>
  <c r="Y284" i="4"/>
  <c r="X284" i="4"/>
  <c r="W284" i="4"/>
  <c r="V284" i="4"/>
  <c r="T284" i="4"/>
  <c r="K284" i="4"/>
  <c r="U284" i="4" s="1"/>
  <c r="AA283" i="4"/>
  <c r="Z283" i="4"/>
  <c r="Y283" i="4"/>
  <c r="X283" i="4"/>
  <c r="W283" i="4"/>
  <c r="V283" i="4"/>
  <c r="T283" i="4"/>
  <c r="K283" i="4"/>
  <c r="U283" i="4" s="1"/>
  <c r="AA282" i="4"/>
  <c r="Z282" i="4"/>
  <c r="Y282" i="4"/>
  <c r="X282" i="4"/>
  <c r="W282" i="4"/>
  <c r="V282" i="4"/>
  <c r="T282" i="4"/>
  <c r="K282" i="4"/>
  <c r="U282" i="4" s="1"/>
  <c r="AA281" i="4"/>
  <c r="Z281" i="4"/>
  <c r="Y281" i="4"/>
  <c r="X281" i="4"/>
  <c r="W281" i="4"/>
  <c r="V281" i="4"/>
  <c r="T281" i="4"/>
  <c r="K281" i="4"/>
  <c r="U281" i="4" s="1"/>
  <c r="AA280" i="4"/>
  <c r="Z280" i="4"/>
  <c r="Y280" i="4"/>
  <c r="X280" i="4"/>
  <c r="W280" i="4"/>
  <c r="V280" i="4"/>
  <c r="U280" i="4"/>
  <c r="T280" i="4"/>
  <c r="K280" i="4"/>
  <c r="AA279" i="4"/>
  <c r="Z279" i="4"/>
  <c r="Y279" i="4"/>
  <c r="X279" i="4"/>
  <c r="W279" i="4"/>
  <c r="V279" i="4"/>
  <c r="T279" i="4"/>
  <c r="K279" i="4"/>
  <c r="U279" i="4" s="1"/>
  <c r="AA278" i="4"/>
  <c r="Z278" i="4"/>
  <c r="Y278" i="4"/>
  <c r="X278" i="4"/>
  <c r="W278" i="4"/>
  <c r="V278" i="4"/>
  <c r="T278" i="4"/>
  <c r="K278" i="4"/>
  <c r="U278" i="4" s="1"/>
  <c r="AA277" i="4"/>
  <c r="Z277" i="4"/>
  <c r="Y277" i="4"/>
  <c r="X277" i="4"/>
  <c r="W277" i="4"/>
  <c r="V277" i="4"/>
  <c r="U277" i="4"/>
  <c r="T277" i="4"/>
  <c r="K277" i="4"/>
  <c r="AA276" i="4"/>
  <c r="Z276" i="4"/>
  <c r="Y276" i="4"/>
  <c r="X276" i="4"/>
  <c r="W276" i="4"/>
  <c r="V276" i="4"/>
  <c r="T276" i="4"/>
  <c r="K276" i="4"/>
  <c r="U276" i="4" s="1"/>
  <c r="AA275" i="4"/>
  <c r="Z275" i="4"/>
  <c r="Y275" i="4"/>
  <c r="X275" i="4"/>
  <c r="W275" i="4"/>
  <c r="V275" i="4"/>
  <c r="T275" i="4"/>
  <c r="K275" i="4"/>
  <c r="U275" i="4" s="1"/>
  <c r="AA274" i="4"/>
  <c r="Z274" i="4"/>
  <c r="Y274" i="4"/>
  <c r="X274" i="4"/>
  <c r="W274" i="4"/>
  <c r="V274" i="4"/>
  <c r="T274" i="4"/>
  <c r="K274" i="4"/>
  <c r="U274" i="4" s="1"/>
  <c r="AA273" i="4"/>
  <c r="Z273" i="4"/>
  <c r="Y273" i="4"/>
  <c r="X273" i="4"/>
  <c r="W273" i="4"/>
  <c r="V273" i="4"/>
  <c r="T273" i="4"/>
  <c r="K273" i="4"/>
  <c r="U273" i="4" s="1"/>
  <c r="AA272" i="4"/>
  <c r="Z272" i="4"/>
  <c r="Y272" i="4"/>
  <c r="X272" i="4"/>
  <c r="W272" i="4"/>
  <c r="V272" i="4"/>
  <c r="T272" i="4"/>
  <c r="K272" i="4"/>
  <c r="U272" i="4" s="1"/>
  <c r="AA271" i="4"/>
  <c r="Z271" i="4"/>
  <c r="Y271" i="4"/>
  <c r="X271" i="4"/>
  <c r="W271" i="4"/>
  <c r="V271" i="4"/>
  <c r="T271" i="4"/>
  <c r="K271" i="4"/>
  <c r="U271" i="4" s="1"/>
  <c r="AA270" i="4"/>
  <c r="Z270" i="4"/>
  <c r="Y270" i="4"/>
  <c r="X270" i="4"/>
  <c r="W270" i="4"/>
  <c r="V270" i="4"/>
  <c r="T270" i="4"/>
  <c r="K270" i="4"/>
  <c r="U270" i="4" s="1"/>
  <c r="AA269" i="4"/>
  <c r="Z269" i="4"/>
  <c r="Y269" i="4"/>
  <c r="X269" i="4"/>
  <c r="W269" i="4"/>
  <c r="V269" i="4"/>
  <c r="U269" i="4"/>
  <c r="T269" i="4"/>
  <c r="K269" i="4"/>
  <c r="AA268" i="4"/>
  <c r="Z268" i="4"/>
  <c r="Y268" i="4"/>
  <c r="X268" i="4"/>
  <c r="W268" i="4"/>
  <c r="V268" i="4"/>
  <c r="U268" i="4"/>
  <c r="T268" i="4"/>
  <c r="K268" i="4"/>
  <c r="AA267" i="4"/>
  <c r="Z267" i="4"/>
  <c r="Y267" i="4"/>
  <c r="X267" i="4"/>
  <c r="W267" i="4"/>
  <c r="V267" i="4"/>
  <c r="T267" i="4"/>
  <c r="K267" i="4"/>
  <c r="U267" i="4" s="1"/>
  <c r="AA266" i="4"/>
  <c r="Z266" i="4"/>
  <c r="Y266" i="4"/>
  <c r="X266" i="4"/>
  <c r="W266" i="4"/>
  <c r="V266" i="4"/>
  <c r="T266" i="4"/>
  <c r="K266" i="4"/>
  <c r="U266" i="4" s="1"/>
  <c r="AA265" i="4"/>
  <c r="Z265" i="4"/>
  <c r="Y265" i="4"/>
  <c r="X265" i="4"/>
  <c r="W265" i="4"/>
  <c r="V265" i="4"/>
  <c r="T265" i="4"/>
  <c r="K265" i="4"/>
  <c r="U265" i="4" s="1"/>
  <c r="AA264" i="4"/>
  <c r="Z264" i="4"/>
  <c r="Y264" i="4"/>
  <c r="X264" i="4"/>
  <c r="W264" i="4"/>
  <c r="V264" i="4"/>
  <c r="T264" i="4"/>
  <c r="K264" i="4"/>
  <c r="U264" i="4" s="1"/>
  <c r="AA263" i="4"/>
  <c r="Z263" i="4"/>
  <c r="Y263" i="4"/>
  <c r="X263" i="4"/>
  <c r="W263" i="4"/>
  <c r="V263" i="4"/>
  <c r="T263" i="4"/>
  <c r="K263" i="4"/>
  <c r="U263" i="4" s="1"/>
  <c r="AA262" i="4"/>
  <c r="Z262" i="4"/>
  <c r="Y262" i="4"/>
  <c r="X262" i="4"/>
  <c r="W262" i="4"/>
  <c r="V262" i="4"/>
  <c r="T262" i="4"/>
  <c r="K262" i="4"/>
  <c r="U262" i="4" s="1"/>
  <c r="AA261" i="4"/>
  <c r="Z261" i="4"/>
  <c r="Y261" i="4"/>
  <c r="X261" i="4"/>
  <c r="W261" i="4"/>
  <c r="V261" i="4"/>
  <c r="U261" i="4"/>
  <c r="T261" i="4"/>
  <c r="K261" i="4"/>
  <c r="AA260" i="4"/>
  <c r="Z260" i="4"/>
  <c r="Y260" i="4"/>
  <c r="X260" i="4"/>
  <c r="W260" i="4"/>
  <c r="V260" i="4"/>
  <c r="U260" i="4"/>
  <c r="T260" i="4"/>
  <c r="K260" i="4"/>
  <c r="AA259" i="4"/>
  <c r="Z259" i="4"/>
  <c r="Y259" i="4"/>
  <c r="X259" i="4"/>
  <c r="W259" i="4"/>
  <c r="V259" i="4"/>
  <c r="T259" i="4"/>
  <c r="K259" i="4"/>
  <c r="U259" i="4" s="1"/>
  <c r="AA258" i="4"/>
  <c r="Z258" i="4"/>
  <c r="Y258" i="4"/>
  <c r="X258" i="4"/>
  <c r="W258" i="4"/>
  <c r="V258" i="4"/>
  <c r="T258" i="4"/>
  <c r="K258" i="4"/>
  <c r="U258" i="4" s="1"/>
  <c r="AA257" i="4"/>
  <c r="Z257" i="4"/>
  <c r="Y257" i="4"/>
  <c r="X257" i="4"/>
  <c r="W257" i="4"/>
  <c r="V257" i="4"/>
  <c r="T257" i="4"/>
  <c r="K257" i="4"/>
  <c r="U257" i="4" s="1"/>
  <c r="AA256" i="4"/>
  <c r="Z256" i="4"/>
  <c r="Y256" i="4"/>
  <c r="X256" i="4"/>
  <c r="W256" i="4"/>
  <c r="V256" i="4"/>
  <c r="T256" i="4"/>
  <c r="K256" i="4"/>
  <c r="U256" i="4" s="1"/>
  <c r="AA255" i="4"/>
  <c r="Z255" i="4"/>
  <c r="Y255" i="4"/>
  <c r="X255" i="4"/>
  <c r="W255" i="4"/>
  <c r="V255" i="4"/>
  <c r="T255" i="4"/>
  <c r="K255" i="4"/>
  <c r="U255" i="4" s="1"/>
  <c r="AA254" i="4"/>
  <c r="Z254" i="4"/>
  <c r="Y254" i="4"/>
  <c r="X254" i="4"/>
  <c r="W254" i="4"/>
  <c r="V254" i="4"/>
  <c r="T254" i="4"/>
  <c r="K254" i="4"/>
  <c r="U254" i="4" s="1"/>
  <c r="AA253" i="4"/>
  <c r="Z253" i="4"/>
  <c r="Y253" i="4"/>
  <c r="X253" i="4"/>
  <c r="W253" i="4"/>
  <c r="V253" i="4"/>
  <c r="U253" i="4"/>
  <c r="T253" i="4"/>
  <c r="K253" i="4"/>
  <c r="AA252" i="4"/>
  <c r="Z252" i="4"/>
  <c r="Y252" i="4"/>
  <c r="X252" i="4"/>
  <c r="W252" i="4"/>
  <c r="V252" i="4"/>
  <c r="U252" i="4"/>
  <c r="T252" i="4"/>
  <c r="K252" i="4"/>
  <c r="AA251" i="4"/>
  <c r="Z251" i="4"/>
  <c r="Y251" i="4"/>
  <c r="X251" i="4"/>
  <c r="W251" i="4"/>
  <c r="V251" i="4"/>
  <c r="T251" i="4"/>
  <c r="K251" i="4"/>
  <c r="U251" i="4" s="1"/>
  <c r="AA250" i="4"/>
  <c r="Z250" i="4"/>
  <c r="Y250" i="4"/>
  <c r="X250" i="4"/>
  <c r="W250" i="4"/>
  <c r="V250" i="4"/>
  <c r="T250" i="4"/>
  <c r="K250" i="4"/>
  <c r="U250" i="4" s="1"/>
  <c r="AA249" i="4"/>
  <c r="Z249" i="4"/>
  <c r="Y249" i="4"/>
  <c r="X249" i="4"/>
  <c r="W249" i="4"/>
  <c r="V249" i="4"/>
  <c r="T249" i="4"/>
  <c r="K249" i="4"/>
  <c r="U249" i="4" s="1"/>
  <c r="AA248" i="4"/>
  <c r="Z248" i="4"/>
  <c r="Y248" i="4"/>
  <c r="X248" i="4"/>
  <c r="W248" i="4"/>
  <c r="V248" i="4"/>
  <c r="T248" i="4"/>
  <c r="K248" i="4"/>
  <c r="U248" i="4" s="1"/>
  <c r="AA247" i="4"/>
  <c r="Z247" i="4"/>
  <c r="Y247" i="4"/>
  <c r="X247" i="4"/>
  <c r="W247" i="4"/>
  <c r="V247" i="4"/>
  <c r="T247" i="4"/>
  <c r="K247" i="4"/>
  <c r="U247" i="4" s="1"/>
  <c r="AA246" i="4"/>
  <c r="Z246" i="4"/>
  <c r="Y246" i="4"/>
  <c r="X246" i="4"/>
  <c r="W246" i="4"/>
  <c r="V246" i="4"/>
  <c r="T246" i="4"/>
  <c r="K246" i="4"/>
  <c r="U246" i="4" s="1"/>
  <c r="AA245" i="4"/>
  <c r="Z245" i="4"/>
  <c r="Y245" i="4"/>
  <c r="X245" i="4"/>
  <c r="W245" i="4"/>
  <c r="V245" i="4"/>
  <c r="U245" i="4"/>
  <c r="T245" i="4"/>
  <c r="K245" i="4"/>
  <c r="AA244" i="4"/>
  <c r="Z244" i="4"/>
  <c r="Y244" i="4"/>
  <c r="X244" i="4"/>
  <c r="W244" i="4"/>
  <c r="V244" i="4"/>
  <c r="U244" i="4"/>
  <c r="T244" i="4"/>
  <c r="K244" i="4"/>
  <c r="AA243" i="4"/>
  <c r="Z243" i="4"/>
  <c r="Y243" i="4"/>
  <c r="X243" i="4"/>
  <c r="W243" i="4"/>
  <c r="V243" i="4"/>
  <c r="T243" i="4"/>
  <c r="K243" i="4"/>
  <c r="U243" i="4" s="1"/>
  <c r="AA242" i="4"/>
  <c r="Z242" i="4"/>
  <c r="Y242" i="4"/>
  <c r="X242" i="4"/>
  <c r="W242" i="4"/>
  <c r="V242" i="4"/>
  <c r="T242" i="4"/>
  <c r="K242" i="4"/>
  <c r="U242" i="4" s="1"/>
  <c r="AA241" i="4"/>
  <c r="Z241" i="4"/>
  <c r="Y241" i="4"/>
  <c r="X241" i="4"/>
  <c r="W241" i="4"/>
  <c r="V241" i="4"/>
  <c r="T241" i="4"/>
  <c r="K241" i="4"/>
  <c r="U241" i="4" s="1"/>
  <c r="AA240" i="4"/>
  <c r="Z240" i="4"/>
  <c r="Y240" i="4"/>
  <c r="X240" i="4"/>
  <c r="W240" i="4"/>
  <c r="V240" i="4"/>
  <c r="T240" i="4"/>
  <c r="K240" i="4"/>
  <c r="U240" i="4" s="1"/>
  <c r="AA239" i="4"/>
  <c r="Z239" i="4"/>
  <c r="Y239" i="4"/>
  <c r="X239" i="4"/>
  <c r="W239" i="4"/>
  <c r="V239" i="4"/>
  <c r="T239" i="4"/>
  <c r="K239" i="4"/>
  <c r="U239" i="4" s="1"/>
  <c r="AA238" i="4"/>
  <c r="Z238" i="4"/>
  <c r="Y238" i="4"/>
  <c r="X238" i="4"/>
  <c r="W238" i="4"/>
  <c r="V238" i="4"/>
  <c r="T238" i="4"/>
  <c r="K238" i="4"/>
  <c r="U238" i="4" s="1"/>
  <c r="AA237" i="4"/>
  <c r="Z237" i="4"/>
  <c r="Y237" i="4"/>
  <c r="X237" i="4"/>
  <c r="W237" i="4"/>
  <c r="V237" i="4"/>
  <c r="U237" i="4"/>
  <c r="T237" i="4"/>
  <c r="K237" i="4"/>
  <c r="AA236" i="4"/>
  <c r="Z236" i="4"/>
  <c r="Y236" i="4"/>
  <c r="X236" i="4"/>
  <c r="W236" i="4"/>
  <c r="V236" i="4"/>
  <c r="U236" i="4"/>
  <c r="T236" i="4"/>
  <c r="K236" i="4"/>
  <c r="AA235" i="4"/>
  <c r="Z235" i="4"/>
  <c r="Y235" i="4"/>
  <c r="X235" i="4"/>
  <c r="W235" i="4"/>
  <c r="V235" i="4"/>
  <c r="T235" i="4"/>
  <c r="K235" i="4"/>
  <c r="U235" i="4" s="1"/>
  <c r="AA234" i="4"/>
  <c r="Z234" i="4"/>
  <c r="Y234" i="4"/>
  <c r="X234" i="4"/>
  <c r="W234" i="4"/>
  <c r="V234" i="4"/>
  <c r="T234" i="4"/>
  <c r="K234" i="4"/>
  <c r="U234" i="4" s="1"/>
  <c r="AA233" i="4"/>
  <c r="Z233" i="4"/>
  <c r="Y233" i="4"/>
  <c r="X233" i="4"/>
  <c r="W233" i="4"/>
  <c r="V233" i="4"/>
  <c r="T233" i="4"/>
  <c r="K233" i="4"/>
  <c r="U233" i="4" s="1"/>
  <c r="AA232" i="4"/>
  <c r="Z232" i="4"/>
  <c r="Y232" i="4"/>
  <c r="X232" i="4"/>
  <c r="W232" i="4"/>
  <c r="V232" i="4"/>
  <c r="T232" i="4"/>
  <c r="K232" i="4"/>
  <c r="U232" i="4" s="1"/>
  <c r="AA231" i="4"/>
  <c r="Z231" i="4"/>
  <c r="Y231" i="4"/>
  <c r="X231" i="4"/>
  <c r="W231" i="4"/>
  <c r="V231" i="4"/>
  <c r="T231" i="4"/>
  <c r="K231" i="4"/>
  <c r="U231" i="4" s="1"/>
  <c r="AA230" i="4"/>
  <c r="Z230" i="4"/>
  <c r="Y230" i="4"/>
  <c r="X230" i="4"/>
  <c r="W230" i="4"/>
  <c r="V230" i="4"/>
  <c r="T230" i="4"/>
  <c r="K230" i="4"/>
  <c r="U230" i="4" s="1"/>
  <c r="AA229" i="4"/>
  <c r="Z229" i="4"/>
  <c r="Y229" i="4"/>
  <c r="X229" i="4"/>
  <c r="W229" i="4"/>
  <c r="V229" i="4"/>
  <c r="U229" i="4"/>
  <c r="T229" i="4"/>
  <c r="K229" i="4"/>
  <c r="AA228" i="4"/>
  <c r="Z228" i="4"/>
  <c r="Y228" i="4"/>
  <c r="X228" i="4"/>
  <c r="W228" i="4"/>
  <c r="V228" i="4"/>
  <c r="U228" i="4"/>
  <c r="T228" i="4"/>
  <c r="K228" i="4"/>
  <c r="AA227" i="4"/>
  <c r="Z227" i="4"/>
  <c r="Y227" i="4"/>
  <c r="X227" i="4"/>
  <c r="W227" i="4"/>
  <c r="V227" i="4"/>
  <c r="T227" i="4"/>
  <c r="K227" i="4"/>
  <c r="U227" i="4" s="1"/>
  <c r="AA226" i="4"/>
  <c r="Z226" i="4"/>
  <c r="Y226" i="4"/>
  <c r="X226" i="4"/>
  <c r="W226" i="4"/>
  <c r="V226" i="4"/>
  <c r="T226" i="4"/>
  <c r="K226" i="4"/>
  <c r="U226" i="4" s="1"/>
  <c r="AA225" i="4"/>
  <c r="Z225" i="4"/>
  <c r="Y225" i="4"/>
  <c r="X225" i="4"/>
  <c r="W225" i="4"/>
  <c r="V225" i="4"/>
  <c r="T225" i="4"/>
  <c r="K225" i="4"/>
  <c r="U225" i="4" s="1"/>
  <c r="AA224" i="4"/>
  <c r="Z224" i="4"/>
  <c r="Y224" i="4"/>
  <c r="X224" i="4"/>
  <c r="W224" i="4"/>
  <c r="V224" i="4"/>
  <c r="T224" i="4"/>
  <c r="K224" i="4"/>
  <c r="U224" i="4" s="1"/>
  <c r="AA223" i="4"/>
  <c r="Z223" i="4"/>
  <c r="Y223" i="4"/>
  <c r="X223" i="4"/>
  <c r="W223" i="4"/>
  <c r="V223" i="4"/>
  <c r="T223" i="4"/>
  <c r="K223" i="4"/>
  <c r="U223" i="4" s="1"/>
  <c r="AA222" i="4"/>
  <c r="Z222" i="4"/>
  <c r="Y222" i="4"/>
  <c r="X222" i="4"/>
  <c r="W222" i="4"/>
  <c r="V222" i="4"/>
  <c r="T222" i="4"/>
  <c r="K222" i="4"/>
  <c r="U222" i="4" s="1"/>
  <c r="AA221" i="4"/>
  <c r="Z221" i="4"/>
  <c r="Y221" i="4"/>
  <c r="X221" i="4"/>
  <c r="W221" i="4"/>
  <c r="V221" i="4"/>
  <c r="U221" i="4"/>
  <c r="T221" i="4"/>
  <c r="K221" i="4"/>
  <c r="AA220" i="4"/>
  <c r="Z220" i="4"/>
  <c r="Y220" i="4"/>
  <c r="X220" i="4"/>
  <c r="W220" i="4"/>
  <c r="V220" i="4"/>
  <c r="U220" i="4"/>
  <c r="T220" i="4"/>
  <c r="K220" i="4"/>
  <c r="AA219" i="4"/>
  <c r="Z219" i="4"/>
  <c r="Y219" i="4"/>
  <c r="X219" i="4"/>
  <c r="W219" i="4"/>
  <c r="V219" i="4"/>
  <c r="T219" i="4"/>
  <c r="K219" i="4"/>
  <c r="U219" i="4" s="1"/>
  <c r="AA218" i="4"/>
  <c r="Z218" i="4"/>
  <c r="Y218" i="4"/>
  <c r="X218" i="4"/>
  <c r="W218" i="4"/>
  <c r="V218" i="4"/>
  <c r="T218" i="4"/>
  <c r="K218" i="4"/>
  <c r="U218" i="4" s="1"/>
  <c r="AA217" i="4"/>
  <c r="Z217" i="4"/>
  <c r="Y217" i="4"/>
  <c r="X217" i="4"/>
  <c r="W217" i="4"/>
  <c r="V217" i="4"/>
  <c r="T217" i="4"/>
  <c r="K217" i="4"/>
  <c r="U217" i="4" s="1"/>
  <c r="AA216" i="4"/>
  <c r="Z216" i="4"/>
  <c r="Y216" i="4"/>
  <c r="X216" i="4"/>
  <c r="W216" i="4"/>
  <c r="V216" i="4"/>
  <c r="T216" i="4"/>
  <c r="K216" i="4"/>
  <c r="U216" i="4" s="1"/>
  <c r="AA215" i="4"/>
  <c r="Z215" i="4"/>
  <c r="Y215" i="4"/>
  <c r="X215" i="4"/>
  <c r="W215" i="4"/>
  <c r="V215" i="4"/>
  <c r="T215" i="4"/>
  <c r="K215" i="4"/>
  <c r="U215" i="4" s="1"/>
  <c r="AA214" i="4"/>
  <c r="Z214" i="4"/>
  <c r="Y214" i="4"/>
  <c r="X214" i="4"/>
  <c r="W214" i="4"/>
  <c r="V214" i="4"/>
  <c r="T214" i="4"/>
  <c r="K214" i="4"/>
  <c r="U214" i="4" s="1"/>
  <c r="AA213" i="4"/>
  <c r="Z213" i="4"/>
  <c r="Y213" i="4"/>
  <c r="X213" i="4"/>
  <c r="W213" i="4"/>
  <c r="V213" i="4"/>
  <c r="U213" i="4"/>
  <c r="T213" i="4"/>
  <c r="K213" i="4"/>
  <c r="AA212" i="4"/>
  <c r="Z212" i="4"/>
  <c r="Y212" i="4"/>
  <c r="X212" i="4"/>
  <c r="W212" i="4"/>
  <c r="V212" i="4"/>
  <c r="U212" i="4"/>
  <c r="T212" i="4"/>
  <c r="K212" i="4"/>
  <c r="AA211" i="4"/>
  <c r="Z211" i="4"/>
  <c r="Y211" i="4"/>
  <c r="X211" i="4"/>
  <c r="W211" i="4"/>
  <c r="V211" i="4"/>
  <c r="T211" i="4"/>
  <c r="K211" i="4"/>
  <c r="U211" i="4" s="1"/>
  <c r="AA210" i="4"/>
  <c r="Z210" i="4"/>
  <c r="Y210" i="4"/>
  <c r="X210" i="4"/>
  <c r="W210" i="4"/>
  <c r="V210" i="4"/>
  <c r="T210" i="4"/>
  <c r="K210" i="4"/>
  <c r="U210" i="4" s="1"/>
  <c r="AA209" i="4"/>
  <c r="Z209" i="4"/>
  <c r="Y209" i="4"/>
  <c r="X209" i="4"/>
  <c r="W209" i="4"/>
  <c r="V209" i="4"/>
  <c r="T209" i="4"/>
  <c r="K209" i="4"/>
  <c r="U209" i="4" s="1"/>
  <c r="AA208" i="4"/>
  <c r="Z208" i="4"/>
  <c r="Y208" i="4"/>
  <c r="X208" i="4"/>
  <c r="W208" i="4"/>
  <c r="V208" i="4"/>
  <c r="T208" i="4"/>
  <c r="K208" i="4"/>
  <c r="U208" i="4" s="1"/>
  <c r="AA207" i="4"/>
  <c r="Z207" i="4"/>
  <c r="Y207" i="4"/>
  <c r="X207" i="4"/>
  <c r="W207" i="4"/>
  <c r="V207" i="4"/>
  <c r="T207" i="4"/>
  <c r="K207" i="4"/>
  <c r="U207" i="4" s="1"/>
  <c r="AA206" i="4"/>
  <c r="Z206" i="4"/>
  <c r="Y206" i="4"/>
  <c r="X206" i="4"/>
  <c r="W206" i="4"/>
  <c r="V206" i="4"/>
  <c r="T206" i="4"/>
  <c r="K206" i="4"/>
  <c r="U206" i="4" s="1"/>
  <c r="AA205" i="4"/>
  <c r="Z205" i="4"/>
  <c r="Y205" i="4"/>
  <c r="X205" i="4"/>
  <c r="W205" i="4"/>
  <c r="V205" i="4"/>
  <c r="U205" i="4"/>
  <c r="T205" i="4"/>
  <c r="K205" i="4"/>
  <c r="AA204" i="4"/>
  <c r="Z204" i="4"/>
  <c r="Y204" i="4"/>
  <c r="X204" i="4"/>
  <c r="W204" i="4"/>
  <c r="V204" i="4"/>
  <c r="U204" i="4"/>
  <c r="T204" i="4"/>
  <c r="K204" i="4"/>
  <c r="AA203" i="4"/>
  <c r="Z203" i="4"/>
  <c r="Y203" i="4"/>
  <c r="X203" i="4"/>
  <c r="W203" i="4"/>
  <c r="V203" i="4"/>
  <c r="T203" i="4"/>
  <c r="K203" i="4"/>
  <c r="U203" i="4" s="1"/>
  <c r="AA202" i="4"/>
  <c r="Z202" i="4"/>
  <c r="Y202" i="4"/>
  <c r="X202" i="4"/>
  <c r="W202" i="4"/>
  <c r="V202" i="4"/>
  <c r="T202" i="4"/>
  <c r="K202" i="4"/>
  <c r="U202" i="4" s="1"/>
  <c r="AA201" i="4"/>
  <c r="Z201" i="4"/>
  <c r="Y201" i="4"/>
  <c r="X201" i="4"/>
  <c r="W201" i="4"/>
  <c r="V201" i="4"/>
  <c r="T201" i="4"/>
  <c r="K201" i="4"/>
  <c r="U201" i="4" s="1"/>
  <c r="AA200" i="4"/>
  <c r="Z200" i="4"/>
  <c r="Y200" i="4"/>
  <c r="X200" i="4"/>
  <c r="W200" i="4"/>
  <c r="V200" i="4"/>
  <c r="T200" i="4"/>
  <c r="K200" i="4"/>
  <c r="U200" i="4" s="1"/>
  <c r="AA199" i="4"/>
  <c r="Z199" i="4"/>
  <c r="Y199" i="4"/>
  <c r="X199" i="4"/>
  <c r="W199" i="4"/>
  <c r="V199" i="4"/>
  <c r="T199" i="4"/>
  <c r="K199" i="4"/>
  <c r="U199" i="4" s="1"/>
  <c r="AA198" i="4"/>
  <c r="Z198" i="4"/>
  <c r="Y198" i="4"/>
  <c r="X198" i="4"/>
  <c r="W198" i="4"/>
  <c r="V198" i="4"/>
  <c r="T198" i="4"/>
  <c r="K198" i="4"/>
  <c r="U198" i="4" s="1"/>
  <c r="AA197" i="4"/>
  <c r="Z197" i="4"/>
  <c r="Y197" i="4"/>
  <c r="X197" i="4"/>
  <c r="W197" i="4"/>
  <c r="V197" i="4"/>
  <c r="U197" i="4"/>
  <c r="T197" i="4"/>
  <c r="K197" i="4"/>
  <c r="AA196" i="4"/>
  <c r="Z196" i="4"/>
  <c r="Y196" i="4"/>
  <c r="X196" i="4"/>
  <c r="W196" i="4"/>
  <c r="V196" i="4"/>
  <c r="U196" i="4"/>
  <c r="T196" i="4"/>
  <c r="K196" i="4"/>
  <c r="AA195" i="4"/>
  <c r="Z195" i="4"/>
  <c r="Y195" i="4"/>
  <c r="X195" i="4"/>
  <c r="W195" i="4"/>
  <c r="V195" i="4"/>
  <c r="T195" i="4"/>
  <c r="K195" i="4"/>
  <c r="U195" i="4" s="1"/>
  <c r="AA194" i="4"/>
  <c r="Z194" i="4"/>
  <c r="Y194" i="4"/>
  <c r="X194" i="4"/>
  <c r="W194" i="4"/>
  <c r="V194" i="4"/>
  <c r="T194" i="4"/>
  <c r="K194" i="4"/>
  <c r="U194" i="4" s="1"/>
  <c r="AA193" i="4"/>
  <c r="Z193" i="4"/>
  <c r="Y193" i="4"/>
  <c r="X193" i="4"/>
  <c r="W193" i="4"/>
  <c r="V193" i="4"/>
  <c r="T193" i="4"/>
  <c r="K193" i="4"/>
  <c r="U193" i="4" s="1"/>
  <c r="AA192" i="4"/>
  <c r="Z192" i="4"/>
  <c r="Y192" i="4"/>
  <c r="X192" i="4"/>
  <c r="W192" i="4"/>
  <c r="V192" i="4"/>
  <c r="T192" i="4"/>
  <c r="K192" i="4"/>
  <c r="U192" i="4" s="1"/>
  <c r="AA191" i="4"/>
  <c r="Z191" i="4"/>
  <c r="Y191" i="4"/>
  <c r="X191" i="4"/>
  <c r="W191" i="4"/>
  <c r="V191" i="4"/>
  <c r="T191" i="4"/>
  <c r="K191" i="4"/>
  <c r="U191" i="4" s="1"/>
  <c r="AA190" i="4"/>
  <c r="Z190" i="4"/>
  <c r="Y190" i="4"/>
  <c r="X190" i="4"/>
  <c r="W190" i="4"/>
  <c r="V190" i="4"/>
  <c r="T190" i="4"/>
  <c r="K190" i="4"/>
  <c r="U190" i="4" s="1"/>
  <c r="AA189" i="4"/>
  <c r="Z189" i="4"/>
  <c r="Y189" i="4"/>
  <c r="X189" i="4"/>
  <c r="W189" i="4"/>
  <c r="V189" i="4"/>
  <c r="U189" i="4"/>
  <c r="T189" i="4"/>
  <c r="K189" i="4"/>
  <c r="AA188" i="4"/>
  <c r="Z188" i="4"/>
  <c r="Y188" i="4"/>
  <c r="X188" i="4"/>
  <c r="W188" i="4"/>
  <c r="V188" i="4"/>
  <c r="U188" i="4"/>
  <c r="T188" i="4"/>
  <c r="K188" i="4"/>
  <c r="AA187" i="4"/>
  <c r="Z187" i="4"/>
  <c r="Y187" i="4"/>
  <c r="X187" i="4"/>
  <c r="W187" i="4"/>
  <c r="V187" i="4"/>
  <c r="T187" i="4"/>
  <c r="K187" i="4"/>
  <c r="U187" i="4" s="1"/>
  <c r="AA186" i="4"/>
  <c r="Z186" i="4"/>
  <c r="Y186" i="4"/>
  <c r="X186" i="4"/>
  <c r="W186" i="4"/>
  <c r="V186" i="4"/>
  <c r="T186" i="4"/>
  <c r="K186" i="4"/>
  <c r="U186" i="4" s="1"/>
  <c r="AA185" i="4"/>
  <c r="Z185" i="4"/>
  <c r="Y185" i="4"/>
  <c r="X185" i="4"/>
  <c r="W185" i="4"/>
  <c r="V185" i="4"/>
  <c r="T185" i="4"/>
  <c r="K185" i="4"/>
  <c r="U185" i="4" s="1"/>
  <c r="AA184" i="4"/>
  <c r="Z184" i="4"/>
  <c r="Y184" i="4"/>
  <c r="X184" i="4"/>
  <c r="W184" i="4"/>
  <c r="V184" i="4"/>
  <c r="T184" i="4"/>
  <c r="K184" i="4"/>
  <c r="U184" i="4" s="1"/>
  <c r="AA183" i="4"/>
  <c r="Z183" i="4"/>
  <c r="Y183" i="4"/>
  <c r="X183" i="4"/>
  <c r="W183" i="4"/>
  <c r="V183" i="4"/>
  <c r="T183" i="4"/>
  <c r="K183" i="4"/>
  <c r="U183" i="4" s="1"/>
  <c r="AA182" i="4"/>
  <c r="Z182" i="4"/>
  <c r="Y182" i="4"/>
  <c r="X182" i="4"/>
  <c r="W182" i="4"/>
  <c r="V182" i="4"/>
  <c r="T182" i="4"/>
  <c r="K182" i="4"/>
  <c r="U182" i="4" s="1"/>
  <c r="AA181" i="4"/>
  <c r="Z181" i="4"/>
  <c r="Y181" i="4"/>
  <c r="X181" i="4"/>
  <c r="W181" i="4"/>
  <c r="V181" i="4"/>
  <c r="U181" i="4"/>
  <c r="T181" i="4"/>
  <c r="K181" i="4"/>
  <c r="AA180" i="4"/>
  <c r="Z180" i="4"/>
  <c r="Y180" i="4"/>
  <c r="X180" i="4"/>
  <c r="W180" i="4"/>
  <c r="V180" i="4"/>
  <c r="U180" i="4"/>
  <c r="T180" i="4"/>
  <c r="K180" i="4"/>
  <c r="AA179" i="4"/>
  <c r="Z179" i="4"/>
  <c r="Y179" i="4"/>
  <c r="X179" i="4"/>
  <c r="W179" i="4"/>
  <c r="V179" i="4"/>
  <c r="T179" i="4"/>
  <c r="K179" i="4"/>
  <c r="U179" i="4" s="1"/>
  <c r="AA178" i="4"/>
  <c r="Z178" i="4"/>
  <c r="Y178" i="4"/>
  <c r="X178" i="4"/>
  <c r="W178" i="4"/>
  <c r="V178" i="4"/>
  <c r="T178" i="4"/>
  <c r="K178" i="4"/>
  <c r="U178" i="4" s="1"/>
  <c r="AA177" i="4"/>
  <c r="Z177" i="4"/>
  <c r="Y177" i="4"/>
  <c r="X177" i="4"/>
  <c r="W177" i="4"/>
  <c r="V177" i="4"/>
  <c r="T177" i="4"/>
  <c r="K177" i="4"/>
  <c r="U177" i="4" s="1"/>
  <c r="AA176" i="4"/>
  <c r="Z176" i="4"/>
  <c r="Y176" i="4"/>
  <c r="X176" i="4"/>
  <c r="W176" i="4"/>
  <c r="V176" i="4"/>
  <c r="T176" i="4"/>
  <c r="K176" i="4"/>
  <c r="U176" i="4" s="1"/>
  <c r="AA175" i="4"/>
  <c r="Z175" i="4"/>
  <c r="Y175" i="4"/>
  <c r="X175" i="4"/>
  <c r="W175" i="4"/>
  <c r="V175" i="4"/>
  <c r="T175" i="4"/>
  <c r="K175" i="4"/>
  <c r="U175" i="4" s="1"/>
  <c r="AA174" i="4"/>
  <c r="Z174" i="4"/>
  <c r="Y174" i="4"/>
  <c r="X174" i="4"/>
  <c r="W174" i="4"/>
  <c r="V174" i="4"/>
  <c r="T174" i="4"/>
  <c r="K174" i="4"/>
  <c r="U174" i="4" s="1"/>
  <c r="AA173" i="4"/>
  <c r="Z173" i="4"/>
  <c r="Y173" i="4"/>
  <c r="X173" i="4"/>
  <c r="W173" i="4"/>
  <c r="V173" i="4"/>
  <c r="U173" i="4"/>
  <c r="T173" i="4"/>
  <c r="K173" i="4"/>
  <c r="AA172" i="4"/>
  <c r="Z172" i="4"/>
  <c r="Y172" i="4"/>
  <c r="X172" i="4"/>
  <c r="W172" i="4"/>
  <c r="V172" i="4"/>
  <c r="U172" i="4"/>
  <c r="T172" i="4"/>
  <c r="K172" i="4"/>
  <c r="AA171" i="4"/>
  <c r="Z171" i="4"/>
  <c r="Y171" i="4"/>
  <c r="X171" i="4"/>
  <c r="W171" i="4"/>
  <c r="V171" i="4"/>
  <c r="T171" i="4"/>
  <c r="K171" i="4"/>
  <c r="U171" i="4" s="1"/>
  <c r="AA170" i="4"/>
  <c r="Z170" i="4"/>
  <c r="Y170" i="4"/>
  <c r="X170" i="4"/>
  <c r="W170" i="4"/>
  <c r="V170" i="4"/>
  <c r="T170" i="4"/>
  <c r="K170" i="4"/>
  <c r="U170" i="4" s="1"/>
  <c r="AA169" i="4"/>
  <c r="Z169" i="4"/>
  <c r="Y169" i="4"/>
  <c r="X169" i="4"/>
  <c r="W169" i="4"/>
  <c r="V169" i="4"/>
  <c r="T169" i="4"/>
  <c r="K169" i="4"/>
  <c r="U169" i="4" s="1"/>
  <c r="AA168" i="4"/>
  <c r="Z168" i="4"/>
  <c r="Y168" i="4"/>
  <c r="X168" i="4"/>
  <c r="W168" i="4"/>
  <c r="V168" i="4"/>
  <c r="T168" i="4"/>
  <c r="K168" i="4"/>
  <c r="U168" i="4" s="1"/>
  <c r="AA167" i="4"/>
  <c r="Z167" i="4"/>
  <c r="Y167" i="4"/>
  <c r="X167" i="4"/>
  <c r="W167" i="4"/>
  <c r="V167" i="4"/>
  <c r="T167" i="4"/>
  <c r="K167" i="4"/>
  <c r="U167" i="4" s="1"/>
  <c r="AA166" i="4"/>
  <c r="Z166" i="4"/>
  <c r="Y166" i="4"/>
  <c r="X166" i="4"/>
  <c r="W166" i="4"/>
  <c r="V166" i="4"/>
  <c r="T166" i="4"/>
  <c r="K166" i="4"/>
  <c r="U166" i="4" s="1"/>
  <c r="AA165" i="4"/>
  <c r="Z165" i="4"/>
  <c r="Y165" i="4"/>
  <c r="X165" i="4"/>
  <c r="W165" i="4"/>
  <c r="V165" i="4"/>
  <c r="U165" i="4"/>
  <c r="T165" i="4"/>
  <c r="K165" i="4"/>
  <c r="AA164" i="4"/>
  <c r="Z164" i="4"/>
  <c r="Y164" i="4"/>
  <c r="X164" i="4"/>
  <c r="W164" i="4"/>
  <c r="V164" i="4"/>
  <c r="U164" i="4"/>
  <c r="T164" i="4"/>
  <c r="K164" i="4"/>
  <c r="AA163" i="4"/>
  <c r="Z163" i="4"/>
  <c r="Y163" i="4"/>
  <c r="X163" i="4"/>
  <c r="W163" i="4"/>
  <c r="V163" i="4"/>
  <c r="T163" i="4"/>
  <c r="K163" i="4"/>
  <c r="U163" i="4" s="1"/>
  <c r="AA162" i="4"/>
  <c r="Z162" i="4"/>
  <c r="Y162" i="4"/>
  <c r="X162" i="4"/>
  <c r="W162" i="4"/>
  <c r="V162" i="4"/>
  <c r="T162" i="4"/>
  <c r="K162" i="4"/>
  <c r="U162" i="4" s="1"/>
  <c r="AA161" i="4"/>
  <c r="Z161" i="4"/>
  <c r="Y161" i="4"/>
  <c r="X161" i="4"/>
  <c r="W161" i="4"/>
  <c r="V161" i="4"/>
  <c r="T161" i="4"/>
  <c r="K161" i="4"/>
  <c r="U161" i="4" s="1"/>
  <c r="AA160" i="4"/>
  <c r="Z160" i="4"/>
  <c r="Y160" i="4"/>
  <c r="X160" i="4"/>
  <c r="W160" i="4"/>
  <c r="V160" i="4"/>
  <c r="T160" i="4"/>
  <c r="K160" i="4"/>
  <c r="U160" i="4" s="1"/>
  <c r="AA159" i="4"/>
  <c r="Z159" i="4"/>
  <c r="Y159" i="4"/>
  <c r="X159" i="4"/>
  <c r="W159" i="4"/>
  <c r="V159" i="4"/>
  <c r="T159" i="4"/>
  <c r="K159" i="4"/>
  <c r="U159" i="4" s="1"/>
  <c r="AA158" i="4"/>
  <c r="Z158" i="4"/>
  <c r="Y158" i="4"/>
  <c r="X158" i="4"/>
  <c r="W158" i="4"/>
  <c r="V158" i="4"/>
  <c r="T158" i="4"/>
  <c r="K158" i="4"/>
  <c r="U158" i="4" s="1"/>
  <c r="AA157" i="4"/>
  <c r="Z157" i="4"/>
  <c r="Y157" i="4"/>
  <c r="X157" i="4"/>
  <c r="W157" i="4"/>
  <c r="V157" i="4"/>
  <c r="U157" i="4"/>
  <c r="T157" i="4"/>
  <c r="K157" i="4"/>
  <c r="AA156" i="4"/>
  <c r="Z156" i="4"/>
  <c r="Y156" i="4"/>
  <c r="X156" i="4"/>
  <c r="W156" i="4"/>
  <c r="V156" i="4"/>
  <c r="U156" i="4"/>
  <c r="T156" i="4"/>
  <c r="K156" i="4"/>
  <c r="AA155" i="4"/>
  <c r="Z155" i="4"/>
  <c r="Y155" i="4"/>
  <c r="X155" i="4"/>
  <c r="W155" i="4"/>
  <c r="V155" i="4"/>
  <c r="T155" i="4"/>
  <c r="K155" i="4"/>
  <c r="U155" i="4" s="1"/>
  <c r="AA154" i="4"/>
  <c r="Z154" i="4"/>
  <c r="Y154" i="4"/>
  <c r="X154" i="4"/>
  <c r="W154" i="4"/>
  <c r="V154" i="4"/>
  <c r="T154" i="4"/>
  <c r="K154" i="4"/>
  <c r="U154" i="4" s="1"/>
  <c r="AA153" i="4"/>
  <c r="Z153" i="4"/>
  <c r="Y153" i="4"/>
  <c r="X153" i="4"/>
  <c r="W153" i="4"/>
  <c r="V153" i="4"/>
  <c r="T153" i="4"/>
  <c r="K153" i="4"/>
  <c r="U153" i="4" s="1"/>
  <c r="AA152" i="4"/>
  <c r="Z152" i="4"/>
  <c r="Y152" i="4"/>
  <c r="X152" i="4"/>
  <c r="W152" i="4"/>
  <c r="V152" i="4"/>
  <c r="T152" i="4"/>
  <c r="K152" i="4"/>
  <c r="U152" i="4" s="1"/>
  <c r="AA151" i="4"/>
  <c r="Z151" i="4"/>
  <c r="Y151" i="4"/>
  <c r="X151" i="4"/>
  <c r="W151" i="4"/>
  <c r="V151" i="4"/>
  <c r="T151" i="4"/>
  <c r="K151" i="4"/>
  <c r="U151" i="4" s="1"/>
  <c r="AA150" i="4"/>
  <c r="Z150" i="4"/>
  <c r="Y150" i="4"/>
  <c r="X150" i="4"/>
  <c r="W150" i="4"/>
  <c r="V150" i="4"/>
  <c r="T150" i="4"/>
  <c r="K150" i="4"/>
  <c r="U150" i="4" s="1"/>
  <c r="AA149" i="4"/>
  <c r="Z149" i="4"/>
  <c r="Y149" i="4"/>
  <c r="X149" i="4"/>
  <c r="W149" i="4"/>
  <c r="V149" i="4"/>
  <c r="U149" i="4"/>
  <c r="T149" i="4"/>
  <c r="K149" i="4"/>
  <c r="AA148" i="4"/>
  <c r="Z148" i="4"/>
  <c r="Y148" i="4"/>
  <c r="X148" i="4"/>
  <c r="W148" i="4"/>
  <c r="V148" i="4"/>
  <c r="U148" i="4"/>
  <c r="T148" i="4"/>
  <c r="K148" i="4"/>
  <c r="AA147" i="4"/>
  <c r="Z147" i="4"/>
  <c r="Y147" i="4"/>
  <c r="X147" i="4"/>
  <c r="W147" i="4"/>
  <c r="V147" i="4"/>
  <c r="T147" i="4"/>
  <c r="K147" i="4"/>
  <c r="U147" i="4" s="1"/>
  <c r="AA146" i="4"/>
  <c r="Z146" i="4"/>
  <c r="Y146" i="4"/>
  <c r="X146" i="4"/>
  <c r="W146" i="4"/>
  <c r="V146" i="4"/>
  <c r="T146" i="4"/>
  <c r="K146" i="4"/>
  <c r="U146" i="4" s="1"/>
  <c r="AA145" i="4"/>
  <c r="Z145" i="4"/>
  <c r="Y145" i="4"/>
  <c r="X145" i="4"/>
  <c r="W145" i="4"/>
  <c r="V145" i="4"/>
  <c r="T145" i="4"/>
  <c r="K145" i="4"/>
  <c r="U145" i="4" s="1"/>
  <c r="AA144" i="4"/>
  <c r="Z144" i="4"/>
  <c r="Y144" i="4"/>
  <c r="X144" i="4"/>
  <c r="W144" i="4"/>
  <c r="V144" i="4"/>
  <c r="T144" i="4"/>
  <c r="K144" i="4"/>
  <c r="U144" i="4" s="1"/>
  <c r="AA143" i="4"/>
  <c r="Z143" i="4"/>
  <c r="Y143" i="4"/>
  <c r="X143" i="4"/>
  <c r="W143" i="4"/>
  <c r="V143" i="4"/>
  <c r="T143" i="4"/>
  <c r="K143" i="4"/>
  <c r="U143" i="4" s="1"/>
  <c r="AA142" i="4"/>
  <c r="Z142" i="4"/>
  <c r="Y142" i="4"/>
  <c r="X142" i="4"/>
  <c r="W142" i="4"/>
  <c r="V142" i="4"/>
  <c r="T142" i="4"/>
  <c r="K142" i="4"/>
  <c r="U142" i="4" s="1"/>
  <c r="AA141" i="4"/>
  <c r="Z141" i="4"/>
  <c r="Y141" i="4"/>
  <c r="X141" i="4"/>
  <c r="W141" i="4"/>
  <c r="V141" i="4"/>
  <c r="U141" i="4"/>
  <c r="T141" i="4"/>
  <c r="K141" i="4"/>
  <c r="AA140" i="4"/>
  <c r="Z140" i="4"/>
  <c r="Y140" i="4"/>
  <c r="X140" i="4"/>
  <c r="W140" i="4"/>
  <c r="V140" i="4"/>
  <c r="U140" i="4"/>
  <c r="T140" i="4"/>
  <c r="K140" i="4"/>
  <c r="AA139" i="4"/>
  <c r="Z139" i="4"/>
  <c r="Y139" i="4"/>
  <c r="X139" i="4"/>
  <c r="W139" i="4"/>
  <c r="V139" i="4"/>
  <c r="T139" i="4"/>
  <c r="K139" i="4"/>
  <c r="U139" i="4" s="1"/>
  <c r="AA138" i="4"/>
  <c r="Z138" i="4"/>
  <c r="Y138" i="4"/>
  <c r="X138" i="4"/>
  <c r="W138" i="4"/>
  <c r="V138" i="4"/>
  <c r="T138" i="4"/>
  <c r="K138" i="4"/>
  <c r="U138" i="4" s="1"/>
  <c r="AA137" i="4"/>
  <c r="Z137" i="4"/>
  <c r="Y137" i="4"/>
  <c r="X137" i="4"/>
  <c r="W137" i="4"/>
  <c r="V137" i="4"/>
  <c r="T137" i="4"/>
  <c r="K137" i="4"/>
  <c r="U137" i="4" s="1"/>
  <c r="AA136" i="4"/>
  <c r="Z136" i="4"/>
  <c r="Y136" i="4"/>
  <c r="X136" i="4"/>
  <c r="W136" i="4"/>
  <c r="V136" i="4"/>
  <c r="T136" i="4"/>
  <c r="K136" i="4"/>
  <c r="U136" i="4" s="1"/>
  <c r="AA135" i="4"/>
  <c r="Z135" i="4"/>
  <c r="Y135" i="4"/>
  <c r="X135" i="4"/>
  <c r="W135" i="4"/>
  <c r="V135" i="4"/>
  <c r="T135" i="4"/>
  <c r="K135" i="4"/>
  <c r="U135" i="4" s="1"/>
  <c r="AA134" i="4"/>
  <c r="Z134" i="4"/>
  <c r="Y134" i="4"/>
  <c r="X134" i="4"/>
  <c r="W134" i="4"/>
  <c r="V134" i="4"/>
  <c r="T134" i="4"/>
  <c r="K134" i="4"/>
  <c r="U134" i="4" s="1"/>
  <c r="AA133" i="4"/>
  <c r="Z133" i="4"/>
  <c r="Y133" i="4"/>
  <c r="X133" i="4"/>
  <c r="W133" i="4"/>
  <c r="V133" i="4"/>
  <c r="U133" i="4"/>
  <c r="T133" i="4"/>
  <c r="K133" i="4"/>
  <c r="AA132" i="4"/>
  <c r="Z132" i="4"/>
  <c r="Y132" i="4"/>
  <c r="X132" i="4"/>
  <c r="W132" i="4"/>
  <c r="V132" i="4"/>
  <c r="U132" i="4"/>
  <c r="T132" i="4"/>
  <c r="K132" i="4"/>
  <c r="AA131" i="4"/>
  <c r="Z131" i="4"/>
  <c r="Y131" i="4"/>
  <c r="X131" i="4"/>
  <c r="W131" i="4"/>
  <c r="V131" i="4"/>
  <c r="T131" i="4"/>
  <c r="K131" i="4"/>
  <c r="U131" i="4" s="1"/>
  <c r="AA130" i="4"/>
  <c r="Z130" i="4"/>
  <c r="Y130" i="4"/>
  <c r="X130" i="4"/>
  <c r="W130" i="4"/>
  <c r="V130" i="4"/>
  <c r="T130" i="4"/>
  <c r="K130" i="4"/>
  <c r="U130" i="4" s="1"/>
  <c r="AA129" i="4"/>
  <c r="Z129" i="4"/>
  <c r="Y129" i="4"/>
  <c r="X129" i="4"/>
  <c r="W129" i="4"/>
  <c r="V129" i="4"/>
  <c r="T129" i="4"/>
  <c r="K129" i="4"/>
  <c r="U129" i="4" s="1"/>
  <c r="AA128" i="4"/>
  <c r="Z128" i="4"/>
  <c r="Y128" i="4"/>
  <c r="X128" i="4"/>
  <c r="W128" i="4"/>
  <c r="V128" i="4"/>
  <c r="T128" i="4"/>
  <c r="K128" i="4"/>
  <c r="U128" i="4" s="1"/>
  <c r="AA127" i="4"/>
  <c r="Z127" i="4"/>
  <c r="Y127" i="4"/>
  <c r="X127" i="4"/>
  <c r="W127" i="4"/>
  <c r="V127" i="4"/>
  <c r="T127" i="4"/>
  <c r="K127" i="4"/>
  <c r="U127" i="4" s="1"/>
  <c r="AA126" i="4"/>
  <c r="Z126" i="4"/>
  <c r="Y126" i="4"/>
  <c r="X126" i="4"/>
  <c r="W126" i="4"/>
  <c r="V126" i="4"/>
  <c r="T126" i="4"/>
  <c r="K126" i="4"/>
  <c r="U126" i="4" s="1"/>
  <c r="AA125" i="4"/>
  <c r="Z125" i="4"/>
  <c r="Y125" i="4"/>
  <c r="X125" i="4"/>
  <c r="W125" i="4"/>
  <c r="V125" i="4"/>
  <c r="U125" i="4"/>
  <c r="T125" i="4"/>
  <c r="K125" i="4"/>
  <c r="AA124" i="4"/>
  <c r="Z124" i="4"/>
  <c r="Y124" i="4"/>
  <c r="X124" i="4"/>
  <c r="W124" i="4"/>
  <c r="V124" i="4"/>
  <c r="U124" i="4"/>
  <c r="T124" i="4"/>
  <c r="K124" i="4"/>
  <c r="AA123" i="4"/>
  <c r="Z123" i="4"/>
  <c r="Y123" i="4"/>
  <c r="X123" i="4"/>
  <c r="W123" i="4"/>
  <c r="V123" i="4"/>
  <c r="T123" i="4"/>
  <c r="K123" i="4"/>
  <c r="U123" i="4" s="1"/>
  <c r="AA122" i="4"/>
  <c r="Z122" i="4"/>
  <c r="Y122" i="4"/>
  <c r="X122" i="4"/>
  <c r="W122" i="4"/>
  <c r="V122" i="4"/>
  <c r="T122" i="4"/>
  <c r="K122" i="4"/>
  <c r="U122" i="4" s="1"/>
  <c r="AA121" i="4"/>
  <c r="Z121" i="4"/>
  <c r="Y121" i="4"/>
  <c r="X121" i="4"/>
  <c r="W121" i="4"/>
  <c r="V121" i="4"/>
  <c r="T121" i="4"/>
  <c r="K121" i="4"/>
  <c r="U121" i="4" s="1"/>
  <c r="AA120" i="4"/>
  <c r="Z120" i="4"/>
  <c r="Y120" i="4"/>
  <c r="X120" i="4"/>
  <c r="W120" i="4"/>
  <c r="V120" i="4"/>
  <c r="T120" i="4"/>
  <c r="K120" i="4"/>
  <c r="U120" i="4" s="1"/>
  <c r="AA119" i="4"/>
  <c r="Z119" i="4"/>
  <c r="Y119" i="4"/>
  <c r="X119" i="4"/>
  <c r="W119" i="4"/>
  <c r="V119" i="4"/>
  <c r="T119" i="4"/>
  <c r="K119" i="4"/>
  <c r="U119" i="4" s="1"/>
  <c r="AA118" i="4"/>
  <c r="Z118" i="4"/>
  <c r="Y118" i="4"/>
  <c r="X118" i="4"/>
  <c r="W118" i="4"/>
  <c r="V118" i="4"/>
  <c r="T118" i="4"/>
  <c r="K118" i="4"/>
  <c r="U118" i="4" s="1"/>
  <c r="AA117" i="4"/>
  <c r="Z117" i="4"/>
  <c r="Y117" i="4"/>
  <c r="X117" i="4"/>
  <c r="W117" i="4"/>
  <c r="V117" i="4"/>
  <c r="U117" i="4"/>
  <c r="T117" i="4"/>
  <c r="K117" i="4"/>
  <c r="AA116" i="4"/>
  <c r="Z116" i="4"/>
  <c r="Y116" i="4"/>
  <c r="X116" i="4"/>
  <c r="W116" i="4"/>
  <c r="V116" i="4"/>
  <c r="U116" i="4"/>
  <c r="T116" i="4"/>
  <c r="K116" i="4"/>
  <c r="AA115" i="4"/>
  <c r="Z115" i="4"/>
  <c r="Y115" i="4"/>
  <c r="X115" i="4"/>
  <c r="W115" i="4"/>
  <c r="V115" i="4"/>
  <c r="T115" i="4"/>
  <c r="K115" i="4"/>
  <c r="U115" i="4" s="1"/>
  <c r="AA114" i="4"/>
  <c r="Z114" i="4"/>
  <c r="Y114" i="4"/>
  <c r="X114" i="4"/>
  <c r="W114" i="4"/>
  <c r="V114" i="4"/>
  <c r="T114" i="4"/>
  <c r="K114" i="4"/>
  <c r="U114" i="4" s="1"/>
  <c r="AA113" i="4"/>
  <c r="Z113" i="4"/>
  <c r="Y113" i="4"/>
  <c r="X113" i="4"/>
  <c r="W113" i="4"/>
  <c r="V113" i="4"/>
  <c r="T113" i="4"/>
  <c r="K113" i="4"/>
  <c r="U113" i="4" s="1"/>
  <c r="AA112" i="4"/>
  <c r="Z112" i="4"/>
  <c r="Y112" i="4"/>
  <c r="X112" i="4"/>
  <c r="W112" i="4"/>
  <c r="V112" i="4"/>
  <c r="T112" i="4"/>
  <c r="K112" i="4"/>
  <c r="U112" i="4" s="1"/>
  <c r="AA111" i="4"/>
  <c r="Z111" i="4"/>
  <c r="Y111" i="4"/>
  <c r="X111" i="4"/>
  <c r="W111" i="4"/>
  <c r="V111" i="4"/>
  <c r="T111" i="4"/>
  <c r="K111" i="4"/>
  <c r="U111" i="4" s="1"/>
  <c r="AA110" i="4"/>
  <c r="Z110" i="4"/>
  <c r="Y110" i="4"/>
  <c r="X110" i="4"/>
  <c r="W110" i="4"/>
  <c r="V110" i="4"/>
  <c r="T110" i="4"/>
  <c r="K110" i="4"/>
  <c r="U110" i="4" s="1"/>
  <c r="AA109" i="4"/>
  <c r="Z109" i="4"/>
  <c r="Y109" i="4"/>
  <c r="X109" i="4"/>
  <c r="W109" i="4"/>
  <c r="V109" i="4"/>
  <c r="T109" i="4"/>
  <c r="K109" i="4"/>
  <c r="U109" i="4" s="1"/>
  <c r="AA108" i="4"/>
  <c r="Z108" i="4"/>
  <c r="Y108" i="4"/>
  <c r="X108" i="4"/>
  <c r="W108" i="4"/>
  <c r="V108" i="4"/>
  <c r="U108" i="4"/>
  <c r="T108" i="4"/>
  <c r="K108" i="4"/>
  <c r="AA107" i="4"/>
  <c r="Z107" i="4"/>
  <c r="Y107" i="4"/>
  <c r="X107" i="4"/>
  <c r="W107" i="4"/>
  <c r="V107" i="4"/>
  <c r="U107" i="4"/>
  <c r="T107" i="4"/>
  <c r="K107" i="4"/>
  <c r="AA106" i="4"/>
  <c r="Z106" i="4"/>
  <c r="Y106" i="4"/>
  <c r="X106" i="4"/>
  <c r="W106" i="4"/>
  <c r="V106" i="4"/>
  <c r="T106" i="4"/>
  <c r="K106" i="4"/>
  <c r="U106" i="4" s="1"/>
  <c r="AA105" i="4"/>
  <c r="Z105" i="4"/>
  <c r="Y105" i="4"/>
  <c r="X105" i="4"/>
  <c r="W105" i="4"/>
  <c r="V105" i="4"/>
  <c r="T105" i="4"/>
  <c r="K105" i="4"/>
  <c r="U105" i="4" s="1"/>
  <c r="AA104" i="4"/>
  <c r="Z104" i="4"/>
  <c r="Y104" i="4"/>
  <c r="X104" i="4"/>
  <c r="W104" i="4"/>
  <c r="V104" i="4"/>
  <c r="T104" i="4"/>
  <c r="K104" i="4"/>
  <c r="U104" i="4" s="1"/>
  <c r="AA103" i="4"/>
  <c r="Z103" i="4"/>
  <c r="Y103" i="4"/>
  <c r="X103" i="4"/>
  <c r="W103" i="4"/>
  <c r="V103" i="4"/>
  <c r="T103" i="4"/>
  <c r="K103" i="4"/>
  <c r="U103" i="4" s="1"/>
  <c r="AA102" i="4"/>
  <c r="Z102" i="4"/>
  <c r="Y102" i="4"/>
  <c r="X102" i="4"/>
  <c r="W102" i="4"/>
  <c r="V102" i="4"/>
  <c r="T102" i="4"/>
  <c r="K102" i="4"/>
  <c r="U102" i="4" s="1"/>
  <c r="AA101" i="4"/>
  <c r="Z101" i="4"/>
  <c r="Y101" i="4"/>
  <c r="X101" i="4"/>
  <c r="W101" i="4"/>
  <c r="V101" i="4"/>
  <c r="U101" i="4"/>
  <c r="T101" i="4"/>
  <c r="K101" i="4"/>
  <c r="AA100" i="4"/>
  <c r="Z100" i="4"/>
  <c r="Y100" i="4"/>
  <c r="X100" i="4"/>
  <c r="W100" i="4"/>
  <c r="V100" i="4"/>
  <c r="U100" i="4"/>
  <c r="T100" i="4"/>
  <c r="K100" i="4"/>
  <c r="AA99" i="4"/>
  <c r="Z99" i="4"/>
  <c r="Y99" i="4"/>
  <c r="X99" i="4"/>
  <c r="W99" i="4"/>
  <c r="V99" i="4"/>
  <c r="T99" i="4"/>
  <c r="K99" i="4"/>
  <c r="U99" i="4" s="1"/>
  <c r="AA98" i="4"/>
  <c r="Z98" i="4"/>
  <c r="Y98" i="4"/>
  <c r="X98" i="4"/>
  <c r="W98" i="4"/>
  <c r="V98" i="4"/>
  <c r="T98" i="4"/>
  <c r="K98" i="4"/>
  <c r="U98" i="4" s="1"/>
  <c r="AA97" i="4"/>
  <c r="Z97" i="4"/>
  <c r="Y97" i="4"/>
  <c r="X97" i="4"/>
  <c r="W97" i="4"/>
  <c r="V97" i="4"/>
  <c r="T97" i="4"/>
  <c r="K97" i="4"/>
  <c r="U97" i="4" s="1"/>
  <c r="AA96" i="4"/>
  <c r="Z96" i="4"/>
  <c r="Y96" i="4"/>
  <c r="X96" i="4"/>
  <c r="W96" i="4"/>
  <c r="V96" i="4"/>
  <c r="T96" i="4"/>
  <c r="K96" i="4"/>
  <c r="U96" i="4" s="1"/>
  <c r="AA95" i="4"/>
  <c r="Z95" i="4"/>
  <c r="Y95" i="4"/>
  <c r="X95" i="4"/>
  <c r="W95" i="4"/>
  <c r="V95" i="4"/>
  <c r="T95" i="4"/>
  <c r="K95" i="4"/>
  <c r="U95" i="4" s="1"/>
  <c r="AA94" i="4"/>
  <c r="Z94" i="4"/>
  <c r="Y94" i="4"/>
  <c r="X94" i="4"/>
  <c r="W94" i="4"/>
  <c r="V94" i="4"/>
  <c r="T94" i="4"/>
  <c r="K94" i="4"/>
  <c r="U94" i="4" s="1"/>
  <c r="AA93" i="4"/>
  <c r="Z93" i="4"/>
  <c r="Y93" i="4"/>
  <c r="X93" i="4"/>
  <c r="W93" i="4"/>
  <c r="V93" i="4"/>
  <c r="T93" i="4"/>
  <c r="K93" i="4"/>
  <c r="U93" i="4" s="1"/>
  <c r="AA92" i="4"/>
  <c r="Z92" i="4"/>
  <c r="Y92" i="4"/>
  <c r="X92" i="4"/>
  <c r="W92" i="4"/>
  <c r="V92" i="4"/>
  <c r="U92" i="4"/>
  <c r="T92" i="4"/>
  <c r="K92" i="4"/>
  <c r="AA91" i="4"/>
  <c r="Z91" i="4"/>
  <c r="Y91" i="4"/>
  <c r="X91" i="4"/>
  <c r="W91" i="4"/>
  <c r="V91" i="4"/>
  <c r="U91" i="4"/>
  <c r="T91" i="4"/>
  <c r="K91" i="4"/>
  <c r="AA90" i="4"/>
  <c r="Z90" i="4"/>
  <c r="Y90" i="4"/>
  <c r="X90" i="4"/>
  <c r="W90" i="4"/>
  <c r="V90" i="4"/>
  <c r="T90" i="4"/>
  <c r="K90" i="4"/>
  <c r="U90" i="4" s="1"/>
  <c r="AA89" i="4"/>
  <c r="Z89" i="4"/>
  <c r="Y89" i="4"/>
  <c r="X89" i="4"/>
  <c r="W89" i="4"/>
  <c r="V89" i="4"/>
  <c r="T89" i="4"/>
  <c r="K89" i="4"/>
  <c r="U89" i="4" s="1"/>
  <c r="AA88" i="4"/>
  <c r="Z88" i="4"/>
  <c r="Y88" i="4"/>
  <c r="X88" i="4"/>
  <c r="W88" i="4"/>
  <c r="V88" i="4"/>
  <c r="T88" i="4"/>
  <c r="K88" i="4"/>
  <c r="U88" i="4" s="1"/>
  <c r="AA87" i="4"/>
  <c r="Z87" i="4"/>
  <c r="Y87" i="4"/>
  <c r="X87" i="4"/>
  <c r="W87" i="4"/>
  <c r="V87" i="4"/>
  <c r="T87" i="4"/>
  <c r="K87" i="4"/>
  <c r="U87" i="4" s="1"/>
  <c r="AA86" i="4"/>
  <c r="Z86" i="4"/>
  <c r="Y86" i="4"/>
  <c r="X86" i="4"/>
  <c r="W86" i="4"/>
  <c r="V86" i="4"/>
  <c r="T86" i="4"/>
  <c r="K86" i="4"/>
  <c r="U86" i="4" s="1"/>
  <c r="AA85" i="4"/>
  <c r="Z85" i="4"/>
  <c r="Y85" i="4"/>
  <c r="X85" i="4"/>
  <c r="W85" i="4"/>
  <c r="V85" i="4"/>
  <c r="U85" i="4"/>
  <c r="T85" i="4"/>
  <c r="K85" i="4"/>
  <c r="AA84" i="4"/>
  <c r="Z84" i="4"/>
  <c r="Y84" i="4"/>
  <c r="X84" i="4"/>
  <c r="W84" i="4"/>
  <c r="V84" i="4"/>
  <c r="U84" i="4"/>
  <c r="T84" i="4"/>
  <c r="K84" i="4"/>
  <c r="AA83" i="4"/>
  <c r="Z83" i="4"/>
  <c r="Y83" i="4"/>
  <c r="X83" i="4"/>
  <c r="W83" i="4"/>
  <c r="V83" i="4"/>
  <c r="T83" i="4"/>
  <c r="K83" i="4"/>
  <c r="U83" i="4" s="1"/>
  <c r="AA82" i="4"/>
  <c r="Z82" i="4"/>
  <c r="Y82" i="4"/>
  <c r="X82" i="4"/>
  <c r="W82" i="4"/>
  <c r="V82" i="4"/>
  <c r="T82" i="4"/>
  <c r="K82" i="4"/>
  <c r="U82" i="4" s="1"/>
  <c r="AA81" i="4"/>
  <c r="Z81" i="4"/>
  <c r="Y81" i="4"/>
  <c r="X81" i="4"/>
  <c r="W81" i="4"/>
  <c r="V81" i="4"/>
  <c r="T81" i="4"/>
  <c r="K81" i="4"/>
  <c r="U81" i="4" s="1"/>
  <c r="AA80" i="4"/>
  <c r="Z80" i="4"/>
  <c r="Y80" i="4"/>
  <c r="X80" i="4"/>
  <c r="W80" i="4"/>
  <c r="V80" i="4"/>
  <c r="T80" i="4"/>
  <c r="K80" i="4"/>
  <c r="U80" i="4" s="1"/>
  <c r="AA79" i="4"/>
  <c r="Z79" i="4"/>
  <c r="Y79" i="4"/>
  <c r="X79" i="4"/>
  <c r="W79" i="4"/>
  <c r="V79" i="4"/>
  <c r="T79" i="4"/>
  <c r="K79" i="4"/>
  <c r="U79" i="4" s="1"/>
  <c r="AA78" i="4"/>
  <c r="Z78" i="4"/>
  <c r="Y78" i="4"/>
  <c r="X78" i="4"/>
  <c r="W78" i="4"/>
  <c r="V78" i="4"/>
  <c r="T78" i="4"/>
  <c r="K78" i="4"/>
  <c r="U78" i="4" s="1"/>
  <c r="AA77" i="4"/>
  <c r="Z77" i="4"/>
  <c r="Y77" i="4"/>
  <c r="X77" i="4"/>
  <c r="W77" i="4"/>
  <c r="V77" i="4"/>
  <c r="T77" i="4"/>
  <c r="K77" i="4"/>
  <c r="U77" i="4" s="1"/>
  <c r="AA76" i="4"/>
  <c r="Z76" i="4"/>
  <c r="Y76" i="4"/>
  <c r="X76" i="4"/>
  <c r="W76" i="4"/>
  <c r="V76" i="4"/>
  <c r="U76" i="4"/>
  <c r="T76" i="4"/>
  <c r="K76" i="4"/>
  <c r="AA75" i="4"/>
  <c r="Z75" i="4"/>
  <c r="Y75" i="4"/>
  <c r="X75" i="4"/>
  <c r="W75" i="4"/>
  <c r="V75" i="4"/>
  <c r="U75" i="4"/>
  <c r="T75" i="4"/>
  <c r="K75" i="4"/>
  <c r="AA74" i="4"/>
  <c r="Z74" i="4"/>
  <c r="Y74" i="4"/>
  <c r="X74" i="4"/>
  <c r="W74" i="4"/>
  <c r="V74" i="4"/>
  <c r="T74" i="4"/>
  <c r="K74" i="4"/>
  <c r="U74" i="4" s="1"/>
  <c r="AA73" i="4"/>
  <c r="Z73" i="4"/>
  <c r="Y73" i="4"/>
  <c r="X73" i="4"/>
  <c r="W73" i="4"/>
  <c r="V73" i="4"/>
  <c r="T73" i="4"/>
  <c r="K73" i="4"/>
  <c r="U73" i="4" s="1"/>
  <c r="AA72" i="4"/>
  <c r="Z72" i="4"/>
  <c r="Y72" i="4"/>
  <c r="X72" i="4"/>
  <c r="W72" i="4"/>
  <c r="V72" i="4"/>
  <c r="T72" i="4"/>
  <c r="K72" i="4"/>
  <c r="U72" i="4" s="1"/>
  <c r="AA71" i="4"/>
  <c r="Z71" i="4"/>
  <c r="Y71" i="4"/>
  <c r="X71" i="4"/>
  <c r="W71" i="4"/>
  <c r="V71" i="4"/>
  <c r="T71" i="4"/>
  <c r="K71" i="4"/>
  <c r="U71" i="4" s="1"/>
  <c r="AA70" i="4"/>
  <c r="Z70" i="4"/>
  <c r="Y70" i="4"/>
  <c r="X70" i="4"/>
  <c r="W70" i="4"/>
  <c r="V70" i="4"/>
  <c r="T70" i="4"/>
  <c r="K70" i="4"/>
  <c r="U70" i="4" s="1"/>
  <c r="AA69" i="4"/>
  <c r="Z69" i="4"/>
  <c r="Y69" i="4"/>
  <c r="X69" i="4"/>
  <c r="W69" i="4"/>
  <c r="V69" i="4"/>
  <c r="U69" i="4"/>
  <c r="T69" i="4"/>
  <c r="K69" i="4"/>
  <c r="AA68" i="4"/>
  <c r="Z68" i="4"/>
  <c r="Y68" i="4"/>
  <c r="X68" i="4"/>
  <c r="W68" i="4"/>
  <c r="V68" i="4"/>
  <c r="U68" i="4"/>
  <c r="T68" i="4"/>
  <c r="K68" i="4"/>
  <c r="AA67" i="4"/>
  <c r="Z67" i="4"/>
  <c r="Y67" i="4"/>
  <c r="X67" i="4"/>
  <c r="W67" i="4"/>
  <c r="V67" i="4"/>
  <c r="T67" i="4"/>
  <c r="K67" i="4"/>
  <c r="U67" i="4" s="1"/>
  <c r="AA66" i="4"/>
  <c r="Z66" i="4"/>
  <c r="Y66" i="4"/>
  <c r="X66" i="4"/>
  <c r="W66" i="4"/>
  <c r="V66" i="4"/>
  <c r="T66" i="4"/>
  <c r="K66" i="4"/>
  <c r="U66" i="4" s="1"/>
  <c r="AA65" i="4"/>
  <c r="Z65" i="4"/>
  <c r="Y65" i="4"/>
  <c r="X65" i="4"/>
  <c r="W65" i="4"/>
  <c r="V65" i="4"/>
  <c r="T65" i="4"/>
  <c r="K65" i="4"/>
  <c r="U65" i="4" s="1"/>
  <c r="AA64" i="4"/>
  <c r="Z64" i="4"/>
  <c r="Y64" i="4"/>
  <c r="X64" i="4"/>
  <c r="W64" i="4"/>
  <c r="V64" i="4"/>
  <c r="T64" i="4"/>
  <c r="K64" i="4"/>
  <c r="U64" i="4" s="1"/>
  <c r="AA63" i="4"/>
  <c r="Z63" i="4"/>
  <c r="Y63" i="4"/>
  <c r="X63" i="4"/>
  <c r="W63" i="4"/>
  <c r="V63" i="4"/>
  <c r="T63" i="4"/>
  <c r="K63" i="4"/>
  <c r="U63" i="4" s="1"/>
  <c r="AA62" i="4"/>
  <c r="Z62" i="4"/>
  <c r="Y62" i="4"/>
  <c r="X62" i="4"/>
  <c r="W62" i="4"/>
  <c r="V62" i="4"/>
  <c r="T62" i="4"/>
  <c r="K62" i="4"/>
  <c r="U62" i="4" s="1"/>
  <c r="AA61" i="4"/>
  <c r="Z61" i="4"/>
  <c r="Y61" i="4"/>
  <c r="X61" i="4"/>
  <c r="W61" i="4"/>
  <c r="V61" i="4"/>
  <c r="T61" i="4"/>
  <c r="K61" i="4"/>
  <c r="U61" i="4" s="1"/>
  <c r="AA60" i="4"/>
  <c r="Z60" i="4"/>
  <c r="Y60" i="4"/>
  <c r="X60" i="4"/>
  <c r="W60" i="4"/>
  <c r="V60" i="4"/>
  <c r="U60" i="4"/>
  <c r="T60" i="4"/>
  <c r="K60" i="4"/>
  <c r="AA59" i="4"/>
  <c r="Z59" i="4"/>
  <c r="Y59" i="4"/>
  <c r="X59" i="4"/>
  <c r="W59" i="4"/>
  <c r="V59" i="4"/>
  <c r="U59" i="4"/>
  <c r="T59" i="4"/>
  <c r="K59" i="4"/>
  <c r="AA58" i="4"/>
  <c r="Z58" i="4"/>
  <c r="Y58" i="4"/>
  <c r="X58" i="4"/>
  <c r="W58" i="4"/>
  <c r="V58" i="4"/>
  <c r="T58" i="4"/>
  <c r="K58" i="4"/>
  <c r="U58" i="4" s="1"/>
  <c r="AA57" i="4"/>
  <c r="Z57" i="4"/>
  <c r="Y57" i="4"/>
  <c r="X57" i="4"/>
  <c r="W57" i="4"/>
  <c r="V57" i="4"/>
  <c r="T57" i="4"/>
  <c r="K57" i="4"/>
  <c r="U57" i="4" s="1"/>
  <c r="AA56" i="4"/>
  <c r="Z56" i="4"/>
  <c r="Y56" i="4"/>
  <c r="X56" i="4"/>
  <c r="W56" i="4"/>
  <c r="V56" i="4"/>
  <c r="T56" i="4"/>
  <c r="K56" i="4"/>
  <c r="U56" i="4" s="1"/>
  <c r="AA55" i="4"/>
  <c r="Z55" i="4"/>
  <c r="Y55" i="4"/>
  <c r="X55" i="4"/>
  <c r="W55" i="4"/>
  <c r="V55" i="4"/>
  <c r="T55" i="4"/>
  <c r="K55" i="4"/>
  <c r="U55" i="4" s="1"/>
  <c r="AA54" i="4"/>
  <c r="Z54" i="4"/>
  <c r="Y54" i="4"/>
  <c r="X54" i="4"/>
  <c r="W54" i="4"/>
  <c r="V54" i="4"/>
  <c r="T54" i="4"/>
  <c r="K54" i="4"/>
  <c r="U54" i="4" s="1"/>
  <c r="AA53" i="4"/>
  <c r="Z53" i="4"/>
  <c r="Y53" i="4"/>
  <c r="X53" i="4"/>
  <c r="W53" i="4"/>
  <c r="V53" i="4"/>
  <c r="U53" i="4"/>
  <c r="T53" i="4"/>
  <c r="K53" i="4"/>
  <c r="AA52" i="4"/>
  <c r="Z52" i="4"/>
  <c r="Y52" i="4"/>
  <c r="X52" i="4"/>
  <c r="W52" i="4"/>
  <c r="V52" i="4"/>
  <c r="U52" i="4"/>
  <c r="T52" i="4"/>
  <c r="K52" i="4"/>
  <c r="AA51" i="4"/>
  <c r="Z51" i="4"/>
  <c r="Y51" i="4"/>
  <c r="X51" i="4"/>
  <c r="W51" i="4"/>
  <c r="V51" i="4"/>
  <c r="T51" i="4"/>
  <c r="K51" i="4"/>
  <c r="U51" i="4" s="1"/>
  <c r="AA50" i="4"/>
  <c r="Z50" i="4"/>
  <c r="Y50" i="4"/>
  <c r="X50" i="4"/>
  <c r="W50" i="4"/>
  <c r="V50" i="4"/>
  <c r="T50" i="4"/>
  <c r="K50" i="4"/>
  <c r="U50" i="4" s="1"/>
  <c r="AA49" i="4"/>
  <c r="Z49" i="4"/>
  <c r="Y49" i="4"/>
  <c r="X49" i="4"/>
  <c r="W49" i="4"/>
  <c r="V49" i="4"/>
  <c r="T49" i="4"/>
  <c r="K49" i="4"/>
  <c r="U49" i="4" s="1"/>
  <c r="AA48" i="4"/>
  <c r="Z48" i="4"/>
  <c r="Y48" i="4"/>
  <c r="X48" i="4"/>
  <c r="W48" i="4"/>
  <c r="V48" i="4"/>
  <c r="T48" i="4"/>
  <c r="K48" i="4"/>
  <c r="U48" i="4" s="1"/>
  <c r="AA47" i="4"/>
  <c r="Z47" i="4"/>
  <c r="Y47" i="4"/>
  <c r="X47" i="4"/>
  <c r="W47" i="4"/>
  <c r="V47" i="4"/>
  <c r="T47" i="4"/>
  <c r="K47" i="4"/>
  <c r="U47" i="4" s="1"/>
  <c r="AA46" i="4"/>
  <c r="Z46" i="4"/>
  <c r="Y46" i="4"/>
  <c r="X46" i="4"/>
  <c r="W46" i="4"/>
  <c r="V46" i="4"/>
  <c r="T46" i="4"/>
  <c r="K46" i="4"/>
  <c r="U46" i="4" s="1"/>
  <c r="AA45" i="4"/>
  <c r="Z45" i="4"/>
  <c r="Y45" i="4"/>
  <c r="X45" i="4"/>
  <c r="W45" i="4"/>
  <c r="V45" i="4"/>
  <c r="T45" i="4"/>
  <c r="K45" i="4"/>
  <c r="U45" i="4" s="1"/>
  <c r="AA44" i="4"/>
  <c r="Z44" i="4"/>
  <c r="Y44" i="4"/>
  <c r="X44" i="4"/>
  <c r="W44" i="4"/>
  <c r="V44" i="4"/>
  <c r="U44" i="4"/>
  <c r="T44" i="4"/>
  <c r="K44" i="4"/>
  <c r="AA43" i="4"/>
  <c r="Z43" i="4"/>
  <c r="Y43" i="4"/>
  <c r="X43" i="4"/>
  <c r="W43" i="4"/>
  <c r="V43" i="4"/>
  <c r="U43" i="4"/>
  <c r="T43" i="4"/>
  <c r="K43" i="4"/>
  <c r="AA42" i="4"/>
  <c r="Z42" i="4"/>
  <c r="Y42" i="4"/>
  <c r="X42" i="4"/>
  <c r="W42" i="4"/>
  <c r="V42" i="4"/>
  <c r="T42" i="4"/>
  <c r="K42" i="4"/>
  <c r="U42" i="4" s="1"/>
  <c r="AA41" i="4"/>
  <c r="Z41" i="4"/>
  <c r="Y41" i="4"/>
  <c r="X41" i="4"/>
  <c r="W41" i="4"/>
  <c r="V41" i="4"/>
  <c r="T41" i="4"/>
  <c r="K41" i="4"/>
  <c r="U41" i="4" s="1"/>
  <c r="AA40" i="4"/>
  <c r="Z40" i="4"/>
  <c r="Y40" i="4"/>
  <c r="X40" i="4"/>
  <c r="W40" i="4"/>
  <c r="V40" i="4"/>
  <c r="T40" i="4"/>
  <c r="K40" i="4"/>
  <c r="U40" i="4" s="1"/>
  <c r="AA39" i="4"/>
  <c r="Z39" i="4"/>
  <c r="Y39" i="4"/>
  <c r="X39" i="4"/>
  <c r="W39" i="4"/>
  <c r="V39" i="4"/>
  <c r="T39" i="4"/>
  <c r="K39" i="4"/>
  <c r="U39" i="4" s="1"/>
  <c r="AA38" i="4"/>
  <c r="Z38" i="4"/>
  <c r="Y38" i="4"/>
  <c r="X38" i="4"/>
  <c r="W38" i="4"/>
  <c r="V38" i="4"/>
  <c r="T38" i="4"/>
  <c r="K38" i="4"/>
  <c r="U38" i="4" s="1"/>
  <c r="AA37" i="4"/>
  <c r="Z37" i="4"/>
  <c r="Y37" i="4"/>
  <c r="X37" i="4"/>
  <c r="W37" i="4"/>
  <c r="V37" i="4"/>
  <c r="U37" i="4"/>
  <c r="T37" i="4"/>
  <c r="K37" i="4"/>
  <c r="AA36" i="4"/>
  <c r="Z36" i="4"/>
  <c r="Y36" i="4"/>
  <c r="X36" i="4"/>
  <c r="W36" i="4"/>
  <c r="V36" i="4"/>
  <c r="U36" i="4"/>
  <c r="T36" i="4"/>
  <c r="K36" i="4"/>
  <c r="AA35" i="4"/>
  <c r="Z35" i="4"/>
  <c r="Y35" i="4"/>
  <c r="X35" i="4"/>
  <c r="W35" i="4"/>
  <c r="V35" i="4"/>
  <c r="T35" i="4"/>
  <c r="K35" i="4"/>
  <c r="U35" i="4" s="1"/>
  <c r="AA34" i="4"/>
  <c r="Z34" i="4"/>
  <c r="Y34" i="4"/>
  <c r="X34" i="4"/>
  <c r="W34" i="4"/>
  <c r="V34" i="4"/>
  <c r="T34" i="4"/>
  <c r="K34" i="4"/>
  <c r="U34" i="4" s="1"/>
  <c r="AA33" i="4"/>
  <c r="Z33" i="4"/>
  <c r="Y33" i="4"/>
  <c r="X33" i="4"/>
  <c r="W33" i="4"/>
  <c r="V33" i="4"/>
  <c r="T33" i="4"/>
  <c r="K33" i="4"/>
  <c r="U33" i="4" s="1"/>
  <c r="AA32" i="4"/>
  <c r="Z32" i="4"/>
  <c r="Y32" i="4"/>
  <c r="X32" i="4"/>
  <c r="W32" i="4"/>
  <c r="V32" i="4"/>
  <c r="T32" i="4"/>
  <c r="K32" i="4"/>
  <c r="U32" i="4" s="1"/>
  <c r="AA31" i="4"/>
  <c r="Z31" i="4"/>
  <c r="Y31" i="4"/>
  <c r="X31" i="4"/>
  <c r="W31" i="4"/>
  <c r="V31" i="4"/>
  <c r="T31" i="4"/>
  <c r="K31" i="4"/>
  <c r="U31" i="4" s="1"/>
  <c r="AA30" i="4"/>
  <c r="Z30" i="4"/>
  <c r="Y30" i="4"/>
  <c r="X30" i="4"/>
  <c r="W30" i="4"/>
  <c r="V30" i="4"/>
  <c r="T30" i="4"/>
  <c r="K30" i="4"/>
  <c r="U30" i="4" s="1"/>
  <c r="AA29" i="4"/>
  <c r="Z29" i="4"/>
  <c r="Y29" i="4"/>
  <c r="X29" i="4"/>
  <c r="W29" i="4"/>
  <c r="V29" i="4"/>
  <c r="T29" i="4"/>
  <c r="K29" i="4"/>
  <c r="U29" i="4" s="1"/>
  <c r="AA28" i="4"/>
  <c r="Z28" i="4"/>
  <c r="Y28" i="4"/>
  <c r="X28" i="4"/>
  <c r="W28" i="4"/>
  <c r="V28" i="4"/>
  <c r="U28" i="4"/>
  <c r="T28" i="4"/>
  <c r="K28" i="4"/>
  <c r="AA27" i="4"/>
  <c r="Z27" i="4"/>
  <c r="Y27" i="4"/>
  <c r="X27" i="4"/>
  <c r="W27" i="4"/>
  <c r="V27" i="4"/>
  <c r="U27" i="4"/>
  <c r="T27" i="4"/>
  <c r="K27" i="4"/>
  <c r="AA26" i="4"/>
  <c r="Z26" i="4"/>
  <c r="Y26" i="4"/>
  <c r="X26" i="4"/>
  <c r="W26" i="4"/>
  <c r="V26" i="4"/>
  <c r="T26" i="4"/>
  <c r="K26" i="4"/>
  <c r="U26" i="4" s="1"/>
  <c r="AA25" i="4"/>
  <c r="Z25" i="4"/>
  <c r="Y25" i="4"/>
  <c r="X25" i="4"/>
  <c r="W25" i="4"/>
  <c r="V25" i="4"/>
  <c r="T25" i="4"/>
  <c r="K25" i="4"/>
  <c r="U25" i="4" s="1"/>
  <c r="AA24" i="4"/>
  <c r="Z24" i="4"/>
  <c r="Y24" i="4"/>
  <c r="X24" i="4"/>
  <c r="W24" i="4"/>
  <c r="V24" i="4"/>
  <c r="T24" i="4"/>
  <c r="K24" i="4"/>
  <c r="U24" i="4" s="1"/>
  <c r="AA23" i="4"/>
  <c r="Z23" i="4"/>
  <c r="Y23" i="4"/>
  <c r="X23" i="4"/>
  <c r="W23" i="4"/>
  <c r="V23" i="4"/>
  <c r="T23" i="4"/>
  <c r="K23" i="4"/>
  <c r="U23" i="4" s="1"/>
  <c r="AA22" i="4"/>
  <c r="Z22" i="4"/>
  <c r="Y22" i="4"/>
  <c r="X22" i="4"/>
  <c r="W22" i="4"/>
  <c r="V22" i="4"/>
  <c r="T22" i="4"/>
  <c r="K22" i="4"/>
  <c r="U22" i="4" s="1"/>
  <c r="AA21" i="4"/>
  <c r="Z21" i="4"/>
  <c r="Y21" i="4"/>
  <c r="X21" i="4"/>
  <c r="W21" i="4"/>
  <c r="V21" i="4"/>
  <c r="U21" i="4"/>
  <c r="T21" i="4"/>
  <c r="K21" i="4"/>
  <c r="AA20" i="4"/>
  <c r="Z20" i="4"/>
  <c r="Y20" i="4"/>
  <c r="X20" i="4"/>
  <c r="W20" i="4"/>
  <c r="V20" i="4"/>
  <c r="U20" i="4"/>
  <c r="T20" i="4"/>
  <c r="K20" i="4"/>
  <c r="AA19" i="4"/>
  <c r="Z19" i="4"/>
  <c r="Y19" i="4"/>
  <c r="X19" i="4"/>
  <c r="W19" i="4"/>
  <c r="V19" i="4"/>
  <c r="T19" i="4"/>
  <c r="K19" i="4"/>
  <c r="U19" i="4" s="1"/>
  <c r="AA18" i="4"/>
  <c r="Z18" i="4"/>
  <c r="Y18" i="4"/>
  <c r="X18" i="4"/>
  <c r="W18" i="4"/>
  <c r="V18" i="4"/>
  <c r="T18" i="4"/>
  <c r="K18" i="4"/>
  <c r="U18" i="4" s="1"/>
  <c r="AA17" i="4"/>
  <c r="Z17" i="4"/>
  <c r="Y17" i="4"/>
  <c r="X17" i="4"/>
  <c r="W17" i="4"/>
  <c r="V17" i="4"/>
  <c r="T17" i="4"/>
  <c r="K17" i="4"/>
  <c r="U17" i="4" s="1"/>
  <c r="AA16" i="4"/>
  <c r="Z16" i="4"/>
  <c r="Y16" i="4"/>
  <c r="X16" i="4"/>
  <c r="W16" i="4"/>
  <c r="V16" i="4"/>
  <c r="T16" i="4"/>
  <c r="K16" i="4"/>
  <c r="U16" i="4" s="1"/>
  <c r="AA15" i="4"/>
  <c r="Z15" i="4"/>
  <c r="Y15" i="4"/>
  <c r="X15" i="4"/>
  <c r="W15" i="4"/>
  <c r="V15" i="4"/>
  <c r="T15" i="4"/>
  <c r="K15" i="4"/>
  <c r="U15" i="4" s="1"/>
  <c r="AA14" i="4"/>
  <c r="Z14" i="4"/>
  <c r="Y14" i="4"/>
  <c r="X14" i="4"/>
  <c r="W14" i="4"/>
  <c r="V14" i="4"/>
  <c r="T14" i="4"/>
  <c r="K14" i="4"/>
  <c r="U14" i="4" s="1"/>
  <c r="AA13" i="4"/>
  <c r="Z13" i="4"/>
  <c r="Y13" i="4"/>
  <c r="X13" i="4"/>
  <c r="W13" i="4"/>
  <c r="V13" i="4"/>
  <c r="T13" i="4"/>
  <c r="K13" i="4"/>
  <c r="U13" i="4" s="1"/>
  <c r="AA12" i="4"/>
  <c r="Z12" i="4"/>
  <c r="Y12" i="4"/>
  <c r="X12" i="4"/>
  <c r="W12" i="4"/>
  <c r="V12" i="4"/>
  <c r="U12" i="4"/>
  <c r="T12" i="4"/>
  <c r="K12" i="4"/>
  <c r="AA11" i="4"/>
  <c r="Z11" i="4"/>
  <c r="Y11" i="4"/>
  <c r="X11" i="4"/>
  <c r="W11" i="4"/>
  <c r="V11" i="4"/>
  <c r="U11" i="4"/>
  <c r="T11" i="4"/>
  <c r="K11" i="4"/>
  <c r="AA10" i="4"/>
  <c r="Z10" i="4"/>
  <c r="Y10" i="4"/>
  <c r="X10" i="4"/>
  <c r="W10" i="4"/>
  <c r="V10" i="4"/>
  <c r="T10" i="4"/>
  <c r="K10" i="4"/>
  <c r="U10" i="4" s="1"/>
  <c r="AA9" i="4"/>
  <c r="Z9" i="4"/>
  <c r="Y9" i="4"/>
  <c r="X9" i="4"/>
  <c r="W9" i="4"/>
  <c r="V9" i="4"/>
  <c r="T9" i="4"/>
  <c r="K9" i="4"/>
  <c r="U9" i="4" s="1"/>
  <c r="AA8" i="4"/>
  <c r="Z8" i="4"/>
  <c r="Y8" i="4"/>
  <c r="X8" i="4"/>
  <c r="W8" i="4"/>
  <c r="V8" i="4"/>
  <c r="T8" i="4"/>
  <c r="K8" i="4"/>
  <c r="U8" i="4" s="1"/>
  <c r="AA7" i="4"/>
  <c r="Z7" i="4"/>
  <c r="Y7" i="4"/>
  <c r="X7" i="4"/>
  <c r="W7" i="4"/>
  <c r="V7" i="4"/>
  <c r="T7" i="4"/>
  <c r="K7" i="4"/>
  <c r="U7" i="4" s="1"/>
  <c r="Z6" i="4"/>
  <c r="Y6" i="4"/>
  <c r="V6" i="4"/>
  <c r="U6" i="4"/>
  <c r="T6" i="4"/>
  <c r="K6" i="4"/>
  <c r="Z5" i="4"/>
  <c r="Y5" i="4"/>
  <c r="X5" i="4"/>
  <c r="W5" i="4"/>
  <c r="V5" i="4"/>
  <c r="T5" i="4"/>
  <c r="K5" i="4"/>
  <c r="U5" i="4" s="1"/>
  <c r="Z4" i="4"/>
  <c r="Y4" i="4"/>
  <c r="X4" i="4"/>
  <c r="W4" i="4"/>
  <c r="V4" i="4"/>
  <c r="T4" i="4"/>
  <c r="K4" i="4"/>
  <c r="U4" i="4" s="1"/>
  <c r="Z3" i="4"/>
  <c r="Y3" i="4"/>
  <c r="W3" i="4"/>
  <c r="V3" i="4"/>
  <c r="T3" i="4"/>
  <c r="K3" i="4"/>
  <c r="U3" i="4" s="1"/>
  <c r="Z2" i="4"/>
  <c r="Y2" i="4"/>
  <c r="W2" i="4"/>
  <c r="V2" i="4"/>
  <c r="U2" i="4"/>
  <c r="T2" i="4"/>
  <c r="K2" i="4"/>
  <c r="CJ401" i="3"/>
  <c r="CH401" i="3"/>
  <c r="CG401" i="3"/>
  <c r="CD401" i="3"/>
  <c r="CC401" i="3"/>
  <c r="CB401" i="3"/>
  <c r="CA401" i="3"/>
  <c r="BV401" i="3"/>
  <c r="BU401" i="3"/>
  <c r="BT401" i="3"/>
  <c r="BS401" i="3"/>
  <c r="BQ401" i="3"/>
  <c r="BP401" i="3"/>
  <c r="BO401" i="3"/>
  <c r="BN401" i="3"/>
  <c r="BM401" i="3"/>
  <c r="CI401" i="3" s="1"/>
  <c r="BG401" i="3"/>
  <c r="BF401" i="3"/>
  <c r="BE401" i="3"/>
  <c r="BD401" i="3"/>
  <c r="BC401" i="3"/>
  <c r="BB401" i="3"/>
  <c r="BA401" i="3"/>
  <c r="AZ401" i="3"/>
  <c r="AY401" i="3"/>
  <c r="AX401" i="3"/>
  <c r="AW401" i="3"/>
  <c r="AV401" i="3"/>
  <c r="AU401" i="3"/>
  <c r="AT401" i="3"/>
  <c r="AS401" i="3"/>
  <c r="AR401" i="3"/>
  <c r="AB401" i="3"/>
  <c r="AC401" i="3" s="1"/>
  <c r="V401" i="3"/>
  <c r="U401" i="3"/>
  <c r="T401" i="3"/>
  <c r="S401" i="3"/>
  <c r="R401" i="3"/>
  <c r="Q401" i="3"/>
  <c r="P401" i="3"/>
  <c r="O401" i="3"/>
  <c r="N401" i="3"/>
  <c r="M401" i="3"/>
  <c r="L401" i="3"/>
  <c r="I401" i="3"/>
  <c r="G401" i="3"/>
  <c r="F401" i="3"/>
  <c r="CJ400" i="3"/>
  <c r="CI400" i="3"/>
  <c r="CH400" i="3"/>
  <c r="CG400" i="3"/>
  <c r="CD400" i="3"/>
  <c r="CC400" i="3"/>
  <c r="CB400" i="3"/>
  <c r="CA400" i="3"/>
  <c r="BV400" i="3"/>
  <c r="BU400" i="3" s="1"/>
  <c r="BT400" i="3"/>
  <c r="BS400" i="3"/>
  <c r="BQ400" i="3"/>
  <c r="BP400" i="3"/>
  <c r="BO400" i="3"/>
  <c r="BN400" i="3"/>
  <c r="BM400" i="3"/>
  <c r="CP400" i="3" s="1"/>
  <c r="BG400" i="3"/>
  <c r="BF400" i="3"/>
  <c r="BE400" i="3"/>
  <c r="BD400" i="3"/>
  <c r="BC400" i="3"/>
  <c r="BB400" i="3"/>
  <c r="BA400" i="3"/>
  <c r="AZ400" i="3"/>
  <c r="AY400" i="3"/>
  <c r="AX400" i="3"/>
  <c r="AW400" i="3"/>
  <c r="AV400" i="3"/>
  <c r="AU400" i="3"/>
  <c r="AT400" i="3"/>
  <c r="AS400" i="3"/>
  <c r="AR400" i="3"/>
  <c r="AB400" i="3"/>
  <c r="AH400" i="3" s="1"/>
  <c r="V400" i="3"/>
  <c r="U400" i="3"/>
  <c r="T400" i="3"/>
  <c r="S400" i="3"/>
  <c r="R400" i="3"/>
  <c r="Q400" i="3"/>
  <c r="P400" i="3"/>
  <c r="O400" i="3"/>
  <c r="N400" i="3"/>
  <c r="M400" i="3"/>
  <c r="L400" i="3"/>
  <c r="I400" i="3"/>
  <c r="G400" i="3"/>
  <c r="F400" i="3"/>
  <c r="CJ399" i="3"/>
  <c r="CH399" i="3"/>
  <c r="CG399" i="3"/>
  <c r="CD399" i="3"/>
  <c r="CC399" i="3"/>
  <c r="CB399" i="3"/>
  <c r="CA399" i="3"/>
  <c r="BV399" i="3"/>
  <c r="BU399" i="3" s="1"/>
  <c r="BT399" i="3"/>
  <c r="BS399" i="3"/>
  <c r="BQ399" i="3"/>
  <c r="BP399" i="3"/>
  <c r="BO399" i="3"/>
  <c r="BN399" i="3"/>
  <c r="BM399" i="3"/>
  <c r="CI399" i="3" s="1"/>
  <c r="BG399" i="3"/>
  <c r="BF399" i="3"/>
  <c r="BE399" i="3"/>
  <c r="BD399" i="3"/>
  <c r="BC399" i="3"/>
  <c r="BB399" i="3"/>
  <c r="BA399" i="3"/>
  <c r="AZ399" i="3"/>
  <c r="AY399" i="3"/>
  <c r="AX399" i="3"/>
  <c r="AW399" i="3"/>
  <c r="AV399" i="3"/>
  <c r="AU399" i="3"/>
  <c r="AT399" i="3"/>
  <c r="AS399" i="3"/>
  <c r="AR399" i="3"/>
  <c r="AE399" i="3"/>
  <c r="AD399" i="3"/>
  <c r="AC399" i="3"/>
  <c r="AG399" i="3" s="1"/>
  <c r="AB399" i="3"/>
  <c r="AH399" i="3" s="1"/>
  <c r="V399" i="3"/>
  <c r="U399" i="3"/>
  <c r="T399" i="3"/>
  <c r="S399" i="3"/>
  <c r="R399" i="3"/>
  <c r="Q399" i="3"/>
  <c r="P399" i="3"/>
  <c r="O399" i="3"/>
  <c r="N399" i="3"/>
  <c r="M399" i="3"/>
  <c r="L399" i="3"/>
  <c r="I399" i="3"/>
  <c r="G399" i="3"/>
  <c r="F399" i="3"/>
  <c r="CJ398" i="3"/>
  <c r="CH398" i="3"/>
  <c r="CG398" i="3"/>
  <c r="CD398" i="3"/>
  <c r="CC398" i="3"/>
  <c r="CB398" i="3"/>
  <c r="CA398" i="3"/>
  <c r="BV398" i="3"/>
  <c r="BU398" i="3" s="1"/>
  <c r="BT398" i="3"/>
  <c r="BS398" i="3"/>
  <c r="BQ398" i="3"/>
  <c r="BP398" i="3"/>
  <c r="BO398" i="3"/>
  <c r="BN398" i="3"/>
  <c r="BM398" i="3"/>
  <c r="CP398" i="3" s="1"/>
  <c r="BG398" i="3"/>
  <c r="BF398" i="3"/>
  <c r="BE398" i="3"/>
  <c r="BD398" i="3"/>
  <c r="BC398" i="3"/>
  <c r="BB398" i="3"/>
  <c r="BA398" i="3"/>
  <c r="AZ398" i="3"/>
  <c r="AY398" i="3"/>
  <c r="AX398" i="3"/>
  <c r="AW398" i="3"/>
  <c r="AV398" i="3"/>
  <c r="AU398" i="3"/>
  <c r="AT398" i="3"/>
  <c r="AS398" i="3"/>
  <c r="AR398" i="3"/>
  <c r="AB398" i="3"/>
  <c r="AH398" i="3" s="1"/>
  <c r="V398" i="3"/>
  <c r="U398" i="3"/>
  <c r="T398" i="3"/>
  <c r="S398" i="3"/>
  <c r="R398" i="3"/>
  <c r="Q398" i="3"/>
  <c r="P398" i="3"/>
  <c r="O398" i="3"/>
  <c r="N398" i="3"/>
  <c r="M398" i="3"/>
  <c r="L398" i="3"/>
  <c r="I398" i="3"/>
  <c r="G398" i="3"/>
  <c r="F398" i="3"/>
  <c r="CJ397" i="3"/>
  <c r="CH397" i="3"/>
  <c r="CG397" i="3"/>
  <c r="CD397" i="3"/>
  <c r="CC397" i="3"/>
  <c r="CB397" i="3"/>
  <c r="CA397" i="3"/>
  <c r="BV397" i="3"/>
  <c r="BT397" i="3"/>
  <c r="BS397" i="3"/>
  <c r="BQ397" i="3"/>
  <c r="BP397" i="3"/>
  <c r="BO397" i="3"/>
  <c r="BN397" i="3"/>
  <c r="BM397" i="3"/>
  <c r="CI397" i="3" s="1"/>
  <c r="BG397" i="3"/>
  <c r="BF397" i="3"/>
  <c r="BE397" i="3"/>
  <c r="BD397" i="3"/>
  <c r="BC397" i="3"/>
  <c r="BB397" i="3"/>
  <c r="BA397" i="3"/>
  <c r="AZ397" i="3"/>
  <c r="AY397" i="3"/>
  <c r="AX397" i="3"/>
  <c r="AW397" i="3"/>
  <c r="AV397" i="3"/>
  <c r="AU397" i="3"/>
  <c r="AT397" i="3"/>
  <c r="AS397" i="3"/>
  <c r="AR397" i="3"/>
  <c r="AC397" i="3"/>
  <c r="AG397" i="3" s="1"/>
  <c r="AB397" i="3"/>
  <c r="AH397" i="3" s="1"/>
  <c r="V397" i="3"/>
  <c r="U397" i="3"/>
  <c r="T397" i="3"/>
  <c r="S397" i="3"/>
  <c r="R397" i="3"/>
  <c r="Q397" i="3"/>
  <c r="P397" i="3"/>
  <c r="O397" i="3"/>
  <c r="N397" i="3"/>
  <c r="M397" i="3"/>
  <c r="L397" i="3"/>
  <c r="I397" i="3"/>
  <c r="G397" i="3"/>
  <c r="F397" i="3"/>
  <c r="CJ396" i="3"/>
  <c r="CH396" i="3"/>
  <c r="CG396" i="3"/>
  <c r="CD396" i="3"/>
  <c r="CC396" i="3"/>
  <c r="CB396" i="3"/>
  <c r="CA396" i="3"/>
  <c r="BV396" i="3"/>
  <c r="BU396" i="3" s="1"/>
  <c r="BT396" i="3"/>
  <c r="BS396" i="3"/>
  <c r="BQ396" i="3"/>
  <c r="BP396" i="3"/>
  <c r="BO396" i="3"/>
  <c r="BN396" i="3"/>
  <c r="BM396" i="3"/>
  <c r="CP396" i="3" s="1"/>
  <c r="BG396" i="3"/>
  <c r="BF396" i="3"/>
  <c r="BE396" i="3"/>
  <c r="BD396" i="3"/>
  <c r="BC396" i="3"/>
  <c r="BB396" i="3"/>
  <c r="BA396" i="3"/>
  <c r="AZ396" i="3"/>
  <c r="AY396" i="3"/>
  <c r="AX396" i="3"/>
  <c r="AW396" i="3"/>
  <c r="AV396" i="3"/>
  <c r="AU396" i="3"/>
  <c r="AT396" i="3"/>
  <c r="AS396" i="3"/>
  <c r="AR396" i="3"/>
  <c r="AB396" i="3"/>
  <c r="AH396" i="3" s="1"/>
  <c r="V396" i="3"/>
  <c r="U396" i="3"/>
  <c r="T396" i="3"/>
  <c r="S396" i="3"/>
  <c r="R396" i="3"/>
  <c r="Q396" i="3"/>
  <c r="P396" i="3"/>
  <c r="O396" i="3"/>
  <c r="N396" i="3"/>
  <c r="M396" i="3"/>
  <c r="L396" i="3"/>
  <c r="I396" i="3"/>
  <c r="G396" i="3"/>
  <c r="F396" i="3"/>
  <c r="CJ395" i="3"/>
  <c r="CH395" i="3"/>
  <c r="CG395" i="3"/>
  <c r="CD395" i="3"/>
  <c r="CC395" i="3"/>
  <c r="CB395" i="3"/>
  <c r="CA395" i="3"/>
  <c r="BV395" i="3"/>
  <c r="BU395" i="3"/>
  <c r="BT395" i="3"/>
  <c r="BS395" i="3"/>
  <c r="BQ395" i="3"/>
  <c r="BP395" i="3"/>
  <c r="BO395" i="3"/>
  <c r="BN395" i="3"/>
  <c r="BM395" i="3"/>
  <c r="CI395" i="3" s="1"/>
  <c r="BG395" i="3"/>
  <c r="BF395" i="3"/>
  <c r="BE395" i="3"/>
  <c r="BD395" i="3"/>
  <c r="BC395" i="3"/>
  <c r="BB395" i="3"/>
  <c r="BA395" i="3"/>
  <c r="AZ395" i="3"/>
  <c r="AY395" i="3"/>
  <c r="AX395" i="3"/>
  <c r="AW395" i="3"/>
  <c r="AV395" i="3"/>
  <c r="AU395" i="3"/>
  <c r="AT395" i="3"/>
  <c r="AS395" i="3"/>
  <c r="AR395" i="3"/>
  <c r="AB395" i="3"/>
  <c r="AC395" i="3" s="1"/>
  <c r="V395" i="3"/>
  <c r="U395" i="3"/>
  <c r="T395" i="3"/>
  <c r="S395" i="3"/>
  <c r="R395" i="3"/>
  <c r="Q395" i="3"/>
  <c r="P395" i="3"/>
  <c r="O395" i="3"/>
  <c r="N395" i="3"/>
  <c r="M395" i="3"/>
  <c r="L395" i="3"/>
  <c r="I395" i="3"/>
  <c r="G395" i="3"/>
  <c r="F395" i="3"/>
  <c r="CJ394" i="3"/>
  <c r="CI394" i="3"/>
  <c r="CH394" i="3"/>
  <c r="CG394" i="3"/>
  <c r="CD394" i="3"/>
  <c r="CC394" i="3"/>
  <c r="CB394" i="3"/>
  <c r="CA394" i="3"/>
  <c r="BV394" i="3"/>
  <c r="BU394" i="3" s="1"/>
  <c r="BT394" i="3"/>
  <c r="BS394" i="3"/>
  <c r="BQ394" i="3"/>
  <c r="BP394" i="3"/>
  <c r="BO394" i="3"/>
  <c r="BN394" i="3"/>
  <c r="BM394" i="3"/>
  <c r="CP394" i="3" s="1"/>
  <c r="BG394" i="3"/>
  <c r="BF394" i="3"/>
  <c r="BE394" i="3"/>
  <c r="BD394" i="3"/>
  <c r="BC394" i="3"/>
  <c r="BB394" i="3"/>
  <c r="BA394" i="3"/>
  <c r="AZ394" i="3"/>
  <c r="AY394" i="3"/>
  <c r="AX394" i="3"/>
  <c r="AW394" i="3"/>
  <c r="AV394" i="3"/>
  <c r="AU394" i="3"/>
  <c r="AT394" i="3"/>
  <c r="AS394" i="3"/>
  <c r="AR394" i="3"/>
  <c r="AB394" i="3"/>
  <c r="V394" i="3"/>
  <c r="U394" i="3"/>
  <c r="T394" i="3"/>
  <c r="S394" i="3"/>
  <c r="R394" i="3"/>
  <c r="Q394" i="3"/>
  <c r="P394" i="3"/>
  <c r="O394" i="3"/>
  <c r="N394" i="3"/>
  <c r="M394" i="3"/>
  <c r="L394" i="3"/>
  <c r="I394" i="3"/>
  <c r="G394" i="3"/>
  <c r="F394" i="3"/>
  <c r="CJ393" i="3"/>
  <c r="CH393" i="3"/>
  <c r="CG393" i="3"/>
  <c r="CD393" i="3"/>
  <c r="CC393" i="3"/>
  <c r="CB393" i="3"/>
  <c r="CA393" i="3"/>
  <c r="BV393" i="3"/>
  <c r="BU393" i="3"/>
  <c r="BT393" i="3"/>
  <c r="BS393" i="3"/>
  <c r="BQ393" i="3"/>
  <c r="BP393" i="3"/>
  <c r="BO393" i="3"/>
  <c r="BN393" i="3"/>
  <c r="BM393" i="3"/>
  <c r="CI393" i="3" s="1"/>
  <c r="BG393" i="3"/>
  <c r="BF393" i="3"/>
  <c r="BE393" i="3"/>
  <c r="BD393" i="3"/>
  <c r="BC393" i="3"/>
  <c r="BB393" i="3"/>
  <c r="BA393" i="3"/>
  <c r="AZ393" i="3"/>
  <c r="AY393" i="3"/>
  <c r="AX393" i="3"/>
  <c r="AW393" i="3"/>
  <c r="AV393" i="3"/>
  <c r="AU393" i="3"/>
  <c r="AT393" i="3"/>
  <c r="AS393" i="3"/>
  <c r="AR393" i="3"/>
  <c r="AH393" i="3"/>
  <c r="AD393" i="3"/>
  <c r="AB393" i="3"/>
  <c r="AC393" i="3" s="1"/>
  <c r="V393" i="3"/>
  <c r="U393" i="3"/>
  <c r="T393" i="3"/>
  <c r="S393" i="3"/>
  <c r="R393" i="3"/>
  <c r="Q393" i="3"/>
  <c r="P393" i="3"/>
  <c r="O393" i="3"/>
  <c r="N393" i="3"/>
  <c r="M393" i="3"/>
  <c r="L393" i="3"/>
  <c r="I393" i="3"/>
  <c r="G393" i="3"/>
  <c r="F393" i="3"/>
  <c r="CJ392" i="3"/>
  <c r="CH392" i="3"/>
  <c r="CG392" i="3"/>
  <c r="CD392" i="3"/>
  <c r="CC392" i="3"/>
  <c r="CB392" i="3"/>
  <c r="CA392" i="3"/>
  <c r="BV392" i="3"/>
  <c r="BU392" i="3" s="1"/>
  <c r="BT392" i="3"/>
  <c r="BS392" i="3"/>
  <c r="BQ392" i="3"/>
  <c r="BP392" i="3"/>
  <c r="BO392" i="3"/>
  <c r="BN392" i="3"/>
  <c r="BM392" i="3"/>
  <c r="CP392" i="3" s="1"/>
  <c r="BG392" i="3"/>
  <c r="BF392" i="3"/>
  <c r="BE392" i="3"/>
  <c r="BD392" i="3"/>
  <c r="BC392" i="3"/>
  <c r="BB392" i="3"/>
  <c r="BA392" i="3"/>
  <c r="AZ392" i="3"/>
  <c r="AY392" i="3"/>
  <c r="AX392" i="3"/>
  <c r="AW392" i="3"/>
  <c r="AV392" i="3"/>
  <c r="AU392" i="3"/>
  <c r="AT392" i="3"/>
  <c r="AS392" i="3"/>
  <c r="AR392" i="3"/>
  <c r="AB392" i="3"/>
  <c r="V392" i="3"/>
  <c r="U392" i="3"/>
  <c r="T392" i="3"/>
  <c r="S392" i="3"/>
  <c r="R392" i="3"/>
  <c r="Q392" i="3"/>
  <c r="P392" i="3"/>
  <c r="O392" i="3"/>
  <c r="N392" i="3"/>
  <c r="M392" i="3"/>
  <c r="L392" i="3"/>
  <c r="I392" i="3"/>
  <c r="G392" i="3"/>
  <c r="F392" i="3"/>
  <c r="CJ391" i="3"/>
  <c r="CH391" i="3"/>
  <c r="CG391" i="3"/>
  <c r="CD391" i="3"/>
  <c r="CC391" i="3"/>
  <c r="CB391" i="3"/>
  <c r="CA391" i="3"/>
  <c r="BV391" i="3"/>
  <c r="BT391" i="3"/>
  <c r="BS391" i="3"/>
  <c r="BQ391" i="3"/>
  <c r="BP391" i="3"/>
  <c r="BO391" i="3"/>
  <c r="BN391" i="3"/>
  <c r="BM391" i="3"/>
  <c r="CI391" i="3" s="1"/>
  <c r="BG391" i="3"/>
  <c r="BF391" i="3"/>
  <c r="BE391" i="3"/>
  <c r="BD391" i="3"/>
  <c r="BC391" i="3"/>
  <c r="BB391" i="3"/>
  <c r="BA391" i="3"/>
  <c r="AZ391" i="3"/>
  <c r="AY391" i="3"/>
  <c r="AX391" i="3"/>
  <c r="AW391" i="3"/>
  <c r="AV391" i="3"/>
  <c r="AU391" i="3"/>
  <c r="AT391" i="3"/>
  <c r="AS391" i="3"/>
  <c r="AR391" i="3"/>
  <c r="AB391" i="3"/>
  <c r="AC391" i="3" s="1"/>
  <c r="AD391" i="3" s="1"/>
  <c r="V391" i="3"/>
  <c r="U391" i="3"/>
  <c r="T391" i="3"/>
  <c r="S391" i="3"/>
  <c r="R391" i="3"/>
  <c r="Q391" i="3"/>
  <c r="P391" i="3"/>
  <c r="O391" i="3"/>
  <c r="N391" i="3"/>
  <c r="M391" i="3"/>
  <c r="L391" i="3"/>
  <c r="I391" i="3"/>
  <c r="G391" i="3"/>
  <c r="F391" i="3"/>
  <c r="CJ390" i="3"/>
  <c r="CH390" i="3"/>
  <c r="CG390" i="3"/>
  <c r="CD390" i="3"/>
  <c r="CC390" i="3"/>
  <c r="CB390" i="3"/>
  <c r="CA390" i="3"/>
  <c r="BV390" i="3"/>
  <c r="BW390" i="3" s="1"/>
  <c r="BX390" i="3" s="1"/>
  <c r="BU390" i="3"/>
  <c r="BT390" i="3"/>
  <c r="BS390" i="3"/>
  <c r="BQ390" i="3"/>
  <c r="BP390" i="3"/>
  <c r="BO390" i="3"/>
  <c r="BN390" i="3"/>
  <c r="BM390" i="3"/>
  <c r="CP390" i="3" s="1"/>
  <c r="BG390" i="3"/>
  <c r="BF390" i="3"/>
  <c r="BE390" i="3"/>
  <c r="BD390" i="3"/>
  <c r="BC390" i="3"/>
  <c r="BB390" i="3"/>
  <c r="BA390" i="3"/>
  <c r="AZ390" i="3"/>
  <c r="AY390" i="3"/>
  <c r="AX390" i="3"/>
  <c r="AW390" i="3"/>
  <c r="AV390" i="3"/>
  <c r="AU390" i="3"/>
  <c r="AT390" i="3"/>
  <c r="AS390" i="3"/>
  <c r="AR390" i="3"/>
  <c r="AB390" i="3"/>
  <c r="V390" i="3"/>
  <c r="U390" i="3"/>
  <c r="T390" i="3"/>
  <c r="S390" i="3"/>
  <c r="R390" i="3"/>
  <c r="Q390" i="3"/>
  <c r="P390" i="3"/>
  <c r="O390" i="3"/>
  <c r="N390" i="3"/>
  <c r="M390" i="3"/>
  <c r="L390" i="3"/>
  <c r="I390" i="3"/>
  <c r="G390" i="3"/>
  <c r="F390" i="3"/>
  <c r="CJ389" i="3"/>
  <c r="CH389" i="3"/>
  <c r="CG389" i="3"/>
  <c r="CD389" i="3"/>
  <c r="CC389" i="3"/>
  <c r="CB389" i="3"/>
  <c r="CA389" i="3"/>
  <c r="BV389" i="3"/>
  <c r="BU389" i="3"/>
  <c r="BT389" i="3"/>
  <c r="BS389" i="3"/>
  <c r="BQ389" i="3"/>
  <c r="BP389" i="3"/>
  <c r="BO389" i="3"/>
  <c r="BN389" i="3"/>
  <c r="BM389" i="3"/>
  <c r="CI389" i="3" s="1"/>
  <c r="BG389" i="3"/>
  <c r="BF389" i="3"/>
  <c r="BE389" i="3"/>
  <c r="BD389" i="3"/>
  <c r="BC389" i="3"/>
  <c r="BB389" i="3"/>
  <c r="BA389" i="3"/>
  <c r="AZ389" i="3"/>
  <c r="AY389" i="3"/>
  <c r="AX389" i="3"/>
  <c r="AW389" i="3"/>
  <c r="AV389" i="3"/>
  <c r="AU389" i="3"/>
  <c r="AT389" i="3"/>
  <c r="AS389" i="3"/>
  <c r="AR389" i="3"/>
  <c r="AH389" i="3"/>
  <c r="AB389" i="3"/>
  <c r="AC389" i="3" s="1"/>
  <c r="AD389" i="3" s="1"/>
  <c r="V389" i="3"/>
  <c r="U389" i="3"/>
  <c r="T389" i="3"/>
  <c r="S389" i="3"/>
  <c r="R389" i="3"/>
  <c r="Q389" i="3"/>
  <c r="P389" i="3"/>
  <c r="O389" i="3"/>
  <c r="N389" i="3"/>
  <c r="CF389" i="3" s="1"/>
  <c r="M389" i="3"/>
  <c r="L389" i="3"/>
  <c r="I389" i="3"/>
  <c r="G389" i="3"/>
  <c r="F389" i="3"/>
  <c r="CJ388" i="3"/>
  <c r="CH388" i="3"/>
  <c r="CG388" i="3"/>
  <c r="CD388" i="3"/>
  <c r="CC388" i="3"/>
  <c r="CB388" i="3"/>
  <c r="CA388" i="3"/>
  <c r="BV388" i="3"/>
  <c r="BW388" i="3" s="1"/>
  <c r="BX388" i="3" s="1"/>
  <c r="BU388" i="3"/>
  <c r="BT388" i="3"/>
  <c r="BS388" i="3"/>
  <c r="BQ388" i="3"/>
  <c r="BP388" i="3"/>
  <c r="BO388" i="3"/>
  <c r="BN388" i="3"/>
  <c r="BM388" i="3"/>
  <c r="CP388" i="3" s="1"/>
  <c r="BG388" i="3"/>
  <c r="BF388" i="3"/>
  <c r="BE388" i="3"/>
  <c r="BD388" i="3"/>
  <c r="BC388" i="3"/>
  <c r="BB388" i="3"/>
  <c r="BA388" i="3"/>
  <c r="AZ388" i="3"/>
  <c r="AY388" i="3"/>
  <c r="AX388" i="3"/>
  <c r="AW388" i="3"/>
  <c r="AV388" i="3"/>
  <c r="AU388" i="3"/>
  <c r="AT388" i="3"/>
  <c r="AS388" i="3"/>
  <c r="AR388" i="3"/>
  <c r="AB388" i="3"/>
  <c r="V388" i="3"/>
  <c r="U388" i="3"/>
  <c r="T388" i="3"/>
  <c r="S388" i="3"/>
  <c r="R388" i="3"/>
  <c r="Q388" i="3"/>
  <c r="P388" i="3"/>
  <c r="O388" i="3"/>
  <c r="N388" i="3"/>
  <c r="M388" i="3"/>
  <c r="L388" i="3"/>
  <c r="I388" i="3"/>
  <c r="G388" i="3"/>
  <c r="F388" i="3"/>
  <c r="CJ387" i="3"/>
  <c r="CH387" i="3"/>
  <c r="CG387" i="3"/>
  <c r="CD387" i="3"/>
  <c r="CC387" i="3"/>
  <c r="CB387" i="3"/>
  <c r="CA387" i="3"/>
  <c r="BV387" i="3"/>
  <c r="BU387" i="3"/>
  <c r="BT387" i="3"/>
  <c r="BS387" i="3"/>
  <c r="BQ387" i="3"/>
  <c r="BP387" i="3"/>
  <c r="BO387" i="3"/>
  <c r="BN387" i="3"/>
  <c r="BM387" i="3"/>
  <c r="CI387" i="3" s="1"/>
  <c r="BG387" i="3"/>
  <c r="BF387" i="3"/>
  <c r="BE387" i="3"/>
  <c r="BD387" i="3"/>
  <c r="BC387" i="3"/>
  <c r="BB387" i="3"/>
  <c r="BA387" i="3"/>
  <c r="AZ387" i="3"/>
  <c r="AY387" i="3"/>
  <c r="AX387" i="3"/>
  <c r="AW387" i="3"/>
  <c r="AV387" i="3"/>
  <c r="AU387" i="3"/>
  <c r="AT387" i="3"/>
  <c r="AS387" i="3"/>
  <c r="AR387" i="3"/>
  <c r="AH387" i="3"/>
  <c r="AD387" i="3"/>
  <c r="AB387" i="3"/>
  <c r="AC387" i="3" s="1"/>
  <c r="V387" i="3"/>
  <c r="U387" i="3"/>
  <c r="T387" i="3"/>
  <c r="S387" i="3"/>
  <c r="R387" i="3"/>
  <c r="Q387" i="3"/>
  <c r="P387" i="3"/>
  <c r="O387" i="3"/>
  <c r="N387" i="3"/>
  <c r="CF387" i="3" s="1"/>
  <c r="M387" i="3"/>
  <c r="L387" i="3"/>
  <c r="I387" i="3"/>
  <c r="G387" i="3"/>
  <c r="F387" i="3"/>
  <c r="CJ386" i="3"/>
  <c r="CH386" i="3"/>
  <c r="CG386" i="3"/>
  <c r="CD386" i="3"/>
  <c r="CC386" i="3"/>
  <c r="CB386" i="3"/>
  <c r="CA386" i="3"/>
  <c r="BW386" i="3"/>
  <c r="BX386" i="3" s="1"/>
  <c r="BV386" i="3"/>
  <c r="BU386" i="3"/>
  <c r="BT386" i="3"/>
  <c r="BS386" i="3"/>
  <c r="BQ386" i="3"/>
  <c r="BP386" i="3"/>
  <c r="BO386" i="3"/>
  <c r="BN386" i="3"/>
  <c r="BM386" i="3"/>
  <c r="CP386" i="3" s="1"/>
  <c r="BG386" i="3"/>
  <c r="BF386" i="3"/>
  <c r="BE386" i="3"/>
  <c r="BD386" i="3"/>
  <c r="BC386" i="3"/>
  <c r="BB386" i="3"/>
  <c r="BA386" i="3"/>
  <c r="AZ386" i="3"/>
  <c r="AY386" i="3"/>
  <c r="AX386" i="3"/>
  <c r="AW386" i="3"/>
  <c r="AV386" i="3"/>
  <c r="AU386" i="3"/>
  <c r="AT386" i="3"/>
  <c r="AS386" i="3"/>
  <c r="AR386" i="3"/>
  <c r="AB386" i="3"/>
  <c r="V386" i="3"/>
  <c r="U386" i="3"/>
  <c r="T386" i="3"/>
  <c r="S386" i="3"/>
  <c r="R386" i="3"/>
  <c r="Q386" i="3"/>
  <c r="P386" i="3"/>
  <c r="O386" i="3"/>
  <c r="N386" i="3"/>
  <c r="M386" i="3"/>
  <c r="L386" i="3"/>
  <c r="I386" i="3"/>
  <c r="G386" i="3"/>
  <c r="F386" i="3"/>
  <c r="CJ385" i="3"/>
  <c r="CH385" i="3"/>
  <c r="CG385" i="3"/>
  <c r="CD385" i="3"/>
  <c r="CC385" i="3"/>
  <c r="CB385" i="3"/>
  <c r="CA385" i="3"/>
  <c r="BV385" i="3"/>
  <c r="BU385" i="3"/>
  <c r="BT385" i="3"/>
  <c r="BS385" i="3"/>
  <c r="BQ385" i="3"/>
  <c r="BP385" i="3"/>
  <c r="BO385" i="3"/>
  <c r="BN385" i="3"/>
  <c r="BM385" i="3"/>
  <c r="CI385" i="3" s="1"/>
  <c r="BG385" i="3"/>
  <c r="BF385" i="3"/>
  <c r="BE385" i="3"/>
  <c r="BD385" i="3"/>
  <c r="BC385" i="3"/>
  <c r="BB385" i="3"/>
  <c r="BA385" i="3"/>
  <c r="AZ385" i="3"/>
  <c r="AY385" i="3"/>
  <c r="AX385" i="3"/>
  <c r="AW385" i="3"/>
  <c r="AV385" i="3"/>
  <c r="AU385" i="3"/>
  <c r="AT385" i="3"/>
  <c r="AS385" i="3"/>
  <c r="AR385" i="3"/>
  <c r="AB385" i="3"/>
  <c r="AC385" i="3" s="1"/>
  <c r="AD385" i="3" s="1"/>
  <c r="V385" i="3"/>
  <c r="U385" i="3"/>
  <c r="T385" i="3"/>
  <c r="S385" i="3"/>
  <c r="R385" i="3"/>
  <c r="Q385" i="3"/>
  <c r="P385" i="3"/>
  <c r="O385" i="3"/>
  <c r="N385" i="3"/>
  <c r="M385" i="3"/>
  <c r="L385" i="3"/>
  <c r="I385" i="3"/>
  <c r="G385" i="3"/>
  <c r="F385" i="3"/>
  <c r="CJ384" i="3"/>
  <c r="CH384" i="3"/>
  <c r="CG384" i="3"/>
  <c r="CD384" i="3"/>
  <c r="CC384" i="3"/>
  <c r="CB384" i="3"/>
  <c r="CA384" i="3"/>
  <c r="BV384" i="3"/>
  <c r="BU384" i="3" s="1"/>
  <c r="BT384" i="3"/>
  <c r="BS384" i="3"/>
  <c r="BQ384" i="3"/>
  <c r="BP384" i="3"/>
  <c r="BO384" i="3"/>
  <c r="BN384" i="3"/>
  <c r="BM384" i="3"/>
  <c r="CP384" i="3" s="1"/>
  <c r="BG384" i="3"/>
  <c r="BF384" i="3"/>
  <c r="BE384" i="3"/>
  <c r="BD384" i="3"/>
  <c r="BC384" i="3"/>
  <c r="BB384" i="3"/>
  <c r="BA384" i="3"/>
  <c r="AZ384" i="3"/>
  <c r="AY384" i="3"/>
  <c r="AX384" i="3"/>
  <c r="AW384" i="3"/>
  <c r="AV384" i="3"/>
  <c r="AU384" i="3"/>
  <c r="AT384" i="3"/>
  <c r="AS384" i="3"/>
  <c r="AR384" i="3"/>
  <c r="AB384" i="3"/>
  <c r="V384" i="3"/>
  <c r="U384" i="3"/>
  <c r="T384" i="3"/>
  <c r="S384" i="3"/>
  <c r="R384" i="3"/>
  <c r="Q384" i="3"/>
  <c r="P384" i="3"/>
  <c r="O384" i="3"/>
  <c r="N384" i="3"/>
  <c r="M384" i="3"/>
  <c r="L384" i="3"/>
  <c r="I384" i="3"/>
  <c r="G384" i="3"/>
  <c r="F384" i="3"/>
  <c r="CJ383" i="3"/>
  <c r="CH383" i="3"/>
  <c r="CG383" i="3"/>
  <c r="CD383" i="3"/>
  <c r="CC383" i="3"/>
  <c r="CB383" i="3"/>
  <c r="CA383" i="3"/>
  <c r="BV383" i="3"/>
  <c r="BT383" i="3"/>
  <c r="BS383" i="3"/>
  <c r="BQ383" i="3"/>
  <c r="BP383" i="3"/>
  <c r="BO383" i="3"/>
  <c r="BN383" i="3"/>
  <c r="BM383" i="3"/>
  <c r="CI383" i="3" s="1"/>
  <c r="BG383" i="3"/>
  <c r="BF383" i="3"/>
  <c r="BE383" i="3"/>
  <c r="BD383" i="3"/>
  <c r="BC383" i="3"/>
  <c r="BB383" i="3"/>
  <c r="BA383" i="3"/>
  <c r="AZ383" i="3"/>
  <c r="AY383" i="3"/>
  <c r="AX383" i="3"/>
  <c r="AW383" i="3"/>
  <c r="AV383" i="3"/>
  <c r="AU383" i="3"/>
  <c r="AT383" i="3"/>
  <c r="AS383" i="3"/>
  <c r="AR383" i="3"/>
  <c r="AB383" i="3"/>
  <c r="AC383" i="3" s="1"/>
  <c r="AD383" i="3" s="1"/>
  <c r="V383" i="3"/>
  <c r="U383" i="3"/>
  <c r="T383" i="3"/>
  <c r="S383" i="3"/>
  <c r="R383" i="3"/>
  <c r="Q383" i="3"/>
  <c r="P383" i="3"/>
  <c r="O383" i="3"/>
  <c r="N383" i="3"/>
  <c r="M383" i="3"/>
  <c r="L383" i="3"/>
  <c r="I383" i="3"/>
  <c r="G383" i="3"/>
  <c r="F383" i="3"/>
  <c r="CJ382" i="3"/>
  <c r="CH382" i="3"/>
  <c r="CG382" i="3"/>
  <c r="CD382" i="3"/>
  <c r="CC382" i="3"/>
  <c r="CB382" i="3"/>
  <c r="CA382" i="3"/>
  <c r="BV382" i="3"/>
  <c r="BW382" i="3" s="1"/>
  <c r="BX382" i="3" s="1"/>
  <c r="BU382" i="3"/>
  <c r="BT382" i="3"/>
  <c r="BS382" i="3"/>
  <c r="BQ382" i="3"/>
  <c r="BP382" i="3"/>
  <c r="BO382" i="3"/>
  <c r="BN382" i="3"/>
  <c r="BM382" i="3"/>
  <c r="CP382" i="3" s="1"/>
  <c r="BG382" i="3"/>
  <c r="BF382" i="3"/>
  <c r="BE382" i="3"/>
  <c r="BD382" i="3"/>
  <c r="BC382" i="3"/>
  <c r="BB382" i="3"/>
  <c r="BA382" i="3"/>
  <c r="AZ382" i="3"/>
  <c r="AY382" i="3"/>
  <c r="AX382" i="3"/>
  <c r="AW382" i="3"/>
  <c r="AV382" i="3"/>
  <c r="AU382" i="3"/>
  <c r="AT382" i="3"/>
  <c r="AS382" i="3"/>
  <c r="AR382" i="3"/>
  <c r="AB382" i="3"/>
  <c r="V382" i="3"/>
  <c r="U382" i="3"/>
  <c r="T382" i="3"/>
  <c r="S382" i="3"/>
  <c r="R382" i="3"/>
  <c r="Q382" i="3"/>
  <c r="P382" i="3"/>
  <c r="O382" i="3"/>
  <c r="N382" i="3"/>
  <c r="M382" i="3"/>
  <c r="L382" i="3"/>
  <c r="I382" i="3"/>
  <c r="G382" i="3"/>
  <c r="F382" i="3"/>
  <c r="CJ381" i="3"/>
  <c r="CH381" i="3"/>
  <c r="CG381" i="3"/>
  <c r="CD381" i="3"/>
  <c r="CC381" i="3"/>
  <c r="CB381" i="3"/>
  <c r="CA381" i="3"/>
  <c r="BV381" i="3"/>
  <c r="BU381" i="3"/>
  <c r="BT381" i="3"/>
  <c r="BS381" i="3"/>
  <c r="BQ381" i="3"/>
  <c r="BP381" i="3"/>
  <c r="BO381" i="3"/>
  <c r="BN381" i="3"/>
  <c r="BM381" i="3"/>
  <c r="CI381" i="3" s="1"/>
  <c r="BG381" i="3"/>
  <c r="BF381" i="3"/>
  <c r="BE381" i="3"/>
  <c r="BD381" i="3"/>
  <c r="BC381" i="3"/>
  <c r="BB381" i="3"/>
  <c r="BA381" i="3"/>
  <c r="AZ381" i="3"/>
  <c r="AY381" i="3"/>
  <c r="AX381" i="3"/>
  <c r="AW381" i="3"/>
  <c r="AV381" i="3"/>
  <c r="AU381" i="3"/>
  <c r="AT381" i="3"/>
  <c r="AS381" i="3"/>
  <c r="AR381" i="3"/>
  <c r="AH381" i="3"/>
  <c r="AE381" i="3"/>
  <c r="AB381" i="3"/>
  <c r="AC381" i="3" s="1"/>
  <c r="AD381" i="3" s="1"/>
  <c r="V381" i="3"/>
  <c r="U381" i="3"/>
  <c r="T381" i="3"/>
  <c r="S381" i="3"/>
  <c r="R381" i="3"/>
  <c r="Q381" i="3"/>
  <c r="P381" i="3"/>
  <c r="O381" i="3"/>
  <c r="N381" i="3"/>
  <c r="M381" i="3"/>
  <c r="L381" i="3"/>
  <c r="I381" i="3"/>
  <c r="G381" i="3"/>
  <c r="F381" i="3"/>
  <c r="CJ380" i="3"/>
  <c r="CH380" i="3"/>
  <c r="CG380" i="3"/>
  <c r="CD380" i="3"/>
  <c r="CC380" i="3"/>
  <c r="CB380" i="3"/>
  <c r="CA380" i="3"/>
  <c r="BV380" i="3"/>
  <c r="BW380" i="3" s="1"/>
  <c r="BX380" i="3" s="1"/>
  <c r="BU380" i="3"/>
  <c r="BT380" i="3"/>
  <c r="BS380" i="3"/>
  <c r="BQ380" i="3"/>
  <c r="BP380" i="3"/>
  <c r="BO380" i="3"/>
  <c r="BN380" i="3"/>
  <c r="BM380" i="3"/>
  <c r="CP380" i="3" s="1"/>
  <c r="BG380" i="3"/>
  <c r="BF380" i="3"/>
  <c r="BE380" i="3"/>
  <c r="BD380" i="3"/>
  <c r="BC380" i="3"/>
  <c r="BB380" i="3"/>
  <c r="BA380" i="3"/>
  <c r="AZ380" i="3"/>
  <c r="AY380" i="3"/>
  <c r="AX380" i="3"/>
  <c r="AW380" i="3"/>
  <c r="AV380" i="3"/>
  <c r="AU380" i="3"/>
  <c r="AT380" i="3"/>
  <c r="AS380" i="3"/>
  <c r="AR380" i="3"/>
  <c r="AB380" i="3"/>
  <c r="AH380" i="3" s="1"/>
  <c r="V380" i="3"/>
  <c r="U380" i="3"/>
  <c r="T380" i="3"/>
  <c r="S380" i="3"/>
  <c r="R380" i="3"/>
  <c r="Q380" i="3"/>
  <c r="P380" i="3"/>
  <c r="O380" i="3"/>
  <c r="N380" i="3"/>
  <c r="M380" i="3"/>
  <c r="L380" i="3"/>
  <c r="I380" i="3"/>
  <c r="G380" i="3"/>
  <c r="F380" i="3"/>
  <c r="CJ379" i="3"/>
  <c r="CH379" i="3"/>
  <c r="CG379" i="3"/>
  <c r="CD379" i="3"/>
  <c r="CC379" i="3"/>
  <c r="CB379" i="3"/>
  <c r="CA379" i="3"/>
  <c r="BV379" i="3"/>
  <c r="BU379" i="3"/>
  <c r="BT379" i="3"/>
  <c r="BS379" i="3"/>
  <c r="BQ379" i="3"/>
  <c r="BP379" i="3"/>
  <c r="BO379" i="3"/>
  <c r="BN379" i="3"/>
  <c r="BM379" i="3"/>
  <c r="CI379" i="3" s="1"/>
  <c r="BG379" i="3"/>
  <c r="BF379" i="3"/>
  <c r="BE379" i="3"/>
  <c r="BD379" i="3"/>
  <c r="BC379" i="3"/>
  <c r="BB379" i="3"/>
  <c r="BA379" i="3"/>
  <c r="AZ379" i="3"/>
  <c r="AY379" i="3"/>
  <c r="AX379" i="3"/>
  <c r="AW379" i="3"/>
  <c r="AV379" i="3"/>
  <c r="AU379" i="3"/>
  <c r="AT379" i="3"/>
  <c r="AS379" i="3"/>
  <c r="AR379" i="3"/>
  <c r="AH379" i="3"/>
  <c r="AE379" i="3"/>
  <c r="AB379" i="3"/>
  <c r="AC379" i="3" s="1"/>
  <c r="V379" i="3"/>
  <c r="U379" i="3"/>
  <c r="T379" i="3"/>
  <c r="S379" i="3"/>
  <c r="R379" i="3"/>
  <c r="Q379" i="3"/>
  <c r="P379" i="3"/>
  <c r="O379" i="3"/>
  <c r="N379" i="3"/>
  <c r="M379" i="3"/>
  <c r="L379" i="3"/>
  <c r="I379" i="3"/>
  <c r="G379" i="3"/>
  <c r="F379" i="3"/>
  <c r="CJ378" i="3"/>
  <c r="CH378" i="3"/>
  <c r="CG378" i="3"/>
  <c r="CD378" i="3"/>
  <c r="CC378" i="3"/>
  <c r="CB378" i="3"/>
  <c r="CA378" i="3"/>
  <c r="BW378" i="3"/>
  <c r="BX378" i="3" s="1"/>
  <c r="BV378" i="3"/>
  <c r="BU378" i="3"/>
  <c r="BT378" i="3"/>
  <c r="BS378" i="3"/>
  <c r="BQ378" i="3"/>
  <c r="BP378" i="3"/>
  <c r="BO378" i="3"/>
  <c r="BN378" i="3"/>
  <c r="BM378" i="3"/>
  <c r="CP378" i="3" s="1"/>
  <c r="BG378" i="3"/>
  <c r="BF378" i="3"/>
  <c r="BE378" i="3"/>
  <c r="BD378" i="3"/>
  <c r="BC378" i="3"/>
  <c r="BB378" i="3"/>
  <c r="BA378" i="3"/>
  <c r="AZ378" i="3"/>
  <c r="AY378" i="3"/>
  <c r="AX378" i="3"/>
  <c r="AW378" i="3"/>
  <c r="AV378" i="3"/>
  <c r="AU378" i="3"/>
  <c r="AT378" i="3"/>
  <c r="AS378" i="3"/>
  <c r="AR378" i="3"/>
  <c r="AB378" i="3"/>
  <c r="V378" i="3"/>
  <c r="U378" i="3"/>
  <c r="T378" i="3"/>
  <c r="S378" i="3"/>
  <c r="R378" i="3"/>
  <c r="Q378" i="3"/>
  <c r="P378" i="3"/>
  <c r="O378" i="3"/>
  <c r="N378" i="3"/>
  <c r="M378" i="3"/>
  <c r="L378" i="3"/>
  <c r="I378" i="3"/>
  <c r="G378" i="3"/>
  <c r="F378" i="3"/>
  <c r="CJ377" i="3"/>
  <c r="CH377" i="3"/>
  <c r="CG377" i="3"/>
  <c r="CD377" i="3"/>
  <c r="CC377" i="3"/>
  <c r="CB377" i="3"/>
  <c r="CA377" i="3"/>
  <c r="BV377" i="3"/>
  <c r="BT377" i="3"/>
  <c r="BS377" i="3"/>
  <c r="BQ377" i="3"/>
  <c r="BP377" i="3"/>
  <c r="BO377" i="3"/>
  <c r="BN377" i="3"/>
  <c r="BM377" i="3"/>
  <c r="BG377" i="3"/>
  <c r="BF377" i="3"/>
  <c r="BE377" i="3"/>
  <c r="BD377" i="3"/>
  <c r="BC377" i="3"/>
  <c r="BB377" i="3"/>
  <c r="BA377" i="3"/>
  <c r="AZ377" i="3"/>
  <c r="AY377" i="3"/>
  <c r="AX377" i="3"/>
  <c r="AW377" i="3"/>
  <c r="AV377" i="3"/>
  <c r="AU377" i="3"/>
  <c r="AT377" i="3"/>
  <c r="AS377" i="3"/>
  <c r="AR377" i="3"/>
  <c r="AH377" i="3"/>
  <c r="AB377" i="3"/>
  <c r="AC377" i="3" s="1"/>
  <c r="V377" i="3"/>
  <c r="U377" i="3"/>
  <c r="T377" i="3"/>
  <c r="S377" i="3"/>
  <c r="R377" i="3"/>
  <c r="Q377" i="3"/>
  <c r="P377" i="3"/>
  <c r="O377" i="3"/>
  <c r="N377" i="3"/>
  <c r="M377" i="3"/>
  <c r="L377" i="3"/>
  <c r="I377" i="3"/>
  <c r="G377" i="3"/>
  <c r="F377" i="3"/>
  <c r="CJ376" i="3"/>
  <c r="CH376" i="3"/>
  <c r="CG376" i="3"/>
  <c r="CD376" i="3"/>
  <c r="CC376" i="3"/>
  <c r="CB376" i="3"/>
  <c r="CA376" i="3"/>
  <c r="BW376" i="3"/>
  <c r="BX376" i="3" s="1"/>
  <c r="BV376" i="3"/>
  <c r="BU376" i="3"/>
  <c r="BT376" i="3"/>
  <c r="BS376" i="3"/>
  <c r="BQ376" i="3"/>
  <c r="BP376" i="3"/>
  <c r="BO376" i="3"/>
  <c r="BN376" i="3"/>
  <c r="BM376" i="3"/>
  <c r="CP376" i="3" s="1"/>
  <c r="BG376" i="3"/>
  <c r="BF376" i="3"/>
  <c r="BE376" i="3"/>
  <c r="BD376" i="3"/>
  <c r="BC376" i="3"/>
  <c r="BB376" i="3"/>
  <c r="BA376" i="3"/>
  <c r="AZ376" i="3"/>
  <c r="AY376" i="3"/>
  <c r="AX376" i="3"/>
  <c r="AW376" i="3"/>
  <c r="AV376" i="3"/>
  <c r="AU376" i="3"/>
  <c r="AT376" i="3"/>
  <c r="AS376" i="3"/>
  <c r="AR376" i="3"/>
  <c r="AB376" i="3"/>
  <c r="AH376" i="3" s="1"/>
  <c r="V376" i="3"/>
  <c r="U376" i="3"/>
  <c r="T376" i="3"/>
  <c r="S376" i="3"/>
  <c r="R376" i="3"/>
  <c r="Q376" i="3"/>
  <c r="P376" i="3"/>
  <c r="O376" i="3"/>
  <c r="N376" i="3"/>
  <c r="M376" i="3"/>
  <c r="L376" i="3"/>
  <c r="I376" i="3"/>
  <c r="G376" i="3"/>
  <c r="F376" i="3"/>
  <c r="CJ375" i="3"/>
  <c r="CH375" i="3"/>
  <c r="CG375" i="3"/>
  <c r="CD375" i="3"/>
  <c r="CC375" i="3"/>
  <c r="CB375" i="3"/>
  <c r="CA375" i="3"/>
  <c r="BV375" i="3"/>
  <c r="BT375" i="3"/>
  <c r="BS375" i="3"/>
  <c r="BQ375" i="3"/>
  <c r="BP375" i="3"/>
  <c r="BO375" i="3"/>
  <c r="BN375" i="3"/>
  <c r="BM375" i="3"/>
  <c r="CI375" i="3" s="1"/>
  <c r="BG375" i="3"/>
  <c r="BF375" i="3"/>
  <c r="BE375" i="3"/>
  <c r="BD375" i="3"/>
  <c r="BC375" i="3"/>
  <c r="BB375" i="3"/>
  <c r="BA375" i="3"/>
  <c r="AZ375" i="3"/>
  <c r="AY375" i="3"/>
  <c r="AX375" i="3"/>
  <c r="AW375" i="3"/>
  <c r="AV375" i="3"/>
  <c r="AU375" i="3"/>
  <c r="AT375" i="3"/>
  <c r="AS375" i="3"/>
  <c r="AR375" i="3"/>
  <c r="AH375" i="3"/>
  <c r="AD375" i="3"/>
  <c r="AB375" i="3"/>
  <c r="AC375" i="3" s="1"/>
  <c r="V375" i="3"/>
  <c r="U375" i="3"/>
  <c r="T375" i="3"/>
  <c r="S375" i="3"/>
  <c r="R375" i="3"/>
  <c r="Q375" i="3"/>
  <c r="P375" i="3"/>
  <c r="O375" i="3"/>
  <c r="N375" i="3"/>
  <c r="CF375" i="3" s="1"/>
  <c r="M375" i="3"/>
  <c r="L375" i="3"/>
  <c r="I375" i="3"/>
  <c r="G375" i="3"/>
  <c r="F375" i="3"/>
  <c r="CJ374" i="3"/>
  <c r="CH374" i="3"/>
  <c r="CG374" i="3"/>
  <c r="CD374" i="3"/>
  <c r="CC374" i="3"/>
  <c r="CB374" i="3"/>
  <c r="CA374" i="3"/>
  <c r="BV374" i="3"/>
  <c r="BW374" i="3" s="1"/>
  <c r="BX374" i="3" s="1"/>
  <c r="BU374" i="3"/>
  <c r="BT374" i="3"/>
  <c r="BS374" i="3"/>
  <c r="BQ374" i="3"/>
  <c r="BP374" i="3"/>
  <c r="BO374" i="3"/>
  <c r="BN374" i="3"/>
  <c r="BM374" i="3"/>
  <c r="CP374" i="3" s="1"/>
  <c r="BG374" i="3"/>
  <c r="BF374" i="3"/>
  <c r="BE374" i="3"/>
  <c r="BD374" i="3"/>
  <c r="BC374" i="3"/>
  <c r="BB374" i="3"/>
  <c r="BA374" i="3"/>
  <c r="AZ374" i="3"/>
  <c r="AY374" i="3"/>
  <c r="AX374" i="3"/>
  <c r="AW374" i="3"/>
  <c r="AV374" i="3"/>
  <c r="AU374" i="3"/>
  <c r="AT374" i="3"/>
  <c r="AS374" i="3"/>
  <c r="AR374" i="3"/>
  <c r="AC374" i="3"/>
  <c r="AF374" i="3" s="1"/>
  <c r="AB374" i="3"/>
  <c r="AH374" i="3" s="1"/>
  <c r="V374" i="3"/>
  <c r="U374" i="3"/>
  <c r="T374" i="3"/>
  <c r="S374" i="3"/>
  <c r="R374" i="3"/>
  <c r="Q374" i="3"/>
  <c r="P374" i="3"/>
  <c r="O374" i="3"/>
  <c r="N374" i="3"/>
  <c r="M374" i="3"/>
  <c r="L374" i="3"/>
  <c r="I374" i="3"/>
  <c r="G374" i="3"/>
  <c r="F374" i="3"/>
  <c r="CJ373" i="3"/>
  <c r="CH373" i="3"/>
  <c r="CG373" i="3"/>
  <c r="CD373" i="3"/>
  <c r="CC373" i="3"/>
  <c r="CB373" i="3"/>
  <c r="CA373" i="3"/>
  <c r="BV373" i="3"/>
  <c r="BU373" i="3" s="1"/>
  <c r="BT373" i="3"/>
  <c r="BS373" i="3"/>
  <c r="BQ373" i="3"/>
  <c r="BP373" i="3"/>
  <c r="BO373" i="3"/>
  <c r="BN373" i="3"/>
  <c r="BM373" i="3"/>
  <c r="CI373" i="3" s="1"/>
  <c r="BG373" i="3"/>
  <c r="BF373" i="3"/>
  <c r="BE373" i="3"/>
  <c r="BD373" i="3"/>
  <c r="BC373" i="3"/>
  <c r="BB373" i="3"/>
  <c r="BA373" i="3"/>
  <c r="AZ373" i="3"/>
  <c r="AY373" i="3"/>
  <c r="AX373" i="3"/>
  <c r="AW373" i="3"/>
  <c r="AV373" i="3"/>
  <c r="AU373" i="3"/>
  <c r="AT373" i="3"/>
  <c r="AS373" i="3"/>
  <c r="AR373" i="3"/>
  <c r="AB373" i="3"/>
  <c r="AC373" i="3" s="1"/>
  <c r="AE373" i="3" s="1"/>
  <c r="V373" i="3"/>
  <c r="U373" i="3"/>
  <c r="T373" i="3"/>
  <c r="S373" i="3"/>
  <c r="R373" i="3"/>
  <c r="Q373" i="3"/>
  <c r="P373" i="3"/>
  <c r="O373" i="3"/>
  <c r="N373" i="3"/>
  <c r="M373" i="3"/>
  <c r="L373" i="3"/>
  <c r="I373" i="3"/>
  <c r="G373" i="3"/>
  <c r="F373" i="3"/>
  <c r="CJ372" i="3"/>
  <c r="CI372" i="3"/>
  <c r="CH372" i="3"/>
  <c r="CG372" i="3"/>
  <c r="CD372" i="3"/>
  <c r="CC372" i="3"/>
  <c r="CB372" i="3"/>
  <c r="CA372" i="3"/>
  <c r="BW372" i="3"/>
  <c r="BX372" i="3" s="1"/>
  <c r="BV372" i="3"/>
  <c r="BU372" i="3"/>
  <c r="BT372" i="3"/>
  <c r="BS372" i="3"/>
  <c r="BQ372" i="3"/>
  <c r="BP372" i="3"/>
  <c r="BO372" i="3"/>
  <c r="BN372" i="3"/>
  <c r="BM372" i="3"/>
  <c r="CP372" i="3" s="1"/>
  <c r="BG372" i="3"/>
  <c r="BF372" i="3"/>
  <c r="BE372" i="3"/>
  <c r="BD372" i="3"/>
  <c r="BC372" i="3"/>
  <c r="BB372" i="3"/>
  <c r="BA372" i="3"/>
  <c r="AZ372" i="3"/>
  <c r="AY372" i="3"/>
  <c r="AX372" i="3"/>
  <c r="AW372" i="3"/>
  <c r="AV372" i="3"/>
  <c r="AU372" i="3"/>
  <c r="AT372" i="3"/>
  <c r="AS372" i="3"/>
  <c r="AR372" i="3"/>
  <c r="AB372" i="3"/>
  <c r="AH372" i="3" s="1"/>
  <c r="V372" i="3"/>
  <c r="U372" i="3"/>
  <c r="T372" i="3"/>
  <c r="S372" i="3"/>
  <c r="R372" i="3"/>
  <c r="Q372" i="3"/>
  <c r="P372" i="3"/>
  <c r="O372" i="3"/>
  <c r="N372" i="3"/>
  <c r="M372" i="3"/>
  <c r="L372" i="3"/>
  <c r="I372" i="3"/>
  <c r="G372" i="3"/>
  <c r="F372" i="3"/>
  <c r="CJ371" i="3"/>
  <c r="CH371" i="3"/>
  <c r="CG371" i="3"/>
  <c r="CD371" i="3"/>
  <c r="CC371" i="3"/>
  <c r="CB371" i="3"/>
  <c r="CA371" i="3"/>
  <c r="BV371" i="3"/>
  <c r="BU371" i="3" s="1"/>
  <c r="BT371" i="3"/>
  <c r="BS371" i="3"/>
  <c r="BQ371" i="3"/>
  <c r="BP371" i="3"/>
  <c r="BO371" i="3"/>
  <c r="BN371" i="3"/>
  <c r="BM371" i="3"/>
  <c r="CI371" i="3" s="1"/>
  <c r="BG371" i="3"/>
  <c r="BF371" i="3"/>
  <c r="BE371" i="3"/>
  <c r="BD371" i="3"/>
  <c r="BC371" i="3"/>
  <c r="BB371" i="3"/>
  <c r="BA371" i="3"/>
  <c r="AZ371" i="3"/>
  <c r="AY371" i="3"/>
  <c r="AX371" i="3"/>
  <c r="AW371" i="3"/>
  <c r="AV371" i="3"/>
  <c r="AU371" i="3"/>
  <c r="AT371" i="3"/>
  <c r="AS371" i="3"/>
  <c r="AR371" i="3"/>
  <c r="AB371" i="3"/>
  <c r="AC371" i="3" s="1"/>
  <c r="AE371" i="3" s="1"/>
  <c r="V371" i="3"/>
  <c r="U371" i="3"/>
  <c r="T371" i="3"/>
  <c r="S371" i="3"/>
  <c r="R371" i="3"/>
  <c r="Q371" i="3"/>
  <c r="P371" i="3"/>
  <c r="O371" i="3"/>
  <c r="N371" i="3"/>
  <c r="M371" i="3"/>
  <c r="L371" i="3"/>
  <c r="I371" i="3"/>
  <c r="G371" i="3"/>
  <c r="F371" i="3"/>
  <c r="CJ370" i="3"/>
  <c r="CH370" i="3"/>
  <c r="CG370" i="3"/>
  <c r="CD370" i="3"/>
  <c r="CC370" i="3"/>
  <c r="CB370" i="3"/>
  <c r="CA370" i="3"/>
  <c r="BV370" i="3"/>
  <c r="BW370" i="3" s="1"/>
  <c r="BX370" i="3" s="1"/>
  <c r="BT370" i="3"/>
  <c r="BS370" i="3"/>
  <c r="BQ370" i="3"/>
  <c r="BP370" i="3"/>
  <c r="BO370" i="3"/>
  <c r="BN370" i="3"/>
  <c r="BM370" i="3"/>
  <c r="CP370" i="3" s="1"/>
  <c r="BG370" i="3"/>
  <c r="BF370" i="3"/>
  <c r="BE370" i="3"/>
  <c r="BD370" i="3"/>
  <c r="BC370" i="3"/>
  <c r="BB370" i="3"/>
  <c r="BA370" i="3"/>
  <c r="AZ370" i="3"/>
  <c r="AY370" i="3"/>
  <c r="AX370" i="3"/>
  <c r="AW370" i="3"/>
  <c r="AV370" i="3"/>
  <c r="AU370" i="3"/>
  <c r="AT370" i="3"/>
  <c r="AS370" i="3"/>
  <c r="AR370" i="3"/>
  <c r="AB370" i="3"/>
  <c r="V370" i="3"/>
  <c r="U370" i="3"/>
  <c r="T370" i="3"/>
  <c r="S370" i="3"/>
  <c r="R370" i="3"/>
  <c r="Q370" i="3"/>
  <c r="P370" i="3"/>
  <c r="O370" i="3"/>
  <c r="N370" i="3"/>
  <c r="M370" i="3"/>
  <c r="L370" i="3"/>
  <c r="I370" i="3"/>
  <c r="G370" i="3"/>
  <c r="F370" i="3"/>
  <c r="CJ369" i="3"/>
  <c r="CH369" i="3"/>
  <c r="CG369" i="3"/>
  <c r="CD369" i="3"/>
  <c r="CC369" i="3"/>
  <c r="CB369" i="3"/>
  <c r="CA369" i="3"/>
  <c r="BV369" i="3"/>
  <c r="BT369" i="3"/>
  <c r="BS369" i="3"/>
  <c r="BQ369" i="3"/>
  <c r="BP369" i="3"/>
  <c r="BO369" i="3"/>
  <c r="BN369" i="3"/>
  <c r="BM369" i="3"/>
  <c r="BG369" i="3"/>
  <c r="BF369" i="3"/>
  <c r="BE369" i="3"/>
  <c r="BD369" i="3"/>
  <c r="BC369" i="3"/>
  <c r="BB369" i="3"/>
  <c r="BA369" i="3"/>
  <c r="AZ369" i="3"/>
  <c r="AY369" i="3"/>
  <c r="AX369" i="3"/>
  <c r="AW369" i="3"/>
  <c r="AV369" i="3"/>
  <c r="AU369" i="3"/>
  <c r="AT369" i="3"/>
  <c r="AS369" i="3"/>
  <c r="AR369" i="3"/>
  <c r="AB369" i="3"/>
  <c r="AC369" i="3" s="1"/>
  <c r="V369" i="3"/>
  <c r="U369" i="3"/>
  <c r="T369" i="3"/>
  <c r="S369" i="3"/>
  <c r="R369" i="3"/>
  <c r="Q369" i="3"/>
  <c r="P369" i="3"/>
  <c r="O369" i="3"/>
  <c r="N369" i="3"/>
  <c r="M369" i="3"/>
  <c r="L369" i="3"/>
  <c r="I369" i="3"/>
  <c r="G369" i="3"/>
  <c r="F369" i="3"/>
  <c r="CJ368" i="3"/>
  <c r="CH368" i="3"/>
  <c r="CG368" i="3"/>
  <c r="CD368" i="3"/>
  <c r="CC368" i="3"/>
  <c r="CB368" i="3"/>
  <c r="CA368" i="3"/>
  <c r="BV368" i="3"/>
  <c r="BW368" i="3" s="1"/>
  <c r="BX368" i="3" s="1"/>
  <c r="BT368" i="3"/>
  <c r="BS368" i="3"/>
  <c r="BQ368" i="3"/>
  <c r="BP368" i="3"/>
  <c r="BO368" i="3"/>
  <c r="BN368" i="3"/>
  <c r="BM368" i="3"/>
  <c r="CP368" i="3" s="1"/>
  <c r="BG368" i="3"/>
  <c r="BF368" i="3"/>
  <c r="BE368" i="3"/>
  <c r="BD368" i="3"/>
  <c r="BC368" i="3"/>
  <c r="BB368" i="3"/>
  <c r="BA368" i="3"/>
  <c r="AZ368" i="3"/>
  <c r="AY368" i="3"/>
  <c r="AX368" i="3"/>
  <c r="AW368" i="3"/>
  <c r="AV368" i="3"/>
  <c r="AU368" i="3"/>
  <c r="AT368" i="3"/>
  <c r="AS368" i="3"/>
  <c r="AR368" i="3"/>
  <c r="AC368" i="3"/>
  <c r="AB368" i="3"/>
  <c r="AH368" i="3" s="1"/>
  <c r="V368" i="3"/>
  <c r="U368" i="3"/>
  <c r="T368" i="3"/>
  <c r="S368" i="3"/>
  <c r="R368" i="3"/>
  <c r="Q368" i="3"/>
  <c r="P368" i="3"/>
  <c r="O368" i="3"/>
  <c r="N368" i="3"/>
  <c r="M368" i="3"/>
  <c r="L368" i="3"/>
  <c r="I368" i="3"/>
  <c r="G368" i="3"/>
  <c r="F368" i="3"/>
  <c r="CJ367" i="3"/>
  <c r="CH367" i="3"/>
  <c r="CG367" i="3"/>
  <c r="CD367" i="3"/>
  <c r="CC367" i="3"/>
  <c r="CB367" i="3"/>
  <c r="CA367" i="3"/>
  <c r="BV367" i="3"/>
  <c r="BT367" i="3"/>
  <c r="BS367" i="3"/>
  <c r="BQ367" i="3"/>
  <c r="BP367" i="3"/>
  <c r="BO367" i="3"/>
  <c r="BN367" i="3"/>
  <c r="BM367" i="3"/>
  <c r="CI367" i="3" s="1"/>
  <c r="BG367" i="3"/>
  <c r="BF367" i="3"/>
  <c r="BE367" i="3"/>
  <c r="BD367" i="3"/>
  <c r="BC367" i="3"/>
  <c r="BB367" i="3"/>
  <c r="BA367" i="3"/>
  <c r="AZ367" i="3"/>
  <c r="AY367" i="3"/>
  <c r="AX367" i="3"/>
  <c r="AW367" i="3"/>
  <c r="AV367" i="3"/>
  <c r="AU367" i="3"/>
  <c r="AT367" i="3"/>
  <c r="AS367" i="3"/>
  <c r="AR367" i="3"/>
  <c r="AB367" i="3"/>
  <c r="AC367" i="3" s="1"/>
  <c r="AD367" i="3" s="1"/>
  <c r="V367" i="3"/>
  <c r="U367" i="3"/>
  <c r="T367" i="3"/>
  <c r="S367" i="3"/>
  <c r="R367" i="3"/>
  <c r="Q367" i="3"/>
  <c r="P367" i="3"/>
  <c r="O367" i="3"/>
  <c r="N367" i="3"/>
  <c r="M367" i="3"/>
  <c r="L367" i="3"/>
  <c r="I367" i="3"/>
  <c r="G367" i="3"/>
  <c r="F367" i="3"/>
  <c r="CJ366" i="3"/>
  <c r="CI366" i="3"/>
  <c r="CH366" i="3"/>
  <c r="CG366" i="3"/>
  <c r="CD366" i="3"/>
  <c r="CC366" i="3"/>
  <c r="CB366" i="3"/>
  <c r="CA366" i="3"/>
  <c r="BW366" i="3"/>
  <c r="BX366" i="3" s="1"/>
  <c r="BV366" i="3"/>
  <c r="BU366" i="3" s="1"/>
  <c r="BT366" i="3"/>
  <c r="BS366" i="3"/>
  <c r="BQ366" i="3"/>
  <c r="BP366" i="3"/>
  <c r="BO366" i="3"/>
  <c r="BN366" i="3"/>
  <c r="BM366" i="3"/>
  <c r="CP366" i="3" s="1"/>
  <c r="BG366" i="3"/>
  <c r="BF366" i="3"/>
  <c r="BE366" i="3"/>
  <c r="BD366" i="3"/>
  <c r="BC366" i="3"/>
  <c r="BB366" i="3"/>
  <c r="BA366" i="3"/>
  <c r="AZ366" i="3"/>
  <c r="AY366" i="3"/>
  <c r="AX366" i="3"/>
  <c r="AW366" i="3"/>
  <c r="AV366" i="3"/>
  <c r="AU366" i="3"/>
  <c r="AT366" i="3"/>
  <c r="AS366" i="3"/>
  <c r="AR366" i="3"/>
  <c r="AB366" i="3"/>
  <c r="AH366" i="3" s="1"/>
  <c r="V366" i="3"/>
  <c r="U366" i="3"/>
  <c r="T366" i="3"/>
  <c r="S366" i="3"/>
  <c r="R366" i="3"/>
  <c r="Q366" i="3"/>
  <c r="P366" i="3"/>
  <c r="O366" i="3"/>
  <c r="N366" i="3"/>
  <c r="M366" i="3"/>
  <c r="L366" i="3"/>
  <c r="I366" i="3"/>
  <c r="G366" i="3"/>
  <c r="F366" i="3"/>
  <c r="CJ365" i="3"/>
  <c r="CH365" i="3"/>
  <c r="CG365" i="3"/>
  <c r="CD365" i="3"/>
  <c r="CC365" i="3"/>
  <c r="CB365" i="3"/>
  <c r="CA365" i="3"/>
  <c r="BV365" i="3"/>
  <c r="BU365" i="3"/>
  <c r="BT365" i="3"/>
  <c r="BS365" i="3"/>
  <c r="BQ365" i="3"/>
  <c r="BP365" i="3"/>
  <c r="BO365" i="3"/>
  <c r="BN365" i="3"/>
  <c r="BM365" i="3"/>
  <c r="CI365" i="3" s="1"/>
  <c r="BG365" i="3"/>
  <c r="BF365" i="3"/>
  <c r="BE365" i="3"/>
  <c r="BD365" i="3"/>
  <c r="BC365" i="3"/>
  <c r="BB365" i="3"/>
  <c r="BA365" i="3"/>
  <c r="AZ365" i="3"/>
  <c r="AY365" i="3"/>
  <c r="AX365" i="3"/>
  <c r="AW365" i="3"/>
  <c r="AV365" i="3"/>
  <c r="AU365" i="3"/>
  <c r="AT365" i="3"/>
  <c r="AS365" i="3"/>
  <c r="AR365" i="3"/>
  <c r="AH365" i="3"/>
  <c r="AE365" i="3"/>
  <c r="AB365" i="3"/>
  <c r="AC365" i="3" s="1"/>
  <c r="AD365" i="3" s="1"/>
  <c r="V365" i="3"/>
  <c r="U365" i="3"/>
  <c r="T365" i="3"/>
  <c r="S365" i="3"/>
  <c r="R365" i="3"/>
  <c r="Q365" i="3"/>
  <c r="P365" i="3"/>
  <c r="O365" i="3"/>
  <c r="N365" i="3"/>
  <c r="M365" i="3"/>
  <c r="L365" i="3"/>
  <c r="I365" i="3"/>
  <c r="G365" i="3"/>
  <c r="F365" i="3"/>
  <c r="CJ364" i="3"/>
  <c r="CH364" i="3"/>
  <c r="CG364" i="3"/>
  <c r="CD364" i="3"/>
  <c r="CC364" i="3"/>
  <c r="CB364" i="3"/>
  <c r="CA364" i="3"/>
  <c r="BV364" i="3"/>
  <c r="BW364" i="3" s="1"/>
  <c r="BX364" i="3" s="1"/>
  <c r="BT364" i="3"/>
  <c r="BS364" i="3"/>
  <c r="BQ364" i="3"/>
  <c r="BP364" i="3"/>
  <c r="BO364" i="3"/>
  <c r="BN364" i="3"/>
  <c r="BM364" i="3"/>
  <c r="CP364" i="3" s="1"/>
  <c r="BG364" i="3"/>
  <c r="BF364" i="3"/>
  <c r="BE364" i="3"/>
  <c r="BD364" i="3"/>
  <c r="BC364" i="3"/>
  <c r="BB364" i="3"/>
  <c r="BA364" i="3"/>
  <c r="AZ364" i="3"/>
  <c r="AY364" i="3"/>
  <c r="AX364" i="3"/>
  <c r="AW364" i="3"/>
  <c r="AV364" i="3"/>
  <c r="AU364" i="3"/>
  <c r="AT364" i="3"/>
  <c r="AS364" i="3"/>
  <c r="AR364" i="3"/>
  <c r="AB364" i="3"/>
  <c r="AH364" i="3" s="1"/>
  <c r="V364" i="3"/>
  <c r="U364" i="3"/>
  <c r="T364" i="3"/>
  <c r="S364" i="3"/>
  <c r="R364" i="3"/>
  <c r="Q364" i="3"/>
  <c r="P364" i="3"/>
  <c r="O364" i="3"/>
  <c r="N364" i="3"/>
  <c r="M364" i="3"/>
  <c r="L364" i="3"/>
  <c r="I364" i="3"/>
  <c r="G364" i="3"/>
  <c r="F364" i="3"/>
  <c r="CJ363" i="3"/>
  <c r="CH363" i="3"/>
  <c r="CG363" i="3"/>
  <c r="CD363" i="3"/>
  <c r="CC363" i="3"/>
  <c r="CB363" i="3"/>
  <c r="CA363" i="3"/>
  <c r="BV363" i="3"/>
  <c r="BU363" i="3"/>
  <c r="BT363" i="3"/>
  <c r="BS363" i="3"/>
  <c r="BQ363" i="3"/>
  <c r="BP363" i="3"/>
  <c r="BO363" i="3"/>
  <c r="BN363" i="3"/>
  <c r="BM363" i="3"/>
  <c r="CI363" i="3" s="1"/>
  <c r="BG363" i="3"/>
  <c r="BF363" i="3"/>
  <c r="BE363" i="3"/>
  <c r="BD363" i="3"/>
  <c r="BC363" i="3"/>
  <c r="BB363" i="3"/>
  <c r="BA363" i="3"/>
  <c r="AZ363" i="3"/>
  <c r="AY363" i="3"/>
  <c r="AX363" i="3"/>
  <c r="AW363" i="3"/>
  <c r="AV363" i="3"/>
  <c r="AU363" i="3"/>
  <c r="AT363" i="3"/>
  <c r="AS363" i="3"/>
  <c r="AR363" i="3"/>
  <c r="AH363" i="3"/>
  <c r="AE363" i="3"/>
  <c r="AB363" i="3"/>
  <c r="AC363" i="3" s="1"/>
  <c r="V363" i="3"/>
  <c r="U363" i="3"/>
  <c r="T363" i="3"/>
  <c r="S363" i="3"/>
  <c r="R363" i="3"/>
  <c r="Q363" i="3"/>
  <c r="P363" i="3"/>
  <c r="O363" i="3"/>
  <c r="N363" i="3"/>
  <c r="M363" i="3"/>
  <c r="L363" i="3"/>
  <c r="I363" i="3"/>
  <c r="G363" i="3"/>
  <c r="F363" i="3"/>
  <c r="CJ362" i="3"/>
  <c r="CH362" i="3"/>
  <c r="CG362" i="3"/>
  <c r="CD362" i="3"/>
  <c r="CC362" i="3"/>
  <c r="CB362" i="3"/>
  <c r="CA362" i="3"/>
  <c r="BW362" i="3"/>
  <c r="BX362" i="3" s="1"/>
  <c r="BV362" i="3"/>
  <c r="BU362" i="3" s="1"/>
  <c r="BT362" i="3"/>
  <c r="BS362" i="3"/>
  <c r="BQ362" i="3"/>
  <c r="BP362" i="3"/>
  <c r="BO362" i="3"/>
  <c r="BN362" i="3"/>
  <c r="BM362" i="3"/>
  <c r="CP362" i="3" s="1"/>
  <c r="BG362" i="3"/>
  <c r="BF362" i="3"/>
  <c r="BE362" i="3"/>
  <c r="BD362" i="3"/>
  <c r="BC362" i="3"/>
  <c r="BB362" i="3"/>
  <c r="BA362" i="3"/>
  <c r="AZ362" i="3"/>
  <c r="AY362" i="3"/>
  <c r="AX362" i="3"/>
  <c r="AW362" i="3"/>
  <c r="AV362" i="3"/>
  <c r="AU362" i="3"/>
  <c r="AT362" i="3"/>
  <c r="AS362" i="3"/>
  <c r="AR362" i="3"/>
  <c r="AB362" i="3"/>
  <c r="V362" i="3"/>
  <c r="U362" i="3"/>
  <c r="T362" i="3"/>
  <c r="S362" i="3"/>
  <c r="R362" i="3"/>
  <c r="Q362" i="3"/>
  <c r="P362" i="3"/>
  <c r="O362" i="3"/>
  <c r="N362" i="3"/>
  <c r="M362" i="3"/>
  <c r="L362" i="3"/>
  <c r="I362" i="3"/>
  <c r="G362" i="3"/>
  <c r="F362" i="3"/>
  <c r="CJ361" i="3"/>
  <c r="CH361" i="3"/>
  <c r="CG361" i="3"/>
  <c r="CD361" i="3"/>
  <c r="CC361" i="3"/>
  <c r="CB361" i="3"/>
  <c r="CA361" i="3"/>
  <c r="BV361" i="3"/>
  <c r="BT361" i="3"/>
  <c r="BS361" i="3"/>
  <c r="BQ361" i="3"/>
  <c r="BP361" i="3"/>
  <c r="BO361" i="3"/>
  <c r="BN361" i="3"/>
  <c r="BM361" i="3"/>
  <c r="BG361" i="3"/>
  <c r="BF361" i="3"/>
  <c r="BE361" i="3"/>
  <c r="BD361" i="3"/>
  <c r="BC361" i="3"/>
  <c r="BB361" i="3"/>
  <c r="BA361" i="3"/>
  <c r="AZ361" i="3"/>
  <c r="AY361" i="3"/>
  <c r="AX361" i="3"/>
  <c r="AW361" i="3"/>
  <c r="AV361" i="3"/>
  <c r="AU361" i="3"/>
  <c r="AT361" i="3"/>
  <c r="AS361" i="3"/>
  <c r="AR361" i="3"/>
  <c r="AH361" i="3"/>
  <c r="AB361" i="3"/>
  <c r="AC361" i="3" s="1"/>
  <c r="V361" i="3"/>
  <c r="U361" i="3"/>
  <c r="T361" i="3"/>
  <c r="S361" i="3"/>
  <c r="R361" i="3"/>
  <c r="Q361" i="3"/>
  <c r="P361" i="3"/>
  <c r="O361" i="3"/>
  <c r="N361" i="3"/>
  <c r="M361" i="3"/>
  <c r="L361" i="3"/>
  <c r="I361" i="3"/>
  <c r="G361" i="3"/>
  <c r="F361" i="3"/>
  <c r="CJ360" i="3"/>
  <c r="CH360" i="3"/>
  <c r="CG360" i="3"/>
  <c r="CD360" i="3"/>
  <c r="CC360" i="3"/>
  <c r="CB360" i="3"/>
  <c r="CA360" i="3"/>
  <c r="BW360" i="3"/>
  <c r="BX360" i="3" s="1"/>
  <c r="BV360" i="3"/>
  <c r="BU360" i="3" s="1"/>
  <c r="BT360" i="3"/>
  <c r="BS360" i="3"/>
  <c r="BQ360" i="3"/>
  <c r="BP360" i="3"/>
  <c r="BO360" i="3"/>
  <c r="BN360" i="3"/>
  <c r="BM360" i="3"/>
  <c r="CP360" i="3" s="1"/>
  <c r="BG360" i="3"/>
  <c r="BF360" i="3"/>
  <c r="BE360" i="3"/>
  <c r="BD360" i="3"/>
  <c r="BC360" i="3"/>
  <c r="BB360" i="3"/>
  <c r="BA360" i="3"/>
  <c r="AZ360" i="3"/>
  <c r="AY360" i="3"/>
  <c r="AX360" i="3"/>
  <c r="AW360" i="3"/>
  <c r="AV360" i="3"/>
  <c r="AU360" i="3"/>
  <c r="AT360" i="3"/>
  <c r="AS360" i="3"/>
  <c r="AR360" i="3"/>
  <c r="AB360" i="3"/>
  <c r="AH360" i="3" s="1"/>
  <c r="V360" i="3"/>
  <c r="U360" i="3"/>
  <c r="T360" i="3"/>
  <c r="S360" i="3"/>
  <c r="R360" i="3"/>
  <c r="Q360" i="3"/>
  <c r="P360" i="3"/>
  <c r="O360" i="3"/>
  <c r="N360" i="3"/>
  <c r="M360" i="3"/>
  <c r="L360" i="3"/>
  <c r="I360" i="3"/>
  <c r="G360" i="3"/>
  <c r="F360" i="3"/>
  <c r="CJ359" i="3"/>
  <c r="CH359" i="3"/>
  <c r="CG359" i="3"/>
  <c r="CD359" i="3"/>
  <c r="CC359" i="3"/>
  <c r="CB359" i="3"/>
  <c r="CA359" i="3"/>
  <c r="BV359" i="3"/>
  <c r="BT359" i="3"/>
  <c r="BS359" i="3"/>
  <c r="BQ359" i="3"/>
  <c r="BP359" i="3"/>
  <c r="BO359" i="3"/>
  <c r="BN359" i="3"/>
  <c r="BM359" i="3"/>
  <c r="CI359" i="3" s="1"/>
  <c r="BG359" i="3"/>
  <c r="BF359" i="3"/>
  <c r="BE359" i="3"/>
  <c r="BD359" i="3"/>
  <c r="BC359" i="3"/>
  <c r="BB359" i="3"/>
  <c r="BA359" i="3"/>
  <c r="AZ359" i="3"/>
  <c r="AY359" i="3"/>
  <c r="AX359" i="3"/>
  <c r="AW359" i="3"/>
  <c r="AV359" i="3"/>
  <c r="AU359" i="3"/>
  <c r="AT359" i="3"/>
  <c r="AS359" i="3"/>
  <c r="AR359" i="3"/>
  <c r="AH359" i="3"/>
  <c r="AD359" i="3"/>
  <c r="AB359" i="3"/>
  <c r="AC359" i="3" s="1"/>
  <c r="V359" i="3"/>
  <c r="U359" i="3"/>
  <c r="T359" i="3"/>
  <c r="S359" i="3"/>
  <c r="R359" i="3"/>
  <c r="Q359" i="3"/>
  <c r="P359" i="3"/>
  <c r="O359" i="3"/>
  <c r="N359" i="3"/>
  <c r="M359" i="3"/>
  <c r="L359" i="3"/>
  <c r="I359" i="3"/>
  <c r="G359" i="3"/>
  <c r="F359" i="3"/>
  <c r="CJ358" i="3"/>
  <c r="CI358" i="3"/>
  <c r="CH358" i="3"/>
  <c r="CG358" i="3"/>
  <c r="CD358" i="3"/>
  <c r="CC358" i="3"/>
  <c r="CB358" i="3"/>
  <c r="CA358" i="3"/>
  <c r="BX358" i="3"/>
  <c r="BW358" i="3"/>
  <c r="BV358" i="3"/>
  <c r="BU358" i="3"/>
  <c r="BT358" i="3"/>
  <c r="BS358" i="3"/>
  <c r="BQ358" i="3"/>
  <c r="BP358" i="3"/>
  <c r="BO358" i="3"/>
  <c r="BN358" i="3"/>
  <c r="BM358" i="3"/>
  <c r="CP358" i="3" s="1"/>
  <c r="BG358" i="3"/>
  <c r="BF358" i="3"/>
  <c r="BE358" i="3"/>
  <c r="BD358" i="3"/>
  <c r="BC358" i="3"/>
  <c r="BB358" i="3"/>
  <c r="BA358" i="3"/>
  <c r="AZ358" i="3"/>
  <c r="AY358" i="3"/>
  <c r="AX358" i="3"/>
  <c r="AW358" i="3"/>
  <c r="AV358" i="3"/>
  <c r="AU358" i="3"/>
  <c r="AT358" i="3"/>
  <c r="AS358" i="3"/>
  <c r="AR358" i="3"/>
  <c r="AC358" i="3"/>
  <c r="AF358" i="3" s="1"/>
  <c r="AB358" i="3"/>
  <c r="AH358" i="3" s="1"/>
  <c r="V358" i="3"/>
  <c r="U358" i="3"/>
  <c r="T358" i="3"/>
  <c r="S358" i="3"/>
  <c r="R358" i="3"/>
  <c r="Q358" i="3"/>
  <c r="P358" i="3"/>
  <c r="O358" i="3"/>
  <c r="N358" i="3"/>
  <c r="M358" i="3"/>
  <c r="L358" i="3"/>
  <c r="I358" i="3"/>
  <c r="G358" i="3"/>
  <c r="F358" i="3"/>
  <c r="CP357" i="3"/>
  <c r="CJ357" i="3"/>
  <c r="CH357" i="3"/>
  <c r="CG357" i="3"/>
  <c r="CD357" i="3"/>
  <c r="CC357" i="3"/>
  <c r="CB357" i="3"/>
  <c r="CA357" i="3"/>
  <c r="BV357" i="3"/>
  <c r="BU357" i="3" s="1"/>
  <c r="BT357" i="3"/>
  <c r="BS357" i="3"/>
  <c r="BQ357" i="3"/>
  <c r="BP357" i="3"/>
  <c r="BO357" i="3"/>
  <c r="BN357" i="3"/>
  <c r="BM357" i="3"/>
  <c r="CI357" i="3" s="1"/>
  <c r="BG357" i="3"/>
  <c r="BF357" i="3"/>
  <c r="BE357" i="3"/>
  <c r="BD357" i="3"/>
  <c r="BC357" i="3"/>
  <c r="BB357" i="3"/>
  <c r="BA357" i="3"/>
  <c r="AZ357" i="3"/>
  <c r="AY357" i="3"/>
  <c r="AX357" i="3"/>
  <c r="AW357" i="3"/>
  <c r="AV357" i="3"/>
  <c r="AU357" i="3"/>
  <c r="AT357" i="3"/>
  <c r="AS357" i="3"/>
  <c r="AR357" i="3"/>
  <c r="AH357" i="3"/>
  <c r="AB357" i="3"/>
  <c r="AC357" i="3" s="1"/>
  <c r="V357" i="3"/>
  <c r="U357" i="3"/>
  <c r="T357" i="3"/>
  <c r="S357" i="3"/>
  <c r="R357" i="3"/>
  <c r="Q357" i="3"/>
  <c r="P357" i="3"/>
  <c r="O357" i="3"/>
  <c r="N357" i="3"/>
  <c r="M357" i="3"/>
  <c r="L357" i="3"/>
  <c r="I357" i="3"/>
  <c r="G357" i="3"/>
  <c r="F357" i="3"/>
  <c r="CJ356" i="3"/>
  <c r="CH356" i="3"/>
  <c r="CG356" i="3"/>
  <c r="CD356" i="3"/>
  <c r="CC356" i="3"/>
  <c r="CB356" i="3"/>
  <c r="CA356" i="3"/>
  <c r="BV356" i="3"/>
  <c r="BU356" i="3" s="1"/>
  <c r="BT356" i="3"/>
  <c r="BS356" i="3"/>
  <c r="BQ356" i="3"/>
  <c r="BP356" i="3"/>
  <c r="BO356" i="3"/>
  <c r="BN356" i="3"/>
  <c r="BM356" i="3"/>
  <c r="CP356" i="3" s="1"/>
  <c r="BG356" i="3"/>
  <c r="BF356" i="3"/>
  <c r="BE356" i="3"/>
  <c r="BD356" i="3"/>
  <c r="BC356" i="3"/>
  <c r="BB356" i="3"/>
  <c r="BA356" i="3"/>
  <c r="AZ356" i="3"/>
  <c r="AY356" i="3"/>
  <c r="AX356" i="3"/>
  <c r="AW356" i="3"/>
  <c r="AV356" i="3"/>
  <c r="AU356" i="3"/>
  <c r="AT356" i="3"/>
  <c r="AS356" i="3"/>
  <c r="AR356" i="3"/>
  <c r="AC356" i="3"/>
  <c r="AB356" i="3"/>
  <c r="AH356" i="3" s="1"/>
  <c r="V356" i="3"/>
  <c r="U356" i="3"/>
  <c r="T356" i="3"/>
  <c r="S356" i="3"/>
  <c r="R356" i="3"/>
  <c r="Q356" i="3"/>
  <c r="P356" i="3"/>
  <c r="O356" i="3"/>
  <c r="N356" i="3"/>
  <c r="M356" i="3"/>
  <c r="L356" i="3"/>
  <c r="I356" i="3"/>
  <c r="G356" i="3"/>
  <c r="F356" i="3"/>
  <c r="CJ355" i="3"/>
  <c r="CH355" i="3"/>
  <c r="CG355" i="3"/>
  <c r="CD355" i="3"/>
  <c r="CC355" i="3"/>
  <c r="CB355" i="3"/>
  <c r="CA355" i="3"/>
  <c r="BV355" i="3"/>
  <c r="BU355" i="3" s="1"/>
  <c r="BT355" i="3"/>
  <c r="BS355" i="3"/>
  <c r="BQ355" i="3"/>
  <c r="BP355" i="3"/>
  <c r="BO355" i="3"/>
  <c r="BN355" i="3"/>
  <c r="BM355" i="3"/>
  <c r="CI355" i="3" s="1"/>
  <c r="BG355" i="3"/>
  <c r="BF355" i="3"/>
  <c r="BE355" i="3"/>
  <c r="BD355" i="3"/>
  <c r="BC355" i="3"/>
  <c r="BB355" i="3"/>
  <c r="BA355" i="3"/>
  <c r="AZ355" i="3"/>
  <c r="AY355" i="3"/>
  <c r="AX355" i="3"/>
  <c r="AW355" i="3"/>
  <c r="AV355" i="3"/>
  <c r="AU355" i="3"/>
  <c r="AT355" i="3"/>
  <c r="AS355" i="3"/>
  <c r="AR355" i="3"/>
  <c r="AH355" i="3"/>
  <c r="AE355" i="3"/>
  <c r="AB355" i="3"/>
  <c r="AC355" i="3" s="1"/>
  <c r="V355" i="3"/>
  <c r="U355" i="3"/>
  <c r="T355" i="3"/>
  <c r="S355" i="3"/>
  <c r="R355" i="3"/>
  <c r="Q355" i="3"/>
  <c r="P355" i="3"/>
  <c r="O355" i="3"/>
  <c r="N355" i="3"/>
  <c r="M355" i="3"/>
  <c r="L355" i="3"/>
  <c r="I355" i="3"/>
  <c r="G355" i="3"/>
  <c r="F355" i="3"/>
  <c r="CJ354" i="3"/>
  <c r="CH354" i="3"/>
  <c r="CG354" i="3"/>
  <c r="CD354" i="3"/>
  <c r="CC354" i="3"/>
  <c r="CB354" i="3"/>
  <c r="CA354" i="3"/>
  <c r="BW354" i="3"/>
  <c r="BX354" i="3" s="1"/>
  <c r="BV354" i="3"/>
  <c r="BU354" i="3"/>
  <c r="BT354" i="3"/>
  <c r="BS354" i="3"/>
  <c r="BQ354" i="3"/>
  <c r="BP354" i="3"/>
  <c r="BO354" i="3"/>
  <c r="BN354" i="3"/>
  <c r="BM354" i="3"/>
  <c r="CP354" i="3" s="1"/>
  <c r="BG354" i="3"/>
  <c r="BF354" i="3"/>
  <c r="BE354" i="3"/>
  <c r="BD354" i="3"/>
  <c r="BC354" i="3"/>
  <c r="BB354" i="3"/>
  <c r="BA354" i="3"/>
  <c r="AZ354" i="3"/>
  <c r="AY354" i="3"/>
  <c r="AX354" i="3"/>
  <c r="AW354" i="3"/>
  <c r="AV354" i="3"/>
  <c r="AU354" i="3"/>
  <c r="AT354" i="3"/>
  <c r="AS354" i="3"/>
  <c r="AR354" i="3"/>
  <c r="AB354" i="3"/>
  <c r="V354" i="3"/>
  <c r="U354" i="3"/>
  <c r="T354" i="3"/>
  <c r="S354" i="3"/>
  <c r="R354" i="3"/>
  <c r="Q354" i="3"/>
  <c r="P354" i="3"/>
  <c r="O354" i="3"/>
  <c r="N354" i="3"/>
  <c r="M354" i="3"/>
  <c r="L354" i="3"/>
  <c r="I354" i="3"/>
  <c r="G354" i="3"/>
  <c r="F354" i="3"/>
  <c r="CJ353" i="3"/>
  <c r="CH353" i="3"/>
  <c r="CG353" i="3"/>
  <c r="CD353" i="3"/>
  <c r="CC353" i="3"/>
  <c r="CB353" i="3"/>
  <c r="CA353" i="3"/>
  <c r="BV353" i="3"/>
  <c r="BT353" i="3"/>
  <c r="BS353" i="3"/>
  <c r="BQ353" i="3"/>
  <c r="BP353" i="3"/>
  <c r="BO353" i="3"/>
  <c r="BN353" i="3"/>
  <c r="BM353" i="3"/>
  <c r="BG353" i="3"/>
  <c r="BF353" i="3"/>
  <c r="BE353" i="3"/>
  <c r="BD353" i="3"/>
  <c r="BC353" i="3"/>
  <c r="BB353" i="3"/>
  <c r="BA353" i="3"/>
  <c r="AZ353" i="3"/>
  <c r="AY353" i="3"/>
  <c r="AX353" i="3"/>
  <c r="AW353" i="3"/>
  <c r="AV353" i="3"/>
  <c r="AU353" i="3"/>
  <c r="AT353" i="3"/>
  <c r="AS353" i="3"/>
  <c r="AR353" i="3"/>
  <c r="AH353" i="3"/>
  <c r="AB353" i="3"/>
  <c r="AC353" i="3" s="1"/>
  <c r="V353" i="3"/>
  <c r="U353" i="3"/>
  <c r="T353" i="3"/>
  <c r="S353" i="3"/>
  <c r="R353" i="3"/>
  <c r="Q353" i="3"/>
  <c r="P353" i="3"/>
  <c r="O353" i="3"/>
  <c r="N353" i="3"/>
  <c r="M353" i="3"/>
  <c r="L353" i="3"/>
  <c r="I353" i="3"/>
  <c r="G353" i="3"/>
  <c r="F353" i="3"/>
  <c r="CJ352" i="3"/>
  <c r="CH352" i="3"/>
  <c r="CG352" i="3"/>
  <c r="CD352" i="3"/>
  <c r="CC352" i="3"/>
  <c r="CB352" i="3"/>
  <c r="CA352" i="3"/>
  <c r="BW352" i="3"/>
  <c r="BX352" i="3" s="1"/>
  <c r="BV352" i="3"/>
  <c r="BU352" i="3"/>
  <c r="BT352" i="3"/>
  <c r="BS352" i="3"/>
  <c r="BQ352" i="3"/>
  <c r="BP352" i="3"/>
  <c r="BO352" i="3"/>
  <c r="BN352" i="3"/>
  <c r="BM352" i="3"/>
  <c r="CP352" i="3" s="1"/>
  <c r="BG352" i="3"/>
  <c r="BF352" i="3"/>
  <c r="BE352" i="3"/>
  <c r="BD352" i="3"/>
  <c r="BC352" i="3"/>
  <c r="BB352" i="3"/>
  <c r="BA352" i="3"/>
  <c r="AZ352" i="3"/>
  <c r="AY352" i="3"/>
  <c r="AX352" i="3"/>
  <c r="AW352" i="3"/>
  <c r="AV352" i="3"/>
  <c r="AU352" i="3"/>
  <c r="AT352" i="3"/>
  <c r="AS352" i="3"/>
  <c r="AR352" i="3"/>
  <c r="AB352" i="3"/>
  <c r="AH352" i="3" s="1"/>
  <c r="V352" i="3"/>
  <c r="U352" i="3"/>
  <c r="T352" i="3"/>
  <c r="S352" i="3"/>
  <c r="R352" i="3"/>
  <c r="Q352" i="3"/>
  <c r="P352" i="3"/>
  <c r="O352" i="3"/>
  <c r="N352" i="3"/>
  <c r="M352" i="3"/>
  <c r="L352" i="3"/>
  <c r="I352" i="3"/>
  <c r="G352" i="3"/>
  <c r="F352" i="3"/>
  <c r="CJ351" i="3"/>
  <c r="CH351" i="3"/>
  <c r="CG351" i="3"/>
  <c r="CD351" i="3"/>
  <c r="CC351" i="3"/>
  <c r="CB351" i="3"/>
  <c r="CA351" i="3"/>
  <c r="BV351" i="3"/>
  <c r="BU351" i="3" s="1"/>
  <c r="BT351" i="3"/>
  <c r="BS351" i="3"/>
  <c r="BQ351" i="3"/>
  <c r="BP351" i="3"/>
  <c r="BO351" i="3"/>
  <c r="BN351" i="3"/>
  <c r="BM351" i="3"/>
  <c r="CI351" i="3" s="1"/>
  <c r="BG351" i="3"/>
  <c r="BF351" i="3"/>
  <c r="BE351" i="3"/>
  <c r="BD351" i="3"/>
  <c r="BC351" i="3"/>
  <c r="BB351" i="3"/>
  <c r="BA351" i="3"/>
  <c r="AZ351" i="3"/>
  <c r="AY351" i="3"/>
  <c r="AX351" i="3"/>
  <c r="AW351" i="3"/>
  <c r="AV351" i="3"/>
  <c r="AU351" i="3"/>
  <c r="AT351" i="3"/>
  <c r="AS351" i="3"/>
  <c r="AR351" i="3"/>
  <c r="AE351" i="3"/>
  <c r="AB351" i="3"/>
  <c r="AC351" i="3" s="1"/>
  <c r="V351" i="3"/>
  <c r="U351" i="3"/>
  <c r="T351" i="3"/>
  <c r="S351" i="3"/>
  <c r="R351" i="3"/>
  <c r="Q351" i="3"/>
  <c r="P351" i="3"/>
  <c r="O351" i="3"/>
  <c r="N351" i="3"/>
  <c r="M351" i="3"/>
  <c r="L351" i="3"/>
  <c r="I351" i="3"/>
  <c r="G351" i="3"/>
  <c r="F351" i="3"/>
  <c r="CJ350" i="3"/>
  <c r="CH350" i="3"/>
  <c r="CG350" i="3"/>
  <c r="CD350" i="3"/>
  <c r="CC350" i="3"/>
  <c r="CB350" i="3"/>
  <c r="CA350" i="3"/>
  <c r="BV350" i="3"/>
  <c r="BU350" i="3" s="1"/>
  <c r="BT350" i="3"/>
  <c r="BS350" i="3"/>
  <c r="BQ350" i="3"/>
  <c r="BP350" i="3"/>
  <c r="BO350" i="3"/>
  <c r="BN350" i="3"/>
  <c r="BM350" i="3"/>
  <c r="CP350" i="3" s="1"/>
  <c r="BG350" i="3"/>
  <c r="BF350" i="3"/>
  <c r="BE350" i="3"/>
  <c r="BD350" i="3"/>
  <c r="BC350" i="3"/>
  <c r="BB350" i="3"/>
  <c r="BA350" i="3"/>
  <c r="AZ350" i="3"/>
  <c r="AY350" i="3"/>
  <c r="AX350" i="3"/>
  <c r="AW350" i="3"/>
  <c r="AV350" i="3"/>
  <c r="AU350" i="3"/>
  <c r="AT350" i="3"/>
  <c r="AS350" i="3"/>
  <c r="AR350" i="3"/>
  <c r="AB350" i="3"/>
  <c r="V350" i="3"/>
  <c r="U350" i="3"/>
  <c r="T350" i="3"/>
  <c r="S350" i="3"/>
  <c r="R350" i="3"/>
  <c r="Q350" i="3"/>
  <c r="P350" i="3"/>
  <c r="O350" i="3"/>
  <c r="N350" i="3"/>
  <c r="M350" i="3"/>
  <c r="L350" i="3"/>
  <c r="I350" i="3"/>
  <c r="G350" i="3"/>
  <c r="F350" i="3"/>
  <c r="CJ349" i="3"/>
  <c r="CI349" i="3"/>
  <c r="CH349" i="3"/>
  <c r="CG349" i="3"/>
  <c r="CD349" i="3"/>
  <c r="CC349" i="3"/>
  <c r="CB349" i="3"/>
  <c r="CA349" i="3"/>
  <c r="BV349" i="3"/>
  <c r="BU349" i="3"/>
  <c r="BT349" i="3"/>
  <c r="BS349" i="3"/>
  <c r="BQ349" i="3"/>
  <c r="BP349" i="3"/>
  <c r="BO349" i="3"/>
  <c r="BN349" i="3"/>
  <c r="BM349" i="3"/>
  <c r="CP349" i="3" s="1"/>
  <c r="BG349" i="3"/>
  <c r="BF349" i="3"/>
  <c r="BE349" i="3"/>
  <c r="BD349" i="3"/>
  <c r="BC349" i="3"/>
  <c r="BB349" i="3"/>
  <c r="BA349" i="3"/>
  <c r="AZ349" i="3"/>
  <c r="AY349" i="3"/>
  <c r="AX349" i="3"/>
  <c r="AW349" i="3"/>
  <c r="AV349" i="3"/>
  <c r="AU349" i="3"/>
  <c r="AT349" i="3"/>
  <c r="AS349" i="3"/>
  <c r="AR349" i="3"/>
  <c r="AH349" i="3"/>
  <c r="AB349" i="3"/>
  <c r="AC349" i="3" s="1"/>
  <c r="V349" i="3"/>
  <c r="U349" i="3"/>
  <c r="T349" i="3"/>
  <c r="S349" i="3"/>
  <c r="R349" i="3"/>
  <c r="Q349" i="3"/>
  <c r="P349" i="3"/>
  <c r="O349" i="3"/>
  <c r="N349" i="3"/>
  <c r="M349" i="3"/>
  <c r="L349" i="3"/>
  <c r="I349" i="3"/>
  <c r="G349" i="3"/>
  <c r="F349" i="3"/>
  <c r="CJ348" i="3"/>
  <c r="CH348" i="3"/>
  <c r="CG348" i="3"/>
  <c r="CD348" i="3"/>
  <c r="CC348" i="3"/>
  <c r="CB348" i="3"/>
  <c r="CA348" i="3"/>
  <c r="BV348" i="3"/>
  <c r="BU348" i="3" s="1"/>
  <c r="BT348" i="3"/>
  <c r="BS348" i="3"/>
  <c r="BQ348" i="3"/>
  <c r="BP348" i="3"/>
  <c r="BO348" i="3"/>
  <c r="BN348" i="3"/>
  <c r="BM348" i="3"/>
  <c r="CI348" i="3" s="1"/>
  <c r="BG348" i="3"/>
  <c r="BF348" i="3"/>
  <c r="BE348" i="3"/>
  <c r="BD348" i="3"/>
  <c r="BC348" i="3"/>
  <c r="BB348" i="3"/>
  <c r="BA348" i="3"/>
  <c r="AZ348" i="3"/>
  <c r="AY348" i="3"/>
  <c r="AX348" i="3"/>
  <c r="AW348" i="3"/>
  <c r="AV348" i="3"/>
  <c r="AU348" i="3"/>
  <c r="AT348" i="3"/>
  <c r="AS348" i="3"/>
  <c r="AR348" i="3"/>
  <c r="AB348" i="3"/>
  <c r="V348" i="3"/>
  <c r="U348" i="3"/>
  <c r="T348" i="3"/>
  <c r="S348" i="3"/>
  <c r="R348" i="3"/>
  <c r="Q348" i="3"/>
  <c r="P348" i="3"/>
  <c r="O348" i="3"/>
  <c r="N348" i="3"/>
  <c r="M348" i="3"/>
  <c r="L348" i="3"/>
  <c r="I348" i="3"/>
  <c r="G348" i="3"/>
  <c r="F348" i="3"/>
  <c r="CJ347" i="3"/>
  <c r="CH347" i="3"/>
  <c r="CG347" i="3"/>
  <c r="CD347" i="3"/>
  <c r="CC347" i="3"/>
  <c r="CB347" i="3"/>
  <c r="CA347" i="3"/>
  <c r="BV347" i="3"/>
  <c r="BU347" i="3" s="1"/>
  <c r="BT347" i="3"/>
  <c r="BS347" i="3"/>
  <c r="BQ347" i="3"/>
  <c r="BP347" i="3"/>
  <c r="BO347" i="3"/>
  <c r="BN347" i="3"/>
  <c r="BM347" i="3"/>
  <c r="CP347" i="3" s="1"/>
  <c r="BG347" i="3"/>
  <c r="BF347" i="3"/>
  <c r="BE347" i="3"/>
  <c r="BD347" i="3"/>
  <c r="BC347" i="3"/>
  <c r="BB347" i="3"/>
  <c r="BA347" i="3"/>
  <c r="AZ347" i="3"/>
  <c r="AY347" i="3"/>
  <c r="AX347" i="3"/>
  <c r="AW347" i="3"/>
  <c r="AV347" i="3"/>
  <c r="AU347" i="3"/>
  <c r="AT347" i="3"/>
  <c r="AS347" i="3"/>
  <c r="AR347" i="3"/>
  <c r="AC347" i="3"/>
  <c r="AF347" i="3" s="1"/>
  <c r="AB347" i="3"/>
  <c r="AH347" i="3" s="1"/>
  <c r="V347" i="3"/>
  <c r="U347" i="3"/>
  <c r="T347" i="3"/>
  <c r="S347" i="3"/>
  <c r="R347" i="3"/>
  <c r="Q347" i="3"/>
  <c r="P347" i="3"/>
  <c r="O347" i="3"/>
  <c r="N347" i="3"/>
  <c r="M347" i="3"/>
  <c r="L347" i="3"/>
  <c r="I347" i="3"/>
  <c r="G347" i="3"/>
  <c r="F347" i="3"/>
  <c r="CJ346" i="3"/>
  <c r="CH346" i="3"/>
  <c r="CG346" i="3"/>
  <c r="CD346" i="3"/>
  <c r="CC346" i="3"/>
  <c r="CB346" i="3"/>
  <c r="CA346" i="3"/>
  <c r="BV346" i="3"/>
  <c r="BU346" i="3" s="1"/>
  <c r="BT346" i="3"/>
  <c r="BS346" i="3"/>
  <c r="BQ346" i="3"/>
  <c r="BP346" i="3"/>
  <c r="BO346" i="3"/>
  <c r="BN346" i="3"/>
  <c r="BM346" i="3"/>
  <c r="CI346" i="3" s="1"/>
  <c r="BG346" i="3"/>
  <c r="BF346" i="3"/>
  <c r="BE346" i="3"/>
  <c r="BD346" i="3"/>
  <c r="BC346" i="3"/>
  <c r="BB346" i="3"/>
  <c r="BA346" i="3"/>
  <c r="AZ346" i="3"/>
  <c r="AY346" i="3"/>
  <c r="AX346" i="3"/>
  <c r="AW346" i="3"/>
  <c r="AV346" i="3"/>
  <c r="AU346" i="3"/>
  <c r="AT346" i="3"/>
  <c r="AS346" i="3"/>
  <c r="AR346" i="3"/>
  <c r="AB346" i="3"/>
  <c r="V346" i="3"/>
  <c r="U346" i="3"/>
  <c r="T346" i="3"/>
  <c r="S346" i="3"/>
  <c r="R346" i="3"/>
  <c r="Q346" i="3"/>
  <c r="P346" i="3"/>
  <c r="O346" i="3"/>
  <c r="N346" i="3"/>
  <c r="M346" i="3"/>
  <c r="L346" i="3"/>
  <c r="I346" i="3"/>
  <c r="G346" i="3"/>
  <c r="F346" i="3"/>
  <c r="CJ345" i="3"/>
  <c r="CI345" i="3"/>
  <c r="CH345" i="3"/>
  <c r="CG345" i="3"/>
  <c r="CD345" i="3"/>
  <c r="CC345" i="3"/>
  <c r="CB345" i="3"/>
  <c r="CA345" i="3"/>
  <c r="BV345" i="3"/>
  <c r="BU345" i="3"/>
  <c r="BT345" i="3"/>
  <c r="BS345" i="3"/>
  <c r="BQ345" i="3"/>
  <c r="BP345" i="3"/>
  <c r="BO345" i="3"/>
  <c r="BN345" i="3"/>
  <c r="BM345" i="3"/>
  <c r="BW345" i="3" s="1"/>
  <c r="BX345" i="3" s="1"/>
  <c r="BG345" i="3"/>
  <c r="BF345" i="3"/>
  <c r="BE345" i="3"/>
  <c r="BD345" i="3"/>
  <c r="BC345" i="3"/>
  <c r="BB345" i="3"/>
  <c r="BA345" i="3"/>
  <c r="AZ345" i="3"/>
  <c r="AY345" i="3"/>
  <c r="AX345" i="3"/>
  <c r="AW345" i="3"/>
  <c r="AV345" i="3"/>
  <c r="AU345" i="3"/>
  <c r="AT345" i="3"/>
  <c r="AS345" i="3"/>
  <c r="AR345" i="3"/>
  <c r="AH345" i="3"/>
  <c r="AC345" i="3"/>
  <c r="AF345" i="3" s="1"/>
  <c r="AB345" i="3"/>
  <c r="V345" i="3"/>
  <c r="U345" i="3"/>
  <c r="T345" i="3"/>
  <c r="S345" i="3"/>
  <c r="R345" i="3"/>
  <c r="Q345" i="3"/>
  <c r="P345" i="3"/>
  <c r="O345" i="3"/>
  <c r="N345" i="3"/>
  <c r="M345" i="3"/>
  <c r="L345" i="3"/>
  <c r="I345" i="3"/>
  <c r="G345" i="3"/>
  <c r="F345" i="3"/>
  <c r="CJ344" i="3"/>
  <c r="CH344" i="3"/>
  <c r="CG344" i="3"/>
  <c r="CD344" i="3"/>
  <c r="CC344" i="3"/>
  <c r="CB344" i="3"/>
  <c r="CA344" i="3"/>
  <c r="BV344" i="3"/>
  <c r="BU344" i="3" s="1"/>
  <c r="BT344" i="3"/>
  <c r="BS344" i="3"/>
  <c r="BQ344" i="3"/>
  <c r="BP344" i="3"/>
  <c r="BO344" i="3"/>
  <c r="BN344" i="3"/>
  <c r="BM344" i="3"/>
  <c r="CI344" i="3" s="1"/>
  <c r="BG344" i="3"/>
  <c r="BF344" i="3"/>
  <c r="BE344" i="3"/>
  <c r="BD344" i="3"/>
  <c r="BC344" i="3"/>
  <c r="BB344" i="3"/>
  <c r="BA344" i="3"/>
  <c r="AZ344" i="3"/>
  <c r="AY344" i="3"/>
  <c r="AX344" i="3"/>
  <c r="AW344" i="3"/>
  <c r="AV344" i="3"/>
  <c r="AU344" i="3"/>
  <c r="AT344" i="3"/>
  <c r="AS344" i="3"/>
  <c r="AR344" i="3"/>
  <c r="AB344" i="3"/>
  <c r="V344" i="3"/>
  <c r="U344" i="3"/>
  <c r="T344" i="3"/>
  <c r="S344" i="3"/>
  <c r="R344" i="3"/>
  <c r="Q344" i="3"/>
  <c r="P344" i="3"/>
  <c r="O344" i="3"/>
  <c r="N344" i="3"/>
  <c r="M344" i="3"/>
  <c r="L344" i="3"/>
  <c r="I344" i="3"/>
  <c r="G344" i="3"/>
  <c r="F344" i="3"/>
  <c r="CJ343" i="3"/>
  <c r="CI343" i="3"/>
  <c r="CH343" i="3"/>
  <c r="CG343" i="3"/>
  <c r="CD343" i="3"/>
  <c r="CC343" i="3"/>
  <c r="CB343" i="3"/>
  <c r="CA343" i="3"/>
  <c r="BV343" i="3"/>
  <c r="BU343" i="3"/>
  <c r="BT343" i="3"/>
  <c r="BS343" i="3"/>
  <c r="BQ343" i="3"/>
  <c r="BP343" i="3"/>
  <c r="BO343" i="3"/>
  <c r="BN343" i="3"/>
  <c r="BM343" i="3"/>
  <c r="CP343" i="3" s="1"/>
  <c r="BG343" i="3"/>
  <c r="BF343" i="3"/>
  <c r="BE343" i="3"/>
  <c r="BD343" i="3"/>
  <c r="BC343" i="3"/>
  <c r="BB343" i="3"/>
  <c r="BA343" i="3"/>
  <c r="AZ343" i="3"/>
  <c r="AY343" i="3"/>
  <c r="AX343" i="3"/>
  <c r="AW343" i="3"/>
  <c r="AV343" i="3"/>
  <c r="AU343" i="3"/>
  <c r="AT343" i="3"/>
  <c r="AS343" i="3"/>
  <c r="AR343" i="3"/>
  <c r="AH343" i="3"/>
  <c r="AC343" i="3"/>
  <c r="AF343" i="3" s="1"/>
  <c r="AB343" i="3"/>
  <c r="V343" i="3"/>
  <c r="U343" i="3"/>
  <c r="T343" i="3"/>
  <c r="S343" i="3"/>
  <c r="R343" i="3"/>
  <c r="Q343" i="3"/>
  <c r="P343" i="3"/>
  <c r="O343" i="3"/>
  <c r="N343" i="3"/>
  <c r="M343" i="3"/>
  <c r="L343" i="3"/>
  <c r="I343" i="3"/>
  <c r="G343" i="3"/>
  <c r="F343" i="3"/>
  <c r="CJ342" i="3"/>
  <c r="CH342" i="3"/>
  <c r="CG342" i="3"/>
  <c r="CD342" i="3"/>
  <c r="CC342" i="3"/>
  <c r="CB342" i="3"/>
  <c r="CA342" i="3"/>
  <c r="BV342" i="3"/>
  <c r="BU342" i="3" s="1"/>
  <c r="BT342" i="3"/>
  <c r="BS342" i="3"/>
  <c r="BQ342" i="3"/>
  <c r="BP342" i="3"/>
  <c r="BO342" i="3"/>
  <c r="BN342" i="3"/>
  <c r="BM342" i="3"/>
  <c r="CI342" i="3" s="1"/>
  <c r="BG342" i="3"/>
  <c r="BF342" i="3"/>
  <c r="BE342" i="3"/>
  <c r="BD342" i="3"/>
  <c r="BC342" i="3"/>
  <c r="BB342" i="3"/>
  <c r="BA342" i="3"/>
  <c r="AZ342" i="3"/>
  <c r="AY342" i="3"/>
  <c r="AX342" i="3"/>
  <c r="AW342" i="3"/>
  <c r="AV342" i="3"/>
  <c r="AU342" i="3"/>
  <c r="AT342" i="3"/>
  <c r="AS342" i="3"/>
  <c r="AR342" i="3"/>
  <c r="AB342" i="3"/>
  <c r="V342" i="3"/>
  <c r="U342" i="3"/>
  <c r="T342" i="3"/>
  <c r="S342" i="3"/>
  <c r="R342" i="3"/>
  <c r="Q342" i="3"/>
  <c r="P342" i="3"/>
  <c r="O342" i="3"/>
  <c r="N342" i="3"/>
  <c r="M342" i="3"/>
  <c r="L342" i="3"/>
  <c r="I342" i="3"/>
  <c r="G342" i="3"/>
  <c r="F342" i="3"/>
  <c r="CJ341" i="3"/>
  <c r="CI341" i="3"/>
  <c r="CH341" i="3"/>
  <c r="CG341" i="3"/>
  <c r="CD341" i="3"/>
  <c r="CC341" i="3"/>
  <c r="CB341" i="3"/>
  <c r="CA341" i="3"/>
  <c r="BV341" i="3"/>
  <c r="BU341" i="3"/>
  <c r="BT341" i="3"/>
  <c r="BS341" i="3"/>
  <c r="BQ341" i="3"/>
  <c r="BP341" i="3"/>
  <c r="BO341" i="3"/>
  <c r="BN341" i="3"/>
  <c r="BM341" i="3"/>
  <c r="CP341" i="3" s="1"/>
  <c r="BG341" i="3"/>
  <c r="BF341" i="3"/>
  <c r="BE341" i="3"/>
  <c r="BD341" i="3"/>
  <c r="BC341" i="3"/>
  <c r="BB341" i="3"/>
  <c r="BA341" i="3"/>
  <c r="AZ341" i="3"/>
  <c r="AY341" i="3"/>
  <c r="AX341" i="3"/>
  <c r="AW341" i="3"/>
  <c r="AV341" i="3"/>
  <c r="AU341" i="3"/>
  <c r="AT341" i="3"/>
  <c r="AS341" i="3"/>
  <c r="AR341" i="3"/>
  <c r="AH341" i="3"/>
  <c r="AC341" i="3"/>
  <c r="AF341" i="3" s="1"/>
  <c r="AB341" i="3"/>
  <c r="V341" i="3"/>
  <c r="U341" i="3"/>
  <c r="T341" i="3"/>
  <c r="S341" i="3"/>
  <c r="R341" i="3"/>
  <c r="Q341" i="3"/>
  <c r="P341" i="3"/>
  <c r="O341" i="3"/>
  <c r="N341" i="3"/>
  <c r="M341" i="3"/>
  <c r="L341" i="3"/>
  <c r="I341" i="3"/>
  <c r="G341" i="3"/>
  <c r="F341" i="3"/>
  <c r="CJ340" i="3"/>
  <c r="CH340" i="3"/>
  <c r="CG340" i="3"/>
  <c r="CD340" i="3"/>
  <c r="CC340" i="3"/>
  <c r="CB340" i="3"/>
  <c r="CA340" i="3"/>
  <c r="BV340" i="3"/>
  <c r="BU340" i="3" s="1"/>
  <c r="BT340" i="3"/>
  <c r="BS340" i="3"/>
  <c r="BQ340" i="3"/>
  <c r="BP340" i="3"/>
  <c r="BO340" i="3"/>
  <c r="BN340" i="3"/>
  <c r="BM340" i="3"/>
  <c r="CI340" i="3" s="1"/>
  <c r="BG340" i="3"/>
  <c r="BF340" i="3"/>
  <c r="BE340" i="3"/>
  <c r="BD340" i="3"/>
  <c r="BC340" i="3"/>
  <c r="BB340" i="3"/>
  <c r="BA340" i="3"/>
  <c r="AZ340" i="3"/>
  <c r="AY340" i="3"/>
  <c r="AX340" i="3"/>
  <c r="AW340" i="3"/>
  <c r="AV340" i="3"/>
  <c r="AU340" i="3"/>
  <c r="AT340" i="3"/>
  <c r="AS340" i="3"/>
  <c r="AR340" i="3"/>
  <c r="AB340" i="3"/>
  <c r="V340" i="3"/>
  <c r="U340" i="3"/>
  <c r="T340" i="3"/>
  <c r="S340" i="3"/>
  <c r="R340" i="3"/>
  <c r="Q340" i="3"/>
  <c r="P340" i="3"/>
  <c r="O340" i="3"/>
  <c r="N340" i="3"/>
  <c r="M340" i="3"/>
  <c r="L340" i="3"/>
  <c r="I340" i="3"/>
  <c r="G340" i="3"/>
  <c r="F340" i="3"/>
  <c r="CJ339" i="3"/>
  <c r="CI339" i="3"/>
  <c r="CH339" i="3"/>
  <c r="CG339" i="3"/>
  <c r="CD339" i="3"/>
  <c r="CC339" i="3"/>
  <c r="CB339" i="3"/>
  <c r="CA339" i="3"/>
  <c r="BV339" i="3"/>
  <c r="BU339" i="3"/>
  <c r="BT339" i="3"/>
  <c r="BS339" i="3"/>
  <c r="BQ339" i="3"/>
  <c r="BP339" i="3"/>
  <c r="BO339" i="3"/>
  <c r="BN339" i="3"/>
  <c r="BM339" i="3"/>
  <c r="CP339" i="3" s="1"/>
  <c r="BG339" i="3"/>
  <c r="BF339" i="3"/>
  <c r="BE339" i="3"/>
  <c r="BD339" i="3"/>
  <c r="BC339" i="3"/>
  <c r="BB339" i="3"/>
  <c r="BA339" i="3"/>
  <c r="AZ339" i="3"/>
  <c r="AY339" i="3"/>
  <c r="AX339" i="3"/>
  <c r="AW339" i="3"/>
  <c r="AV339" i="3"/>
  <c r="AU339" i="3"/>
  <c r="AT339" i="3"/>
  <c r="AS339" i="3"/>
  <c r="AR339" i="3"/>
  <c r="AH339" i="3"/>
  <c r="AC339" i="3"/>
  <c r="AF339" i="3" s="1"/>
  <c r="AB339" i="3"/>
  <c r="V339" i="3"/>
  <c r="U339" i="3"/>
  <c r="T339" i="3"/>
  <c r="S339" i="3"/>
  <c r="R339" i="3"/>
  <c r="Q339" i="3"/>
  <c r="P339" i="3"/>
  <c r="O339" i="3"/>
  <c r="N339" i="3"/>
  <c r="M339" i="3"/>
  <c r="L339" i="3"/>
  <c r="I339" i="3"/>
  <c r="G339" i="3"/>
  <c r="F339" i="3"/>
  <c r="CJ338" i="3"/>
  <c r="CH338" i="3"/>
  <c r="CG338" i="3"/>
  <c r="CD338" i="3"/>
  <c r="CC338" i="3"/>
  <c r="CB338" i="3"/>
  <c r="CA338" i="3"/>
  <c r="BV338" i="3"/>
  <c r="BU338" i="3" s="1"/>
  <c r="BT338" i="3"/>
  <c r="BS338" i="3"/>
  <c r="BQ338" i="3"/>
  <c r="BP338" i="3"/>
  <c r="BO338" i="3"/>
  <c r="BN338" i="3"/>
  <c r="BM338" i="3"/>
  <c r="CI338" i="3" s="1"/>
  <c r="BG338" i="3"/>
  <c r="BF338" i="3"/>
  <c r="BE338" i="3"/>
  <c r="BD338" i="3"/>
  <c r="BC338" i="3"/>
  <c r="BB338" i="3"/>
  <c r="BA338" i="3"/>
  <c r="AZ338" i="3"/>
  <c r="AY338" i="3"/>
  <c r="AX338" i="3"/>
  <c r="AW338" i="3"/>
  <c r="AV338" i="3"/>
  <c r="AU338" i="3"/>
  <c r="AT338" i="3"/>
  <c r="AS338" i="3"/>
  <c r="AR338" i="3"/>
  <c r="AB338" i="3"/>
  <c r="V338" i="3"/>
  <c r="U338" i="3"/>
  <c r="T338" i="3"/>
  <c r="S338" i="3"/>
  <c r="R338" i="3"/>
  <c r="Q338" i="3"/>
  <c r="P338" i="3"/>
  <c r="O338" i="3"/>
  <c r="N338" i="3"/>
  <c r="M338" i="3"/>
  <c r="L338" i="3"/>
  <c r="I338" i="3"/>
  <c r="G338" i="3"/>
  <c r="F338" i="3"/>
  <c r="CJ337" i="3"/>
  <c r="CI337" i="3"/>
  <c r="CH337" i="3"/>
  <c r="CG337" i="3"/>
  <c r="CD337" i="3"/>
  <c r="CC337" i="3"/>
  <c r="CB337" i="3"/>
  <c r="CA337" i="3"/>
  <c r="BV337" i="3"/>
  <c r="BU337" i="3"/>
  <c r="BT337" i="3"/>
  <c r="BS337" i="3"/>
  <c r="BQ337" i="3"/>
  <c r="BP337" i="3"/>
  <c r="BO337" i="3"/>
  <c r="BN337" i="3"/>
  <c r="BM337" i="3"/>
  <c r="CP337" i="3" s="1"/>
  <c r="BG337" i="3"/>
  <c r="BF337" i="3"/>
  <c r="BE337" i="3"/>
  <c r="BD337" i="3"/>
  <c r="BC337" i="3"/>
  <c r="BB337" i="3"/>
  <c r="BA337" i="3"/>
  <c r="AZ337" i="3"/>
  <c r="AY337" i="3"/>
  <c r="AX337" i="3"/>
  <c r="AW337" i="3"/>
  <c r="AV337" i="3"/>
  <c r="AU337" i="3"/>
  <c r="AT337" i="3"/>
  <c r="AS337" i="3"/>
  <c r="AR337" i="3"/>
  <c r="AH337" i="3"/>
  <c r="AD337" i="3"/>
  <c r="AC337" i="3"/>
  <c r="AF337" i="3" s="1"/>
  <c r="AB337" i="3"/>
  <c r="V337" i="3"/>
  <c r="U337" i="3"/>
  <c r="T337" i="3"/>
  <c r="S337" i="3"/>
  <c r="R337" i="3"/>
  <c r="Q337" i="3"/>
  <c r="P337" i="3"/>
  <c r="O337" i="3"/>
  <c r="N337" i="3"/>
  <c r="M337" i="3"/>
  <c r="L337" i="3"/>
  <c r="I337" i="3"/>
  <c r="G337" i="3"/>
  <c r="F337" i="3"/>
  <c r="CJ336" i="3"/>
  <c r="CH336" i="3"/>
  <c r="CG336" i="3"/>
  <c r="CD336" i="3"/>
  <c r="CC336" i="3"/>
  <c r="CB336" i="3"/>
  <c r="CA336" i="3"/>
  <c r="BV336" i="3"/>
  <c r="BU336" i="3" s="1"/>
  <c r="BT336" i="3"/>
  <c r="BS336" i="3"/>
  <c r="BQ336" i="3"/>
  <c r="BP336" i="3"/>
  <c r="BO336" i="3"/>
  <c r="BN336" i="3"/>
  <c r="BM336" i="3"/>
  <c r="CI336" i="3" s="1"/>
  <c r="BG336" i="3"/>
  <c r="BF336" i="3"/>
  <c r="BE336" i="3"/>
  <c r="BD336" i="3"/>
  <c r="BC336" i="3"/>
  <c r="BB336" i="3"/>
  <c r="BA336" i="3"/>
  <c r="AZ336" i="3"/>
  <c r="AY336" i="3"/>
  <c r="AX336" i="3"/>
  <c r="AW336" i="3"/>
  <c r="AV336" i="3"/>
  <c r="AU336" i="3"/>
  <c r="AT336" i="3"/>
  <c r="AS336" i="3"/>
  <c r="AR336" i="3"/>
  <c r="AB336" i="3"/>
  <c r="V336" i="3"/>
  <c r="U336" i="3"/>
  <c r="T336" i="3"/>
  <c r="S336" i="3"/>
  <c r="R336" i="3"/>
  <c r="Q336" i="3"/>
  <c r="P336" i="3"/>
  <c r="O336" i="3"/>
  <c r="N336" i="3"/>
  <c r="M336" i="3"/>
  <c r="L336" i="3"/>
  <c r="I336" i="3"/>
  <c r="G336" i="3"/>
  <c r="F336" i="3"/>
  <c r="CJ335" i="3"/>
  <c r="CH335" i="3"/>
  <c r="CG335" i="3"/>
  <c r="CD335" i="3"/>
  <c r="CC335" i="3"/>
  <c r="CB335" i="3"/>
  <c r="CA335" i="3"/>
  <c r="BV335" i="3"/>
  <c r="BU335" i="3" s="1"/>
  <c r="BT335" i="3"/>
  <c r="BS335" i="3"/>
  <c r="BQ335" i="3"/>
  <c r="BP335" i="3"/>
  <c r="BO335" i="3"/>
  <c r="BN335" i="3"/>
  <c r="BM335" i="3"/>
  <c r="CP335" i="3" s="1"/>
  <c r="BG335" i="3"/>
  <c r="BF335" i="3"/>
  <c r="BE335" i="3"/>
  <c r="BD335" i="3"/>
  <c r="BC335" i="3"/>
  <c r="BB335" i="3"/>
  <c r="BA335" i="3"/>
  <c r="AZ335" i="3"/>
  <c r="AY335" i="3"/>
  <c r="AX335" i="3"/>
  <c r="AW335" i="3"/>
  <c r="AV335" i="3"/>
  <c r="AU335" i="3"/>
  <c r="AT335" i="3"/>
  <c r="AS335" i="3"/>
  <c r="AR335" i="3"/>
  <c r="AB335" i="3"/>
  <c r="AC335" i="3" s="1"/>
  <c r="V335" i="3"/>
  <c r="U335" i="3"/>
  <c r="T335" i="3"/>
  <c r="S335" i="3"/>
  <c r="R335" i="3"/>
  <c r="Q335" i="3"/>
  <c r="P335" i="3"/>
  <c r="O335" i="3"/>
  <c r="N335" i="3"/>
  <c r="M335" i="3"/>
  <c r="L335" i="3"/>
  <c r="I335" i="3"/>
  <c r="G335" i="3"/>
  <c r="F335" i="3"/>
  <c r="CJ334" i="3"/>
  <c r="CH334" i="3"/>
  <c r="CG334" i="3"/>
  <c r="CD334" i="3"/>
  <c r="CC334" i="3"/>
  <c r="CB334" i="3"/>
  <c r="CA334" i="3"/>
  <c r="BV334" i="3"/>
  <c r="BU334" i="3" s="1"/>
  <c r="BT334" i="3"/>
  <c r="BS334" i="3"/>
  <c r="BQ334" i="3"/>
  <c r="BP334" i="3"/>
  <c r="BO334" i="3"/>
  <c r="BN334" i="3"/>
  <c r="BM334" i="3"/>
  <c r="CI334" i="3" s="1"/>
  <c r="BG334" i="3"/>
  <c r="BF334" i="3"/>
  <c r="BE334" i="3"/>
  <c r="BD334" i="3"/>
  <c r="BC334" i="3"/>
  <c r="BB334" i="3"/>
  <c r="BA334" i="3"/>
  <c r="AZ334" i="3"/>
  <c r="AY334" i="3"/>
  <c r="AX334" i="3"/>
  <c r="AW334" i="3"/>
  <c r="AV334" i="3"/>
  <c r="AU334" i="3"/>
  <c r="AT334" i="3"/>
  <c r="AS334" i="3"/>
  <c r="AR334" i="3"/>
  <c r="AB334" i="3"/>
  <c r="V334" i="3"/>
  <c r="U334" i="3"/>
  <c r="T334" i="3"/>
  <c r="S334" i="3"/>
  <c r="R334" i="3"/>
  <c r="Q334" i="3"/>
  <c r="P334" i="3"/>
  <c r="O334" i="3"/>
  <c r="N334" i="3"/>
  <c r="M334" i="3"/>
  <c r="L334" i="3"/>
  <c r="I334" i="3"/>
  <c r="G334" i="3"/>
  <c r="F334" i="3"/>
  <c r="CJ333" i="3"/>
  <c r="CI333" i="3"/>
  <c r="CH333" i="3"/>
  <c r="CG333" i="3"/>
  <c r="CD333" i="3"/>
  <c r="CC333" i="3"/>
  <c r="CB333" i="3"/>
  <c r="CA333" i="3"/>
  <c r="BV333" i="3"/>
  <c r="BU333" i="3"/>
  <c r="BT333" i="3"/>
  <c r="BS333" i="3"/>
  <c r="BQ333" i="3"/>
  <c r="BP333" i="3"/>
  <c r="BO333" i="3"/>
  <c r="BN333" i="3"/>
  <c r="BM333" i="3"/>
  <c r="CP333" i="3" s="1"/>
  <c r="BG333" i="3"/>
  <c r="BF333" i="3"/>
  <c r="BE333" i="3"/>
  <c r="BD333" i="3"/>
  <c r="BC333" i="3"/>
  <c r="BB333" i="3"/>
  <c r="BA333" i="3"/>
  <c r="AZ333" i="3"/>
  <c r="AY333" i="3"/>
  <c r="AX333" i="3"/>
  <c r="AW333" i="3"/>
  <c r="AV333" i="3"/>
  <c r="AU333" i="3"/>
  <c r="AT333" i="3"/>
  <c r="AS333" i="3"/>
  <c r="AR333" i="3"/>
  <c r="AH333" i="3"/>
  <c r="AD333" i="3"/>
  <c r="AC333" i="3"/>
  <c r="AF333" i="3" s="1"/>
  <c r="AB333" i="3"/>
  <c r="V333" i="3"/>
  <c r="U333" i="3"/>
  <c r="T333" i="3"/>
  <c r="S333" i="3"/>
  <c r="R333" i="3"/>
  <c r="Q333" i="3"/>
  <c r="P333" i="3"/>
  <c r="O333" i="3"/>
  <c r="N333" i="3"/>
  <c r="M333" i="3"/>
  <c r="L333" i="3"/>
  <c r="I333" i="3"/>
  <c r="G333" i="3"/>
  <c r="F333" i="3"/>
  <c r="CJ332" i="3"/>
  <c r="CH332" i="3"/>
  <c r="CG332" i="3"/>
  <c r="CD332" i="3"/>
  <c r="CC332" i="3"/>
  <c r="CB332" i="3"/>
  <c r="CA332" i="3"/>
  <c r="BV332" i="3"/>
  <c r="BU332" i="3" s="1"/>
  <c r="BT332" i="3"/>
  <c r="BS332" i="3"/>
  <c r="BQ332" i="3"/>
  <c r="BP332" i="3"/>
  <c r="BO332" i="3"/>
  <c r="BN332" i="3"/>
  <c r="BM332" i="3"/>
  <c r="CI332" i="3" s="1"/>
  <c r="BG332" i="3"/>
  <c r="BF332" i="3"/>
  <c r="BE332" i="3"/>
  <c r="BD332" i="3"/>
  <c r="BC332" i="3"/>
  <c r="BB332" i="3"/>
  <c r="BA332" i="3"/>
  <c r="AZ332" i="3"/>
  <c r="AY332" i="3"/>
  <c r="AX332" i="3"/>
  <c r="AW332" i="3"/>
  <c r="AV332" i="3"/>
  <c r="AU332" i="3"/>
  <c r="AT332" i="3"/>
  <c r="AS332" i="3"/>
  <c r="AR332" i="3"/>
  <c r="AB332" i="3"/>
  <c r="V332" i="3"/>
  <c r="U332" i="3"/>
  <c r="T332" i="3"/>
  <c r="S332" i="3"/>
  <c r="R332" i="3"/>
  <c r="Q332" i="3"/>
  <c r="P332" i="3"/>
  <c r="O332" i="3"/>
  <c r="N332" i="3"/>
  <c r="M332" i="3"/>
  <c r="L332" i="3"/>
  <c r="I332" i="3"/>
  <c r="G332" i="3"/>
  <c r="F332" i="3"/>
  <c r="CJ331" i="3"/>
  <c r="CH331" i="3"/>
  <c r="CG331" i="3"/>
  <c r="CD331" i="3"/>
  <c r="CC331" i="3"/>
  <c r="CB331" i="3"/>
  <c r="CA331" i="3"/>
  <c r="BV331" i="3"/>
  <c r="BU331" i="3" s="1"/>
  <c r="BT331" i="3"/>
  <c r="BS331" i="3"/>
  <c r="BQ331" i="3"/>
  <c r="BP331" i="3"/>
  <c r="BO331" i="3"/>
  <c r="BN331" i="3"/>
  <c r="BM331" i="3"/>
  <c r="CP331" i="3" s="1"/>
  <c r="BG331" i="3"/>
  <c r="BF331" i="3"/>
  <c r="BE331" i="3"/>
  <c r="BD331" i="3"/>
  <c r="BC331" i="3"/>
  <c r="BB331" i="3"/>
  <c r="BA331" i="3"/>
  <c r="AZ331" i="3"/>
  <c r="AY331" i="3"/>
  <c r="AX331" i="3"/>
  <c r="AW331" i="3"/>
  <c r="AV331" i="3"/>
  <c r="AU331" i="3"/>
  <c r="AT331" i="3"/>
  <c r="AS331" i="3"/>
  <c r="AR331" i="3"/>
  <c r="AC331" i="3"/>
  <c r="AF331" i="3" s="1"/>
  <c r="AB331" i="3"/>
  <c r="AH331" i="3" s="1"/>
  <c r="V331" i="3"/>
  <c r="U331" i="3"/>
  <c r="T331" i="3"/>
  <c r="S331" i="3"/>
  <c r="R331" i="3"/>
  <c r="Q331" i="3"/>
  <c r="P331" i="3"/>
  <c r="O331" i="3"/>
  <c r="N331" i="3"/>
  <c r="M331" i="3"/>
  <c r="L331" i="3"/>
  <c r="I331" i="3"/>
  <c r="G331" i="3"/>
  <c r="F331" i="3"/>
  <c r="CJ330" i="3"/>
  <c r="CH330" i="3"/>
  <c r="CG330" i="3"/>
  <c r="CD330" i="3"/>
  <c r="CC330" i="3"/>
  <c r="CB330" i="3"/>
  <c r="CA330" i="3"/>
  <c r="BV330" i="3"/>
  <c r="BU330" i="3" s="1"/>
  <c r="BT330" i="3"/>
  <c r="BS330" i="3"/>
  <c r="BQ330" i="3"/>
  <c r="BP330" i="3"/>
  <c r="BO330" i="3"/>
  <c r="BN330" i="3"/>
  <c r="BM330" i="3"/>
  <c r="CI330" i="3" s="1"/>
  <c r="BG330" i="3"/>
  <c r="BF330" i="3"/>
  <c r="BE330" i="3"/>
  <c r="BD330" i="3"/>
  <c r="BC330" i="3"/>
  <c r="BB330" i="3"/>
  <c r="BA330" i="3"/>
  <c r="AZ330" i="3"/>
  <c r="AY330" i="3"/>
  <c r="AX330" i="3"/>
  <c r="AW330" i="3"/>
  <c r="AV330" i="3"/>
  <c r="AU330" i="3"/>
  <c r="AT330" i="3"/>
  <c r="AS330" i="3"/>
  <c r="AR330" i="3"/>
  <c r="AB330" i="3"/>
  <c r="V330" i="3"/>
  <c r="U330" i="3"/>
  <c r="T330" i="3"/>
  <c r="S330" i="3"/>
  <c r="R330" i="3"/>
  <c r="Q330" i="3"/>
  <c r="P330" i="3"/>
  <c r="O330" i="3"/>
  <c r="N330" i="3"/>
  <c r="M330" i="3"/>
  <c r="L330" i="3"/>
  <c r="I330" i="3"/>
  <c r="G330" i="3"/>
  <c r="F330" i="3"/>
  <c r="CJ329" i="3"/>
  <c r="CI329" i="3"/>
  <c r="CH329" i="3"/>
  <c r="CG329" i="3"/>
  <c r="CD329" i="3"/>
  <c r="CC329" i="3"/>
  <c r="CB329" i="3"/>
  <c r="CA329" i="3"/>
  <c r="BV329" i="3"/>
  <c r="BU329" i="3"/>
  <c r="BT329" i="3"/>
  <c r="BS329" i="3"/>
  <c r="BQ329" i="3"/>
  <c r="BP329" i="3"/>
  <c r="BO329" i="3"/>
  <c r="BN329" i="3"/>
  <c r="BM329" i="3"/>
  <c r="CP329" i="3" s="1"/>
  <c r="BG329" i="3"/>
  <c r="BF329" i="3"/>
  <c r="BE329" i="3"/>
  <c r="BD329" i="3"/>
  <c r="BC329" i="3"/>
  <c r="BB329" i="3"/>
  <c r="BA329" i="3"/>
  <c r="AZ329" i="3"/>
  <c r="AY329" i="3"/>
  <c r="AX329" i="3"/>
  <c r="AW329" i="3"/>
  <c r="AV329" i="3"/>
  <c r="AU329" i="3"/>
  <c r="AT329" i="3"/>
  <c r="AS329" i="3"/>
  <c r="AR329" i="3"/>
  <c r="AH329" i="3"/>
  <c r="AD329" i="3"/>
  <c r="AC329" i="3"/>
  <c r="AF329" i="3" s="1"/>
  <c r="AB329" i="3"/>
  <c r="V329" i="3"/>
  <c r="U329" i="3"/>
  <c r="T329" i="3"/>
  <c r="S329" i="3"/>
  <c r="R329" i="3"/>
  <c r="Q329" i="3"/>
  <c r="P329" i="3"/>
  <c r="O329" i="3"/>
  <c r="N329" i="3"/>
  <c r="M329" i="3"/>
  <c r="L329" i="3"/>
  <c r="I329" i="3"/>
  <c r="G329" i="3"/>
  <c r="F329" i="3"/>
  <c r="CJ328" i="3"/>
  <c r="CH328" i="3"/>
  <c r="CG328" i="3"/>
  <c r="CD328" i="3"/>
  <c r="CC328" i="3"/>
  <c r="CB328" i="3"/>
  <c r="CA328" i="3"/>
  <c r="BV328" i="3"/>
  <c r="BU328" i="3" s="1"/>
  <c r="BT328" i="3"/>
  <c r="BS328" i="3"/>
  <c r="BQ328" i="3"/>
  <c r="BP328" i="3"/>
  <c r="BO328" i="3"/>
  <c r="BN328" i="3"/>
  <c r="BM328" i="3"/>
  <c r="CI328" i="3" s="1"/>
  <c r="BG328" i="3"/>
  <c r="BF328" i="3"/>
  <c r="BE328" i="3"/>
  <c r="BD328" i="3"/>
  <c r="BC328" i="3"/>
  <c r="BB328" i="3"/>
  <c r="BA328" i="3"/>
  <c r="AZ328" i="3"/>
  <c r="AY328" i="3"/>
  <c r="AX328" i="3"/>
  <c r="AW328" i="3"/>
  <c r="AV328" i="3"/>
  <c r="AU328" i="3"/>
  <c r="AT328" i="3"/>
  <c r="AS328" i="3"/>
  <c r="AR328" i="3"/>
  <c r="AB328" i="3"/>
  <c r="V328" i="3"/>
  <c r="U328" i="3"/>
  <c r="T328" i="3"/>
  <c r="S328" i="3"/>
  <c r="R328" i="3"/>
  <c r="Q328" i="3"/>
  <c r="P328" i="3"/>
  <c r="O328" i="3"/>
  <c r="N328" i="3"/>
  <c r="M328" i="3"/>
  <c r="L328" i="3"/>
  <c r="I328" i="3"/>
  <c r="G328" i="3"/>
  <c r="F328" i="3"/>
  <c r="CJ327" i="3"/>
  <c r="CH327" i="3"/>
  <c r="CG327" i="3"/>
  <c r="CD327" i="3"/>
  <c r="CC327" i="3"/>
  <c r="CB327" i="3"/>
  <c r="CA327" i="3"/>
  <c r="BV327" i="3"/>
  <c r="BU327" i="3" s="1"/>
  <c r="BT327" i="3"/>
  <c r="BS327" i="3"/>
  <c r="BQ327" i="3"/>
  <c r="BP327" i="3"/>
  <c r="BO327" i="3"/>
  <c r="BN327" i="3"/>
  <c r="BM327" i="3"/>
  <c r="CP327" i="3" s="1"/>
  <c r="BG327" i="3"/>
  <c r="BF327" i="3"/>
  <c r="BE327" i="3"/>
  <c r="BD327" i="3"/>
  <c r="BC327" i="3"/>
  <c r="BB327" i="3"/>
  <c r="BA327" i="3"/>
  <c r="AZ327" i="3"/>
  <c r="AY327" i="3"/>
  <c r="AX327" i="3"/>
  <c r="AW327" i="3"/>
  <c r="AV327" i="3"/>
  <c r="AU327" i="3"/>
  <c r="AT327" i="3"/>
  <c r="AS327" i="3"/>
  <c r="AR327" i="3"/>
  <c r="AC327" i="3"/>
  <c r="AF327" i="3" s="1"/>
  <c r="AB327" i="3"/>
  <c r="AH327" i="3" s="1"/>
  <c r="V327" i="3"/>
  <c r="U327" i="3"/>
  <c r="T327" i="3"/>
  <c r="S327" i="3"/>
  <c r="R327" i="3"/>
  <c r="Q327" i="3"/>
  <c r="P327" i="3"/>
  <c r="O327" i="3"/>
  <c r="N327" i="3"/>
  <c r="M327" i="3"/>
  <c r="L327" i="3"/>
  <c r="I327" i="3"/>
  <c r="G327" i="3"/>
  <c r="F327" i="3"/>
  <c r="CJ326" i="3"/>
  <c r="CH326" i="3"/>
  <c r="CG326" i="3"/>
  <c r="CD326" i="3"/>
  <c r="CC326" i="3"/>
  <c r="CB326" i="3"/>
  <c r="CA326" i="3"/>
  <c r="BV326" i="3"/>
  <c r="BU326" i="3" s="1"/>
  <c r="BT326" i="3"/>
  <c r="BS326" i="3"/>
  <c r="BQ326" i="3"/>
  <c r="BP326" i="3"/>
  <c r="BO326" i="3"/>
  <c r="BN326" i="3"/>
  <c r="BM326" i="3"/>
  <c r="CI326" i="3" s="1"/>
  <c r="BG326" i="3"/>
  <c r="BF326" i="3"/>
  <c r="BE326" i="3"/>
  <c r="BD326" i="3"/>
  <c r="BC326" i="3"/>
  <c r="BB326" i="3"/>
  <c r="BA326" i="3"/>
  <c r="AZ326" i="3"/>
  <c r="AY326" i="3"/>
  <c r="AX326" i="3"/>
  <c r="AW326" i="3"/>
  <c r="AV326" i="3"/>
  <c r="AU326" i="3"/>
  <c r="AT326" i="3"/>
  <c r="AS326" i="3"/>
  <c r="AR326" i="3"/>
  <c r="AB326" i="3"/>
  <c r="V326" i="3"/>
  <c r="U326" i="3"/>
  <c r="T326" i="3"/>
  <c r="S326" i="3"/>
  <c r="R326" i="3"/>
  <c r="Q326" i="3"/>
  <c r="P326" i="3"/>
  <c r="O326" i="3"/>
  <c r="N326" i="3"/>
  <c r="M326" i="3"/>
  <c r="L326" i="3"/>
  <c r="I326" i="3"/>
  <c r="G326" i="3"/>
  <c r="F326" i="3"/>
  <c r="CJ325" i="3"/>
  <c r="CI325" i="3"/>
  <c r="CH325" i="3"/>
  <c r="CG325" i="3"/>
  <c r="CD325" i="3"/>
  <c r="CC325" i="3"/>
  <c r="CB325" i="3"/>
  <c r="CA325" i="3"/>
  <c r="BV325" i="3"/>
  <c r="BU325" i="3"/>
  <c r="BT325" i="3"/>
  <c r="BS325" i="3"/>
  <c r="BQ325" i="3"/>
  <c r="BP325" i="3"/>
  <c r="BO325" i="3"/>
  <c r="BN325" i="3"/>
  <c r="BM325" i="3"/>
  <c r="CP325" i="3" s="1"/>
  <c r="BG325" i="3"/>
  <c r="BF325" i="3"/>
  <c r="BE325" i="3"/>
  <c r="BD325" i="3"/>
  <c r="BC325" i="3"/>
  <c r="BB325" i="3"/>
  <c r="BA325" i="3"/>
  <c r="AZ325" i="3"/>
  <c r="AY325" i="3"/>
  <c r="AX325" i="3"/>
  <c r="AW325" i="3"/>
  <c r="AV325" i="3"/>
  <c r="AU325" i="3"/>
  <c r="AT325" i="3"/>
  <c r="AS325" i="3"/>
  <c r="AR325" i="3"/>
  <c r="AH325" i="3"/>
  <c r="AD325" i="3"/>
  <c r="AC325" i="3"/>
  <c r="AF325" i="3" s="1"/>
  <c r="AB325" i="3"/>
  <c r="V325" i="3"/>
  <c r="U325" i="3"/>
  <c r="T325" i="3"/>
  <c r="S325" i="3"/>
  <c r="R325" i="3"/>
  <c r="Q325" i="3"/>
  <c r="P325" i="3"/>
  <c r="O325" i="3"/>
  <c r="N325" i="3"/>
  <c r="M325" i="3"/>
  <c r="L325" i="3"/>
  <c r="I325" i="3"/>
  <c r="G325" i="3"/>
  <c r="F325" i="3"/>
  <c r="CJ324" i="3"/>
  <c r="CH324" i="3"/>
  <c r="CG324" i="3"/>
  <c r="CD324" i="3"/>
  <c r="CC324" i="3"/>
  <c r="CB324" i="3"/>
  <c r="CA324" i="3"/>
  <c r="BV324" i="3"/>
  <c r="BU324" i="3" s="1"/>
  <c r="BT324" i="3"/>
  <c r="BS324" i="3"/>
  <c r="BQ324" i="3"/>
  <c r="BP324" i="3"/>
  <c r="BO324" i="3"/>
  <c r="BN324" i="3"/>
  <c r="BM324" i="3"/>
  <c r="CI324" i="3" s="1"/>
  <c r="BG324" i="3"/>
  <c r="BF324" i="3"/>
  <c r="BE324" i="3"/>
  <c r="BD324" i="3"/>
  <c r="BC324" i="3"/>
  <c r="BB324" i="3"/>
  <c r="BA324" i="3"/>
  <c r="AZ324" i="3"/>
  <c r="AY324" i="3"/>
  <c r="AX324" i="3"/>
  <c r="AW324" i="3"/>
  <c r="AV324" i="3"/>
  <c r="AU324" i="3"/>
  <c r="AT324" i="3"/>
  <c r="AS324" i="3"/>
  <c r="AR324" i="3"/>
  <c r="AB324" i="3"/>
  <c r="V324" i="3"/>
  <c r="U324" i="3"/>
  <c r="T324" i="3"/>
  <c r="S324" i="3"/>
  <c r="R324" i="3"/>
  <c r="Q324" i="3"/>
  <c r="P324" i="3"/>
  <c r="O324" i="3"/>
  <c r="N324" i="3"/>
  <c r="M324" i="3"/>
  <c r="L324" i="3"/>
  <c r="I324" i="3"/>
  <c r="G324" i="3"/>
  <c r="F324" i="3"/>
  <c r="CJ323" i="3"/>
  <c r="CH323" i="3"/>
  <c r="CG323" i="3"/>
  <c r="CD323" i="3"/>
  <c r="CC323" i="3"/>
  <c r="CB323" i="3"/>
  <c r="CA323" i="3"/>
  <c r="BV323" i="3"/>
  <c r="BU323" i="3" s="1"/>
  <c r="BT323" i="3"/>
  <c r="BS323" i="3"/>
  <c r="BQ323" i="3"/>
  <c r="BP323" i="3"/>
  <c r="BO323" i="3"/>
  <c r="BN323" i="3"/>
  <c r="BM323" i="3"/>
  <c r="CP323" i="3" s="1"/>
  <c r="BG323" i="3"/>
  <c r="BF323" i="3"/>
  <c r="BE323" i="3"/>
  <c r="BD323" i="3"/>
  <c r="BC323" i="3"/>
  <c r="BB323" i="3"/>
  <c r="BA323" i="3"/>
  <c r="AZ323" i="3"/>
  <c r="AY323" i="3"/>
  <c r="AX323" i="3"/>
  <c r="AW323" i="3"/>
  <c r="AV323" i="3"/>
  <c r="AU323" i="3"/>
  <c r="AT323" i="3"/>
  <c r="AS323" i="3"/>
  <c r="AR323" i="3"/>
  <c r="AC323" i="3"/>
  <c r="AF323" i="3" s="1"/>
  <c r="AB323" i="3"/>
  <c r="AH323" i="3" s="1"/>
  <c r="V323" i="3"/>
  <c r="U323" i="3"/>
  <c r="T323" i="3"/>
  <c r="S323" i="3"/>
  <c r="R323" i="3"/>
  <c r="Q323" i="3"/>
  <c r="P323" i="3"/>
  <c r="O323" i="3"/>
  <c r="N323" i="3"/>
  <c r="M323" i="3"/>
  <c r="L323" i="3"/>
  <c r="I323" i="3"/>
  <c r="G323" i="3"/>
  <c r="F323" i="3"/>
  <c r="CJ322" i="3"/>
  <c r="CH322" i="3"/>
  <c r="CG322" i="3"/>
  <c r="CD322" i="3"/>
  <c r="CC322" i="3"/>
  <c r="CB322" i="3"/>
  <c r="CA322" i="3"/>
  <c r="BV322" i="3"/>
  <c r="BU322" i="3" s="1"/>
  <c r="BT322" i="3"/>
  <c r="BS322" i="3"/>
  <c r="BQ322" i="3"/>
  <c r="BP322" i="3"/>
  <c r="BO322" i="3"/>
  <c r="BN322" i="3"/>
  <c r="BM322" i="3"/>
  <c r="CI322" i="3" s="1"/>
  <c r="BG322" i="3"/>
  <c r="BF322" i="3"/>
  <c r="BE322" i="3"/>
  <c r="BD322" i="3"/>
  <c r="BC322" i="3"/>
  <c r="BB322" i="3"/>
  <c r="BA322" i="3"/>
  <c r="AZ322" i="3"/>
  <c r="AY322" i="3"/>
  <c r="AX322" i="3"/>
  <c r="AW322" i="3"/>
  <c r="AV322" i="3"/>
  <c r="AU322" i="3"/>
  <c r="AT322" i="3"/>
  <c r="AS322" i="3"/>
  <c r="AR322" i="3"/>
  <c r="AB322" i="3"/>
  <c r="V322" i="3"/>
  <c r="U322" i="3"/>
  <c r="T322" i="3"/>
  <c r="S322" i="3"/>
  <c r="R322" i="3"/>
  <c r="Q322" i="3"/>
  <c r="P322" i="3"/>
  <c r="O322" i="3"/>
  <c r="N322" i="3"/>
  <c r="M322" i="3"/>
  <c r="L322" i="3"/>
  <c r="I322" i="3"/>
  <c r="G322" i="3"/>
  <c r="F322" i="3"/>
  <c r="CJ321" i="3"/>
  <c r="CI321" i="3"/>
  <c r="CH321" i="3"/>
  <c r="CG321" i="3"/>
  <c r="CD321" i="3"/>
  <c r="CC321" i="3"/>
  <c r="CB321" i="3"/>
  <c r="CA321" i="3"/>
  <c r="BV321" i="3"/>
  <c r="BU321" i="3"/>
  <c r="BT321" i="3"/>
  <c r="BS321" i="3"/>
  <c r="BQ321" i="3"/>
  <c r="BP321" i="3"/>
  <c r="BO321" i="3"/>
  <c r="BN321" i="3"/>
  <c r="BM321" i="3"/>
  <c r="CP321" i="3" s="1"/>
  <c r="BG321" i="3"/>
  <c r="BF321" i="3"/>
  <c r="BE321" i="3"/>
  <c r="BD321" i="3"/>
  <c r="BC321" i="3"/>
  <c r="BB321" i="3"/>
  <c r="BA321" i="3"/>
  <c r="AZ321" i="3"/>
  <c r="AY321" i="3"/>
  <c r="AX321" i="3"/>
  <c r="AW321" i="3"/>
  <c r="AV321" i="3"/>
  <c r="AU321" i="3"/>
  <c r="AT321" i="3"/>
  <c r="AS321" i="3"/>
  <c r="AR321" i="3"/>
  <c r="AH321" i="3"/>
  <c r="AD321" i="3"/>
  <c r="AC321" i="3"/>
  <c r="AF321" i="3" s="1"/>
  <c r="AB321" i="3"/>
  <c r="V321" i="3"/>
  <c r="U321" i="3"/>
  <c r="T321" i="3"/>
  <c r="S321" i="3"/>
  <c r="R321" i="3"/>
  <c r="Q321" i="3"/>
  <c r="P321" i="3"/>
  <c r="O321" i="3"/>
  <c r="N321" i="3"/>
  <c r="M321" i="3"/>
  <c r="L321" i="3"/>
  <c r="I321" i="3"/>
  <c r="G321" i="3"/>
  <c r="F321" i="3"/>
  <c r="CJ320" i="3"/>
  <c r="CH320" i="3"/>
  <c r="CG320" i="3"/>
  <c r="CD320" i="3"/>
  <c r="CC320" i="3"/>
  <c r="CB320" i="3"/>
  <c r="CA320" i="3"/>
  <c r="BV320" i="3"/>
  <c r="BU320" i="3" s="1"/>
  <c r="BT320" i="3"/>
  <c r="BS320" i="3"/>
  <c r="BQ320" i="3"/>
  <c r="BP320" i="3"/>
  <c r="BO320" i="3"/>
  <c r="BN320" i="3"/>
  <c r="BM320" i="3"/>
  <c r="CI320" i="3" s="1"/>
  <c r="BG320" i="3"/>
  <c r="BF320" i="3"/>
  <c r="BE320" i="3"/>
  <c r="BD320" i="3"/>
  <c r="BC320" i="3"/>
  <c r="BB320" i="3"/>
  <c r="BA320" i="3"/>
  <c r="AZ320" i="3"/>
  <c r="AY320" i="3"/>
  <c r="AX320" i="3"/>
  <c r="AW320" i="3"/>
  <c r="AV320" i="3"/>
  <c r="AU320" i="3"/>
  <c r="AT320" i="3"/>
  <c r="AS320" i="3"/>
  <c r="AR320" i="3"/>
  <c r="AB320" i="3"/>
  <c r="V320" i="3"/>
  <c r="U320" i="3"/>
  <c r="T320" i="3"/>
  <c r="S320" i="3"/>
  <c r="R320" i="3"/>
  <c r="Q320" i="3"/>
  <c r="P320" i="3"/>
  <c r="O320" i="3"/>
  <c r="N320" i="3"/>
  <c r="M320" i="3"/>
  <c r="L320" i="3"/>
  <c r="I320" i="3"/>
  <c r="G320" i="3"/>
  <c r="F320" i="3"/>
  <c r="CJ319" i="3"/>
  <c r="CI319" i="3"/>
  <c r="CH319" i="3"/>
  <c r="CG319" i="3"/>
  <c r="CD319" i="3"/>
  <c r="CC319" i="3"/>
  <c r="CB319" i="3"/>
  <c r="CA319" i="3"/>
  <c r="BX319" i="3"/>
  <c r="BW319" i="3"/>
  <c r="BV319" i="3"/>
  <c r="BU319" i="3"/>
  <c r="BT319" i="3"/>
  <c r="BS319" i="3"/>
  <c r="BQ319" i="3"/>
  <c r="BP319" i="3"/>
  <c r="BO319" i="3"/>
  <c r="BN319" i="3"/>
  <c r="BM319" i="3"/>
  <c r="CP319" i="3" s="1"/>
  <c r="BG319" i="3"/>
  <c r="BF319" i="3"/>
  <c r="BE319" i="3"/>
  <c r="BD319" i="3"/>
  <c r="BC319" i="3"/>
  <c r="BB319" i="3"/>
  <c r="BA319" i="3"/>
  <c r="AZ319" i="3"/>
  <c r="AY319" i="3"/>
  <c r="AX319" i="3"/>
  <c r="AW319" i="3"/>
  <c r="AV319" i="3"/>
  <c r="AU319" i="3"/>
  <c r="AT319" i="3"/>
  <c r="AS319" i="3"/>
  <c r="AR319" i="3"/>
  <c r="AH319" i="3"/>
  <c r="AD319" i="3"/>
  <c r="AC319" i="3"/>
  <c r="AF319" i="3" s="1"/>
  <c r="AB319" i="3"/>
  <c r="V319" i="3"/>
  <c r="U319" i="3"/>
  <c r="T319" i="3"/>
  <c r="S319" i="3"/>
  <c r="R319" i="3"/>
  <c r="Q319" i="3"/>
  <c r="P319" i="3"/>
  <c r="O319" i="3"/>
  <c r="N319" i="3"/>
  <c r="M319" i="3"/>
  <c r="L319" i="3"/>
  <c r="I319" i="3"/>
  <c r="G319" i="3"/>
  <c r="F319" i="3"/>
  <c r="CJ318" i="3"/>
  <c r="CH318" i="3"/>
  <c r="CG318" i="3"/>
  <c r="CD318" i="3"/>
  <c r="CC318" i="3"/>
  <c r="CB318" i="3"/>
  <c r="CA318" i="3"/>
  <c r="BV318" i="3"/>
  <c r="BU318" i="3" s="1"/>
  <c r="BT318" i="3"/>
  <c r="BS318" i="3"/>
  <c r="BQ318" i="3"/>
  <c r="BP318" i="3"/>
  <c r="BO318" i="3"/>
  <c r="BN318" i="3"/>
  <c r="BM318" i="3"/>
  <c r="CI318" i="3" s="1"/>
  <c r="BG318" i="3"/>
  <c r="BF318" i="3"/>
  <c r="BE318" i="3"/>
  <c r="BD318" i="3"/>
  <c r="BC318" i="3"/>
  <c r="BB318" i="3"/>
  <c r="BA318" i="3"/>
  <c r="AZ318" i="3"/>
  <c r="AY318" i="3"/>
  <c r="AX318" i="3"/>
  <c r="AW318" i="3"/>
  <c r="AV318" i="3"/>
  <c r="AU318" i="3"/>
  <c r="AT318" i="3"/>
  <c r="AS318" i="3"/>
  <c r="AR318" i="3"/>
  <c r="AB318" i="3"/>
  <c r="V318" i="3"/>
  <c r="U318" i="3"/>
  <c r="T318" i="3"/>
  <c r="S318" i="3"/>
  <c r="R318" i="3"/>
  <c r="Q318" i="3"/>
  <c r="P318" i="3"/>
  <c r="O318" i="3"/>
  <c r="N318" i="3"/>
  <c r="M318" i="3"/>
  <c r="L318" i="3"/>
  <c r="I318" i="3"/>
  <c r="G318" i="3"/>
  <c r="F318" i="3"/>
  <c r="CJ317" i="3"/>
  <c r="CI317" i="3"/>
  <c r="CH317" i="3"/>
  <c r="CG317" i="3"/>
  <c r="CD317" i="3"/>
  <c r="CC317" i="3"/>
  <c r="CB317" i="3"/>
  <c r="CA317" i="3"/>
  <c r="BX317" i="3"/>
  <c r="BW317" i="3"/>
  <c r="BV317" i="3"/>
  <c r="BU317" i="3"/>
  <c r="BT317" i="3"/>
  <c r="BS317" i="3"/>
  <c r="BQ317" i="3"/>
  <c r="BP317" i="3"/>
  <c r="BO317" i="3"/>
  <c r="BN317" i="3"/>
  <c r="BM317" i="3"/>
  <c r="CP317" i="3" s="1"/>
  <c r="BG317" i="3"/>
  <c r="BF317" i="3"/>
  <c r="BE317" i="3"/>
  <c r="BD317" i="3"/>
  <c r="BC317" i="3"/>
  <c r="BB317" i="3"/>
  <c r="BA317" i="3"/>
  <c r="AZ317" i="3"/>
  <c r="AY317" i="3"/>
  <c r="AX317" i="3"/>
  <c r="AW317" i="3"/>
  <c r="AV317" i="3"/>
  <c r="AU317" i="3"/>
  <c r="AT317" i="3"/>
  <c r="AS317" i="3"/>
  <c r="AR317" i="3"/>
  <c r="AH317" i="3"/>
  <c r="AD317" i="3"/>
  <c r="AC317" i="3"/>
  <c r="AF317" i="3" s="1"/>
  <c r="AB317" i="3"/>
  <c r="V317" i="3"/>
  <c r="U317" i="3"/>
  <c r="T317" i="3"/>
  <c r="S317" i="3"/>
  <c r="R317" i="3"/>
  <c r="Q317" i="3"/>
  <c r="P317" i="3"/>
  <c r="O317" i="3"/>
  <c r="N317" i="3"/>
  <c r="M317" i="3"/>
  <c r="L317" i="3"/>
  <c r="I317" i="3"/>
  <c r="G317" i="3"/>
  <c r="F317" i="3"/>
  <c r="CJ316" i="3"/>
  <c r="CH316" i="3"/>
  <c r="CG316" i="3"/>
  <c r="CD316" i="3"/>
  <c r="CC316" i="3"/>
  <c r="CB316" i="3"/>
  <c r="CA316" i="3"/>
  <c r="BV316" i="3"/>
  <c r="BU316" i="3" s="1"/>
  <c r="BT316" i="3"/>
  <c r="BS316" i="3"/>
  <c r="BQ316" i="3"/>
  <c r="BP316" i="3"/>
  <c r="BO316" i="3"/>
  <c r="BN316" i="3"/>
  <c r="BM316" i="3"/>
  <c r="CI316" i="3" s="1"/>
  <c r="BG316" i="3"/>
  <c r="BF316" i="3"/>
  <c r="BE316" i="3"/>
  <c r="BD316" i="3"/>
  <c r="BC316" i="3"/>
  <c r="BB316" i="3"/>
  <c r="BA316" i="3"/>
  <c r="AZ316" i="3"/>
  <c r="AY316" i="3"/>
  <c r="AX316" i="3"/>
  <c r="AW316" i="3"/>
  <c r="AV316" i="3"/>
  <c r="AU316" i="3"/>
  <c r="AT316" i="3"/>
  <c r="AS316" i="3"/>
  <c r="AR316" i="3"/>
  <c r="AB316" i="3"/>
  <c r="V316" i="3"/>
  <c r="U316" i="3"/>
  <c r="T316" i="3"/>
  <c r="S316" i="3"/>
  <c r="R316" i="3"/>
  <c r="Q316" i="3"/>
  <c r="P316" i="3"/>
  <c r="O316" i="3"/>
  <c r="N316" i="3"/>
  <c r="M316" i="3"/>
  <c r="L316" i="3"/>
  <c r="I316" i="3"/>
  <c r="G316" i="3"/>
  <c r="F316" i="3"/>
  <c r="CJ315" i="3"/>
  <c r="CI315" i="3"/>
  <c r="CH315" i="3"/>
  <c r="CG315" i="3"/>
  <c r="CD315" i="3"/>
  <c r="CC315" i="3"/>
  <c r="CB315" i="3"/>
  <c r="CA315" i="3"/>
  <c r="BX315" i="3"/>
  <c r="BW315" i="3"/>
  <c r="BV315" i="3"/>
  <c r="BU315" i="3"/>
  <c r="BT315" i="3"/>
  <c r="BS315" i="3"/>
  <c r="BQ315" i="3"/>
  <c r="BP315" i="3"/>
  <c r="BO315" i="3"/>
  <c r="BN315" i="3"/>
  <c r="BM315" i="3"/>
  <c r="CP315" i="3" s="1"/>
  <c r="BG315" i="3"/>
  <c r="BF315" i="3"/>
  <c r="BE315" i="3"/>
  <c r="BD315" i="3"/>
  <c r="BC315" i="3"/>
  <c r="BB315" i="3"/>
  <c r="BA315" i="3"/>
  <c r="AZ315" i="3"/>
  <c r="AY315" i="3"/>
  <c r="AX315" i="3"/>
  <c r="AW315" i="3"/>
  <c r="AV315" i="3"/>
  <c r="AU315" i="3"/>
  <c r="AT315" i="3"/>
  <c r="AS315" i="3"/>
  <c r="AR315" i="3"/>
  <c r="AH315" i="3"/>
  <c r="AD315" i="3"/>
  <c r="AC315" i="3"/>
  <c r="AF315" i="3" s="1"/>
  <c r="AB315" i="3"/>
  <c r="V315" i="3"/>
  <c r="U315" i="3"/>
  <c r="T315" i="3"/>
  <c r="S315" i="3"/>
  <c r="R315" i="3"/>
  <c r="Q315" i="3"/>
  <c r="P315" i="3"/>
  <c r="O315" i="3"/>
  <c r="N315" i="3"/>
  <c r="M315" i="3"/>
  <c r="L315" i="3"/>
  <c r="I315" i="3"/>
  <c r="G315" i="3"/>
  <c r="F315" i="3"/>
  <c r="CJ314" i="3"/>
  <c r="CH314" i="3"/>
  <c r="CG314" i="3"/>
  <c r="CD314" i="3"/>
  <c r="CC314" i="3"/>
  <c r="CB314" i="3"/>
  <c r="CA314" i="3"/>
  <c r="BV314" i="3"/>
  <c r="BU314" i="3" s="1"/>
  <c r="BT314" i="3"/>
  <c r="BS314" i="3"/>
  <c r="BQ314" i="3"/>
  <c r="BP314" i="3"/>
  <c r="BO314" i="3"/>
  <c r="BN314" i="3"/>
  <c r="BM314" i="3"/>
  <c r="CI314" i="3" s="1"/>
  <c r="BG314" i="3"/>
  <c r="BF314" i="3"/>
  <c r="BE314" i="3"/>
  <c r="BD314" i="3"/>
  <c r="BC314" i="3"/>
  <c r="BB314" i="3"/>
  <c r="BA314" i="3"/>
  <c r="AZ314" i="3"/>
  <c r="AY314" i="3"/>
  <c r="AX314" i="3"/>
  <c r="AW314" i="3"/>
  <c r="AV314" i="3"/>
  <c r="AU314" i="3"/>
  <c r="AT314" i="3"/>
  <c r="AS314" i="3"/>
  <c r="AR314" i="3"/>
  <c r="AB314" i="3"/>
  <c r="V314" i="3"/>
  <c r="U314" i="3"/>
  <c r="T314" i="3"/>
  <c r="S314" i="3"/>
  <c r="R314" i="3"/>
  <c r="Q314" i="3"/>
  <c r="P314" i="3"/>
  <c r="O314" i="3"/>
  <c r="N314" i="3"/>
  <c r="M314" i="3"/>
  <c r="L314" i="3"/>
  <c r="I314" i="3"/>
  <c r="G314" i="3"/>
  <c r="F314" i="3"/>
  <c r="CJ313" i="3"/>
  <c r="CI313" i="3"/>
  <c r="CH313" i="3"/>
  <c r="CG313" i="3"/>
  <c r="CD313" i="3"/>
  <c r="CC313" i="3"/>
  <c r="CB313" i="3"/>
  <c r="CA313" i="3"/>
  <c r="BX313" i="3"/>
  <c r="BW313" i="3"/>
  <c r="BV313" i="3"/>
  <c r="BU313" i="3"/>
  <c r="BT313" i="3"/>
  <c r="BS313" i="3"/>
  <c r="BQ313" i="3"/>
  <c r="BP313" i="3"/>
  <c r="BO313" i="3"/>
  <c r="BN313" i="3"/>
  <c r="BM313" i="3"/>
  <c r="CP313" i="3" s="1"/>
  <c r="BG313" i="3"/>
  <c r="BF313" i="3"/>
  <c r="BE313" i="3"/>
  <c r="BD313" i="3"/>
  <c r="BC313" i="3"/>
  <c r="BB313" i="3"/>
  <c r="BA313" i="3"/>
  <c r="AZ313" i="3"/>
  <c r="AY313" i="3"/>
  <c r="AX313" i="3"/>
  <c r="AW313" i="3"/>
  <c r="AV313" i="3"/>
  <c r="AU313" i="3"/>
  <c r="AT313" i="3"/>
  <c r="AS313" i="3"/>
  <c r="AR313" i="3"/>
  <c r="AH313" i="3"/>
  <c r="AD313" i="3"/>
  <c r="AC313" i="3"/>
  <c r="AF313" i="3" s="1"/>
  <c r="AB313" i="3"/>
  <c r="V313" i="3"/>
  <c r="U313" i="3"/>
  <c r="T313" i="3"/>
  <c r="S313" i="3"/>
  <c r="R313" i="3"/>
  <c r="Q313" i="3"/>
  <c r="P313" i="3"/>
  <c r="O313" i="3"/>
  <c r="N313" i="3"/>
  <c r="M313" i="3"/>
  <c r="L313" i="3"/>
  <c r="I313" i="3"/>
  <c r="G313" i="3"/>
  <c r="F313" i="3"/>
  <c r="CJ312" i="3"/>
  <c r="CH312" i="3"/>
  <c r="CG312" i="3"/>
  <c r="CD312" i="3"/>
  <c r="CC312" i="3"/>
  <c r="CB312" i="3"/>
  <c r="CA312" i="3"/>
  <c r="BV312" i="3"/>
  <c r="BU312" i="3" s="1"/>
  <c r="BT312" i="3"/>
  <c r="BS312" i="3"/>
  <c r="BQ312" i="3"/>
  <c r="BP312" i="3"/>
  <c r="BO312" i="3"/>
  <c r="BN312" i="3"/>
  <c r="BM312" i="3"/>
  <c r="CI312" i="3" s="1"/>
  <c r="BG312" i="3"/>
  <c r="BF312" i="3"/>
  <c r="BE312" i="3"/>
  <c r="BD312" i="3"/>
  <c r="BC312" i="3"/>
  <c r="BB312" i="3"/>
  <c r="BA312" i="3"/>
  <c r="AZ312" i="3"/>
  <c r="AY312" i="3"/>
  <c r="AX312" i="3"/>
  <c r="AW312" i="3"/>
  <c r="AV312" i="3"/>
  <c r="AU312" i="3"/>
  <c r="AT312" i="3"/>
  <c r="AS312" i="3"/>
  <c r="AR312" i="3"/>
  <c r="AB312" i="3"/>
  <c r="V312" i="3"/>
  <c r="U312" i="3"/>
  <c r="T312" i="3"/>
  <c r="S312" i="3"/>
  <c r="R312" i="3"/>
  <c r="Q312" i="3"/>
  <c r="P312" i="3"/>
  <c r="O312" i="3"/>
  <c r="N312" i="3"/>
  <c r="M312" i="3"/>
  <c r="L312" i="3"/>
  <c r="I312" i="3"/>
  <c r="G312" i="3"/>
  <c r="F312" i="3"/>
  <c r="CJ311" i="3"/>
  <c r="CI311" i="3"/>
  <c r="CH311" i="3"/>
  <c r="CG311" i="3"/>
  <c r="CD311" i="3"/>
  <c r="CC311" i="3"/>
  <c r="CB311" i="3"/>
  <c r="CA311" i="3"/>
  <c r="BX311" i="3"/>
  <c r="BW311" i="3"/>
  <c r="BV311" i="3"/>
  <c r="BU311" i="3"/>
  <c r="BT311" i="3"/>
  <c r="BS311" i="3"/>
  <c r="BQ311" i="3"/>
  <c r="BP311" i="3"/>
  <c r="BO311" i="3"/>
  <c r="BN311" i="3"/>
  <c r="BM311" i="3"/>
  <c r="CP311" i="3" s="1"/>
  <c r="BG311" i="3"/>
  <c r="BF311" i="3"/>
  <c r="BE311" i="3"/>
  <c r="BD311" i="3"/>
  <c r="BC311" i="3"/>
  <c r="BB311" i="3"/>
  <c r="BA311" i="3"/>
  <c r="AZ311" i="3"/>
  <c r="AY311" i="3"/>
  <c r="AX311" i="3"/>
  <c r="AW311" i="3"/>
  <c r="AV311" i="3"/>
  <c r="AU311" i="3"/>
  <c r="AT311" i="3"/>
  <c r="AS311" i="3"/>
  <c r="AR311" i="3"/>
  <c r="AH311" i="3"/>
  <c r="AD311" i="3"/>
  <c r="AC311" i="3"/>
  <c r="AF311" i="3" s="1"/>
  <c r="AB311" i="3"/>
  <c r="V311" i="3"/>
  <c r="U311" i="3"/>
  <c r="T311" i="3"/>
  <c r="S311" i="3"/>
  <c r="R311" i="3"/>
  <c r="Q311" i="3"/>
  <c r="P311" i="3"/>
  <c r="O311" i="3"/>
  <c r="N311" i="3"/>
  <c r="M311" i="3"/>
  <c r="L311" i="3"/>
  <c r="I311" i="3"/>
  <c r="G311" i="3"/>
  <c r="F311" i="3"/>
  <c r="CJ310" i="3"/>
  <c r="CH310" i="3"/>
  <c r="CG310" i="3"/>
  <c r="CD310" i="3"/>
  <c r="CC310" i="3"/>
  <c r="CB310" i="3"/>
  <c r="CA310" i="3"/>
  <c r="BV310" i="3"/>
  <c r="BU310" i="3" s="1"/>
  <c r="BT310" i="3"/>
  <c r="BS310" i="3"/>
  <c r="BQ310" i="3"/>
  <c r="BP310" i="3"/>
  <c r="BO310" i="3"/>
  <c r="BN310" i="3"/>
  <c r="BM310" i="3"/>
  <c r="CI310" i="3" s="1"/>
  <c r="BG310" i="3"/>
  <c r="BF310" i="3"/>
  <c r="BE310" i="3"/>
  <c r="BD310" i="3"/>
  <c r="BC310" i="3"/>
  <c r="BB310" i="3"/>
  <c r="BA310" i="3"/>
  <c r="AZ310" i="3"/>
  <c r="AY310" i="3"/>
  <c r="AX310" i="3"/>
  <c r="AW310" i="3"/>
  <c r="AV310" i="3"/>
  <c r="AU310" i="3"/>
  <c r="AT310" i="3"/>
  <c r="AS310" i="3"/>
  <c r="AR310" i="3"/>
  <c r="AB310" i="3"/>
  <c r="V310" i="3"/>
  <c r="U310" i="3"/>
  <c r="T310" i="3"/>
  <c r="S310" i="3"/>
  <c r="R310" i="3"/>
  <c r="Q310" i="3"/>
  <c r="P310" i="3"/>
  <c r="O310" i="3"/>
  <c r="N310" i="3"/>
  <c r="M310" i="3"/>
  <c r="L310" i="3"/>
  <c r="I310" i="3"/>
  <c r="G310" i="3"/>
  <c r="F310" i="3"/>
  <c r="CJ309" i="3"/>
  <c r="CI309" i="3"/>
  <c r="CH309" i="3"/>
  <c r="CG309" i="3"/>
  <c r="CD309" i="3"/>
  <c r="CC309" i="3"/>
  <c r="CB309" i="3"/>
  <c r="CA309" i="3"/>
  <c r="BX309" i="3"/>
  <c r="BW309" i="3"/>
  <c r="BV309" i="3"/>
  <c r="BU309" i="3"/>
  <c r="BT309" i="3"/>
  <c r="BS309" i="3"/>
  <c r="BQ309" i="3"/>
  <c r="BP309" i="3"/>
  <c r="BO309" i="3"/>
  <c r="BN309" i="3"/>
  <c r="BM309" i="3"/>
  <c r="CP309" i="3" s="1"/>
  <c r="BG309" i="3"/>
  <c r="BF309" i="3"/>
  <c r="BE309" i="3"/>
  <c r="BD309" i="3"/>
  <c r="BC309" i="3"/>
  <c r="BB309" i="3"/>
  <c r="BA309" i="3"/>
  <c r="AZ309" i="3"/>
  <c r="AY309" i="3"/>
  <c r="AX309" i="3"/>
  <c r="AW309" i="3"/>
  <c r="AV309" i="3"/>
  <c r="AU309" i="3"/>
  <c r="AT309" i="3"/>
  <c r="AS309" i="3"/>
  <c r="AR309" i="3"/>
  <c r="AH309" i="3"/>
  <c r="AD309" i="3"/>
  <c r="AC309" i="3"/>
  <c r="AF309" i="3" s="1"/>
  <c r="AB309" i="3"/>
  <c r="V309" i="3"/>
  <c r="U309" i="3"/>
  <c r="T309" i="3"/>
  <c r="S309" i="3"/>
  <c r="R309" i="3"/>
  <c r="Q309" i="3"/>
  <c r="P309" i="3"/>
  <c r="O309" i="3"/>
  <c r="N309" i="3"/>
  <c r="M309" i="3"/>
  <c r="L309" i="3"/>
  <c r="I309" i="3"/>
  <c r="G309" i="3"/>
  <c r="F309" i="3"/>
  <c r="CJ308" i="3"/>
  <c r="CH308" i="3"/>
  <c r="CG308" i="3"/>
  <c r="CD308" i="3"/>
  <c r="CC308" i="3"/>
  <c r="CB308" i="3"/>
  <c r="CA308" i="3"/>
  <c r="BV308" i="3"/>
  <c r="BU308" i="3" s="1"/>
  <c r="BT308" i="3"/>
  <c r="BS308" i="3"/>
  <c r="BQ308" i="3"/>
  <c r="BP308" i="3"/>
  <c r="BO308" i="3"/>
  <c r="BN308" i="3"/>
  <c r="BM308" i="3"/>
  <c r="CI308" i="3" s="1"/>
  <c r="BG308" i="3"/>
  <c r="BF308" i="3"/>
  <c r="BE308" i="3"/>
  <c r="BD308" i="3"/>
  <c r="BC308" i="3"/>
  <c r="BB308" i="3"/>
  <c r="BA308" i="3"/>
  <c r="AZ308" i="3"/>
  <c r="AY308" i="3"/>
  <c r="AX308" i="3"/>
  <c r="AW308" i="3"/>
  <c r="AV308" i="3"/>
  <c r="AU308" i="3"/>
  <c r="AT308" i="3"/>
  <c r="AS308" i="3"/>
  <c r="AR308" i="3"/>
  <c r="AB308" i="3"/>
  <c r="V308" i="3"/>
  <c r="U308" i="3"/>
  <c r="T308" i="3"/>
  <c r="S308" i="3"/>
  <c r="R308" i="3"/>
  <c r="Q308" i="3"/>
  <c r="P308" i="3"/>
  <c r="O308" i="3"/>
  <c r="N308" i="3"/>
  <c r="M308" i="3"/>
  <c r="L308" i="3"/>
  <c r="I308" i="3"/>
  <c r="G308" i="3"/>
  <c r="F308" i="3"/>
  <c r="CJ307" i="3"/>
  <c r="CI307" i="3"/>
  <c r="CH307" i="3"/>
  <c r="CG307" i="3"/>
  <c r="CD307" i="3"/>
  <c r="CC307" i="3"/>
  <c r="CB307" i="3"/>
  <c r="CA307" i="3"/>
  <c r="BX307" i="3"/>
  <c r="BW307" i="3"/>
  <c r="BV307" i="3"/>
  <c r="BU307" i="3"/>
  <c r="BT307" i="3"/>
  <c r="BS307" i="3"/>
  <c r="BQ307" i="3"/>
  <c r="BP307" i="3"/>
  <c r="BO307" i="3"/>
  <c r="BN307" i="3"/>
  <c r="BM307" i="3"/>
  <c r="CP307" i="3" s="1"/>
  <c r="BG307" i="3"/>
  <c r="BF307" i="3"/>
  <c r="BE307" i="3"/>
  <c r="BD307" i="3"/>
  <c r="BC307" i="3"/>
  <c r="BB307" i="3"/>
  <c r="BA307" i="3"/>
  <c r="AZ307" i="3"/>
  <c r="AY307" i="3"/>
  <c r="AX307" i="3"/>
  <c r="AW307" i="3"/>
  <c r="AV307" i="3"/>
  <c r="AU307" i="3"/>
  <c r="AT307" i="3"/>
  <c r="AS307" i="3"/>
  <c r="AR307" i="3"/>
  <c r="AH307" i="3"/>
  <c r="AD307" i="3"/>
  <c r="AC307" i="3"/>
  <c r="AF307" i="3" s="1"/>
  <c r="AB307" i="3"/>
  <c r="V307" i="3"/>
  <c r="U307" i="3"/>
  <c r="T307" i="3"/>
  <c r="S307" i="3"/>
  <c r="R307" i="3"/>
  <c r="Q307" i="3"/>
  <c r="P307" i="3"/>
  <c r="O307" i="3"/>
  <c r="N307" i="3"/>
  <c r="M307" i="3"/>
  <c r="L307" i="3"/>
  <c r="I307" i="3"/>
  <c r="G307" i="3"/>
  <c r="F307" i="3"/>
  <c r="CJ306" i="3"/>
  <c r="CH306" i="3"/>
  <c r="CG306" i="3"/>
  <c r="CD306" i="3"/>
  <c r="CC306" i="3"/>
  <c r="CB306" i="3"/>
  <c r="CA306" i="3"/>
  <c r="BV306" i="3"/>
  <c r="BU306" i="3" s="1"/>
  <c r="BT306" i="3"/>
  <c r="BS306" i="3"/>
  <c r="BQ306" i="3"/>
  <c r="BP306" i="3"/>
  <c r="BO306" i="3"/>
  <c r="BN306" i="3"/>
  <c r="BM306" i="3"/>
  <c r="CI306" i="3" s="1"/>
  <c r="BG306" i="3"/>
  <c r="BF306" i="3"/>
  <c r="BE306" i="3"/>
  <c r="BD306" i="3"/>
  <c r="BC306" i="3"/>
  <c r="BB306" i="3"/>
  <c r="BA306" i="3"/>
  <c r="AZ306" i="3"/>
  <c r="AY306" i="3"/>
  <c r="AX306" i="3"/>
  <c r="AW306" i="3"/>
  <c r="AV306" i="3"/>
  <c r="AU306" i="3"/>
  <c r="AT306" i="3"/>
  <c r="AS306" i="3"/>
  <c r="AR306" i="3"/>
  <c r="AB306" i="3"/>
  <c r="V306" i="3"/>
  <c r="U306" i="3"/>
  <c r="T306" i="3"/>
  <c r="S306" i="3"/>
  <c r="R306" i="3"/>
  <c r="Q306" i="3"/>
  <c r="P306" i="3"/>
  <c r="O306" i="3"/>
  <c r="N306" i="3"/>
  <c r="M306" i="3"/>
  <c r="L306" i="3"/>
  <c r="I306" i="3"/>
  <c r="G306" i="3"/>
  <c r="F306" i="3"/>
  <c r="CJ305" i="3"/>
  <c r="CH305" i="3"/>
  <c r="CG305" i="3"/>
  <c r="CD305" i="3"/>
  <c r="CC305" i="3"/>
  <c r="CB305" i="3"/>
  <c r="CA305" i="3"/>
  <c r="BV305" i="3"/>
  <c r="BU305" i="3" s="1"/>
  <c r="BT305" i="3"/>
  <c r="BS305" i="3"/>
  <c r="BQ305" i="3"/>
  <c r="BP305" i="3"/>
  <c r="BO305" i="3"/>
  <c r="BN305" i="3"/>
  <c r="BM305" i="3"/>
  <c r="BW305" i="3" s="1"/>
  <c r="BX305" i="3" s="1"/>
  <c r="BG305" i="3"/>
  <c r="BF305" i="3"/>
  <c r="BE305" i="3"/>
  <c r="BD305" i="3"/>
  <c r="BC305" i="3"/>
  <c r="BB305" i="3"/>
  <c r="BA305" i="3"/>
  <c r="AZ305" i="3"/>
  <c r="AY305" i="3"/>
  <c r="AX305" i="3"/>
  <c r="AW305" i="3"/>
  <c r="AV305" i="3"/>
  <c r="AU305" i="3"/>
  <c r="AT305" i="3"/>
  <c r="AS305" i="3"/>
  <c r="AR305" i="3"/>
  <c r="AD305" i="3"/>
  <c r="AC305" i="3"/>
  <c r="AF305" i="3" s="1"/>
  <c r="AB305" i="3"/>
  <c r="AH305" i="3" s="1"/>
  <c r="V305" i="3"/>
  <c r="U305" i="3"/>
  <c r="T305" i="3"/>
  <c r="S305" i="3"/>
  <c r="R305" i="3"/>
  <c r="Q305" i="3"/>
  <c r="CF305" i="3" s="1"/>
  <c r="P305" i="3"/>
  <c r="O305" i="3"/>
  <c r="N305" i="3"/>
  <c r="M305" i="3"/>
  <c r="L305" i="3"/>
  <c r="I305" i="3"/>
  <c r="G305" i="3"/>
  <c r="F305" i="3"/>
  <c r="CJ304" i="3"/>
  <c r="CH304" i="3"/>
  <c r="CG304" i="3"/>
  <c r="CD304" i="3"/>
  <c r="CC304" i="3"/>
  <c r="CB304" i="3"/>
  <c r="CA304" i="3"/>
  <c r="BV304" i="3"/>
  <c r="BU304" i="3" s="1"/>
  <c r="BT304" i="3"/>
  <c r="BS304" i="3"/>
  <c r="BQ304" i="3"/>
  <c r="BP304" i="3"/>
  <c r="BO304" i="3"/>
  <c r="BN304" i="3"/>
  <c r="BM304" i="3"/>
  <c r="CI304" i="3" s="1"/>
  <c r="BG304" i="3"/>
  <c r="BF304" i="3"/>
  <c r="BE304" i="3"/>
  <c r="BD304" i="3"/>
  <c r="BC304" i="3"/>
  <c r="BB304" i="3"/>
  <c r="BA304" i="3"/>
  <c r="AZ304" i="3"/>
  <c r="AY304" i="3"/>
  <c r="AX304" i="3"/>
  <c r="AW304" i="3"/>
  <c r="AV304" i="3"/>
  <c r="AU304" i="3"/>
  <c r="AT304" i="3"/>
  <c r="AS304" i="3"/>
  <c r="AR304" i="3"/>
  <c r="AB304" i="3"/>
  <c r="V304" i="3"/>
  <c r="U304" i="3"/>
  <c r="T304" i="3"/>
  <c r="S304" i="3"/>
  <c r="R304" i="3"/>
  <c r="Q304" i="3"/>
  <c r="P304" i="3"/>
  <c r="O304" i="3"/>
  <c r="N304" i="3"/>
  <c r="M304" i="3"/>
  <c r="L304" i="3"/>
  <c r="I304" i="3"/>
  <c r="G304" i="3"/>
  <c r="F304" i="3"/>
  <c r="CJ303" i="3"/>
  <c r="CH303" i="3"/>
  <c r="CG303" i="3"/>
  <c r="CD303" i="3"/>
  <c r="CC303" i="3"/>
  <c r="CB303" i="3"/>
  <c r="CA303" i="3"/>
  <c r="BV303" i="3"/>
  <c r="BU303" i="3" s="1"/>
  <c r="BT303" i="3"/>
  <c r="BS303" i="3"/>
  <c r="BQ303" i="3"/>
  <c r="BP303" i="3"/>
  <c r="BO303" i="3"/>
  <c r="BN303" i="3"/>
  <c r="BM303" i="3"/>
  <c r="CP303" i="3" s="1"/>
  <c r="BG303" i="3"/>
  <c r="BF303" i="3"/>
  <c r="BE303" i="3"/>
  <c r="BD303" i="3"/>
  <c r="BC303" i="3"/>
  <c r="BB303" i="3"/>
  <c r="BA303" i="3"/>
  <c r="AZ303" i="3"/>
  <c r="AY303" i="3"/>
  <c r="AX303" i="3"/>
  <c r="AW303" i="3"/>
  <c r="AV303" i="3"/>
  <c r="AU303" i="3"/>
  <c r="AT303" i="3"/>
  <c r="AS303" i="3"/>
  <c r="AR303" i="3"/>
  <c r="AC303" i="3"/>
  <c r="AF303" i="3" s="1"/>
  <c r="AB303" i="3"/>
  <c r="AH303" i="3" s="1"/>
  <c r="V303" i="3"/>
  <c r="U303" i="3"/>
  <c r="T303" i="3"/>
  <c r="CF303" i="3" s="1"/>
  <c r="S303" i="3"/>
  <c r="R303" i="3"/>
  <c r="Q303" i="3"/>
  <c r="P303" i="3"/>
  <c r="O303" i="3"/>
  <c r="N303" i="3"/>
  <c r="M303" i="3"/>
  <c r="L303" i="3"/>
  <c r="I303" i="3"/>
  <c r="G303" i="3"/>
  <c r="F303" i="3"/>
  <c r="CJ302" i="3"/>
  <c r="CH302" i="3"/>
  <c r="CG302" i="3"/>
  <c r="CD302" i="3"/>
  <c r="CC302" i="3"/>
  <c r="CB302" i="3"/>
  <c r="CA302" i="3"/>
  <c r="BV302" i="3"/>
  <c r="BU302" i="3" s="1"/>
  <c r="BT302" i="3"/>
  <c r="BS302" i="3"/>
  <c r="BQ302" i="3"/>
  <c r="BP302" i="3"/>
  <c r="BO302" i="3"/>
  <c r="BN302" i="3"/>
  <c r="BM302" i="3"/>
  <c r="CI302" i="3" s="1"/>
  <c r="BG302" i="3"/>
  <c r="BF302" i="3"/>
  <c r="BE302" i="3"/>
  <c r="BD302" i="3"/>
  <c r="BC302" i="3"/>
  <c r="BB302" i="3"/>
  <c r="BA302" i="3"/>
  <c r="AZ302" i="3"/>
  <c r="AY302" i="3"/>
  <c r="AX302" i="3"/>
  <c r="AW302" i="3"/>
  <c r="AV302" i="3"/>
  <c r="AU302" i="3"/>
  <c r="AT302" i="3"/>
  <c r="AS302" i="3"/>
  <c r="AR302" i="3"/>
  <c r="AB302" i="3"/>
  <c r="V302" i="3"/>
  <c r="U302" i="3"/>
  <c r="T302" i="3"/>
  <c r="S302" i="3"/>
  <c r="R302" i="3"/>
  <c r="Q302" i="3"/>
  <c r="P302" i="3"/>
  <c r="O302" i="3"/>
  <c r="N302" i="3"/>
  <c r="M302" i="3"/>
  <c r="L302" i="3"/>
  <c r="I302" i="3"/>
  <c r="G302" i="3"/>
  <c r="F302" i="3"/>
  <c r="CJ301" i="3"/>
  <c r="CH301" i="3"/>
  <c r="CG301" i="3"/>
  <c r="CD301" i="3"/>
  <c r="CC301" i="3"/>
  <c r="CB301" i="3"/>
  <c r="CA301" i="3"/>
  <c r="BV301" i="3"/>
  <c r="BU301" i="3" s="1"/>
  <c r="BT301" i="3"/>
  <c r="BS301" i="3"/>
  <c r="BQ301" i="3"/>
  <c r="BP301" i="3"/>
  <c r="BO301" i="3"/>
  <c r="BN301" i="3"/>
  <c r="BM301" i="3"/>
  <c r="CP301" i="3" s="1"/>
  <c r="BG301" i="3"/>
  <c r="BF301" i="3"/>
  <c r="BE301" i="3"/>
  <c r="BD301" i="3"/>
  <c r="BC301" i="3"/>
  <c r="BB301" i="3"/>
  <c r="BA301" i="3"/>
  <c r="AZ301" i="3"/>
  <c r="AY301" i="3"/>
  <c r="AX301" i="3"/>
  <c r="AW301" i="3"/>
  <c r="AV301" i="3"/>
  <c r="AU301" i="3"/>
  <c r="AT301" i="3"/>
  <c r="AS301" i="3"/>
  <c r="AR301" i="3"/>
  <c r="AB301" i="3"/>
  <c r="AH301" i="3" s="1"/>
  <c r="V301" i="3"/>
  <c r="U301" i="3"/>
  <c r="T301" i="3"/>
  <c r="S301" i="3"/>
  <c r="R301" i="3"/>
  <c r="Q301" i="3"/>
  <c r="P301" i="3"/>
  <c r="O301" i="3"/>
  <c r="N301" i="3"/>
  <c r="CF301" i="3" s="1"/>
  <c r="M301" i="3"/>
  <c r="L301" i="3"/>
  <c r="I301" i="3"/>
  <c r="G301" i="3"/>
  <c r="F301" i="3"/>
  <c r="CJ300" i="3"/>
  <c r="CH300" i="3"/>
  <c r="CG300" i="3"/>
  <c r="CD300" i="3"/>
  <c r="CC300" i="3"/>
  <c r="CB300" i="3"/>
  <c r="CA300" i="3"/>
  <c r="BV300" i="3"/>
  <c r="BU300" i="3" s="1"/>
  <c r="BT300" i="3"/>
  <c r="BS300" i="3"/>
  <c r="BQ300" i="3"/>
  <c r="BP300" i="3"/>
  <c r="BO300" i="3"/>
  <c r="BN300" i="3"/>
  <c r="BM300" i="3"/>
  <c r="CI300" i="3" s="1"/>
  <c r="BG300" i="3"/>
  <c r="BF300" i="3"/>
  <c r="BE300" i="3"/>
  <c r="BD300" i="3"/>
  <c r="BC300" i="3"/>
  <c r="BB300" i="3"/>
  <c r="BA300" i="3"/>
  <c r="AZ300" i="3"/>
  <c r="AY300" i="3"/>
  <c r="AX300" i="3"/>
  <c r="AW300" i="3"/>
  <c r="AV300" i="3"/>
  <c r="AU300" i="3"/>
  <c r="AT300" i="3"/>
  <c r="AS300" i="3"/>
  <c r="AR300" i="3"/>
  <c r="AB300" i="3"/>
  <c r="V300" i="3"/>
  <c r="U300" i="3"/>
  <c r="T300" i="3"/>
  <c r="S300" i="3"/>
  <c r="R300" i="3"/>
  <c r="Q300" i="3"/>
  <c r="P300" i="3"/>
  <c r="O300" i="3"/>
  <c r="N300" i="3"/>
  <c r="M300" i="3"/>
  <c r="L300" i="3"/>
  <c r="I300" i="3"/>
  <c r="G300" i="3"/>
  <c r="F300" i="3"/>
  <c r="CJ299" i="3"/>
  <c r="CH299" i="3"/>
  <c r="CG299" i="3"/>
  <c r="CD299" i="3"/>
  <c r="CC299" i="3"/>
  <c r="CB299" i="3"/>
  <c r="CA299" i="3"/>
  <c r="BV299" i="3"/>
  <c r="BU299" i="3"/>
  <c r="BT299" i="3"/>
  <c r="BS299" i="3"/>
  <c r="BQ299" i="3"/>
  <c r="BP299" i="3"/>
  <c r="BO299" i="3"/>
  <c r="BN299" i="3"/>
  <c r="BM299" i="3"/>
  <c r="CP299" i="3" s="1"/>
  <c r="BG299" i="3"/>
  <c r="BF299" i="3"/>
  <c r="BE299" i="3"/>
  <c r="BD299" i="3"/>
  <c r="BC299" i="3"/>
  <c r="BB299" i="3"/>
  <c r="BA299" i="3"/>
  <c r="AZ299" i="3"/>
  <c r="AY299" i="3"/>
  <c r="AX299" i="3"/>
  <c r="AW299" i="3"/>
  <c r="AV299" i="3"/>
  <c r="AU299" i="3"/>
  <c r="AT299" i="3"/>
  <c r="AS299" i="3"/>
  <c r="AR299" i="3"/>
  <c r="AH299" i="3"/>
  <c r="AD299" i="3"/>
  <c r="AC299" i="3"/>
  <c r="AF299" i="3" s="1"/>
  <c r="AB299" i="3"/>
  <c r="V299" i="3"/>
  <c r="U299" i="3"/>
  <c r="T299" i="3"/>
  <c r="S299" i="3"/>
  <c r="R299" i="3"/>
  <c r="Q299" i="3"/>
  <c r="P299" i="3"/>
  <c r="O299" i="3"/>
  <c r="N299" i="3"/>
  <c r="CF299" i="3" s="1"/>
  <c r="M299" i="3"/>
  <c r="L299" i="3"/>
  <c r="I299" i="3"/>
  <c r="G299" i="3"/>
  <c r="F299" i="3"/>
  <c r="CJ298" i="3"/>
  <c r="CH298" i="3"/>
  <c r="CG298" i="3"/>
  <c r="CD298" i="3"/>
  <c r="CC298" i="3"/>
  <c r="CB298" i="3"/>
  <c r="CA298" i="3"/>
  <c r="BV298" i="3"/>
  <c r="BU298" i="3" s="1"/>
  <c r="BT298" i="3"/>
  <c r="BS298" i="3"/>
  <c r="BQ298" i="3"/>
  <c r="BP298" i="3"/>
  <c r="BO298" i="3"/>
  <c r="BN298" i="3"/>
  <c r="BM298" i="3"/>
  <c r="CI298" i="3" s="1"/>
  <c r="BG298" i="3"/>
  <c r="BF298" i="3"/>
  <c r="BE298" i="3"/>
  <c r="BD298" i="3"/>
  <c r="BC298" i="3"/>
  <c r="BB298" i="3"/>
  <c r="BA298" i="3"/>
  <c r="AZ298" i="3"/>
  <c r="AY298" i="3"/>
  <c r="AX298" i="3"/>
  <c r="AW298" i="3"/>
  <c r="AV298" i="3"/>
  <c r="AU298" i="3"/>
  <c r="AT298" i="3"/>
  <c r="AS298" i="3"/>
  <c r="AR298" i="3"/>
  <c r="AB298" i="3"/>
  <c r="V298" i="3"/>
  <c r="U298" i="3"/>
  <c r="T298" i="3"/>
  <c r="S298" i="3"/>
  <c r="R298" i="3"/>
  <c r="Q298" i="3"/>
  <c r="P298" i="3"/>
  <c r="O298" i="3"/>
  <c r="N298" i="3"/>
  <c r="M298" i="3"/>
  <c r="L298" i="3"/>
  <c r="I298" i="3"/>
  <c r="G298" i="3"/>
  <c r="F298" i="3"/>
  <c r="CJ297" i="3"/>
  <c r="CH297" i="3"/>
  <c r="CG297" i="3"/>
  <c r="CD297" i="3"/>
  <c r="CC297" i="3"/>
  <c r="CB297" i="3"/>
  <c r="CA297" i="3"/>
  <c r="BV297" i="3"/>
  <c r="BU297" i="3" s="1"/>
  <c r="BT297" i="3"/>
  <c r="BS297" i="3"/>
  <c r="BQ297" i="3"/>
  <c r="BP297" i="3"/>
  <c r="BO297" i="3"/>
  <c r="BN297" i="3"/>
  <c r="BM297" i="3"/>
  <c r="CP297" i="3" s="1"/>
  <c r="BG297" i="3"/>
  <c r="BF297" i="3"/>
  <c r="BE297" i="3"/>
  <c r="BD297" i="3"/>
  <c r="BC297" i="3"/>
  <c r="BB297" i="3"/>
  <c r="BA297" i="3"/>
  <c r="AZ297" i="3"/>
  <c r="AY297" i="3"/>
  <c r="AX297" i="3"/>
  <c r="AW297" i="3"/>
  <c r="AV297" i="3"/>
  <c r="AU297" i="3"/>
  <c r="AT297" i="3"/>
  <c r="AS297" i="3"/>
  <c r="AR297" i="3"/>
  <c r="AC297" i="3"/>
  <c r="AG297" i="3" s="1"/>
  <c r="AB297" i="3"/>
  <c r="AH297" i="3" s="1"/>
  <c r="V297" i="3"/>
  <c r="U297" i="3"/>
  <c r="T297" i="3"/>
  <c r="S297" i="3"/>
  <c r="R297" i="3"/>
  <c r="Q297" i="3"/>
  <c r="P297" i="3"/>
  <c r="O297" i="3"/>
  <c r="N297" i="3"/>
  <c r="M297" i="3"/>
  <c r="L297" i="3"/>
  <c r="I297" i="3"/>
  <c r="G297" i="3"/>
  <c r="F297" i="3"/>
  <c r="CJ296" i="3"/>
  <c r="CH296" i="3"/>
  <c r="CG296" i="3"/>
  <c r="CD296" i="3"/>
  <c r="CC296" i="3"/>
  <c r="CB296" i="3"/>
  <c r="CA296" i="3"/>
  <c r="BV296" i="3"/>
  <c r="BU296" i="3" s="1"/>
  <c r="BT296" i="3"/>
  <c r="BS296" i="3"/>
  <c r="BQ296" i="3"/>
  <c r="BP296" i="3"/>
  <c r="BO296" i="3"/>
  <c r="BN296" i="3"/>
  <c r="BM296" i="3"/>
  <c r="CI296" i="3" s="1"/>
  <c r="BG296" i="3"/>
  <c r="BF296" i="3"/>
  <c r="BE296" i="3"/>
  <c r="BD296" i="3"/>
  <c r="BC296" i="3"/>
  <c r="BB296" i="3"/>
  <c r="BA296" i="3"/>
  <c r="AZ296" i="3"/>
  <c r="AY296" i="3"/>
  <c r="AX296" i="3"/>
  <c r="AW296" i="3"/>
  <c r="AV296" i="3"/>
  <c r="AU296" i="3"/>
  <c r="AT296" i="3"/>
  <c r="AS296" i="3"/>
  <c r="AR296" i="3"/>
  <c r="AB296" i="3"/>
  <c r="V296" i="3"/>
  <c r="U296" i="3"/>
  <c r="T296" i="3"/>
  <c r="S296" i="3"/>
  <c r="R296" i="3"/>
  <c r="Q296" i="3"/>
  <c r="P296" i="3"/>
  <c r="O296" i="3"/>
  <c r="N296" i="3"/>
  <c r="M296" i="3"/>
  <c r="L296" i="3"/>
  <c r="I296" i="3"/>
  <c r="G296" i="3"/>
  <c r="F296" i="3"/>
  <c r="CJ295" i="3"/>
  <c r="CI295" i="3"/>
  <c r="CH295" i="3"/>
  <c r="CG295" i="3"/>
  <c r="CD295" i="3"/>
  <c r="CC295" i="3"/>
  <c r="CB295" i="3"/>
  <c r="CA295" i="3"/>
  <c r="BV295" i="3"/>
  <c r="BU295" i="3"/>
  <c r="BT295" i="3"/>
  <c r="BS295" i="3"/>
  <c r="BQ295" i="3"/>
  <c r="BP295" i="3"/>
  <c r="BO295" i="3"/>
  <c r="BN295" i="3"/>
  <c r="BM295" i="3"/>
  <c r="CP295" i="3" s="1"/>
  <c r="BG295" i="3"/>
  <c r="BF295" i="3"/>
  <c r="BE295" i="3"/>
  <c r="BD295" i="3"/>
  <c r="BC295" i="3"/>
  <c r="BB295" i="3"/>
  <c r="BA295" i="3"/>
  <c r="AZ295" i="3"/>
  <c r="AY295" i="3"/>
  <c r="AX295" i="3"/>
  <c r="AW295" i="3"/>
  <c r="AV295" i="3"/>
  <c r="AU295" i="3"/>
  <c r="AT295" i="3"/>
  <c r="AS295" i="3"/>
  <c r="AR295" i="3"/>
  <c r="AH295" i="3"/>
  <c r="AG295" i="3"/>
  <c r="AC295" i="3"/>
  <c r="AB295" i="3"/>
  <c r="V295" i="3"/>
  <c r="U295" i="3"/>
  <c r="T295" i="3"/>
  <c r="S295" i="3"/>
  <c r="R295" i="3"/>
  <c r="Q295" i="3"/>
  <c r="P295" i="3"/>
  <c r="O295" i="3"/>
  <c r="N295" i="3"/>
  <c r="M295" i="3"/>
  <c r="L295" i="3"/>
  <c r="I295" i="3"/>
  <c r="G295" i="3"/>
  <c r="F295" i="3"/>
  <c r="CJ294" i="3"/>
  <c r="CH294" i="3"/>
  <c r="CG294" i="3"/>
  <c r="CD294" i="3"/>
  <c r="CC294" i="3"/>
  <c r="CB294" i="3"/>
  <c r="CA294" i="3"/>
  <c r="BV294" i="3"/>
  <c r="BU294" i="3" s="1"/>
  <c r="BT294" i="3"/>
  <c r="BS294" i="3"/>
  <c r="BQ294" i="3"/>
  <c r="BP294" i="3"/>
  <c r="BO294" i="3"/>
  <c r="BN294" i="3"/>
  <c r="BM294" i="3"/>
  <c r="CI294" i="3" s="1"/>
  <c r="BG294" i="3"/>
  <c r="BF294" i="3"/>
  <c r="BE294" i="3"/>
  <c r="BD294" i="3"/>
  <c r="BC294" i="3"/>
  <c r="BB294" i="3"/>
  <c r="BA294" i="3"/>
  <c r="AZ294" i="3"/>
  <c r="AY294" i="3"/>
  <c r="AX294" i="3"/>
  <c r="AW294" i="3"/>
  <c r="AV294" i="3"/>
  <c r="AU294" i="3"/>
  <c r="AT294" i="3"/>
  <c r="AS294" i="3"/>
  <c r="AR294" i="3"/>
  <c r="AB294" i="3"/>
  <c r="V294" i="3"/>
  <c r="U294" i="3"/>
  <c r="T294" i="3"/>
  <c r="S294" i="3"/>
  <c r="R294" i="3"/>
  <c r="Q294" i="3"/>
  <c r="P294" i="3"/>
  <c r="O294" i="3"/>
  <c r="N294" i="3"/>
  <c r="M294" i="3"/>
  <c r="L294" i="3"/>
  <c r="I294" i="3"/>
  <c r="G294" i="3"/>
  <c r="F294" i="3"/>
  <c r="CJ293" i="3"/>
  <c r="CI293" i="3"/>
  <c r="CH293" i="3"/>
  <c r="CG293" i="3"/>
  <c r="CD293" i="3"/>
  <c r="CC293" i="3"/>
  <c r="CB293" i="3"/>
  <c r="CA293" i="3"/>
  <c r="BV293" i="3"/>
  <c r="BU293" i="3"/>
  <c r="BT293" i="3"/>
  <c r="BS293" i="3"/>
  <c r="BQ293" i="3"/>
  <c r="BP293" i="3"/>
  <c r="BO293" i="3"/>
  <c r="BN293" i="3"/>
  <c r="BM293" i="3"/>
  <c r="CP293" i="3" s="1"/>
  <c r="BG293" i="3"/>
  <c r="BF293" i="3"/>
  <c r="BE293" i="3"/>
  <c r="BD293" i="3"/>
  <c r="BC293" i="3"/>
  <c r="BB293" i="3"/>
  <c r="BA293" i="3"/>
  <c r="AZ293" i="3"/>
  <c r="AY293" i="3"/>
  <c r="AX293" i="3"/>
  <c r="AW293" i="3"/>
  <c r="AV293" i="3"/>
  <c r="AU293" i="3"/>
  <c r="AT293" i="3"/>
  <c r="AS293" i="3"/>
  <c r="AR293" i="3"/>
  <c r="AH293" i="3"/>
  <c r="AG293" i="3"/>
  <c r="AC293" i="3"/>
  <c r="AB293" i="3"/>
  <c r="V293" i="3"/>
  <c r="U293" i="3"/>
  <c r="T293" i="3"/>
  <c r="S293" i="3"/>
  <c r="R293" i="3"/>
  <c r="Q293" i="3"/>
  <c r="P293" i="3"/>
  <c r="O293" i="3"/>
  <c r="N293" i="3"/>
  <c r="M293" i="3"/>
  <c r="L293" i="3"/>
  <c r="I293" i="3"/>
  <c r="G293" i="3"/>
  <c r="F293" i="3"/>
  <c r="CJ292" i="3"/>
  <c r="CH292" i="3"/>
  <c r="CG292" i="3"/>
  <c r="CD292" i="3"/>
  <c r="CC292" i="3"/>
  <c r="CB292" i="3"/>
  <c r="CA292" i="3"/>
  <c r="BV292" i="3"/>
  <c r="BU292" i="3" s="1"/>
  <c r="BT292" i="3"/>
  <c r="BS292" i="3"/>
  <c r="BQ292" i="3"/>
  <c r="BP292" i="3"/>
  <c r="BO292" i="3"/>
  <c r="BN292" i="3"/>
  <c r="BM292" i="3"/>
  <c r="CI292" i="3" s="1"/>
  <c r="BG292" i="3"/>
  <c r="BF292" i="3"/>
  <c r="BE292" i="3"/>
  <c r="BD292" i="3"/>
  <c r="BC292" i="3"/>
  <c r="BB292" i="3"/>
  <c r="BA292" i="3"/>
  <c r="AZ292" i="3"/>
  <c r="AY292" i="3"/>
  <c r="AX292" i="3"/>
  <c r="AW292" i="3"/>
  <c r="AV292" i="3"/>
  <c r="AU292" i="3"/>
  <c r="AT292" i="3"/>
  <c r="AS292" i="3"/>
  <c r="AR292" i="3"/>
  <c r="AB292" i="3"/>
  <c r="V292" i="3"/>
  <c r="U292" i="3"/>
  <c r="T292" i="3"/>
  <c r="S292" i="3"/>
  <c r="R292" i="3"/>
  <c r="Q292" i="3"/>
  <c r="P292" i="3"/>
  <c r="O292" i="3"/>
  <c r="N292" i="3"/>
  <c r="M292" i="3"/>
  <c r="L292" i="3"/>
  <c r="I292" i="3"/>
  <c r="G292" i="3"/>
  <c r="F292" i="3"/>
  <c r="CJ291" i="3"/>
  <c r="CH291" i="3"/>
  <c r="CG291" i="3"/>
  <c r="CD291" i="3"/>
  <c r="CC291" i="3"/>
  <c r="CB291" i="3"/>
  <c r="CA291" i="3"/>
  <c r="BV291" i="3"/>
  <c r="BU291" i="3" s="1"/>
  <c r="BT291" i="3"/>
  <c r="BS291" i="3"/>
  <c r="BQ291" i="3"/>
  <c r="BP291" i="3"/>
  <c r="BO291" i="3"/>
  <c r="BN291" i="3"/>
  <c r="BM291" i="3"/>
  <c r="CP291" i="3" s="1"/>
  <c r="BG291" i="3"/>
  <c r="BF291" i="3"/>
  <c r="BE291" i="3"/>
  <c r="BD291" i="3"/>
  <c r="BC291" i="3"/>
  <c r="BB291" i="3"/>
  <c r="BA291" i="3"/>
  <c r="AZ291" i="3"/>
  <c r="AY291" i="3"/>
  <c r="AX291" i="3"/>
  <c r="AW291" i="3"/>
  <c r="AV291" i="3"/>
  <c r="AU291" i="3"/>
  <c r="AT291" i="3"/>
  <c r="AS291" i="3"/>
  <c r="AR291" i="3"/>
  <c r="AB291" i="3"/>
  <c r="AH291" i="3" s="1"/>
  <c r="V291" i="3"/>
  <c r="U291" i="3"/>
  <c r="T291" i="3"/>
  <c r="S291" i="3"/>
  <c r="R291" i="3"/>
  <c r="Q291" i="3"/>
  <c r="P291" i="3"/>
  <c r="O291" i="3"/>
  <c r="N291" i="3"/>
  <c r="M291" i="3"/>
  <c r="L291" i="3"/>
  <c r="I291" i="3"/>
  <c r="G291" i="3"/>
  <c r="F291" i="3"/>
  <c r="CJ290" i="3"/>
  <c r="CH290" i="3"/>
  <c r="CG290" i="3"/>
  <c r="CD290" i="3"/>
  <c r="CC290" i="3"/>
  <c r="CB290" i="3"/>
  <c r="CA290" i="3"/>
  <c r="BV290" i="3"/>
  <c r="BU290" i="3" s="1"/>
  <c r="BT290" i="3"/>
  <c r="BS290" i="3"/>
  <c r="BQ290" i="3"/>
  <c r="BP290" i="3"/>
  <c r="BO290" i="3"/>
  <c r="BN290" i="3"/>
  <c r="BM290" i="3"/>
  <c r="CI290" i="3" s="1"/>
  <c r="BG290" i="3"/>
  <c r="BF290" i="3"/>
  <c r="BE290" i="3"/>
  <c r="BD290" i="3"/>
  <c r="BC290" i="3"/>
  <c r="BB290" i="3"/>
  <c r="BA290" i="3"/>
  <c r="AZ290" i="3"/>
  <c r="AY290" i="3"/>
  <c r="AX290" i="3"/>
  <c r="AW290" i="3"/>
  <c r="AV290" i="3"/>
  <c r="AU290" i="3"/>
  <c r="AT290" i="3"/>
  <c r="AS290" i="3"/>
  <c r="AR290" i="3"/>
  <c r="AB290" i="3"/>
  <c r="V290" i="3"/>
  <c r="U290" i="3"/>
  <c r="T290" i="3"/>
  <c r="S290" i="3"/>
  <c r="R290" i="3"/>
  <c r="Q290" i="3"/>
  <c r="P290" i="3"/>
  <c r="O290" i="3"/>
  <c r="N290" i="3"/>
  <c r="M290" i="3"/>
  <c r="L290" i="3"/>
  <c r="I290" i="3"/>
  <c r="G290" i="3"/>
  <c r="F290" i="3"/>
  <c r="CJ289" i="3"/>
  <c r="CH289" i="3"/>
  <c r="CG289" i="3"/>
  <c r="CD289" i="3"/>
  <c r="CC289" i="3"/>
  <c r="CB289" i="3"/>
  <c r="CA289" i="3"/>
  <c r="BV289" i="3"/>
  <c r="BU289" i="3" s="1"/>
  <c r="BT289" i="3"/>
  <c r="BS289" i="3"/>
  <c r="BQ289" i="3"/>
  <c r="BP289" i="3"/>
  <c r="BO289" i="3"/>
  <c r="BN289" i="3"/>
  <c r="BM289" i="3"/>
  <c r="CP289" i="3" s="1"/>
  <c r="BG289" i="3"/>
  <c r="BF289" i="3"/>
  <c r="BE289" i="3"/>
  <c r="BD289" i="3"/>
  <c r="BC289" i="3"/>
  <c r="BB289" i="3"/>
  <c r="BA289" i="3"/>
  <c r="AZ289" i="3"/>
  <c r="AY289" i="3"/>
  <c r="AX289" i="3"/>
  <c r="AW289" i="3"/>
  <c r="AV289" i="3"/>
  <c r="AU289" i="3"/>
  <c r="AT289" i="3"/>
  <c r="AS289" i="3"/>
  <c r="AR289" i="3"/>
  <c r="AC289" i="3"/>
  <c r="AG289" i="3" s="1"/>
  <c r="AB289" i="3"/>
  <c r="AH289" i="3" s="1"/>
  <c r="V289" i="3"/>
  <c r="U289" i="3"/>
  <c r="T289" i="3"/>
  <c r="S289" i="3"/>
  <c r="R289" i="3"/>
  <c r="Q289" i="3"/>
  <c r="P289" i="3"/>
  <c r="O289" i="3"/>
  <c r="N289" i="3"/>
  <c r="M289" i="3"/>
  <c r="L289" i="3"/>
  <c r="I289" i="3"/>
  <c r="G289" i="3"/>
  <c r="F289" i="3"/>
  <c r="CJ288" i="3"/>
  <c r="CH288" i="3"/>
  <c r="CG288" i="3"/>
  <c r="CD288" i="3"/>
  <c r="CC288" i="3"/>
  <c r="CB288" i="3"/>
  <c r="CA288" i="3"/>
  <c r="BV288" i="3"/>
  <c r="BU288" i="3" s="1"/>
  <c r="BT288" i="3"/>
  <c r="BS288" i="3"/>
  <c r="BQ288" i="3"/>
  <c r="BP288" i="3"/>
  <c r="BO288" i="3"/>
  <c r="BN288" i="3"/>
  <c r="BM288" i="3"/>
  <c r="CI288" i="3" s="1"/>
  <c r="BG288" i="3"/>
  <c r="BF288" i="3"/>
  <c r="BE288" i="3"/>
  <c r="BD288" i="3"/>
  <c r="BC288" i="3"/>
  <c r="BB288" i="3"/>
  <c r="BA288" i="3"/>
  <c r="AZ288" i="3"/>
  <c r="AY288" i="3"/>
  <c r="AX288" i="3"/>
  <c r="AW288" i="3"/>
  <c r="AV288" i="3"/>
  <c r="AU288" i="3"/>
  <c r="AT288" i="3"/>
  <c r="AS288" i="3"/>
  <c r="AR288" i="3"/>
  <c r="AB288" i="3"/>
  <c r="V288" i="3"/>
  <c r="U288" i="3"/>
  <c r="T288" i="3"/>
  <c r="S288" i="3"/>
  <c r="R288" i="3"/>
  <c r="Q288" i="3"/>
  <c r="P288" i="3"/>
  <c r="O288" i="3"/>
  <c r="N288" i="3"/>
  <c r="M288" i="3"/>
  <c r="L288" i="3"/>
  <c r="I288" i="3"/>
  <c r="G288" i="3"/>
  <c r="F288" i="3"/>
  <c r="CJ287" i="3"/>
  <c r="CH287" i="3"/>
  <c r="CG287" i="3"/>
  <c r="CD287" i="3"/>
  <c r="CC287" i="3"/>
  <c r="CB287" i="3"/>
  <c r="CA287" i="3"/>
  <c r="BV287" i="3"/>
  <c r="BU287" i="3" s="1"/>
  <c r="BT287" i="3"/>
  <c r="BS287" i="3"/>
  <c r="BQ287" i="3"/>
  <c r="BP287" i="3"/>
  <c r="BO287" i="3"/>
  <c r="BN287" i="3"/>
  <c r="BM287" i="3"/>
  <c r="CP287" i="3" s="1"/>
  <c r="BG287" i="3"/>
  <c r="BF287" i="3"/>
  <c r="BE287" i="3"/>
  <c r="BD287" i="3"/>
  <c r="BC287" i="3"/>
  <c r="BB287" i="3"/>
  <c r="BA287" i="3"/>
  <c r="AZ287" i="3"/>
  <c r="AY287" i="3"/>
  <c r="AX287" i="3"/>
  <c r="AW287" i="3"/>
  <c r="AV287" i="3"/>
  <c r="AU287" i="3"/>
  <c r="AT287" i="3"/>
  <c r="AS287" i="3"/>
  <c r="AR287" i="3"/>
  <c r="AG287" i="3"/>
  <c r="AC287" i="3"/>
  <c r="AB287" i="3"/>
  <c r="AH287" i="3" s="1"/>
  <c r="V287" i="3"/>
  <c r="U287" i="3"/>
  <c r="T287" i="3"/>
  <c r="S287" i="3"/>
  <c r="R287" i="3"/>
  <c r="Q287" i="3"/>
  <c r="P287" i="3"/>
  <c r="O287" i="3"/>
  <c r="N287" i="3"/>
  <c r="M287" i="3"/>
  <c r="L287" i="3"/>
  <c r="I287" i="3"/>
  <c r="G287" i="3"/>
  <c r="F287" i="3"/>
  <c r="CJ286" i="3"/>
  <c r="CH286" i="3"/>
  <c r="CG286" i="3"/>
  <c r="CD286" i="3"/>
  <c r="CC286" i="3"/>
  <c r="CB286" i="3"/>
  <c r="CA286" i="3"/>
  <c r="BV286" i="3"/>
  <c r="BU286" i="3" s="1"/>
  <c r="BT286" i="3"/>
  <c r="BS286" i="3"/>
  <c r="BQ286" i="3"/>
  <c r="BP286" i="3"/>
  <c r="BO286" i="3"/>
  <c r="BN286" i="3"/>
  <c r="BM286" i="3"/>
  <c r="CI286" i="3" s="1"/>
  <c r="BG286" i="3"/>
  <c r="BF286" i="3"/>
  <c r="BE286" i="3"/>
  <c r="BD286" i="3"/>
  <c r="BC286" i="3"/>
  <c r="BB286" i="3"/>
  <c r="BA286" i="3"/>
  <c r="AZ286" i="3"/>
  <c r="AY286" i="3"/>
  <c r="AX286" i="3"/>
  <c r="AW286" i="3"/>
  <c r="AV286" i="3"/>
  <c r="AU286" i="3"/>
  <c r="AT286" i="3"/>
  <c r="AS286" i="3"/>
  <c r="AR286" i="3"/>
  <c r="AB286" i="3"/>
  <c r="V286" i="3"/>
  <c r="U286" i="3"/>
  <c r="T286" i="3"/>
  <c r="S286" i="3"/>
  <c r="R286" i="3"/>
  <c r="Q286" i="3"/>
  <c r="P286" i="3"/>
  <c r="O286" i="3"/>
  <c r="N286" i="3"/>
  <c r="M286" i="3"/>
  <c r="L286" i="3"/>
  <c r="I286" i="3"/>
  <c r="G286" i="3"/>
  <c r="F286" i="3"/>
  <c r="CJ285" i="3"/>
  <c r="CI285" i="3"/>
  <c r="CH285" i="3"/>
  <c r="CG285" i="3"/>
  <c r="CD285" i="3"/>
  <c r="CC285" i="3"/>
  <c r="CB285" i="3"/>
  <c r="CA285" i="3"/>
  <c r="BV285" i="3"/>
  <c r="BU285" i="3"/>
  <c r="BT285" i="3"/>
  <c r="BS285" i="3"/>
  <c r="BQ285" i="3"/>
  <c r="BP285" i="3"/>
  <c r="BO285" i="3"/>
  <c r="BN285" i="3"/>
  <c r="BM285" i="3"/>
  <c r="BW285" i="3" s="1"/>
  <c r="BX285" i="3" s="1"/>
  <c r="BG285" i="3"/>
  <c r="BF285" i="3"/>
  <c r="BE285" i="3"/>
  <c r="BD285" i="3"/>
  <c r="BC285" i="3"/>
  <c r="BB285" i="3"/>
  <c r="BA285" i="3"/>
  <c r="AZ285" i="3"/>
  <c r="AY285" i="3"/>
  <c r="AX285" i="3"/>
  <c r="AW285" i="3"/>
  <c r="AV285" i="3"/>
  <c r="AU285" i="3"/>
  <c r="AT285" i="3"/>
  <c r="AS285" i="3"/>
  <c r="AR285" i="3"/>
  <c r="AH285" i="3"/>
  <c r="AG285" i="3"/>
  <c r="AC285" i="3"/>
  <c r="AB285" i="3"/>
  <c r="V285" i="3"/>
  <c r="U285" i="3"/>
  <c r="T285" i="3"/>
  <c r="S285" i="3"/>
  <c r="R285" i="3"/>
  <c r="Q285" i="3"/>
  <c r="P285" i="3"/>
  <c r="O285" i="3"/>
  <c r="N285" i="3"/>
  <c r="M285" i="3"/>
  <c r="L285" i="3"/>
  <c r="I285" i="3"/>
  <c r="G285" i="3"/>
  <c r="F285" i="3"/>
  <c r="CJ284" i="3"/>
  <c r="CH284" i="3"/>
  <c r="CG284" i="3"/>
  <c r="CD284" i="3"/>
  <c r="CC284" i="3"/>
  <c r="CB284" i="3"/>
  <c r="CA284" i="3"/>
  <c r="BV284" i="3"/>
  <c r="BU284" i="3" s="1"/>
  <c r="BT284" i="3"/>
  <c r="BS284" i="3"/>
  <c r="BQ284" i="3"/>
  <c r="BP284" i="3"/>
  <c r="BO284" i="3"/>
  <c r="BN284" i="3"/>
  <c r="BM284" i="3"/>
  <c r="CI284" i="3" s="1"/>
  <c r="BG284" i="3"/>
  <c r="BF284" i="3"/>
  <c r="BE284" i="3"/>
  <c r="BD284" i="3"/>
  <c r="BC284" i="3"/>
  <c r="BB284" i="3"/>
  <c r="BA284" i="3"/>
  <c r="AZ284" i="3"/>
  <c r="AY284" i="3"/>
  <c r="AX284" i="3"/>
  <c r="AW284" i="3"/>
  <c r="AV284" i="3"/>
  <c r="AU284" i="3"/>
  <c r="AT284" i="3"/>
  <c r="AS284" i="3"/>
  <c r="AR284" i="3"/>
  <c r="AB284" i="3"/>
  <c r="V284" i="3"/>
  <c r="U284" i="3"/>
  <c r="T284" i="3"/>
  <c r="S284" i="3"/>
  <c r="R284" i="3"/>
  <c r="Q284" i="3"/>
  <c r="P284" i="3"/>
  <c r="O284" i="3"/>
  <c r="N284" i="3"/>
  <c r="M284" i="3"/>
  <c r="L284" i="3"/>
  <c r="I284" i="3"/>
  <c r="G284" i="3"/>
  <c r="F284" i="3"/>
  <c r="CJ283" i="3"/>
  <c r="CH283" i="3"/>
  <c r="CG283" i="3"/>
  <c r="CD283" i="3"/>
  <c r="CC283" i="3"/>
  <c r="CB283" i="3"/>
  <c r="CA283" i="3"/>
  <c r="BV283" i="3"/>
  <c r="BU283" i="3" s="1"/>
  <c r="BT283" i="3"/>
  <c r="BS283" i="3"/>
  <c r="BQ283" i="3"/>
  <c r="BP283" i="3"/>
  <c r="BO283" i="3"/>
  <c r="BN283" i="3"/>
  <c r="BM283" i="3"/>
  <c r="BW283" i="3" s="1"/>
  <c r="BX283" i="3" s="1"/>
  <c r="BG283" i="3"/>
  <c r="BF283" i="3"/>
  <c r="BE283" i="3"/>
  <c r="BD283" i="3"/>
  <c r="BC283" i="3"/>
  <c r="BB283" i="3"/>
  <c r="BA283" i="3"/>
  <c r="AZ283" i="3"/>
  <c r="AY283" i="3"/>
  <c r="AX283" i="3"/>
  <c r="AW283" i="3"/>
  <c r="AV283" i="3"/>
  <c r="AU283" i="3"/>
  <c r="AT283" i="3"/>
  <c r="AS283" i="3"/>
  <c r="AR283" i="3"/>
  <c r="AB283" i="3"/>
  <c r="AH283" i="3" s="1"/>
  <c r="V283" i="3"/>
  <c r="U283" i="3"/>
  <c r="T283" i="3"/>
  <c r="S283" i="3"/>
  <c r="R283" i="3"/>
  <c r="Q283" i="3"/>
  <c r="P283" i="3"/>
  <c r="O283" i="3"/>
  <c r="N283" i="3"/>
  <c r="M283" i="3"/>
  <c r="L283" i="3"/>
  <c r="I283" i="3"/>
  <c r="G283" i="3"/>
  <c r="F283" i="3"/>
  <c r="CJ282" i="3"/>
  <c r="CH282" i="3"/>
  <c r="CG282" i="3"/>
  <c r="CD282" i="3"/>
  <c r="CC282" i="3"/>
  <c r="CB282" i="3"/>
  <c r="CA282" i="3"/>
  <c r="BV282" i="3"/>
  <c r="BU282" i="3" s="1"/>
  <c r="BT282" i="3"/>
  <c r="BS282" i="3"/>
  <c r="BQ282" i="3"/>
  <c r="BP282" i="3"/>
  <c r="BO282" i="3"/>
  <c r="BN282" i="3"/>
  <c r="BM282" i="3"/>
  <c r="CI282" i="3" s="1"/>
  <c r="BG282" i="3"/>
  <c r="BF282" i="3"/>
  <c r="BE282" i="3"/>
  <c r="BD282" i="3"/>
  <c r="BC282" i="3"/>
  <c r="BB282" i="3"/>
  <c r="BA282" i="3"/>
  <c r="AZ282" i="3"/>
  <c r="AY282" i="3"/>
  <c r="AX282" i="3"/>
  <c r="AW282" i="3"/>
  <c r="AV282" i="3"/>
  <c r="AU282" i="3"/>
  <c r="AT282" i="3"/>
  <c r="AS282" i="3"/>
  <c r="AR282" i="3"/>
  <c r="AB282" i="3"/>
  <c r="V282" i="3"/>
  <c r="U282" i="3"/>
  <c r="T282" i="3"/>
  <c r="S282" i="3"/>
  <c r="R282" i="3"/>
  <c r="Q282" i="3"/>
  <c r="P282" i="3"/>
  <c r="O282" i="3"/>
  <c r="N282" i="3"/>
  <c r="M282" i="3"/>
  <c r="L282" i="3"/>
  <c r="I282" i="3"/>
  <c r="G282" i="3"/>
  <c r="F282" i="3"/>
  <c r="CJ281" i="3"/>
  <c r="CH281" i="3"/>
  <c r="CG281" i="3"/>
  <c r="CD281" i="3"/>
  <c r="CC281" i="3"/>
  <c r="CB281" i="3"/>
  <c r="CA281" i="3"/>
  <c r="BV281" i="3"/>
  <c r="BU281" i="3" s="1"/>
  <c r="BT281" i="3"/>
  <c r="BS281" i="3"/>
  <c r="BQ281" i="3"/>
  <c r="BP281" i="3"/>
  <c r="BO281" i="3"/>
  <c r="BN281" i="3"/>
  <c r="BM281" i="3"/>
  <c r="CP281" i="3" s="1"/>
  <c r="BG281" i="3"/>
  <c r="BF281" i="3"/>
  <c r="BE281" i="3"/>
  <c r="BD281" i="3"/>
  <c r="BC281" i="3"/>
  <c r="BB281" i="3"/>
  <c r="BA281" i="3"/>
  <c r="AZ281" i="3"/>
  <c r="AY281" i="3"/>
  <c r="AX281" i="3"/>
  <c r="AW281" i="3"/>
  <c r="AV281" i="3"/>
  <c r="AU281" i="3"/>
  <c r="AT281" i="3"/>
  <c r="AS281" i="3"/>
  <c r="AR281" i="3"/>
  <c r="AC281" i="3"/>
  <c r="AG281" i="3" s="1"/>
  <c r="AB281" i="3"/>
  <c r="AH281" i="3" s="1"/>
  <c r="V281" i="3"/>
  <c r="U281" i="3"/>
  <c r="T281" i="3"/>
  <c r="S281" i="3"/>
  <c r="R281" i="3"/>
  <c r="Q281" i="3"/>
  <c r="P281" i="3"/>
  <c r="O281" i="3"/>
  <c r="N281" i="3"/>
  <c r="M281" i="3"/>
  <c r="L281" i="3"/>
  <c r="I281" i="3"/>
  <c r="G281" i="3"/>
  <c r="F281" i="3"/>
  <c r="CJ280" i="3"/>
  <c r="CH280" i="3"/>
  <c r="CG280" i="3"/>
  <c r="CD280" i="3"/>
  <c r="CC280" i="3"/>
  <c r="CB280" i="3"/>
  <c r="CA280" i="3"/>
  <c r="BV280" i="3"/>
  <c r="BU280" i="3" s="1"/>
  <c r="BT280" i="3"/>
  <c r="BS280" i="3"/>
  <c r="BQ280" i="3"/>
  <c r="BP280" i="3"/>
  <c r="BO280" i="3"/>
  <c r="BN280" i="3"/>
  <c r="BM280" i="3"/>
  <c r="CI280" i="3" s="1"/>
  <c r="BG280" i="3"/>
  <c r="BF280" i="3"/>
  <c r="BE280" i="3"/>
  <c r="BD280" i="3"/>
  <c r="BC280" i="3"/>
  <c r="BB280" i="3"/>
  <c r="BA280" i="3"/>
  <c r="AZ280" i="3"/>
  <c r="AY280" i="3"/>
  <c r="AX280" i="3"/>
  <c r="AW280" i="3"/>
  <c r="AV280" i="3"/>
  <c r="AU280" i="3"/>
  <c r="AT280" i="3"/>
  <c r="AS280" i="3"/>
  <c r="AR280" i="3"/>
  <c r="AB280" i="3"/>
  <c r="V280" i="3"/>
  <c r="U280" i="3"/>
  <c r="T280" i="3"/>
  <c r="S280" i="3"/>
  <c r="R280" i="3"/>
  <c r="Q280" i="3"/>
  <c r="P280" i="3"/>
  <c r="O280" i="3"/>
  <c r="N280" i="3"/>
  <c r="M280" i="3"/>
  <c r="L280" i="3"/>
  <c r="I280" i="3"/>
  <c r="G280" i="3"/>
  <c r="F280" i="3"/>
  <c r="CJ279" i="3"/>
  <c r="CH279" i="3"/>
  <c r="CG279" i="3"/>
  <c r="CD279" i="3"/>
  <c r="CC279" i="3"/>
  <c r="CB279" i="3"/>
  <c r="CA279" i="3"/>
  <c r="BV279" i="3"/>
  <c r="BU279" i="3" s="1"/>
  <c r="BT279" i="3"/>
  <c r="BS279" i="3"/>
  <c r="BQ279" i="3"/>
  <c r="BP279" i="3"/>
  <c r="BO279" i="3"/>
  <c r="BN279" i="3"/>
  <c r="BM279" i="3"/>
  <c r="CP279" i="3" s="1"/>
  <c r="BG279" i="3"/>
  <c r="BF279" i="3"/>
  <c r="BE279" i="3"/>
  <c r="BD279" i="3"/>
  <c r="BC279" i="3"/>
  <c r="BB279" i="3"/>
  <c r="BA279" i="3"/>
  <c r="AZ279" i="3"/>
  <c r="AY279" i="3"/>
  <c r="AX279" i="3"/>
  <c r="AW279" i="3"/>
  <c r="AV279" i="3"/>
  <c r="AU279" i="3"/>
  <c r="AT279" i="3"/>
  <c r="AS279" i="3"/>
  <c r="AR279" i="3"/>
  <c r="AG279" i="3"/>
  <c r="AC279" i="3"/>
  <c r="AB279" i="3"/>
  <c r="AH279" i="3" s="1"/>
  <c r="V279" i="3"/>
  <c r="U279" i="3"/>
  <c r="T279" i="3"/>
  <c r="S279" i="3"/>
  <c r="R279" i="3"/>
  <c r="Q279" i="3"/>
  <c r="P279" i="3"/>
  <c r="O279" i="3"/>
  <c r="N279" i="3"/>
  <c r="M279" i="3"/>
  <c r="L279" i="3"/>
  <c r="I279" i="3"/>
  <c r="G279" i="3"/>
  <c r="F279" i="3"/>
  <c r="CJ278" i="3"/>
  <c r="CH278" i="3"/>
  <c r="CG278" i="3"/>
  <c r="CD278" i="3"/>
  <c r="CC278" i="3"/>
  <c r="CB278" i="3"/>
  <c r="CA278" i="3"/>
  <c r="BV278" i="3"/>
  <c r="BU278" i="3" s="1"/>
  <c r="BT278" i="3"/>
  <c r="BS278" i="3"/>
  <c r="BQ278" i="3"/>
  <c r="BP278" i="3"/>
  <c r="BO278" i="3"/>
  <c r="BN278" i="3"/>
  <c r="BM278" i="3"/>
  <c r="CI278" i="3" s="1"/>
  <c r="BG278" i="3"/>
  <c r="BF278" i="3"/>
  <c r="BE278" i="3"/>
  <c r="BD278" i="3"/>
  <c r="BC278" i="3"/>
  <c r="BB278" i="3"/>
  <c r="BA278" i="3"/>
  <c r="AZ278" i="3"/>
  <c r="AY278" i="3"/>
  <c r="AX278" i="3"/>
  <c r="AW278" i="3"/>
  <c r="AV278" i="3"/>
  <c r="AU278" i="3"/>
  <c r="AT278" i="3"/>
  <c r="AS278" i="3"/>
  <c r="AR278" i="3"/>
  <c r="AB278" i="3"/>
  <c r="V278" i="3"/>
  <c r="U278" i="3"/>
  <c r="T278" i="3"/>
  <c r="S278" i="3"/>
  <c r="R278" i="3"/>
  <c r="Q278" i="3"/>
  <c r="P278" i="3"/>
  <c r="O278" i="3"/>
  <c r="N278" i="3"/>
  <c r="M278" i="3"/>
  <c r="L278" i="3"/>
  <c r="I278" i="3"/>
  <c r="G278" i="3"/>
  <c r="F278" i="3"/>
  <c r="CJ277" i="3"/>
  <c r="CI277" i="3"/>
  <c r="CH277" i="3"/>
  <c r="CG277" i="3"/>
  <c r="CD277" i="3"/>
  <c r="CC277" i="3"/>
  <c r="CB277" i="3"/>
  <c r="CA277" i="3"/>
  <c r="BV277" i="3"/>
  <c r="BU277" i="3"/>
  <c r="BT277" i="3"/>
  <c r="BS277" i="3"/>
  <c r="BQ277" i="3"/>
  <c r="BP277" i="3"/>
  <c r="BO277" i="3"/>
  <c r="BN277" i="3"/>
  <c r="BM277" i="3"/>
  <c r="CP277" i="3" s="1"/>
  <c r="BG277" i="3"/>
  <c r="BF277" i="3"/>
  <c r="BE277" i="3"/>
  <c r="BD277" i="3"/>
  <c r="BC277" i="3"/>
  <c r="BB277" i="3"/>
  <c r="BA277" i="3"/>
  <c r="AZ277" i="3"/>
  <c r="AY277" i="3"/>
  <c r="AX277" i="3"/>
  <c r="AW277" i="3"/>
  <c r="AV277" i="3"/>
  <c r="AU277" i="3"/>
  <c r="AT277" i="3"/>
  <c r="AS277" i="3"/>
  <c r="AR277" i="3"/>
  <c r="AH277" i="3"/>
  <c r="AC277" i="3"/>
  <c r="AB277" i="3"/>
  <c r="V277" i="3"/>
  <c r="U277" i="3"/>
  <c r="T277" i="3"/>
  <c r="S277" i="3"/>
  <c r="R277" i="3"/>
  <c r="Q277" i="3"/>
  <c r="P277" i="3"/>
  <c r="O277" i="3"/>
  <c r="N277" i="3"/>
  <c r="M277" i="3"/>
  <c r="L277" i="3"/>
  <c r="I277" i="3"/>
  <c r="G277" i="3"/>
  <c r="F277" i="3"/>
  <c r="CJ276" i="3"/>
  <c r="CH276" i="3"/>
  <c r="CG276" i="3"/>
  <c r="CD276" i="3"/>
  <c r="CC276" i="3"/>
  <c r="CB276" i="3"/>
  <c r="CA276" i="3"/>
  <c r="BV276" i="3"/>
  <c r="BU276" i="3" s="1"/>
  <c r="BT276" i="3"/>
  <c r="BS276" i="3"/>
  <c r="BQ276" i="3"/>
  <c r="BP276" i="3"/>
  <c r="BO276" i="3"/>
  <c r="BN276" i="3"/>
  <c r="BM276" i="3"/>
  <c r="CI276" i="3" s="1"/>
  <c r="BG276" i="3"/>
  <c r="BF276" i="3"/>
  <c r="BE276" i="3"/>
  <c r="BD276" i="3"/>
  <c r="BC276" i="3"/>
  <c r="BB276" i="3"/>
  <c r="BA276" i="3"/>
  <c r="AZ276" i="3"/>
  <c r="AY276" i="3"/>
  <c r="AX276" i="3"/>
  <c r="AW276" i="3"/>
  <c r="AV276" i="3"/>
  <c r="AU276" i="3"/>
  <c r="AT276" i="3"/>
  <c r="AS276" i="3"/>
  <c r="AR276" i="3"/>
  <c r="AB276" i="3"/>
  <c r="V276" i="3"/>
  <c r="U276" i="3"/>
  <c r="T276" i="3"/>
  <c r="S276" i="3"/>
  <c r="R276" i="3"/>
  <c r="Q276" i="3"/>
  <c r="P276" i="3"/>
  <c r="O276" i="3"/>
  <c r="N276" i="3"/>
  <c r="M276" i="3"/>
  <c r="L276" i="3"/>
  <c r="I276" i="3"/>
  <c r="G276" i="3"/>
  <c r="F276" i="3"/>
  <c r="CJ275" i="3"/>
  <c r="CI275" i="3"/>
  <c r="CH275" i="3"/>
  <c r="CG275" i="3"/>
  <c r="CD275" i="3"/>
  <c r="CC275" i="3"/>
  <c r="CB275" i="3"/>
  <c r="CA275" i="3"/>
  <c r="BV275" i="3"/>
  <c r="BU275" i="3"/>
  <c r="BT275" i="3"/>
  <c r="BS275" i="3"/>
  <c r="BQ275" i="3"/>
  <c r="BP275" i="3"/>
  <c r="BO275" i="3"/>
  <c r="BN275" i="3"/>
  <c r="BM275" i="3"/>
  <c r="CP275" i="3" s="1"/>
  <c r="BG275" i="3"/>
  <c r="BF275" i="3"/>
  <c r="BE275" i="3"/>
  <c r="BD275" i="3"/>
  <c r="BC275" i="3"/>
  <c r="BB275" i="3"/>
  <c r="BA275" i="3"/>
  <c r="AZ275" i="3"/>
  <c r="AY275" i="3"/>
  <c r="AX275" i="3"/>
  <c r="AW275" i="3"/>
  <c r="AV275" i="3"/>
  <c r="AU275" i="3"/>
  <c r="AT275" i="3"/>
  <c r="AS275" i="3"/>
  <c r="AR275" i="3"/>
  <c r="AH275" i="3"/>
  <c r="AC275" i="3"/>
  <c r="AB275" i="3"/>
  <c r="V275" i="3"/>
  <c r="U275" i="3"/>
  <c r="T275" i="3"/>
  <c r="S275" i="3"/>
  <c r="R275" i="3"/>
  <c r="Q275" i="3"/>
  <c r="P275" i="3"/>
  <c r="O275" i="3"/>
  <c r="N275" i="3"/>
  <c r="M275" i="3"/>
  <c r="L275" i="3"/>
  <c r="I275" i="3"/>
  <c r="G275" i="3"/>
  <c r="F275" i="3"/>
  <c r="CJ274" i="3"/>
  <c r="CH274" i="3"/>
  <c r="CG274" i="3"/>
  <c r="CD274" i="3"/>
  <c r="CC274" i="3"/>
  <c r="CB274" i="3"/>
  <c r="CA274" i="3"/>
  <c r="BV274" i="3"/>
  <c r="BU274" i="3" s="1"/>
  <c r="BT274" i="3"/>
  <c r="BS274" i="3"/>
  <c r="BQ274" i="3"/>
  <c r="BP274" i="3"/>
  <c r="BO274" i="3"/>
  <c r="BN274" i="3"/>
  <c r="BM274" i="3"/>
  <c r="CI274" i="3" s="1"/>
  <c r="BG274" i="3"/>
  <c r="BF274" i="3"/>
  <c r="BE274" i="3"/>
  <c r="BD274" i="3"/>
  <c r="BC274" i="3"/>
  <c r="BB274" i="3"/>
  <c r="BA274" i="3"/>
  <c r="AZ274" i="3"/>
  <c r="AY274" i="3"/>
  <c r="AX274" i="3"/>
  <c r="AW274" i="3"/>
  <c r="AV274" i="3"/>
  <c r="AU274" i="3"/>
  <c r="AT274" i="3"/>
  <c r="AS274" i="3"/>
  <c r="AR274" i="3"/>
  <c r="AB274" i="3"/>
  <c r="V274" i="3"/>
  <c r="U274" i="3"/>
  <c r="T274" i="3"/>
  <c r="S274" i="3"/>
  <c r="R274" i="3"/>
  <c r="Q274" i="3"/>
  <c r="P274" i="3"/>
  <c r="O274" i="3"/>
  <c r="N274" i="3"/>
  <c r="M274" i="3"/>
  <c r="L274" i="3"/>
  <c r="I274" i="3"/>
  <c r="G274" i="3"/>
  <c r="F274" i="3"/>
  <c r="CJ273" i="3"/>
  <c r="CI273" i="3"/>
  <c r="CH273" i="3"/>
  <c r="CG273" i="3"/>
  <c r="CD273" i="3"/>
  <c r="CC273" i="3"/>
  <c r="CB273" i="3"/>
  <c r="CA273" i="3"/>
  <c r="BV273" i="3"/>
  <c r="BU273" i="3"/>
  <c r="BT273" i="3"/>
  <c r="BS273" i="3"/>
  <c r="BQ273" i="3"/>
  <c r="BP273" i="3"/>
  <c r="BO273" i="3"/>
  <c r="BN273" i="3"/>
  <c r="BM273" i="3"/>
  <c r="CP273" i="3" s="1"/>
  <c r="BG273" i="3"/>
  <c r="BF273" i="3"/>
  <c r="BE273" i="3"/>
  <c r="BD273" i="3"/>
  <c r="BC273" i="3"/>
  <c r="BB273" i="3"/>
  <c r="BA273" i="3"/>
  <c r="AZ273" i="3"/>
  <c r="AY273" i="3"/>
  <c r="AX273" i="3"/>
  <c r="AW273" i="3"/>
  <c r="AV273" i="3"/>
  <c r="AU273" i="3"/>
  <c r="AT273" i="3"/>
  <c r="AS273" i="3"/>
  <c r="AR273" i="3"/>
  <c r="AH273" i="3"/>
  <c r="AC273" i="3"/>
  <c r="AB273" i="3"/>
  <c r="V273" i="3"/>
  <c r="U273" i="3"/>
  <c r="T273" i="3"/>
  <c r="S273" i="3"/>
  <c r="R273" i="3"/>
  <c r="Q273" i="3"/>
  <c r="P273" i="3"/>
  <c r="O273" i="3"/>
  <c r="N273" i="3"/>
  <c r="M273" i="3"/>
  <c r="L273" i="3"/>
  <c r="I273" i="3"/>
  <c r="G273" i="3"/>
  <c r="F273" i="3"/>
  <c r="CJ272" i="3"/>
  <c r="CH272" i="3"/>
  <c r="CG272" i="3"/>
  <c r="CD272" i="3"/>
  <c r="CC272" i="3"/>
  <c r="CB272" i="3"/>
  <c r="CA272" i="3"/>
  <c r="BV272" i="3"/>
  <c r="BU272" i="3" s="1"/>
  <c r="BT272" i="3"/>
  <c r="BS272" i="3"/>
  <c r="BQ272" i="3"/>
  <c r="BP272" i="3"/>
  <c r="BO272" i="3"/>
  <c r="BN272" i="3"/>
  <c r="BM272" i="3"/>
  <c r="CI272" i="3" s="1"/>
  <c r="BG272" i="3"/>
  <c r="BF272" i="3"/>
  <c r="BE272" i="3"/>
  <c r="BD272" i="3"/>
  <c r="BC272" i="3"/>
  <c r="BB272" i="3"/>
  <c r="BA272" i="3"/>
  <c r="AZ272" i="3"/>
  <c r="AY272" i="3"/>
  <c r="AX272" i="3"/>
  <c r="AW272" i="3"/>
  <c r="AV272" i="3"/>
  <c r="AU272" i="3"/>
  <c r="AT272" i="3"/>
  <c r="AS272" i="3"/>
  <c r="AR272" i="3"/>
  <c r="AB272" i="3"/>
  <c r="V272" i="3"/>
  <c r="U272" i="3"/>
  <c r="T272" i="3"/>
  <c r="S272" i="3"/>
  <c r="R272" i="3"/>
  <c r="Q272" i="3"/>
  <c r="P272" i="3"/>
  <c r="O272" i="3"/>
  <c r="N272" i="3"/>
  <c r="M272" i="3"/>
  <c r="L272" i="3"/>
  <c r="I272" i="3"/>
  <c r="G272" i="3"/>
  <c r="F272" i="3"/>
  <c r="CJ271" i="3"/>
  <c r="CI271" i="3"/>
  <c r="CH271" i="3"/>
  <c r="CG271" i="3"/>
  <c r="CD271" i="3"/>
  <c r="CC271" i="3"/>
  <c r="CB271" i="3"/>
  <c r="CA271" i="3"/>
  <c r="BV271" i="3"/>
  <c r="BU271" i="3"/>
  <c r="BT271" i="3"/>
  <c r="BS271" i="3"/>
  <c r="BQ271" i="3"/>
  <c r="BP271" i="3"/>
  <c r="BO271" i="3"/>
  <c r="BN271" i="3"/>
  <c r="BM271" i="3"/>
  <c r="CP271" i="3" s="1"/>
  <c r="BG271" i="3"/>
  <c r="BF271" i="3"/>
  <c r="BE271" i="3"/>
  <c r="BD271" i="3"/>
  <c r="BC271" i="3"/>
  <c r="BB271" i="3"/>
  <c r="BA271" i="3"/>
  <c r="AZ271" i="3"/>
  <c r="AY271" i="3"/>
  <c r="AX271" i="3"/>
  <c r="AW271" i="3"/>
  <c r="AV271" i="3"/>
  <c r="AU271" i="3"/>
  <c r="AT271" i="3"/>
  <c r="AS271" i="3"/>
  <c r="AR271" i="3"/>
  <c r="AH271" i="3"/>
  <c r="AC271" i="3"/>
  <c r="AB271" i="3"/>
  <c r="V271" i="3"/>
  <c r="U271" i="3"/>
  <c r="T271" i="3"/>
  <c r="S271" i="3"/>
  <c r="R271" i="3"/>
  <c r="Q271" i="3"/>
  <c r="P271" i="3"/>
  <c r="O271" i="3"/>
  <c r="N271" i="3"/>
  <c r="M271" i="3"/>
  <c r="L271" i="3"/>
  <c r="I271" i="3"/>
  <c r="G271" i="3"/>
  <c r="F271" i="3"/>
  <c r="CJ270" i="3"/>
  <c r="CH270" i="3"/>
  <c r="CG270" i="3"/>
  <c r="CD270" i="3"/>
  <c r="CC270" i="3"/>
  <c r="CB270" i="3"/>
  <c r="CA270" i="3"/>
  <c r="BV270" i="3"/>
  <c r="BU270" i="3" s="1"/>
  <c r="BT270" i="3"/>
  <c r="BS270" i="3"/>
  <c r="BQ270" i="3"/>
  <c r="BP270" i="3"/>
  <c r="BO270" i="3"/>
  <c r="BN270" i="3"/>
  <c r="BM270" i="3"/>
  <c r="CI270" i="3" s="1"/>
  <c r="BG270" i="3"/>
  <c r="BF270" i="3"/>
  <c r="BE270" i="3"/>
  <c r="BD270" i="3"/>
  <c r="BC270" i="3"/>
  <c r="BB270" i="3"/>
  <c r="BA270" i="3"/>
  <c r="AZ270" i="3"/>
  <c r="AY270" i="3"/>
  <c r="AX270" i="3"/>
  <c r="AW270" i="3"/>
  <c r="AV270" i="3"/>
  <c r="AU270" i="3"/>
  <c r="AT270" i="3"/>
  <c r="AS270" i="3"/>
  <c r="AR270" i="3"/>
  <c r="AB270" i="3"/>
  <c r="V270" i="3"/>
  <c r="U270" i="3"/>
  <c r="T270" i="3"/>
  <c r="S270" i="3"/>
  <c r="R270" i="3"/>
  <c r="Q270" i="3"/>
  <c r="P270" i="3"/>
  <c r="O270" i="3"/>
  <c r="N270" i="3"/>
  <c r="M270" i="3"/>
  <c r="L270" i="3"/>
  <c r="I270" i="3"/>
  <c r="G270" i="3"/>
  <c r="F270" i="3"/>
  <c r="CJ269" i="3"/>
  <c r="CI269" i="3"/>
  <c r="CH269" i="3"/>
  <c r="CG269" i="3"/>
  <c r="CD269" i="3"/>
  <c r="CC269" i="3"/>
  <c r="CB269" i="3"/>
  <c r="CA269" i="3"/>
  <c r="BV269" i="3"/>
  <c r="BU269" i="3"/>
  <c r="BT269" i="3"/>
  <c r="BS269" i="3"/>
  <c r="BQ269" i="3"/>
  <c r="BP269" i="3"/>
  <c r="BO269" i="3"/>
  <c r="BN269" i="3"/>
  <c r="BM269" i="3"/>
  <c r="CP269" i="3" s="1"/>
  <c r="BG269" i="3"/>
  <c r="BF269" i="3"/>
  <c r="BE269" i="3"/>
  <c r="BD269" i="3"/>
  <c r="BC269" i="3"/>
  <c r="BB269" i="3"/>
  <c r="BA269" i="3"/>
  <c r="AZ269" i="3"/>
  <c r="AY269" i="3"/>
  <c r="AX269" i="3"/>
  <c r="AW269" i="3"/>
  <c r="AV269" i="3"/>
  <c r="AU269" i="3"/>
  <c r="AT269" i="3"/>
  <c r="AS269" i="3"/>
  <c r="AR269" i="3"/>
  <c r="AH269" i="3"/>
  <c r="AC269" i="3"/>
  <c r="AB269" i="3"/>
  <c r="V269" i="3"/>
  <c r="U269" i="3"/>
  <c r="T269" i="3"/>
  <c r="S269" i="3"/>
  <c r="R269" i="3"/>
  <c r="Q269" i="3"/>
  <c r="P269" i="3"/>
  <c r="O269" i="3"/>
  <c r="N269" i="3"/>
  <c r="M269" i="3"/>
  <c r="L269" i="3"/>
  <c r="I269" i="3"/>
  <c r="G269" i="3"/>
  <c r="F269" i="3"/>
  <c r="CJ268" i="3"/>
  <c r="CH268" i="3"/>
  <c r="CG268" i="3"/>
  <c r="CD268" i="3"/>
  <c r="CC268" i="3"/>
  <c r="CB268" i="3"/>
  <c r="CA268" i="3"/>
  <c r="BV268" i="3"/>
  <c r="BU268" i="3" s="1"/>
  <c r="BT268" i="3"/>
  <c r="BS268" i="3"/>
  <c r="BQ268" i="3"/>
  <c r="BP268" i="3"/>
  <c r="BO268" i="3"/>
  <c r="BN268" i="3"/>
  <c r="BM268" i="3"/>
  <c r="CI268" i="3" s="1"/>
  <c r="BG268" i="3"/>
  <c r="BF268" i="3"/>
  <c r="BE268" i="3"/>
  <c r="BD268" i="3"/>
  <c r="BC268" i="3"/>
  <c r="BB268" i="3"/>
  <c r="BA268" i="3"/>
  <c r="AZ268" i="3"/>
  <c r="AY268" i="3"/>
  <c r="AX268" i="3"/>
  <c r="AW268" i="3"/>
  <c r="AV268" i="3"/>
  <c r="AU268" i="3"/>
  <c r="AT268" i="3"/>
  <c r="AS268" i="3"/>
  <c r="AR268" i="3"/>
  <c r="AB268" i="3"/>
  <c r="V268" i="3"/>
  <c r="U268" i="3"/>
  <c r="T268" i="3"/>
  <c r="S268" i="3"/>
  <c r="R268" i="3"/>
  <c r="Q268" i="3"/>
  <c r="P268" i="3"/>
  <c r="O268" i="3"/>
  <c r="N268" i="3"/>
  <c r="M268" i="3"/>
  <c r="L268" i="3"/>
  <c r="I268" i="3"/>
  <c r="G268" i="3"/>
  <c r="F268" i="3"/>
  <c r="CJ267" i="3"/>
  <c r="CI267" i="3"/>
  <c r="CH267" i="3"/>
  <c r="CG267" i="3"/>
  <c r="CD267" i="3"/>
  <c r="CC267" i="3"/>
  <c r="CB267" i="3"/>
  <c r="CA267" i="3"/>
  <c r="BV267" i="3"/>
  <c r="BU267" i="3"/>
  <c r="BT267" i="3"/>
  <c r="BS267" i="3"/>
  <c r="BQ267" i="3"/>
  <c r="BP267" i="3"/>
  <c r="BO267" i="3"/>
  <c r="BN267" i="3"/>
  <c r="BM267" i="3"/>
  <c r="CP267" i="3" s="1"/>
  <c r="BG267" i="3"/>
  <c r="BF267" i="3"/>
  <c r="BE267" i="3"/>
  <c r="BD267" i="3"/>
  <c r="BC267" i="3"/>
  <c r="BB267" i="3"/>
  <c r="BA267" i="3"/>
  <c r="AZ267" i="3"/>
  <c r="AY267" i="3"/>
  <c r="AX267" i="3"/>
  <c r="AW267" i="3"/>
  <c r="AV267" i="3"/>
  <c r="AU267" i="3"/>
  <c r="AT267" i="3"/>
  <c r="AS267" i="3"/>
  <c r="AR267" i="3"/>
  <c r="AH267" i="3"/>
  <c r="AC267" i="3"/>
  <c r="AB267" i="3"/>
  <c r="V267" i="3"/>
  <c r="U267" i="3"/>
  <c r="T267" i="3"/>
  <c r="S267" i="3"/>
  <c r="R267" i="3"/>
  <c r="Q267" i="3"/>
  <c r="P267" i="3"/>
  <c r="O267" i="3"/>
  <c r="N267" i="3"/>
  <c r="M267" i="3"/>
  <c r="L267" i="3"/>
  <c r="I267" i="3"/>
  <c r="G267" i="3"/>
  <c r="F267" i="3"/>
  <c r="CJ266" i="3"/>
  <c r="CH266" i="3"/>
  <c r="CG266" i="3"/>
  <c r="CD266" i="3"/>
  <c r="CC266" i="3"/>
  <c r="CB266" i="3"/>
  <c r="CA266" i="3"/>
  <c r="BV266" i="3"/>
  <c r="BU266" i="3" s="1"/>
  <c r="BT266" i="3"/>
  <c r="BS266" i="3"/>
  <c r="BQ266" i="3"/>
  <c r="BP266" i="3"/>
  <c r="BO266" i="3"/>
  <c r="BN266" i="3"/>
  <c r="BM266" i="3"/>
  <c r="CI266" i="3" s="1"/>
  <c r="BG266" i="3"/>
  <c r="BF266" i="3"/>
  <c r="BE266" i="3"/>
  <c r="BD266" i="3"/>
  <c r="BC266" i="3"/>
  <c r="BB266" i="3"/>
  <c r="BA266" i="3"/>
  <c r="AZ266" i="3"/>
  <c r="AY266" i="3"/>
  <c r="AX266" i="3"/>
  <c r="AW266" i="3"/>
  <c r="AV266" i="3"/>
  <c r="AU266" i="3"/>
  <c r="AT266" i="3"/>
  <c r="AS266" i="3"/>
  <c r="AR266" i="3"/>
  <c r="AB266" i="3"/>
  <c r="V266" i="3"/>
  <c r="U266" i="3"/>
  <c r="T266" i="3"/>
  <c r="S266" i="3"/>
  <c r="R266" i="3"/>
  <c r="Q266" i="3"/>
  <c r="P266" i="3"/>
  <c r="O266" i="3"/>
  <c r="N266" i="3"/>
  <c r="M266" i="3"/>
  <c r="L266" i="3"/>
  <c r="I266" i="3"/>
  <c r="G266" i="3"/>
  <c r="F266" i="3"/>
  <c r="CJ265" i="3"/>
  <c r="CI265" i="3"/>
  <c r="CH265" i="3"/>
  <c r="CG265" i="3"/>
  <c r="CD265" i="3"/>
  <c r="CC265" i="3"/>
  <c r="CB265" i="3"/>
  <c r="CA265" i="3"/>
  <c r="BV265" i="3"/>
  <c r="BU265" i="3"/>
  <c r="BT265" i="3"/>
  <c r="BS265" i="3"/>
  <c r="BQ265" i="3"/>
  <c r="BP265" i="3"/>
  <c r="BO265" i="3"/>
  <c r="BN265" i="3"/>
  <c r="BM265" i="3"/>
  <c r="CP265" i="3" s="1"/>
  <c r="BG265" i="3"/>
  <c r="BF265" i="3"/>
  <c r="BE265" i="3"/>
  <c r="BD265" i="3"/>
  <c r="BC265" i="3"/>
  <c r="BB265" i="3"/>
  <c r="BA265" i="3"/>
  <c r="AZ265" i="3"/>
  <c r="AY265" i="3"/>
  <c r="AX265" i="3"/>
  <c r="AW265" i="3"/>
  <c r="AV265" i="3"/>
  <c r="AU265" i="3"/>
  <c r="AT265" i="3"/>
  <c r="AS265" i="3"/>
  <c r="AR265" i="3"/>
  <c r="AH265" i="3"/>
  <c r="AC265" i="3"/>
  <c r="AB265" i="3"/>
  <c r="V265" i="3"/>
  <c r="U265" i="3"/>
  <c r="T265" i="3"/>
  <c r="S265" i="3"/>
  <c r="R265" i="3"/>
  <c r="Q265" i="3"/>
  <c r="P265" i="3"/>
  <c r="O265" i="3"/>
  <c r="N265" i="3"/>
  <c r="M265" i="3"/>
  <c r="L265" i="3"/>
  <c r="I265" i="3"/>
  <c r="G265" i="3"/>
  <c r="F265" i="3"/>
  <c r="CJ264" i="3"/>
  <c r="CH264" i="3"/>
  <c r="CG264" i="3"/>
  <c r="CD264" i="3"/>
  <c r="CC264" i="3"/>
  <c r="CB264" i="3"/>
  <c r="CA264" i="3"/>
  <c r="BV264" i="3"/>
  <c r="BU264" i="3" s="1"/>
  <c r="BT264" i="3"/>
  <c r="BS264" i="3"/>
  <c r="BQ264" i="3"/>
  <c r="BP264" i="3"/>
  <c r="BO264" i="3"/>
  <c r="BN264" i="3"/>
  <c r="BM264" i="3"/>
  <c r="CI264" i="3" s="1"/>
  <c r="BG264" i="3"/>
  <c r="BF264" i="3"/>
  <c r="BE264" i="3"/>
  <c r="BD264" i="3"/>
  <c r="BC264" i="3"/>
  <c r="BB264" i="3"/>
  <c r="BA264" i="3"/>
  <c r="AZ264" i="3"/>
  <c r="AY264" i="3"/>
  <c r="AX264" i="3"/>
  <c r="AW264" i="3"/>
  <c r="AV264" i="3"/>
  <c r="AU264" i="3"/>
  <c r="AT264" i="3"/>
  <c r="AS264" i="3"/>
  <c r="AR264" i="3"/>
  <c r="AB264" i="3"/>
  <c r="V264" i="3"/>
  <c r="U264" i="3"/>
  <c r="T264" i="3"/>
  <c r="S264" i="3"/>
  <c r="R264" i="3"/>
  <c r="Q264" i="3"/>
  <c r="P264" i="3"/>
  <c r="O264" i="3"/>
  <c r="N264" i="3"/>
  <c r="M264" i="3"/>
  <c r="L264" i="3"/>
  <c r="I264" i="3"/>
  <c r="G264" i="3"/>
  <c r="F264" i="3"/>
  <c r="CJ263" i="3"/>
  <c r="CI263" i="3"/>
  <c r="CH263" i="3"/>
  <c r="CG263" i="3"/>
  <c r="CD263" i="3"/>
  <c r="CC263" i="3"/>
  <c r="CB263" i="3"/>
  <c r="CA263" i="3"/>
  <c r="BV263" i="3"/>
  <c r="BU263" i="3"/>
  <c r="BT263" i="3"/>
  <c r="BS263" i="3"/>
  <c r="BQ263" i="3"/>
  <c r="BP263" i="3"/>
  <c r="BO263" i="3"/>
  <c r="BN263" i="3"/>
  <c r="BM263" i="3"/>
  <c r="CP263" i="3" s="1"/>
  <c r="BG263" i="3"/>
  <c r="BF263" i="3"/>
  <c r="BE263" i="3"/>
  <c r="BD263" i="3"/>
  <c r="BC263" i="3"/>
  <c r="BB263" i="3"/>
  <c r="BA263" i="3"/>
  <c r="AZ263" i="3"/>
  <c r="AY263" i="3"/>
  <c r="AX263" i="3"/>
  <c r="AW263" i="3"/>
  <c r="AV263" i="3"/>
  <c r="AU263" i="3"/>
  <c r="AT263" i="3"/>
  <c r="AS263" i="3"/>
  <c r="AR263" i="3"/>
  <c r="AH263" i="3"/>
  <c r="AC263" i="3"/>
  <c r="AB263" i="3"/>
  <c r="V263" i="3"/>
  <c r="U263" i="3"/>
  <c r="T263" i="3"/>
  <c r="S263" i="3"/>
  <c r="R263" i="3"/>
  <c r="Q263" i="3"/>
  <c r="P263" i="3"/>
  <c r="O263" i="3"/>
  <c r="N263" i="3"/>
  <c r="M263" i="3"/>
  <c r="L263" i="3"/>
  <c r="I263" i="3"/>
  <c r="G263" i="3"/>
  <c r="F263" i="3"/>
  <c r="CJ262" i="3"/>
  <c r="CH262" i="3"/>
  <c r="CG262" i="3"/>
  <c r="CD262" i="3"/>
  <c r="CC262" i="3"/>
  <c r="CB262" i="3"/>
  <c r="CA262" i="3"/>
  <c r="BV262" i="3"/>
  <c r="BU262" i="3" s="1"/>
  <c r="BT262" i="3"/>
  <c r="BS262" i="3"/>
  <c r="BQ262" i="3"/>
  <c r="BP262" i="3"/>
  <c r="BO262" i="3"/>
  <c r="BN262" i="3"/>
  <c r="BM262" i="3"/>
  <c r="CI262" i="3" s="1"/>
  <c r="BG262" i="3"/>
  <c r="BF262" i="3"/>
  <c r="BE262" i="3"/>
  <c r="BD262" i="3"/>
  <c r="BC262" i="3"/>
  <c r="BB262" i="3"/>
  <c r="BA262" i="3"/>
  <c r="AZ262" i="3"/>
  <c r="AY262" i="3"/>
  <c r="AX262" i="3"/>
  <c r="AW262" i="3"/>
  <c r="AV262" i="3"/>
  <c r="AU262" i="3"/>
  <c r="AT262" i="3"/>
  <c r="AS262" i="3"/>
  <c r="AR262" i="3"/>
  <c r="AB262" i="3"/>
  <c r="V262" i="3"/>
  <c r="U262" i="3"/>
  <c r="T262" i="3"/>
  <c r="S262" i="3"/>
  <c r="R262" i="3"/>
  <c r="Q262" i="3"/>
  <c r="P262" i="3"/>
  <c r="O262" i="3"/>
  <c r="N262" i="3"/>
  <c r="M262" i="3"/>
  <c r="L262" i="3"/>
  <c r="I262" i="3"/>
  <c r="G262" i="3"/>
  <c r="F262" i="3"/>
  <c r="CJ261" i="3"/>
  <c r="CI261" i="3"/>
  <c r="CH261" i="3"/>
  <c r="CG261" i="3"/>
  <c r="CD261" i="3"/>
  <c r="CC261" i="3"/>
  <c r="CB261" i="3"/>
  <c r="CA261" i="3"/>
  <c r="BV261" i="3"/>
  <c r="BU261" i="3"/>
  <c r="BT261" i="3"/>
  <c r="BS261" i="3"/>
  <c r="BQ261" i="3"/>
  <c r="BP261" i="3"/>
  <c r="BO261" i="3"/>
  <c r="BN261" i="3"/>
  <c r="BM261" i="3"/>
  <c r="CP261" i="3" s="1"/>
  <c r="BG261" i="3"/>
  <c r="BF261" i="3"/>
  <c r="BE261" i="3"/>
  <c r="BD261" i="3"/>
  <c r="BC261" i="3"/>
  <c r="BB261" i="3"/>
  <c r="BA261" i="3"/>
  <c r="AZ261" i="3"/>
  <c r="AY261" i="3"/>
  <c r="AX261" i="3"/>
  <c r="AW261" i="3"/>
  <c r="AV261" i="3"/>
  <c r="AU261" i="3"/>
  <c r="AT261" i="3"/>
  <c r="AS261" i="3"/>
  <c r="AR261" i="3"/>
  <c r="AH261" i="3"/>
  <c r="AC261" i="3"/>
  <c r="AB261" i="3"/>
  <c r="V261" i="3"/>
  <c r="U261" i="3"/>
  <c r="T261" i="3"/>
  <c r="S261" i="3"/>
  <c r="R261" i="3"/>
  <c r="Q261" i="3"/>
  <c r="P261" i="3"/>
  <c r="O261" i="3"/>
  <c r="N261" i="3"/>
  <c r="M261" i="3"/>
  <c r="L261" i="3"/>
  <c r="I261" i="3"/>
  <c r="G261" i="3"/>
  <c r="F261" i="3"/>
  <c r="CJ260" i="3"/>
  <c r="CH260" i="3"/>
  <c r="CG260" i="3"/>
  <c r="CD260" i="3"/>
  <c r="CC260" i="3"/>
  <c r="CB260" i="3"/>
  <c r="CA260" i="3"/>
  <c r="BV260" i="3"/>
  <c r="BU260" i="3" s="1"/>
  <c r="BT260" i="3"/>
  <c r="BS260" i="3"/>
  <c r="BQ260" i="3"/>
  <c r="BP260" i="3"/>
  <c r="BO260" i="3"/>
  <c r="BN260" i="3"/>
  <c r="BM260" i="3"/>
  <c r="CI260" i="3" s="1"/>
  <c r="BG260" i="3"/>
  <c r="BF260" i="3"/>
  <c r="BE260" i="3"/>
  <c r="BD260" i="3"/>
  <c r="BC260" i="3"/>
  <c r="BB260" i="3"/>
  <c r="BA260" i="3"/>
  <c r="AZ260" i="3"/>
  <c r="AY260" i="3"/>
  <c r="AX260" i="3"/>
  <c r="AW260" i="3"/>
  <c r="AV260" i="3"/>
  <c r="AU260" i="3"/>
  <c r="AT260" i="3"/>
  <c r="AS260" i="3"/>
  <c r="AR260" i="3"/>
  <c r="AB260" i="3"/>
  <c r="V260" i="3"/>
  <c r="U260" i="3"/>
  <c r="T260" i="3"/>
  <c r="S260" i="3"/>
  <c r="R260" i="3"/>
  <c r="Q260" i="3"/>
  <c r="P260" i="3"/>
  <c r="O260" i="3"/>
  <c r="N260" i="3"/>
  <c r="M260" i="3"/>
  <c r="L260" i="3"/>
  <c r="I260" i="3"/>
  <c r="G260" i="3"/>
  <c r="F260" i="3"/>
  <c r="CJ259" i="3"/>
  <c r="CI259" i="3"/>
  <c r="CH259" i="3"/>
  <c r="CG259" i="3"/>
  <c r="CD259" i="3"/>
  <c r="CC259" i="3"/>
  <c r="CB259" i="3"/>
  <c r="CA259" i="3"/>
  <c r="BV259" i="3"/>
  <c r="BU259" i="3"/>
  <c r="BT259" i="3"/>
  <c r="BS259" i="3"/>
  <c r="BQ259" i="3"/>
  <c r="BP259" i="3"/>
  <c r="BO259" i="3"/>
  <c r="BN259" i="3"/>
  <c r="BM259" i="3"/>
  <c r="CP259" i="3" s="1"/>
  <c r="BG259" i="3"/>
  <c r="BF259" i="3"/>
  <c r="BE259" i="3"/>
  <c r="BD259" i="3"/>
  <c r="BC259" i="3"/>
  <c r="BB259" i="3"/>
  <c r="BA259" i="3"/>
  <c r="AZ259" i="3"/>
  <c r="AY259" i="3"/>
  <c r="AX259" i="3"/>
  <c r="AW259" i="3"/>
  <c r="AV259" i="3"/>
  <c r="AU259" i="3"/>
  <c r="AT259" i="3"/>
  <c r="AS259" i="3"/>
  <c r="AR259" i="3"/>
  <c r="AH259" i="3"/>
  <c r="AC259" i="3"/>
  <c r="AB259" i="3"/>
  <c r="V259" i="3"/>
  <c r="U259" i="3"/>
  <c r="T259" i="3"/>
  <c r="S259" i="3"/>
  <c r="R259" i="3"/>
  <c r="Q259" i="3"/>
  <c r="P259" i="3"/>
  <c r="O259" i="3"/>
  <c r="N259" i="3"/>
  <c r="M259" i="3"/>
  <c r="L259" i="3"/>
  <c r="I259" i="3"/>
  <c r="G259" i="3"/>
  <c r="F259" i="3"/>
  <c r="CJ258" i="3"/>
  <c r="CH258" i="3"/>
  <c r="CG258" i="3"/>
  <c r="CD258" i="3"/>
  <c r="CC258" i="3"/>
  <c r="CB258" i="3"/>
  <c r="CA258" i="3"/>
  <c r="BV258" i="3"/>
  <c r="BU258" i="3" s="1"/>
  <c r="BT258" i="3"/>
  <c r="BS258" i="3"/>
  <c r="BQ258" i="3"/>
  <c r="BP258" i="3"/>
  <c r="BO258" i="3"/>
  <c r="BN258" i="3"/>
  <c r="BM258" i="3"/>
  <c r="CI258" i="3" s="1"/>
  <c r="BG258" i="3"/>
  <c r="BF258" i="3"/>
  <c r="BE258" i="3"/>
  <c r="BD258" i="3"/>
  <c r="BC258" i="3"/>
  <c r="BB258" i="3"/>
  <c r="BA258" i="3"/>
  <c r="AZ258" i="3"/>
  <c r="AY258" i="3"/>
  <c r="AX258" i="3"/>
  <c r="AW258" i="3"/>
  <c r="AV258" i="3"/>
  <c r="AU258" i="3"/>
  <c r="AT258" i="3"/>
  <c r="AS258" i="3"/>
  <c r="AR258" i="3"/>
  <c r="AB258" i="3"/>
  <c r="V258" i="3"/>
  <c r="U258" i="3"/>
  <c r="T258" i="3"/>
  <c r="S258" i="3"/>
  <c r="R258" i="3"/>
  <c r="Q258" i="3"/>
  <c r="P258" i="3"/>
  <c r="O258" i="3"/>
  <c r="N258" i="3"/>
  <c r="M258" i="3"/>
  <c r="L258" i="3"/>
  <c r="I258" i="3"/>
  <c r="G258" i="3"/>
  <c r="F258" i="3"/>
  <c r="CJ257" i="3"/>
  <c r="CI257" i="3"/>
  <c r="CH257" i="3"/>
  <c r="CG257" i="3"/>
  <c r="CD257" i="3"/>
  <c r="CC257" i="3"/>
  <c r="CB257" i="3"/>
  <c r="CA257" i="3"/>
  <c r="BV257" i="3"/>
  <c r="BU257" i="3"/>
  <c r="BT257" i="3"/>
  <c r="BS257" i="3"/>
  <c r="BQ257" i="3"/>
  <c r="BP257" i="3"/>
  <c r="BO257" i="3"/>
  <c r="BN257" i="3"/>
  <c r="BM257" i="3"/>
  <c r="BW257" i="3" s="1"/>
  <c r="BX257" i="3" s="1"/>
  <c r="BG257" i="3"/>
  <c r="BF257" i="3"/>
  <c r="BE257" i="3"/>
  <c r="BD257" i="3"/>
  <c r="BC257" i="3"/>
  <c r="BB257" i="3"/>
  <c r="BA257" i="3"/>
  <c r="AZ257" i="3"/>
  <c r="AY257" i="3"/>
  <c r="AX257" i="3"/>
  <c r="AW257" i="3"/>
  <c r="AV257" i="3"/>
  <c r="AU257" i="3"/>
  <c r="AT257" i="3"/>
  <c r="AS257" i="3"/>
  <c r="AR257" i="3"/>
  <c r="AH257" i="3"/>
  <c r="AC257" i="3"/>
  <c r="AB257" i="3"/>
  <c r="V257" i="3"/>
  <c r="U257" i="3"/>
  <c r="T257" i="3"/>
  <c r="S257" i="3"/>
  <c r="R257" i="3"/>
  <c r="Q257" i="3"/>
  <c r="P257" i="3"/>
  <c r="O257" i="3"/>
  <c r="N257" i="3"/>
  <c r="M257" i="3"/>
  <c r="L257" i="3"/>
  <c r="I257" i="3"/>
  <c r="G257" i="3"/>
  <c r="F257" i="3"/>
  <c r="CJ256" i="3"/>
  <c r="CH256" i="3"/>
  <c r="CG256" i="3"/>
  <c r="CD256" i="3"/>
  <c r="CC256" i="3"/>
  <c r="CB256" i="3"/>
  <c r="CA256" i="3"/>
  <c r="BV256" i="3"/>
  <c r="BU256" i="3" s="1"/>
  <c r="BT256" i="3"/>
  <c r="BS256" i="3"/>
  <c r="BQ256" i="3"/>
  <c r="BP256" i="3"/>
  <c r="BO256" i="3"/>
  <c r="BN256" i="3"/>
  <c r="BM256" i="3"/>
  <c r="CI256" i="3" s="1"/>
  <c r="BG256" i="3"/>
  <c r="BF256" i="3"/>
  <c r="BE256" i="3"/>
  <c r="BD256" i="3"/>
  <c r="BC256" i="3"/>
  <c r="BB256" i="3"/>
  <c r="BA256" i="3"/>
  <c r="AZ256" i="3"/>
  <c r="AY256" i="3"/>
  <c r="AX256" i="3"/>
  <c r="AW256" i="3"/>
  <c r="AV256" i="3"/>
  <c r="AU256" i="3"/>
  <c r="AT256" i="3"/>
  <c r="AS256" i="3"/>
  <c r="AR256" i="3"/>
  <c r="AB256" i="3"/>
  <c r="V256" i="3"/>
  <c r="U256" i="3"/>
  <c r="T256" i="3"/>
  <c r="S256" i="3"/>
  <c r="R256" i="3"/>
  <c r="Q256" i="3"/>
  <c r="P256" i="3"/>
  <c r="O256" i="3"/>
  <c r="N256" i="3"/>
  <c r="M256" i="3"/>
  <c r="L256" i="3"/>
  <c r="I256" i="3"/>
  <c r="G256" i="3"/>
  <c r="F256" i="3"/>
  <c r="CJ255" i="3"/>
  <c r="CI255" i="3"/>
  <c r="CH255" i="3"/>
  <c r="CG255" i="3"/>
  <c r="CD255" i="3"/>
  <c r="CC255" i="3"/>
  <c r="CB255" i="3"/>
  <c r="CA255" i="3"/>
  <c r="BV255" i="3"/>
  <c r="BU255" i="3"/>
  <c r="BT255" i="3"/>
  <c r="BS255" i="3"/>
  <c r="BQ255" i="3"/>
  <c r="BP255" i="3"/>
  <c r="BO255" i="3"/>
  <c r="BN255" i="3"/>
  <c r="BM255" i="3"/>
  <c r="CP255" i="3" s="1"/>
  <c r="BG255" i="3"/>
  <c r="BF255" i="3"/>
  <c r="BE255" i="3"/>
  <c r="BD255" i="3"/>
  <c r="BC255" i="3"/>
  <c r="BB255" i="3"/>
  <c r="BA255" i="3"/>
  <c r="AZ255" i="3"/>
  <c r="AY255" i="3"/>
  <c r="AX255" i="3"/>
  <c r="AW255" i="3"/>
  <c r="AV255" i="3"/>
  <c r="AU255" i="3"/>
  <c r="AT255" i="3"/>
  <c r="AS255" i="3"/>
  <c r="AR255" i="3"/>
  <c r="AH255" i="3"/>
  <c r="AC255" i="3"/>
  <c r="AB255" i="3"/>
  <c r="V255" i="3"/>
  <c r="U255" i="3"/>
  <c r="T255" i="3"/>
  <c r="S255" i="3"/>
  <c r="R255" i="3"/>
  <c r="Q255" i="3"/>
  <c r="P255" i="3"/>
  <c r="O255" i="3"/>
  <c r="N255" i="3"/>
  <c r="M255" i="3"/>
  <c r="L255" i="3"/>
  <c r="I255" i="3"/>
  <c r="G255" i="3"/>
  <c r="F255" i="3"/>
  <c r="CJ254" i="3"/>
  <c r="CH254" i="3"/>
  <c r="CG254" i="3"/>
  <c r="CD254" i="3"/>
  <c r="CC254" i="3"/>
  <c r="CB254" i="3"/>
  <c r="CA254" i="3"/>
  <c r="BV254" i="3"/>
  <c r="BU254" i="3" s="1"/>
  <c r="BT254" i="3"/>
  <c r="BS254" i="3"/>
  <c r="BQ254" i="3"/>
  <c r="BP254" i="3"/>
  <c r="BO254" i="3"/>
  <c r="BN254" i="3"/>
  <c r="BM254" i="3"/>
  <c r="CI254" i="3" s="1"/>
  <c r="BG254" i="3"/>
  <c r="BF254" i="3"/>
  <c r="BE254" i="3"/>
  <c r="BD254" i="3"/>
  <c r="BC254" i="3"/>
  <c r="BB254" i="3"/>
  <c r="BA254" i="3"/>
  <c r="AZ254" i="3"/>
  <c r="AY254" i="3"/>
  <c r="AX254" i="3"/>
  <c r="AW254" i="3"/>
  <c r="AV254" i="3"/>
  <c r="AU254" i="3"/>
  <c r="AT254" i="3"/>
  <c r="AS254" i="3"/>
  <c r="AR254" i="3"/>
  <c r="AB254" i="3"/>
  <c r="V254" i="3"/>
  <c r="U254" i="3"/>
  <c r="T254" i="3"/>
  <c r="S254" i="3"/>
  <c r="R254" i="3"/>
  <c r="Q254" i="3"/>
  <c r="P254" i="3"/>
  <c r="O254" i="3"/>
  <c r="N254" i="3"/>
  <c r="M254" i="3"/>
  <c r="L254" i="3"/>
  <c r="I254" i="3"/>
  <c r="G254" i="3"/>
  <c r="F254" i="3"/>
  <c r="CJ253" i="3"/>
  <c r="CI253" i="3"/>
  <c r="CH253" i="3"/>
  <c r="CG253" i="3"/>
  <c r="CD253" i="3"/>
  <c r="CC253" i="3"/>
  <c r="CB253" i="3"/>
  <c r="CA253" i="3"/>
  <c r="BV253" i="3"/>
  <c r="BU253" i="3"/>
  <c r="BT253" i="3"/>
  <c r="BS253" i="3"/>
  <c r="BQ253" i="3"/>
  <c r="BP253" i="3"/>
  <c r="BO253" i="3"/>
  <c r="BN253" i="3"/>
  <c r="BM253" i="3"/>
  <c r="CP253" i="3" s="1"/>
  <c r="BG253" i="3"/>
  <c r="BF253" i="3"/>
  <c r="BE253" i="3"/>
  <c r="BD253" i="3"/>
  <c r="BC253" i="3"/>
  <c r="BB253" i="3"/>
  <c r="BA253" i="3"/>
  <c r="AZ253" i="3"/>
  <c r="AY253" i="3"/>
  <c r="AX253" i="3"/>
  <c r="AW253" i="3"/>
  <c r="AV253" i="3"/>
  <c r="AU253" i="3"/>
  <c r="AT253" i="3"/>
  <c r="AS253" i="3"/>
  <c r="AR253" i="3"/>
  <c r="AH253" i="3"/>
  <c r="AC253" i="3"/>
  <c r="AB253" i="3"/>
  <c r="V253" i="3"/>
  <c r="U253" i="3"/>
  <c r="T253" i="3"/>
  <c r="S253" i="3"/>
  <c r="R253" i="3"/>
  <c r="Q253" i="3"/>
  <c r="P253" i="3"/>
  <c r="O253" i="3"/>
  <c r="N253" i="3"/>
  <c r="M253" i="3"/>
  <c r="L253" i="3"/>
  <c r="I253" i="3"/>
  <c r="G253" i="3"/>
  <c r="F253" i="3"/>
  <c r="CP252" i="3"/>
  <c r="CJ252" i="3"/>
  <c r="CH252" i="3"/>
  <c r="CG252" i="3"/>
  <c r="CD252" i="3"/>
  <c r="CC252" i="3"/>
  <c r="CB252" i="3"/>
  <c r="CA252" i="3"/>
  <c r="BV252" i="3"/>
  <c r="BW252" i="3" s="1"/>
  <c r="BX252" i="3" s="1"/>
  <c r="BT252" i="3"/>
  <c r="BS252" i="3"/>
  <c r="BQ252" i="3"/>
  <c r="BP252" i="3"/>
  <c r="BO252" i="3"/>
  <c r="BN252" i="3"/>
  <c r="BM252" i="3"/>
  <c r="CI252" i="3" s="1"/>
  <c r="BG252" i="3"/>
  <c r="BF252" i="3"/>
  <c r="BE252" i="3"/>
  <c r="BD252" i="3"/>
  <c r="BC252" i="3"/>
  <c r="BB252" i="3"/>
  <c r="BA252" i="3"/>
  <c r="AZ252" i="3"/>
  <c r="AY252" i="3"/>
  <c r="AX252" i="3"/>
  <c r="AW252" i="3"/>
  <c r="AV252" i="3"/>
  <c r="AU252" i="3"/>
  <c r="AT252" i="3"/>
  <c r="AS252" i="3"/>
  <c r="AR252" i="3"/>
  <c r="AH252" i="3"/>
  <c r="AC252" i="3"/>
  <c r="AF252" i="3" s="1"/>
  <c r="AB252" i="3"/>
  <c r="V252" i="3"/>
  <c r="U252" i="3"/>
  <c r="T252" i="3"/>
  <c r="S252" i="3"/>
  <c r="R252" i="3"/>
  <c r="Q252" i="3"/>
  <c r="P252" i="3"/>
  <c r="O252" i="3"/>
  <c r="N252" i="3"/>
  <c r="M252" i="3"/>
  <c r="L252" i="3"/>
  <c r="I252" i="3"/>
  <c r="G252" i="3"/>
  <c r="F252" i="3"/>
  <c r="CJ251" i="3"/>
  <c r="CH251" i="3"/>
  <c r="CG251" i="3"/>
  <c r="CD251" i="3"/>
  <c r="CC251" i="3"/>
  <c r="CB251" i="3"/>
  <c r="CA251" i="3"/>
  <c r="BV251" i="3"/>
  <c r="BU251" i="3" s="1"/>
  <c r="BT251" i="3"/>
  <c r="BS251" i="3"/>
  <c r="BQ251" i="3"/>
  <c r="BP251" i="3"/>
  <c r="BO251" i="3"/>
  <c r="BN251" i="3"/>
  <c r="BM251" i="3"/>
  <c r="CI251" i="3" s="1"/>
  <c r="BG251" i="3"/>
  <c r="BF251" i="3"/>
  <c r="BE251" i="3"/>
  <c r="BD251" i="3"/>
  <c r="BC251" i="3"/>
  <c r="BB251" i="3"/>
  <c r="BA251" i="3"/>
  <c r="AZ251" i="3"/>
  <c r="AY251" i="3"/>
  <c r="AX251" i="3"/>
  <c r="AW251" i="3"/>
  <c r="AV251" i="3"/>
  <c r="AU251" i="3"/>
  <c r="AT251" i="3"/>
  <c r="AS251" i="3"/>
  <c r="AR251" i="3"/>
  <c r="AE251" i="3"/>
  <c r="AC251" i="3"/>
  <c r="AD251" i="3" s="1"/>
  <c r="AB251" i="3"/>
  <c r="AH251" i="3" s="1"/>
  <c r="V251" i="3"/>
  <c r="U251" i="3"/>
  <c r="T251" i="3"/>
  <c r="S251" i="3"/>
  <c r="R251" i="3"/>
  <c r="Q251" i="3"/>
  <c r="P251" i="3"/>
  <c r="O251" i="3"/>
  <c r="N251" i="3"/>
  <c r="M251" i="3"/>
  <c r="L251" i="3"/>
  <c r="I251" i="3"/>
  <c r="G251" i="3"/>
  <c r="F251" i="3"/>
  <c r="CJ250" i="3"/>
  <c r="CH250" i="3"/>
  <c r="CG250" i="3"/>
  <c r="CD250" i="3"/>
  <c r="CC250" i="3"/>
  <c r="CB250" i="3"/>
  <c r="CA250" i="3"/>
  <c r="BV250" i="3"/>
  <c r="BT250" i="3"/>
  <c r="BS250" i="3"/>
  <c r="BQ250" i="3"/>
  <c r="BP250" i="3"/>
  <c r="BO250" i="3"/>
  <c r="BN250" i="3"/>
  <c r="BM250" i="3"/>
  <c r="CP250" i="3" s="1"/>
  <c r="BG250" i="3"/>
  <c r="BF250" i="3"/>
  <c r="BE250" i="3"/>
  <c r="BD250" i="3"/>
  <c r="BC250" i="3"/>
  <c r="BB250" i="3"/>
  <c r="BA250" i="3"/>
  <c r="AZ250" i="3"/>
  <c r="AY250" i="3"/>
  <c r="AX250" i="3"/>
  <c r="AW250" i="3"/>
  <c r="AV250" i="3"/>
  <c r="AU250" i="3"/>
  <c r="AT250" i="3"/>
  <c r="AS250" i="3"/>
  <c r="AR250" i="3"/>
  <c r="AB250" i="3"/>
  <c r="AH250" i="3" s="1"/>
  <c r="V250" i="3"/>
  <c r="U250" i="3"/>
  <c r="T250" i="3"/>
  <c r="S250" i="3"/>
  <c r="R250" i="3"/>
  <c r="Q250" i="3"/>
  <c r="P250" i="3"/>
  <c r="O250" i="3"/>
  <c r="N250" i="3"/>
  <c r="M250" i="3"/>
  <c r="L250" i="3"/>
  <c r="I250" i="3"/>
  <c r="G250" i="3"/>
  <c r="F250" i="3"/>
  <c r="CJ249" i="3"/>
  <c r="CH249" i="3"/>
  <c r="CG249" i="3"/>
  <c r="CD249" i="3"/>
  <c r="CC249" i="3"/>
  <c r="CB249" i="3"/>
  <c r="CA249" i="3"/>
  <c r="BV249" i="3"/>
  <c r="BU249" i="3" s="1"/>
  <c r="BT249" i="3"/>
  <c r="BS249" i="3"/>
  <c r="BQ249" i="3"/>
  <c r="BP249" i="3"/>
  <c r="BO249" i="3"/>
  <c r="BN249" i="3"/>
  <c r="BM249" i="3"/>
  <c r="CI249" i="3" s="1"/>
  <c r="BG249" i="3"/>
  <c r="BF249" i="3"/>
  <c r="BE249" i="3"/>
  <c r="BD249" i="3"/>
  <c r="BC249" i="3"/>
  <c r="BB249" i="3"/>
  <c r="BA249" i="3"/>
  <c r="AZ249" i="3"/>
  <c r="AY249" i="3"/>
  <c r="AX249" i="3"/>
  <c r="AW249" i="3"/>
  <c r="AV249" i="3"/>
  <c r="AU249" i="3"/>
  <c r="AT249" i="3"/>
  <c r="AS249" i="3"/>
  <c r="AR249" i="3"/>
  <c r="AB249" i="3"/>
  <c r="AH249" i="3" s="1"/>
  <c r="V249" i="3"/>
  <c r="U249" i="3"/>
  <c r="T249" i="3"/>
  <c r="S249" i="3"/>
  <c r="R249" i="3"/>
  <c r="Q249" i="3"/>
  <c r="P249" i="3"/>
  <c r="O249" i="3"/>
  <c r="N249" i="3"/>
  <c r="CF249" i="3" s="1"/>
  <c r="M249" i="3"/>
  <c r="L249" i="3"/>
  <c r="I249" i="3"/>
  <c r="G249" i="3"/>
  <c r="F249" i="3"/>
  <c r="CJ248" i="3"/>
  <c r="CI248" i="3"/>
  <c r="CH248" i="3"/>
  <c r="CG248" i="3"/>
  <c r="CD248" i="3"/>
  <c r="CC248" i="3"/>
  <c r="CB248" i="3"/>
  <c r="CA248" i="3"/>
  <c r="BV248" i="3"/>
  <c r="BT248" i="3"/>
  <c r="BS248" i="3"/>
  <c r="BQ248" i="3"/>
  <c r="BP248" i="3"/>
  <c r="BO248" i="3"/>
  <c r="BN248" i="3"/>
  <c r="BM248" i="3"/>
  <c r="CP248" i="3" s="1"/>
  <c r="BG248" i="3"/>
  <c r="BF248" i="3"/>
  <c r="BE248" i="3"/>
  <c r="BD248" i="3"/>
  <c r="BC248" i="3"/>
  <c r="BB248" i="3"/>
  <c r="BA248" i="3"/>
  <c r="AZ248" i="3"/>
  <c r="AY248" i="3"/>
  <c r="AX248" i="3"/>
  <c r="AW248" i="3"/>
  <c r="AV248" i="3"/>
  <c r="AU248" i="3"/>
  <c r="AT248" i="3"/>
  <c r="AS248" i="3"/>
  <c r="AR248" i="3"/>
  <c r="AB248" i="3"/>
  <c r="AC248" i="3" s="1"/>
  <c r="AF248" i="3" s="1"/>
  <c r="V248" i="3"/>
  <c r="U248" i="3"/>
  <c r="T248" i="3"/>
  <c r="S248" i="3"/>
  <c r="R248" i="3"/>
  <c r="Q248" i="3"/>
  <c r="P248" i="3"/>
  <c r="O248" i="3"/>
  <c r="N248" i="3"/>
  <c r="M248" i="3"/>
  <c r="L248" i="3"/>
  <c r="I248" i="3"/>
  <c r="G248" i="3"/>
  <c r="F248" i="3"/>
  <c r="CJ247" i="3"/>
  <c r="CH247" i="3"/>
  <c r="CG247" i="3"/>
  <c r="CD247" i="3"/>
  <c r="CC247" i="3"/>
  <c r="CB247" i="3"/>
  <c r="CA247" i="3"/>
  <c r="BV247" i="3"/>
  <c r="BU247" i="3" s="1"/>
  <c r="BT247" i="3"/>
  <c r="BS247" i="3"/>
  <c r="BQ247" i="3"/>
  <c r="BP247" i="3"/>
  <c r="BO247" i="3"/>
  <c r="BN247" i="3"/>
  <c r="BM247" i="3"/>
  <c r="CI247" i="3" s="1"/>
  <c r="BG247" i="3"/>
  <c r="BF247" i="3"/>
  <c r="BE247" i="3"/>
  <c r="BD247" i="3"/>
  <c r="BC247" i="3"/>
  <c r="BB247" i="3"/>
  <c r="BA247" i="3"/>
  <c r="AZ247" i="3"/>
  <c r="AY247" i="3"/>
  <c r="AX247" i="3"/>
  <c r="AW247" i="3"/>
  <c r="AV247" i="3"/>
  <c r="AU247" i="3"/>
  <c r="AT247" i="3"/>
  <c r="AS247" i="3"/>
  <c r="AR247" i="3"/>
  <c r="AB247" i="3"/>
  <c r="AH247" i="3" s="1"/>
  <c r="V247" i="3"/>
  <c r="U247" i="3"/>
  <c r="T247" i="3"/>
  <c r="S247" i="3"/>
  <c r="R247" i="3"/>
  <c r="Q247" i="3"/>
  <c r="P247" i="3"/>
  <c r="O247" i="3"/>
  <c r="N247" i="3"/>
  <c r="M247" i="3"/>
  <c r="L247" i="3"/>
  <c r="I247" i="3"/>
  <c r="G247" i="3"/>
  <c r="F247" i="3"/>
  <c r="CJ246" i="3"/>
  <c r="CI246" i="3"/>
  <c r="CH246" i="3"/>
  <c r="CG246" i="3"/>
  <c r="CD246" i="3"/>
  <c r="CC246" i="3"/>
  <c r="CB246" i="3"/>
  <c r="CA246" i="3"/>
  <c r="BV246" i="3"/>
  <c r="BW246" i="3" s="1"/>
  <c r="BX246" i="3" s="1"/>
  <c r="BT246" i="3"/>
  <c r="BS246" i="3"/>
  <c r="BQ246" i="3"/>
  <c r="BP246" i="3"/>
  <c r="BO246" i="3"/>
  <c r="BN246" i="3"/>
  <c r="BM246" i="3"/>
  <c r="CP246" i="3" s="1"/>
  <c r="BG246" i="3"/>
  <c r="BF246" i="3"/>
  <c r="BE246" i="3"/>
  <c r="BD246" i="3"/>
  <c r="BC246" i="3"/>
  <c r="BB246" i="3"/>
  <c r="BA246" i="3"/>
  <c r="AZ246" i="3"/>
  <c r="AY246" i="3"/>
  <c r="AX246" i="3"/>
  <c r="AW246" i="3"/>
  <c r="AV246" i="3"/>
  <c r="AU246" i="3"/>
  <c r="AT246" i="3"/>
  <c r="AS246" i="3"/>
  <c r="AR246" i="3"/>
  <c r="AH246" i="3"/>
  <c r="AC246" i="3"/>
  <c r="AF246" i="3" s="1"/>
  <c r="AB246" i="3"/>
  <c r="V246" i="3"/>
  <c r="U246" i="3"/>
  <c r="T246" i="3"/>
  <c r="S246" i="3"/>
  <c r="R246" i="3"/>
  <c r="Q246" i="3"/>
  <c r="P246" i="3"/>
  <c r="O246" i="3"/>
  <c r="N246" i="3"/>
  <c r="M246" i="3"/>
  <c r="L246" i="3"/>
  <c r="I246" i="3"/>
  <c r="G246" i="3"/>
  <c r="F246" i="3"/>
  <c r="CJ245" i="3"/>
  <c r="CH245" i="3"/>
  <c r="CG245" i="3"/>
  <c r="CD245" i="3"/>
  <c r="CC245" i="3"/>
  <c r="CB245" i="3"/>
  <c r="CA245" i="3"/>
  <c r="BV245" i="3"/>
  <c r="BU245" i="3" s="1"/>
  <c r="BT245" i="3"/>
  <c r="BS245" i="3"/>
  <c r="BQ245" i="3"/>
  <c r="BP245" i="3"/>
  <c r="BO245" i="3"/>
  <c r="BN245" i="3"/>
  <c r="BM245" i="3"/>
  <c r="CI245" i="3" s="1"/>
  <c r="BG245" i="3"/>
  <c r="BF245" i="3"/>
  <c r="BE245" i="3"/>
  <c r="BD245" i="3"/>
  <c r="BC245" i="3"/>
  <c r="BB245" i="3"/>
  <c r="BA245" i="3"/>
  <c r="AZ245" i="3"/>
  <c r="AY245" i="3"/>
  <c r="AX245" i="3"/>
  <c r="AW245" i="3"/>
  <c r="AV245" i="3"/>
  <c r="AU245" i="3"/>
  <c r="AT245" i="3"/>
  <c r="AS245" i="3"/>
  <c r="AR245" i="3"/>
  <c r="AC245" i="3"/>
  <c r="AD245" i="3" s="1"/>
  <c r="AB245" i="3"/>
  <c r="AH245" i="3" s="1"/>
  <c r="V245" i="3"/>
  <c r="U245" i="3"/>
  <c r="T245" i="3"/>
  <c r="S245" i="3"/>
  <c r="R245" i="3"/>
  <c r="Q245" i="3"/>
  <c r="P245" i="3"/>
  <c r="O245" i="3"/>
  <c r="N245" i="3"/>
  <c r="M245" i="3"/>
  <c r="L245" i="3"/>
  <c r="I245" i="3"/>
  <c r="G245" i="3"/>
  <c r="F245" i="3"/>
  <c r="CJ244" i="3"/>
  <c r="CH244" i="3"/>
  <c r="CG244" i="3"/>
  <c r="CD244" i="3"/>
  <c r="CC244" i="3"/>
  <c r="CB244" i="3"/>
  <c r="CA244" i="3"/>
  <c r="BV244" i="3"/>
  <c r="BW244" i="3" s="1"/>
  <c r="BX244" i="3" s="1"/>
  <c r="BT244" i="3"/>
  <c r="BS244" i="3"/>
  <c r="BQ244" i="3"/>
  <c r="BP244" i="3"/>
  <c r="BO244" i="3"/>
  <c r="BN244" i="3"/>
  <c r="BM244" i="3"/>
  <c r="CP244" i="3" s="1"/>
  <c r="BG244" i="3"/>
  <c r="BF244" i="3"/>
  <c r="BE244" i="3"/>
  <c r="BD244" i="3"/>
  <c r="BC244" i="3"/>
  <c r="BB244" i="3"/>
  <c r="BA244" i="3"/>
  <c r="AZ244" i="3"/>
  <c r="AY244" i="3"/>
  <c r="AX244" i="3"/>
  <c r="AW244" i="3"/>
  <c r="AV244" i="3"/>
  <c r="AU244" i="3"/>
  <c r="AT244" i="3"/>
  <c r="AS244" i="3"/>
  <c r="AR244" i="3"/>
  <c r="AH244" i="3"/>
  <c r="AC244" i="3"/>
  <c r="AF244" i="3" s="1"/>
  <c r="AB244" i="3"/>
  <c r="V244" i="3"/>
  <c r="U244" i="3"/>
  <c r="T244" i="3"/>
  <c r="S244" i="3"/>
  <c r="R244" i="3"/>
  <c r="Q244" i="3"/>
  <c r="P244" i="3"/>
  <c r="O244" i="3"/>
  <c r="N244" i="3"/>
  <c r="M244" i="3"/>
  <c r="L244" i="3"/>
  <c r="I244" i="3"/>
  <c r="G244" i="3"/>
  <c r="F244" i="3"/>
  <c r="CJ243" i="3"/>
  <c r="CH243" i="3"/>
  <c r="CG243" i="3"/>
  <c r="CD243" i="3"/>
  <c r="CC243" i="3"/>
  <c r="CB243" i="3"/>
  <c r="CA243" i="3"/>
  <c r="BV243" i="3"/>
  <c r="BU243" i="3" s="1"/>
  <c r="BT243" i="3"/>
  <c r="BS243" i="3"/>
  <c r="BQ243" i="3"/>
  <c r="BP243" i="3"/>
  <c r="BO243" i="3"/>
  <c r="BN243" i="3"/>
  <c r="BM243" i="3"/>
  <c r="CI243" i="3" s="1"/>
  <c r="BG243" i="3"/>
  <c r="BF243" i="3"/>
  <c r="BE243" i="3"/>
  <c r="BD243" i="3"/>
  <c r="BC243" i="3"/>
  <c r="BB243" i="3"/>
  <c r="BA243" i="3"/>
  <c r="AZ243" i="3"/>
  <c r="AY243" i="3"/>
  <c r="AX243" i="3"/>
  <c r="AW243" i="3"/>
  <c r="AV243" i="3"/>
  <c r="AU243" i="3"/>
  <c r="AT243" i="3"/>
  <c r="AS243" i="3"/>
  <c r="AR243" i="3"/>
  <c r="AE243" i="3"/>
  <c r="AC243" i="3"/>
  <c r="AD243" i="3" s="1"/>
  <c r="AB243" i="3"/>
  <c r="AH243" i="3" s="1"/>
  <c r="V243" i="3"/>
  <c r="U243" i="3"/>
  <c r="T243" i="3"/>
  <c r="S243" i="3"/>
  <c r="R243" i="3"/>
  <c r="Q243" i="3"/>
  <c r="P243" i="3"/>
  <c r="O243" i="3"/>
  <c r="N243" i="3"/>
  <c r="M243" i="3"/>
  <c r="L243" i="3"/>
  <c r="I243" i="3"/>
  <c r="G243" i="3"/>
  <c r="F243" i="3"/>
  <c r="CJ242" i="3"/>
  <c r="CH242" i="3"/>
  <c r="CG242" i="3"/>
  <c r="CD242" i="3"/>
  <c r="CC242" i="3"/>
  <c r="CB242" i="3"/>
  <c r="CA242" i="3"/>
  <c r="BV242" i="3"/>
  <c r="BT242" i="3"/>
  <c r="BS242" i="3"/>
  <c r="BQ242" i="3"/>
  <c r="BP242" i="3"/>
  <c r="BO242" i="3"/>
  <c r="BN242" i="3"/>
  <c r="BM242" i="3"/>
  <c r="CP242" i="3" s="1"/>
  <c r="BG242" i="3"/>
  <c r="BF242" i="3"/>
  <c r="BE242" i="3"/>
  <c r="BD242" i="3"/>
  <c r="BC242" i="3"/>
  <c r="BB242" i="3"/>
  <c r="BA242" i="3"/>
  <c r="AZ242" i="3"/>
  <c r="AY242" i="3"/>
  <c r="AX242" i="3"/>
  <c r="AW242" i="3"/>
  <c r="AV242" i="3"/>
  <c r="AU242" i="3"/>
  <c r="AT242" i="3"/>
  <c r="AS242" i="3"/>
  <c r="AR242" i="3"/>
  <c r="AB242" i="3"/>
  <c r="AH242" i="3" s="1"/>
  <c r="V242" i="3"/>
  <c r="U242" i="3"/>
  <c r="T242" i="3"/>
  <c r="S242" i="3"/>
  <c r="R242" i="3"/>
  <c r="Q242" i="3"/>
  <c r="P242" i="3"/>
  <c r="O242" i="3"/>
  <c r="N242" i="3"/>
  <c r="M242" i="3"/>
  <c r="L242" i="3"/>
  <c r="I242" i="3"/>
  <c r="G242" i="3"/>
  <c r="F242" i="3"/>
  <c r="CJ241" i="3"/>
  <c r="CH241" i="3"/>
  <c r="CG241" i="3"/>
  <c r="CD241" i="3"/>
  <c r="CC241" i="3"/>
  <c r="CB241" i="3"/>
  <c r="CA241" i="3"/>
  <c r="BV241" i="3"/>
  <c r="BU241" i="3" s="1"/>
  <c r="BT241" i="3"/>
  <c r="BS241" i="3"/>
  <c r="BQ241" i="3"/>
  <c r="BP241" i="3"/>
  <c r="BO241" i="3"/>
  <c r="BN241" i="3"/>
  <c r="BM241" i="3"/>
  <c r="CI241" i="3" s="1"/>
  <c r="BG241" i="3"/>
  <c r="BF241" i="3"/>
  <c r="BE241" i="3"/>
  <c r="BD241" i="3"/>
  <c r="BC241" i="3"/>
  <c r="BB241" i="3"/>
  <c r="BA241" i="3"/>
  <c r="AZ241" i="3"/>
  <c r="AY241" i="3"/>
  <c r="AX241" i="3"/>
  <c r="AW241" i="3"/>
  <c r="AV241" i="3"/>
  <c r="AU241" i="3"/>
  <c r="AT241" i="3"/>
  <c r="AS241" i="3"/>
  <c r="AR241" i="3"/>
  <c r="AB241" i="3"/>
  <c r="AH241" i="3" s="1"/>
  <c r="V241" i="3"/>
  <c r="U241" i="3"/>
  <c r="T241" i="3"/>
  <c r="S241" i="3"/>
  <c r="R241" i="3"/>
  <c r="Q241" i="3"/>
  <c r="P241" i="3"/>
  <c r="O241" i="3"/>
  <c r="N241" i="3"/>
  <c r="CF241" i="3" s="1"/>
  <c r="M241" i="3"/>
  <c r="L241" i="3"/>
  <c r="I241" i="3"/>
  <c r="G241" i="3"/>
  <c r="F241" i="3"/>
  <c r="CJ240" i="3"/>
  <c r="CI240" i="3"/>
  <c r="CH240" i="3"/>
  <c r="CG240" i="3"/>
  <c r="CD240" i="3"/>
  <c r="CC240" i="3"/>
  <c r="CB240" i="3"/>
  <c r="CA240" i="3"/>
  <c r="BV240" i="3"/>
  <c r="BT240" i="3"/>
  <c r="BS240" i="3"/>
  <c r="BQ240" i="3"/>
  <c r="BP240" i="3"/>
  <c r="BO240" i="3"/>
  <c r="BN240" i="3"/>
  <c r="BM240" i="3"/>
  <c r="CP240" i="3" s="1"/>
  <c r="BG240" i="3"/>
  <c r="BF240" i="3"/>
  <c r="BE240" i="3"/>
  <c r="BD240" i="3"/>
  <c r="BC240" i="3"/>
  <c r="BB240" i="3"/>
  <c r="BA240" i="3"/>
  <c r="AZ240" i="3"/>
  <c r="AY240" i="3"/>
  <c r="AX240" i="3"/>
  <c r="AW240" i="3"/>
  <c r="AV240" i="3"/>
  <c r="AU240" i="3"/>
  <c r="AT240" i="3"/>
  <c r="AS240" i="3"/>
  <c r="AR240" i="3"/>
  <c r="AB240" i="3"/>
  <c r="AC240" i="3" s="1"/>
  <c r="AF240" i="3" s="1"/>
  <c r="V240" i="3"/>
  <c r="U240" i="3"/>
  <c r="T240" i="3"/>
  <c r="S240" i="3"/>
  <c r="R240" i="3"/>
  <c r="Q240" i="3"/>
  <c r="P240" i="3"/>
  <c r="O240" i="3"/>
  <c r="N240" i="3"/>
  <c r="M240" i="3"/>
  <c r="L240" i="3"/>
  <c r="I240" i="3"/>
  <c r="G240" i="3"/>
  <c r="F240" i="3"/>
  <c r="CJ239" i="3"/>
  <c r="CH239" i="3"/>
  <c r="CG239" i="3"/>
  <c r="CD239" i="3"/>
  <c r="CC239" i="3"/>
  <c r="CB239" i="3"/>
  <c r="CA239" i="3"/>
  <c r="BV239" i="3"/>
  <c r="BU239" i="3" s="1"/>
  <c r="BT239" i="3"/>
  <c r="BS239" i="3"/>
  <c r="BQ239" i="3"/>
  <c r="BP239" i="3"/>
  <c r="BO239" i="3"/>
  <c r="BN239" i="3"/>
  <c r="BM239" i="3"/>
  <c r="CI239" i="3" s="1"/>
  <c r="BG239" i="3"/>
  <c r="BF239" i="3"/>
  <c r="BE239" i="3"/>
  <c r="BD239" i="3"/>
  <c r="BC239" i="3"/>
  <c r="BB239" i="3"/>
  <c r="BA239" i="3"/>
  <c r="AZ239" i="3"/>
  <c r="AY239" i="3"/>
  <c r="AX239" i="3"/>
  <c r="AW239" i="3"/>
  <c r="AV239" i="3"/>
  <c r="AU239" i="3"/>
  <c r="AT239" i="3"/>
  <c r="AS239" i="3"/>
  <c r="AR239" i="3"/>
  <c r="AB239" i="3"/>
  <c r="AH239" i="3" s="1"/>
  <c r="V239" i="3"/>
  <c r="U239" i="3"/>
  <c r="T239" i="3"/>
  <c r="S239" i="3"/>
  <c r="R239" i="3"/>
  <c r="Q239" i="3"/>
  <c r="P239" i="3"/>
  <c r="O239" i="3"/>
  <c r="N239" i="3"/>
  <c r="M239" i="3"/>
  <c r="L239" i="3"/>
  <c r="I239" i="3"/>
  <c r="G239" i="3"/>
  <c r="F239" i="3"/>
  <c r="CJ238" i="3"/>
  <c r="CI238" i="3"/>
  <c r="CH238" i="3"/>
  <c r="CG238" i="3"/>
  <c r="CD238" i="3"/>
  <c r="CC238" i="3"/>
  <c r="CB238" i="3"/>
  <c r="CA238" i="3"/>
  <c r="BV238" i="3"/>
  <c r="BW238" i="3" s="1"/>
  <c r="BX238" i="3" s="1"/>
  <c r="BT238" i="3"/>
  <c r="BS238" i="3"/>
  <c r="BQ238" i="3"/>
  <c r="BP238" i="3"/>
  <c r="BO238" i="3"/>
  <c r="BN238" i="3"/>
  <c r="BM238" i="3"/>
  <c r="CP238" i="3" s="1"/>
  <c r="BG238" i="3"/>
  <c r="BF238" i="3"/>
  <c r="BE238" i="3"/>
  <c r="BD238" i="3"/>
  <c r="BC238" i="3"/>
  <c r="BB238" i="3"/>
  <c r="BA238" i="3"/>
  <c r="AZ238" i="3"/>
  <c r="AY238" i="3"/>
  <c r="AX238" i="3"/>
  <c r="AW238" i="3"/>
  <c r="AV238" i="3"/>
  <c r="AU238" i="3"/>
  <c r="AT238" i="3"/>
  <c r="AS238" i="3"/>
  <c r="AR238" i="3"/>
  <c r="AH238" i="3"/>
  <c r="AC238" i="3"/>
  <c r="AF238" i="3" s="1"/>
  <c r="AB238" i="3"/>
  <c r="V238" i="3"/>
  <c r="U238" i="3"/>
  <c r="T238" i="3"/>
  <c r="S238" i="3"/>
  <c r="R238" i="3"/>
  <c r="Q238" i="3"/>
  <c r="P238" i="3"/>
  <c r="O238" i="3"/>
  <c r="N238" i="3"/>
  <c r="M238" i="3"/>
  <c r="L238" i="3"/>
  <c r="I238" i="3"/>
  <c r="G238" i="3"/>
  <c r="F238" i="3"/>
  <c r="CJ237" i="3"/>
  <c r="CH237" i="3"/>
  <c r="CG237" i="3"/>
  <c r="CD237" i="3"/>
  <c r="CC237" i="3"/>
  <c r="CB237" i="3"/>
  <c r="CA237" i="3"/>
  <c r="BV237" i="3"/>
  <c r="BU237" i="3" s="1"/>
  <c r="BT237" i="3"/>
  <c r="BS237" i="3"/>
  <c r="BQ237" i="3"/>
  <c r="BP237" i="3"/>
  <c r="BO237" i="3"/>
  <c r="BN237" i="3"/>
  <c r="BM237" i="3"/>
  <c r="CI237" i="3" s="1"/>
  <c r="BG237" i="3"/>
  <c r="BF237" i="3"/>
  <c r="BE237" i="3"/>
  <c r="BD237" i="3"/>
  <c r="BC237" i="3"/>
  <c r="BB237" i="3"/>
  <c r="BA237" i="3"/>
  <c r="AZ237" i="3"/>
  <c r="AY237" i="3"/>
  <c r="AX237" i="3"/>
  <c r="AW237" i="3"/>
  <c r="AV237" i="3"/>
  <c r="AU237" i="3"/>
  <c r="AT237" i="3"/>
  <c r="AS237" i="3"/>
  <c r="AR237" i="3"/>
  <c r="AC237" i="3"/>
  <c r="AD237" i="3" s="1"/>
  <c r="AB237" i="3"/>
  <c r="AH237" i="3" s="1"/>
  <c r="V237" i="3"/>
  <c r="U237" i="3"/>
  <c r="T237" i="3"/>
  <c r="S237" i="3"/>
  <c r="R237" i="3"/>
  <c r="Q237" i="3"/>
  <c r="P237" i="3"/>
  <c r="O237" i="3"/>
  <c r="N237" i="3"/>
  <c r="M237" i="3"/>
  <c r="L237" i="3"/>
  <c r="I237" i="3"/>
  <c r="G237" i="3"/>
  <c r="F237" i="3"/>
  <c r="CJ236" i="3"/>
  <c r="CH236" i="3"/>
  <c r="CG236" i="3"/>
  <c r="CD236" i="3"/>
  <c r="CC236" i="3"/>
  <c r="CB236" i="3"/>
  <c r="CA236" i="3"/>
  <c r="BV236" i="3"/>
  <c r="BW236" i="3" s="1"/>
  <c r="BX236" i="3" s="1"/>
  <c r="BT236" i="3"/>
  <c r="BS236" i="3"/>
  <c r="BQ236" i="3"/>
  <c r="BP236" i="3"/>
  <c r="BO236" i="3"/>
  <c r="BN236" i="3"/>
  <c r="BM236" i="3"/>
  <c r="CP236" i="3" s="1"/>
  <c r="BG236" i="3"/>
  <c r="BF236" i="3"/>
  <c r="BE236" i="3"/>
  <c r="BD236" i="3"/>
  <c r="BC236" i="3"/>
  <c r="BB236" i="3"/>
  <c r="BA236" i="3"/>
  <c r="AZ236" i="3"/>
  <c r="AY236" i="3"/>
  <c r="AX236" i="3"/>
  <c r="AW236" i="3"/>
  <c r="AV236" i="3"/>
  <c r="AU236" i="3"/>
  <c r="AT236" i="3"/>
  <c r="AS236" i="3"/>
  <c r="AR236" i="3"/>
  <c r="AH236" i="3"/>
  <c r="AC236" i="3"/>
  <c r="AF236" i="3" s="1"/>
  <c r="AB236" i="3"/>
  <c r="V236" i="3"/>
  <c r="U236" i="3"/>
  <c r="T236" i="3"/>
  <c r="S236" i="3"/>
  <c r="R236" i="3"/>
  <c r="Q236" i="3"/>
  <c r="P236" i="3"/>
  <c r="O236" i="3"/>
  <c r="N236" i="3"/>
  <c r="M236" i="3"/>
  <c r="L236" i="3"/>
  <c r="I236" i="3"/>
  <c r="G236" i="3"/>
  <c r="F236" i="3"/>
  <c r="CJ235" i="3"/>
  <c r="CH235" i="3"/>
  <c r="CG235" i="3"/>
  <c r="CD235" i="3"/>
  <c r="CC235" i="3"/>
  <c r="CB235" i="3"/>
  <c r="CA235" i="3"/>
  <c r="BV235" i="3"/>
  <c r="BU235" i="3" s="1"/>
  <c r="BT235" i="3"/>
  <c r="BS235" i="3"/>
  <c r="BQ235" i="3"/>
  <c r="BP235" i="3"/>
  <c r="BO235" i="3"/>
  <c r="BN235" i="3"/>
  <c r="BM235" i="3"/>
  <c r="CI235" i="3" s="1"/>
  <c r="BG235" i="3"/>
  <c r="BF235" i="3"/>
  <c r="BE235" i="3"/>
  <c r="BD235" i="3"/>
  <c r="BC235" i="3"/>
  <c r="BB235" i="3"/>
  <c r="BA235" i="3"/>
  <c r="AZ235" i="3"/>
  <c r="AY235" i="3"/>
  <c r="AX235" i="3"/>
  <c r="AW235" i="3"/>
  <c r="AV235" i="3"/>
  <c r="AU235" i="3"/>
  <c r="AT235" i="3"/>
  <c r="AS235" i="3"/>
  <c r="AR235" i="3"/>
  <c r="AE235" i="3"/>
  <c r="AC235" i="3"/>
  <c r="AD235" i="3" s="1"/>
  <c r="AB235" i="3"/>
  <c r="AH235" i="3" s="1"/>
  <c r="V235" i="3"/>
  <c r="U235" i="3"/>
  <c r="T235" i="3"/>
  <c r="S235" i="3"/>
  <c r="R235" i="3"/>
  <c r="Q235" i="3"/>
  <c r="P235" i="3"/>
  <c r="O235" i="3"/>
  <c r="N235" i="3"/>
  <c r="M235" i="3"/>
  <c r="L235" i="3"/>
  <c r="I235" i="3"/>
  <c r="G235" i="3"/>
  <c r="F235" i="3"/>
  <c r="CJ234" i="3"/>
  <c r="CH234" i="3"/>
  <c r="CG234" i="3"/>
  <c r="CD234" i="3"/>
  <c r="CC234" i="3"/>
  <c r="CB234" i="3"/>
  <c r="CA234" i="3"/>
  <c r="BV234" i="3"/>
  <c r="BT234" i="3"/>
  <c r="BS234" i="3"/>
  <c r="BQ234" i="3"/>
  <c r="BP234" i="3"/>
  <c r="BO234" i="3"/>
  <c r="BN234" i="3"/>
  <c r="BM234" i="3"/>
  <c r="CP234" i="3" s="1"/>
  <c r="BG234" i="3"/>
  <c r="BF234" i="3"/>
  <c r="BE234" i="3"/>
  <c r="BD234" i="3"/>
  <c r="BC234" i="3"/>
  <c r="BB234" i="3"/>
  <c r="BA234" i="3"/>
  <c r="AZ234" i="3"/>
  <c r="AY234" i="3"/>
  <c r="AX234" i="3"/>
  <c r="AW234" i="3"/>
  <c r="AV234" i="3"/>
  <c r="AU234" i="3"/>
  <c r="AT234" i="3"/>
  <c r="AS234" i="3"/>
  <c r="AR234" i="3"/>
  <c r="AC234" i="3"/>
  <c r="AF234" i="3" s="1"/>
  <c r="AB234" i="3"/>
  <c r="AH234" i="3" s="1"/>
  <c r="V234" i="3"/>
  <c r="U234" i="3"/>
  <c r="T234" i="3"/>
  <c r="S234" i="3"/>
  <c r="R234" i="3"/>
  <c r="Q234" i="3"/>
  <c r="P234" i="3"/>
  <c r="O234" i="3"/>
  <c r="N234" i="3"/>
  <c r="M234" i="3"/>
  <c r="L234" i="3"/>
  <c r="I234" i="3"/>
  <c r="G234" i="3"/>
  <c r="F234" i="3"/>
  <c r="CJ233" i="3"/>
  <c r="CH233" i="3"/>
  <c r="CG233" i="3"/>
  <c r="CD233" i="3"/>
  <c r="CC233" i="3"/>
  <c r="CB233" i="3"/>
  <c r="CA233" i="3"/>
  <c r="BV233" i="3"/>
  <c r="BU233" i="3" s="1"/>
  <c r="BT233" i="3"/>
  <c r="BS233" i="3"/>
  <c r="BQ233" i="3"/>
  <c r="BP233" i="3"/>
  <c r="BO233" i="3"/>
  <c r="BN233" i="3"/>
  <c r="BM233" i="3"/>
  <c r="CI233" i="3" s="1"/>
  <c r="BG233" i="3"/>
  <c r="BF233" i="3"/>
  <c r="BE233" i="3"/>
  <c r="BD233" i="3"/>
  <c r="BC233" i="3"/>
  <c r="BB233" i="3"/>
  <c r="BA233" i="3"/>
  <c r="AZ233" i="3"/>
  <c r="AY233" i="3"/>
  <c r="AX233" i="3"/>
  <c r="AW233" i="3"/>
  <c r="AV233" i="3"/>
  <c r="AU233" i="3"/>
  <c r="AT233" i="3"/>
  <c r="AS233" i="3"/>
  <c r="AR233" i="3"/>
  <c r="AE233" i="3"/>
  <c r="AC233" i="3"/>
  <c r="AD233" i="3" s="1"/>
  <c r="AB233" i="3"/>
  <c r="AH233" i="3" s="1"/>
  <c r="V233" i="3"/>
  <c r="U233" i="3"/>
  <c r="T233" i="3"/>
  <c r="S233" i="3"/>
  <c r="R233" i="3"/>
  <c r="Q233" i="3"/>
  <c r="P233" i="3"/>
  <c r="O233" i="3"/>
  <c r="N233" i="3"/>
  <c r="M233" i="3"/>
  <c r="L233" i="3"/>
  <c r="I233" i="3"/>
  <c r="G233" i="3"/>
  <c r="F233" i="3"/>
  <c r="CJ232" i="3"/>
  <c r="CH232" i="3"/>
  <c r="CG232" i="3"/>
  <c r="CD232" i="3"/>
  <c r="CC232" i="3"/>
  <c r="CB232" i="3"/>
  <c r="CA232" i="3"/>
  <c r="BV232" i="3"/>
  <c r="BT232" i="3"/>
  <c r="BS232" i="3"/>
  <c r="BQ232" i="3"/>
  <c r="BP232" i="3"/>
  <c r="BO232" i="3"/>
  <c r="BN232" i="3"/>
  <c r="BM232" i="3"/>
  <c r="CP232" i="3" s="1"/>
  <c r="BG232" i="3"/>
  <c r="BF232" i="3"/>
  <c r="BE232" i="3"/>
  <c r="BD232" i="3"/>
  <c r="BC232" i="3"/>
  <c r="BB232" i="3"/>
  <c r="BA232" i="3"/>
  <c r="AZ232" i="3"/>
  <c r="AY232" i="3"/>
  <c r="AX232" i="3"/>
  <c r="AW232" i="3"/>
  <c r="AV232" i="3"/>
  <c r="AU232" i="3"/>
  <c r="AT232" i="3"/>
  <c r="AS232" i="3"/>
  <c r="AR232" i="3"/>
  <c r="AC232" i="3"/>
  <c r="AF232" i="3" s="1"/>
  <c r="AB232" i="3"/>
  <c r="AH232" i="3" s="1"/>
  <c r="V232" i="3"/>
  <c r="U232" i="3"/>
  <c r="T232" i="3"/>
  <c r="S232" i="3"/>
  <c r="R232" i="3"/>
  <c r="Q232" i="3"/>
  <c r="P232" i="3"/>
  <c r="O232" i="3"/>
  <c r="N232" i="3"/>
  <c r="M232" i="3"/>
  <c r="L232" i="3"/>
  <c r="I232" i="3"/>
  <c r="G232" i="3"/>
  <c r="F232" i="3"/>
  <c r="CJ231" i="3"/>
  <c r="CH231" i="3"/>
  <c r="CG231" i="3"/>
  <c r="CD231" i="3"/>
  <c r="CC231" i="3"/>
  <c r="CB231" i="3"/>
  <c r="CA231" i="3"/>
  <c r="BV231" i="3"/>
  <c r="BU231" i="3" s="1"/>
  <c r="BT231" i="3"/>
  <c r="BS231" i="3"/>
  <c r="BQ231" i="3"/>
  <c r="BP231" i="3"/>
  <c r="BO231" i="3"/>
  <c r="BN231" i="3"/>
  <c r="BM231" i="3"/>
  <c r="CI231" i="3" s="1"/>
  <c r="BG231" i="3"/>
  <c r="BF231" i="3"/>
  <c r="BE231" i="3"/>
  <c r="BD231" i="3"/>
  <c r="BC231" i="3"/>
  <c r="BB231" i="3"/>
  <c r="BA231" i="3"/>
  <c r="AZ231" i="3"/>
  <c r="AY231" i="3"/>
  <c r="AX231" i="3"/>
  <c r="AW231" i="3"/>
  <c r="AV231" i="3"/>
  <c r="AU231" i="3"/>
  <c r="AT231" i="3"/>
  <c r="AS231" i="3"/>
  <c r="AR231" i="3"/>
  <c r="AE231" i="3"/>
  <c r="AC231" i="3"/>
  <c r="AD231" i="3" s="1"/>
  <c r="AB231" i="3"/>
  <c r="AH231" i="3" s="1"/>
  <c r="V231" i="3"/>
  <c r="U231" i="3"/>
  <c r="T231" i="3"/>
  <c r="S231" i="3"/>
  <c r="R231" i="3"/>
  <c r="Q231" i="3"/>
  <c r="P231" i="3"/>
  <c r="O231" i="3"/>
  <c r="N231" i="3"/>
  <c r="M231" i="3"/>
  <c r="L231" i="3"/>
  <c r="I231" i="3"/>
  <c r="G231" i="3"/>
  <c r="F231" i="3"/>
  <c r="CJ230" i="3"/>
  <c r="CH230" i="3"/>
  <c r="CG230" i="3"/>
  <c r="CD230" i="3"/>
  <c r="CC230" i="3"/>
  <c r="CB230" i="3"/>
  <c r="CA230" i="3"/>
  <c r="BV230" i="3"/>
  <c r="BT230" i="3"/>
  <c r="BS230" i="3"/>
  <c r="BQ230" i="3"/>
  <c r="BP230" i="3"/>
  <c r="BO230" i="3"/>
  <c r="BN230" i="3"/>
  <c r="BM230" i="3"/>
  <c r="CP230" i="3" s="1"/>
  <c r="BG230" i="3"/>
  <c r="BF230" i="3"/>
  <c r="BE230" i="3"/>
  <c r="BD230" i="3"/>
  <c r="BC230" i="3"/>
  <c r="BB230" i="3"/>
  <c r="BA230" i="3"/>
  <c r="AZ230" i="3"/>
  <c r="AY230" i="3"/>
  <c r="AX230" i="3"/>
  <c r="AW230" i="3"/>
  <c r="AV230" i="3"/>
  <c r="AU230" i="3"/>
  <c r="AT230" i="3"/>
  <c r="AS230" i="3"/>
  <c r="AR230" i="3"/>
  <c r="AC230" i="3"/>
  <c r="AF230" i="3" s="1"/>
  <c r="AB230" i="3"/>
  <c r="AH230" i="3" s="1"/>
  <c r="V230" i="3"/>
  <c r="U230" i="3"/>
  <c r="T230" i="3"/>
  <c r="S230" i="3"/>
  <c r="R230" i="3"/>
  <c r="Q230" i="3"/>
  <c r="P230" i="3"/>
  <c r="O230" i="3"/>
  <c r="N230" i="3"/>
  <c r="M230" i="3"/>
  <c r="L230" i="3"/>
  <c r="I230" i="3"/>
  <c r="G230" i="3"/>
  <c r="F230" i="3"/>
  <c r="CJ229" i="3"/>
  <c r="CH229" i="3"/>
  <c r="CG229" i="3"/>
  <c r="CD229" i="3"/>
  <c r="CC229" i="3"/>
  <c r="CB229" i="3"/>
  <c r="CA229" i="3"/>
  <c r="BV229" i="3"/>
  <c r="BU229" i="3" s="1"/>
  <c r="BT229" i="3"/>
  <c r="BS229" i="3"/>
  <c r="BQ229" i="3"/>
  <c r="BP229" i="3"/>
  <c r="BO229" i="3"/>
  <c r="BN229" i="3"/>
  <c r="BM229" i="3"/>
  <c r="CI229" i="3" s="1"/>
  <c r="BG229" i="3"/>
  <c r="BF229" i="3"/>
  <c r="BE229" i="3"/>
  <c r="BD229" i="3"/>
  <c r="BC229" i="3"/>
  <c r="BB229" i="3"/>
  <c r="BA229" i="3"/>
  <c r="AZ229" i="3"/>
  <c r="AY229" i="3"/>
  <c r="AX229" i="3"/>
  <c r="AW229" i="3"/>
  <c r="AV229" i="3"/>
  <c r="AU229" i="3"/>
  <c r="AT229" i="3"/>
  <c r="AS229" i="3"/>
  <c r="AR229" i="3"/>
  <c r="AE229" i="3"/>
  <c r="AC229" i="3"/>
  <c r="AD229" i="3" s="1"/>
  <c r="AB229" i="3"/>
  <c r="AH229" i="3" s="1"/>
  <c r="V229" i="3"/>
  <c r="U229" i="3"/>
  <c r="T229" i="3"/>
  <c r="S229" i="3"/>
  <c r="R229" i="3"/>
  <c r="Q229" i="3"/>
  <c r="P229" i="3"/>
  <c r="O229" i="3"/>
  <c r="N229" i="3"/>
  <c r="M229" i="3"/>
  <c r="L229" i="3"/>
  <c r="I229" i="3"/>
  <c r="G229" i="3"/>
  <c r="F229" i="3"/>
  <c r="CJ228" i="3"/>
  <c r="CH228" i="3"/>
  <c r="CG228" i="3"/>
  <c r="CD228" i="3"/>
  <c r="CC228" i="3"/>
  <c r="CB228" i="3"/>
  <c r="CA228" i="3"/>
  <c r="BV228" i="3"/>
  <c r="BT228" i="3"/>
  <c r="BS228" i="3"/>
  <c r="BQ228" i="3"/>
  <c r="BP228" i="3"/>
  <c r="BO228" i="3"/>
  <c r="BN228" i="3"/>
  <c r="BM228" i="3"/>
  <c r="CP228" i="3" s="1"/>
  <c r="BG228" i="3"/>
  <c r="BF228" i="3"/>
  <c r="BE228" i="3"/>
  <c r="BD228" i="3"/>
  <c r="BC228" i="3"/>
  <c r="BB228" i="3"/>
  <c r="BA228" i="3"/>
  <c r="AZ228" i="3"/>
  <c r="AY228" i="3"/>
  <c r="AX228" i="3"/>
  <c r="AW228" i="3"/>
  <c r="AV228" i="3"/>
  <c r="AU228" i="3"/>
  <c r="AT228" i="3"/>
  <c r="AS228" i="3"/>
  <c r="AR228" i="3"/>
  <c r="AC228" i="3"/>
  <c r="AF228" i="3" s="1"/>
  <c r="AB228" i="3"/>
  <c r="AH228" i="3" s="1"/>
  <c r="V228" i="3"/>
  <c r="U228" i="3"/>
  <c r="T228" i="3"/>
  <c r="S228" i="3"/>
  <c r="R228" i="3"/>
  <c r="Q228" i="3"/>
  <c r="P228" i="3"/>
  <c r="O228" i="3"/>
  <c r="N228" i="3"/>
  <c r="M228" i="3"/>
  <c r="L228" i="3"/>
  <c r="I228" i="3"/>
  <c r="G228" i="3"/>
  <c r="F228" i="3"/>
  <c r="CJ227" i="3"/>
  <c r="CH227" i="3"/>
  <c r="CG227" i="3"/>
  <c r="CD227" i="3"/>
  <c r="CC227" i="3"/>
  <c r="CB227" i="3"/>
  <c r="CA227" i="3"/>
  <c r="BV227" i="3"/>
  <c r="BU227" i="3" s="1"/>
  <c r="BT227" i="3"/>
  <c r="BS227" i="3"/>
  <c r="BQ227" i="3"/>
  <c r="BP227" i="3"/>
  <c r="BO227" i="3"/>
  <c r="BN227" i="3"/>
  <c r="BM227" i="3"/>
  <c r="CI227" i="3" s="1"/>
  <c r="BG227" i="3"/>
  <c r="BF227" i="3"/>
  <c r="BE227" i="3"/>
  <c r="BD227" i="3"/>
  <c r="BC227" i="3"/>
  <c r="BB227" i="3"/>
  <c r="BA227" i="3"/>
  <c r="AZ227" i="3"/>
  <c r="AY227" i="3"/>
  <c r="AX227" i="3"/>
  <c r="AW227" i="3"/>
  <c r="AV227" i="3"/>
  <c r="AU227" i="3"/>
  <c r="AT227" i="3"/>
  <c r="AS227" i="3"/>
  <c r="AR227" i="3"/>
  <c r="AE227" i="3"/>
  <c r="AC227" i="3"/>
  <c r="AD227" i="3" s="1"/>
  <c r="AB227" i="3"/>
  <c r="AH227" i="3" s="1"/>
  <c r="V227" i="3"/>
  <c r="U227" i="3"/>
  <c r="T227" i="3"/>
  <c r="S227" i="3"/>
  <c r="R227" i="3"/>
  <c r="Q227" i="3"/>
  <c r="P227" i="3"/>
  <c r="O227" i="3"/>
  <c r="N227" i="3"/>
  <c r="M227" i="3"/>
  <c r="L227" i="3"/>
  <c r="I227" i="3"/>
  <c r="G227" i="3"/>
  <c r="F227" i="3"/>
  <c r="CJ226" i="3"/>
  <c r="CH226" i="3"/>
  <c r="CG226" i="3"/>
  <c r="CD226" i="3"/>
  <c r="CC226" i="3"/>
  <c r="CB226" i="3"/>
  <c r="CA226" i="3"/>
  <c r="BV226" i="3"/>
  <c r="BT226" i="3"/>
  <c r="BS226" i="3"/>
  <c r="BQ226" i="3"/>
  <c r="BP226" i="3"/>
  <c r="BO226" i="3"/>
  <c r="BN226" i="3"/>
  <c r="BM226" i="3"/>
  <c r="CP226" i="3" s="1"/>
  <c r="BG226" i="3"/>
  <c r="BF226" i="3"/>
  <c r="BE226" i="3"/>
  <c r="BD226" i="3"/>
  <c r="BC226" i="3"/>
  <c r="BB226" i="3"/>
  <c r="BA226" i="3"/>
  <c r="AZ226" i="3"/>
  <c r="AY226" i="3"/>
  <c r="AX226" i="3"/>
  <c r="AW226" i="3"/>
  <c r="AV226" i="3"/>
  <c r="AU226" i="3"/>
  <c r="AT226" i="3"/>
  <c r="AS226" i="3"/>
  <c r="AR226" i="3"/>
  <c r="AC226" i="3"/>
  <c r="AB226" i="3"/>
  <c r="AH226" i="3" s="1"/>
  <c r="V226" i="3"/>
  <c r="U226" i="3"/>
  <c r="T226" i="3"/>
  <c r="S226" i="3"/>
  <c r="R226" i="3"/>
  <c r="Q226" i="3"/>
  <c r="P226" i="3"/>
  <c r="O226" i="3"/>
  <c r="N226" i="3"/>
  <c r="M226" i="3"/>
  <c r="L226" i="3"/>
  <c r="I226" i="3"/>
  <c r="G226" i="3"/>
  <c r="F226" i="3"/>
  <c r="CJ225" i="3"/>
  <c r="CH225" i="3"/>
  <c r="CG225" i="3"/>
  <c r="CD225" i="3"/>
  <c r="CC225" i="3"/>
  <c r="CB225" i="3"/>
  <c r="CA225" i="3"/>
  <c r="BV225" i="3"/>
  <c r="BT225" i="3"/>
  <c r="BS225" i="3"/>
  <c r="BQ225" i="3"/>
  <c r="BP225" i="3"/>
  <c r="BO225" i="3"/>
  <c r="BN225" i="3"/>
  <c r="BM225" i="3"/>
  <c r="CI225" i="3" s="1"/>
  <c r="BG225" i="3"/>
  <c r="BF225" i="3"/>
  <c r="BE225" i="3"/>
  <c r="BD225" i="3"/>
  <c r="BC225" i="3"/>
  <c r="BB225" i="3"/>
  <c r="BA225" i="3"/>
  <c r="AZ225" i="3"/>
  <c r="AY225" i="3"/>
  <c r="AX225" i="3"/>
  <c r="AW225" i="3"/>
  <c r="AV225" i="3"/>
  <c r="AU225" i="3"/>
  <c r="AT225" i="3"/>
  <c r="AS225" i="3"/>
  <c r="AR225" i="3"/>
  <c r="AB225" i="3"/>
  <c r="AH225" i="3" s="1"/>
  <c r="V225" i="3"/>
  <c r="U225" i="3"/>
  <c r="T225" i="3"/>
  <c r="S225" i="3"/>
  <c r="R225" i="3"/>
  <c r="Q225" i="3"/>
  <c r="P225" i="3"/>
  <c r="O225" i="3"/>
  <c r="N225" i="3"/>
  <c r="M225" i="3"/>
  <c r="L225" i="3"/>
  <c r="I225" i="3"/>
  <c r="G225" i="3"/>
  <c r="F225" i="3"/>
  <c r="CJ224" i="3"/>
  <c r="CI224" i="3"/>
  <c r="CH224" i="3"/>
  <c r="CG224" i="3"/>
  <c r="CD224" i="3"/>
  <c r="CC224" i="3"/>
  <c r="CB224" i="3"/>
  <c r="CA224" i="3"/>
  <c r="BV224" i="3"/>
  <c r="BT224" i="3"/>
  <c r="BS224" i="3"/>
  <c r="BQ224" i="3"/>
  <c r="BP224" i="3"/>
  <c r="BO224" i="3"/>
  <c r="BN224" i="3"/>
  <c r="BM224" i="3"/>
  <c r="CP224" i="3" s="1"/>
  <c r="BG224" i="3"/>
  <c r="BF224" i="3"/>
  <c r="BE224" i="3"/>
  <c r="BD224" i="3"/>
  <c r="BC224" i="3"/>
  <c r="BB224" i="3"/>
  <c r="BA224" i="3"/>
  <c r="AZ224" i="3"/>
  <c r="AY224" i="3"/>
  <c r="AX224" i="3"/>
  <c r="AW224" i="3"/>
  <c r="AV224" i="3"/>
  <c r="AU224" i="3"/>
  <c r="AT224" i="3"/>
  <c r="AS224" i="3"/>
  <c r="AR224" i="3"/>
  <c r="AB224" i="3"/>
  <c r="AH224" i="3" s="1"/>
  <c r="V224" i="3"/>
  <c r="U224" i="3"/>
  <c r="T224" i="3"/>
  <c r="S224" i="3"/>
  <c r="R224" i="3"/>
  <c r="Q224" i="3"/>
  <c r="P224" i="3"/>
  <c r="O224" i="3"/>
  <c r="N224" i="3"/>
  <c r="M224" i="3"/>
  <c r="L224" i="3"/>
  <c r="I224" i="3"/>
  <c r="G224" i="3"/>
  <c r="F224" i="3"/>
  <c r="CJ223" i="3"/>
  <c r="CH223" i="3"/>
  <c r="CG223" i="3"/>
  <c r="CD223" i="3"/>
  <c r="CC223" i="3"/>
  <c r="CB223" i="3"/>
  <c r="CA223" i="3"/>
  <c r="BV223" i="3"/>
  <c r="BT223" i="3"/>
  <c r="BS223" i="3"/>
  <c r="BQ223" i="3"/>
  <c r="BP223" i="3"/>
  <c r="BO223" i="3"/>
  <c r="BN223" i="3"/>
  <c r="BM223" i="3"/>
  <c r="CI223" i="3" s="1"/>
  <c r="BG223" i="3"/>
  <c r="BF223" i="3"/>
  <c r="BE223" i="3"/>
  <c r="BD223" i="3"/>
  <c r="BC223" i="3"/>
  <c r="BB223" i="3"/>
  <c r="BA223" i="3"/>
  <c r="AZ223" i="3"/>
  <c r="AY223" i="3"/>
  <c r="AX223" i="3"/>
  <c r="AW223" i="3"/>
  <c r="AV223" i="3"/>
  <c r="AU223" i="3"/>
  <c r="AT223" i="3"/>
  <c r="AS223" i="3"/>
  <c r="AR223" i="3"/>
  <c r="AB223" i="3"/>
  <c r="AH223" i="3" s="1"/>
  <c r="V223" i="3"/>
  <c r="U223" i="3"/>
  <c r="T223" i="3"/>
  <c r="S223" i="3"/>
  <c r="R223" i="3"/>
  <c r="Q223" i="3"/>
  <c r="P223" i="3"/>
  <c r="O223" i="3"/>
  <c r="N223" i="3"/>
  <c r="M223" i="3"/>
  <c r="L223" i="3"/>
  <c r="I223" i="3"/>
  <c r="G223" i="3"/>
  <c r="F223" i="3"/>
  <c r="CJ222" i="3"/>
  <c r="CI222" i="3"/>
  <c r="CH222" i="3"/>
  <c r="CG222" i="3"/>
  <c r="CD222" i="3"/>
  <c r="CC222" i="3"/>
  <c r="CB222" i="3"/>
  <c r="CA222" i="3"/>
  <c r="BV222" i="3"/>
  <c r="BW222" i="3" s="1"/>
  <c r="BX222" i="3" s="1"/>
  <c r="BT222" i="3"/>
  <c r="BS222" i="3"/>
  <c r="BQ222" i="3"/>
  <c r="BP222" i="3"/>
  <c r="BO222" i="3"/>
  <c r="BN222" i="3"/>
  <c r="BM222" i="3"/>
  <c r="CP222" i="3" s="1"/>
  <c r="BG222" i="3"/>
  <c r="BF222" i="3"/>
  <c r="BE222" i="3"/>
  <c r="BD222" i="3"/>
  <c r="BC222" i="3"/>
  <c r="BB222" i="3"/>
  <c r="BA222" i="3"/>
  <c r="AZ222" i="3"/>
  <c r="AY222" i="3"/>
  <c r="AX222" i="3"/>
  <c r="AW222" i="3"/>
  <c r="AV222" i="3"/>
  <c r="AU222" i="3"/>
  <c r="AT222" i="3"/>
  <c r="AS222" i="3"/>
  <c r="AR222" i="3"/>
  <c r="AC222" i="3"/>
  <c r="AG222" i="3" s="1"/>
  <c r="AB222" i="3"/>
  <c r="AH222" i="3" s="1"/>
  <c r="V222" i="3"/>
  <c r="U222" i="3"/>
  <c r="T222" i="3"/>
  <c r="S222" i="3"/>
  <c r="R222" i="3"/>
  <c r="Q222" i="3"/>
  <c r="P222" i="3"/>
  <c r="O222" i="3"/>
  <c r="N222" i="3"/>
  <c r="M222" i="3"/>
  <c r="L222" i="3"/>
  <c r="I222" i="3"/>
  <c r="G222" i="3"/>
  <c r="F222" i="3"/>
  <c r="CP221" i="3"/>
  <c r="CJ221" i="3"/>
  <c r="CH221" i="3"/>
  <c r="CG221" i="3"/>
  <c r="CD221" i="3"/>
  <c r="CC221" i="3"/>
  <c r="CB221" i="3"/>
  <c r="CA221" i="3"/>
  <c r="BV221" i="3"/>
  <c r="BT221" i="3"/>
  <c r="BS221" i="3"/>
  <c r="BQ221" i="3"/>
  <c r="BP221" i="3"/>
  <c r="BO221" i="3"/>
  <c r="BN221" i="3"/>
  <c r="BM221" i="3"/>
  <c r="CI221" i="3" s="1"/>
  <c r="BG221" i="3"/>
  <c r="BF221" i="3"/>
  <c r="BE221" i="3"/>
  <c r="BD221" i="3"/>
  <c r="BC221" i="3"/>
  <c r="BB221" i="3"/>
  <c r="BA221" i="3"/>
  <c r="AZ221" i="3"/>
  <c r="AY221" i="3"/>
  <c r="AX221" i="3"/>
  <c r="AW221" i="3"/>
  <c r="AV221" i="3"/>
  <c r="AU221" i="3"/>
  <c r="AT221" i="3"/>
  <c r="AS221" i="3"/>
  <c r="AR221" i="3"/>
  <c r="AE221" i="3"/>
  <c r="AC221" i="3"/>
  <c r="AD221" i="3" s="1"/>
  <c r="AB221" i="3"/>
  <c r="AH221" i="3" s="1"/>
  <c r="V221" i="3"/>
  <c r="U221" i="3"/>
  <c r="T221" i="3"/>
  <c r="S221" i="3"/>
  <c r="R221" i="3"/>
  <c r="Q221" i="3"/>
  <c r="P221" i="3"/>
  <c r="O221" i="3"/>
  <c r="N221" i="3"/>
  <c r="M221" i="3"/>
  <c r="L221" i="3"/>
  <c r="I221" i="3"/>
  <c r="G221" i="3"/>
  <c r="F221" i="3"/>
  <c r="CJ220" i="3"/>
  <c r="CH220" i="3"/>
  <c r="CG220" i="3"/>
  <c r="CD220" i="3"/>
  <c r="CC220" i="3"/>
  <c r="CB220" i="3"/>
  <c r="CA220" i="3"/>
  <c r="BV220" i="3"/>
  <c r="BT220" i="3"/>
  <c r="BS220" i="3"/>
  <c r="BQ220" i="3"/>
  <c r="BP220" i="3"/>
  <c r="BO220" i="3"/>
  <c r="BN220" i="3"/>
  <c r="BM220" i="3"/>
  <c r="CP220" i="3" s="1"/>
  <c r="BG220" i="3"/>
  <c r="BF220" i="3"/>
  <c r="BE220" i="3"/>
  <c r="BD220" i="3"/>
  <c r="BC220" i="3"/>
  <c r="BB220" i="3"/>
  <c r="BA220" i="3"/>
  <c r="AZ220" i="3"/>
  <c r="AY220" i="3"/>
  <c r="AX220" i="3"/>
  <c r="AW220" i="3"/>
  <c r="AV220" i="3"/>
  <c r="AU220" i="3"/>
  <c r="AT220" i="3"/>
  <c r="AS220" i="3"/>
  <c r="AR220" i="3"/>
  <c r="AC220" i="3"/>
  <c r="AG220" i="3" s="1"/>
  <c r="AB220" i="3"/>
  <c r="AH220" i="3" s="1"/>
  <c r="V220" i="3"/>
  <c r="U220" i="3"/>
  <c r="T220" i="3"/>
  <c r="S220" i="3"/>
  <c r="R220" i="3"/>
  <c r="Q220" i="3"/>
  <c r="P220" i="3"/>
  <c r="O220" i="3"/>
  <c r="N220" i="3"/>
  <c r="M220" i="3"/>
  <c r="L220" i="3"/>
  <c r="I220" i="3"/>
  <c r="G220" i="3"/>
  <c r="F220" i="3"/>
  <c r="CJ219" i="3"/>
  <c r="CH219" i="3"/>
  <c r="CG219" i="3"/>
  <c r="CD219" i="3"/>
  <c r="CC219" i="3"/>
  <c r="CB219" i="3"/>
  <c r="CA219" i="3"/>
  <c r="BV219" i="3"/>
  <c r="BT219" i="3"/>
  <c r="BS219" i="3"/>
  <c r="BQ219" i="3"/>
  <c r="BP219" i="3"/>
  <c r="BO219" i="3"/>
  <c r="BN219" i="3"/>
  <c r="BM219" i="3"/>
  <c r="CI219" i="3" s="1"/>
  <c r="BG219" i="3"/>
  <c r="BF219" i="3"/>
  <c r="BE219" i="3"/>
  <c r="BD219" i="3"/>
  <c r="BC219" i="3"/>
  <c r="BB219" i="3"/>
  <c r="BA219" i="3"/>
  <c r="AZ219" i="3"/>
  <c r="AY219" i="3"/>
  <c r="AX219" i="3"/>
  <c r="AW219" i="3"/>
  <c r="AV219" i="3"/>
  <c r="AU219" i="3"/>
  <c r="AT219" i="3"/>
  <c r="AS219" i="3"/>
  <c r="AR219" i="3"/>
  <c r="AB219" i="3"/>
  <c r="AH219" i="3" s="1"/>
  <c r="V219" i="3"/>
  <c r="U219" i="3"/>
  <c r="T219" i="3"/>
  <c r="S219" i="3"/>
  <c r="R219" i="3"/>
  <c r="Q219" i="3"/>
  <c r="P219" i="3"/>
  <c r="O219" i="3"/>
  <c r="N219" i="3"/>
  <c r="M219" i="3"/>
  <c r="L219" i="3"/>
  <c r="I219" i="3"/>
  <c r="G219" i="3"/>
  <c r="F219" i="3"/>
  <c r="CJ218" i="3"/>
  <c r="CH218" i="3"/>
  <c r="CG218" i="3"/>
  <c r="CD218" i="3"/>
  <c r="CC218" i="3"/>
  <c r="CB218" i="3"/>
  <c r="CA218" i="3"/>
  <c r="BV218" i="3"/>
  <c r="BT218" i="3"/>
  <c r="BS218" i="3"/>
  <c r="BQ218" i="3"/>
  <c r="BP218" i="3"/>
  <c r="BO218" i="3"/>
  <c r="BN218" i="3"/>
  <c r="BM218" i="3"/>
  <c r="CI218" i="3" s="1"/>
  <c r="BG218" i="3"/>
  <c r="BF218" i="3"/>
  <c r="BE218" i="3"/>
  <c r="BD218" i="3"/>
  <c r="BC218" i="3"/>
  <c r="BB218" i="3"/>
  <c r="BA218" i="3"/>
  <c r="AZ218" i="3"/>
  <c r="AY218" i="3"/>
  <c r="AX218" i="3"/>
  <c r="AW218" i="3"/>
  <c r="AV218" i="3"/>
  <c r="AU218" i="3"/>
  <c r="AT218" i="3"/>
  <c r="AS218" i="3"/>
  <c r="AR218" i="3"/>
  <c r="AB218" i="3"/>
  <c r="AH218" i="3" s="1"/>
  <c r="V218" i="3"/>
  <c r="U218" i="3"/>
  <c r="T218" i="3"/>
  <c r="S218" i="3"/>
  <c r="R218" i="3"/>
  <c r="Q218" i="3"/>
  <c r="P218" i="3"/>
  <c r="O218" i="3"/>
  <c r="N218" i="3"/>
  <c r="M218" i="3"/>
  <c r="L218" i="3"/>
  <c r="I218" i="3"/>
  <c r="G218" i="3"/>
  <c r="F218" i="3"/>
  <c r="CJ217" i="3"/>
  <c r="CH217" i="3"/>
  <c r="CG217" i="3"/>
  <c r="CD217" i="3"/>
  <c r="CC217" i="3"/>
  <c r="CB217" i="3"/>
  <c r="CA217" i="3"/>
  <c r="BV217" i="3"/>
  <c r="BT217" i="3"/>
  <c r="BS217" i="3"/>
  <c r="BQ217" i="3"/>
  <c r="BP217" i="3"/>
  <c r="BO217" i="3"/>
  <c r="BN217" i="3"/>
  <c r="BM217" i="3"/>
  <c r="CI217" i="3" s="1"/>
  <c r="BG217" i="3"/>
  <c r="BF217" i="3"/>
  <c r="BE217" i="3"/>
  <c r="BD217" i="3"/>
  <c r="BC217" i="3"/>
  <c r="BB217" i="3"/>
  <c r="BA217" i="3"/>
  <c r="AZ217" i="3"/>
  <c r="AY217" i="3"/>
  <c r="AX217" i="3"/>
  <c r="AW217" i="3"/>
  <c r="AV217" i="3"/>
  <c r="AU217" i="3"/>
  <c r="AT217" i="3"/>
  <c r="AS217" i="3"/>
  <c r="AR217" i="3"/>
  <c r="AB217" i="3"/>
  <c r="AH217" i="3" s="1"/>
  <c r="V217" i="3"/>
  <c r="U217" i="3"/>
  <c r="T217" i="3"/>
  <c r="S217" i="3"/>
  <c r="R217" i="3"/>
  <c r="Q217" i="3"/>
  <c r="P217" i="3"/>
  <c r="O217" i="3"/>
  <c r="N217" i="3"/>
  <c r="M217" i="3"/>
  <c r="L217" i="3"/>
  <c r="I217" i="3"/>
  <c r="G217" i="3"/>
  <c r="F217" i="3"/>
  <c r="CJ216" i="3"/>
  <c r="CH216" i="3"/>
  <c r="CG216" i="3"/>
  <c r="CD216" i="3"/>
  <c r="CC216" i="3"/>
  <c r="CB216" i="3"/>
  <c r="CA216" i="3"/>
  <c r="BV216" i="3"/>
  <c r="BT216" i="3"/>
  <c r="BS216" i="3"/>
  <c r="BQ216" i="3"/>
  <c r="BP216" i="3"/>
  <c r="BO216" i="3"/>
  <c r="BN216" i="3"/>
  <c r="BM216" i="3"/>
  <c r="CI216" i="3" s="1"/>
  <c r="BG216" i="3"/>
  <c r="BF216" i="3"/>
  <c r="BE216" i="3"/>
  <c r="BD216" i="3"/>
  <c r="BC216" i="3"/>
  <c r="BB216" i="3"/>
  <c r="BA216" i="3"/>
  <c r="AZ216" i="3"/>
  <c r="AY216" i="3"/>
  <c r="AX216" i="3"/>
  <c r="AW216" i="3"/>
  <c r="AV216" i="3"/>
  <c r="AU216" i="3"/>
  <c r="AT216" i="3"/>
  <c r="AS216" i="3"/>
  <c r="AR216" i="3"/>
  <c r="AB216" i="3"/>
  <c r="AH216" i="3" s="1"/>
  <c r="V216" i="3"/>
  <c r="U216" i="3"/>
  <c r="T216" i="3"/>
  <c r="S216" i="3"/>
  <c r="R216" i="3"/>
  <c r="Q216" i="3"/>
  <c r="P216" i="3"/>
  <c r="O216" i="3"/>
  <c r="N216" i="3"/>
  <c r="M216" i="3"/>
  <c r="L216" i="3"/>
  <c r="I216" i="3"/>
  <c r="G216" i="3"/>
  <c r="F216" i="3"/>
  <c r="CJ215" i="3"/>
  <c r="CH215" i="3"/>
  <c r="CG215" i="3"/>
  <c r="CD215" i="3"/>
  <c r="CC215" i="3"/>
  <c r="CB215" i="3"/>
  <c r="CA215" i="3"/>
  <c r="BV215" i="3"/>
  <c r="BT215" i="3"/>
  <c r="BS215" i="3"/>
  <c r="BQ215" i="3"/>
  <c r="BP215" i="3"/>
  <c r="BO215" i="3"/>
  <c r="BN215" i="3"/>
  <c r="BM215" i="3"/>
  <c r="CI215" i="3" s="1"/>
  <c r="BG215" i="3"/>
  <c r="BF215" i="3"/>
  <c r="BE215" i="3"/>
  <c r="BD215" i="3"/>
  <c r="BC215" i="3"/>
  <c r="BB215" i="3"/>
  <c r="BA215" i="3"/>
  <c r="AZ215" i="3"/>
  <c r="AY215" i="3"/>
  <c r="AX215" i="3"/>
  <c r="AW215" i="3"/>
  <c r="AV215" i="3"/>
  <c r="AU215" i="3"/>
  <c r="AT215" i="3"/>
  <c r="AS215" i="3"/>
  <c r="AR215" i="3"/>
  <c r="AB215" i="3"/>
  <c r="AH215" i="3" s="1"/>
  <c r="V215" i="3"/>
  <c r="U215" i="3"/>
  <c r="T215" i="3"/>
  <c r="S215" i="3"/>
  <c r="R215" i="3"/>
  <c r="Q215" i="3"/>
  <c r="P215" i="3"/>
  <c r="O215" i="3"/>
  <c r="N215" i="3"/>
  <c r="M215" i="3"/>
  <c r="L215" i="3"/>
  <c r="I215" i="3"/>
  <c r="G215" i="3"/>
  <c r="F215" i="3"/>
  <c r="CJ214" i="3"/>
  <c r="CH214" i="3"/>
  <c r="CG214" i="3"/>
  <c r="CD214" i="3"/>
  <c r="CC214" i="3"/>
  <c r="CB214" i="3"/>
  <c r="CA214" i="3"/>
  <c r="BV214" i="3"/>
  <c r="BT214" i="3"/>
  <c r="BS214" i="3"/>
  <c r="BQ214" i="3"/>
  <c r="BP214" i="3"/>
  <c r="BO214" i="3"/>
  <c r="BN214" i="3"/>
  <c r="BM214" i="3"/>
  <c r="CI214" i="3" s="1"/>
  <c r="BG214" i="3"/>
  <c r="BF214" i="3"/>
  <c r="BE214" i="3"/>
  <c r="BD214" i="3"/>
  <c r="BC214" i="3"/>
  <c r="BB214" i="3"/>
  <c r="BA214" i="3"/>
  <c r="AZ214" i="3"/>
  <c r="AY214" i="3"/>
  <c r="AX214" i="3"/>
  <c r="AW214" i="3"/>
  <c r="AV214" i="3"/>
  <c r="AU214" i="3"/>
  <c r="AT214" i="3"/>
  <c r="AS214" i="3"/>
  <c r="AR214" i="3"/>
  <c r="AB214" i="3"/>
  <c r="AH214" i="3" s="1"/>
  <c r="V214" i="3"/>
  <c r="U214" i="3"/>
  <c r="T214" i="3"/>
  <c r="S214" i="3"/>
  <c r="R214" i="3"/>
  <c r="Q214" i="3"/>
  <c r="P214" i="3"/>
  <c r="O214" i="3"/>
  <c r="N214" i="3"/>
  <c r="M214" i="3"/>
  <c r="L214" i="3"/>
  <c r="I214" i="3"/>
  <c r="G214" i="3"/>
  <c r="F214" i="3"/>
  <c r="CJ213" i="3"/>
  <c r="CH213" i="3"/>
  <c r="CG213" i="3"/>
  <c r="CD213" i="3"/>
  <c r="CC213" i="3"/>
  <c r="CB213" i="3"/>
  <c r="CA213" i="3"/>
  <c r="BV213" i="3"/>
  <c r="BT213" i="3"/>
  <c r="BS213" i="3"/>
  <c r="BQ213" i="3"/>
  <c r="BP213" i="3"/>
  <c r="BO213" i="3"/>
  <c r="BN213" i="3"/>
  <c r="BM213" i="3"/>
  <c r="CI213" i="3" s="1"/>
  <c r="BG213" i="3"/>
  <c r="BF213" i="3"/>
  <c r="BE213" i="3"/>
  <c r="BD213" i="3"/>
  <c r="BC213" i="3"/>
  <c r="BB213" i="3"/>
  <c r="BA213" i="3"/>
  <c r="AZ213" i="3"/>
  <c r="AY213" i="3"/>
  <c r="AX213" i="3"/>
  <c r="AW213" i="3"/>
  <c r="AV213" i="3"/>
  <c r="AU213" i="3"/>
  <c r="AT213" i="3"/>
  <c r="AS213" i="3"/>
  <c r="AR213" i="3"/>
  <c r="AB213" i="3"/>
  <c r="AH213" i="3" s="1"/>
  <c r="V213" i="3"/>
  <c r="U213" i="3"/>
  <c r="T213" i="3"/>
  <c r="S213" i="3"/>
  <c r="R213" i="3"/>
  <c r="Q213" i="3"/>
  <c r="P213" i="3"/>
  <c r="O213" i="3"/>
  <c r="N213" i="3"/>
  <c r="M213" i="3"/>
  <c r="L213" i="3"/>
  <c r="I213" i="3"/>
  <c r="G213" i="3"/>
  <c r="F213" i="3"/>
  <c r="CJ212" i="3"/>
  <c r="CH212" i="3"/>
  <c r="CG212" i="3"/>
  <c r="CD212" i="3"/>
  <c r="CC212" i="3"/>
  <c r="CB212" i="3"/>
  <c r="CA212" i="3"/>
  <c r="BV212" i="3"/>
  <c r="BU212" i="3" s="1"/>
  <c r="BT212" i="3"/>
  <c r="BS212" i="3"/>
  <c r="BQ212" i="3"/>
  <c r="BP212" i="3"/>
  <c r="BO212" i="3"/>
  <c r="BN212" i="3"/>
  <c r="BM212" i="3"/>
  <c r="CI212" i="3" s="1"/>
  <c r="BG212" i="3"/>
  <c r="BF212" i="3"/>
  <c r="BE212" i="3"/>
  <c r="BD212" i="3"/>
  <c r="BC212" i="3"/>
  <c r="BB212" i="3"/>
  <c r="BA212" i="3"/>
  <c r="AZ212" i="3"/>
  <c r="AY212" i="3"/>
  <c r="AX212" i="3"/>
  <c r="AW212" i="3"/>
  <c r="AV212" i="3"/>
  <c r="AU212" i="3"/>
  <c r="AT212" i="3"/>
  <c r="AS212" i="3"/>
  <c r="AR212" i="3"/>
  <c r="AB212" i="3"/>
  <c r="AC212" i="3" s="1"/>
  <c r="V212" i="3"/>
  <c r="U212" i="3"/>
  <c r="T212" i="3"/>
  <c r="S212" i="3"/>
  <c r="R212" i="3"/>
  <c r="Q212" i="3"/>
  <c r="P212" i="3"/>
  <c r="O212" i="3"/>
  <c r="N212" i="3"/>
  <c r="M212" i="3"/>
  <c r="L212" i="3"/>
  <c r="I212" i="3"/>
  <c r="G212" i="3"/>
  <c r="F212" i="3"/>
  <c r="CJ211" i="3"/>
  <c r="CH211" i="3"/>
  <c r="CG211" i="3"/>
  <c r="CD211" i="3"/>
  <c r="CC211" i="3"/>
  <c r="CB211" i="3"/>
  <c r="CA211" i="3"/>
  <c r="BV211" i="3"/>
  <c r="BU211" i="3" s="1"/>
  <c r="BT211" i="3"/>
  <c r="BS211" i="3"/>
  <c r="BQ211" i="3"/>
  <c r="BP211" i="3"/>
  <c r="BO211" i="3"/>
  <c r="BN211" i="3"/>
  <c r="BM211" i="3"/>
  <c r="CP211" i="3" s="1"/>
  <c r="BG211" i="3"/>
  <c r="BF211" i="3"/>
  <c r="BE211" i="3"/>
  <c r="BD211" i="3"/>
  <c r="BC211" i="3"/>
  <c r="BB211" i="3"/>
  <c r="BA211" i="3"/>
  <c r="AZ211" i="3"/>
  <c r="AY211" i="3"/>
  <c r="AX211" i="3"/>
  <c r="AW211" i="3"/>
  <c r="AV211" i="3"/>
  <c r="AU211" i="3"/>
  <c r="AT211" i="3"/>
  <c r="AS211" i="3"/>
  <c r="AR211" i="3"/>
  <c r="AB211" i="3"/>
  <c r="AH211" i="3" s="1"/>
  <c r="V211" i="3"/>
  <c r="U211" i="3"/>
  <c r="T211" i="3"/>
  <c r="S211" i="3"/>
  <c r="R211" i="3"/>
  <c r="Q211" i="3"/>
  <c r="P211" i="3"/>
  <c r="O211" i="3"/>
  <c r="N211" i="3"/>
  <c r="M211" i="3"/>
  <c r="L211" i="3"/>
  <c r="I211" i="3"/>
  <c r="G211" i="3"/>
  <c r="F211" i="3"/>
  <c r="CJ210" i="3"/>
  <c r="CH210" i="3"/>
  <c r="CG210" i="3"/>
  <c r="CD210" i="3"/>
  <c r="CC210" i="3"/>
  <c r="CB210" i="3"/>
  <c r="CA210" i="3"/>
  <c r="BV210" i="3"/>
  <c r="BU210" i="3" s="1"/>
  <c r="BT210" i="3"/>
  <c r="BS210" i="3"/>
  <c r="BQ210" i="3"/>
  <c r="BP210" i="3"/>
  <c r="BO210" i="3"/>
  <c r="BN210" i="3"/>
  <c r="BM210" i="3"/>
  <c r="CI210" i="3" s="1"/>
  <c r="BG210" i="3"/>
  <c r="BF210" i="3"/>
  <c r="BE210" i="3"/>
  <c r="BD210" i="3"/>
  <c r="BC210" i="3"/>
  <c r="BB210" i="3"/>
  <c r="BA210" i="3"/>
  <c r="AZ210" i="3"/>
  <c r="AY210" i="3"/>
  <c r="AX210" i="3"/>
  <c r="AW210" i="3"/>
  <c r="AV210" i="3"/>
  <c r="AU210" i="3"/>
  <c r="AT210" i="3"/>
  <c r="AS210" i="3"/>
  <c r="AR210" i="3"/>
  <c r="AD210" i="3"/>
  <c r="AC210" i="3"/>
  <c r="AG210" i="3" s="1"/>
  <c r="AB210" i="3"/>
  <c r="AH210" i="3" s="1"/>
  <c r="V210" i="3"/>
  <c r="U210" i="3"/>
  <c r="T210" i="3"/>
  <c r="S210" i="3"/>
  <c r="R210" i="3"/>
  <c r="Q210" i="3"/>
  <c r="P210" i="3"/>
  <c r="O210" i="3"/>
  <c r="N210" i="3"/>
  <c r="M210" i="3"/>
  <c r="L210" i="3"/>
  <c r="I210" i="3"/>
  <c r="G210" i="3"/>
  <c r="F210" i="3"/>
  <c r="CJ209" i="3"/>
  <c r="CH209" i="3"/>
  <c r="CG209" i="3"/>
  <c r="CD209" i="3"/>
  <c r="CC209" i="3"/>
  <c r="CB209" i="3"/>
  <c r="CA209" i="3"/>
  <c r="BV209" i="3"/>
  <c r="BU209" i="3" s="1"/>
  <c r="BT209" i="3"/>
  <c r="BS209" i="3"/>
  <c r="BQ209" i="3"/>
  <c r="BP209" i="3"/>
  <c r="BO209" i="3"/>
  <c r="BN209" i="3"/>
  <c r="BM209" i="3"/>
  <c r="CP209" i="3" s="1"/>
  <c r="BG209" i="3"/>
  <c r="BF209" i="3"/>
  <c r="BE209" i="3"/>
  <c r="BD209" i="3"/>
  <c r="BC209" i="3"/>
  <c r="BB209" i="3"/>
  <c r="BA209" i="3"/>
  <c r="AZ209" i="3"/>
  <c r="AY209" i="3"/>
  <c r="AX209" i="3"/>
  <c r="AW209" i="3"/>
  <c r="AV209" i="3"/>
  <c r="AU209" i="3"/>
  <c r="AT209" i="3"/>
  <c r="AS209" i="3"/>
  <c r="AR209" i="3"/>
  <c r="AB209" i="3"/>
  <c r="AH209" i="3" s="1"/>
  <c r="V209" i="3"/>
  <c r="U209" i="3"/>
  <c r="T209" i="3"/>
  <c r="S209" i="3"/>
  <c r="R209" i="3"/>
  <c r="Q209" i="3"/>
  <c r="P209" i="3"/>
  <c r="O209" i="3"/>
  <c r="N209" i="3"/>
  <c r="M209" i="3"/>
  <c r="L209" i="3"/>
  <c r="I209" i="3"/>
  <c r="G209" i="3"/>
  <c r="F209" i="3"/>
  <c r="CJ208" i="3"/>
  <c r="CH208" i="3"/>
  <c r="CG208" i="3"/>
  <c r="CD208" i="3"/>
  <c r="CC208" i="3"/>
  <c r="CB208" i="3"/>
  <c r="CA208" i="3"/>
  <c r="BV208" i="3"/>
  <c r="BU208" i="3"/>
  <c r="BT208" i="3"/>
  <c r="BS208" i="3"/>
  <c r="BQ208" i="3"/>
  <c r="BP208" i="3"/>
  <c r="BO208" i="3"/>
  <c r="BN208" i="3"/>
  <c r="BM208" i="3"/>
  <c r="CI208" i="3" s="1"/>
  <c r="BG208" i="3"/>
  <c r="BF208" i="3"/>
  <c r="BE208" i="3"/>
  <c r="BD208" i="3"/>
  <c r="BC208" i="3"/>
  <c r="BB208" i="3"/>
  <c r="BA208" i="3"/>
  <c r="AZ208" i="3"/>
  <c r="AY208" i="3"/>
  <c r="AX208" i="3"/>
  <c r="AW208" i="3"/>
  <c r="AV208" i="3"/>
  <c r="AU208" i="3"/>
  <c r="AT208" i="3"/>
  <c r="AS208" i="3"/>
  <c r="AR208" i="3"/>
  <c r="AH208" i="3"/>
  <c r="AD208" i="3"/>
  <c r="AC208" i="3"/>
  <c r="AG208" i="3" s="1"/>
  <c r="AB208" i="3"/>
  <c r="V208" i="3"/>
  <c r="U208" i="3"/>
  <c r="T208" i="3"/>
  <c r="S208" i="3"/>
  <c r="R208" i="3"/>
  <c r="Q208" i="3"/>
  <c r="P208" i="3"/>
  <c r="O208" i="3"/>
  <c r="N208" i="3"/>
  <c r="M208" i="3"/>
  <c r="L208" i="3"/>
  <c r="I208" i="3"/>
  <c r="G208" i="3"/>
  <c r="F208" i="3"/>
  <c r="CJ207" i="3"/>
  <c r="CH207" i="3"/>
  <c r="CG207" i="3"/>
  <c r="CD207" i="3"/>
  <c r="CC207" i="3"/>
  <c r="CB207" i="3"/>
  <c r="CA207" i="3"/>
  <c r="BV207" i="3"/>
  <c r="BU207" i="3" s="1"/>
  <c r="BT207" i="3"/>
  <c r="BS207" i="3"/>
  <c r="BQ207" i="3"/>
  <c r="BP207" i="3"/>
  <c r="BO207" i="3"/>
  <c r="BN207" i="3"/>
  <c r="BM207" i="3"/>
  <c r="CP207" i="3" s="1"/>
  <c r="BG207" i="3"/>
  <c r="BF207" i="3"/>
  <c r="BE207" i="3"/>
  <c r="BD207" i="3"/>
  <c r="BC207" i="3"/>
  <c r="BB207" i="3"/>
  <c r="BA207" i="3"/>
  <c r="AZ207" i="3"/>
  <c r="AY207" i="3"/>
  <c r="AX207" i="3"/>
  <c r="AW207" i="3"/>
  <c r="AV207" i="3"/>
  <c r="AU207" i="3"/>
  <c r="AT207" i="3"/>
  <c r="AS207" i="3"/>
  <c r="AR207" i="3"/>
  <c r="AB207" i="3"/>
  <c r="AH207" i="3" s="1"/>
  <c r="V207" i="3"/>
  <c r="U207" i="3"/>
  <c r="T207" i="3"/>
  <c r="S207" i="3"/>
  <c r="R207" i="3"/>
  <c r="Q207" i="3"/>
  <c r="P207" i="3"/>
  <c r="O207" i="3"/>
  <c r="N207" i="3"/>
  <c r="M207" i="3"/>
  <c r="L207" i="3"/>
  <c r="I207" i="3"/>
  <c r="G207" i="3"/>
  <c r="F207" i="3"/>
  <c r="CJ206" i="3"/>
  <c r="CH206" i="3"/>
  <c r="CG206" i="3"/>
  <c r="CD206" i="3"/>
  <c r="CC206" i="3"/>
  <c r="CB206" i="3"/>
  <c r="CA206" i="3"/>
  <c r="BV206" i="3"/>
  <c r="BU206" i="3" s="1"/>
  <c r="BT206" i="3"/>
  <c r="BS206" i="3"/>
  <c r="BQ206" i="3"/>
  <c r="BP206" i="3"/>
  <c r="BO206" i="3"/>
  <c r="BN206" i="3"/>
  <c r="BM206" i="3"/>
  <c r="CI206" i="3" s="1"/>
  <c r="BG206" i="3"/>
  <c r="BF206" i="3"/>
  <c r="BE206" i="3"/>
  <c r="BD206" i="3"/>
  <c r="BC206" i="3"/>
  <c r="BB206" i="3"/>
  <c r="BA206" i="3"/>
  <c r="AZ206" i="3"/>
  <c r="AY206" i="3"/>
  <c r="AX206" i="3"/>
  <c r="AW206" i="3"/>
  <c r="AV206" i="3"/>
  <c r="AU206" i="3"/>
  <c r="AT206" i="3"/>
  <c r="AS206" i="3"/>
  <c r="AR206" i="3"/>
  <c r="AB206" i="3"/>
  <c r="AH206" i="3" s="1"/>
  <c r="V206" i="3"/>
  <c r="U206" i="3"/>
  <c r="T206" i="3"/>
  <c r="S206" i="3"/>
  <c r="R206" i="3"/>
  <c r="Q206" i="3"/>
  <c r="P206" i="3"/>
  <c r="O206" i="3"/>
  <c r="N206" i="3"/>
  <c r="M206" i="3"/>
  <c r="L206" i="3"/>
  <c r="I206" i="3"/>
  <c r="G206" i="3"/>
  <c r="F206" i="3"/>
  <c r="CJ205" i="3"/>
  <c r="CH205" i="3"/>
  <c r="CG205" i="3"/>
  <c r="CD205" i="3"/>
  <c r="CC205" i="3"/>
  <c r="CB205" i="3"/>
  <c r="CA205" i="3"/>
  <c r="BV205" i="3"/>
  <c r="BU205" i="3" s="1"/>
  <c r="BT205" i="3"/>
  <c r="BS205" i="3"/>
  <c r="BQ205" i="3"/>
  <c r="BP205" i="3"/>
  <c r="BO205" i="3"/>
  <c r="BN205" i="3"/>
  <c r="BM205" i="3"/>
  <c r="CP205" i="3" s="1"/>
  <c r="BG205" i="3"/>
  <c r="BF205" i="3"/>
  <c r="BE205" i="3"/>
  <c r="BD205" i="3"/>
  <c r="BC205" i="3"/>
  <c r="BB205" i="3"/>
  <c r="BA205" i="3"/>
  <c r="AZ205" i="3"/>
  <c r="AY205" i="3"/>
  <c r="AX205" i="3"/>
  <c r="AW205" i="3"/>
  <c r="AV205" i="3"/>
  <c r="AU205" i="3"/>
  <c r="AT205" i="3"/>
  <c r="AS205" i="3"/>
  <c r="AR205" i="3"/>
  <c r="AB205" i="3"/>
  <c r="AH205" i="3" s="1"/>
  <c r="V205" i="3"/>
  <c r="U205" i="3"/>
  <c r="T205" i="3"/>
  <c r="S205" i="3"/>
  <c r="R205" i="3"/>
  <c r="Q205" i="3"/>
  <c r="P205" i="3"/>
  <c r="O205" i="3"/>
  <c r="N205" i="3"/>
  <c r="M205" i="3"/>
  <c r="L205" i="3"/>
  <c r="I205" i="3"/>
  <c r="G205" i="3"/>
  <c r="F205" i="3"/>
  <c r="CJ204" i="3"/>
  <c r="CH204" i="3"/>
  <c r="CG204" i="3"/>
  <c r="CD204" i="3"/>
  <c r="CC204" i="3"/>
  <c r="CB204" i="3"/>
  <c r="CA204" i="3"/>
  <c r="BV204" i="3"/>
  <c r="BU204" i="3" s="1"/>
  <c r="BT204" i="3"/>
  <c r="BS204" i="3"/>
  <c r="BQ204" i="3"/>
  <c r="BP204" i="3"/>
  <c r="BO204" i="3"/>
  <c r="BN204" i="3"/>
  <c r="BM204" i="3"/>
  <c r="CI204" i="3" s="1"/>
  <c r="BG204" i="3"/>
  <c r="BF204" i="3"/>
  <c r="BE204" i="3"/>
  <c r="BD204" i="3"/>
  <c r="BC204" i="3"/>
  <c r="BB204" i="3"/>
  <c r="BA204" i="3"/>
  <c r="AZ204" i="3"/>
  <c r="AY204" i="3"/>
  <c r="AX204" i="3"/>
  <c r="AW204" i="3"/>
  <c r="AV204" i="3"/>
  <c r="AU204" i="3"/>
  <c r="AT204" i="3"/>
  <c r="AS204" i="3"/>
  <c r="AR204" i="3"/>
  <c r="AC204" i="3"/>
  <c r="AB204" i="3"/>
  <c r="AH204" i="3" s="1"/>
  <c r="V204" i="3"/>
  <c r="U204" i="3"/>
  <c r="T204" i="3"/>
  <c r="S204" i="3"/>
  <c r="R204" i="3"/>
  <c r="Q204" i="3"/>
  <c r="P204" i="3"/>
  <c r="O204" i="3"/>
  <c r="N204" i="3"/>
  <c r="M204" i="3"/>
  <c r="L204" i="3"/>
  <c r="I204" i="3"/>
  <c r="G204" i="3"/>
  <c r="F204" i="3"/>
  <c r="CJ203" i="3"/>
  <c r="CH203" i="3"/>
  <c r="CG203" i="3"/>
  <c r="CD203" i="3"/>
  <c r="CC203" i="3"/>
  <c r="CB203" i="3"/>
  <c r="CA203" i="3"/>
  <c r="BV203" i="3"/>
  <c r="BT203" i="3"/>
  <c r="BS203" i="3"/>
  <c r="BQ203" i="3"/>
  <c r="BP203" i="3"/>
  <c r="BO203" i="3"/>
  <c r="BN203" i="3"/>
  <c r="BM203" i="3"/>
  <c r="CP203" i="3" s="1"/>
  <c r="BG203" i="3"/>
  <c r="BF203" i="3"/>
  <c r="BE203" i="3"/>
  <c r="BD203" i="3"/>
  <c r="BC203" i="3"/>
  <c r="BB203" i="3"/>
  <c r="BA203" i="3"/>
  <c r="AZ203" i="3"/>
  <c r="AY203" i="3"/>
  <c r="AX203" i="3"/>
  <c r="AW203" i="3"/>
  <c r="AV203" i="3"/>
  <c r="AU203" i="3"/>
  <c r="AT203" i="3"/>
  <c r="AS203" i="3"/>
  <c r="AR203" i="3"/>
  <c r="AB203" i="3"/>
  <c r="AH203" i="3" s="1"/>
  <c r="V203" i="3"/>
  <c r="U203" i="3"/>
  <c r="T203" i="3"/>
  <c r="S203" i="3"/>
  <c r="R203" i="3"/>
  <c r="Q203" i="3"/>
  <c r="P203" i="3"/>
  <c r="O203" i="3"/>
  <c r="N203" i="3"/>
  <c r="CF203" i="3" s="1"/>
  <c r="M203" i="3"/>
  <c r="L203" i="3"/>
  <c r="I203" i="3"/>
  <c r="G203" i="3"/>
  <c r="F203" i="3"/>
  <c r="CJ202" i="3"/>
  <c r="CI202" i="3"/>
  <c r="CH202" i="3"/>
  <c r="CG202" i="3"/>
  <c r="CD202" i="3"/>
  <c r="CC202" i="3"/>
  <c r="CB202" i="3"/>
  <c r="CA202" i="3"/>
  <c r="BV202" i="3"/>
  <c r="BU202" i="3"/>
  <c r="BT202" i="3"/>
  <c r="BS202" i="3"/>
  <c r="BQ202" i="3"/>
  <c r="BP202" i="3"/>
  <c r="BO202" i="3"/>
  <c r="BN202" i="3"/>
  <c r="BM202" i="3"/>
  <c r="CP202" i="3" s="1"/>
  <c r="BG202" i="3"/>
  <c r="BF202" i="3"/>
  <c r="BE202" i="3"/>
  <c r="BD202" i="3"/>
  <c r="BC202" i="3"/>
  <c r="BB202" i="3"/>
  <c r="BA202" i="3"/>
  <c r="AZ202" i="3"/>
  <c r="AY202" i="3"/>
  <c r="AX202" i="3"/>
  <c r="AW202" i="3"/>
  <c r="AV202" i="3"/>
  <c r="AU202" i="3"/>
  <c r="AT202" i="3"/>
  <c r="AS202" i="3"/>
  <c r="AR202" i="3"/>
  <c r="AH202" i="3"/>
  <c r="AD202" i="3"/>
  <c r="AC202" i="3"/>
  <c r="AG202" i="3" s="1"/>
  <c r="AB202" i="3"/>
  <c r="V202" i="3"/>
  <c r="U202" i="3"/>
  <c r="T202" i="3"/>
  <c r="S202" i="3"/>
  <c r="R202" i="3"/>
  <c r="Q202" i="3"/>
  <c r="P202" i="3"/>
  <c r="O202" i="3"/>
  <c r="N202" i="3"/>
  <c r="M202" i="3"/>
  <c r="L202" i="3"/>
  <c r="I202" i="3"/>
  <c r="G202" i="3"/>
  <c r="F202" i="3"/>
  <c r="CJ201" i="3"/>
  <c r="CH201" i="3"/>
  <c r="CG201" i="3"/>
  <c r="CD201" i="3"/>
  <c r="CC201" i="3"/>
  <c r="CB201" i="3"/>
  <c r="CA201" i="3"/>
  <c r="BV201" i="3"/>
  <c r="BU201" i="3" s="1"/>
  <c r="BT201" i="3"/>
  <c r="BS201" i="3"/>
  <c r="BQ201" i="3"/>
  <c r="BP201" i="3"/>
  <c r="BO201" i="3"/>
  <c r="BN201" i="3"/>
  <c r="BM201" i="3"/>
  <c r="CP201" i="3" s="1"/>
  <c r="BG201" i="3"/>
  <c r="BF201" i="3"/>
  <c r="BE201" i="3"/>
  <c r="BD201" i="3"/>
  <c r="BC201" i="3"/>
  <c r="BB201" i="3"/>
  <c r="BA201" i="3"/>
  <c r="AZ201" i="3"/>
  <c r="AY201" i="3"/>
  <c r="AX201" i="3"/>
  <c r="AW201" i="3"/>
  <c r="AV201" i="3"/>
  <c r="AU201" i="3"/>
  <c r="AT201" i="3"/>
  <c r="AS201" i="3"/>
  <c r="AR201" i="3"/>
  <c r="AB201" i="3"/>
  <c r="AH201" i="3" s="1"/>
  <c r="V201" i="3"/>
  <c r="U201" i="3"/>
  <c r="T201" i="3"/>
  <c r="S201" i="3"/>
  <c r="R201" i="3"/>
  <c r="Q201" i="3"/>
  <c r="P201" i="3"/>
  <c r="O201" i="3"/>
  <c r="N201" i="3"/>
  <c r="M201" i="3"/>
  <c r="L201" i="3"/>
  <c r="I201" i="3"/>
  <c r="G201" i="3"/>
  <c r="F201" i="3"/>
  <c r="CJ200" i="3"/>
  <c r="CH200" i="3"/>
  <c r="CG200" i="3"/>
  <c r="CD200" i="3"/>
  <c r="CC200" i="3"/>
  <c r="CB200" i="3"/>
  <c r="CA200" i="3"/>
  <c r="BV200" i="3"/>
  <c r="BT200" i="3"/>
  <c r="BS200" i="3"/>
  <c r="BQ200" i="3"/>
  <c r="BP200" i="3"/>
  <c r="BO200" i="3"/>
  <c r="BN200" i="3"/>
  <c r="BM200" i="3"/>
  <c r="BG200" i="3"/>
  <c r="BF200" i="3"/>
  <c r="BE200" i="3"/>
  <c r="BD200" i="3"/>
  <c r="BC200" i="3"/>
  <c r="BB200" i="3"/>
  <c r="BA200" i="3"/>
  <c r="AZ200" i="3"/>
  <c r="AY200" i="3"/>
  <c r="AX200" i="3"/>
  <c r="AW200" i="3"/>
  <c r="AV200" i="3"/>
  <c r="AU200" i="3"/>
  <c r="AT200" i="3"/>
  <c r="AS200" i="3"/>
  <c r="AR200" i="3"/>
  <c r="AB200" i="3"/>
  <c r="AH200" i="3" s="1"/>
  <c r="V200" i="3"/>
  <c r="U200" i="3"/>
  <c r="T200" i="3"/>
  <c r="S200" i="3"/>
  <c r="R200" i="3"/>
  <c r="Q200" i="3"/>
  <c r="P200" i="3"/>
  <c r="O200" i="3"/>
  <c r="N200" i="3"/>
  <c r="M200" i="3"/>
  <c r="L200" i="3"/>
  <c r="I200" i="3"/>
  <c r="G200" i="3"/>
  <c r="F200" i="3"/>
  <c r="CJ199" i="3"/>
  <c r="CH199" i="3"/>
  <c r="CG199" i="3"/>
  <c r="CD199" i="3"/>
  <c r="CC199" i="3"/>
  <c r="CB199" i="3"/>
  <c r="CA199" i="3"/>
  <c r="BV199" i="3"/>
  <c r="BT199" i="3"/>
  <c r="BS199" i="3"/>
  <c r="BQ199" i="3"/>
  <c r="BP199" i="3"/>
  <c r="BO199" i="3"/>
  <c r="BN199" i="3"/>
  <c r="BM199" i="3"/>
  <c r="CP199" i="3" s="1"/>
  <c r="BG199" i="3"/>
  <c r="BF199" i="3"/>
  <c r="BE199" i="3"/>
  <c r="BD199" i="3"/>
  <c r="BC199" i="3"/>
  <c r="BB199" i="3"/>
  <c r="BA199" i="3"/>
  <c r="AZ199" i="3"/>
  <c r="AY199" i="3"/>
  <c r="AX199" i="3"/>
  <c r="AW199" i="3"/>
  <c r="AV199" i="3"/>
  <c r="AU199" i="3"/>
  <c r="AT199" i="3"/>
  <c r="AS199" i="3"/>
  <c r="AR199" i="3"/>
  <c r="AB199" i="3"/>
  <c r="AH199" i="3" s="1"/>
  <c r="V199" i="3"/>
  <c r="U199" i="3"/>
  <c r="T199" i="3"/>
  <c r="S199" i="3"/>
  <c r="R199" i="3"/>
  <c r="Q199" i="3"/>
  <c r="P199" i="3"/>
  <c r="O199" i="3"/>
  <c r="N199" i="3"/>
  <c r="CF199" i="3" s="1"/>
  <c r="M199" i="3"/>
  <c r="L199" i="3"/>
  <c r="I199" i="3"/>
  <c r="G199" i="3"/>
  <c r="F199" i="3"/>
  <c r="CJ198" i="3"/>
  <c r="CI198" i="3"/>
  <c r="CH198" i="3"/>
  <c r="CG198" i="3"/>
  <c r="CD198" i="3"/>
  <c r="CC198" i="3"/>
  <c r="CB198" i="3"/>
  <c r="CA198" i="3"/>
  <c r="BV198" i="3"/>
  <c r="BU198" i="3"/>
  <c r="BT198" i="3"/>
  <c r="BS198" i="3"/>
  <c r="BQ198" i="3"/>
  <c r="BP198" i="3"/>
  <c r="BO198" i="3"/>
  <c r="BN198" i="3"/>
  <c r="BM198" i="3"/>
  <c r="CP198" i="3" s="1"/>
  <c r="BG198" i="3"/>
  <c r="BF198" i="3"/>
  <c r="BE198" i="3"/>
  <c r="BD198" i="3"/>
  <c r="BC198" i="3"/>
  <c r="BB198" i="3"/>
  <c r="BA198" i="3"/>
  <c r="AZ198" i="3"/>
  <c r="AY198" i="3"/>
  <c r="AX198" i="3"/>
  <c r="AW198" i="3"/>
  <c r="AV198" i="3"/>
  <c r="AU198" i="3"/>
  <c r="AT198" i="3"/>
  <c r="AS198" i="3"/>
  <c r="AR198" i="3"/>
  <c r="AH198" i="3"/>
  <c r="AD198" i="3"/>
  <c r="AC198" i="3"/>
  <c r="AG198" i="3" s="1"/>
  <c r="AB198" i="3"/>
  <c r="V198" i="3"/>
  <c r="U198" i="3"/>
  <c r="T198" i="3"/>
  <c r="S198" i="3"/>
  <c r="R198" i="3"/>
  <c r="Q198" i="3"/>
  <c r="P198" i="3"/>
  <c r="O198" i="3"/>
  <c r="N198" i="3"/>
  <c r="M198" i="3"/>
  <c r="L198" i="3"/>
  <c r="I198" i="3"/>
  <c r="G198" i="3"/>
  <c r="F198" i="3"/>
  <c r="CJ197" i="3"/>
  <c r="CH197" i="3"/>
  <c r="CG197" i="3"/>
  <c r="CD197" i="3"/>
  <c r="CC197" i="3"/>
  <c r="CB197" i="3"/>
  <c r="CA197" i="3"/>
  <c r="BV197" i="3"/>
  <c r="BU197" i="3" s="1"/>
  <c r="BT197" i="3"/>
  <c r="BS197" i="3"/>
  <c r="BQ197" i="3"/>
  <c r="BP197" i="3"/>
  <c r="BO197" i="3"/>
  <c r="BN197" i="3"/>
  <c r="BM197" i="3"/>
  <c r="CP197" i="3" s="1"/>
  <c r="BG197" i="3"/>
  <c r="BF197" i="3"/>
  <c r="BE197" i="3"/>
  <c r="BD197" i="3"/>
  <c r="BC197" i="3"/>
  <c r="BB197" i="3"/>
  <c r="BA197" i="3"/>
  <c r="AZ197" i="3"/>
  <c r="AY197" i="3"/>
  <c r="AX197" i="3"/>
  <c r="AW197" i="3"/>
  <c r="AV197" i="3"/>
  <c r="AU197" i="3"/>
  <c r="AT197" i="3"/>
  <c r="AS197" i="3"/>
  <c r="AR197" i="3"/>
  <c r="AB197" i="3"/>
  <c r="AH197" i="3" s="1"/>
  <c r="V197" i="3"/>
  <c r="U197" i="3"/>
  <c r="T197" i="3"/>
  <c r="S197" i="3"/>
  <c r="R197" i="3"/>
  <c r="Q197" i="3"/>
  <c r="P197" i="3"/>
  <c r="O197" i="3"/>
  <c r="N197" i="3"/>
  <c r="M197" i="3"/>
  <c r="L197" i="3"/>
  <c r="I197" i="3"/>
  <c r="G197" i="3"/>
  <c r="F197" i="3"/>
  <c r="CJ196" i="3"/>
  <c r="CH196" i="3"/>
  <c r="CG196" i="3"/>
  <c r="CD196" i="3"/>
  <c r="CC196" i="3"/>
  <c r="CB196" i="3"/>
  <c r="CA196" i="3"/>
  <c r="BV196" i="3"/>
  <c r="BT196" i="3"/>
  <c r="BS196" i="3"/>
  <c r="BQ196" i="3"/>
  <c r="BP196" i="3"/>
  <c r="BO196" i="3"/>
  <c r="BN196" i="3"/>
  <c r="BM196" i="3"/>
  <c r="BG196" i="3"/>
  <c r="BF196" i="3"/>
  <c r="BE196" i="3"/>
  <c r="BD196" i="3"/>
  <c r="BC196" i="3"/>
  <c r="BB196" i="3"/>
  <c r="BA196" i="3"/>
  <c r="AZ196" i="3"/>
  <c r="AY196" i="3"/>
  <c r="AX196" i="3"/>
  <c r="AW196" i="3"/>
  <c r="AV196" i="3"/>
  <c r="AU196" i="3"/>
  <c r="AT196" i="3"/>
  <c r="AS196" i="3"/>
  <c r="AR196" i="3"/>
  <c r="AB196" i="3"/>
  <c r="AH196" i="3" s="1"/>
  <c r="V196" i="3"/>
  <c r="U196" i="3"/>
  <c r="T196" i="3"/>
  <c r="S196" i="3"/>
  <c r="R196" i="3"/>
  <c r="Q196" i="3"/>
  <c r="P196" i="3"/>
  <c r="O196" i="3"/>
  <c r="N196" i="3"/>
  <c r="M196" i="3"/>
  <c r="L196" i="3"/>
  <c r="I196" i="3"/>
  <c r="G196" i="3"/>
  <c r="F196" i="3"/>
  <c r="CJ195" i="3"/>
  <c r="CH195" i="3"/>
  <c r="CG195" i="3"/>
  <c r="CD195" i="3"/>
  <c r="CC195" i="3"/>
  <c r="CB195" i="3"/>
  <c r="CA195" i="3"/>
  <c r="BV195" i="3"/>
  <c r="BT195" i="3"/>
  <c r="BS195" i="3"/>
  <c r="BQ195" i="3"/>
  <c r="BP195" i="3"/>
  <c r="BO195" i="3"/>
  <c r="BN195" i="3"/>
  <c r="BM195" i="3"/>
  <c r="CP195" i="3" s="1"/>
  <c r="BG195" i="3"/>
  <c r="BF195" i="3"/>
  <c r="BE195" i="3"/>
  <c r="BD195" i="3"/>
  <c r="BC195" i="3"/>
  <c r="BB195" i="3"/>
  <c r="BA195" i="3"/>
  <c r="AZ195" i="3"/>
  <c r="AY195" i="3"/>
  <c r="AX195" i="3"/>
  <c r="AW195" i="3"/>
  <c r="AV195" i="3"/>
  <c r="AU195" i="3"/>
  <c r="AT195" i="3"/>
  <c r="AS195" i="3"/>
  <c r="AR195" i="3"/>
  <c r="AB195" i="3"/>
  <c r="AH195" i="3" s="1"/>
  <c r="V195" i="3"/>
  <c r="U195" i="3"/>
  <c r="T195" i="3"/>
  <c r="S195" i="3"/>
  <c r="R195" i="3"/>
  <c r="Q195" i="3"/>
  <c r="P195" i="3"/>
  <c r="O195" i="3"/>
  <c r="N195" i="3"/>
  <c r="M195" i="3"/>
  <c r="L195" i="3"/>
  <c r="I195" i="3"/>
  <c r="G195" i="3"/>
  <c r="F195" i="3"/>
  <c r="CJ194" i="3"/>
  <c r="CI194" i="3"/>
  <c r="CH194" i="3"/>
  <c r="CG194" i="3"/>
  <c r="CD194" i="3"/>
  <c r="CC194" i="3"/>
  <c r="CB194" i="3"/>
  <c r="CA194" i="3"/>
  <c r="BV194" i="3"/>
  <c r="BU194" i="3"/>
  <c r="BT194" i="3"/>
  <c r="BS194" i="3"/>
  <c r="BQ194" i="3"/>
  <c r="BP194" i="3"/>
  <c r="BO194" i="3"/>
  <c r="BN194" i="3"/>
  <c r="BM194" i="3"/>
  <c r="CP194" i="3" s="1"/>
  <c r="BG194" i="3"/>
  <c r="BF194" i="3"/>
  <c r="BE194" i="3"/>
  <c r="BD194" i="3"/>
  <c r="BC194" i="3"/>
  <c r="BB194" i="3"/>
  <c r="BA194" i="3"/>
  <c r="AZ194" i="3"/>
  <c r="AY194" i="3"/>
  <c r="AX194" i="3"/>
  <c r="AW194" i="3"/>
  <c r="AV194" i="3"/>
  <c r="AU194" i="3"/>
  <c r="AT194" i="3"/>
  <c r="AS194" i="3"/>
  <c r="AR194" i="3"/>
  <c r="AH194" i="3"/>
  <c r="AC194" i="3"/>
  <c r="AG194" i="3" s="1"/>
  <c r="AB194" i="3"/>
  <c r="V194" i="3"/>
  <c r="U194" i="3"/>
  <c r="T194" i="3"/>
  <c r="S194" i="3"/>
  <c r="R194" i="3"/>
  <c r="Q194" i="3"/>
  <c r="P194" i="3"/>
  <c r="O194" i="3"/>
  <c r="N194" i="3"/>
  <c r="M194" i="3"/>
  <c r="L194" i="3"/>
  <c r="I194" i="3"/>
  <c r="G194" i="3"/>
  <c r="F194" i="3"/>
  <c r="CJ193" i="3"/>
  <c r="CH193" i="3"/>
  <c r="CG193" i="3"/>
  <c r="CD193" i="3"/>
  <c r="CC193" i="3"/>
  <c r="CB193" i="3"/>
  <c r="CA193" i="3"/>
  <c r="BV193" i="3"/>
  <c r="BU193" i="3" s="1"/>
  <c r="BT193" i="3"/>
  <c r="BS193" i="3"/>
  <c r="BQ193" i="3"/>
  <c r="BP193" i="3"/>
  <c r="BO193" i="3"/>
  <c r="BN193" i="3"/>
  <c r="BM193" i="3"/>
  <c r="CP193" i="3" s="1"/>
  <c r="BG193" i="3"/>
  <c r="BF193" i="3"/>
  <c r="BE193" i="3"/>
  <c r="BD193" i="3"/>
  <c r="BC193" i="3"/>
  <c r="BB193" i="3"/>
  <c r="BA193" i="3"/>
  <c r="AZ193" i="3"/>
  <c r="AY193" i="3"/>
  <c r="AX193" i="3"/>
  <c r="AW193" i="3"/>
  <c r="AV193" i="3"/>
  <c r="AU193" i="3"/>
  <c r="AT193" i="3"/>
  <c r="AS193" i="3"/>
  <c r="AR193" i="3"/>
  <c r="AB193" i="3"/>
  <c r="AH193" i="3" s="1"/>
  <c r="V193" i="3"/>
  <c r="U193" i="3"/>
  <c r="T193" i="3"/>
  <c r="S193" i="3"/>
  <c r="R193" i="3"/>
  <c r="Q193" i="3"/>
  <c r="P193" i="3"/>
  <c r="O193" i="3"/>
  <c r="N193" i="3"/>
  <c r="M193" i="3"/>
  <c r="L193" i="3"/>
  <c r="I193" i="3"/>
  <c r="G193" i="3"/>
  <c r="F193" i="3"/>
  <c r="CJ192" i="3"/>
  <c r="CI192" i="3"/>
  <c r="CH192" i="3"/>
  <c r="CG192" i="3"/>
  <c r="CD192" i="3"/>
  <c r="CC192" i="3"/>
  <c r="CB192" i="3"/>
  <c r="CA192" i="3"/>
  <c r="BV192" i="3"/>
  <c r="BU192" i="3"/>
  <c r="BT192" i="3"/>
  <c r="BS192" i="3"/>
  <c r="BQ192" i="3"/>
  <c r="BP192" i="3"/>
  <c r="BO192" i="3"/>
  <c r="BN192" i="3"/>
  <c r="BM192" i="3"/>
  <c r="CP192" i="3" s="1"/>
  <c r="BG192" i="3"/>
  <c r="BF192" i="3"/>
  <c r="BE192" i="3"/>
  <c r="BD192" i="3"/>
  <c r="BC192" i="3"/>
  <c r="BB192" i="3"/>
  <c r="BA192" i="3"/>
  <c r="AZ192" i="3"/>
  <c r="AY192" i="3"/>
  <c r="AX192" i="3"/>
  <c r="AW192" i="3"/>
  <c r="AV192" i="3"/>
  <c r="AU192" i="3"/>
  <c r="AT192" i="3"/>
  <c r="AS192" i="3"/>
  <c r="AR192" i="3"/>
  <c r="AH192" i="3"/>
  <c r="AC192" i="3"/>
  <c r="AB192" i="3"/>
  <c r="V192" i="3"/>
  <c r="U192" i="3"/>
  <c r="T192" i="3"/>
  <c r="S192" i="3"/>
  <c r="R192" i="3"/>
  <c r="Q192" i="3"/>
  <c r="P192" i="3"/>
  <c r="O192" i="3"/>
  <c r="N192" i="3"/>
  <c r="M192" i="3"/>
  <c r="L192" i="3"/>
  <c r="I192" i="3"/>
  <c r="G192" i="3"/>
  <c r="F192" i="3"/>
  <c r="CJ191" i="3"/>
  <c r="CH191" i="3"/>
  <c r="CG191" i="3"/>
  <c r="CD191" i="3"/>
  <c r="CC191" i="3"/>
  <c r="CB191" i="3"/>
  <c r="CA191" i="3"/>
  <c r="BV191" i="3"/>
  <c r="BT191" i="3"/>
  <c r="BS191" i="3"/>
  <c r="BQ191" i="3"/>
  <c r="BP191" i="3"/>
  <c r="BO191" i="3"/>
  <c r="BN191" i="3"/>
  <c r="BM191" i="3"/>
  <c r="CP191" i="3" s="1"/>
  <c r="BG191" i="3"/>
  <c r="BF191" i="3"/>
  <c r="BE191" i="3"/>
  <c r="BD191" i="3"/>
  <c r="BC191" i="3"/>
  <c r="BB191" i="3"/>
  <c r="BA191" i="3"/>
  <c r="AZ191" i="3"/>
  <c r="AY191" i="3"/>
  <c r="AX191" i="3"/>
  <c r="AW191" i="3"/>
  <c r="AV191" i="3"/>
  <c r="AU191" i="3"/>
  <c r="AT191" i="3"/>
  <c r="AS191" i="3"/>
  <c r="AR191" i="3"/>
  <c r="AB191" i="3"/>
  <c r="AH191" i="3" s="1"/>
  <c r="V191" i="3"/>
  <c r="U191" i="3"/>
  <c r="T191" i="3"/>
  <c r="S191" i="3"/>
  <c r="R191" i="3"/>
  <c r="Q191" i="3"/>
  <c r="P191" i="3"/>
  <c r="O191" i="3"/>
  <c r="N191" i="3"/>
  <c r="CF191" i="3" s="1"/>
  <c r="M191" i="3"/>
  <c r="L191" i="3"/>
  <c r="I191" i="3"/>
  <c r="G191" i="3"/>
  <c r="F191" i="3"/>
  <c r="CJ190" i="3"/>
  <c r="CI190" i="3"/>
  <c r="CH190" i="3"/>
  <c r="CG190" i="3"/>
  <c r="CD190" i="3"/>
  <c r="CC190" i="3"/>
  <c r="CB190" i="3"/>
  <c r="CA190" i="3"/>
  <c r="BV190" i="3"/>
  <c r="BU190" i="3"/>
  <c r="BT190" i="3"/>
  <c r="BS190" i="3"/>
  <c r="BQ190" i="3"/>
  <c r="BP190" i="3"/>
  <c r="BO190" i="3"/>
  <c r="BN190" i="3"/>
  <c r="BM190" i="3"/>
  <c r="CP190" i="3" s="1"/>
  <c r="BG190" i="3"/>
  <c r="BF190" i="3"/>
  <c r="BE190" i="3"/>
  <c r="BD190" i="3"/>
  <c r="BC190" i="3"/>
  <c r="BB190" i="3"/>
  <c r="BA190" i="3"/>
  <c r="AZ190" i="3"/>
  <c r="AY190" i="3"/>
  <c r="AX190" i="3"/>
  <c r="AW190" i="3"/>
  <c r="AV190" i="3"/>
  <c r="AU190" i="3"/>
  <c r="AT190" i="3"/>
  <c r="AS190" i="3"/>
  <c r="AR190" i="3"/>
  <c r="AH190" i="3"/>
  <c r="AD190" i="3"/>
  <c r="AC190" i="3"/>
  <c r="AG190" i="3" s="1"/>
  <c r="AB190" i="3"/>
  <c r="V190" i="3"/>
  <c r="U190" i="3"/>
  <c r="T190" i="3"/>
  <c r="S190" i="3"/>
  <c r="R190" i="3"/>
  <c r="Q190" i="3"/>
  <c r="P190" i="3"/>
  <c r="O190" i="3"/>
  <c r="N190" i="3"/>
  <c r="M190" i="3"/>
  <c r="L190" i="3"/>
  <c r="I190" i="3"/>
  <c r="G190" i="3"/>
  <c r="F190" i="3"/>
  <c r="CJ189" i="3"/>
  <c r="CH189" i="3"/>
  <c r="CG189" i="3"/>
  <c r="CD189" i="3"/>
  <c r="CC189" i="3"/>
  <c r="CB189" i="3"/>
  <c r="CA189" i="3"/>
  <c r="BV189" i="3"/>
  <c r="BU189" i="3" s="1"/>
  <c r="BT189" i="3"/>
  <c r="BS189" i="3"/>
  <c r="BQ189" i="3"/>
  <c r="BP189" i="3"/>
  <c r="BO189" i="3"/>
  <c r="BN189" i="3"/>
  <c r="BM189" i="3"/>
  <c r="CP189" i="3" s="1"/>
  <c r="BG189" i="3"/>
  <c r="BF189" i="3"/>
  <c r="BE189" i="3"/>
  <c r="BD189" i="3"/>
  <c r="BC189" i="3"/>
  <c r="BB189" i="3"/>
  <c r="BA189" i="3"/>
  <c r="AZ189" i="3"/>
  <c r="AY189" i="3"/>
  <c r="AX189" i="3"/>
  <c r="AW189" i="3"/>
  <c r="AV189" i="3"/>
  <c r="AU189" i="3"/>
  <c r="AT189" i="3"/>
  <c r="AS189" i="3"/>
  <c r="AR189" i="3"/>
  <c r="AB189" i="3"/>
  <c r="AH189" i="3" s="1"/>
  <c r="V189" i="3"/>
  <c r="U189" i="3"/>
  <c r="T189" i="3"/>
  <c r="S189" i="3"/>
  <c r="R189" i="3"/>
  <c r="Q189" i="3"/>
  <c r="P189" i="3"/>
  <c r="O189" i="3"/>
  <c r="N189" i="3"/>
  <c r="M189" i="3"/>
  <c r="L189" i="3"/>
  <c r="I189" i="3"/>
  <c r="G189" i="3"/>
  <c r="F189" i="3"/>
  <c r="CJ188" i="3"/>
  <c r="CH188" i="3"/>
  <c r="CG188" i="3"/>
  <c r="CD188" i="3"/>
  <c r="CC188" i="3"/>
  <c r="CB188" i="3"/>
  <c r="CA188" i="3"/>
  <c r="BV188" i="3"/>
  <c r="BU188" i="3" s="1"/>
  <c r="BT188" i="3"/>
  <c r="BS188" i="3"/>
  <c r="BQ188" i="3"/>
  <c r="BP188" i="3"/>
  <c r="BO188" i="3"/>
  <c r="BN188" i="3"/>
  <c r="BM188" i="3"/>
  <c r="CP188" i="3" s="1"/>
  <c r="BG188" i="3"/>
  <c r="BF188" i="3"/>
  <c r="BE188" i="3"/>
  <c r="BD188" i="3"/>
  <c r="BC188" i="3"/>
  <c r="BB188" i="3"/>
  <c r="BA188" i="3"/>
  <c r="AZ188" i="3"/>
  <c r="AY188" i="3"/>
  <c r="AX188" i="3"/>
  <c r="AW188" i="3"/>
  <c r="AV188" i="3"/>
  <c r="AU188" i="3"/>
  <c r="AT188" i="3"/>
  <c r="AS188" i="3"/>
  <c r="AR188" i="3"/>
  <c r="AB188" i="3"/>
  <c r="AC188" i="3" s="1"/>
  <c r="V188" i="3"/>
  <c r="U188" i="3"/>
  <c r="T188" i="3"/>
  <c r="S188" i="3"/>
  <c r="R188" i="3"/>
  <c r="Q188" i="3"/>
  <c r="P188" i="3"/>
  <c r="O188" i="3"/>
  <c r="N188" i="3"/>
  <c r="M188" i="3"/>
  <c r="L188" i="3"/>
  <c r="I188" i="3"/>
  <c r="G188" i="3"/>
  <c r="F188" i="3"/>
  <c r="CJ187" i="3"/>
  <c r="CH187" i="3"/>
  <c r="CG187" i="3"/>
  <c r="CD187" i="3"/>
  <c r="CC187" i="3"/>
  <c r="CB187" i="3"/>
  <c r="CA187" i="3"/>
  <c r="BV187" i="3"/>
  <c r="BT187" i="3"/>
  <c r="BS187" i="3"/>
  <c r="BQ187" i="3"/>
  <c r="BP187" i="3"/>
  <c r="BO187" i="3"/>
  <c r="BN187" i="3"/>
  <c r="BM187" i="3"/>
  <c r="CP187" i="3" s="1"/>
  <c r="BG187" i="3"/>
  <c r="BF187" i="3"/>
  <c r="BE187" i="3"/>
  <c r="BD187" i="3"/>
  <c r="BC187" i="3"/>
  <c r="BB187" i="3"/>
  <c r="BA187" i="3"/>
  <c r="AZ187" i="3"/>
  <c r="AY187" i="3"/>
  <c r="AX187" i="3"/>
  <c r="AW187" i="3"/>
  <c r="AV187" i="3"/>
  <c r="AU187" i="3"/>
  <c r="AT187" i="3"/>
  <c r="AS187" i="3"/>
  <c r="AR187" i="3"/>
  <c r="AB187" i="3"/>
  <c r="AH187" i="3" s="1"/>
  <c r="V187" i="3"/>
  <c r="U187" i="3"/>
  <c r="T187" i="3"/>
  <c r="S187" i="3"/>
  <c r="R187" i="3"/>
  <c r="Q187" i="3"/>
  <c r="P187" i="3"/>
  <c r="O187" i="3"/>
  <c r="N187" i="3"/>
  <c r="M187" i="3"/>
  <c r="L187" i="3"/>
  <c r="I187" i="3"/>
  <c r="G187" i="3"/>
  <c r="F187" i="3"/>
  <c r="CJ186" i="3"/>
  <c r="CI186" i="3"/>
  <c r="CH186" i="3"/>
  <c r="CG186" i="3"/>
  <c r="CD186" i="3"/>
  <c r="CC186" i="3"/>
  <c r="CB186" i="3"/>
  <c r="CA186" i="3"/>
  <c r="BV186" i="3"/>
  <c r="BU186" i="3"/>
  <c r="BT186" i="3"/>
  <c r="BS186" i="3"/>
  <c r="BQ186" i="3"/>
  <c r="BP186" i="3"/>
  <c r="BO186" i="3"/>
  <c r="BN186" i="3"/>
  <c r="BM186" i="3"/>
  <c r="CP186" i="3" s="1"/>
  <c r="BG186" i="3"/>
  <c r="BF186" i="3"/>
  <c r="BE186" i="3"/>
  <c r="BD186" i="3"/>
  <c r="BC186" i="3"/>
  <c r="BB186" i="3"/>
  <c r="BA186" i="3"/>
  <c r="AZ186" i="3"/>
  <c r="AY186" i="3"/>
  <c r="AX186" i="3"/>
  <c r="AW186" i="3"/>
  <c r="AV186" i="3"/>
  <c r="AU186" i="3"/>
  <c r="AT186" i="3"/>
  <c r="AS186" i="3"/>
  <c r="AR186" i="3"/>
  <c r="AH186" i="3"/>
  <c r="AC186" i="3"/>
  <c r="AG186" i="3" s="1"/>
  <c r="AB186" i="3"/>
  <c r="V186" i="3"/>
  <c r="U186" i="3"/>
  <c r="T186" i="3"/>
  <c r="S186" i="3"/>
  <c r="R186" i="3"/>
  <c r="Q186" i="3"/>
  <c r="P186" i="3"/>
  <c r="O186" i="3"/>
  <c r="N186" i="3"/>
  <c r="M186" i="3"/>
  <c r="L186" i="3"/>
  <c r="I186" i="3"/>
  <c r="G186" i="3"/>
  <c r="F186" i="3"/>
  <c r="CJ185" i="3"/>
  <c r="CH185" i="3"/>
  <c r="CG185" i="3"/>
  <c r="CD185" i="3"/>
  <c r="CC185" i="3"/>
  <c r="CB185" i="3"/>
  <c r="CA185" i="3"/>
  <c r="BV185" i="3"/>
  <c r="BU185" i="3" s="1"/>
  <c r="BT185" i="3"/>
  <c r="BS185" i="3"/>
  <c r="BQ185" i="3"/>
  <c r="BP185" i="3"/>
  <c r="BO185" i="3"/>
  <c r="BN185" i="3"/>
  <c r="BM185" i="3"/>
  <c r="CP185" i="3" s="1"/>
  <c r="BG185" i="3"/>
  <c r="BF185" i="3"/>
  <c r="BE185" i="3"/>
  <c r="BD185" i="3"/>
  <c r="BC185" i="3"/>
  <c r="BB185" i="3"/>
  <c r="BA185" i="3"/>
  <c r="AZ185" i="3"/>
  <c r="AY185" i="3"/>
  <c r="AX185" i="3"/>
  <c r="AW185" i="3"/>
  <c r="AV185" i="3"/>
  <c r="AU185" i="3"/>
  <c r="AT185" i="3"/>
  <c r="AS185" i="3"/>
  <c r="AR185" i="3"/>
  <c r="AB185" i="3"/>
  <c r="AH185" i="3" s="1"/>
  <c r="V185" i="3"/>
  <c r="U185" i="3"/>
  <c r="T185" i="3"/>
  <c r="S185" i="3"/>
  <c r="R185" i="3"/>
  <c r="Q185" i="3"/>
  <c r="P185" i="3"/>
  <c r="O185" i="3"/>
  <c r="N185" i="3"/>
  <c r="M185" i="3"/>
  <c r="L185" i="3"/>
  <c r="I185" i="3"/>
  <c r="G185" i="3"/>
  <c r="F185" i="3"/>
  <c r="CJ184" i="3"/>
  <c r="CI184" i="3"/>
  <c r="CH184" i="3"/>
  <c r="CG184" i="3"/>
  <c r="CD184" i="3"/>
  <c r="CC184" i="3"/>
  <c r="CB184" i="3"/>
  <c r="CA184" i="3"/>
  <c r="BV184" i="3"/>
  <c r="BU184" i="3"/>
  <c r="BT184" i="3"/>
  <c r="BS184" i="3"/>
  <c r="BQ184" i="3"/>
  <c r="BP184" i="3"/>
  <c r="BO184" i="3"/>
  <c r="BN184" i="3"/>
  <c r="BM184" i="3"/>
  <c r="CP184" i="3" s="1"/>
  <c r="BG184" i="3"/>
  <c r="BF184" i="3"/>
  <c r="BE184" i="3"/>
  <c r="BD184" i="3"/>
  <c r="BC184" i="3"/>
  <c r="BB184" i="3"/>
  <c r="BA184" i="3"/>
  <c r="AZ184" i="3"/>
  <c r="AY184" i="3"/>
  <c r="AX184" i="3"/>
  <c r="AW184" i="3"/>
  <c r="AV184" i="3"/>
  <c r="AU184" i="3"/>
  <c r="AT184" i="3"/>
  <c r="AS184" i="3"/>
  <c r="AR184" i="3"/>
  <c r="AH184" i="3"/>
  <c r="AC184" i="3"/>
  <c r="AB184" i="3"/>
  <c r="V184" i="3"/>
  <c r="U184" i="3"/>
  <c r="T184" i="3"/>
  <c r="S184" i="3"/>
  <c r="R184" i="3"/>
  <c r="Q184" i="3"/>
  <c r="P184" i="3"/>
  <c r="O184" i="3"/>
  <c r="N184" i="3"/>
  <c r="M184" i="3"/>
  <c r="L184" i="3"/>
  <c r="I184" i="3"/>
  <c r="G184" i="3"/>
  <c r="F184" i="3"/>
  <c r="CJ183" i="3"/>
  <c r="CH183" i="3"/>
  <c r="CG183" i="3"/>
  <c r="CD183" i="3"/>
  <c r="CC183" i="3"/>
  <c r="CB183" i="3"/>
  <c r="CA183" i="3"/>
  <c r="BV183" i="3"/>
  <c r="BT183" i="3"/>
  <c r="BS183" i="3"/>
  <c r="BQ183" i="3"/>
  <c r="BP183" i="3"/>
  <c r="BO183" i="3"/>
  <c r="BN183" i="3"/>
  <c r="BM183" i="3"/>
  <c r="CP183" i="3" s="1"/>
  <c r="BG183" i="3"/>
  <c r="BF183" i="3"/>
  <c r="BE183" i="3"/>
  <c r="BD183" i="3"/>
  <c r="BC183" i="3"/>
  <c r="BB183" i="3"/>
  <c r="BA183" i="3"/>
  <c r="AZ183" i="3"/>
  <c r="AY183" i="3"/>
  <c r="AX183" i="3"/>
  <c r="AW183" i="3"/>
  <c r="AV183" i="3"/>
  <c r="AU183" i="3"/>
  <c r="AT183" i="3"/>
  <c r="AS183" i="3"/>
  <c r="AR183" i="3"/>
  <c r="AB183" i="3"/>
  <c r="AH183" i="3" s="1"/>
  <c r="V183" i="3"/>
  <c r="U183" i="3"/>
  <c r="T183" i="3"/>
  <c r="S183" i="3"/>
  <c r="R183" i="3"/>
  <c r="Q183" i="3"/>
  <c r="P183" i="3"/>
  <c r="O183" i="3"/>
  <c r="N183" i="3"/>
  <c r="CF183" i="3" s="1"/>
  <c r="M183" i="3"/>
  <c r="L183" i="3"/>
  <c r="I183" i="3"/>
  <c r="G183" i="3"/>
  <c r="F183" i="3"/>
  <c r="CJ182" i="3"/>
  <c r="CI182" i="3"/>
  <c r="CH182" i="3"/>
  <c r="CG182" i="3"/>
  <c r="CD182" i="3"/>
  <c r="CC182" i="3"/>
  <c r="CB182" i="3"/>
  <c r="CA182" i="3"/>
  <c r="BV182" i="3"/>
  <c r="BU182" i="3"/>
  <c r="BT182" i="3"/>
  <c r="BS182" i="3"/>
  <c r="BQ182" i="3"/>
  <c r="BP182" i="3"/>
  <c r="BO182" i="3"/>
  <c r="BN182" i="3"/>
  <c r="BM182" i="3"/>
  <c r="CP182" i="3" s="1"/>
  <c r="BG182" i="3"/>
  <c r="BF182" i="3"/>
  <c r="BE182" i="3"/>
  <c r="BD182" i="3"/>
  <c r="BC182" i="3"/>
  <c r="BB182" i="3"/>
  <c r="BA182" i="3"/>
  <c r="AZ182" i="3"/>
  <c r="AY182" i="3"/>
  <c r="AX182" i="3"/>
  <c r="AW182" i="3"/>
  <c r="AV182" i="3"/>
  <c r="AU182" i="3"/>
  <c r="AT182" i="3"/>
  <c r="AS182" i="3"/>
  <c r="AR182" i="3"/>
  <c r="AH182" i="3"/>
  <c r="AD182" i="3"/>
  <c r="AC182" i="3"/>
  <c r="AG182" i="3" s="1"/>
  <c r="AB182" i="3"/>
  <c r="V182" i="3"/>
  <c r="U182" i="3"/>
  <c r="T182" i="3"/>
  <c r="S182" i="3"/>
  <c r="R182" i="3"/>
  <c r="Q182" i="3"/>
  <c r="P182" i="3"/>
  <c r="O182" i="3"/>
  <c r="N182" i="3"/>
  <c r="M182" i="3"/>
  <c r="L182" i="3"/>
  <c r="I182" i="3"/>
  <c r="G182" i="3"/>
  <c r="F182" i="3"/>
  <c r="CJ181" i="3"/>
  <c r="CH181" i="3"/>
  <c r="CG181" i="3"/>
  <c r="CD181" i="3"/>
  <c r="CC181" i="3"/>
  <c r="CB181" i="3"/>
  <c r="CA181" i="3"/>
  <c r="BV181" i="3"/>
  <c r="BU181" i="3" s="1"/>
  <c r="BT181" i="3"/>
  <c r="BS181" i="3"/>
  <c r="BQ181" i="3"/>
  <c r="BP181" i="3"/>
  <c r="BO181" i="3"/>
  <c r="BN181" i="3"/>
  <c r="BM181" i="3"/>
  <c r="CP181" i="3" s="1"/>
  <c r="BG181" i="3"/>
  <c r="BF181" i="3"/>
  <c r="BE181" i="3"/>
  <c r="BD181" i="3"/>
  <c r="BC181" i="3"/>
  <c r="BB181" i="3"/>
  <c r="BA181" i="3"/>
  <c r="AZ181" i="3"/>
  <c r="AY181" i="3"/>
  <c r="AX181" i="3"/>
  <c r="AW181" i="3"/>
  <c r="AV181" i="3"/>
  <c r="AU181" i="3"/>
  <c r="AT181" i="3"/>
  <c r="AS181" i="3"/>
  <c r="AR181" i="3"/>
  <c r="AB181" i="3"/>
  <c r="AH181" i="3" s="1"/>
  <c r="V181" i="3"/>
  <c r="U181" i="3"/>
  <c r="T181" i="3"/>
  <c r="S181" i="3"/>
  <c r="R181" i="3"/>
  <c r="Q181" i="3"/>
  <c r="P181" i="3"/>
  <c r="O181" i="3"/>
  <c r="N181" i="3"/>
  <c r="M181" i="3"/>
  <c r="L181" i="3"/>
  <c r="I181" i="3"/>
  <c r="G181" i="3"/>
  <c r="F181" i="3"/>
  <c r="CJ180" i="3"/>
  <c r="CH180" i="3"/>
  <c r="CG180" i="3"/>
  <c r="CD180" i="3"/>
  <c r="CC180" i="3"/>
  <c r="CB180" i="3"/>
  <c r="CA180" i="3"/>
  <c r="BV180" i="3"/>
  <c r="BU180" i="3" s="1"/>
  <c r="BT180" i="3"/>
  <c r="BS180" i="3"/>
  <c r="BQ180" i="3"/>
  <c r="BP180" i="3"/>
  <c r="BO180" i="3"/>
  <c r="BN180" i="3"/>
  <c r="BM180" i="3"/>
  <c r="CP180" i="3" s="1"/>
  <c r="BG180" i="3"/>
  <c r="BF180" i="3"/>
  <c r="BE180" i="3"/>
  <c r="BD180" i="3"/>
  <c r="BC180" i="3"/>
  <c r="BB180" i="3"/>
  <c r="BA180" i="3"/>
  <c r="AZ180" i="3"/>
  <c r="AY180" i="3"/>
  <c r="AX180" i="3"/>
  <c r="AW180" i="3"/>
  <c r="AV180" i="3"/>
  <c r="AU180" i="3"/>
  <c r="AT180" i="3"/>
  <c r="AS180" i="3"/>
  <c r="AR180" i="3"/>
  <c r="AB180" i="3"/>
  <c r="AC180" i="3" s="1"/>
  <c r="V180" i="3"/>
  <c r="U180" i="3"/>
  <c r="T180" i="3"/>
  <c r="S180" i="3"/>
  <c r="R180" i="3"/>
  <c r="Q180" i="3"/>
  <c r="P180" i="3"/>
  <c r="O180" i="3"/>
  <c r="N180" i="3"/>
  <c r="M180" i="3"/>
  <c r="L180" i="3"/>
  <c r="I180" i="3"/>
  <c r="G180" i="3"/>
  <c r="F180" i="3"/>
  <c r="CJ179" i="3"/>
  <c r="CH179" i="3"/>
  <c r="CG179" i="3"/>
  <c r="CD179" i="3"/>
  <c r="CC179" i="3"/>
  <c r="CB179" i="3"/>
  <c r="CA179" i="3"/>
  <c r="BV179" i="3"/>
  <c r="BT179" i="3"/>
  <c r="BS179" i="3"/>
  <c r="BQ179" i="3"/>
  <c r="BP179" i="3"/>
  <c r="BO179" i="3"/>
  <c r="BN179" i="3"/>
  <c r="BM179" i="3"/>
  <c r="CP179" i="3" s="1"/>
  <c r="BG179" i="3"/>
  <c r="BF179" i="3"/>
  <c r="BE179" i="3"/>
  <c r="BD179" i="3"/>
  <c r="BC179" i="3"/>
  <c r="BB179" i="3"/>
  <c r="BA179" i="3"/>
  <c r="AZ179" i="3"/>
  <c r="AY179" i="3"/>
  <c r="AX179" i="3"/>
  <c r="AW179" i="3"/>
  <c r="AV179" i="3"/>
  <c r="AU179" i="3"/>
  <c r="AT179" i="3"/>
  <c r="AS179" i="3"/>
  <c r="AR179" i="3"/>
  <c r="AB179" i="3"/>
  <c r="AH179" i="3" s="1"/>
  <c r="V179" i="3"/>
  <c r="U179" i="3"/>
  <c r="T179" i="3"/>
  <c r="S179" i="3"/>
  <c r="R179" i="3"/>
  <c r="Q179" i="3"/>
  <c r="P179" i="3"/>
  <c r="O179" i="3"/>
  <c r="N179" i="3"/>
  <c r="M179" i="3"/>
  <c r="L179" i="3"/>
  <c r="I179" i="3"/>
  <c r="G179" i="3"/>
  <c r="F179" i="3"/>
  <c r="CJ178" i="3"/>
  <c r="CI178" i="3"/>
  <c r="CH178" i="3"/>
  <c r="CG178" i="3"/>
  <c r="CD178" i="3"/>
  <c r="CC178" i="3"/>
  <c r="CB178" i="3"/>
  <c r="CA178" i="3"/>
  <c r="BV178" i="3"/>
  <c r="BU178" i="3"/>
  <c r="BT178" i="3"/>
  <c r="BS178" i="3"/>
  <c r="BQ178" i="3"/>
  <c r="BP178" i="3"/>
  <c r="BO178" i="3"/>
  <c r="BN178" i="3"/>
  <c r="BM178" i="3"/>
  <c r="CP178" i="3" s="1"/>
  <c r="BG178" i="3"/>
  <c r="BF178" i="3"/>
  <c r="BE178" i="3"/>
  <c r="BD178" i="3"/>
  <c r="BC178" i="3"/>
  <c r="BB178" i="3"/>
  <c r="BA178" i="3"/>
  <c r="AZ178" i="3"/>
  <c r="AY178" i="3"/>
  <c r="AX178" i="3"/>
  <c r="AW178" i="3"/>
  <c r="AV178" i="3"/>
  <c r="AU178" i="3"/>
  <c r="AT178" i="3"/>
  <c r="AS178" i="3"/>
  <c r="AR178" i="3"/>
  <c r="AH178" i="3"/>
  <c r="AC178" i="3"/>
  <c r="AG178" i="3" s="1"/>
  <c r="AB178" i="3"/>
  <c r="V178" i="3"/>
  <c r="U178" i="3"/>
  <c r="T178" i="3"/>
  <c r="S178" i="3"/>
  <c r="R178" i="3"/>
  <c r="Q178" i="3"/>
  <c r="P178" i="3"/>
  <c r="O178" i="3"/>
  <c r="N178" i="3"/>
  <c r="M178" i="3"/>
  <c r="L178" i="3"/>
  <c r="I178" i="3"/>
  <c r="G178" i="3"/>
  <c r="F178" i="3"/>
  <c r="CJ177" i="3"/>
  <c r="CH177" i="3"/>
  <c r="CG177" i="3"/>
  <c r="CD177" i="3"/>
  <c r="CC177" i="3"/>
  <c r="CB177" i="3"/>
  <c r="CA177" i="3"/>
  <c r="BV177" i="3"/>
  <c r="BU177" i="3" s="1"/>
  <c r="BT177" i="3"/>
  <c r="BS177" i="3"/>
  <c r="BQ177" i="3"/>
  <c r="BP177" i="3"/>
  <c r="BO177" i="3"/>
  <c r="BN177" i="3"/>
  <c r="BM177" i="3"/>
  <c r="CP177" i="3" s="1"/>
  <c r="BG177" i="3"/>
  <c r="BF177" i="3"/>
  <c r="BE177" i="3"/>
  <c r="BD177" i="3"/>
  <c r="BC177" i="3"/>
  <c r="BB177" i="3"/>
  <c r="BA177" i="3"/>
  <c r="AZ177" i="3"/>
  <c r="AY177" i="3"/>
  <c r="AX177" i="3"/>
  <c r="AW177" i="3"/>
  <c r="AV177" i="3"/>
  <c r="AU177" i="3"/>
  <c r="AT177" i="3"/>
  <c r="AS177" i="3"/>
  <c r="AR177" i="3"/>
  <c r="AB177" i="3"/>
  <c r="AH177" i="3" s="1"/>
  <c r="V177" i="3"/>
  <c r="U177" i="3"/>
  <c r="T177" i="3"/>
  <c r="S177" i="3"/>
  <c r="R177" i="3"/>
  <c r="Q177" i="3"/>
  <c r="P177" i="3"/>
  <c r="O177" i="3"/>
  <c r="N177" i="3"/>
  <c r="M177" i="3"/>
  <c r="L177" i="3"/>
  <c r="I177" i="3"/>
  <c r="G177" i="3"/>
  <c r="F177" i="3"/>
  <c r="CJ176" i="3"/>
  <c r="CI176" i="3"/>
  <c r="CH176" i="3"/>
  <c r="CG176" i="3"/>
  <c r="CD176" i="3"/>
  <c r="CC176" i="3"/>
  <c r="CB176" i="3"/>
  <c r="CA176" i="3"/>
  <c r="BV176" i="3"/>
  <c r="BU176" i="3" s="1"/>
  <c r="BT176" i="3"/>
  <c r="BS176" i="3"/>
  <c r="BQ176" i="3"/>
  <c r="BP176" i="3"/>
  <c r="BO176" i="3"/>
  <c r="BN176" i="3"/>
  <c r="BM176" i="3"/>
  <c r="CP176" i="3" s="1"/>
  <c r="BG176" i="3"/>
  <c r="BF176" i="3"/>
  <c r="BE176" i="3"/>
  <c r="BD176" i="3"/>
  <c r="BC176" i="3"/>
  <c r="BB176" i="3"/>
  <c r="BA176" i="3"/>
  <c r="AZ176" i="3"/>
  <c r="AY176" i="3"/>
  <c r="AX176" i="3"/>
  <c r="AW176" i="3"/>
  <c r="AV176" i="3"/>
  <c r="AU176" i="3"/>
  <c r="AT176" i="3"/>
  <c r="AS176" i="3"/>
  <c r="AR176" i="3"/>
  <c r="AB176" i="3"/>
  <c r="V176" i="3"/>
  <c r="U176" i="3"/>
  <c r="T176" i="3"/>
  <c r="S176" i="3"/>
  <c r="R176" i="3"/>
  <c r="Q176" i="3"/>
  <c r="P176" i="3"/>
  <c r="O176" i="3"/>
  <c r="N176" i="3"/>
  <c r="M176" i="3"/>
  <c r="L176" i="3"/>
  <c r="I176" i="3"/>
  <c r="G176" i="3"/>
  <c r="F176" i="3"/>
  <c r="CJ175" i="3"/>
  <c r="CH175" i="3"/>
  <c r="CG175" i="3"/>
  <c r="CD175" i="3"/>
  <c r="CC175" i="3"/>
  <c r="CB175" i="3"/>
  <c r="CA175" i="3"/>
  <c r="BW175" i="3"/>
  <c r="BX175" i="3" s="1"/>
  <c r="BV175" i="3"/>
  <c r="BU175" i="3"/>
  <c r="BT175" i="3"/>
  <c r="BS175" i="3"/>
  <c r="BQ175" i="3"/>
  <c r="BP175" i="3"/>
  <c r="BO175" i="3"/>
  <c r="BN175" i="3"/>
  <c r="BM175" i="3"/>
  <c r="CP175" i="3" s="1"/>
  <c r="BG175" i="3"/>
  <c r="BF175" i="3"/>
  <c r="BE175" i="3"/>
  <c r="BD175" i="3"/>
  <c r="BC175" i="3"/>
  <c r="BB175" i="3"/>
  <c r="BA175" i="3"/>
  <c r="AZ175" i="3"/>
  <c r="AY175" i="3"/>
  <c r="AX175" i="3"/>
  <c r="AW175" i="3"/>
  <c r="AV175" i="3"/>
  <c r="AU175" i="3"/>
  <c r="AT175" i="3"/>
  <c r="AS175" i="3"/>
  <c r="AR175" i="3"/>
  <c r="AB175" i="3"/>
  <c r="AH175" i="3" s="1"/>
  <c r="V175" i="3"/>
  <c r="U175" i="3"/>
  <c r="T175" i="3"/>
  <c r="S175" i="3"/>
  <c r="R175" i="3"/>
  <c r="Q175" i="3"/>
  <c r="P175" i="3"/>
  <c r="O175" i="3"/>
  <c r="N175" i="3"/>
  <c r="CF175" i="3" s="1"/>
  <c r="M175" i="3"/>
  <c r="L175" i="3"/>
  <c r="I175" i="3"/>
  <c r="G175" i="3"/>
  <c r="F175" i="3"/>
  <c r="CJ174" i="3"/>
  <c r="CI174" i="3"/>
  <c r="CH174" i="3"/>
  <c r="CG174" i="3"/>
  <c r="CD174" i="3"/>
  <c r="CC174" i="3"/>
  <c r="CB174" i="3"/>
  <c r="CA174" i="3"/>
  <c r="BV174" i="3"/>
  <c r="BU174" i="3"/>
  <c r="BT174" i="3"/>
  <c r="BS174" i="3"/>
  <c r="BQ174" i="3"/>
  <c r="BP174" i="3"/>
  <c r="BO174" i="3"/>
  <c r="BN174" i="3"/>
  <c r="BM174" i="3"/>
  <c r="CP174" i="3" s="1"/>
  <c r="BG174" i="3"/>
  <c r="BF174" i="3"/>
  <c r="BE174" i="3"/>
  <c r="BD174" i="3"/>
  <c r="BC174" i="3"/>
  <c r="BB174" i="3"/>
  <c r="BA174" i="3"/>
  <c r="AZ174" i="3"/>
  <c r="AY174" i="3"/>
  <c r="AX174" i="3"/>
  <c r="AW174" i="3"/>
  <c r="AV174" i="3"/>
  <c r="AU174" i="3"/>
  <c r="AT174" i="3"/>
  <c r="AS174" i="3"/>
  <c r="AR174" i="3"/>
  <c r="AB174" i="3"/>
  <c r="AC174" i="3" s="1"/>
  <c r="V174" i="3"/>
  <c r="U174" i="3"/>
  <c r="T174" i="3"/>
  <c r="S174" i="3"/>
  <c r="R174" i="3"/>
  <c r="Q174" i="3"/>
  <c r="P174" i="3"/>
  <c r="O174" i="3"/>
  <c r="N174" i="3"/>
  <c r="M174" i="3"/>
  <c r="L174" i="3"/>
  <c r="I174" i="3"/>
  <c r="G174" i="3"/>
  <c r="F174" i="3"/>
  <c r="CJ173" i="3"/>
  <c r="CH173" i="3"/>
  <c r="CG173" i="3"/>
  <c r="CD173" i="3"/>
  <c r="CC173" i="3"/>
  <c r="CB173" i="3"/>
  <c r="CA173" i="3"/>
  <c r="BV173" i="3"/>
  <c r="BW173" i="3" s="1"/>
  <c r="BX173" i="3" s="1"/>
  <c r="BU173" i="3"/>
  <c r="BT173" i="3"/>
  <c r="BS173" i="3"/>
  <c r="BQ173" i="3"/>
  <c r="BP173" i="3"/>
  <c r="BO173" i="3"/>
  <c r="BN173" i="3"/>
  <c r="BM173" i="3"/>
  <c r="CP173" i="3" s="1"/>
  <c r="BG173" i="3"/>
  <c r="BF173" i="3"/>
  <c r="BE173" i="3"/>
  <c r="BD173" i="3"/>
  <c r="BC173" i="3"/>
  <c r="BB173" i="3"/>
  <c r="BA173" i="3"/>
  <c r="AZ173" i="3"/>
  <c r="AY173" i="3"/>
  <c r="AX173" i="3"/>
  <c r="AW173" i="3"/>
  <c r="AV173" i="3"/>
  <c r="AU173" i="3"/>
  <c r="AT173" i="3"/>
  <c r="AS173" i="3"/>
  <c r="AR173" i="3"/>
  <c r="AB173" i="3"/>
  <c r="AH173" i="3" s="1"/>
  <c r="V173" i="3"/>
  <c r="U173" i="3"/>
  <c r="T173" i="3"/>
  <c r="S173" i="3"/>
  <c r="R173" i="3"/>
  <c r="Q173" i="3"/>
  <c r="P173" i="3"/>
  <c r="O173" i="3"/>
  <c r="N173" i="3"/>
  <c r="M173" i="3"/>
  <c r="L173" i="3"/>
  <c r="I173" i="3"/>
  <c r="G173" i="3"/>
  <c r="F173" i="3"/>
  <c r="CJ172" i="3"/>
  <c r="CI172" i="3"/>
  <c r="CH172" i="3"/>
  <c r="CG172" i="3"/>
  <c r="CD172" i="3"/>
  <c r="CC172" i="3"/>
  <c r="CB172" i="3"/>
  <c r="CA172" i="3"/>
  <c r="BV172" i="3"/>
  <c r="BU172" i="3" s="1"/>
  <c r="BT172" i="3"/>
  <c r="BS172" i="3"/>
  <c r="BQ172" i="3"/>
  <c r="BP172" i="3"/>
  <c r="BO172" i="3"/>
  <c r="BN172" i="3"/>
  <c r="BM172" i="3"/>
  <c r="CP172" i="3" s="1"/>
  <c r="BG172" i="3"/>
  <c r="BF172" i="3"/>
  <c r="BE172" i="3"/>
  <c r="BD172" i="3"/>
  <c r="BC172" i="3"/>
  <c r="BB172" i="3"/>
  <c r="BA172" i="3"/>
  <c r="AZ172" i="3"/>
  <c r="AY172" i="3"/>
  <c r="AX172" i="3"/>
  <c r="AW172" i="3"/>
  <c r="AV172" i="3"/>
  <c r="AU172" i="3"/>
  <c r="AT172" i="3"/>
  <c r="AS172" i="3"/>
  <c r="AR172" i="3"/>
  <c r="AB172" i="3"/>
  <c r="V172" i="3"/>
  <c r="U172" i="3"/>
  <c r="T172" i="3"/>
  <c r="S172" i="3"/>
  <c r="R172" i="3"/>
  <c r="Q172" i="3"/>
  <c r="P172" i="3"/>
  <c r="O172" i="3"/>
  <c r="N172" i="3"/>
  <c r="M172" i="3"/>
  <c r="L172" i="3"/>
  <c r="I172" i="3"/>
  <c r="G172" i="3"/>
  <c r="F172" i="3"/>
  <c r="CJ171" i="3"/>
  <c r="CH171" i="3"/>
  <c r="CG171" i="3"/>
  <c r="CD171" i="3"/>
  <c r="CC171" i="3"/>
  <c r="CB171" i="3"/>
  <c r="CA171" i="3"/>
  <c r="BW171" i="3"/>
  <c r="BX171" i="3" s="1"/>
  <c r="BV171" i="3"/>
  <c r="BU171" i="3"/>
  <c r="BT171" i="3"/>
  <c r="BS171" i="3"/>
  <c r="BQ171" i="3"/>
  <c r="BP171" i="3"/>
  <c r="BO171" i="3"/>
  <c r="BN171" i="3"/>
  <c r="BM171" i="3"/>
  <c r="CP171" i="3" s="1"/>
  <c r="BG171" i="3"/>
  <c r="BF171" i="3"/>
  <c r="BE171" i="3"/>
  <c r="BD171" i="3"/>
  <c r="BC171" i="3"/>
  <c r="BB171" i="3"/>
  <c r="BA171" i="3"/>
  <c r="AZ171" i="3"/>
  <c r="AY171" i="3"/>
  <c r="AX171" i="3"/>
  <c r="AW171" i="3"/>
  <c r="AV171" i="3"/>
  <c r="AU171" i="3"/>
  <c r="AT171" i="3"/>
  <c r="AS171" i="3"/>
  <c r="AR171" i="3"/>
  <c r="AB171" i="3"/>
  <c r="AH171" i="3" s="1"/>
  <c r="V171" i="3"/>
  <c r="U171" i="3"/>
  <c r="T171" i="3"/>
  <c r="S171" i="3"/>
  <c r="R171" i="3"/>
  <c r="Q171" i="3"/>
  <c r="P171" i="3"/>
  <c r="O171" i="3"/>
  <c r="N171" i="3"/>
  <c r="M171" i="3"/>
  <c r="L171" i="3"/>
  <c r="I171" i="3"/>
  <c r="G171" i="3"/>
  <c r="F171" i="3"/>
  <c r="CJ170" i="3"/>
  <c r="CI170" i="3"/>
  <c r="CH170" i="3"/>
  <c r="CG170" i="3"/>
  <c r="CD170" i="3"/>
  <c r="CC170" i="3"/>
  <c r="CB170" i="3"/>
  <c r="CA170" i="3"/>
  <c r="BV170" i="3"/>
  <c r="BU170" i="3"/>
  <c r="BT170" i="3"/>
  <c r="BS170" i="3"/>
  <c r="BQ170" i="3"/>
  <c r="BP170" i="3"/>
  <c r="BO170" i="3"/>
  <c r="BN170" i="3"/>
  <c r="BM170" i="3"/>
  <c r="CP170" i="3" s="1"/>
  <c r="BG170" i="3"/>
  <c r="BF170" i="3"/>
  <c r="BE170" i="3"/>
  <c r="BD170" i="3"/>
  <c r="BC170" i="3"/>
  <c r="BB170" i="3"/>
  <c r="BA170" i="3"/>
  <c r="AZ170" i="3"/>
  <c r="AY170" i="3"/>
  <c r="AX170" i="3"/>
  <c r="AW170" i="3"/>
  <c r="AV170" i="3"/>
  <c r="AU170" i="3"/>
  <c r="AT170" i="3"/>
  <c r="AS170" i="3"/>
  <c r="AR170" i="3"/>
  <c r="AH170" i="3"/>
  <c r="AB170" i="3"/>
  <c r="AC170" i="3" s="1"/>
  <c r="V170" i="3"/>
  <c r="U170" i="3"/>
  <c r="T170" i="3"/>
  <c r="S170" i="3"/>
  <c r="R170" i="3"/>
  <c r="Q170" i="3"/>
  <c r="P170" i="3"/>
  <c r="O170" i="3"/>
  <c r="N170" i="3"/>
  <c r="M170" i="3"/>
  <c r="L170" i="3"/>
  <c r="I170" i="3"/>
  <c r="G170" i="3"/>
  <c r="F170" i="3"/>
  <c r="CJ169" i="3"/>
  <c r="CH169" i="3"/>
  <c r="CG169" i="3"/>
  <c r="CD169" i="3"/>
  <c r="CC169" i="3"/>
  <c r="CB169" i="3"/>
  <c r="CA169" i="3"/>
  <c r="BV169" i="3"/>
  <c r="BW169" i="3" s="1"/>
  <c r="BX169" i="3" s="1"/>
  <c r="BT169" i="3"/>
  <c r="BS169" i="3"/>
  <c r="BQ169" i="3"/>
  <c r="BP169" i="3"/>
  <c r="BO169" i="3"/>
  <c r="BN169" i="3"/>
  <c r="BM169" i="3"/>
  <c r="CP169" i="3" s="1"/>
  <c r="BG169" i="3"/>
  <c r="BF169" i="3"/>
  <c r="BE169" i="3"/>
  <c r="BD169" i="3"/>
  <c r="BC169" i="3"/>
  <c r="BB169" i="3"/>
  <c r="BA169" i="3"/>
  <c r="AZ169" i="3"/>
  <c r="AY169" i="3"/>
  <c r="AX169" i="3"/>
  <c r="AW169" i="3"/>
  <c r="AV169" i="3"/>
  <c r="AU169" i="3"/>
  <c r="AT169" i="3"/>
  <c r="AS169" i="3"/>
  <c r="AR169" i="3"/>
  <c r="AB169" i="3"/>
  <c r="AH169" i="3" s="1"/>
  <c r="V169" i="3"/>
  <c r="U169" i="3"/>
  <c r="T169" i="3"/>
  <c r="S169" i="3"/>
  <c r="R169" i="3"/>
  <c r="Q169" i="3"/>
  <c r="P169" i="3"/>
  <c r="O169" i="3"/>
  <c r="N169" i="3"/>
  <c r="M169" i="3"/>
  <c r="L169" i="3"/>
  <c r="I169" i="3"/>
  <c r="G169" i="3"/>
  <c r="F169" i="3"/>
  <c r="CJ168" i="3"/>
  <c r="CH168" i="3"/>
  <c r="CG168" i="3"/>
  <c r="CD168" i="3"/>
  <c r="CC168" i="3"/>
  <c r="CB168" i="3"/>
  <c r="CA168" i="3"/>
  <c r="BV168" i="3"/>
  <c r="BU168" i="3" s="1"/>
  <c r="BT168" i="3"/>
  <c r="BS168" i="3"/>
  <c r="BQ168" i="3"/>
  <c r="BP168" i="3"/>
  <c r="BO168" i="3"/>
  <c r="BN168" i="3"/>
  <c r="BM168" i="3"/>
  <c r="CP168" i="3" s="1"/>
  <c r="BG168" i="3"/>
  <c r="BF168" i="3"/>
  <c r="BE168" i="3"/>
  <c r="BD168" i="3"/>
  <c r="BC168" i="3"/>
  <c r="BB168" i="3"/>
  <c r="BA168" i="3"/>
  <c r="AZ168" i="3"/>
  <c r="AY168" i="3"/>
  <c r="AX168" i="3"/>
  <c r="AW168" i="3"/>
  <c r="AV168" i="3"/>
  <c r="AU168" i="3"/>
  <c r="AT168" i="3"/>
  <c r="AS168" i="3"/>
  <c r="AR168" i="3"/>
  <c r="AB168" i="3"/>
  <c r="V168" i="3"/>
  <c r="U168" i="3"/>
  <c r="T168" i="3"/>
  <c r="S168" i="3"/>
  <c r="R168" i="3"/>
  <c r="Q168" i="3"/>
  <c r="P168" i="3"/>
  <c r="O168" i="3"/>
  <c r="N168" i="3"/>
  <c r="M168" i="3"/>
  <c r="L168" i="3"/>
  <c r="I168" i="3"/>
  <c r="G168" i="3"/>
  <c r="F168" i="3"/>
  <c r="CJ167" i="3"/>
  <c r="CH167" i="3"/>
  <c r="CG167" i="3"/>
  <c r="CD167" i="3"/>
  <c r="CC167" i="3"/>
  <c r="CB167" i="3"/>
  <c r="CA167" i="3"/>
  <c r="BV167" i="3"/>
  <c r="BU167" i="3" s="1"/>
  <c r="BT167" i="3"/>
  <c r="BS167" i="3"/>
  <c r="BQ167" i="3"/>
  <c r="BP167" i="3"/>
  <c r="BO167" i="3"/>
  <c r="BN167" i="3"/>
  <c r="BM167" i="3"/>
  <c r="CP167" i="3" s="1"/>
  <c r="BG167" i="3"/>
  <c r="BF167" i="3"/>
  <c r="BE167" i="3"/>
  <c r="BD167" i="3"/>
  <c r="BC167" i="3"/>
  <c r="BB167" i="3"/>
  <c r="BA167" i="3"/>
  <c r="AZ167" i="3"/>
  <c r="AY167" i="3"/>
  <c r="AX167" i="3"/>
  <c r="AW167" i="3"/>
  <c r="AV167" i="3"/>
  <c r="AU167" i="3"/>
  <c r="AT167" i="3"/>
  <c r="AS167" i="3"/>
  <c r="AR167" i="3"/>
  <c r="AB167" i="3"/>
  <c r="AH167" i="3" s="1"/>
  <c r="V167" i="3"/>
  <c r="U167" i="3"/>
  <c r="T167" i="3"/>
  <c r="S167" i="3"/>
  <c r="R167" i="3"/>
  <c r="Q167" i="3"/>
  <c r="P167" i="3"/>
  <c r="O167" i="3"/>
  <c r="N167" i="3"/>
  <c r="M167" i="3"/>
  <c r="L167" i="3"/>
  <c r="I167" i="3"/>
  <c r="G167" i="3"/>
  <c r="F167" i="3"/>
  <c r="CJ166" i="3"/>
  <c r="CH166" i="3"/>
  <c r="CG166" i="3"/>
  <c r="CD166" i="3"/>
  <c r="CC166" i="3"/>
  <c r="CB166" i="3"/>
  <c r="CA166" i="3"/>
  <c r="BV166" i="3"/>
  <c r="BU166" i="3"/>
  <c r="BT166" i="3"/>
  <c r="BS166" i="3"/>
  <c r="BQ166" i="3"/>
  <c r="BP166" i="3"/>
  <c r="BO166" i="3"/>
  <c r="BN166" i="3"/>
  <c r="BM166" i="3"/>
  <c r="BG166" i="3"/>
  <c r="BF166" i="3"/>
  <c r="BE166" i="3"/>
  <c r="BD166" i="3"/>
  <c r="BC166" i="3"/>
  <c r="BB166" i="3"/>
  <c r="BA166" i="3"/>
  <c r="AZ166" i="3"/>
  <c r="AY166" i="3"/>
  <c r="AX166" i="3"/>
  <c r="AW166" i="3"/>
  <c r="AV166" i="3"/>
  <c r="AU166" i="3"/>
  <c r="AT166" i="3"/>
  <c r="AS166" i="3"/>
  <c r="AR166" i="3"/>
  <c r="AH166" i="3"/>
  <c r="AD166" i="3"/>
  <c r="AB166" i="3"/>
  <c r="AC166" i="3" s="1"/>
  <c r="AG166" i="3" s="1"/>
  <c r="V166" i="3"/>
  <c r="U166" i="3"/>
  <c r="T166" i="3"/>
  <c r="S166" i="3"/>
  <c r="R166" i="3"/>
  <c r="Q166" i="3"/>
  <c r="P166" i="3"/>
  <c r="O166" i="3"/>
  <c r="N166" i="3"/>
  <c r="M166" i="3"/>
  <c r="L166" i="3"/>
  <c r="I166" i="3"/>
  <c r="G166" i="3"/>
  <c r="F166" i="3"/>
  <c r="CJ165" i="3"/>
  <c r="CH165" i="3"/>
  <c r="CG165" i="3"/>
  <c r="CD165" i="3"/>
  <c r="CC165" i="3"/>
  <c r="CB165" i="3"/>
  <c r="CA165" i="3"/>
  <c r="BV165" i="3"/>
  <c r="BU165" i="3" s="1"/>
  <c r="BT165" i="3"/>
  <c r="BS165" i="3"/>
  <c r="BQ165" i="3"/>
  <c r="BP165" i="3"/>
  <c r="BO165" i="3"/>
  <c r="BN165" i="3"/>
  <c r="BM165" i="3"/>
  <c r="CP165" i="3" s="1"/>
  <c r="BG165" i="3"/>
  <c r="BF165" i="3"/>
  <c r="BE165" i="3"/>
  <c r="BD165" i="3"/>
  <c r="BC165" i="3"/>
  <c r="BB165" i="3"/>
  <c r="BA165" i="3"/>
  <c r="AZ165" i="3"/>
  <c r="AY165" i="3"/>
  <c r="AX165" i="3"/>
  <c r="AW165" i="3"/>
  <c r="AV165" i="3"/>
  <c r="AU165" i="3"/>
  <c r="AT165" i="3"/>
  <c r="AS165" i="3"/>
  <c r="AR165" i="3"/>
  <c r="AB165" i="3"/>
  <c r="V165" i="3"/>
  <c r="U165" i="3"/>
  <c r="T165" i="3"/>
  <c r="S165" i="3"/>
  <c r="R165" i="3"/>
  <c r="Q165" i="3"/>
  <c r="P165" i="3"/>
  <c r="O165" i="3"/>
  <c r="N165" i="3"/>
  <c r="M165" i="3"/>
  <c r="L165" i="3"/>
  <c r="I165" i="3"/>
  <c r="G165" i="3"/>
  <c r="F165" i="3"/>
  <c r="CJ164" i="3"/>
  <c r="CH164" i="3"/>
  <c r="CG164" i="3"/>
  <c r="CD164" i="3"/>
  <c r="CC164" i="3"/>
  <c r="CB164" i="3"/>
  <c r="CA164" i="3"/>
  <c r="BV164" i="3"/>
  <c r="BT164" i="3"/>
  <c r="BS164" i="3"/>
  <c r="BQ164" i="3"/>
  <c r="BP164" i="3"/>
  <c r="BO164" i="3"/>
  <c r="BN164" i="3"/>
  <c r="BM164" i="3"/>
  <c r="BG164" i="3"/>
  <c r="BF164" i="3"/>
  <c r="BE164" i="3"/>
  <c r="BD164" i="3"/>
  <c r="BC164" i="3"/>
  <c r="BB164" i="3"/>
  <c r="BA164" i="3"/>
  <c r="AZ164" i="3"/>
  <c r="AY164" i="3"/>
  <c r="AX164" i="3"/>
  <c r="AW164" i="3"/>
  <c r="AV164" i="3"/>
  <c r="AU164" i="3"/>
  <c r="AT164" i="3"/>
  <c r="AS164" i="3"/>
  <c r="AR164" i="3"/>
  <c r="AC164" i="3"/>
  <c r="AG164" i="3" s="1"/>
  <c r="AB164" i="3"/>
  <c r="AH164" i="3" s="1"/>
  <c r="V164" i="3"/>
  <c r="U164" i="3"/>
  <c r="T164" i="3"/>
  <c r="S164" i="3"/>
  <c r="R164" i="3"/>
  <c r="Q164" i="3"/>
  <c r="P164" i="3"/>
  <c r="O164" i="3"/>
  <c r="N164" i="3"/>
  <c r="M164" i="3"/>
  <c r="L164" i="3"/>
  <c r="I164" i="3"/>
  <c r="G164" i="3"/>
  <c r="F164" i="3"/>
  <c r="CJ163" i="3"/>
  <c r="CH163" i="3"/>
  <c r="CG163" i="3"/>
  <c r="CD163" i="3"/>
  <c r="CC163" i="3"/>
  <c r="CB163" i="3"/>
  <c r="CA163" i="3"/>
  <c r="BV163" i="3"/>
  <c r="BU163" i="3" s="1"/>
  <c r="BT163" i="3"/>
  <c r="BS163" i="3"/>
  <c r="BQ163" i="3"/>
  <c r="BP163" i="3"/>
  <c r="BO163" i="3"/>
  <c r="BN163" i="3"/>
  <c r="BM163" i="3"/>
  <c r="CP163" i="3" s="1"/>
  <c r="BG163" i="3"/>
  <c r="BF163" i="3"/>
  <c r="BE163" i="3"/>
  <c r="BD163" i="3"/>
  <c r="BC163" i="3"/>
  <c r="BB163" i="3"/>
  <c r="BA163" i="3"/>
  <c r="AZ163" i="3"/>
  <c r="AY163" i="3"/>
  <c r="AX163" i="3"/>
  <c r="AW163" i="3"/>
  <c r="AV163" i="3"/>
  <c r="AU163" i="3"/>
  <c r="AT163" i="3"/>
  <c r="AS163" i="3"/>
  <c r="AR163" i="3"/>
  <c r="AB163" i="3"/>
  <c r="V163" i="3"/>
  <c r="U163" i="3"/>
  <c r="T163" i="3"/>
  <c r="S163" i="3"/>
  <c r="R163" i="3"/>
  <c r="Q163" i="3"/>
  <c r="P163" i="3"/>
  <c r="O163" i="3"/>
  <c r="N163" i="3"/>
  <c r="M163" i="3"/>
  <c r="L163" i="3"/>
  <c r="I163" i="3"/>
  <c r="G163" i="3"/>
  <c r="F163" i="3"/>
  <c r="CJ162" i="3"/>
  <c r="CI162" i="3"/>
  <c r="CH162" i="3"/>
  <c r="CG162" i="3"/>
  <c r="CD162" i="3"/>
  <c r="CC162" i="3"/>
  <c r="CB162" i="3"/>
  <c r="CA162" i="3"/>
  <c r="BV162" i="3"/>
  <c r="BU162" i="3"/>
  <c r="BT162" i="3"/>
  <c r="BS162" i="3"/>
  <c r="BQ162" i="3"/>
  <c r="BP162" i="3"/>
  <c r="BO162" i="3"/>
  <c r="BN162" i="3"/>
  <c r="BM162" i="3"/>
  <c r="CP162" i="3" s="1"/>
  <c r="BG162" i="3"/>
  <c r="BF162" i="3"/>
  <c r="BE162" i="3"/>
  <c r="BD162" i="3"/>
  <c r="BC162" i="3"/>
  <c r="BB162" i="3"/>
  <c r="BA162" i="3"/>
  <c r="AZ162" i="3"/>
  <c r="AY162" i="3"/>
  <c r="AX162" i="3"/>
  <c r="AW162" i="3"/>
  <c r="AV162" i="3"/>
  <c r="AU162" i="3"/>
  <c r="AT162" i="3"/>
  <c r="AS162" i="3"/>
  <c r="AR162" i="3"/>
  <c r="AH162" i="3"/>
  <c r="AC162" i="3"/>
  <c r="AG162" i="3" s="1"/>
  <c r="AB162" i="3"/>
  <c r="V162" i="3"/>
  <c r="U162" i="3"/>
  <c r="T162" i="3"/>
  <c r="S162" i="3"/>
  <c r="R162" i="3"/>
  <c r="Q162" i="3"/>
  <c r="P162" i="3"/>
  <c r="O162" i="3"/>
  <c r="N162" i="3"/>
  <c r="M162" i="3"/>
  <c r="L162" i="3"/>
  <c r="I162" i="3"/>
  <c r="G162" i="3"/>
  <c r="F162" i="3"/>
  <c r="CJ161" i="3"/>
  <c r="CH161" i="3"/>
  <c r="CG161" i="3"/>
  <c r="CD161" i="3"/>
  <c r="CC161" i="3"/>
  <c r="CB161" i="3"/>
  <c r="CA161" i="3"/>
  <c r="BV161" i="3"/>
  <c r="BU161" i="3" s="1"/>
  <c r="BT161" i="3"/>
  <c r="BS161" i="3"/>
  <c r="BQ161" i="3"/>
  <c r="BP161" i="3"/>
  <c r="BO161" i="3"/>
  <c r="BN161" i="3"/>
  <c r="BM161" i="3"/>
  <c r="CP161" i="3" s="1"/>
  <c r="BG161" i="3"/>
  <c r="BF161" i="3"/>
  <c r="BE161" i="3"/>
  <c r="BD161" i="3"/>
  <c r="BC161" i="3"/>
  <c r="BB161" i="3"/>
  <c r="BA161" i="3"/>
  <c r="AZ161" i="3"/>
  <c r="AY161" i="3"/>
  <c r="AX161" i="3"/>
  <c r="AW161" i="3"/>
  <c r="AV161" i="3"/>
  <c r="AU161" i="3"/>
  <c r="AT161" i="3"/>
  <c r="AS161" i="3"/>
  <c r="AR161" i="3"/>
  <c r="AC161" i="3"/>
  <c r="AG161" i="3" s="1"/>
  <c r="AB161" i="3"/>
  <c r="AH161" i="3" s="1"/>
  <c r="V161" i="3"/>
  <c r="U161" i="3"/>
  <c r="T161" i="3"/>
  <c r="S161" i="3"/>
  <c r="R161" i="3"/>
  <c r="Q161" i="3"/>
  <c r="P161" i="3"/>
  <c r="O161" i="3"/>
  <c r="N161" i="3"/>
  <c r="M161" i="3"/>
  <c r="L161" i="3"/>
  <c r="I161" i="3"/>
  <c r="G161" i="3"/>
  <c r="F161" i="3"/>
  <c r="CJ160" i="3"/>
  <c r="CH160" i="3"/>
  <c r="CG160" i="3"/>
  <c r="CD160" i="3"/>
  <c r="CC160" i="3"/>
  <c r="CB160" i="3"/>
  <c r="CA160" i="3"/>
  <c r="BV160" i="3"/>
  <c r="BU160" i="3" s="1"/>
  <c r="BT160" i="3"/>
  <c r="BS160" i="3"/>
  <c r="BQ160" i="3"/>
  <c r="BP160" i="3"/>
  <c r="BO160" i="3"/>
  <c r="BN160" i="3"/>
  <c r="BM160" i="3"/>
  <c r="CP160" i="3" s="1"/>
  <c r="BG160" i="3"/>
  <c r="BF160" i="3"/>
  <c r="BE160" i="3"/>
  <c r="BD160" i="3"/>
  <c r="BC160" i="3"/>
  <c r="BB160" i="3"/>
  <c r="BA160" i="3"/>
  <c r="AZ160" i="3"/>
  <c r="AY160" i="3"/>
  <c r="AX160" i="3"/>
  <c r="AW160" i="3"/>
  <c r="AV160" i="3"/>
  <c r="AU160" i="3"/>
  <c r="AT160" i="3"/>
  <c r="AS160" i="3"/>
  <c r="AR160" i="3"/>
  <c r="AH160" i="3"/>
  <c r="AC160" i="3"/>
  <c r="AE160" i="3" s="1"/>
  <c r="AB160" i="3"/>
  <c r="V160" i="3"/>
  <c r="U160" i="3"/>
  <c r="T160" i="3"/>
  <c r="S160" i="3"/>
  <c r="R160" i="3"/>
  <c r="Q160" i="3"/>
  <c r="P160" i="3"/>
  <c r="O160" i="3"/>
  <c r="N160" i="3"/>
  <c r="M160" i="3"/>
  <c r="L160" i="3"/>
  <c r="I160" i="3"/>
  <c r="G160" i="3"/>
  <c r="F160" i="3"/>
  <c r="CJ159" i="3"/>
  <c r="CH159" i="3"/>
  <c r="CG159" i="3"/>
  <c r="CD159" i="3"/>
  <c r="CC159" i="3"/>
  <c r="CB159" i="3"/>
  <c r="CA159" i="3"/>
  <c r="BV159" i="3"/>
  <c r="BW159" i="3" s="1"/>
  <c r="BX159" i="3" s="1"/>
  <c r="BT159" i="3"/>
  <c r="BS159" i="3"/>
  <c r="BQ159" i="3"/>
  <c r="BP159" i="3"/>
  <c r="BO159" i="3"/>
  <c r="BN159" i="3"/>
  <c r="BM159" i="3"/>
  <c r="CI159" i="3" s="1"/>
  <c r="BG159" i="3"/>
  <c r="BF159" i="3"/>
  <c r="BE159" i="3"/>
  <c r="BD159" i="3"/>
  <c r="BC159" i="3"/>
  <c r="BB159" i="3"/>
  <c r="BA159" i="3"/>
  <c r="AZ159" i="3"/>
  <c r="AY159" i="3"/>
  <c r="AX159" i="3"/>
  <c r="AW159" i="3"/>
  <c r="AV159" i="3"/>
  <c r="AU159" i="3"/>
  <c r="AT159" i="3"/>
  <c r="AS159" i="3"/>
  <c r="AR159" i="3"/>
  <c r="AB159" i="3"/>
  <c r="AH159" i="3" s="1"/>
  <c r="V159" i="3"/>
  <c r="U159" i="3"/>
  <c r="T159" i="3"/>
  <c r="S159" i="3"/>
  <c r="R159" i="3"/>
  <c r="Q159" i="3"/>
  <c r="P159" i="3"/>
  <c r="O159" i="3"/>
  <c r="N159" i="3"/>
  <c r="M159" i="3"/>
  <c r="L159" i="3"/>
  <c r="I159" i="3"/>
  <c r="G159" i="3"/>
  <c r="F159" i="3"/>
  <c r="CJ158" i="3"/>
  <c r="CH158" i="3"/>
  <c r="CG158" i="3"/>
  <c r="CD158" i="3"/>
  <c r="CC158" i="3"/>
  <c r="CB158" i="3"/>
  <c r="CA158" i="3"/>
  <c r="BV158" i="3"/>
  <c r="BU158" i="3" s="1"/>
  <c r="BT158" i="3"/>
  <c r="BS158" i="3"/>
  <c r="BQ158" i="3"/>
  <c r="BP158" i="3"/>
  <c r="BO158" i="3"/>
  <c r="BN158" i="3"/>
  <c r="BM158" i="3"/>
  <c r="CP158" i="3" s="1"/>
  <c r="BG158" i="3"/>
  <c r="BF158" i="3"/>
  <c r="BE158" i="3"/>
  <c r="BD158" i="3"/>
  <c r="BC158" i="3"/>
  <c r="BB158" i="3"/>
  <c r="BA158" i="3"/>
  <c r="AZ158" i="3"/>
  <c r="AY158" i="3"/>
  <c r="AX158" i="3"/>
  <c r="AW158" i="3"/>
  <c r="AV158" i="3"/>
  <c r="AU158" i="3"/>
  <c r="AT158" i="3"/>
  <c r="AS158" i="3"/>
  <c r="AR158" i="3"/>
  <c r="AB158" i="3"/>
  <c r="AH158" i="3" s="1"/>
  <c r="V158" i="3"/>
  <c r="U158" i="3"/>
  <c r="T158" i="3"/>
  <c r="S158" i="3"/>
  <c r="R158" i="3"/>
  <c r="Q158" i="3"/>
  <c r="P158" i="3"/>
  <c r="O158" i="3"/>
  <c r="N158" i="3"/>
  <c r="CF158" i="3" s="1"/>
  <c r="M158" i="3"/>
  <c r="L158" i="3"/>
  <c r="I158" i="3"/>
  <c r="G158" i="3"/>
  <c r="F158" i="3"/>
  <c r="CJ157" i="3"/>
  <c r="CH157" i="3"/>
  <c r="CG157" i="3"/>
  <c r="CD157" i="3"/>
  <c r="CC157" i="3"/>
  <c r="CB157" i="3"/>
  <c r="CA157" i="3"/>
  <c r="BV157" i="3"/>
  <c r="BT157" i="3"/>
  <c r="BS157" i="3"/>
  <c r="BQ157" i="3"/>
  <c r="BP157" i="3"/>
  <c r="BO157" i="3"/>
  <c r="BN157" i="3"/>
  <c r="BM157" i="3"/>
  <c r="CI157" i="3" s="1"/>
  <c r="BG157" i="3"/>
  <c r="BF157" i="3"/>
  <c r="BE157" i="3"/>
  <c r="BD157" i="3"/>
  <c r="BC157" i="3"/>
  <c r="BB157" i="3"/>
  <c r="BA157" i="3"/>
  <c r="AZ157" i="3"/>
  <c r="AY157" i="3"/>
  <c r="AX157" i="3"/>
  <c r="AW157" i="3"/>
  <c r="AV157" i="3"/>
  <c r="AU157" i="3"/>
  <c r="AT157" i="3"/>
  <c r="AS157" i="3"/>
  <c r="AR157" i="3"/>
  <c r="AB157" i="3"/>
  <c r="V157" i="3"/>
  <c r="U157" i="3"/>
  <c r="T157" i="3"/>
  <c r="S157" i="3"/>
  <c r="R157" i="3"/>
  <c r="Q157" i="3"/>
  <c r="P157" i="3"/>
  <c r="O157" i="3"/>
  <c r="N157" i="3"/>
  <c r="M157" i="3"/>
  <c r="L157" i="3"/>
  <c r="I157" i="3"/>
  <c r="G157" i="3"/>
  <c r="F157" i="3"/>
  <c r="CJ156" i="3"/>
  <c r="CH156" i="3"/>
  <c r="CG156" i="3"/>
  <c r="CD156" i="3"/>
  <c r="CC156" i="3"/>
  <c r="CB156" i="3"/>
  <c r="CA156" i="3"/>
  <c r="BV156" i="3"/>
  <c r="BU156" i="3" s="1"/>
  <c r="BT156" i="3"/>
  <c r="BS156" i="3"/>
  <c r="BQ156" i="3"/>
  <c r="BP156" i="3"/>
  <c r="BO156" i="3"/>
  <c r="BN156" i="3"/>
  <c r="BM156" i="3"/>
  <c r="CP156" i="3" s="1"/>
  <c r="BG156" i="3"/>
  <c r="BF156" i="3"/>
  <c r="BE156" i="3"/>
  <c r="BD156" i="3"/>
  <c r="BC156" i="3"/>
  <c r="BB156" i="3"/>
  <c r="BA156" i="3"/>
  <c r="AZ156" i="3"/>
  <c r="AY156" i="3"/>
  <c r="AX156" i="3"/>
  <c r="AW156" i="3"/>
  <c r="AV156" i="3"/>
  <c r="AU156" i="3"/>
  <c r="AT156" i="3"/>
  <c r="AS156" i="3"/>
  <c r="AR156" i="3"/>
  <c r="AB156" i="3"/>
  <c r="AC156" i="3" s="1"/>
  <c r="AE156" i="3" s="1"/>
  <c r="V156" i="3"/>
  <c r="U156" i="3"/>
  <c r="T156" i="3"/>
  <c r="S156" i="3"/>
  <c r="R156" i="3"/>
  <c r="Q156" i="3"/>
  <c r="P156" i="3"/>
  <c r="O156" i="3"/>
  <c r="N156" i="3"/>
  <c r="M156" i="3"/>
  <c r="L156" i="3"/>
  <c r="I156" i="3"/>
  <c r="G156" i="3"/>
  <c r="F156" i="3"/>
  <c r="CJ155" i="3"/>
  <c r="CH155" i="3"/>
  <c r="CG155" i="3"/>
  <c r="CD155" i="3"/>
  <c r="CC155" i="3"/>
  <c r="CB155" i="3"/>
  <c r="CA155" i="3"/>
  <c r="BV155" i="3"/>
  <c r="BT155" i="3"/>
  <c r="BS155" i="3"/>
  <c r="BQ155" i="3"/>
  <c r="BP155" i="3"/>
  <c r="BO155" i="3"/>
  <c r="BN155" i="3"/>
  <c r="BM155" i="3"/>
  <c r="CI155" i="3" s="1"/>
  <c r="BG155" i="3"/>
  <c r="BF155" i="3"/>
  <c r="BE155" i="3"/>
  <c r="BD155" i="3"/>
  <c r="BC155" i="3"/>
  <c r="BB155" i="3"/>
  <c r="BA155" i="3"/>
  <c r="AZ155" i="3"/>
  <c r="AY155" i="3"/>
  <c r="AX155" i="3"/>
  <c r="AW155" i="3"/>
  <c r="AV155" i="3"/>
  <c r="AU155" i="3"/>
  <c r="AT155" i="3"/>
  <c r="AS155" i="3"/>
  <c r="AR155" i="3"/>
  <c r="AB155" i="3"/>
  <c r="AH155" i="3" s="1"/>
  <c r="V155" i="3"/>
  <c r="U155" i="3"/>
  <c r="T155" i="3"/>
  <c r="S155" i="3"/>
  <c r="R155" i="3"/>
  <c r="Q155" i="3"/>
  <c r="P155" i="3"/>
  <c r="O155" i="3"/>
  <c r="N155" i="3"/>
  <c r="M155" i="3"/>
  <c r="L155" i="3"/>
  <c r="I155" i="3"/>
  <c r="G155" i="3"/>
  <c r="F155" i="3"/>
  <c r="CJ154" i="3"/>
  <c r="CH154" i="3"/>
  <c r="CG154" i="3"/>
  <c r="CD154" i="3"/>
  <c r="CC154" i="3"/>
  <c r="CB154" i="3"/>
  <c r="CA154" i="3"/>
  <c r="BV154" i="3"/>
  <c r="BU154" i="3" s="1"/>
  <c r="BT154" i="3"/>
  <c r="BS154" i="3"/>
  <c r="BQ154" i="3"/>
  <c r="BP154" i="3"/>
  <c r="BO154" i="3"/>
  <c r="BN154" i="3"/>
  <c r="BM154" i="3"/>
  <c r="CP154" i="3" s="1"/>
  <c r="BG154" i="3"/>
  <c r="BF154" i="3"/>
  <c r="BE154" i="3"/>
  <c r="BD154" i="3"/>
  <c r="BC154" i="3"/>
  <c r="BB154" i="3"/>
  <c r="BA154" i="3"/>
  <c r="AZ154" i="3"/>
  <c r="AY154" i="3"/>
  <c r="AX154" i="3"/>
  <c r="AW154" i="3"/>
  <c r="AV154" i="3"/>
  <c r="AU154" i="3"/>
  <c r="AT154" i="3"/>
  <c r="AS154" i="3"/>
  <c r="AR154" i="3"/>
  <c r="AB154" i="3"/>
  <c r="AC154" i="3" s="1"/>
  <c r="AE154" i="3" s="1"/>
  <c r="V154" i="3"/>
  <c r="U154" i="3"/>
  <c r="T154" i="3"/>
  <c r="S154" i="3"/>
  <c r="R154" i="3"/>
  <c r="Q154" i="3"/>
  <c r="P154" i="3"/>
  <c r="O154" i="3"/>
  <c r="N154" i="3"/>
  <c r="M154" i="3"/>
  <c r="L154" i="3"/>
  <c r="I154" i="3"/>
  <c r="G154" i="3"/>
  <c r="F154" i="3"/>
  <c r="CJ153" i="3"/>
  <c r="CH153" i="3"/>
  <c r="CG153" i="3"/>
  <c r="CD153" i="3"/>
  <c r="CC153" i="3"/>
  <c r="CB153" i="3"/>
  <c r="CA153" i="3"/>
  <c r="BV153" i="3"/>
  <c r="BT153" i="3"/>
  <c r="BS153" i="3"/>
  <c r="BQ153" i="3"/>
  <c r="BP153" i="3"/>
  <c r="BO153" i="3"/>
  <c r="BN153" i="3"/>
  <c r="BM153" i="3"/>
  <c r="CI153" i="3" s="1"/>
  <c r="BG153" i="3"/>
  <c r="BF153" i="3"/>
  <c r="BE153" i="3"/>
  <c r="BD153" i="3"/>
  <c r="BC153" i="3"/>
  <c r="BB153" i="3"/>
  <c r="BA153" i="3"/>
  <c r="AZ153" i="3"/>
  <c r="AY153" i="3"/>
  <c r="AX153" i="3"/>
  <c r="AW153" i="3"/>
  <c r="AV153" i="3"/>
  <c r="AU153" i="3"/>
  <c r="AT153" i="3"/>
  <c r="AS153" i="3"/>
  <c r="AR153" i="3"/>
  <c r="AB153" i="3"/>
  <c r="AH153" i="3" s="1"/>
  <c r="V153" i="3"/>
  <c r="U153" i="3"/>
  <c r="T153" i="3"/>
  <c r="S153" i="3"/>
  <c r="R153" i="3"/>
  <c r="Q153" i="3"/>
  <c r="P153" i="3"/>
  <c r="O153" i="3"/>
  <c r="N153" i="3"/>
  <c r="CF153" i="3" s="1"/>
  <c r="M153" i="3"/>
  <c r="L153" i="3"/>
  <c r="I153" i="3"/>
  <c r="G153" i="3"/>
  <c r="F153" i="3"/>
  <c r="CJ152" i="3"/>
  <c r="CI152" i="3"/>
  <c r="CH152" i="3"/>
  <c r="CG152" i="3"/>
  <c r="CD152" i="3"/>
  <c r="CC152" i="3"/>
  <c r="CB152" i="3"/>
  <c r="CA152" i="3"/>
  <c r="BV152" i="3"/>
  <c r="BU152" i="3" s="1"/>
  <c r="BT152" i="3"/>
  <c r="BS152" i="3"/>
  <c r="BQ152" i="3"/>
  <c r="BP152" i="3"/>
  <c r="BO152" i="3"/>
  <c r="BN152" i="3"/>
  <c r="BM152" i="3"/>
  <c r="CP152" i="3" s="1"/>
  <c r="BG152" i="3"/>
  <c r="BF152" i="3"/>
  <c r="BE152" i="3"/>
  <c r="BD152" i="3"/>
  <c r="BC152" i="3"/>
  <c r="BB152" i="3"/>
  <c r="BA152" i="3"/>
  <c r="AZ152" i="3"/>
  <c r="AY152" i="3"/>
  <c r="AX152" i="3"/>
  <c r="AW152" i="3"/>
  <c r="AV152" i="3"/>
  <c r="AU152" i="3"/>
  <c r="AT152" i="3"/>
  <c r="AS152" i="3"/>
  <c r="AR152" i="3"/>
  <c r="AB152" i="3"/>
  <c r="AH152" i="3" s="1"/>
  <c r="V152" i="3"/>
  <c r="U152" i="3"/>
  <c r="T152" i="3"/>
  <c r="S152" i="3"/>
  <c r="R152" i="3"/>
  <c r="Q152" i="3"/>
  <c r="P152" i="3"/>
  <c r="O152" i="3"/>
  <c r="N152" i="3"/>
  <c r="CF152" i="3" s="1"/>
  <c r="M152" i="3"/>
  <c r="L152" i="3"/>
  <c r="I152" i="3"/>
  <c r="G152" i="3"/>
  <c r="F152" i="3"/>
  <c r="CJ151" i="3"/>
  <c r="CH151" i="3"/>
  <c r="CG151" i="3"/>
  <c r="CD151" i="3"/>
  <c r="CC151" i="3"/>
  <c r="CB151" i="3"/>
  <c r="CA151" i="3"/>
  <c r="BV151" i="3"/>
  <c r="BT151" i="3"/>
  <c r="BS151" i="3"/>
  <c r="BQ151" i="3"/>
  <c r="BP151" i="3"/>
  <c r="BO151" i="3"/>
  <c r="BN151" i="3"/>
  <c r="BM151" i="3"/>
  <c r="CI151" i="3" s="1"/>
  <c r="BG151" i="3"/>
  <c r="BF151" i="3"/>
  <c r="BE151" i="3"/>
  <c r="BD151" i="3"/>
  <c r="BC151" i="3"/>
  <c r="BB151" i="3"/>
  <c r="BA151" i="3"/>
  <c r="AZ151" i="3"/>
  <c r="AY151" i="3"/>
  <c r="AX151" i="3"/>
  <c r="AW151" i="3"/>
  <c r="AV151" i="3"/>
  <c r="AU151" i="3"/>
  <c r="AT151" i="3"/>
  <c r="AS151" i="3"/>
  <c r="AR151" i="3"/>
  <c r="AB151" i="3"/>
  <c r="AH151" i="3" s="1"/>
  <c r="V151" i="3"/>
  <c r="U151" i="3"/>
  <c r="T151" i="3"/>
  <c r="S151" i="3"/>
  <c r="R151" i="3"/>
  <c r="Q151" i="3"/>
  <c r="P151" i="3"/>
  <c r="O151" i="3"/>
  <c r="N151" i="3"/>
  <c r="CF151" i="3" s="1"/>
  <c r="M151" i="3"/>
  <c r="L151" i="3"/>
  <c r="I151" i="3"/>
  <c r="G151" i="3"/>
  <c r="F151" i="3"/>
  <c r="CJ150" i="3"/>
  <c r="CI150" i="3"/>
  <c r="CH150" i="3"/>
  <c r="CG150" i="3"/>
  <c r="CD150" i="3"/>
  <c r="CC150" i="3"/>
  <c r="CB150" i="3"/>
  <c r="CA150" i="3"/>
  <c r="BV150" i="3"/>
  <c r="BU150" i="3" s="1"/>
  <c r="BT150" i="3"/>
  <c r="BS150" i="3"/>
  <c r="BQ150" i="3"/>
  <c r="BP150" i="3"/>
  <c r="BO150" i="3"/>
  <c r="BN150" i="3"/>
  <c r="BM150" i="3"/>
  <c r="CP150" i="3" s="1"/>
  <c r="BG150" i="3"/>
  <c r="BF150" i="3"/>
  <c r="BE150" i="3"/>
  <c r="BD150" i="3"/>
  <c r="BC150" i="3"/>
  <c r="BB150" i="3"/>
  <c r="BA150" i="3"/>
  <c r="AZ150" i="3"/>
  <c r="AY150" i="3"/>
  <c r="AX150" i="3"/>
  <c r="AW150" i="3"/>
  <c r="AV150" i="3"/>
  <c r="AU150" i="3"/>
  <c r="AT150" i="3"/>
  <c r="AS150" i="3"/>
  <c r="AR150" i="3"/>
  <c r="AB150" i="3"/>
  <c r="AH150" i="3" s="1"/>
  <c r="V150" i="3"/>
  <c r="U150" i="3"/>
  <c r="T150" i="3"/>
  <c r="S150" i="3"/>
  <c r="R150" i="3"/>
  <c r="Q150" i="3"/>
  <c r="P150" i="3"/>
  <c r="O150" i="3"/>
  <c r="N150" i="3"/>
  <c r="CF150" i="3" s="1"/>
  <c r="M150" i="3"/>
  <c r="L150" i="3"/>
  <c r="I150" i="3"/>
  <c r="G150" i="3"/>
  <c r="F150" i="3"/>
  <c r="CJ149" i="3"/>
  <c r="CH149" i="3"/>
  <c r="CG149" i="3"/>
  <c r="CD149" i="3"/>
  <c r="CC149" i="3"/>
  <c r="CB149" i="3"/>
  <c r="CA149" i="3"/>
  <c r="BV149" i="3"/>
  <c r="BT149" i="3"/>
  <c r="BS149" i="3"/>
  <c r="BQ149" i="3"/>
  <c r="BP149" i="3"/>
  <c r="BO149" i="3"/>
  <c r="BN149" i="3"/>
  <c r="BM149" i="3"/>
  <c r="CI149" i="3" s="1"/>
  <c r="BG149" i="3"/>
  <c r="BF149" i="3"/>
  <c r="BE149" i="3"/>
  <c r="BD149" i="3"/>
  <c r="BC149" i="3"/>
  <c r="BB149" i="3"/>
  <c r="BA149" i="3"/>
  <c r="AZ149" i="3"/>
  <c r="AY149" i="3"/>
  <c r="AX149" i="3"/>
  <c r="AW149" i="3"/>
  <c r="AV149" i="3"/>
  <c r="AU149" i="3"/>
  <c r="AT149" i="3"/>
  <c r="AS149" i="3"/>
  <c r="AR149" i="3"/>
  <c r="AB149" i="3"/>
  <c r="AH149" i="3" s="1"/>
  <c r="V149" i="3"/>
  <c r="U149" i="3"/>
  <c r="T149" i="3"/>
  <c r="S149" i="3"/>
  <c r="R149" i="3"/>
  <c r="Q149" i="3"/>
  <c r="P149" i="3"/>
  <c r="O149" i="3"/>
  <c r="N149" i="3"/>
  <c r="CF149" i="3" s="1"/>
  <c r="M149" i="3"/>
  <c r="L149" i="3"/>
  <c r="I149" i="3"/>
  <c r="G149" i="3"/>
  <c r="F149" i="3"/>
  <c r="CJ148" i="3"/>
  <c r="CI148" i="3"/>
  <c r="CH148" i="3"/>
  <c r="CG148" i="3"/>
  <c r="CD148" i="3"/>
  <c r="CC148" i="3"/>
  <c r="CB148" i="3"/>
  <c r="CA148" i="3"/>
  <c r="BV148" i="3"/>
  <c r="BU148" i="3" s="1"/>
  <c r="BT148" i="3"/>
  <c r="BS148" i="3"/>
  <c r="BQ148" i="3"/>
  <c r="BP148" i="3"/>
  <c r="BO148" i="3"/>
  <c r="BN148" i="3"/>
  <c r="BM148" i="3"/>
  <c r="CP148" i="3" s="1"/>
  <c r="BG148" i="3"/>
  <c r="BF148" i="3"/>
  <c r="BE148" i="3"/>
  <c r="BD148" i="3"/>
  <c r="BC148" i="3"/>
  <c r="BB148" i="3"/>
  <c r="BA148" i="3"/>
  <c r="AZ148" i="3"/>
  <c r="AY148" i="3"/>
  <c r="AX148" i="3"/>
  <c r="AW148" i="3"/>
  <c r="AV148" i="3"/>
  <c r="AU148" i="3"/>
  <c r="AT148" i="3"/>
  <c r="AS148" i="3"/>
  <c r="AR148" i="3"/>
  <c r="AB148" i="3"/>
  <c r="AH148" i="3" s="1"/>
  <c r="V148" i="3"/>
  <c r="U148" i="3"/>
  <c r="T148" i="3"/>
  <c r="S148" i="3"/>
  <c r="R148" i="3"/>
  <c r="Q148" i="3"/>
  <c r="P148" i="3"/>
  <c r="O148" i="3"/>
  <c r="N148" i="3"/>
  <c r="CF148" i="3" s="1"/>
  <c r="M148" i="3"/>
  <c r="L148" i="3"/>
  <c r="I148" i="3"/>
  <c r="G148" i="3"/>
  <c r="F148" i="3"/>
  <c r="CJ147" i="3"/>
  <c r="CH147" i="3"/>
  <c r="CG147" i="3"/>
  <c r="CD147" i="3"/>
  <c r="CC147" i="3"/>
  <c r="CB147" i="3"/>
  <c r="CA147" i="3"/>
  <c r="BV147" i="3"/>
  <c r="BT147" i="3"/>
  <c r="BS147" i="3"/>
  <c r="BQ147" i="3"/>
  <c r="BP147" i="3"/>
  <c r="BO147" i="3"/>
  <c r="BN147" i="3"/>
  <c r="BM147" i="3"/>
  <c r="CI147" i="3" s="1"/>
  <c r="BG147" i="3"/>
  <c r="BF147" i="3"/>
  <c r="BE147" i="3"/>
  <c r="BD147" i="3"/>
  <c r="BC147" i="3"/>
  <c r="BB147" i="3"/>
  <c r="BA147" i="3"/>
  <c r="AZ147" i="3"/>
  <c r="AY147" i="3"/>
  <c r="AX147" i="3"/>
  <c r="AW147" i="3"/>
  <c r="AV147" i="3"/>
  <c r="AU147" i="3"/>
  <c r="AT147" i="3"/>
  <c r="AS147" i="3"/>
  <c r="AR147" i="3"/>
  <c r="AB147" i="3"/>
  <c r="AH147" i="3" s="1"/>
  <c r="V147" i="3"/>
  <c r="U147" i="3"/>
  <c r="T147" i="3"/>
  <c r="S147" i="3"/>
  <c r="R147" i="3"/>
  <c r="Q147" i="3"/>
  <c r="P147" i="3"/>
  <c r="O147" i="3"/>
  <c r="N147" i="3"/>
  <c r="CF147" i="3" s="1"/>
  <c r="M147" i="3"/>
  <c r="L147" i="3"/>
  <c r="I147" i="3"/>
  <c r="G147" i="3"/>
  <c r="F147" i="3"/>
  <c r="CJ146" i="3"/>
  <c r="CI146" i="3"/>
  <c r="CH146" i="3"/>
  <c r="CG146" i="3"/>
  <c r="CD146" i="3"/>
  <c r="CC146" i="3"/>
  <c r="CB146" i="3"/>
  <c r="CA146" i="3"/>
  <c r="BV146" i="3"/>
  <c r="BU146" i="3" s="1"/>
  <c r="BT146" i="3"/>
  <c r="BS146" i="3"/>
  <c r="BQ146" i="3"/>
  <c r="BP146" i="3"/>
  <c r="BO146" i="3"/>
  <c r="BN146" i="3"/>
  <c r="BM146" i="3"/>
  <c r="CP146" i="3" s="1"/>
  <c r="BG146" i="3"/>
  <c r="BF146" i="3"/>
  <c r="BE146" i="3"/>
  <c r="BD146" i="3"/>
  <c r="BC146" i="3"/>
  <c r="BB146" i="3"/>
  <c r="BA146" i="3"/>
  <c r="AZ146" i="3"/>
  <c r="AY146" i="3"/>
  <c r="AX146" i="3"/>
  <c r="AW146" i="3"/>
  <c r="AV146" i="3"/>
  <c r="AU146" i="3"/>
  <c r="AT146" i="3"/>
  <c r="AS146" i="3"/>
  <c r="AR146" i="3"/>
  <c r="AB146" i="3"/>
  <c r="AH146" i="3" s="1"/>
  <c r="V146" i="3"/>
  <c r="U146" i="3"/>
  <c r="T146" i="3"/>
  <c r="S146" i="3"/>
  <c r="R146" i="3"/>
  <c r="Q146" i="3"/>
  <c r="P146" i="3"/>
  <c r="O146" i="3"/>
  <c r="N146" i="3"/>
  <c r="CF146" i="3" s="1"/>
  <c r="M146" i="3"/>
  <c r="L146" i="3"/>
  <c r="I146" i="3"/>
  <c r="G146" i="3"/>
  <c r="F146" i="3"/>
  <c r="CJ145" i="3"/>
  <c r="CH145" i="3"/>
  <c r="CG145" i="3"/>
  <c r="CD145" i="3"/>
  <c r="CC145" i="3"/>
  <c r="CB145" i="3"/>
  <c r="CA145" i="3"/>
  <c r="BV145" i="3"/>
  <c r="BT145" i="3"/>
  <c r="BS145" i="3"/>
  <c r="BQ145" i="3"/>
  <c r="BP145" i="3"/>
  <c r="BO145" i="3"/>
  <c r="BN145" i="3"/>
  <c r="BM145" i="3"/>
  <c r="CI145" i="3" s="1"/>
  <c r="BG145" i="3"/>
  <c r="BF145" i="3"/>
  <c r="BE145" i="3"/>
  <c r="BD145" i="3"/>
  <c r="BC145" i="3"/>
  <c r="BB145" i="3"/>
  <c r="BA145" i="3"/>
  <c r="AZ145" i="3"/>
  <c r="AY145" i="3"/>
  <c r="AX145" i="3"/>
  <c r="AW145" i="3"/>
  <c r="AV145" i="3"/>
  <c r="AU145" i="3"/>
  <c r="AT145" i="3"/>
  <c r="AS145" i="3"/>
  <c r="AR145" i="3"/>
  <c r="AB145" i="3"/>
  <c r="AH145" i="3" s="1"/>
  <c r="V145" i="3"/>
  <c r="U145" i="3"/>
  <c r="T145" i="3"/>
  <c r="S145" i="3"/>
  <c r="R145" i="3"/>
  <c r="Q145" i="3"/>
  <c r="P145" i="3"/>
  <c r="O145" i="3"/>
  <c r="N145" i="3"/>
  <c r="CF145" i="3" s="1"/>
  <c r="M145" i="3"/>
  <c r="L145" i="3"/>
  <c r="I145" i="3"/>
  <c r="G145" i="3"/>
  <c r="F145" i="3"/>
  <c r="CJ144" i="3"/>
  <c r="CI144" i="3"/>
  <c r="CH144" i="3"/>
  <c r="CG144" i="3"/>
  <c r="CD144" i="3"/>
  <c r="CC144" i="3"/>
  <c r="CB144" i="3"/>
  <c r="CA144" i="3"/>
  <c r="BV144" i="3"/>
  <c r="BU144" i="3" s="1"/>
  <c r="BT144" i="3"/>
  <c r="BS144" i="3"/>
  <c r="BQ144" i="3"/>
  <c r="BP144" i="3"/>
  <c r="BO144" i="3"/>
  <c r="BN144" i="3"/>
  <c r="BM144" i="3"/>
  <c r="CP144" i="3" s="1"/>
  <c r="BG144" i="3"/>
  <c r="BF144" i="3"/>
  <c r="BE144" i="3"/>
  <c r="BD144" i="3"/>
  <c r="BC144" i="3"/>
  <c r="BB144" i="3"/>
  <c r="BA144" i="3"/>
  <c r="AZ144" i="3"/>
  <c r="AY144" i="3"/>
  <c r="AX144" i="3"/>
  <c r="AW144" i="3"/>
  <c r="AV144" i="3"/>
  <c r="AU144" i="3"/>
  <c r="AT144" i="3"/>
  <c r="AS144" i="3"/>
  <c r="AR144" i="3"/>
  <c r="AB144" i="3"/>
  <c r="AH144" i="3" s="1"/>
  <c r="V144" i="3"/>
  <c r="U144" i="3"/>
  <c r="T144" i="3"/>
  <c r="S144" i="3"/>
  <c r="R144" i="3"/>
  <c r="Q144" i="3"/>
  <c r="P144" i="3"/>
  <c r="O144" i="3"/>
  <c r="N144" i="3"/>
  <c r="CF144" i="3" s="1"/>
  <c r="M144" i="3"/>
  <c r="L144" i="3"/>
  <c r="I144" i="3"/>
  <c r="G144" i="3"/>
  <c r="F144" i="3"/>
  <c r="CJ143" i="3"/>
  <c r="CH143" i="3"/>
  <c r="CG143" i="3"/>
  <c r="CD143" i="3"/>
  <c r="CC143" i="3"/>
  <c r="CB143" i="3"/>
  <c r="CA143" i="3"/>
  <c r="BV143" i="3"/>
  <c r="BT143" i="3"/>
  <c r="BS143" i="3"/>
  <c r="BQ143" i="3"/>
  <c r="BP143" i="3"/>
  <c r="BO143" i="3"/>
  <c r="BN143" i="3"/>
  <c r="BM143" i="3"/>
  <c r="CI143" i="3" s="1"/>
  <c r="BG143" i="3"/>
  <c r="BF143" i="3"/>
  <c r="BE143" i="3"/>
  <c r="BD143" i="3"/>
  <c r="BC143" i="3"/>
  <c r="BB143" i="3"/>
  <c r="BA143" i="3"/>
  <c r="AZ143" i="3"/>
  <c r="AY143" i="3"/>
  <c r="AX143" i="3"/>
  <c r="AW143" i="3"/>
  <c r="AV143" i="3"/>
  <c r="AU143" i="3"/>
  <c r="AT143" i="3"/>
  <c r="AS143" i="3"/>
  <c r="AR143" i="3"/>
  <c r="AB143" i="3"/>
  <c r="AH143" i="3" s="1"/>
  <c r="V143" i="3"/>
  <c r="U143" i="3"/>
  <c r="T143" i="3"/>
  <c r="S143" i="3"/>
  <c r="R143" i="3"/>
  <c r="Q143" i="3"/>
  <c r="P143" i="3"/>
  <c r="O143" i="3"/>
  <c r="N143" i="3"/>
  <c r="CF143" i="3" s="1"/>
  <c r="M143" i="3"/>
  <c r="L143" i="3"/>
  <c r="I143" i="3"/>
  <c r="G143" i="3"/>
  <c r="F143" i="3"/>
  <c r="CJ142" i="3"/>
  <c r="CI142" i="3"/>
  <c r="CH142" i="3"/>
  <c r="CG142" i="3"/>
  <c r="CD142" i="3"/>
  <c r="CC142" i="3"/>
  <c r="CB142" i="3"/>
  <c r="CA142" i="3"/>
  <c r="BV142" i="3"/>
  <c r="BU142" i="3" s="1"/>
  <c r="BT142" i="3"/>
  <c r="BS142" i="3"/>
  <c r="BQ142" i="3"/>
  <c r="BP142" i="3"/>
  <c r="BO142" i="3"/>
  <c r="BN142" i="3"/>
  <c r="BM142" i="3"/>
  <c r="CP142" i="3" s="1"/>
  <c r="BG142" i="3"/>
  <c r="BF142" i="3"/>
  <c r="BE142" i="3"/>
  <c r="BD142" i="3"/>
  <c r="BC142" i="3"/>
  <c r="BB142" i="3"/>
  <c r="BA142" i="3"/>
  <c r="AZ142" i="3"/>
  <c r="AY142" i="3"/>
  <c r="AX142" i="3"/>
  <c r="AW142" i="3"/>
  <c r="AV142" i="3"/>
  <c r="AU142" i="3"/>
  <c r="AT142" i="3"/>
  <c r="AS142" i="3"/>
  <c r="AR142" i="3"/>
  <c r="AB142" i="3"/>
  <c r="AH142" i="3" s="1"/>
  <c r="V142" i="3"/>
  <c r="U142" i="3"/>
  <c r="T142" i="3"/>
  <c r="S142" i="3"/>
  <c r="R142" i="3"/>
  <c r="Q142" i="3"/>
  <c r="P142" i="3"/>
  <c r="O142" i="3"/>
  <c r="N142" i="3"/>
  <c r="CF142" i="3" s="1"/>
  <c r="M142" i="3"/>
  <c r="L142" i="3"/>
  <c r="I142" i="3"/>
  <c r="G142" i="3"/>
  <c r="F142" i="3"/>
  <c r="CJ141" i="3"/>
  <c r="CH141" i="3"/>
  <c r="CG141" i="3"/>
  <c r="CD141" i="3"/>
  <c r="CC141" i="3"/>
  <c r="CB141" i="3"/>
  <c r="CA141" i="3"/>
  <c r="BV141" i="3"/>
  <c r="BT141" i="3"/>
  <c r="BS141" i="3"/>
  <c r="BQ141" i="3"/>
  <c r="BP141" i="3"/>
  <c r="BO141" i="3"/>
  <c r="BN141" i="3"/>
  <c r="BM141" i="3"/>
  <c r="CI141" i="3" s="1"/>
  <c r="BG141" i="3"/>
  <c r="BF141" i="3"/>
  <c r="BE141" i="3"/>
  <c r="BD141" i="3"/>
  <c r="BC141" i="3"/>
  <c r="BB141" i="3"/>
  <c r="BA141" i="3"/>
  <c r="AZ141" i="3"/>
  <c r="AY141" i="3"/>
  <c r="AX141" i="3"/>
  <c r="AW141" i="3"/>
  <c r="AV141" i="3"/>
  <c r="AU141" i="3"/>
  <c r="AT141" i="3"/>
  <c r="AS141" i="3"/>
  <c r="AR141" i="3"/>
  <c r="AB141" i="3"/>
  <c r="AH141" i="3" s="1"/>
  <c r="V141" i="3"/>
  <c r="U141" i="3"/>
  <c r="T141" i="3"/>
  <c r="S141" i="3"/>
  <c r="R141" i="3"/>
  <c r="Q141" i="3"/>
  <c r="P141" i="3"/>
  <c r="O141" i="3"/>
  <c r="N141" i="3"/>
  <c r="CF141" i="3" s="1"/>
  <c r="M141" i="3"/>
  <c r="L141" i="3"/>
  <c r="I141" i="3"/>
  <c r="G141" i="3"/>
  <c r="F141" i="3"/>
  <c r="CJ140" i="3"/>
  <c r="CI140" i="3"/>
  <c r="CH140" i="3"/>
  <c r="CG140" i="3"/>
  <c r="CD140" i="3"/>
  <c r="CC140" i="3"/>
  <c r="CB140" i="3"/>
  <c r="CA140" i="3"/>
  <c r="BV140" i="3"/>
  <c r="BU140" i="3" s="1"/>
  <c r="BT140" i="3"/>
  <c r="BS140" i="3"/>
  <c r="BQ140" i="3"/>
  <c r="BP140" i="3"/>
  <c r="BO140" i="3"/>
  <c r="BN140" i="3"/>
  <c r="BM140" i="3"/>
  <c r="CP140" i="3" s="1"/>
  <c r="BG140" i="3"/>
  <c r="BF140" i="3"/>
  <c r="BE140" i="3"/>
  <c r="BD140" i="3"/>
  <c r="BC140" i="3"/>
  <c r="BB140" i="3"/>
  <c r="BA140" i="3"/>
  <c r="AZ140" i="3"/>
  <c r="AY140" i="3"/>
  <c r="AX140" i="3"/>
  <c r="AW140" i="3"/>
  <c r="AV140" i="3"/>
  <c r="AU140" i="3"/>
  <c r="AT140" i="3"/>
  <c r="AS140" i="3"/>
  <c r="AR140" i="3"/>
  <c r="AB140" i="3"/>
  <c r="AH140" i="3" s="1"/>
  <c r="V140" i="3"/>
  <c r="U140" i="3"/>
  <c r="T140" i="3"/>
  <c r="S140" i="3"/>
  <c r="R140" i="3"/>
  <c r="Q140" i="3"/>
  <c r="P140" i="3"/>
  <c r="O140" i="3"/>
  <c r="N140" i="3"/>
  <c r="CF140" i="3" s="1"/>
  <c r="M140" i="3"/>
  <c r="L140" i="3"/>
  <c r="I140" i="3"/>
  <c r="G140" i="3"/>
  <c r="F140" i="3"/>
  <c r="CJ139" i="3"/>
  <c r="CH139" i="3"/>
  <c r="CG139" i="3"/>
  <c r="CD139" i="3"/>
  <c r="CC139" i="3"/>
  <c r="CB139" i="3"/>
  <c r="CA139" i="3"/>
  <c r="BV139" i="3"/>
  <c r="BT139" i="3"/>
  <c r="BS139" i="3"/>
  <c r="BQ139" i="3"/>
  <c r="BP139" i="3"/>
  <c r="BO139" i="3"/>
  <c r="BN139" i="3"/>
  <c r="BM139" i="3"/>
  <c r="CI139" i="3" s="1"/>
  <c r="BG139" i="3"/>
  <c r="BF139" i="3"/>
  <c r="BE139" i="3"/>
  <c r="BD139" i="3"/>
  <c r="BC139" i="3"/>
  <c r="BB139" i="3"/>
  <c r="BA139" i="3"/>
  <c r="AZ139" i="3"/>
  <c r="AY139" i="3"/>
  <c r="AX139" i="3"/>
  <c r="AW139" i="3"/>
  <c r="AV139" i="3"/>
  <c r="AU139" i="3"/>
  <c r="AT139" i="3"/>
  <c r="AS139" i="3"/>
  <c r="AR139" i="3"/>
  <c r="AB139" i="3"/>
  <c r="AH139" i="3" s="1"/>
  <c r="V139" i="3"/>
  <c r="U139" i="3"/>
  <c r="T139" i="3"/>
  <c r="S139" i="3"/>
  <c r="R139" i="3"/>
  <c r="Q139" i="3"/>
  <c r="P139" i="3"/>
  <c r="O139" i="3"/>
  <c r="N139" i="3"/>
  <c r="CF139" i="3" s="1"/>
  <c r="M139" i="3"/>
  <c r="L139" i="3"/>
  <c r="I139" i="3"/>
  <c r="G139" i="3"/>
  <c r="F139" i="3"/>
  <c r="CJ138" i="3"/>
  <c r="CI138" i="3"/>
  <c r="CH138" i="3"/>
  <c r="CG138" i="3"/>
  <c r="CD138" i="3"/>
  <c r="CC138" i="3"/>
  <c r="CB138" i="3"/>
  <c r="CA138" i="3"/>
  <c r="BV138" i="3"/>
  <c r="BU138" i="3" s="1"/>
  <c r="BT138" i="3"/>
  <c r="BS138" i="3"/>
  <c r="BQ138" i="3"/>
  <c r="BP138" i="3"/>
  <c r="BO138" i="3"/>
  <c r="BN138" i="3"/>
  <c r="BM138" i="3"/>
  <c r="CP138" i="3" s="1"/>
  <c r="BG138" i="3"/>
  <c r="BF138" i="3"/>
  <c r="BE138" i="3"/>
  <c r="BD138" i="3"/>
  <c r="BC138" i="3"/>
  <c r="BB138" i="3"/>
  <c r="BA138" i="3"/>
  <c r="AZ138" i="3"/>
  <c r="AY138" i="3"/>
  <c r="AX138" i="3"/>
  <c r="AW138" i="3"/>
  <c r="AV138" i="3"/>
  <c r="AU138" i="3"/>
  <c r="AT138" i="3"/>
  <c r="AS138" i="3"/>
  <c r="AR138" i="3"/>
  <c r="AB138" i="3"/>
  <c r="AH138" i="3" s="1"/>
  <c r="V138" i="3"/>
  <c r="U138" i="3"/>
  <c r="T138" i="3"/>
  <c r="S138" i="3"/>
  <c r="R138" i="3"/>
  <c r="Q138" i="3"/>
  <c r="P138" i="3"/>
  <c r="O138" i="3"/>
  <c r="N138" i="3"/>
  <c r="CF138" i="3" s="1"/>
  <c r="M138" i="3"/>
  <c r="L138" i="3"/>
  <c r="I138" i="3"/>
  <c r="G138" i="3"/>
  <c r="F138" i="3"/>
  <c r="CJ137" i="3"/>
  <c r="CH137" i="3"/>
  <c r="CG137" i="3"/>
  <c r="CD137" i="3"/>
  <c r="CC137" i="3"/>
  <c r="CB137" i="3"/>
  <c r="CA137" i="3"/>
  <c r="BV137" i="3"/>
  <c r="BT137" i="3"/>
  <c r="BS137" i="3"/>
  <c r="BQ137" i="3"/>
  <c r="BP137" i="3"/>
  <c r="BO137" i="3"/>
  <c r="BN137" i="3"/>
  <c r="BM137" i="3"/>
  <c r="CI137" i="3" s="1"/>
  <c r="BG137" i="3"/>
  <c r="BF137" i="3"/>
  <c r="BE137" i="3"/>
  <c r="BD137" i="3"/>
  <c r="BC137" i="3"/>
  <c r="BB137" i="3"/>
  <c r="BA137" i="3"/>
  <c r="AZ137" i="3"/>
  <c r="AY137" i="3"/>
  <c r="AX137" i="3"/>
  <c r="AW137" i="3"/>
  <c r="AV137" i="3"/>
  <c r="AU137" i="3"/>
  <c r="AT137" i="3"/>
  <c r="AS137" i="3"/>
  <c r="AR137" i="3"/>
  <c r="AB137" i="3"/>
  <c r="AH137" i="3" s="1"/>
  <c r="V137" i="3"/>
  <c r="U137" i="3"/>
  <c r="T137" i="3"/>
  <c r="S137" i="3"/>
  <c r="R137" i="3"/>
  <c r="Q137" i="3"/>
  <c r="P137" i="3"/>
  <c r="O137" i="3"/>
  <c r="N137" i="3"/>
  <c r="CF137" i="3" s="1"/>
  <c r="M137" i="3"/>
  <c r="L137" i="3"/>
  <c r="I137" i="3"/>
  <c r="G137" i="3"/>
  <c r="F137" i="3"/>
  <c r="CJ136" i="3"/>
  <c r="CI136" i="3"/>
  <c r="CH136" i="3"/>
  <c r="CG136" i="3"/>
  <c r="CD136" i="3"/>
  <c r="CC136" i="3"/>
  <c r="CB136" i="3"/>
  <c r="CA136" i="3"/>
  <c r="BV136" i="3"/>
  <c r="BU136" i="3" s="1"/>
  <c r="BT136" i="3"/>
  <c r="BS136" i="3"/>
  <c r="BQ136" i="3"/>
  <c r="BP136" i="3"/>
  <c r="BO136" i="3"/>
  <c r="BN136" i="3"/>
  <c r="BM136" i="3"/>
  <c r="CP136" i="3" s="1"/>
  <c r="BG136" i="3"/>
  <c r="BF136" i="3"/>
  <c r="BE136" i="3"/>
  <c r="BD136" i="3"/>
  <c r="BC136" i="3"/>
  <c r="BB136" i="3"/>
  <c r="BA136" i="3"/>
  <c r="AZ136" i="3"/>
  <c r="AY136" i="3"/>
  <c r="AX136" i="3"/>
  <c r="AW136" i="3"/>
  <c r="AV136" i="3"/>
  <c r="AU136" i="3"/>
  <c r="AT136" i="3"/>
  <c r="AS136" i="3"/>
  <c r="AR136" i="3"/>
  <c r="AB136" i="3"/>
  <c r="AH136" i="3" s="1"/>
  <c r="V136" i="3"/>
  <c r="U136" i="3"/>
  <c r="T136" i="3"/>
  <c r="S136" i="3"/>
  <c r="R136" i="3"/>
  <c r="Q136" i="3"/>
  <c r="P136" i="3"/>
  <c r="O136" i="3"/>
  <c r="N136" i="3"/>
  <c r="CF136" i="3" s="1"/>
  <c r="M136" i="3"/>
  <c r="L136" i="3"/>
  <c r="I136" i="3"/>
  <c r="G136" i="3"/>
  <c r="F136" i="3"/>
  <c r="CJ135" i="3"/>
  <c r="CH135" i="3"/>
  <c r="CG135" i="3"/>
  <c r="CD135" i="3"/>
  <c r="CC135" i="3"/>
  <c r="CB135" i="3"/>
  <c r="CA135" i="3"/>
  <c r="BV135" i="3"/>
  <c r="BT135" i="3"/>
  <c r="BS135" i="3"/>
  <c r="BQ135" i="3"/>
  <c r="BP135" i="3"/>
  <c r="BO135" i="3"/>
  <c r="BN135" i="3"/>
  <c r="BM135" i="3"/>
  <c r="CI135" i="3" s="1"/>
  <c r="BG135" i="3"/>
  <c r="BF135" i="3"/>
  <c r="BE135" i="3"/>
  <c r="BD135" i="3"/>
  <c r="BC135" i="3"/>
  <c r="BB135" i="3"/>
  <c r="BA135" i="3"/>
  <c r="AZ135" i="3"/>
  <c r="AY135" i="3"/>
  <c r="AX135" i="3"/>
  <c r="AW135" i="3"/>
  <c r="AV135" i="3"/>
  <c r="AU135" i="3"/>
  <c r="AT135" i="3"/>
  <c r="AS135" i="3"/>
  <c r="AR135" i="3"/>
  <c r="AB135" i="3"/>
  <c r="AC135" i="3" s="1"/>
  <c r="V135" i="3"/>
  <c r="U135" i="3"/>
  <c r="T135" i="3"/>
  <c r="S135" i="3"/>
  <c r="R135" i="3"/>
  <c r="Q135" i="3"/>
  <c r="P135" i="3"/>
  <c r="O135" i="3"/>
  <c r="N135" i="3"/>
  <c r="M135" i="3"/>
  <c r="L135" i="3"/>
  <c r="I135" i="3"/>
  <c r="G135" i="3"/>
  <c r="F135" i="3"/>
  <c r="CJ134" i="3"/>
  <c r="CI134" i="3"/>
  <c r="CH134" i="3"/>
  <c r="CG134" i="3"/>
  <c r="CD134" i="3"/>
  <c r="CC134" i="3"/>
  <c r="CB134" i="3"/>
  <c r="CA134" i="3"/>
  <c r="BV134" i="3"/>
  <c r="BU134" i="3" s="1"/>
  <c r="BT134" i="3"/>
  <c r="BS134" i="3"/>
  <c r="BQ134" i="3"/>
  <c r="BP134" i="3"/>
  <c r="BO134" i="3"/>
  <c r="BN134" i="3"/>
  <c r="BM134" i="3"/>
  <c r="CP134" i="3" s="1"/>
  <c r="BG134" i="3"/>
  <c r="BF134" i="3"/>
  <c r="BE134" i="3"/>
  <c r="BD134" i="3"/>
  <c r="BC134" i="3"/>
  <c r="BB134" i="3"/>
  <c r="BA134" i="3"/>
  <c r="AZ134" i="3"/>
  <c r="AY134" i="3"/>
  <c r="AX134" i="3"/>
  <c r="AW134" i="3"/>
  <c r="AV134" i="3"/>
  <c r="AU134" i="3"/>
  <c r="AT134" i="3"/>
  <c r="AS134" i="3"/>
  <c r="AR134" i="3"/>
  <c r="AB134" i="3"/>
  <c r="AH134" i="3" s="1"/>
  <c r="V134" i="3"/>
  <c r="U134" i="3"/>
  <c r="T134" i="3"/>
  <c r="S134" i="3"/>
  <c r="R134" i="3"/>
  <c r="Q134" i="3"/>
  <c r="P134" i="3"/>
  <c r="O134" i="3"/>
  <c r="N134" i="3"/>
  <c r="M134" i="3"/>
  <c r="L134" i="3"/>
  <c r="I134" i="3"/>
  <c r="G134" i="3"/>
  <c r="F134" i="3"/>
  <c r="CJ133" i="3"/>
  <c r="CH133" i="3"/>
  <c r="CG133" i="3"/>
  <c r="CD133" i="3"/>
  <c r="CC133" i="3"/>
  <c r="CB133" i="3"/>
  <c r="CA133" i="3"/>
  <c r="BV133" i="3"/>
  <c r="BT133" i="3"/>
  <c r="BS133" i="3"/>
  <c r="BQ133" i="3"/>
  <c r="BP133" i="3"/>
  <c r="BO133" i="3"/>
  <c r="BN133" i="3"/>
  <c r="BM133" i="3"/>
  <c r="CI133" i="3" s="1"/>
  <c r="BG133" i="3"/>
  <c r="BF133" i="3"/>
  <c r="BE133" i="3"/>
  <c r="BD133" i="3"/>
  <c r="BC133" i="3"/>
  <c r="BB133" i="3"/>
  <c r="BA133" i="3"/>
  <c r="AZ133" i="3"/>
  <c r="AY133" i="3"/>
  <c r="AX133" i="3"/>
  <c r="AW133" i="3"/>
  <c r="AV133" i="3"/>
  <c r="AU133" i="3"/>
  <c r="AT133" i="3"/>
  <c r="AS133" i="3"/>
  <c r="AR133" i="3"/>
  <c r="AC133" i="3"/>
  <c r="AG133" i="3" s="1"/>
  <c r="AB133" i="3"/>
  <c r="AH133" i="3" s="1"/>
  <c r="V133" i="3"/>
  <c r="U133" i="3"/>
  <c r="T133" i="3"/>
  <c r="S133" i="3"/>
  <c r="R133" i="3"/>
  <c r="Q133" i="3"/>
  <c r="P133" i="3"/>
  <c r="O133" i="3"/>
  <c r="N133" i="3"/>
  <c r="M133" i="3"/>
  <c r="L133" i="3"/>
  <c r="I133" i="3"/>
  <c r="G133" i="3"/>
  <c r="F133" i="3"/>
  <c r="CJ132" i="3"/>
  <c r="CH132" i="3"/>
  <c r="CG132" i="3"/>
  <c r="CD132" i="3"/>
  <c r="CC132" i="3"/>
  <c r="CB132" i="3"/>
  <c r="CA132" i="3"/>
  <c r="BV132" i="3"/>
  <c r="BU132" i="3" s="1"/>
  <c r="BT132" i="3"/>
  <c r="BS132" i="3"/>
  <c r="BQ132" i="3"/>
  <c r="BP132" i="3"/>
  <c r="BO132" i="3"/>
  <c r="BN132" i="3"/>
  <c r="BM132" i="3"/>
  <c r="CP132" i="3" s="1"/>
  <c r="BG132" i="3"/>
  <c r="BF132" i="3"/>
  <c r="BE132" i="3"/>
  <c r="BD132" i="3"/>
  <c r="BC132" i="3"/>
  <c r="BB132" i="3"/>
  <c r="BA132" i="3"/>
  <c r="AZ132" i="3"/>
  <c r="AY132" i="3"/>
  <c r="AX132" i="3"/>
  <c r="AW132" i="3"/>
  <c r="AV132" i="3"/>
  <c r="AU132" i="3"/>
  <c r="AT132" i="3"/>
  <c r="AS132" i="3"/>
  <c r="AR132" i="3"/>
  <c r="AC132" i="3"/>
  <c r="AE132" i="3" s="1"/>
  <c r="AB132" i="3"/>
  <c r="AH132" i="3" s="1"/>
  <c r="V132" i="3"/>
  <c r="U132" i="3"/>
  <c r="T132" i="3"/>
  <c r="S132" i="3"/>
  <c r="R132" i="3"/>
  <c r="Q132" i="3"/>
  <c r="P132" i="3"/>
  <c r="O132" i="3"/>
  <c r="N132" i="3"/>
  <c r="M132" i="3"/>
  <c r="L132" i="3"/>
  <c r="I132" i="3"/>
  <c r="G132" i="3"/>
  <c r="F132" i="3"/>
  <c r="CJ131" i="3"/>
  <c r="CH131" i="3"/>
  <c r="CG131" i="3"/>
  <c r="CD131" i="3"/>
  <c r="CC131" i="3"/>
  <c r="CB131" i="3"/>
  <c r="CA131" i="3"/>
  <c r="BV131" i="3"/>
  <c r="BW131" i="3" s="1"/>
  <c r="BX131" i="3" s="1"/>
  <c r="BT131" i="3"/>
  <c r="BS131" i="3"/>
  <c r="BQ131" i="3"/>
  <c r="BP131" i="3"/>
  <c r="BO131" i="3"/>
  <c r="BN131" i="3"/>
  <c r="BM131" i="3"/>
  <c r="CI131" i="3" s="1"/>
  <c r="BG131" i="3"/>
  <c r="BF131" i="3"/>
  <c r="BE131" i="3"/>
  <c r="BD131" i="3"/>
  <c r="BC131" i="3"/>
  <c r="BB131" i="3"/>
  <c r="BA131" i="3"/>
  <c r="AZ131" i="3"/>
  <c r="AY131" i="3"/>
  <c r="AX131" i="3"/>
  <c r="AW131" i="3"/>
  <c r="AV131" i="3"/>
  <c r="AU131" i="3"/>
  <c r="AT131" i="3"/>
  <c r="AS131" i="3"/>
  <c r="AR131" i="3"/>
  <c r="AH131" i="3"/>
  <c r="AE131" i="3"/>
  <c r="AC131" i="3"/>
  <c r="AG131" i="3" s="1"/>
  <c r="AB131" i="3"/>
  <c r="V131" i="3"/>
  <c r="U131" i="3"/>
  <c r="T131" i="3"/>
  <c r="S131" i="3"/>
  <c r="R131" i="3"/>
  <c r="Q131" i="3"/>
  <c r="P131" i="3"/>
  <c r="O131" i="3"/>
  <c r="N131" i="3"/>
  <c r="M131" i="3"/>
  <c r="L131" i="3"/>
  <c r="I131" i="3"/>
  <c r="G131" i="3"/>
  <c r="F131" i="3"/>
  <c r="CJ130" i="3"/>
  <c r="CH130" i="3"/>
  <c r="CG130" i="3"/>
  <c r="CD130" i="3"/>
  <c r="CC130" i="3"/>
  <c r="CB130" i="3"/>
  <c r="CA130" i="3"/>
  <c r="BV130" i="3"/>
  <c r="BU130" i="3" s="1"/>
  <c r="BT130" i="3"/>
  <c r="BS130" i="3"/>
  <c r="BQ130" i="3"/>
  <c r="BP130" i="3"/>
  <c r="BO130" i="3"/>
  <c r="BN130" i="3"/>
  <c r="BM130" i="3"/>
  <c r="CP130" i="3" s="1"/>
  <c r="BG130" i="3"/>
  <c r="BF130" i="3"/>
  <c r="BE130" i="3"/>
  <c r="BD130" i="3"/>
  <c r="BC130" i="3"/>
  <c r="BB130" i="3"/>
  <c r="BA130" i="3"/>
  <c r="AZ130" i="3"/>
  <c r="AY130" i="3"/>
  <c r="AX130" i="3"/>
  <c r="AW130" i="3"/>
  <c r="AV130" i="3"/>
  <c r="AU130" i="3"/>
  <c r="AT130" i="3"/>
  <c r="AS130" i="3"/>
  <c r="AR130" i="3"/>
  <c r="AC130" i="3"/>
  <c r="AE130" i="3" s="1"/>
  <c r="AB130" i="3"/>
  <c r="AH130" i="3" s="1"/>
  <c r="V130" i="3"/>
  <c r="U130" i="3"/>
  <c r="T130" i="3"/>
  <c r="S130" i="3"/>
  <c r="R130" i="3"/>
  <c r="Q130" i="3"/>
  <c r="P130" i="3"/>
  <c r="O130" i="3"/>
  <c r="N130" i="3"/>
  <c r="M130" i="3"/>
  <c r="L130" i="3"/>
  <c r="I130" i="3"/>
  <c r="G130" i="3"/>
  <c r="F130" i="3"/>
  <c r="CJ129" i="3"/>
  <c r="CH129" i="3"/>
  <c r="CG129" i="3"/>
  <c r="CD129" i="3"/>
  <c r="CC129" i="3"/>
  <c r="CB129" i="3"/>
  <c r="CA129" i="3"/>
  <c r="BV129" i="3"/>
  <c r="BW129" i="3" s="1"/>
  <c r="BX129" i="3" s="1"/>
  <c r="BT129" i="3"/>
  <c r="BS129" i="3"/>
  <c r="BQ129" i="3"/>
  <c r="BP129" i="3"/>
  <c r="BO129" i="3"/>
  <c r="BN129" i="3"/>
  <c r="BM129" i="3"/>
  <c r="CI129" i="3" s="1"/>
  <c r="BG129" i="3"/>
  <c r="BF129" i="3"/>
  <c r="BE129" i="3"/>
  <c r="BD129" i="3"/>
  <c r="BC129" i="3"/>
  <c r="BB129" i="3"/>
  <c r="BA129" i="3"/>
  <c r="AZ129" i="3"/>
  <c r="AY129" i="3"/>
  <c r="AX129" i="3"/>
  <c r="AW129" i="3"/>
  <c r="AV129" i="3"/>
  <c r="AU129" i="3"/>
  <c r="AT129" i="3"/>
  <c r="AS129" i="3"/>
  <c r="AR129" i="3"/>
  <c r="AH129" i="3"/>
  <c r="AB129" i="3"/>
  <c r="AC129" i="3" s="1"/>
  <c r="V129" i="3"/>
  <c r="U129" i="3"/>
  <c r="T129" i="3"/>
  <c r="S129" i="3"/>
  <c r="R129" i="3"/>
  <c r="Q129" i="3"/>
  <c r="P129" i="3"/>
  <c r="O129" i="3"/>
  <c r="N129" i="3"/>
  <c r="CF129" i="3" s="1"/>
  <c r="M129" i="3"/>
  <c r="L129" i="3"/>
  <c r="I129" i="3"/>
  <c r="G129" i="3"/>
  <c r="F129" i="3"/>
  <c r="CJ128" i="3"/>
  <c r="CI128" i="3"/>
  <c r="CH128" i="3"/>
  <c r="CG128" i="3"/>
  <c r="CD128" i="3"/>
  <c r="CC128" i="3"/>
  <c r="CB128" i="3"/>
  <c r="CA128" i="3"/>
  <c r="BV128" i="3"/>
  <c r="BU128" i="3" s="1"/>
  <c r="BT128" i="3"/>
  <c r="BS128" i="3"/>
  <c r="BQ128" i="3"/>
  <c r="BP128" i="3"/>
  <c r="BO128" i="3"/>
  <c r="BN128" i="3"/>
  <c r="BM128" i="3"/>
  <c r="CP128" i="3" s="1"/>
  <c r="BG128" i="3"/>
  <c r="BF128" i="3"/>
  <c r="BE128" i="3"/>
  <c r="BD128" i="3"/>
  <c r="BC128" i="3"/>
  <c r="BB128" i="3"/>
  <c r="BA128" i="3"/>
  <c r="AZ128" i="3"/>
  <c r="AY128" i="3"/>
  <c r="AX128" i="3"/>
  <c r="AW128" i="3"/>
  <c r="AV128" i="3"/>
  <c r="AU128" i="3"/>
  <c r="AT128" i="3"/>
  <c r="AS128" i="3"/>
  <c r="AR128" i="3"/>
  <c r="AB128" i="3"/>
  <c r="AH128" i="3" s="1"/>
  <c r="V128" i="3"/>
  <c r="U128" i="3"/>
  <c r="T128" i="3"/>
  <c r="S128" i="3"/>
  <c r="R128" i="3"/>
  <c r="Q128" i="3"/>
  <c r="P128" i="3"/>
  <c r="O128" i="3"/>
  <c r="N128" i="3"/>
  <c r="CF128" i="3" s="1"/>
  <c r="M128" i="3"/>
  <c r="L128" i="3"/>
  <c r="I128" i="3"/>
  <c r="G128" i="3"/>
  <c r="F128" i="3"/>
  <c r="CJ127" i="3"/>
  <c r="CH127" i="3"/>
  <c r="CG127" i="3"/>
  <c r="CD127" i="3"/>
  <c r="CC127" i="3"/>
  <c r="CB127" i="3"/>
  <c r="CA127" i="3"/>
  <c r="BV127" i="3"/>
  <c r="BT127" i="3"/>
  <c r="BS127" i="3"/>
  <c r="BQ127" i="3"/>
  <c r="BP127" i="3"/>
  <c r="BO127" i="3"/>
  <c r="BN127" i="3"/>
  <c r="BM127" i="3"/>
  <c r="CI127" i="3" s="1"/>
  <c r="BG127" i="3"/>
  <c r="BF127" i="3"/>
  <c r="BE127" i="3"/>
  <c r="BD127" i="3"/>
  <c r="BC127" i="3"/>
  <c r="BB127" i="3"/>
  <c r="BA127" i="3"/>
  <c r="AZ127" i="3"/>
  <c r="AY127" i="3"/>
  <c r="AX127" i="3"/>
  <c r="AW127" i="3"/>
  <c r="AV127" i="3"/>
  <c r="AU127" i="3"/>
  <c r="AT127" i="3"/>
  <c r="AS127" i="3"/>
  <c r="AR127" i="3"/>
  <c r="AB127" i="3"/>
  <c r="AC127" i="3" s="1"/>
  <c r="V127" i="3"/>
  <c r="U127" i="3"/>
  <c r="T127" i="3"/>
  <c r="S127" i="3"/>
  <c r="R127" i="3"/>
  <c r="Q127" i="3"/>
  <c r="P127" i="3"/>
  <c r="O127" i="3"/>
  <c r="N127" i="3"/>
  <c r="M127" i="3"/>
  <c r="L127" i="3"/>
  <c r="I127" i="3"/>
  <c r="G127" i="3"/>
  <c r="F127" i="3"/>
  <c r="CJ126" i="3"/>
  <c r="CI126" i="3"/>
  <c r="CH126" i="3"/>
  <c r="CG126" i="3"/>
  <c r="CD126" i="3"/>
  <c r="CC126" i="3"/>
  <c r="CB126" i="3"/>
  <c r="CA126" i="3"/>
  <c r="BV126" i="3"/>
  <c r="BU126" i="3" s="1"/>
  <c r="BT126" i="3"/>
  <c r="BS126" i="3"/>
  <c r="BQ126" i="3"/>
  <c r="BP126" i="3"/>
  <c r="BO126" i="3"/>
  <c r="BN126" i="3"/>
  <c r="BM126" i="3"/>
  <c r="CP126" i="3" s="1"/>
  <c r="BG126" i="3"/>
  <c r="BF126" i="3"/>
  <c r="BE126" i="3"/>
  <c r="BD126" i="3"/>
  <c r="BC126" i="3"/>
  <c r="BB126" i="3"/>
  <c r="BA126" i="3"/>
  <c r="AZ126" i="3"/>
  <c r="AY126" i="3"/>
  <c r="AX126" i="3"/>
  <c r="AW126" i="3"/>
  <c r="AV126" i="3"/>
  <c r="AU126" i="3"/>
  <c r="AT126" i="3"/>
  <c r="AS126" i="3"/>
  <c r="AR126" i="3"/>
  <c r="AB126" i="3"/>
  <c r="AH126" i="3" s="1"/>
  <c r="V126" i="3"/>
  <c r="U126" i="3"/>
  <c r="T126" i="3"/>
  <c r="S126" i="3"/>
  <c r="R126" i="3"/>
  <c r="Q126" i="3"/>
  <c r="P126" i="3"/>
  <c r="O126" i="3"/>
  <c r="N126" i="3"/>
  <c r="M126" i="3"/>
  <c r="L126" i="3"/>
  <c r="I126" i="3"/>
  <c r="G126" i="3"/>
  <c r="F126" i="3"/>
  <c r="CJ125" i="3"/>
  <c r="CH125" i="3"/>
  <c r="CG125" i="3"/>
  <c r="CD125" i="3"/>
  <c r="CC125" i="3"/>
  <c r="CB125" i="3"/>
  <c r="CA125" i="3"/>
  <c r="BV125" i="3"/>
  <c r="BW125" i="3" s="1"/>
  <c r="BX125" i="3" s="1"/>
  <c r="BT125" i="3"/>
  <c r="BS125" i="3"/>
  <c r="BQ125" i="3"/>
  <c r="BP125" i="3"/>
  <c r="BO125" i="3"/>
  <c r="BN125" i="3"/>
  <c r="BM125" i="3"/>
  <c r="CI125" i="3" s="1"/>
  <c r="BG125" i="3"/>
  <c r="BF125" i="3"/>
  <c r="BE125" i="3"/>
  <c r="BD125" i="3"/>
  <c r="BC125" i="3"/>
  <c r="BB125" i="3"/>
  <c r="BA125" i="3"/>
  <c r="AZ125" i="3"/>
  <c r="AY125" i="3"/>
  <c r="AX125" i="3"/>
  <c r="AW125" i="3"/>
  <c r="AV125" i="3"/>
  <c r="AU125" i="3"/>
  <c r="AT125" i="3"/>
  <c r="AS125" i="3"/>
  <c r="AR125" i="3"/>
  <c r="AB125" i="3"/>
  <c r="AH125" i="3" s="1"/>
  <c r="V125" i="3"/>
  <c r="U125" i="3"/>
  <c r="T125" i="3"/>
  <c r="S125" i="3"/>
  <c r="R125" i="3"/>
  <c r="Q125" i="3"/>
  <c r="P125" i="3"/>
  <c r="O125" i="3"/>
  <c r="N125" i="3"/>
  <c r="M125" i="3"/>
  <c r="L125" i="3"/>
  <c r="I125" i="3"/>
  <c r="G125" i="3"/>
  <c r="F125" i="3"/>
  <c r="CJ124" i="3"/>
  <c r="CI124" i="3"/>
  <c r="CH124" i="3"/>
  <c r="CG124" i="3"/>
  <c r="CD124" i="3"/>
  <c r="CC124" i="3"/>
  <c r="CB124" i="3"/>
  <c r="CA124" i="3"/>
  <c r="BV124" i="3"/>
  <c r="BU124" i="3" s="1"/>
  <c r="BT124" i="3"/>
  <c r="BS124" i="3"/>
  <c r="BQ124" i="3"/>
  <c r="BP124" i="3"/>
  <c r="BO124" i="3"/>
  <c r="BN124" i="3"/>
  <c r="BM124" i="3"/>
  <c r="CP124" i="3" s="1"/>
  <c r="BG124" i="3"/>
  <c r="BF124" i="3"/>
  <c r="BE124" i="3"/>
  <c r="BD124" i="3"/>
  <c r="BC124" i="3"/>
  <c r="BB124" i="3"/>
  <c r="BA124" i="3"/>
  <c r="AZ124" i="3"/>
  <c r="AY124" i="3"/>
  <c r="AX124" i="3"/>
  <c r="AW124" i="3"/>
  <c r="AV124" i="3"/>
  <c r="AU124" i="3"/>
  <c r="AT124" i="3"/>
  <c r="AS124" i="3"/>
  <c r="AR124" i="3"/>
  <c r="AB124" i="3"/>
  <c r="AH124" i="3" s="1"/>
  <c r="V124" i="3"/>
  <c r="U124" i="3"/>
  <c r="T124" i="3"/>
  <c r="S124" i="3"/>
  <c r="R124" i="3"/>
  <c r="Q124" i="3"/>
  <c r="P124" i="3"/>
  <c r="O124" i="3"/>
  <c r="N124" i="3"/>
  <c r="M124" i="3"/>
  <c r="L124" i="3"/>
  <c r="I124" i="3"/>
  <c r="G124" i="3"/>
  <c r="F124" i="3"/>
  <c r="CJ123" i="3"/>
  <c r="CH123" i="3"/>
  <c r="CG123" i="3"/>
  <c r="CD123" i="3"/>
  <c r="CC123" i="3"/>
  <c r="CB123" i="3"/>
  <c r="CA123" i="3"/>
  <c r="BV123" i="3"/>
  <c r="BW123" i="3" s="1"/>
  <c r="BX123" i="3" s="1"/>
  <c r="BT123" i="3"/>
  <c r="BS123" i="3"/>
  <c r="BQ123" i="3"/>
  <c r="BP123" i="3"/>
  <c r="BO123" i="3"/>
  <c r="BN123" i="3"/>
  <c r="BM123" i="3"/>
  <c r="CI123" i="3" s="1"/>
  <c r="BG123" i="3"/>
  <c r="BF123" i="3"/>
  <c r="BE123" i="3"/>
  <c r="BD123" i="3"/>
  <c r="BC123" i="3"/>
  <c r="BB123" i="3"/>
  <c r="BA123" i="3"/>
  <c r="AZ123" i="3"/>
  <c r="AY123" i="3"/>
  <c r="AX123" i="3"/>
  <c r="AW123" i="3"/>
  <c r="AV123" i="3"/>
  <c r="AU123" i="3"/>
  <c r="AT123" i="3"/>
  <c r="AS123" i="3"/>
  <c r="AR123" i="3"/>
  <c r="AB123" i="3"/>
  <c r="AH123" i="3" s="1"/>
  <c r="V123" i="3"/>
  <c r="U123" i="3"/>
  <c r="T123" i="3"/>
  <c r="S123" i="3"/>
  <c r="R123" i="3"/>
  <c r="Q123" i="3"/>
  <c r="P123" i="3"/>
  <c r="O123" i="3"/>
  <c r="N123" i="3"/>
  <c r="M123" i="3"/>
  <c r="L123" i="3"/>
  <c r="I123" i="3"/>
  <c r="G123" i="3"/>
  <c r="F123" i="3"/>
  <c r="CJ122" i="3"/>
  <c r="CI122" i="3"/>
  <c r="CH122" i="3"/>
  <c r="CG122" i="3"/>
  <c r="CD122" i="3"/>
  <c r="CC122" i="3"/>
  <c r="CB122" i="3"/>
  <c r="CA122" i="3"/>
  <c r="BV122" i="3"/>
  <c r="BU122" i="3" s="1"/>
  <c r="BT122" i="3"/>
  <c r="BS122" i="3"/>
  <c r="BQ122" i="3"/>
  <c r="BP122" i="3"/>
  <c r="BO122" i="3"/>
  <c r="BN122" i="3"/>
  <c r="BM122" i="3"/>
  <c r="CP122" i="3" s="1"/>
  <c r="BG122" i="3"/>
  <c r="BF122" i="3"/>
  <c r="BE122" i="3"/>
  <c r="BD122" i="3"/>
  <c r="BC122" i="3"/>
  <c r="BB122" i="3"/>
  <c r="BA122" i="3"/>
  <c r="AZ122" i="3"/>
  <c r="AY122" i="3"/>
  <c r="AX122" i="3"/>
  <c r="AW122" i="3"/>
  <c r="AV122" i="3"/>
  <c r="AU122" i="3"/>
  <c r="AT122" i="3"/>
  <c r="AS122" i="3"/>
  <c r="AR122" i="3"/>
  <c r="AB122" i="3"/>
  <c r="AH122" i="3" s="1"/>
  <c r="V122" i="3"/>
  <c r="U122" i="3"/>
  <c r="T122" i="3"/>
  <c r="S122" i="3"/>
  <c r="R122" i="3"/>
  <c r="Q122" i="3"/>
  <c r="P122" i="3"/>
  <c r="O122" i="3"/>
  <c r="N122" i="3"/>
  <c r="M122" i="3"/>
  <c r="L122" i="3"/>
  <c r="I122" i="3"/>
  <c r="G122" i="3"/>
  <c r="F122" i="3"/>
  <c r="CJ121" i="3"/>
  <c r="CH121" i="3"/>
  <c r="CG121" i="3"/>
  <c r="CD121" i="3"/>
  <c r="CC121" i="3"/>
  <c r="CB121" i="3"/>
  <c r="CA121" i="3"/>
  <c r="BV121" i="3"/>
  <c r="BT121" i="3"/>
  <c r="BS121" i="3"/>
  <c r="BQ121" i="3"/>
  <c r="BP121" i="3"/>
  <c r="BO121" i="3"/>
  <c r="BN121" i="3"/>
  <c r="BM121" i="3"/>
  <c r="CI121" i="3" s="1"/>
  <c r="BG121" i="3"/>
  <c r="BF121" i="3"/>
  <c r="BE121" i="3"/>
  <c r="BD121" i="3"/>
  <c r="BC121" i="3"/>
  <c r="BB121" i="3"/>
  <c r="BA121" i="3"/>
  <c r="AZ121" i="3"/>
  <c r="AY121" i="3"/>
  <c r="AX121" i="3"/>
  <c r="AW121" i="3"/>
  <c r="AV121" i="3"/>
  <c r="AU121" i="3"/>
  <c r="AT121" i="3"/>
  <c r="AS121" i="3"/>
  <c r="AR121" i="3"/>
  <c r="AB121" i="3"/>
  <c r="AH121" i="3" s="1"/>
  <c r="V121" i="3"/>
  <c r="U121" i="3"/>
  <c r="T121" i="3"/>
  <c r="S121" i="3"/>
  <c r="R121" i="3"/>
  <c r="Q121" i="3"/>
  <c r="P121" i="3"/>
  <c r="O121" i="3"/>
  <c r="N121" i="3"/>
  <c r="M121" i="3"/>
  <c r="L121" i="3"/>
  <c r="I121" i="3"/>
  <c r="G121" i="3"/>
  <c r="F121" i="3"/>
  <c r="CJ120" i="3"/>
  <c r="CI120" i="3"/>
  <c r="CH120" i="3"/>
  <c r="CG120" i="3"/>
  <c r="CD120" i="3"/>
  <c r="CC120" i="3"/>
  <c r="CB120" i="3"/>
  <c r="CA120" i="3"/>
  <c r="BV120" i="3"/>
  <c r="BU120" i="3" s="1"/>
  <c r="BT120" i="3"/>
  <c r="BS120" i="3"/>
  <c r="BQ120" i="3"/>
  <c r="BP120" i="3"/>
  <c r="BO120" i="3"/>
  <c r="BN120" i="3"/>
  <c r="BM120" i="3"/>
  <c r="CP120" i="3" s="1"/>
  <c r="BG120" i="3"/>
  <c r="BF120" i="3"/>
  <c r="BE120" i="3"/>
  <c r="BD120" i="3"/>
  <c r="BC120" i="3"/>
  <c r="BB120" i="3"/>
  <c r="BA120" i="3"/>
  <c r="AZ120" i="3"/>
  <c r="AY120" i="3"/>
  <c r="AX120" i="3"/>
  <c r="AW120" i="3"/>
  <c r="AV120" i="3"/>
  <c r="AU120" i="3"/>
  <c r="AT120" i="3"/>
  <c r="AS120" i="3"/>
  <c r="AR120" i="3"/>
  <c r="AB120" i="3"/>
  <c r="AH120" i="3" s="1"/>
  <c r="V120" i="3"/>
  <c r="U120" i="3"/>
  <c r="T120" i="3"/>
  <c r="S120" i="3"/>
  <c r="R120" i="3"/>
  <c r="Q120" i="3"/>
  <c r="P120" i="3"/>
  <c r="O120" i="3"/>
  <c r="N120" i="3"/>
  <c r="M120" i="3"/>
  <c r="L120" i="3"/>
  <c r="I120" i="3"/>
  <c r="G120" i="3"/>
  <c r="F120" i="3"/>
  <c r="CJ119" i="3"/>
  <c r="CH119" i="3"/>
  <c r="CG119" i="3"/>
  <c r="CD119" i="3"/>
  <c r="CC119" i="3"/>
  <c r="CB119" i="3"/>
  <c r="CA119" i="3"/>
  <c r="BV119" i="3"/>
  <c r="BT119" i="3"/>
  <c r="BS119" i="3"/>
  <c r="BQ119" i="3"/>
  <c r="BP119" i="3"/>
  <c r="BO119" i="3"/>
  <c r="BN119" i="3"/>
  <c r="BM119" i="3"/>
  <c r="CI119" i="3" s="1"/>
  <c r="BG119" i="3"/>
  <c r="BF119" i="3"/>
  <c r="BE119" i="3"/>
  <c r="BD119" i="3"/>
  <c r="BC119" i="3"/>
  <c r="BB119" i="3"/>
  <c r="BA119" i="3"/>
  <c r="AZ119" i="3"/>
  <c r="AY119" i="3"/>
  <c r="AX119" i="3"/>
  <c r="AW119" i="3"/>
  <c r="AV119" i="3"/>
  <c r="AU119" i="3"/>
  <c r="AT119" i="3"/>
  <c r="AS119" i="3"/>
  <c r="AR119" i="3"/>
  <c r="AB119" i="3"/>
  <c r="AH119" i="3" s="1"/>
  <c r="V119" i="3"/>
  <c r="U119" i="3"/>
  <c r="T119" i="3"/>
  <c r="S119" i="3"/>
  <c r="R119" i="3"/>
  <c r="Q119" i="3"/>
  <c r="P119" i="3"/>
  <c r="O119" i="3"/>
  <c r="N119" i="3"/>
  <c r="M119" i="3"/>
  <c r="L119" i="3"/>
  <c r="I119" i="3"/>
  <c r="G119" i="3"/>
  <c r="F119" i="3"/>
  <c r="CJ118" i="3"/>
  <c r="CI118" i="3"/>
  <c r="CH118" i="3"/>
  <c r="CG118" i="3"/>
  <c r="CD118" i="3"/>
  <c r="CC118" i="3"/>
  <c r="CB118" i="3"/>
  <c r="CA118" i="3"/>
  <c r="BV118" i="3"/>
  <c r="BU118" i="3" s="1"/>
  <c r="BT118" i="3"/>
  <c r="BS118" i="3"/>
  <c r="BQ118" i="3"/>
  <c r="BP118" i="3"/>
  <c r="BO118" i="3"/>
  <c r="BN118" i="3"/>
  <c r="BM118" i="3"/>
  <c r="CP118" i="3" s="1"/>
  <c r="BG118" i="3"/>
  <c r="BF118" i="3"/>
  <c r="BE118" i="3"/>
  <c r="BD118" i="3"/>
  <c r="BC118" i="3"/>
  <c r="BB118" i="3"/>
  <c r="BA118" i="3"/>
  <c r="AZ118" i="3"/>
  <c r="AY118" i="3"/>
  <c r="AX118" i="3"/>
  <c r="AW118" i="3"/>
  <c r="AV118" i="3"/>
  <c r="AU118" i="3"/>
  <c r="AT118" i="3"/>
  <c r="AS118" i="3"/>
  <c r="AR118" i="3"/>
  <c r="AB118" i="3"/>
  <c r="AH118" i="3" s="1"/>
  <c r="V118" i="3"/>
  <c r="U118" i="3"/>
  <c r="T118" i="3"/>
  <c r="S118" i="3"/>
  <c r="R118" i="3"/>
  <c r="Q118" i="3"/>
  <c r="P118" i="3"/>
  <c r="O118" i="3"/>
  <c r="N118" i="3"/>
  <c r="M118" i="3"/>
  <c r="L118" i="3"/>
  <c r="I118" i="3"/>
  <c r="G118" i="3"/>
  <c r="F118" i="3"/>
  <c r="CJ117" i="3"/>
  <c r="CH117" i="3"/>
  <c r="CG117" i="3"/>
  <c r="CD117" i="3"/>
  <c r="CC117" i="3"/>
  <c r="CB117" i="3"/>
  <c r="CA117" i="3"/>
  <c r="BV117" i="3"/>
  <c r="BT117" i="3"/>
  <c r="BS117" i="3"/>
  <c r="BQ117" i="3"/>
  <c r="BP117" i="3"/>
  <c r="BO117" i="3"/>
  <c r="BN117" i="3"/>
  <c r="BM117" i="3"/>
  <c r="CI117" i="3" s="1"/>
  <c r="BG117" i="3"/>
  <c r="BF117" i="3"/>
  <c r="BE117" i="3"/>
  <c r="BD117" i="3"/>
  <c r="BC117" i="3"/>
  <c r="BB117" i="3"/>
  <c r="BA117" i="3"/>
  <c r="AZ117" i="3"/>
  <c r="AY117" i="3"/>
  <c r="AX117" i="3"/>
  <c r="AW117" i="3"/>
  <c r="AV117" i="3"/>
  <c r="AU117" i="3"/>
  <c r="AT117" i="3"/>
  <c r="AS117" i="3"/>
  <c r="AR117" i="3"/>
  <c r="AB117" i="3"/>
  <c r="AH117" i="3" s="1"/>
  <c r="V117" i="3"/>
  <c r="U117" i="3"/>
  <c r="T117" i="3"/>
  <c r="S117" i="3"/>
  <c r="R117" i="3"/>
  <c r="Q117" i="3"/>
  <c r="P117" i="3"/>
  <c r="O117" i="3"/>
  <c r="N117" i="3"/>
  <c r="M117" i="3"/>
  <c r="L117" i="3"/>
  <c r="I117" i="3"/>
  <c r="G117" i="3"/>
  <c r="F117" i="3"/>
  <c r="CJ116" i="3"/>
  <c r="CI116" i="3"/>
  <c r="CH116" i="3"/>
  <c r="CG116" i="3"/>
  <c r="CD116" i="3"/>
  <c r="CC116" i="3"/>
  <c r="CB116" i="3"/>
  <c r="CA116" i="3"/>
  <c r="BV116" i="3"/>
  <c r="BU116" i="3" s="1"/>
  <c r="BT116" i="3"/>
  <c r="BS116" i="3"/>
  <c r="BQ116" i="3"/>
  <c r="BP116" i="3"/>
  <c r="BO116" i="3"/>
  <c r="BN116" i="3"/>
  <c r="BM116" i="3"/>
  <c r="CP116" i="3" s="1"/>
  <c r="BG116" i="3"/>
  <c r="BF116" i="3"/>
  <c r="BE116" i="3"/>
  <c r="BD116" i="3"/>
  <c r="BC116" i="3"/>
  <c r="BB116" i="3"/>
  <c r="BA116" i="3"/>
  <c r="AZ116" i="3"/>
  <c r="AY116" i="3"/>
  <c r="AX116" i="3"/>
  <c r="AW116" i="3"/>
  <c r="AV116" i="3"/>
  <c r="AU116" i="3"/>
  <c r="AT116" i="3"/>
  <c r="AS116" i="3"/>
  <c r="AR116" i="3"/>
  <c r="AH116" i="3"/>
  <c r="AC116" i="3"/>
  <c r="AE116" i="3" s="1"/>
  <c r="AB116" i="3"/>
  <c r="V116" i="3"/>
  <c r="U116" i="3"/>
  <c r="T116" i="3"/>
  <c r="S116" i="3"/>
  <c r="R116" i="3"/>
  <c r="Q116" i="3"/>
  <c r="P116" i="3"/>
  <c r="O116" i="3"/>
  <c r="N116" i="3"/>
  <c r="M116" i="3"/>
  <c r="L116" i="3"/>
  <c r="I116" i="3"/>
  <c r="G116" i="3"/>
  <c r="F116" i="3"/>
  <c r="CJ115" i="3"/>
  <c r="CH115" i="3"/>
  <c r="CG115" i="3"/>
  <c r="CD115" i="3"/>
  <c r="CC115" i="3"/>
  <c r="CB115" i="3"/>
  <c r="CA115" i="3"/>
  <c r="BV115" i="3"/>
  <c r="BW115" i="3" s="1"/>
  <c r="BX115" i="3" s="1"/>
  <c r="BT115" i="3"/>
  <c r="BS115" i="3"/>
  <c r="BQ115" i="3"/>
  <c r="BP115" i="3"/>
  <c r="BO115" i="3"/>
  <c r="BN115" i="3"/>
  <c r="BM115" i="3"/>
  <c r="CI115" i="3" s="1"/>
  <c r="BG115" i="3"/>
  <c r="BF115" i="3"/>
  <c r="BE115" i="3"/>
  <c r="BD115" i="3"/>
  <c r="BC115" i="3"/>
  <c r="BB115" i="3"/>
  <c r="BA115" i="3"/>
  <c r="AZ115" i="3"/>
  <c r="AY115" i="3"/>
  <c r="AX115" i="3"/>
  <c r="AW115" i="3"/>
  <c r="AV115" i="3"/>
  <c r="AU115" i="3"/>
  <c r="AT115" i="3"/>
  <c r="AS115" i="3"/>
  <c r="AR115" i="3"/>
  <c r="AC115" i="3"/>
  <c r="AG115" i="3" s="1"/>
  <c r="AB115" i="3"/>
  <c r="AH115" i="3" s="1"/>
  <c r="V115" i="3"/>
  <c r="U115" i="3"/>
  <c r="T115" i="3"/>
  <c r="S115" i="3"/>
  <c r="R115" i="3"/>
  <c r="Q115" i="3"/>
  <c r="P115" i="3"/>
  <c r="O115" i="3"/>
  <c r="N115" i="3"/>
  <c r="M115" i="3"/>
  <c r="L115" i="3"/>
  <c r="I115" i="3"/>
  <c r="G115" i="3"/>
  <c r="F115" i="3"/>
  <c r="CJ114" i="3"/>
  <c r="CH114" i="3"/>
  <c r="CG114" i="3"/>
  <c r="CD114" i="3"/>
  <c r="CC114" i="3"/>
  <c r="CB114" i="3"/>
  <c r="CA114" i="3"/>
  <c r="BV114" i="3"/>
  <c r="BU114" i="3" s="1"/>
  <c r="BT114" i="3"/>
  <c r="BS114" i="3"/>
  <c r="BQ114" i="3"/>
  <c r="BP114" i="3"/>
  <c r="BO114" i="3"/>
  <c r="BN114" i="3"/>
  <c r="BM114" i="3"/>
  <c r="CP114" i="3" s="1"/>
  <c r="BG114" i="3"/>
  <c r="BF114" i="3"/>
  <c r="BE114" i="3"/>
  <c r="BD114" i="3"/>
  <c r="BC114" i="3"/>
  <c r="BB114" i="3"/>
  <c r="BA114" i="3"/>
  <c r="AZ114" i="3"/>
  <c r="AY114" i="3"/>
  <c r="AX114" i="3"/>
  <c r="AW114" i="3"/>
  <c r="AV114" i="3"/>
  <c r="AU114" i="3"/>
  <c r="AT114" i="3"/>
  <c r="AS114" i="3"/>
  <c r="AR114" i="3"/>
  <c r="AC114" i="3"/>
  <c r="AE114" i="3" s="1"/>
  <c r="AB114" i="3"/>
  <c r="AH114" i="3" s="1"/>
  <c r="V114" i="3"/>
  <c r="U114" i="3"/>
  <c r="T114" i="3"/>
  <c r="S114" i="3"/>
  <c r="R114" i="3"/>
  <c r="Q114" i="3"/>
  <c r="P114" i="3"/>
  <c r="O114" i="3"/>
  <c r="N114" i="3"/>
  <c r="M114" i="3"/>
  <c r="L114" i="3"/>
  <c r="I114" i="3"/>
  <c r="G114" i="3"/>
  <c r="F114" i="3"/>
  <c r="CJ113" i="3"/>
  <c r="CH113" i="3"/>
  <c r="CG113" i="3"/>
  <c r="CD113" i="3"/>
  <c r="CC113" i="3"/>
  <c r="CB113" i="3"/>
  <c r="CA113" i="3"/>
  <c r="BV113" i="3"/>
  <c r="BW113" i="3" s="1"/>
  <c r="BX113" i="3" s="1"/>
  <c r="BT113" i="3"/>
  <c r="BS113" i="3"/>
  <c r="BQ113" i="3"/>
  <c r="BP113" i="3"/>
  <c r="BO113" i="3"/>
  <c r="BN113" i="3"/>
  <c r="BM113" i="3"/>
  <c r="CI113" i="3" s="1"/>
  <c r="BG113" i="3"/>
  <c r="BF113" i="3"/>
  <c r="BE113" i="3"/>
  <c r="BD113" i="3"/>
  <c r="BC113" i="3"/>
  <c r="BB113" i="3"/>
  <c r="BA113" i="3"/>
  <c r="AZ113" i="3"/>
  <c r="AY113" i="3"/>
  <c r="AX113" i="3"/>
  <c r="AW113" i="3"/>
  <c r="AV113" i="3"/>
  <c r="AU113" i="3"/>
  <c r="AT113" i="3"/>
  <c r="AS113" i="3"/>
  <c r="AR113" i="3"/>
  <c r="AC113" i="3"/>
  <c r="AG113" i="3" s="1"/>
  <c r="AB113" i="3"/>
  <c r="AH113" i="3" s="1"/>
  <c r="V113" i="3"/>
  <c r="U113" i="3"/>
  <c r="T113" i="3"/>
  <c r="S113" i="3"/>
  <c r="R113" i="3"/>
  <c r="Q113" i="3"/>
  <c r="P113" i="3"/>
  <c r="O113" i="3"/>
  <c r="N113" i="3"/>
  <c r="M113" i="3"/>
  <c r="L113" i="3"/>
  <c r="I113" i="3"/>
  <c r="G113" i="3"/>
  <c r="F113" i="3"/>
  <c r="CJ112" i="3"/>
  <c r="CH112" i="3"/>
  <c r="CG112" i="3"/>
  <c r="CD112" i="3"/>
  <c r="CC112" i="3"/>
  <c r="CB112" i="3"/>
  <c r="CA112" i="3"/>
  <c r="BV112" i="3"/>
  <c r="BU112" i="3" s="1"/>
  <c r="BT112" i="3"/>
  <c r="BS112" i="3"/>
  <c r="BQ112" i="3"/>
  <c r="BP112" i="3"/>
  <c r="BO112" i="3"/>
  <c r="BN112" i="3"/>
  <c r="BM112" i="3"/>
  <c r="CP112" i="3" s="1"/>
  <c r="BG112" i="3"/>
  <c r="BF112" i="3"/>
  <c r="BE112" i="3"/>
  <c r="BD112" i="3"/>
  <c r="BC112" i="3"/>
  <c r="BB112" i="3"/>
  <c r="BA112" i="3"/>
  <c r="AZ112" i="3"/>
  <c r="AY112" i="3"/>
  <c r="AX112" i="3"/>
  <c r="AW112" i="3"/>
  <c r="AV112" i="3"/>
  <c r="AU112" i="3"/>
  <c r="AT112" i="3"/>
  <c r="AS112" i="3"/>
  <c r="AR112" i="3"/>
  <c r="AC112" i="3"/>
  <c r="AE112" i="3" s="1"/>
  <c r="AB112" i="3"/>
  <c r="AH112" i="3" s="1"/>
  <c r="V112" i="3"/>
  <c r="U112" i="3"/>
  <c r="T112" i="3"/>
  <c r="S112" i="3"/>
  <c r="R112" i="3"/>
  <c r="Q112" i="3"/>
  <c r="P112" i="3"/>
  <c r="O112" i="3"/>
  <c r="N112" i="3"/>
  <c r="M112" i="3"/>
  <c r="L112" i="3"/>
  <c r="I112" i="3"/>
  <c r="G112" i="3"/>
  <c r="F112" i="3"/>
  <c r="CJ111" i="3"/>
  <c r="CH111" i="3"/>
  <c r="CG111" i="3"/>
  <c r="CD111" i="3"/>
  <c r="CC111" i="3"/>
  <c r="CB111" i="3"/>
  <c r="CA111" i="3"/>
  <c r="BV111" i="3"/>
  <c r="BW111" i="3" s="1"/>
  <c r="BX111" i="3" s="1"/>
  <c r="BT111" i="3"/>
  <c r="BS111" i="3"/>
  <c r="BQ111" i="3"/>
  <c r="BP111" i="3"/>
  <c r="BO111" i="3"/>
  <c r="BN111" i="3"/>
  <c r="BM111" i="3"/>
  <c r="CI111" i="3" s="1"/>
  <c r="BG111" i="3"/>
  <c r="BF111" i="3"/>
  <c r="BE111" i="3"/>
  <c r="BD111" i="3"/>
  <c r="BC111" i="3"/>
  <c r="BB111" i="3"/>
  <c r="BA111" i="3"/>
  <c r="AZ111" i="3"/>
  <c r="AY111" i="3"/>
  <c r="AX111" i="3"/>
  <c r="AW111" i="3"/>
  <c r="AV111" i="3"/>
  <c r="AU111" i="3"/>
  <c r="AT111" i="3"/>
  <c r="AS111" i="3"/>
  <c r="AR111" i="3"/>
  <c r="AC111" i="3"/>
  <c r="AG111" i="3" s="1"/>
  <c r="AB111" i="3"/>
  <c r="AH111" i="3" s="1"/>
  <c r="V111" i="3"/>
  <c r="U111" i="3"/>
  <c r="T111" i="3"/>
  <c r="S111" i="3"/>
  <c r="R111" i="3"/>
  <c r="Q111" i="3"/>
  <c r="P111" i="3"/>
  <c r="O111" i="3"/>
  <c r="N111" i="3"/>
  <c r="M111" i="3"/>
  <c r="L111" i="3"/>
  <c r="I111" i="3"/>
  <c r="G111" i="3"/>
  <c r="F111" i="3"/>
  <c r="CJ110" i="3"/>
  <c r="CH110" i="3"/>
  <c r="CG110" i="3"/>
  <c r="CD110" i="3"/>
  <c r="CC110" i="3"/>
  <c r="CB110" i="3"/>
  <c r="CA110" i="3"/>
  <c r="BV110" i="3"/>
  <c r="BU110" i="3" s="1"/>
  <c r="BT110" i="3"/>
  <c r="BS110" i="3"/>
  <c r="BQ110" i="3"/>
  <c r="BP110" i="3"/>
  <c r="BO110" i="3"/>
  <c r="BN110" i="3"/>
  <c r="BM110" i="3"/>
  <c r="CP110" i="3" s="1"/>
  <c r="BG110" i="3"/>
  <c r="BF110" i="3"/>
  <c r="BE110" i="3"/>
  <c r="BD110" i="3"/>
  <c r="BC110" i="3"/>
  <c r="BB110" i="3"/>
  <c r="BA110" i="3"/>
  <c r="AZ110" i="3"/>
  <c r="AY110" i="3"/>
  <c r="AX110" i="3"/>
  <c r="AW110" i="3"/>
  <c r="AV110" i="3"/>
  <c r="AU110" i="3"/>
  <c r="AT110" i="3"/>
  <c r="AS110" i="3"/>
  <c r="AR110" i="3"/>
  <c r="AC110" i="3"/>
  <c r="AE110" i="3" s="1"/>
  <c r="AB110" i="3"/>
  <c r="AH110" i="3" s="1"/>
  <c r="V110" i="3"/>
  <c r="U110" i="3"/>
  <c r="T110" i="3"/>
  <c r="S110" i="3"/>
  <c r="R110" i="3"/>
  <c r="Q110" i="3"/>
  <c r="P110" i="3"/>
  <c r="O110" i="3"/>
  <c r="N110" i="3"/>
  <c r="M110" i="3"/>
  <c r="L110" i="3"/>
  <c r="I110" i="3"/>
  <c r="G110" i="3"/>
  <c r="F110" i="3"/>
  <c r="CJ109" i="3"/>
  <c r="CH109" i="3"/>
  <c r="CG109" i="3"/>
  <c r="CD109" i="3"/>
  <c r="CC109" i="3"/>
  <c r="CB109" i="3"/>
  <c r="CA109" i="3"/>
  <c r="BV109" i="3"/>
  <c r="BW109" i="3" s="1"/>
  <c r="BX109" i="3" s="1"/>
  <c r="BT109" i="3"/>
  <c r="BS109" i="3"/>
  <c r="BQ109" i="3"/>
  <c r="BP109" i="3"/>
  <c r="BO109" i="3"/>
  <c r="BN109" i="3"/>
  <c r="BM109" i="3"/>
  <c r="CI109" i="3" s="1"/>
  <c r="BG109" i="3"/>
  <c r="BF109" i="3"/>
  <c r="BE109" i="3"/>
  <c r="BD109" i="3"/>
  <c r="BC109" i="3"/>
  <c r="BB109" i="3"/>
  <c r="BA109" i="3"/>
  <c r="AZ109" i="3"/>
  <c r="AY109" i="3"/>
  <c r="AX109" i="3"/>
  <c r="AW109" i="3"/>
  <c r="AV109" i="3"/>
  <c r="AU109" i="3"/>
  <c r="AT109" i="3"/>
  <c r="AS109" i="3"/>
  <c r="AR109" i="3"/>
  <c r="AC109" i="3"/>
  <c r="AG109" i="3" s="1"/>
  <c r="AB109" i="3"/>
  <c r="AH109" i="3" s="1"/>
  <c r="V109" i="3"/>
  <c r="U109" i="3"/>
  <c r="T109" i="3"/>
  <c r="S109" i="3"/>
  <c r="R109" i="3"/>
  <c r="Q109" i="3"/>
  <c r="P109" i="3"/>
  <c r="O109" i="3"/>
  <c r="N109" i="3"/>
  <c r="M109" i="3"/>
  <c r="L109" i="3"/>
  <c r="I109" i="3"/>
  <c r="G109" i="3"/>
  <c r="F109" i="3"/>
  <c r="CJ108" i="3"/>
  <c r="CH108" i="3"/>
  <c r="CG108" i="3"/>
  <c r="CD108" i="3"/>
  <c r="CC108" i="3"/>
  <c r="CB108" i="3"/>
  <c r="CA108" i="3"/>
  <c r="BV108" i="3"/>
  <c r="BU108" i="3" s="1"/>
  <c r="BT108" i="3"/>
  <c r="BS108" i="3"/>
  <c r="BQ108" i="3"/>
  <c r="BP108" i="3"/>
  <c r="BO108" i="3"/>
  <c r="BN108" i="3"/>
  <c r="BM108" i="3"/>
  <c r="CP108" i="3" s="1"/>
  <c r="BG108" i="3"/>
  <c r="BF108" i="3"/>
  <c r="BE108" i="3"/>
  <c r="BD108" i="3"/>
  <c r="BC108" i="3"/>
  <c r="BB108" i="3"/>
  <c r="BA108" i="3"/>
  <c r="AZ108" i="3"/>
  <c r="AY108" i="3"/>
  <c r="AX108" i="3"/>
  <c r="AW108" i="3"/>
  <c r="AV108" i="3"/>
  <c r="AU108" i="3"/>
  <c r="AT108" i="3"/>
  <c r="AS108" i="3"/>
  <c r="AR108" i="3"/>
  <c r="AC108" i="3"/>
  <c r="AE108" i="3" s="1"/>
  <c r="AB108" i="3"/>
  <c r="AH108" i="3" s="1"/>
  <c r="V108" i="3"/>
  <c r="U108" i="3"/>
  <c r="T108" i="3"/>
  <c r="S108" i="3"/>
  <c r="R108" i="3"/>
  <c r="Q108" i="3"/>
  <c r="P108" i="3"/>
  <c r="O108" i="3"/>
  <c r="N108" i="3"/>
  <c r="M108" i="3"/>
  <c r="L108" i="3"/>
  <c r="I108" i="3"/>
  <c r="G108" i="3"/>
  <c r="F108" i="3"/>
  <c r="CJ107" i="3"/>
  <c r="CH107" i="3"/>
  <c r="CG107" i="3"/>
  <c r="CD107" i="3"/>
  <c r="CC107" i="3"/>
  <c r="CB107" i="3"/>
  <c r="CA107" i="3"/>
  <c r="BV107" i="3"/>
  <c r="BW107" i="3" s="1"/>
  <c r="BX107" i="3" s="1"/>
  <c r="BT107" i="3"/>
  <c r="BS107" i="3"/>
  <c r="BQ107" i="3"/>
  <c r="BP107" i="3"/>
  <c r="BO107" i="3"/>
  <c r="BN107" i="3"/>
  <c r="BM107" i="3"/>
  <c r="CI107" i="3" s="1"/>
  <c r="BG107" i="3"/>
  <c r="BF107" i="3"/>
  <c r="BE107" i="3"/>
  <c r="BD107" i="3"/>
  <c r="BC107" i="3"/>
  <c r="BB107" i="3"/>
  <c r="BA107" i="3"/>
  <c r="AZ107" i="3"/>
  <c r="AY107" i="3"/>
  <c r="AX107" i="3"/>
  <c r="AW107" i="3"/>
  <c r="AV107" i="3"/>
  <c r="AU107" i="3"/>
  <c r="AT107" i="3"/>
  <c r="AS107" i="3"/>
  <c r="AR107" i="3"/>
  <c r="AC107" i="3"/>
  <c r="AG107" i="3" s="1"/>
  <c r="AB107" i="3"/>
  <c r="AH107" i="3" s="1"/>
  <c r="V107" i="3"/>
  <c r="U107" i="3"/>
  <c r="T107" i="3"/>
  <c r="S107" i="3"/>
  <c r="R107" i="3"/>
  <c r="Q107" i="3"/>
  <c r="P107" i="3"/>
  <c r="O107" i="3"/>
  <c r="N107" i="3"/>
  <c r="M107" i="3"/>
  <c r="L107" i="3"/>
  <c r="I107" i="3"/>
  <c r="G107" i="3"/>
  <c r="F107" i="3"/>
  <c r="CJ106" i="3"/>
  <c r="CH106" i="3"/>
  <c r="CG106" i="3"/>
  <c r="CD106" i="3"/>
  <c r="CC106" i="3"/>
  <c r="CB106" i="3"/>
  <c r="CA106" i="3"/>
  <c r="BV106" i="3"/>
  <c r="BU106" i="3" s="1"/>
  <c r="BT106" i="3"/>
  <c r="BS106" i="3"/>
  <c r="BQ106" i="3"/>
  <c r="BP106" i="3"/>
  <c r="BO106" i="3"/>
  <c r="BN106" i="3"/>
  <c r="BM106" i="3"/>
  <c r="CP106" i="3" s="1"/>
  <c r="BG106" i="3"/>
  <c r="BF106" i="3"/>
  <c r="BE106" i="3"/>
  <c r="BD106" i="3"/>
  <c r="BC106" i="3"/>
  <c r="BB106" i="3"/>
  <c r="BA106" i="3"/>
  <c r="AZ106" i="3"/>
  <c r="AY106" i="3"/>
  <c r="AX106" i="3"/>
  <c r="AW106" i="3"/>
  <c r="AV106" i="3"/>
  <c r="AU106" i="3"/>
  <c r="AT106" i="3"/>
  <c r="AS106" i="3"/>
  <c r="AR106" i="3"/>
  <c r="AC106" i="3"/>
  <c r="AE106" i="3" s="1"/>
  <c r="AB106" i="3"/>
  <c r="AH106" i="3" s="1"/>
  <c r="V106" i="3"/>
  <c r="U106" i="3"/>
  <c r="T106" i="3"/>
  <c r="S106" i="3"/>
  <c r="R106" i="3"/>
  <c r="Q106" i="3"/>
  <c r="P106" i="3"/>
  <c r="O106" i="3"/>
  <c r="N106" i="3"/>
  <c r="M106" i="3"/>
  <c r="L106" i="3"/>
  <c r="I106" i="3"/>
  <c r="G106" i="3"/>
  <c r="F106" i="3"/>
  <c r="CJ105" i="3"/>
  <c r="CH105" i="3"/>
  <c r="CG105" i="3"/>
  <c r="CD105" i="3"/>
  <c r="CC105" i="3"/>
  <c r="CB105" i="3"/>
  <c r="CA105" i="3"/>
  <c r="BV105" i="3"/>
  <c r="BW105" i="3" s="1"/>
  <c r="BX105" i="3" s="1"/>
  <c r="BT105" i="3"/>
  <c r="BS105" i="3"/>
  <c r="BQ105" i="3"/>
  <c r="BP105" i="3"/>
  <c r="BO105" i="3"/>
  <c r="BN105" i="3"/>
  <c r="BM105" i="3"/>
  <c r="CI105" i="3" s="1"/>
  <c r="BG105" i="3"/>
  <c r="BF105" i="3"/>
  <c r="BE105" i="3"/>
  <c r="BD105" i="3"/>
  <c r="BC105" i="3"/>
  <c r="BB105" i="3"/>
  <c r="BA105" i="3"/>
  <c r="AZ105" i="3"/>
  <c r="AY105" i="3"/>
  <c r="AX105" i="3"/>
  <c r="AW105" i="3"/>
  <c r="AV105" i="3"/>
  <c r="AU105" i="3"/>
  <c r="AT105" i="3"/>
  <c r="AS105" i="3"/>
  <c r="AR105" i="3"/>
  <c r="AC105" i="3"/>
  <c r="AG105" i="3" s="1"/>
  <c r="AB105" i="3"/>
  <c r="AH105" i="3" s="1"/>
  <c r="V105" i="3"/>
  <c r="U105" i="3"/>
  <c r="T105" i="3"/>
  <c r="S105" i="3"/>
  <c r="R105" i="3"/>
  <c r="Q105" i="3"/>
  <c r="P105" i="3"/>
  <c r="O105" i="3"/>
  <c r="N105" i="3"/>
  <c r="M105" i="3"/>
  <c r="L105" i="3"/>
  <c r="I105" i="3"/>
  <c r="G105" i="3"/>
  <c r="F105" i="3"/>
  <c r="CJ104" i="3"/>
  <c r="CH104" i="3"/>
  <c r="CG104" i="3"/>
  <c r="CD104" i="3"/>
  <c r="CC104" i="3"/>
  <c r="CB104" i="3"/>
  <c r="CA104" i="3"/>
  <c r="BV104" i="3"/>
  <c r="BU104" i="3" s="1"/>
  <c r="BT104" i="3"/>
  <c r="BS104" i="3"/>
  <c r="BQ104" i="3"/>
  <c r="BP104" i="3"/>
  <c r="BO104" i="3"/>
  <c r="BN104" i="3"/>
  <c r="BM104" i="3"/>
  <c r="CP104" i="3" s="1"/>
  <c r="BG104" i="3"/>
  <c r="BF104" i="3"/>
  <c r="BE104" i="3"/>
  <c r="BD104" i="3"/>
  <c r="BC104" i="3"/>
  <c r="BB104" i="3"/>
  <c r="BA104" i="3"/>
  <c r="AZ104" i="3"/>
  <c r="AY104" i="3"/>
  <c r="AX104" i="3"/>
  <c r="AW104" i="3"/>
  <c r="AV104" i="3"/>
  <c r="AU104" i="3"/>
  <c r="AT104" i="3"/>
  <c r="AS104" i="3"/>
  <c r="AR104" i="3"/>
  <c r="AC104" i="3"/>
  <c r="AE104" i="3" s="1"/>
  <c r="AB104" i="3"/>
  <c r="AH104" i="3" s="1"/>
  <c r="V104" i="3"/>
  <c r="U104" i="3"/>
  <c r="T104" i="3"/>
  <c r="S104" i="3"/>
  <c r="R104" i="3"/>
  <c r="Q104" i="3"/>
  <c r="P104" i="3"/>
  <c r="O104" i="3"/>
  <c r="N104" i="3"/>
  <c r="M104" i="3"/>
  <c r="L104" i="3"/>
  <c r="I104" i="3"/>
  <c r="G104" i="3"/>
  <c r="F104" i="3"/>
  <c r="CJ103" i="3"/>
  <c r="CH103" i="3"/>
  <c r="CG103" i="3"/>
  <c r="CD103" i="3"/>
  <c r="CC103" i="3"/>
  <c r="CB103" i="3"/>
  <c r="CA103" i="3"/>
  <c r="BV103" i="3"/>
  <c r="BW103" i="3" s="1"/>
  <c r="BX103" i="3" s="1"/>
  <c r="BT103" i="3"/>
  <c r="BS103" i="3"/>
  <c r="BQ103" i="3"/>
  <c r="BP103" i="3"/>
  <c r="BO103" i="3"/>
  <c r="BN103" i="3"/>
  <c r="BM103" i="3"/>
  <c r="CI103" i="3" s="1"/>
  <c r="BG103" i="3"/>
  <c r="BF103" i="3"/>
  <c r="BE103" i="3"/>
  <c r="BD103" i="3"/>
  <c r="BC103" i="3"/>
  <c r="BB103" i="3"/>
  <c r="BA103" i="3"/>
  <c r="AZ103" i="3"/>
  <c r="AY103" i="3"/>
  <c r="AX103" i="3"/>
  <c r="AW103" i="3"/>
  <c r="AV103" i="3"/>
  <c r="AU103" i="3"/>
  <c r="AT103" i="3"/>
  <c r="AS103" i="3"/>
  <c r="AR103" i="3"/>
  <c r="AH103" i="3"/>
  <c r="AE103" i="3"/>
  <c r="AC103" i="3"/>
  <c r="AG103" i="3" s="1"/>
  <c r="AB103" i="3"/>
  <c r="V103" i="3"/>
  <c r="U103" i="3"/>
  <c r="T103" i="3"/>
  <c r="S103" i="3"/>
  <c r="R103" i="3"/>
  <c r="Q103" i="3"/>
  <c r="P103" i="3"/>
  <c r="O103" i="3"/>
  <c r="N103" i="3"/>
  <c r="M103" i="3"/>
  <c r="L103" i="3"/>
  <c r="I103" i="3"/>
  <c r="G103" i="3"/>
  <c r="F103" i="3"/>
  <c r="CJ102" i="3"/>
  <c r="CH102" i="3"/>
  <c r="CG102" i="3"/>
  <c r="CD102" i="3"/>
  <c r="CC102" i="3"/>
  <c r="CB102" i="3"/>
  <c r="CA102" i="3"/>
  <c r="BV102" i="3"/>
  <c r="BU102" i="3" s="1"/>
  <c r="BT102" i="3"/>
  <c r="BS102" i="3"/>
  <c r="BQ102" i="3"/>
  <c r="BP102" i="3"/>
  <c r="BO102" i="3"/>
  <c r="BN102" i="3"/>
  <c r="BM102" i="3"/>
  <c r="CP102" i="3" s="1"/>
  <c r="BG102" i="3"/>
  <c r="BF102" i="3"/>
  <c r="BE102" i="3"/>
  <c r="BD102" i="3"/>
  <c r="BC102" i="3"/>
  <c r="BB102" i="3"/>
  <c r="BA102" i="3"/>
  <c r="AZ102" i="3"/>
  <c r="AY102" i="3"/>
  <c r="AX102" i="3"/>
  <c r="AW102" i="3"/>
  <c r="AV102" i="3"/>
  <c r="AU102" i="3"/>
  <c r="AT102" i="3"/>
  <c r="AS102" i="3"/>
  <c r="AR102" i="3"/>
  <c r="AC102" i="3"/>
  <c r="AE102" i="3" s="1"/>
  <c r="AB102" i="3"/>
  <c r="AH102" i="3" s="1"/>
  <c r="V102" i="3"/>
  <c r="U102" i="3"/>
  <c r="T102" i="3"/>
  <c r="S102" i="3"/>
  <c r="R102" i="3"/>
  <c r="Q102" i="3"/>
  <c r="P102" i="3"/>
  <c r="O102" i="3"/>
  <c r="N102" i="3"/>
  <c r="M102" i="3"/>
  <c r="L102" i="3"/>
  <c r="I102" i="3"/>
  <c r="G102" i="3"/>
  <c r="F102" i="3"/>
  <c r="CJ101" i="3"/>
  <c r="CH101" i="3"/>
  <c r="CG101" i="3"/>
  <c r="CD101" i="3"/>
  <c r="CC101" i="3"/>
  <c r="CB101" i="3"/>
  <c r="CA101" i="3"/>
  <c r="BV101" i="3"/>
  <c r="BW101" i="3" s="1"/>
  <c r="BX101" i="3" s="1"/>
  <c r="BT101" i="3"/>
  <c r="BS101" i="3"/>
  <c r="BQ101" i="3"/>
  <c r="BP101" i="3"/>
  <c r="BO101" i="3"/>
  <c r="BN101" i="3"/>
  <c r="BM101" i="3"/>
  <c r="CI101" i="3" s="1"/>
  <c r="BG101" i="3"/>
  <c r="BF101" i="3"/>
  <c r="BE101" i="3"/>
  <c r="BD101" i="3"/>
  <c r="BC101" i="3"/>
  <c r="BB101" i="3"/>
  <c r="BA101" i="3"/>
  <c r="AZ101" i="3"/>
  <c r="AY101" i="3"/>
  <c r="AX101" i="3"/>
  <c r="AW101" i="3"/>
  <c r="AV101" i="3"/>
  <c r="AU101" i="3"/>
  <c r="AT101" i="3"/>
  <c r="AS101" i="3"/>
  <c r="AR101" i="3"/>
  <c r="AE101" i="3"/>
  <c r="AC101" i="3"/>
  <c r="AG101" i="3" s="1"/>
  <c r="AB101" i="3"/>
  <c r="AH101" i="3" s="1"/>
  <c r="V101" i="3"/>
  <c r="U101" i="3"/>
  <c r="T101" i="3"/>
  <c r="S101" i="3"/>
  <c r="R101" i="3"/>
  <c r="Q101" i="3"/>
  <c r="P101" i="3"/>
  <c r="O101" i="3"/>
  <c r="N101" i="3"/>
  <c r="M101" i="3"/>
  <c r="L101" i="3"/>
  <c r="I101" i="3"/>
  <c r="G101" i="3"/>
  <c r="F101" i="3"/>
  <c r="CJ100" i="3"/>
  <c r="CH100" i="3"/>
  <c r="CG100" i="3"/>
  <c r="CD100" i="3"/>
  <c r="CC100" i="3"/>
  <c r="CB100" i="3"/>
  <c r="CA100" i="3"/>
  <c r="BV100" i="3"/>
  <c r="BU100" i="3" s="1"/>
  <c r="BT100" i="3"/>
  <c r="BS100" i="3"/>
  <c r="BQ100" i="3"/>
  <c r="BP100" i="3"/>
  <c r="BO100" i="3"/>
  <c r="BN100" i="3"/>
  <c r="BM100" i="3"/>
  <c r="CP100" i="3" s="1"/>
  <c r="BG100" i="3"/>
  <c r="BF100" i="3"/>
  <c r="BE100" i="3"/>
  <c r="BD100" i="3"/>
  <c r="BC100" i="3"/>
  <c r="BB100" i="3"/>
  <c r="BA100" i="3"/>
  <c r="AZ100" i="3"/>
  <c r="AY100" i="3"/>
  <c r="AX100" i="3"/>
  <c r="AW100" i="3"/>
  <c r="AV100" i="3"/>
  <c r="AU100" i="3"/>
  <c r="AT100" i="3"/>
  <c r="AS100" i="3"/>
  <c r="AR100" i="3"/>
  <c r="AC100" i="3"/>
  <c r="AE100" i="3" s="1"/>
  <c r="AB100" i="3"/>
  <c r="AH100" i="3" s="1"/>
  <c r="V100" i="3"/>
  <c r="U100" i="3"/>
  <c r="T100" i="3"/>
  <c r="S100" i="3"/>
  <c r="R100" i="3"/>
  <c r="Q100" i="3"/>
  <c r="P100" i="3"/>
  <c r="O100" i="3"/>
  <c r="N100" i="3"/>
  <c r="M100" i="3"/>
  <c r="L100" i="3"/>
  <c r="I100" i="3"/>
  <c r="G100" i="3"/>
  <c r="F100" i="3"/>
  <c r="CJ99" i="3"/>
  <c r="CH99" i="3"/>
  <c r="CG99" i="3"/>
  <c r="CD99" i="3"/>
  <c r="CC99" i="3"/>
  <c r="CB99" i="3"/>
  <c r="CA99" i="3"/>
  <c r="BV99" i="3"/>
  <c r="BW99" i="3" s="1"/>
  <c r="BX99" i="3" s="1"/>
  <c r="BT99" i="3"/>
  <c r="BS99" i="3"/>
  <c r="BQ99" i="3"/>
  <c r="BP99" i="3"/>
  <c r="BO99" i="3"/>
  <c r="BN99" i="3"/>
  <c r="BM99" i="3"/>
  <c r="CI99" i="3" s="1"/>
  <c r="BG99" i="3"/>
  <c r="BF99" i="3"/>
  <c r="BE99" i="3"/>
  <c r="BD99" i="3"/>
  <c r="BC99" i="3"/>
  <c r="BB99" i="3"/>
  <c r="BA99" i="3"/>
  <c r="AZ99" i="3"/>
  <c r="AY99" i="3"/>
  <c r="AX99" i="3"/>
  <c r="AW99" i="3"/>
  <c r="AV99" i="3"/>
  <c r="AU99" i="3"/>
  <c r="AT99" i="3"/>
  <c r="AS99" i="3"/>
  <c r="AR99" i="3"/>
  <c r="AE99" i="3"/>
  <c r="AC99" i="3"/>
  <c r="AG99" i="3" s="1"/>
  <c r="AB99" i="3"/>
  <c r="AH99" i="3" s="1"/>
  <c r="V99" i="3"/>
  <c r="U99" i="3"/>
  <c r="T99" i="3"/>
  <c r="S99" i="3"/>
  <c r="R99" i="3"/>
  <c r="Q99" i="3"/>
  <c r="P99" i="3"/>
  <c r="O99" i="3"/>
  <c r="N99" i="3"/>
  <c r="M99" i="3"/>
  <c r="L99" i="3"/>
  <c r="I99" i="3"/>
  <c r="G99" i="3"/>
  <c r="F99" i="3"/>
  <c r="CJ98" i="3"/>
  <c r="CH98" i="3"/>
  <c r="CG98" i="3"/>
  <c r="CD98" i="3"/>
  <c r="CC98" i="3"/>
  <c r="CB98" i="3"/>
  <c r="CA98" i="3"/>
  <c r="BV98" i="3"/>
  <c r="BU98" i="3" s="1"/>
  <c r="BT98" i="3"/>
  <c r="BS98" i="3"/>
  <c r="BQ98" i="3"/>
  <c r="BP98" i="3"/>
  <c r="BO98" i="3"/>
  <c r="BN98" i="3"/>
  <c r="BM98" i="3"/>
  <c r="CP98" i="3" s="1"/>
  <c r="BG98" i="3"/>
  <c r="BF98" i="3"/>
  <c r="BE98" i="3"/>
  <c r="BD98" i="3"/>
  <c r="BC98" i="3"/>
  <c r="BB98" i="3"/>
  <c r="BA98" i="3"/>
  <c r="AZ98" i="3"/>
  <c r="AY98" i="3"/>
  <c r="AX98" i="3"/>
  <c r="AW98" i="3"/>
  <c r="AV98" i="3"/>
  <c r="AU98" i="3"/>
  <c r="AT98" i="3"/>
  <c r="AS98" i="3"/>
  <c r="AR98" i="3"/>
  <c r="AC98" i="3"/>
  <c r="AE98" i="3" s="1"/>
  <c r="AB98" i="3"/>
  <c r="AH98" i="3" s="1"/>
  <c r="V98" i="3"/>
  <c r="U98" i="3"/>
  <c r="T98" i="3"/>
  <c r="S98" i="3"/>
  <c r="R98" i="3"/>
  <c r="Q98" i="3"/>
  <c r="P98" i="3"/>
  <c r="O98" i="3"/>
  <c r="N98" i="3"/>
  <c r="M98" i="3"/>
  <c r="L98" i="3"/>
  <c r="I98" i="3"/>
  <c r="G98" i="3"/>
  <c r="F98" i="3"/>
  <c r="CJ97" i="3"/>
  <c r="CH97" i="3"/>
  <c r="CG97" i="3"/>
  <c r="CD97" i="3"/>
  <c r="CC97" i="3"/>
  <c r="CB97" i="3"/>
  <c r="CA97" i="3"/>
  <c r="BV97" i="3"/>
  <c r="BW97" i="3" s="1"/>
  <c r="BX97" i="3" s="1"/>
  <c r="BT97" i="3"/>
  <c r="BS97" i="3"/>
  <c r="BQ97" i="3"/>
  <c r="BP97" i="3"/>
  <c r="BO97" i="3"/>
  <c r="BN97" i="3"/>
  <c r="BM97" i="3"/>
  <c r="CI97" i="3" s="1"/>
  <c r="BG97" i="3"/>
  <c r="BF97" i="3"/>
  <c r="BE97" i="3"/>
  <c r="BD97" i="3"/>
  <c r="BC97" i="3"/>
  <c r="BB97" i="3"/>
  <c r="BA97" i="3"/>
  <c r="AZ97" i="3"/>
  <c r="AY97" i="3"/>
  <c r="AX97" i="3"/>
  <c r="AW97" i="3"/>
  <c r="AV97" i="3"/>
  <c r="AU97" i="3"/>
  <c r="AT97" i="3"/>
  <c r="AS97" i="3"/>
  <c r="AR97" i="3"/>
  <c r="AE97" i="3"/>
  <c r="AC97" i="3"/>
  <c r="AG97" i="3" s="1"/>
  <c r="AB97" i="3"/>
  <c r="AH97" i="3" s="1"/>
  <c r="V97" i="3"/>
  <c r="U97" i="3"/>
  <c r="T97" i="3"/>
  <c r="S97" i="3"/>
  <c r="R97" i="3"/>
  <c r="Q97" i="3"/>
  <c r="P97" i="3"/>
  <c r="O97" i="3"/>
  <c r="N97" i="3"/>
  <c r="M97" i="3"/>
  <c r="L97" i="3"/>
  <c r="I97" i="3"/>
  <c r="G97" i="3"/>
  <c r="F97" i="3"/>
  <c r="CJ96" i="3"/>
  <c r="CH96" i="3"/>
  <c r="CG96" i="3"/>
  <c r="CD96" i="3"/>
  <c r="CC96" i="3"/>
  <c r="CB96" i="3"/>
  <c r="CA96" i="3"/>
  <c r="BV96" i="3"/>
  <c r="BU96" i="3" s="1"/>
  <c r="BT96" i="3"/>
  <c r="BS96" i="3"/>
  <c r="BQ96" i="3"/>
  <c r="BP96" i="3"/>
  <c r="BO96" i="3"/>
  <c r="BN96" i="3"/>
  <c r="BM96" i="3"/>
  <c r="CP96" i="3" s="1"/>
  <c r="BG96" i="3"/>
  <c r="BF96" i="3"/>
  <c r="BE96" i="3"/>
  <c r="BD96" i="3"/>
  <c r="BC96" i="3"/>
  <c r="BB96" i="3"/>
  <c r="BA96" i="3"/>
  <c r="AZ96" i="3"/>
  <c r="AY96" i="3"/>
  <c r="AX96" i="3"/>
  <c r="AW96" i="3"/>
  <c r="AV96" i="3"/>
  <c r="AU96" i="3"/>
  <c r="AT96" i="3"/>
  <c r="AS96" i="3"/>
  <c r="AR96" i="3"/>
  <c r="AC96" i="3"/>
  <c r="AE96" i="3" s="1"/>
  <c r="AB96" i="3"/>
  <c r="AH96" i="3" s="1"/>
  <c r="V96" i="3"/>
  <c r="U96" i="3"/>
  <c r="T96" i="3"/>
  <c r="S96" i="3"/>
  <c r="R96" i="3"/>
  <c r="Q96" i="3"/>
  <c r="P96" i="3"/>
  <c r="O96" i="3"/>
  <c r="N96" i="3"/>
  <c r="M96" i="3"/>
  <c r="L96" i="3"/>
  <c r="I96" i="3"/>
  <c r="G96" i="3"/>
  <c r="F96" i="3"/>
  <c r="CJ95" i="3"/>
  <c r="CH95" i="3"/>
  <c r="CG95" i="3"/>
  <c r="CD95" i="3"/>
  <c r="CC95" i="3"/>
  <c r="CB95" i="3"/>
  <c r="CA95" i="3"/>
  <c r="BV95" i="3"/>
  <c r="BW95" i="3" s="1"/>
  <c r="BX95" i="3" s="1"/>
  <c r="BT95" i="3"/>
  <c r="BS95" i="3"/>
  <c r="BQ95" i="3"/>
  <c r="BP95" i="3"/>
  <c r="BO95" i="3"/>
  <c r="BN95" i="3"/>
  <c r="BM95" i="3"/>
  <c r="CI95" i="3" s="1"/>
  <c r="BG95" i="3"/>
  <c r="BF95" i="3"/>
  <c r="BE95" i="3"/>
  <c r="BD95" i="3"/>
  <c r="BC95" i="3"/>
  <c r="BB95" i="3"/>
  <c r="BA95" i="3"/>
  <c r="AZ95" i="3"/>
  <c r="AY95" i="3"/>
  <c r="AX95" i="3"/>
  <c r="AW95" i="3"/>
  <c r="AV95" i="3"/>
  <c r="AU95" i="3"/>
  <c r="AT95" i="3"/>
  <c r="AS95" i="3"/>
  <c r="AR95" i="3"/>
  <c r="AE95" i="3"/>
  <c r="AC95" i="3"/>
  <c r="AG95" i="3" s="1"/>
  <c r="AB95" i="3"/>
  <c r="AH95" i="3" s="1"/>
  <c r="V95" i="3"/>
  <c r="U95" i="3"/>
  <c r="T95" i="3"/>
  <c r="S95" i="3"/>
  <c r="R95" i="3"/>
  <c r="Q95" i="3"/>
  <c r="P95" i="3"/>
  <c r="O95" i="3"/>
  <c r="N95" i="3"/>
  <c r="M95" i="3"/>
  <c r="L95" i="3"/>
  <c r="I95" i="3"/>
  <c r="G95" i="3"/>
  <c r="F95" i="3"/>
  <c r="CJ94" i="3"/>
  <c r="CH94" i="3"/>
  <c r="CG94" i="3"/>
  <c r="CD94" i="3"/>
  <c r="CC94" i="3"/>
  <c r="CB94" i="3"/>
  <c r="CA94" i="3"/>
  <c r="BV94" i="3"/>
  <c r="BU94" i="3" s="1"/>
  <c r="BT94" i="3"/>
  <c r="BS94" i="3"/>
  <c r="BQ94" i="3"/>
  <c r="BP94" i="3"/>
  <c r="BO94" i="3"/>
  <c r="BN94" i="3"/>
  <c r="BM94" i="3"/>
  <c r="CP94" i="3" s="1"/>
  <c r="BG94" i="3"/>
  <c r="BF94" i="3"/>
  <c r="BE94" i="3"/>
  <c r="BD94" i="3"/>
  <c r="BC94" i="3"/>
  <c r="BB94" i="3"/>
  <c r="BA94" i="3"/>
  <c r="AZ94" i="3"/>
  <c r="AY94" i="3"/>
  <c r="AX94" i="3"/>
  <c r="AW94" i="3"/>
  <c r="AV94" i="3"/>
  <c r="AU94" i="3"/>
  <c r="AT94" i="3"/>
  <c r="AS94" i="3"/>
  <c r="AR94" i="3"/>
  <c r="AC94" i="3"/>
  <c r="AE94" i="3" s="1"/>
  <c r="AB94" i="3"/>
  <c r="AH94" i="3" s="1"/>
  <c r="V94" i="3"/>
  <c r="U94" i="3"/>
  <c r="T94" i="3"/>
  <c r="S94" i="3"/>
  <c r="R94" i="3"/>
  <c r="Q94" i="3"/>
  <c r="P94" i="3"/>
  <c r="O94" i="3"/>
  <c r="N94" i="3"/>
  <c r="M94" i="3"/>
  <c r="L94" i="3"/>
  <c r="I94" i="3"/>
  <c r="G94" i="3"/>
  <c r="F94" i="3"/>
  <c r="CJ93" i="3"/>
  <c r="CH93" i="3"/>
  <c r="CG93" i="3"/>
  <c r="CD93" i="3"/>
  <c r="CC93" i="3"/>
  <c r="CB93" i="3"/>
  <c r="CA93" i="3"/>
  <c r="BV93" i="3"/>
  <c r="BW93" i="3" s="1"/>
  <c r="BX93" i="3" s="1"/>
  <c r="BT93" i="3"/>
  <c r="BS93" i="3"/>
  <c r="BQ93" i="3"/>
  <c r="BP93" i="3"/>
  <c r="BO93" i="3"/>
  <c r="BN93" i="3"/>
  <c r="BM93" i="3"/>
  <c r="CI93" i="3" s="1"/>
  <c r="BG93" i="3"/>
  <c r="BF93" i="3"/>
  <c r="BE93" i="3"/>
  <c r="BD93" i="3"/>
  <c r="BC93" i="3"/>
  <c r="BB93" i="3"/>
  <c r="BA93" i="3"/>
  <c r="AZ93" i="3"/>
  <c r="AY93" i="3"/>
  <c r="AX93" i="3"/>
  <c r="AW93" i="3"/>
  <c r="AV93" i="3"/>
  <c r="AU93" i="3"/>
  <c r="AT93" i="3"/>
  <c r="AS93" i="3"/>
  <c r="AR93" i="3"/>
  <c r="AE93" i="3"/>
  <c r="AC93" i="3"/>
  <c r="AG93" i="3" s="1"/>
  <c r="AB93" i="3"/>
  <c r="AH93" i="3" s="1"/>
  <c r="V93" i="3"/>
  <c r="U93" i="3"/>
  <c r="T93" i="3"/>
  <c r="S93" i="3"/>
  <c r="R93" i="3"/>
  <c r="Q93" i="3"/>
  <c r="P93" i="3"/>
  <c r="O93" i="3"/>
  <c r="N93" i="3"/>
  <c r="M93" i="3"/>
  <c r="L93" i="3"/>
  <c r="I93" i="3"/>
  <c r="G93" i="3"/>
  <c r="F93" i="3"/>
  <c r="CJ92" i="3"/>
  <c r="CH92" i="3"/>
  <c r="CG92" i="3"/>
  <c r="CD92" i="3"/>
  <c r="CC92" i="3"/>
  <c r="CB92" i="3"/>
  <c r="CA92" i="3"/>
  <c r="BV92" i="3"/>
  <c r="BU92" i="3" s="1"/>
  <c r="BT92" i="3"/>
  <c r="BS92" i="3"/>
  <c r="BQ92" i="3"/>
  <c r="BP92" i="3"/>
  <c r="BO92" i="3"/>
  <c r="BN92" i="3"/>
  <c r="BM92" i="3"/>
  <c r="CP92" i="3" s="1"/>
  <c r="BG92" i="3"/>
  <c r="BF92" i="3"/>
  <c r="BE92" i="3"/>
  <c r="BD92" i="3"/>
  <c r="BC92" i="3"/>
  <c r="BB92" i="3"/>
  <c r="BA92" i="3"/>
  <c r="AZ92" i="3"/>
  <c r="AY92" i="3"/>
  <c r="AX92" i="3"/>
  <c r="AW92" i="3"/>
  <c r="AV92" i="3"/>
  <c r="AU92" i="3"/>
  <c r="AT92" i="3"/>
  <c r="AS92" i="3"/>
  <c r="AR92" i="3"/>
  <c r="AC92" i="3"/>
  <c r="AE92" i="3" s="1"/>
  <c r="AB92" i="3"/>
  <c r="AH92" i="3" s="1"/>
  <c r="V92" i="3"/>
  <c r="U92" i="3"/>
  <c r="T92" i="3"/>
  <c r="S92" i="3"/>
  <c r="R92" i="3"/>
  <c r="Q92" i="3"/>
  <c r="P92" i="3"/>
  <c r="O92" i="3"/>
  <c r="N92" i="3"/>
  <c r="M92" i="3"/>
  <c r="L92" i="3"/>
  <c r="I92" i="3"/>
  <c r="G92" i="3"/>
  <c r="F92" i="3"/>
  <c r="CJ91" i="3"/>
  <c r="CH91" i="3"/>
  <c r="CG91" i="3"/>
  <c r="CD91" i="3"/>
  <c r="CC91" i="3"/>
  <c r="CB91" i="3"/>
  <c r="CA91" i="3"/>
  <c r="BV91" i="3"/>
  <c r="BW91" i="3" s="1"/>
  <c r="BX91" i="3" s="1"/>
  <c r="BT91" i="3"/>
  <c r="BS91" i="3"/>
  <c r="BQ91" i="3"/>
  <c r="BP91" i="3"/>
  <c r="BO91" i="3"/>
  <c r="BN91" i="3"/>
  <c r="BM91" i="3"/>
  <c r="CI91" i="3" s="1"/>
  <c r="BG91" i="3"/>
  <c r="BF91" i="3"/>
  <c r="BE91" i="3"/>
  <c r="BD91" i="3"/>
  <c r="BC91" i="3"/>
  <c r="BB91" i="3"/>
  <c r="BA91" i="3"/>
  <c r="AZ91" i="3"/>
  <c r="AY91" i="3"/>
  <c r="AX91" i="3"/>
  <c r="AW91" i="3"/>
  <c r="AV91" i="3"/>
  <c r="AU91" i="3"/>
  <c r="AT91" i="3"/>
  <c r="AS91" i="3"/>
  <c r="AR91" i="3"/>
  <c r="AE91" i="3"/>
  <c r="AC91" i="3"/>
  <c r="AG91" i="3" s="1"/>
  <c r="AB91" i="3"/>
  <c r="AH91" i="3" s="1"/>
  <c r="V91" i="3"/>
  <c r="U91" i="3"/>
  <c r="T91" i="3"/>
  <c r="S91" i="3"/>
  <c r="R91" i="3"/>
  <c r="Q91" i="3"/>
  <c r="P91" i="3"/>
  <c r="O91" i="3"/>
  <c r="N91" i="3"/>
  <c r="M91" i="3"/>
  <c r="L91" i="3"/>
  <c r="I91" i="3"/>
  <c r="G91" i="3"/>
  <c r="F91" i="3"/>
  <c r="CJ90" i="3"/>
  <c r="CH90" i="3"/>
  <c r="CG90" i="3"/>
  <c r="CD90" i="3"/>
  <c r="CC90" i="3"/>
  <c r="CB90" i="3"/>
  <c r="CA90" i="3"/>
  <c r="BV90" i="3"/>
  <c r="BU90" i="3" s="1"/>
  <c r="BT90" i="3"/>
  <c r="BS90" i="3"/>
  <c r="BQ90" i="3"/>
  <c r="BP90" i="3"/>
  <c r="BO90" i="3"/>
  <c r="BN90" i="3"/>
  <c r="BM90" i="3"/>
  <c r="CP90" i="3" s="1"/>
  <c r="BG90" i="3"/>
  <c r="BF90" i="3"/>
  <c r="BE90" i="3"/>
  <c r="BD90" i="3"/>
  <c r="BC90" i="3"/>
  <c r="BB90" i="3"/>
  <c r="BA90" i="3"/>
  <c r="AZ90" i="3"/>
  <c r="AY90" i="3"/>
  <c r="AX90" i="3"/>
  <c r="AW90" i="3"/>
  <c r="AV90" i="3"/>
  <c r="AU90" i="3"/>
  <c r="AT90" i="3"/>
  <c r="AS90" i="3"/>
  <c r="AR90" i="3"/>
  <c r="AC90" i="3"/>
  <c r="AE90" i="3" s="1"/>
  <c r="AB90" i="3"/>
  <c r="AH90" i="3" s="1"/>
  <c r="V90" i="3"/>
  <c r="U90" i="3"/>
  <c r="T90" i="3"/>
  <c r="S90" i="3"/>
  <c r="R90" i="3"/>
  <c r="Q90" i="3"/>
  <c r="P90" i="3"/>
  <c r="O90" i="3"/>
  <c r="N90" i="3"/>
  <c r="M90" i="3"/>
  <c r="L90" i="3"/>
  <c r="I90" i="3"/>
  <c r="G90" i="3"/>
  <c r="F90" i="3"/>
  <c r="CJ89" i="3"/>
  <c r="CH89" i="3"/>
  <c r="CG89" i="3"/>
  <c r="CD89" i="3"/>
  <c r="CC89" i="3"/>
  <c r="CB89" i="3"/>
  <c r="CA89" i="3"/>
  <c r="BV89" i="3"/>
  <c r="BW89" i="3" s="1"/>
  <c r="BX89" i="3" s="1"/>
  <c r="BT89" i="3"/>
  <c r="BS89" i="3"/>
  <c r="BQ89" i="3"/>
  <c r="BP89" i="3"/>
  <c r="BO89" i="3"/>
  <c r="BN89" i="3"/>
  <c r="BM89" i="3"/>
  <c r="CI89" i="3" s="1"/>
  <c r="BG89" i="3"/>
  <c r="BF89" i="3"/>
  <c r="BE89" i="3"/>
  <c r="BD89" i="3"/>
  <c r="BC89" i="3"/>
  <c r="BB89" i="3"/>
  <c r="BA89" i="3"/>
  <c r="AZ89" i="3"/>
  <c r="AY89" i="3"/>
  <c r="AX89" i="3"/>
  <c r="AW89" i="3"/>
  <c r="AV89" i="3"/>
  <c r="AU89" i="3"/>
  <c r="AT89" i="3"/>
  <c r="AS89" i="3"/>
  <c r="AR89" i="3"/>
  <c r="AE89" i="3"/>
  <c r="AC89" i="3"/>
  <c r="AG89" i="3" s="1"/>
  <c r="AB89" i="3"/>
  <c r="AH89" i="3" s="1"/>
  <c r="V89" i="3"/>
  <c r="U89" i="3"/>
  <c r="T89" i="3"/>
  <c r="S89" i="3"/>
  <c r="R89" i="3"/>
  <c r="Q89" i="3"/>
  <c r="P89" i="3"/>
  <c r="O89" i="3"/>
  <c r="N89" i="3"/>
  <c r="M89" i="3"/>
  <c r="L89" i="3"/>
  <c r="I89" i="3"/>
  <c r="G89" i="3"/>
  <c r="F89" i="3"/>
  <c r="CJ88" i="3"/>
  <c r="CH88" i="3"/>
  <c r="CG88" i="3"/>
  <c r="CD88" i="3"/>
  <c r="CC88" i="3"/>
  <c r="CB88" i="3"/>
  <c r="CA88" i="3"/>
  <c r="BV88" i="3"/>
  <c r="BU88" i="3" s="1"/>
  <c r="BT88" i="3"/>
  <c r="BS88" i="3"/>
  <c r="BQ88" i="3"/>
  <c r="BP88" i="3"/>
  <c r="BO88" i="3"/>
  <c r="BN88" i="3"/>
  <c r="BM88" i="3"/>
  <c r="CP88" i="3" s="1"/>
  <c r="BG88" i="3"/>
  <c r="BF88" i="3"/>
  <c r="BE88" i="3"/>
  <c r="BD88" i="3"/>
  <c r="BC88" i="3"/>
  <c r="BB88" i="3"/>
  <c r="BA88" i="3"/>
  <c r="AZ88" i="3"/>
  <c r="AY88" i="3"/>
  <c r="AX88" i="3"/>
  <c r="AW88" i="3"/>
  <c r="AV88" i="3"/>
  <c r="AU88" i="3"/>
  <c r="AT88" i="3"/>
  <c r="AS88" i="3"/>
  <c r="AR88" i="3"/>
  <c r="AC88" i="3"/>
  <c r="AE88" i="3" s="1"/>
  <c r="AB88" i="3"/>
  <c r="AH88" i="3" s="1"/>
  <c r="V88" i="3"/>
  <c r="U88" i="3"/>
  <c r="T88" i="3"/>
  <c r="S88" i="3"/>
  <c r="R88" i="3"/>
  <c r="Q88" i="3"/>
  <c r="P88" i="3"/>
  <c r="O88" i="3"/>
  <c r="N88" i="3"/>
  <c r="M88" i="3"/>
  <c r="L88" i="3"/>
  <c r="I88" i="3"/>
  <c r="G88" i="3"/>
  <c r="F88" i="3"/>
  <c r="CJ87" i="3"/>
  <c r="CH87" i="3"/>
  <c r="CG87" i="3"/>
  <c r="CD87" i="3"/>
  <c r="CC87" i="3"/>
  <c r="CB87" i="3"/>
  <c r="CA87" i="3"/>
  <c r="BV87" i="3"/>
  <c r="BW87" i="3" s="1"/>
  <c r="BX87" i="3" s="1"/>
  <c r="BT87" i="3"/>
  <c r="BS87" i="3"/>
  <c r="BQ87" i="3"/>
  <c r="BP87" i="3"/>
  <c r="BO87" i="3"/>
  <c r="BN87" i="3"/>
  <c r="BM87" i="3"/>
  <c r="CI87" i="3" s="1"/>
  <c r="BG87" i="3"/>
  <c r="BF87" i="3"/>
  <c r="BE87" i="3"/>
  <c r="BD87" i="3"/>
  <c r="BC87" i="3"/>
  <c r="BB87" i="3"/>
  <c r="BA87" i="3"/>
  <c r="AZ87" i="3"/>
  <c r="AY87" i="3"/>
  <c r="AX87" i="3"/>
  <c r="AW87" i="3"/>
  <c r="AV87" i="3"/>
  <c r="AU87" i="3"/>
  <c r="AT87" i="3"/>
  <c r="AS87" i="3"/>
  <c r="AR87" i="3"/>
  <c r="AE87" i="3"/>
  <c r="AC87" i="3"/>
  <c r="AG87" i="3" s="1"/>
  <c r="AB87" i="3"/>
  <c r="AH87" i="3" s="1"/>
  <c r="V87" i="3"/>
  <c r="U87" i="3"/>
  <c r="T87" i="3"/>
  <c r="S87" i="3"/>
  <c r="R87" i="3"/>
  <c r="Q87" i="3"/>
  <c r="P87" i="3"/>
  <c r="O87" i="3"/>
  <c r="N87" i="3"/>
  <c r="M87" i="3"/>
  <c r="L87" i="3"/>
  <c r="I87" i="3"/>
  <c r="G87" i="3"/>
  <c r="F87" i="3"/>
  <c r="CJ86" i="3"/>
  <c r="CH86" i="3"/>
  <c r="CG86" i="3"/>
  <c r="CD86" i="3"/>
  <c r="CC86" i="3"/>
  <c r="CB86" i="3"/>
  <c r="CA86" i="3"/>
  <c r="BV86" i="3"/>
  <c r="BU86" i="3" s="1"/>
  <c r="BT86" i="3"/>
  <c r="BS86" i="3"/>
  <c r="BQ86" i="3"/>
  <c r="BP86" i="3"/>
  <c r="BO86" i="3"/>
  <c r="BN86" i="3"/>
  <c r="BM86" i="3"/>
  <c r="CP86" i="3" s="1"/>
  <c r="BG86" i="3"/>
  <c r="BF86" i="3"/>
  <c r="BE86" i="3"/>
  <c r="BD86" i="3"/>
  <c r="BC86" i="3"/>
  <c r="BB86" i="3"/>
  <c r="BA86" i="3"/>
  <c r="AZ86" i="3"/>
  <c r="AY86" i="3"/>
  <c r="AX86" i="3"/>
  <c r="AW86" i="3"/>
  <c r="AV86" i="3"/>
  <c r="AU86" i="3"/>
  <c r="AT86" i="3"/>
  <c r="AS86" i="3"/>
  <c r="AR86" i="3"/>
  <c r="AC86" i="3"/>
  <c r="AE86" i="3" s="1"/>
  <c r="AB86" i="3"/>
  <c r="AH86" i="3" s="1"/>
  <c r="V86" i="3"/>
  <c r="U86" i="3"/>
  <c r="T86" i="3"/>
  <c r="S86" i="3"/>
  <c r="R86" i="3"/>
  <c r="Q86" i="3"/>
  <c r="P86" i="3"/>
  <c r="O86" i="3"/>
  <c r="N86" i="3"/>
  <c r="M86" i="3"/>
  <c r="L86" i="3"/>
  <c r="I86" i="3"/>
  <c r="G86" i="3"/>
  <c r="F86" i="3"/>
  <c r="CJ85" i="3"/>
  <c r="CH85" i="3"/>
  <c r="CG85" i="3"/>
  <c r="CD85" i="3"/>
  <c r="CC85" i="3"/>
  <c r="CB85" i="3"/>
  <c r="CA85" i="3"/>
  <c r="BV85" i="3"/>
  <c r="BW85" i="3" s="1"/>
  <c r="BX85" i="3" s="1"/>
  <c r="BT85" i="3"/>
  <c r="BS85" i="3"/>
  <c r="BQ85" i="3"/>
  <c r="BP85" i="3"/>
  <c r="BO85" i="3"/>
  <c r="BN85" i="3"/>
  <c r="BM85" i="3"/>
  <c r="CI85" i="3" s="1"/>
  <c r="BG85" i="3"/>
  <c r="BF85" i="3"/>
  <c r="BE85" i="3"/>
  <c r="BD85" i="3"/>
  <c r="BC85" i="3"/>
  <c r="BB85" i="3"/>
  <c r="BA85" i="3"/>
  <c r="AZ85" i="3"/>
  <c r="AY85" i="3"/>
  <c r="AX85" i="3"/>
  <c r="AW85" i="3"/>
  <c r="AV85" i="3"/>
  <c r="AU85" i="3"/>
  <c r="AT85" i="3"/>
  <c r="AS85" i="3"/>
  <c r="AR85" i="3"/>
  <c r="AE85" i="3"/>
  <c r="AC85" i="3"/>
  <c r="AG85" i="3" s="1"/>
  <c r="AB85" i="3"/>
  <c r="AH85" i="3" s="1"/>
  <c r="V85" i="3"/>
  <c r="U85" i="3"/>
  <c r="T85" i="3"/>
  <c r="S85" i="3"/>
  <c r="R85" i="3"/>
  <c r="Q85" i="3"/>
  <c r="P85" i="3"/>
  <c r="O85" i="3"/>
  <c r="N85" i="3"/>
  <c r="M85" i="3"/>
  <c r="L85" i="3"/>
  <c r="I85" i="3"/>
  <c r="G85" i="3"/>
  <c r="F85" i="3"/>
  <c r="CJ84" i="3"/>
  <c r="CH84" i="3"/>
  <c r="CG84" i="3"/>
  <c r="CD84" i="3"/>
  <c r="CC84" i="3"/>
  <c r="CB84" i="3"/>
  <c r="CA84" i="3"/>
  <c r="BV84" i="3"/>
  <c r="BU84" i="3" s="1"/>
  <c r="BT84" i="3"/>
  <c r="BS84" i="3"/>
  <c r="BQ84" i="3"/>
  <c r="BP84" i="3"/>
  <c r="BO84" i="3"/>
  <c r="BN84" i="3"/>
  <c r="BM84" i="3"/>
  <c r="CP84" i="3" s="1"/>
  <c r="BG84" i="3"/>
  <c r="BF84" i="3"/>
  <c r="BE84" i="3"/>
  <c r="BD84" i="3"/>
  <c r="BC84" i="3"/>
  <c r="BB84" i="3"/>
  <c r="BA84" i="3"/>
  <c r="AZ84" i="3"/>
  <c r="AY84" i="3"/>
  <c r="AX84" i="3"/>
  <c r="AW84" i="3"/>
  <c r="AV84" i="3"/>
  <c r="AU84" i="3"/>
  <c r="AT84" i="3"/>
  <c r="AS84" i="3"/>
  <c r="AR84" i="3"/>
  <c r="AC84" i="3"/>
  <c r="AE84" i="3" s="1"/>
  <c r="AB84" i="3"/>
  <c r="AH84" i="3" s="1"/>
  <c r="V84" i="3"/>
  <c r="U84" i="3"/>
  <c r="T84" i="3"/>
  <c r="S84" i="3"/>
  <c r="R84" i="3"/>
  <c r="Q84" i="3"/>
  <c r="P84" i="3"/>
  <c r="O84" i="3"/>
  <c r="N84" i="3"/>
  <c r="M84" i="3"/>
  <c r="L84" i="3"/>
  <c r="I84" i="3"/>
  <c r="G84" i="3"/>
  <c r="F84" i="3"/>
  <c r="CJ83" i="3"/>
  <c r="CH83" i="3"/>
  <c r="CG83" i="3"/>
  <c r="CD83" i="3"/>
  <c r="CC83" i="3"/>
  <c r="CB83" i="3"/>
  <c r="CA83" i="3"/>
  <c r="BV83" i="3"/>
  <c r="BW83" i="3" s="1"/>
  <c r="BX83" i="3" s="1"/>
  <c r="BT83" i="3"/>
  <c r="BS83" i="3"/>
  <c r="BQ83" i="3"/>
  <c r="BP83" i="3"/>
  <c r="BO83" i="3"/>
  <c r="BN83" i="3"/>
  <c r="BM83" i="3"/>
  <c r="CI83" i="3" s="1"/>
  <c r="BG83" i="3"/>
  <c r="BF83" i="3"/>
  <c r="BE83" i="3"/>
  <c r="BD83" i="3"/>
  <c r="BC83" i="3"/>
  <c r="BB83" i="3"/>
  <c r="BA83" i="3"/>
  <c r="AZ83" i="3"/>
  <c r="AY83" i="3"/>
  <c r="AX83" i="3"/>
  <c r="AW83" i="3"/>
  <c r="AV83" i="3"/>
  <c r="AU83" i="3"/>
  <c r="AT83" i="3"/>
  <c r="AS83" i="3"/>
  <c r="AR83" i="3"/>
  <c r="AE83" i="3"/>
  <c r="AC83" i="3"/>
  <c r="AG83" i="3" s="1"/>
  <c r="AB83" i="3"/>
  <c r="AH83" i="3" s="1"/>
  <c r="V83" i="3"/>
  <c r="U83" i="3"/>
  <c r="T83" i="3"/>
  <c r="S83" i="3"/>
  <c r="R83" i="3"/>
  <c r="Q83" i="3"/>
  <c r="P83" i="3"/>
  <c r="O83" i="3"/>
  <c r="N83" i="3"/>
  <c r="M83" i="3"/>
  <c r="L83" i="3"/>
  <c r="I83" i="3"/>
  <c r="G83" i="3"/>
  <c r="F83" i="3"/>
  <c r="CJ82" i="3"/>
  <c r="CH82" i="3"/>
  <c r="CG82" i="3"/>
  <c r="CD82" i="3"/>
  <c r="CC82" i="3"/>
  <c r="CB82" i="3"/>
  <c r="CA82" i="3"/>
  <c r="BV82" i="3"/>
  <c r="BU82" i="3" s="1"/>
  <c r="BT82" i="3"/>
  <c r="BS82" i="3"/>
  <c r="BQ82" i="3"/>
  <c r="BP82" i="3"/>
  <c r="BO82" i="3"/>
  <c r="BN82" i="3"/>
  <c r="BM82" i="3"/>
  <c r="CP82" i="3" s="1"/>
  <c r="BG82" i="3"/>
  <c r="BF82" i="3"/>
  <c r="BE82" i="3"/>
  <c r="BD82" i="3"/>
  <c r="BC82" i="3"/>
  <c r="BB82" i="3"/>
  <c r="BA82" i="3"/>
  <c r="AZ82" i="3"/>
  <c r="AY82" i="3"/>
  <c r="AX82" i="3"/>
  <c r="AW82" i="3"/>
  <c r="AV82" i="3"/>
  <c r="AU82" i="3"/>
  <c r="AT82" i="3"/>
  <c r="AS82" i="3"/>
  <c r="AR82" i="3"/>
  <c r="AC82" i="3"/>
  <c r="AE82" i="3" s="1"/>
  <c r="AB82" i="3"/>
  <c r="AH82" i="3" s="1"/>
  <c r="V82" i="3"/>
  <c r="U82" i="3"/>
  <c r="T82" i="3"/>
  <c r="S82" i="3"/>
  <c r="R82" i="3"/>
  <c r="Q82" i="3"/>
  <c r="P82" i="3"/>
  <c r="O82" i="3"/>
  <c r="N82" i="3"/>
  <c r="M82" i="3"/>
  <c r="L82" i="3"/>
  <c r="I82" i="3"/>
  <c r="G82" i="3"/>
  <c r="F82" i="3"/>
  <c r="CJ81" i="3"/>
  <c r="CH81" i="3"/>
  <c r="CG81" i="3"/>
  <c r="CD81" i="3"/>
  <c r="CC81" i="3"/>
  <c r="CB81" i="3"/>
  <c r="CA81" i="3"/>
  <c r="BV81" i="3"/>
  <c r="BW81" i="3" s="1"/>
  <c r="BX81" i="3" s="1"/>
  <c r="BT81" i="3"/>
  <c r="BS81" i="3"/>
  <c r="BQ81" i="3"/>
  <c r="BP81" i="3"/>
  <c r="BO81" i="3"/>
  <c r="BN81" i="3"/>
  <c r="BM81" i="3"/>
  <c r="CI81" i="3" s="1"/>
  <c r="BG81" i="3"/>
  <c r="BF81" i="3"/>
  <c r="BE81" i="3"/>
  <c r="BD81" i="3"/>
  <c r="BC81" i="3"/>
  <c r="BB81" i="3"/>
  <c r="BA81" i="3"/>
  <c r="AZ81" i="3"/>
  <c r="AY81" i="3"/>
  <c r="AX81" i="3"/>
  <c r="AW81" i="3"/>
  <c r="AV81" i="3"/>
  <c r="AU81" i="3"/>
  <c r="AT81" i="3"/>
  <c r="AS81" i="3"/>
  <c r="AR81" i="3"/>
  <c r="AE81" i="3"/>
  <c r="AC81" i="3"/>
  <c r="AG81" i="3" s="1"/>
  <c r="AB81" i="3"/>
  <c r="AH81" i="3" s="1"/>
  <c r="V81" i="3"/>
  <c r="U81" i="3"/>
  <c r="T81" i="3"/>
  <c r="S81" i="3"/>
  <c r="R81" i="3"/>
  <c r="Q81" i="3"/>
  <c r="P81" i="3"/>
  <c r="O81" i="3"/>
  <c r="N81" i="3"/>
  <c r="M81" i="3"/>
  <c r="L81" i="3"/>
  <c r="I81" i="3"/>
  <c r="G81" i="3"/>
  <c r="F81" i="3"/>
  <c r="CJ80" i="3"/>
  <c r="CH80" i="3"/>
  <c r="CG80" i="3"/>
  <c r="CD80" i="3"/>
  <c r="CC80" i="3"/>
  <c r="CB80" i="3"/>
  <c r="CA80" i="3"/>
  <c r="BV80" i="3"/>
  <c r="BU80" i="3" s="1"/>
  <c r="BT80" i="3"/>
  <c r="BS80" i="3"/>
  <c r="BQ80" i="3"/>
  <c r="BP80" i="3"/>
  <c r="BO80" i="3"/>
  <c r="BN80" i="3"/>
  <c r="BM80" i="3"/>
  <c r="CP80" i="3" s="1"/>
  <c r="BG80" i="3"/>
  <c r="BF80" i="3"/>
  <c r="BE80" i="3"/>
  <c r="BD80" i="3"/>
  <c r="BC80" i="3"/>
  <c r="BB80" i="3"/>
  <c r="BA80" i="3"/>
  <c r="AZ80" i="3"/>
  <c r="AY80" i="3"/>
  <c r="AX80" i="3"/>
  <c r="AW80" i="3"/>
  <c r="AV80" i="3"/>
  <c r="AU80" i="3"/>
  <c r="AT80" i="3"/>
  <c r="AS80" i="3"/>
  <c r="AR80" i="3"/>
  <c r="AC80" i="3"/>
  <c r="AE80" i="3" s="1"/>
  <c r="AB80" i="3"/>
  <c r="AH80" i="3" s="1"/>
  <c r="V80" i="3"/>
  <c r="U80" i="3"/>
  <c r="T80" i="3"/>
  <c r="S80" i="3"/>
  <c r="R80" i="3"/>
  <c r="Q80" i="3"/>
  <c r="P80" i="3"/>
  <c r="O80" i="3"/>
  <c r="N80" i="3"/>
  <c r="M80" i="3"/>
  <c r="L80" i="3"/>
  <c r="I80" i="3"/>
  <c r="G80" i="3"/>
  <c r="F80" i="3"/>
  <c r="CJ79" i="3"/>
  <c r="CH79" i="3"/>
  <c r="CG79" i="3"/>
  <c r="CD79" i="3"/>
  <c r="CC79" i="3"/>
  <c r="CB79" i="3"/>
  <c r="CA79" i="3"/>
  <c r="BV79" i="3"/>
  <c r="BW79" i="3" s="1"/>
  <c r="BX79" i="3" s="1"/>
  <c r="BT79" i="3"/>
  <c r="BS79" i="3"/>
  <c r="BQ79" i="3"/>
  <c r="BP79" i="3"/>
  <c r="BO79" i="3"/>
  <c r="BN79" i="3"/>
  <c r="BM79" i="3"/>
  <c r="CI79" i="3" s="1"/>
  <c r="BG79" i="3"/>
  <c r="BF79" i="3"/>
  <c r="BE79" i="3"/>
  <c r="BD79" i="3"/>
  <c r="BC79" i="3"/>
  <c r="BB79" i="3"/>
  <c r="BA79" i="3"/>
  <c r="AZ79" i="3"/>
  <c r="AY79" i="3"/>
  <c r="AX79" i="3"/>
  <c r="AW79" i="3"/>
  <c r="AV79" i="3"/>
  <c r="AU79" i="3"/>
  <c r="AT79" i="3"/>
  <c r="AS79" i="3"/>
  <c r="AR79" i="3"/>
  <c r="AE79" i="3"/>
  <c r="AC79" i="3"/>
  <c r="AG79" i="3" s="1"/>
  <c r="AB79" i="3"/>
  <c r="AH79" i="3" s="1"/>
  <c r="V79" i="3"/>
  <c r="U79" i="3"/>
  <c r="T79" i="3"/>
  <c r="S79" i="3"/>
  <c r="R79" i="3"/>
  <c r="Q79" i="3"/>
  <c r="P79" i="3"/>
  <c r="O79" i="3"/>
  <c r="N79" i="3"/>
  <c r="M79" i="3"/>
  <c r="L79" i="3"/>
  <c r="I79" i="3"/>
  <c r="G79" i="3"/>
  <c r="F79" i="3"/>
  <c r="CJ78" i="3"/>
  <c r="CH78" i="3"/>
  <c r="CG78" i="3"/>
  <c r="CD78" i="3"/>
  <c r="CC78" i="3"/>
  <c r="CB78" i="3"/>
  <c r="CA78" i="3"/>
  <c r="BV78" i="3"/>
  <c r="BU78" i="3" s="1"/>
  <c r="BT78" i="3"/>
  <c r="BS78" i="3"/>
  <c r="BQ78" i="3"/>
  <c r="BP78" i="3"/>
  <c r="BO78" i="3"/>
  <c r="BN78" i="3"/>
  <c r="BM78" i="3"/>
  <c r="CP78" i="3" s="1"/>
  <c r="BG78" i="3"/>
  <c r="BF78" i="3"/>
  <c r="BE78" i="3"/>
  <c r="BD78" i="3"/>
  <c r="BC78" i="3"/>
  <c r="BB78" i="3"/>
  <c r="BA78" i="3"/>
  <c r="AZ78" i="3"/>
  <c r="AY78" i="3"/>
  <c r="AX78" i="3"/>
  <c r="AW78" i="3"/>
  <c r="AV78" i="3"/>
  <c r="AU78" i="3"/>
  <c r="AT78" i="3"/>
  <c r="AS78" i="3"/>
  <c r="AR78" i="3"/>
  <c r="AC78" i="3"/>
  <c r="AE78" i="3" s="1"/>
  <c r="AB78" i="3"/>
  <c r="AH78" i="3" s="1"/>
  <c r="V78" i="3"/>
  <c r="U78" i="3"/>
  <c r="T78" i="3"/>
  <c r="S78" i="3"/>
  <c r="R78" i="3"/>
  <c r="Q78" i="3"/>
  <c r="P78" i="3"/>
  <c r="O78" i="3"/>
  <c r="N78" i="3"/>
  <c r="M78" i="3"/>
  <c r="L78" i="3"/>
  <c r="I78" i="3"/>
  <c r="G78" i="3"/>
  <c r="F78" i="3"/>
  <c r="CJ77" i="3"/>
  <c r="CH77" i="3"/>
  <c r="CG77" i="3"/>
  <c r="CD77" i="3"/>
  <c r="CC77" i="3"/>
  <c r="CB77" i="3"/>
  <c r="CA77" i="3"/>
  <c r="BV77" i="3"/>
  <c r="BW77" i="3" s="1"/>
  <c r="BX77" i="3" s="1"/>
  <c r="BT77" i="3"/>
  <c r="BS77" i="3"/>
  <c r="BQ77" i="3"/>
  <c r="BP77" i="3"/>
  <c r="BO77" i="3"/>
  <c r="BN77" i="3"/>
  <c r="BM77" i="3"/>
  <c r="CI77" i="3" s="1"/>
  <c r="BG77" i="3"/>
  <c r="BF77" i="3"/>
  <c r="BE77" i="3"/>
  <c r="BD77" i="3"/>
  <c r="BC77" i="3"/>
  <c r="BB77" i="3"/>
  <c r="BA77" i="3"/>
  <c r="AZ77" i="3"/>
  <c r="AY77" i="3"/>
  <c r="AX77" i="3"/>
  <c r="AW77" i="3"/>
  <c r="AV77" i="3"/>
  <c r="AU77" i="3"/>
  <c r="AT77" i="3"/>
  <c r="AS77" i="3"/>
  <c r="AR77" i="3"/>
  <c r="AB77" i="3"/>
  <c r="AH77" i="3" s="1"/>
  <c r="V77" i="3"/>
  <c r="U77" i="3"/>
  <c r="T77" i="3"/>
  <c r="S77" i="3"/>
  <c r="R77" i="3"/>
  <c r="Q77" i="3"/>
  <c r="P77" i="3"/>
  <c r="O77" i="3"/>
  <c r="N77" i="3"/>
  <c r="M77" i="3"/>
  <c r="L77" i="3"/>
  <c r="I77" i="3"/>
  <c r="G77" i="3"/>
  <c r="F77" i="3"/>
  <c r="CJ76" i="3"/>
  <c r="CH76" i="3"/>
  <c r="CG76" i="3"/>
  <c r="CD76" i="3"/>
  <c r="CC76" i="3"/>
  <c r="CB76" i="3"/>
  <c r="CA76" i="3"/>
  <c r="BV76" i="3"/>
  <c r="BU76" i="3" s="1"/>
  <c r="BT76" i="3"/>
  <c r="BS76" i="3"/>
  <c r="BQ76" i="3"/>
  <c r="BP76" i="3"/>
  <c r="BO76" i="3"/>
  <c r="BN76" i="3"/>
  <c r="BM76" i="3"/>
  <c r="CP76" i="3" s="1"/>
  <c r="BG76" i="3"/>
  <c r="BF76" i="3"/>
  <c r="BE76" i="3"/>
  <c r="BD76" i="3"/>
  <c r="BC76" i="3"/>
  <c r="BB76" i="3"/>
  <c r="BA76" i="3"/>
  <c r="AZ76" i="3"/>
  <c r="AY76" i="3"/>
  <c r="AX76" i="3"/>
  <c r="AW76" i="3"/>
  <c r="AV76" i="3"/>
  <c r="AU76" i="3"/>
  <c r="AT76" i="3"/>
  <c r="AS76" i="3"/>
  <c r="AR76" i="3"/>
  <c r="AB76" i="3"/>
  <c r="AH76" i="3" s="1"/>
  <c r="V76" i="3"/>
  <c r="U76" i="3"/>
  <c r="T76" i="3"/>
  <c r="S76" i="3"/>
  <c r="R76" i="3"/>
  <c r="Q76" i="3"/>
  <c r="P76" i="3"/>
  <c r="O76" i="3"/>
  <c r="N76" i="3"/>
  <c r="CF76" i="3" s="1"/>
  <c r="M76" i="3"/>
  <c r="L76" i="3"/>
  <c r="I76" i="3"/>
  <c r="G76" i="3"/>
  <c r="F76" i="3"/>
  <c r="CJ75" i="3"/>
  <c r="CH75" i="3"/>
  <c r="CG75" i="3"/>
  <c r="CD75" i="3"/>
  <c r="CC75" i="3"/>
  <c r="CB75" i="3"/>
  <c r="CA75" i="3"/>
  <c r="BV75" i="3"/>
  <c r="BT75" i="3"/>
  <c r="BS75" i="3"/>
  <c r="BQ75" i="3"/>
  <c r="BP75" i="3"/>
  <c r="BO75" i="3"/>
  <c r="BN75" i="3"/>
  <c r="BM75" i="3"/>
  <c r="CI75" i="3" s="1"/>
  <c r="BG75" i="3"/>
  <c r="BF75" i="3"/>
  <c r="BE75" i="3"/>
  <c r="BD75" i="3"/>
  <c r="BC75" i="3"/>
  <c r="BB75" i="3"/>
  <c r="BA75" i="3"/>
  <c r="AZ75" i="3"/>
  <c r="AY75" i="3"/>
  <c r="AX75" i="3"/>
  <c r="AW75" i="3"/>
  <c r="AV75" i="3"/>
  <c r="AU75" i="3"/>
  <c r="AT75" i="3"/>
  <c r="AS75" i="3"/>
  <c r="AR75" i="3"/>
  <c r="AC75" i="3"/>
  <c r="AG75" i="3" s="1"/>
  <c r="AB75" i="3"/>
  <c r="AH75" i="3" s="1"/>
  <c r="V75" i="3"/>
  <c r="U75" i="3"/>
  <c r="T75" i="3"/>
  <c r="S75" i="3"/>
  <c r="R75" i="3"/>
  <c r="Q75" i="3"/>
  <c r="P75" i="3"/>
  <c r="O75" i="3"/>
  <c r="N75" i="3"/>
  <c r="M75" i="3"/>
  <c r="L75" i="3"/>
  <c r="I75" i="3"/>
  <c r="G75" i="3"/>
  <c r="F75" i="3"/>
  <c r="CJ74" i="3"/>
  <c r="CH74" i="3"/>
  <c r="CG74" i="3"/>
  <c r="CD74" i="3"/>
  <c r="CC74" i="3"/>
  <c r="CB74" i="3"/>
  <c r="CA74" i="3"/>
  <c r="BV74" i="3"/>
  <c r="BU74" i="3" s="1"/>
  <c r="BT74" i="3"/>
  <c r="BS74" i="3"/>
  <c r="BQ74" i="3"/>
  <c r="BP74" i="3"/>
  <c r="BO74" i="3"/>
  <c r="BN74" i="3"/>
  <c r="BM74" i="3"/>
  <c r="CP74" i="3" s="1"/>
  <c r="BG74" i="3"/>
  <c r="BF74" i="3"/>
  <c r="BE74" i="3"/>
  <c r="BD74" i="3"/>
  <c r="BC74" i="3"/>
  <c r="BB74" i="3"/>
  <c r="BA74" i="3"/>
  <c r="AZ74" i="3"/>
  <c r="AY74" i="3"/>
  <c r="AX74" i="3"/>
  <c r="AW74" i="3"/>
  <c r="AV74" i="3"/>
  <c r="AU74" i="3"/>
  <c r="AT74" i="3"/>
  <c r="AS74" i="3"/>
  <c r="AR74" i="3"/>
  <c r="AC74" i="3"/>
  <c r="AE74" i="3" s="1"/>
  <c r="AB74" i="3"/>
  <c r="AH74" i="3" s="1"/>
  <c r="V74" i="3"/>
  <c r="U74" i="3"/>
  <c r="T74" i="3"/>
  <c r="S74" i="3"/>
  <c r="R74" i="3"/>
  <c r="Q74" i="3"/>
  <c r="P74" i="3"/>
  <c r="O74" i="3"/>
  <c r="N74" i="3"/>
  <c r="M74" i="3"/>
  <c r="L74" i="3"/>
  <c r="I74" i="3"/>
  <c r="G74" i="3"/>
  <c r="F74" i="3"/>
  <c r="CJ73" i="3"/>
  <c r="CH73" i="3"/>
  <c r="CG73" i="3"/>
  <c r="CD73" i="3"/>
  <c r="CC73" i="3"/>
  <c r="CB73" i="3"/>
  <c r="CA73" i="3"/>
  <c r="BV73" i="3"/>
  <c r="BW73" i="3" s="1"/>
  <c r="BX73" i="3" s="1"/>
  <c r="BT73" i="3"/>
  <c r="BS73" i="3"/>
  <c r="BQ73" i="3"/>
  <c r="BP73" i="3"/>
  <c r="BO73" i="3"/>
  <c r="BN73" i="3"/>
  <c r="BM73" i="3"/>
  <c r="CI73" i="3" s="1"/>
  <c r="BG73" i="3"/>
  <c r="BF73" i="3"/>
  <c r="BE73" i="3"/>
  <c r="BD73" i="3"/>
  <c r="BC73" i="3"/>
  <c r="BB73" i="3"/>
  <c r="BA73" i="3"/>
  <c r="AZ73" i="3"/>
  <c r="AY73" i="3"/>
  <c r="AX73" i="3"/>
  <c r="AW73" i="3"/>
  <c r="AV73" i="3"/>
  <c r="AU73" i="3"/>
  <c r="AT73" i="3"/>
  <c r="AS73" i="3"/>
  <c r="AR73" i="3"/>
  <c r="AB73" i="3"/>
  <c r="AH73" i="3" s="1"/>
  <c r="V73" i="3"/>
  <c r="U73" i="3"/>
  <c r="T73" i="3"/>
  <c r="S73" i="3"/>
  <c r="R73" i="3"/>
  <c r="Q73" i="3"/>
  <c r="P73" i="3"/>
  <c r="O73" i="3"/>
  <c r="N73" i="3"/>
  <c r="M73" i="3"/>
  <c r="L73" i="3"/>
  <c r="I73" i="3"/>
  <c r="G73" i="3"/>
  <c r="F73" i="3"/>
  <c r="CJ72" i="3"/>
  <c r="CH72" i="3"/>
  <c r="CG72" i="3"/>
  <c r="CD72" i="3"/>
  <c r="CC72" i="3"/>
  <c r="CB72" i="3"/>
  <c r="CA72" i="3"/>
  <c r="BV72" i="3"/>
  <c r="BU72" i="3" s="1"/>
  <c r="BT72" i="3"/>
  <c r="BS72" i="3"/>
  <c r="BQ72" i="3"/>
  <c r="BP72" i="3"/>
  <c r="BO72" i="3"/>
  <c r="BN72" i="3"/>
  <c r="BM72" i="3"/>
  <c r="CP72" i="3" s="1"/>
  <c r="BG72" i="3"/>
  <c r="BF72" i="3"/>
  <c r="BE72" i="3"/>
  <c r="BD72" i="3"/>
  <c r="BC72" i="3"/>
  <c r="BB72" i="3"/>
  <c r="BA72" i="3"/>
  <c r="AZ72" i="3"/>
  <c r="AY72" i="3"/>
  <c r="AX72" i="3"/>
  <c r="AW72" i="3"/>
  <c r="AV72" i="3"/>
  <c r="AU72" i="3"/>
  <c r="AT72" i="3"/>
  <c r="AS72" i="3"/>
  <c r="AR72" i="3"/>
  <c r="AB72" i="3"/>
  <c r="AH72" i="3" s="1"/>
  <c r="V72" i="3"/>
  <c r="U72" i="3"/>
  <c r="T72" i="3"/>
  <c r="S72" i="3"/>
  <c r="R72" i="3"/>
  <c r="Q72" i="3"/>
  <c r="P72" i="3"/>
  <c r="O72" i="3"/>
  <c r="N72" i="3"/>
  <c r="CF72" i="3" s="1"/>
  <c r="M72" i="3"/>
  <c r="L72" i="3"/>
  <c r="I72" i="3"/>
  <c r="G72" i="3"/>
  <c r="F72" i="3"/>
  <c r="CJ71" i="3"/>
  <c r="CH71" i="3"/>
  <c r="CG71" i="3"/>
  <c r="CD71" i="3"/>
  <c r="CC71" i="3"/>
  <c r="CB71" i="3"/>
  <c r="CA71" i="3"/>
  <c r="BV71" i="3"/>
  <c r="BT71" i="3"/>
  <c r="BS71" i="3"/>
  <c r="BQ71" i="3"/>
  <c r="BP71" i="3"/>
  <c r="BO71" i="3"/>
  <c r="BN71" i="3"/>
  <c r="BM71" i="3"/>
  <c r="CI71" i="3" s="1"/>
  <c r="BG71" i="3"/>
  <c r="BF71" i="3"/>
  <c r="BE71" i="3"/>
  <c r="BD71" i="3"/>
  <c r="BC71" i="3"/>
  <c r="BB71" i="3"/>
  <c r="BA71" i="3"/>
  <c r="AZ71" i="3"/>
  <c r="AY71" i="3"/>
  <c r="AX71" i="3"/>
  <c r="AW71" i="3"/>
  <c r="AV71" i="3"/>
  <c r="AU71" i="3"/>
  <c r="AT71" i="3"/>
  <c r="AS71" i="3"/>
  <c r="AR71" i="3"/>
  <c r="AC71" i="3"/>
  <c r="AG71" i="3" s="1"/>
  <c r="AB71" i="3"/>
  <c r="AH71" i="3" s="1"/>
  <c r="V71" i="3"/>
  <c r="U71" i="3"/>
  <c r="T71" i="3"/>
  <c r="S71" i="3"/>
  <c r="R71" i="3"/>
  <c r="Q71" i="3"/>
  <c r="P71" i="3"/>
  <c r="O71" i="3"/>
  <c r="N71" i="3"/>
  <c r="M71" i="3"/>
  <c r="L71" i="3"/>
  <c r="I71" i="3"/>
  <c r="G71" i="3"/>
  <c r="F71" i="3"/>
  <c r="CJ70" i="3"/>
  <c r="CH70" i="3"/>
  <c r="CG70" i="3"/>
  <c r="CD70" i="3"/>
  <c r="CC70" i="3"/>
  <c r="CB70" i="3"/>
  <c r="CA70" i="3"/>
  <c r="BV70" i="3"/>
  <c r="BU70" i="3" s="1"/>
  <c r="BT70" i="3"/>
  <c r="BS70" i="3"/>
  <c r="BQ70" i="3"/>
  <c r="BP70" i="3"/>
  <c r="BO70" i="3"/>
  <c r="BN70" i="3"/>
  <c r="BM70" i="3"/>
  <c r="CP70" i="3" s="1"/>
  <c r="BG70" i="3"/>
  <c r="BF70" i="3"/>
  <c r="BE70" i="3"/>
  <c r="BD70" i="3"/>
  <c r="BC70" i="3"/>
  <c r="BB70" i="3"/>
  <c r="BA70" i="3"/>
  <c r="AZ70" i="3"/>
  <c r="AY70" i="3"/>
  <c r="AX70" i="3"/>
  <c r="AW70" i="3"/>
  <c r="AV70" i="3"/>
  <c r="AU70" i="3"/>
  <c r="AT70" i="3"/>
  <c r="AS70" i="3"/>
  <c r="AR70" i="3"/>
  <c r="AC70" i="3"/>
  <c r="AE70" i="3" s="1"/>
  <c r="AB70" i="3"/>
  <c r="AH70" i="3" s="1"/>
  <c r="V70" i="3"/>
  <c r="U70" i="3"/>
  <c r="T70" i="3"/>
  <c r="S70" i="3"/>
  <c r="R70" i="3"/>
  <c r="Q70" i="3"/>
  <c r="P70" i="3"/>
  <c r="O70" i="3"/>
  <c r="N70" i="3"/>
  <c r="M70" i="3"/>
  <c r="L70" i="3"/>
  <c r="I70" i="3"/>
  <c r="G70" i="3"/>
  <c r="F70" i="3"/>
  <c r="CJ69" i="3"/>
  <c r="CH69" i="3"/>
  <c r="CG69" i="3"/>
  <c r="CD69" i="3"/>
  <c r="CC69" i="3"/>
  <c r="CB69" i="3"/>
  <c r="CA69" i="3"/>
  <c r="BV69" i="3"/>
  <c r="BW69" i="3" s="1"/>
  <c r="BX69" i="3" s="1"/>
  <c r="BT69" i="3"/>
  <c r="BS69" i="3"/>
  <c r="BQ69" i="3"/>
  <c r="BP69" i="3"/>
  <c r="BO69" i="3"/>
  <c r="BN69" i="3"/>
  <c r="BM69" i="3"/>
  <c r="CI69" i="3" s="1"/>
  <c r="BG69" i="3"/>
  <c r="BF69" i="3"/>
  <c r="BE69" i="3"/>
  <c r="BD69" i="3"/>
  <c r="BC69" i="3"/>
  <c r="BB69" i="3"/>
  <c r="BA69" i="3"/>
  <c r="AZ69" i="3"/>
  <c r="AY69" i="3"/>
  <c r="AX69" i="3"/>
  <c r="AW69" i="3"/>
  <c r="AV69" i="3"/>
  <c r="AU69" i="3"/>
  <c r="AT69" i="3"/>
  <c r="AS69" i="3"/>
  <c r="AR69" i="3"/>
  <c r="AB69" i="3"/>
  <c r="AH69" i="3" s="1"/>
  <c r="V69" i="3"/>
  <c r="U69" i="3"/>
  <c r="T69" i="3"/>
  <c r="S69" i="3"/>
  <c r="R69" i="3"/>
  <c r="Q69" i="3"/>
  <c r="P69" i="3"/>
  <c r="O69" i="3"/>
  <c r="N69" i="3"/>
  <c r="M69" i="3"/>
  <c r="L69" i="3"/>
  <c r="I69" i="3"/>
  <c r="G69" i="3"/>
  <c r="F69" i="3"/>
  <c r="CJ68" i="3"/>
  <c r="CH68" i="3"/>
  <c r="CG68" i="3"/>
  <c r="CD68" i="3"/>
  <c r="CC68" i="3"/>
  <c r="CB68" i="3"/>
  <c r="CA68" i="3"/>
  <c r="BV68" i="3"/>
  <c r="BU68" i="3" s="1"/>
  <c r="BT68" i="3"/>
  <c r="BS68" i="3"/>
  <c r="BQ68" i="3"/>
  <c r="BP68" i="3"/>
  <c r="BO68" i="3"/>
  <c r="BN68" i="3"/>
  <c r="BM68" i="3"/>
  <c r="CP68" i="3" s="1"/>
  <c r="BG68" i="3"/>
  <c r="BF68" i="3"/>
  <c r="BE68" i="3"/>
  <c r="BD68" i="3"/>
  <c r="BC68" i="3"/>
  <c r="BB68" i="3"/>
  <c r="BA68" i="3"/>
  <c r="AZ68" i="3"/>
  <c r="AY68" i="3"/>
  <c r="AX68" i="3"/>
  <c r="AW68" i="3"/>
  <c r="AV68" i="3"/>
  <c r="AU68" i="3"/>
  <c r="AT68" i="3"/>
  <c r="AS68" i="3"/>
  <c r="AR68" i="3"/>
  <c r="AB68" i="3"/>
  <c r="AH68" i="3" s="1"/>
  <c r="V68" i="3"/>
  <c r="U68" i="3"/>
  <c r="T68" i="3"/>
  <c r="S68" i="3"/>
  <c r="R68" i="3"/>
  <c r="Q68" i="3"/>
  <c r="P68" i="3"/>
  <c r="O68" i="3"/>
  <c r="N68" i="3"/>
  <c r="CF68" i="3" s="1"/>
  <c r="M68" i="3"/>
  <c r="L68" i="3"/>
  <c r="I68" i="3"/>
  <c r="G68" i="3"/>
  <c r="F68" i="3"/>
  <c r="CJ67" i="3"/>
  <c r="CH67" i="3"/>
  <c r="CG67" i="3"/>
  <c r="CD67" i="3"/>
  <c r="CC67" i="3"/>
  <c r="CB67" i="3"/>
  <c r="CA67" i="3"/>
  <c r="BV67" i="3"/>
  <c r="BT67" i="3"/>
  <c r="BS67" i="3"/>
  <c r="BQ67" i="3"/>
  <c r="BP67" i="3"/>
  <c r="BO67" i="3"/>
  <c r="BN67" i="3"/>
  <c r="BM67" i="3"/>
  <c r="CI67" i="3" s="1"/>
  <c r="BG67" i="3"/>
  <c r="BF67" i="3"/>
  <c r="BE67" i="3"/>
  <c r="BD67" i="3"/>
  <c r="BC67" i="3"/>
  <c r="BB67" i="3"/>
  <c r="BA67" i="3"/>
  <c r="AZ67" i="3"/>
  <c r="AY67" i="3"/>
  <c r="AX67" i="3"/>
  <c r="AW67" i="3"/>
  <c r="AV67" i="3"/>
  <c r="AU67" i="3"/>
  <c r="AT67" i="3"/>
  <c r="AS67" i="3"/>
  <c r="AR67" i="3"/>
  <c r="AC67" i="3"/>
  <c r="AG67" i="3" s="1"/>
  <c r="AB67" i="3"/>
  <c r="AH67" i="3" s="1"/>
  <c r="V67" i="3"/>
  <c r="U67" i="3"/>
  <c r="T67" i="3"/>
  <c r="S67" i="3"/>
  <c r="R67" i="3"/>
  <c r="Q67" i="3"/>
  <c r="P67" i="3"/>
  <c r="O67" i="3"/>
  <c r="N67" i="3"/>
  <c r="M67" i="3"/>
  <c r="L67" i="3"/>
  <c r="I67" i="3"/>
  <c r="G67" i="3"/>
  <c r="F67" i="3"/>
  <c r="CJ66" i="3"/>
  <c r="CH66" i="3"/>
  <c r="CG66" i="3"/>
  <c r="CD66" i="3"/>
  <c r="CC66" i="3"/>
  <c r="CB66" i="3"/>
  <c r="CA66" i="3"/>
  <c r="BV66" i="3"/>
  <c r="BU66" i="3" s="1"/>
  <c r="BT66" i="3"/>
  <c r="BS66" i="3"/>
  <c r="BQ66" i="3"/>
  <c r="BP66" i="3"/>
  <c r="BO66" i="3"/>
  <c r="BN66" i="3"/>
  <c r="BM66" i="3"/>
  <c r="CP66" i="3" s="1"/>
  <c r="BG66" i="3"/>
  <c r="BF66" i="3"/>
  <c r="BE66" i="3"/>
  <c r="BD66" i="3"/>
  <c r="BC66" i="3"/>
  <c r="BB66" i="3"/>
  <c r="BA66" i="3"/>
  <c r="AZ66" i="3"/>
  <c r="AY66" i="3"/>
  <c r="AX66" i="3"/>
  <c r="AW66" i="3"/>
  <c r="AV66" i="3"/>
  <c r="AU66" i="3"/>
  <c r="AT66" i="3"/>
  <c r="AS66" i="3"/>
  <c r="AR66" i="3"/>
  <c r="AC66" i="3"/>
  <c r="AE66" i="3" s="1"/>
  <c r="AB66" i="3"/>
  <c r="AH66" i="3" s="1"/>
  <c r="V66" i="3"/>
  <c r="U66" i="3"/>
  <c r="T66" i="3"/>
  <c r="S66" i="3"/>
  <c r="R66" i="3"/>
  <c r="Q66" i="3"/>
  <c r="P66" i="3"/>
  <c r="O66" i="3"/>
  <c r="N66" i="3"/>
  <c r="M66" i="3"/>
  <c r="L66" i="3"/>
  <c r="I66" i="3"/>
  <c r="G66" i="3"/>
  <c r="F66" i="3"/>
  <c r="CJ65" i="3"/>
  <c r="CH65" i="3"/>
  <c r="CG65" i="3"/>
  <c r="CD65" i="3"/>
  <c r="CC65" i="3"/>
  <c r="CB65" i="3"/>
  <c r="CA65" i="3"/>
  <c r="BV65" i="3"/>
  <c r="BW65" i="3" s="1"/>
  <c r="BX65" i="3" s="1"/>
  <c r="BT65" i="3"/>
  <c r="BS65" i="3"/>
  <c r="BQ65" i="3"/>
  <c r="BP65" i="3"/>
  <c r="BO65" i="3"/>
  <c r="BN65" i="3"/>
  <c r="BM65" i="3"/>
  <c r="CI65" i="3" s="1"/>
  <c r="BG65" i="3"/>
  <c r="BF65" i="3"/>
  <c r="BE65" i="3"/>
  <c r="BD65" i="3"/>
  <c r="BC65" i="3"/>
  <c r="BB65" i="3"/>
  <c r="BA65" i="3"/>
  <c r="AZ65" i="3"/>
  <c r="AY65" i="3"/>
  <c r="AX65" i="3"/>
  <c r="AW65" i="3"/>
  <c r="AV65" i="3"/>
  <c r="AU65" i="3"/>
  <c r="AT65" i="3"/>
  <c r="AS65" i="3"/>
  <c r="AR65" i="3"/>
  <c r="AB65" i="3"/>
  <c r="AH65" i="3" s="1"/>
  <c r="V65" i="3"/>
  <c r="U65" i="3"/>
  <c r="T65" i="3"/>
  <c r="S65" i="3"/>
  <c r="R65" i="3"/>
  <c r="Q65" i="3"/>
  <c r="P65" i="3"/>
  <c r="O65" i="3"/>
  <c r="N65" i="3"/>
  <c r="M65" i="3"/>
  <c r="L65" i="3"/>
  <c r="I65" i="3"/>
  <c r="G65" i="3"/>
  <c r="F65" i="3"/>
  <c r="CJ64" i="3"/>
  <c r="CH64" i="3"/>
  <c r="CG64" i="3"/>
  <c r="CD64" i="3"/>
  <c r="CC64" i="3"/>
  <c r="CB64" i="3"/>
  <c r="CA64" i="3"/>
  <c r="BV64" i="3"/>
  <c r="BU64" i="3" s="1"/>
  <c r="BT64" i="3"/>
  <c r="BS64" i="3"/>
  <c r="BQ64" i="3"/>
  <c r="BP64" i="3"/>
  <c r="BO64" i="3"/>
  <c r="BN64" i="3"/>
  <c r="BM64" i="3"/>
  <c r="CP64" i="3" s="1"/>
  <c r="BG64" i="3"/>
  <c r="BF64" i="3"/>
  <c r="BE64" i="3"/>
  <c r="BD64" i="3"/>
  <c r="BC64" i="3"/>
  <c r="BB64" i="3"/>
  <c r="BA64" i="3"/>
  <c r="AZ64" i="3"/>
  <c r="AY64" i="3"/>
  <c r="AX64" i="3"/>
  <c r="AW64" i="3"/>
  <c r="AV64" i="3"/>
  <c r="AU64" i="3"/>
  <c r="AT64" i="3"/>
  <c r="AS64" i="3"/>
  <c r="AR64" i="3"/>
  <c r="AB64" i="3"/>
  <c r="AH64" i="3" s="1"/>
  <c r="V64" i="3"/>
  <c r="U64" i="3"/>
  <c r="T64" i="3"/>
  <c r="S64" i="3"/>
  <c r="R64" i="3"/>
  <c r="Q64" i="3"/>
  <c r="P64" i="3"/>
  <c r="O64" i="3"/>
  <c r="N64" i="3"/>
  <c r="CF64" i="3" s="1"/>
  <c r="M64" i="3"/>
  <c r="L64" i="3"/>
  <c r="I64" i="3"/>
  <c r="G64" i="3"/>
  <c r="F64" i="3"/>
  <c r="CJ63" i="3"/>
  <c r="CH63" i="3"/>
  <c r="CG63" i="3"/>
  <c r="CD63" i="3"/>
  <c r="CC63" i="3"/>
  <c r="CB63" i="3"/>
  <c r="CA63" i="3"/>
  <c r="BV63" i="3"/>
  <c r="BT63" i="3"/>
  <c r="BS63" i="3"/>
  <c r="BQ63" i="3"/>
  <c r="BP63" i="3"/>
  <c r="BO63" i="3"/>
  <c r="BN63" i="3"/>
  <c r="BM63" i="3"/>
  <c r="CI63" i="3" s="1"/>
  <c r="BG63" i="3"/>
  <c r="BF63" i="3"/>
  <c r="BE63" i="3"/>
  <c r="BD63" i="3"/>
  <c r="BC63" i="3"/>
  <c r="BB63" i="3"/>
  <c r="BA63" i="3"/>
  <c r="AZ63" i="3"/>
  <c r="AY63" i="3"/>
  <c r="AX63" i="3"/>
  <c r="AW63" i="3"/>
  <c r="AV63" i="3"/>
  <c r="AU63" i="3"/>
  <c r="AT63" i="3"/>
  <c r="AS63" i="3"/>
  <c r="AR63" i="3"/>
  <c r="AC63" i="3"/>
  <c r="AG63" i="3" s="1"/>
  <c r="AB63" i="3"/>
  <c r="AH63" i="3" s="1"/>
  <c r="V63" i="3"/>
  <c r="U63" i="3"/>
  <c r="T63" i="3"/>
  <c r="S63" i="3"/>
  <c r="R63" i="3"/>
  <c r="Q63" i="3"/>
  <c r="P63" i="3"/>
  <c r="O63" i="3"/>
  <c r="N63" i="3"/>
  <c r="M63" i="3"/>
  <c r="L63" i="3"/>
  <c r="I63" i="3"/>
  <c r="G63" i="3"/>
  <c r="F63" i="3"/>
  <c r="CJ62" i="3"/>
  <c r="CH62" i="3"/>
  <c r="CG62" i="3"/>
  <c r="CD62" i="3"/>
  <c r="CC62" i="3"/>
  <c r="CB62" i="3"/>
  <c r="CA62" i="3"/>
  <c r="BV62" i="3"/>
  <c r="BU62" i="3" s="1"/>
  <c r="BT62" i="3"/>
  <c r="BS62" i="3"/>
  <c r="BQ62" i="3"/>
  <c r="BP62" i="3"/>
  <c r="BO62" i="3"/>
  <c r="BN62" i="3"/>
  <c r="BM62" i="3"/>
  <c r="CP62" i="3" s="1"/>
  <c r="BG62" i="3"/>
  <c r="BF62" i="3"/>
  <c r="BE62" i="3"/>
  <c r="BD62" i="3"/>
  <c r="BC62" i="3"/>
  <c r="BB62" i="3"/>
  <c r="BA62" i="3"/>
  <c r="AZ62" i="3"/>
  <c r="AY62" i="3"/>
  <c r="AX62" i="3"/>
  <c r="AW62" i="3"/>
  <c r="AV62" i="3"/>
  <c r="AU62" i="3"/>
  <c r="AT62" i="3"/>
  <c r="AS62" i="3"/>
  <c r="AR62" i="3"/>
  <c r="AC62" i="3"/>
  <c r="AE62" i="3" s="1"/>
  <c r="AB62" i="3"/>
  <c r="AH62" i="3" s="1"/>
  <c r="V62" i="3"/>
  <c r="U62" i="3"/>
  <c r="T62" i="3"/>
  <c r="S62" i="3"/>
  <c r="R62" i="3"/>
  <c r="Q62" i="3"/>
  <c r="P62" i="3"/>
  <c r="O62" i="3"/>
  <c r="N62" i="3"/>
  <c r="M62" i="3"/>
  <c r="L62" i="3"/>
  <c r="I62" i="3"/>
  <c r="G62" i="3"/>
  <c r="F62" i="3"/>
  <c r="CJ61" i="3"/>
  <c r="CH61" i="3"/>
  <c r="CG61" i="3"/>
  <c r="CD61" i="3"/>
  <c r="CC61" i="3"/>
  <c r="CB61" i="3"/>
  <c r="CA61" i="3"/>
  <c r="BV61" i="3"/>
  <c r="BW61" i="3" s="1"/>
  <c r="BX61" i="3" s="1"/>
  <c r="BT61" i="3"/>
  <c r="BS61" i="3"/>
  <c r="BQ61" i="3"/>
  <c r="BP61" i="3"/>
  <c r="BO61" i="3"/>
  <c r="BN61" i="3"/>
  <c r="BM61" i="3"/>
  <c r="CI61" i="3" s="1"/>
  <c r="BG61" i="3"/>
  <c r="BF61" i="3"/>
  <c r="BE61" i="3"/>
  <c r="BD61" i="3"/>
  <c r="BC61" i="3"/>
  <c r="BB61" i="3"/>
  <c r="BA61" i="3"/>
  <c r="AZ61" i="3"/>
  <c r="AY61" i="3"/>
  <c r="AX61" i="3"/>
  <c r="AW61" i="3"/>
  <c r="AV61" i="3"/>
  <c r="AU61" i="3"/>
  <c r="AT61" i="3"/>
  <c r="AS61" i="3"/>
  <c r="AR61" i="3"/>
  <c r="AB61" i="3"/>
  <c r="AH61" i="3" s="1"/>
  <c r="V61" i="3"/>
  <c r="U61" i="3"/>
  <c r="T61" i="3"/>
  <c r="S61" i="3"/>
  <c r="R61" i="3"/>
  <c r="Q61" i="3"/>
  <c r="P61" i="3"/>
  <c r="O61" i="3"/>
  <c r="N61" i="3"/>
  <c r="M61" i="3"/>
  <c r="L61" i="3"/>
  <c r="I61" i="3"/>
  <c r="G61" i="3"/>
  <c r="F61" i="3"/>
  <c r="CJ60" i="3"/>
  <c r="CH60" i="3"/>
  <c r="CG60" i="3"/>
  <c r="CD60" i="3"/>
  <c r="CC60" i="3"/>
  <c r="CB60" i="3"/>
  <c r="CA60" i="3"/>
  <c r="BV60" i="3"/>
  <c r="BU60" i="3" s="1"/>
  <c r="BT60" i="3"/>
  <c r="BS60" i="3"/>
  <c r="BQ60" i="3"/>
  <c r="BP60" i="3"/>
  <c r="BO60" i="3"/>
  <c r="BN60" i="3"/>
  <c r="BM60" i="3"/>
  <c r="CP60" i="3" s="1"/>
  <c r="BG60" i="3"/>
  <c r="BF60" i="3"/>
  <c r="BE60" i="3"/>
  <c r="BD60" i="3"/>
  <c r="BC60" i="3"/>
  <c r="BB60" i="3"/>
  <c r="BA60" i="3"/>
  <c r="AZ60" i="3"/>
  <c r="AY60" i="3"/>
  <c r="AX60" i="3"/>
  <c r="AW60" i="3"/>
  <c r="AV60" i="3"/>
  <c r="AU60" i="3"/>
  <c r="AT60" i="3"/>
  <c r="AS60" i="3"/>
  <c r="AR60" i="3"/>
  <c r="AB60" i="3"/>
  <c r="AH60" i="3" s="1"/>
  <c r="V60" i="3"/>
  <c r="U60" i="3"/>
  <c r="T60" i="3"/>
  <c r="S60" i="3"/>
  <c r="R60" i="3"/>
  <c r="Q60" i="3"/>
  <c r="P60" i="3"/>
  <c r="O60" i="3"/>
  <c r="N60" i="3"/>
  <c r="CF60" i="3" s="1"/>
  <c r="M60" i="3"/>
  <c r="L60" i="3"/>
  <c r="I60" i="3"/>
  <c r="G60" i="3"/>
  <c r="F60" i="3"/>
  <c r="CJ59" i="3"/>
  <c r="CH59" i="3"/>
  <c r="CG59" i="3"/>
  <c r="CD59" i="3"/>
  <c r="CC59" i="3"/>
  <c r="CB59" i="3"/>
  <c r="CA59" i="3"/>
  <c r="BV59" i="3"/>
  <c r="BT59" i="3"/>
  <c r="BS59" i="3"/>
  <c r="BQ59" i="3"/>
  <c r="BP59" i="3"/>
  <c r="BO59" i="3"/>
  <c r="BN59" i="3"/>
  <c r="BM59" i="3"/>
  <c r="CI59" i="3" s="1"/>
  <c r="BG59" i="3"/>
  <c r="BF59" i="3"/>
  <c r="BE59" i="3"/>
  <c r="BD59" i="3"/>
  <c r="BC59" i="3"/>
  <c r="BB59" i="3"/>
  <c r="BA59" i="3"/>
  <c r="AZ59" i="3"/>
  <c r="AY59" i="3"/>
  <c r="AX59" i="3"/>
  <c r="AW59" i="3"/>
  <c r="AV59" i="3"/>
  <c r="AU59" i="3"/>
  <c r="AT59" i="3"/>
  <c r="AS59" i="3"/>
  <c r="AR59" i="3"/>
  <c r="AC59" i="3"/>
  <c r="AG59" i="3" s="1"/>
  <c r="AB59" i="3"/>
  <c r="AH59" i="3" s="1"/>
  <c r="V59" i="3"/>
  <c r="U59" i="3"/>
  <c r="T59" i="3"/>
  <c r="S59" i="3"/>
  <c r="R59" i="3"/>
  <c r="Q59" i="3"/>
  <c r="P59" i="3"/>
  <c r="O59" i="3"/>
  <c r="N59" i="3"/>
  <c r="M59" i="3"/>
  <c r="L59" i="3"/>
  <c r="I59" i="3"/>
  <c r="G59" i="3"/>
  <c r="F59" i="3"/>
  <c r="CJ58" i="3"/>
  <c r="CH58" i="3"/>
  <c r="CG58" i="3"/>
  <c r="CD58" i="3"/>
  <c r="CC58" i="3"/>
  <c r="CB58" i="3"/>
  <c r="CA58" i="3"/>
  <c r="BV58" i="3"/>
  <c r="BU58" i="3" s="1"/>
  <c r="BT58" i="3"/>
  <c r="BS58" i="3"/>
  <c r="BQ58" i="3"/>
  <c r="BP58" i="3"/>
  <c r="BO58" i="3"/>
  <c r="BN58" i="3"/>
  <c r="BM58" i="3"/>
  <c r="CP58" i="3" s="1"/>
  <c r="BG58" i="3"/>
  <c r="BF58" i="3"/>
  <c r="BE58" i="3"/>
  <c r="BD58" i="3"/>
  <c r="BC58" i="3"/>
  <c r="BB58" i="3"/>
  <c r="BA58" i="3"/>
  <c r="AZ58" i="3"/>
  <c r="AY58" i="3"/>
  <c r="AX58" i="3"/>
  <c r="AW58" i="3"/>
  <c r="AV58" i="3"/>
  <c r="AU58" i="3"/>
  <c r="AT58" i="3"/>
  <c r="AS58" i="3"/>
  <c r="AR58" i="3"/>
  <c r="AC58" i="3"/>
  <c r="AE58" i="3" s="1"/>
  <c r="AB58" i="3"/>
  <c r="AH58" i="3" s="1"/>
  <c r="V58" i="3"/>
  <c r="U58" i="3"/>
  <c r="T58" i="3"/>
  <c r="S58" i="3"/>
  <c r="R58" i="3"/>
  <c r="Q58" i="3"/>
  <c r="P58" i="3"/>
  <c r="O58" i="3"/>
  <c r="N58" i="3"/>
  <c r="M58" i="3"/>
  <c r="L58" i="3"/>
  <c r="I58" i="3"/>
  <c r="G58" i="3"/>
  <c r="F58" i="3"/>
  <c r="CJ57" i="3"/>
  <c r="CH57" i="3"/>
  <c r="CG57" i="3"/>
  <c r="CD57" i="3"/>
  <c r="CC57" i="3"/>
  <c r="CB57" i="3"/>
  <c r="CA57" i="3"/>
  <c r="BV57" i="3"/>
  <c r="BW57" i="3" s="1"/>
  <c r="BX57" i="3" s="1"/>
  <c r="BT57" i="3"/>
  <c r="BS57" i="3"/>
  <c r="BQ57" i="3"/>
  <c r="BP57" i="3"/>
  <c r="BO57" i="3"/>
  <c r="BN57" i="3"/>
  <c r="BM57" i="3"/>
  <c r="CI57" i="3" s="1"/>
  <c r="BG57" i="3"/>
  <c r="BF57" i="3"/>
  <c r="BE57" i="3"/>
  <c r="BD57" i="3"/>
  <c r="BC57" i="3"/>
  <c r="BB57" i="3"/>
  <c r="BA57" i="3"/>
  <c r="AZ57" i="3"/>
  <c r="AY57" i="3"/>
  <c r="AX57" i="3"/>
  <c r="AW57" i="3"/>
  <c r="AV57" i="3"/>
  <c r="AU57" i="3"/>
  <c r="AT57" i="3"/>
  <c r="AS57" i="3"/>
  <c r="AR57" i="3"/>
  <c r="AB57" i="3"/>
  <c r="AH57" i="3" s="1"/>
  <c r="V57" i="3"/>
  <c r="U57" i="3"/>
  <c r="T57" i="3"/>
  <c r="S57" i="3"/>
  <c r="R57" i="3"/>
  <c r="Q57" i="3"/>
  <c r="P57" i="3"/>
  <c r="O57" i="3"/>
  <c r="N57" i="3"/>
  <c r="M57" i="3"/>
  <c r="L57" i="3"/>
  <c r="I57" i="3"/>
  <c r="G57" i="3"/>
  <c r="F57" i="3"/>
  <c r="CJ56" i="3"/>
  <c r="CH56" i="3"/>
  <c r="CG56" i="3"/>
  <c r="CD56" i="3"/>
  <c r="CC56" i="3"/>
  <c r="CB56" i="3"/>
  <c r="CA56" i="3"/>
  <c r="BV56" i="3"/>
  <c r="BU56" i="3" s="1"/>
  <c r="BT56" i="3"/>
  <c r="BS56" i="3"/>
  <c r="BQ56" i="3"/>
  <c r="BP56" i="3"/>
  <c r="BO56" i="3"/>
  <c r="BN56" i="3"/>
  <c r="BM56" i="3"/>
  <c r="CP56" i="3" s="1"/>
  <c r="BG56" i="3"/>
  <c r="BF56" i="3"/>
  <c r="BE56" i="3"/>
  <c r="BD56" i="3"/>
  <c r="BC56" i="3"/>
  <c r="BB56" i="3"/>
  <c r="BA56" i="3"/>
  <c r="AZ56" i="3"/>
  <c r="AY56" i="3"/>
  <c r="AX56" i="3"/>
  <c r="AW56" i="3"/>
  <c r="AV56" i="3"/>
  <c r="AU56" i="3"/>
  <c r="AT56" i="3"/>
  <c r="AS56" i="3"/>
  <c r="AR56" i="3"/>
  <c r="AB56" i="3"/>
  <c r="AH56" i="3" s="1"/>
  <c r="V56" i="3"/>
  <c r="U56" i="3"/>
  <c r="T56" i="3"/>
  <c r="S56" i="3"/>
  <c r="R56" i="3"/>
  <c r="Q56" i="3"/>
  <c r="P56" i="3"/>
  <c r="O56" i="3"/>
  <c r="N56" i="3"/>
  <c r="CF56" i="3" s="1"/>
  <c r="M56" i="3"/>
  <c r="L56" i="3"/>
  <c r="I56" i="3"/>
  <c r="G56" i="3"/>
  <c r="F56" i="3"/>
  <c r="CJ55" i="3"/>
  <c r="CH55" i="3"/>
  <c r="CG55" i="3"/>
  <c r="CD55" i="3"/>
  <c r="CC55" i="3"/>
  <c r="CB55" i="3"/>
  <c r="CA55" i="3"/>
  <c r="BV55" i="3"/>
  <c r="BT55" i="3"/>
  <c r="BS55" i="3"/>
  <c r="BQ55" i="3"/>
  <c r="BP55" i="3"/>
  <c r="BO55" i="3"/>
  <c r="BN55" i="3"/>
  <c r="BM55" i="3"/>
  <c r="CI55" i="3" s="1"/>
  <c r="BG55" i="3"/>
  <c r="BF55" i="3"/>
  <c r="BE55" i="3"/>
  <c r="BD55" i="3"/>
  <c r="BC55" i="3"/>
  <c r="BB55" i="3"/>
  <c r="BA55" i="3"/>
  <c r="AZ55" i="3"/>
  <c r="AY55" i="3"/>
  <c r="AX55" i="3"/>
  <c r="AW55" i="3"/>
  <c r="AV55" i="3"/>
  <c r="AU55" i="3"/>
  <c r="AT55" i="3"/>
  <c r="AS55" i="3"/>
  <c r="AR55" i="3"/>
  <c r="AB55" i="3"/>
  <c r="AH55" i="3" s="1"/>
  <c r="V55" i="3"/>
  <c r="U55" i="3"/>
  <c r="T55" i="3"/>
  <c r="S55" i="3"/>
  <c r="R55" i="3"/>
  <c r="Q55" i="3"/>
  <c r="P55" i="3"/>
  <c r="O55" i="3"/>
  <c r="N55" i="3"/>
  <c r="M55" i="3"/>
  <c r="L55" i="3"/>
  <c r="I55" i="3"/>
  <c r="G55" i="3"/>
  <c r="F55" i="3"/>
  <c r="CJ54" i="3"/>
  <c r="CH54" i="3"/>
  <c r="CG54" i="3"/>
  <c r="CD54" i="3"/>
  <c r="CC54" i="3"/>
  <c r="CB54" i="3"/>
  <c r="CA54" i="3"/>
  <c r="BV54" i="3"/>
  <c r="BT54" i="3"/>
  <c r="BS54" i="3"/>
  <c r="BQ54" i="3"/>
  <c r="BP54" i="3"/>
  <c r="BO54" i="3"/>
  <c r="BN54" i="3"/>
  <c r="BM54" i="3"/>
  <c r="CI54" i="3" s="1"/>
  <c r="BG54" i="3"/>
  <c r="BF54" i="3"/>
  <c r="BE54" i="3"/>
  <c r="BD54" i="3"/>
  <c r="BC54" i="3"/>
  <c r="BB54" i="3"/>
  <c r="BA54" i="3"/>
  <c r="AZ54" i="3"/>
  <c r="AY54" i="3"/>
  <c r="AX54" i="3"/>
  <c r="AW54" i="3"/>
  <c r="AV54" i="3"/>
  <c r="AU54" i="3"/>
  <c r="AT54" i="3"/>
  <c r="AS54" i="3"/>
  <c r="AR54" i="3"/>
  <c r="AC54" i="3"/>
  <c r="AG54" i="3" s="1"/>
  <c r="AB54" i="3"/>
  <c r="AH54" i="3" s="1"/>
  <c r="V54" i="3"/>
  <c r="U54" i="3"/>
  <c r="T54" i="3"/>
  <c r="S54" i="3"/>
  <c r="R54" i="3"/>
  <c r="Q54" i="3"/>
  <c r="P54" i="3"/>
  <c r="O54" i="3"/>
  <c r="N54" i="3"/>
  <c r="M54" i="3"/>
  <c r="L54" i="3"/>
  <c r="I54" i="3"/>
  <c r="G54" i="3"/>
  <c r="F54" i="3"/>
  <c r="CJ53" i="3"/>
  <c r="CH53" i="3"/>
  <c r="CG53" i="3"/>
  <c r="CD53" i="3"/>
  <c r="CC53" i="3"/>
  <c r="CB53" i="3"/>
  <c r="CA53" i="3"/>
  <c r="BV53" i="3"/>
  <c r="BT53" i="3"/>
  <c r="BS53" i="3"/>
  <c r="BQ53" i="3"/>
  <c r="BP53" i="3"/>
  <c r="BO53" i="3"/>
  <c r="BN53" i="3"/>
  <c r="BM53" i="3"/>
  <c r="CI53" i="3" s="1"/>
  <c r="BG53" i="3"/>
  <c r="BF53" i="3"/>
  <c r="BE53" i="3"/>
  <c r="BD53" i="3"/>
  <c r="BC53" i="3"/>
  <c r="BB53" i="3"/>
  <c r="BA53" i="3"/>
  <c r="AZ53" i="3"/>
  <c r="AY53" i="3"/>
  <c r="AX53" i="3"/>
  <c r="AW53" i="3"/>
  <c r="AV53" i="3"/>
  <c r="AU53" i="3"/>
  <c r="AT53" i="3"/>
  <c r="AS53" i="3"/>
  <c r="AR53" i="3"/>
  <c r="AC53" i="3"/>
  <c r="AE53" i="3" s="1"/>
  <c r="AB53" i="3"/>
  <c r="AH53" i="3" s="1"/>
  <c r="V53" i="3"/>
  <c r="U53" i="3"/>
  <c r="T53" i="3"/>
  <c r="S53" i="3"/>
  <c r="R53" i="3"/>
  <c r="Q53" i="3"/>
  <c r="P53" i="3"/>
  <c r="O53" i="3"/>
  <c r="N53" i="3"/>
  <c r="M53" i="3"/>
  <c r="L53" i="3"/>
  <c r="I53" i="3"/>
  <c r="G53" i="3"/>
  <c r="F53" i="3"/>
  <c r="CJ52" i="3"/>
  <c r="CH52" i="3"/>
  <c r="CG52" i="3"/>
  <c r="CD52" i="3"/>
  <c r="CC52" i="3"/>
  <c r="CB52" i="3"/>
  <c r="CA52" i="3"/>
  <c r="BV52" i="3"/>
  <c r="BT52" i="3"/>
  <c r="BS52" i="3"/>
  <c r="BQ52" i="3"/>
  <c r="BP52" i="3"/>
  <c r="BO52" i="3"/>
  <c r="BN52" i="3"/>
  <c r="BM52" i="3"/>
  <c r="CI52" i="3" s="1"/>
  <c r="BG52" i="3"/>
  <c r="BF52" i="3"/>
  <c r="BE52" i="3"/>
  <c r="BD52" i="3"/>
  <c r="BC52" i="3"/>
  <c r="BB52" i="3"/>
  <c r="BA52" i="3"/>
  <c r="AZ52" i="3"/>
  <c r="AY52" i="3"/>
  <c r="AX52" i="3"/>
  <c r="AW52" i="3"/>
  <c r="AV52" i="3"/>
  <c r="AU52" i="3"/>
  <c r="AT52" i="3"/>
  <c r="AS52" i="3"/>
  <c r="AR52" i="3"/>
  <c r="AC52" i="3"/>
  <c r="AE52" i="3" s="1"/>
  <c r="AB52" i="3"/>
  <c r="AH52" i="3" s="1"/>
  <c r="V52" i="3"/>
  <c r="U52" i="3"/>
  <c r="T52" i="3"/>
  <c r="S52" i="3"/>
  <c r="R52" i="3"/>
  <c r="Q52" i="3"/>
  <c r="P52" i="3"/>
  <c r="O52" i="3"/>
  <c r="N52" i="3"/>
  <c r="M52" i="3"/>
  <c r="L52" i="3"/>
  <c r="I52" i="3"/>
  <c r="G52" i="3"/>
  <c r="F52" i="3"/>
  <c r="CJ51" i="3"/>
  <c r="CH51" i="3"/>
  <c r="CG51" i="3"/>
  <c r="CD51" i="3"/>
  <c r="CC51" i="3"/>
  <c r="CB51" i="3"/>
  <c r="CA51" i="3"/>
  <c r="BV51" i="3"/>
  <c r="BT51" i="3"/>
  <c r="BS51" i="3"/>
  <c r="BQ51" i="3"/>
  <c r="BP51" i="3"/>
  <c r="BO51" i="3"/>
  <c r="BN51" i="3"/>
  <c r="BM51" i="3"/>
  <c r="CI51" i="3" s="1"/>
  <c r="BG51" i="3"/>
  <c r="BF51" i="3"/>
  <c r="BE51" i="3"/>
  <c r="BD51" i="3"/>
  <c r="BC51" i="3"/>
  <c r="BB51" i="3"/>
  <c r="BA51" i="3"/>
  <c r="AZ51" i="3"/>
  <c r="AY51" i="3"/>
  <c r="AX51" i="3"/>
  <c r="AW51" i="3"/>
  <c r="AV51" i="3"/>
  <c r="AU51" i="3"/>
  <c r="AT51" i="3"/>
  <c r="AS51" i="3"/>
  <c r="AR51" i="3"/>
  <c r="AC51" i="3"/>
  <c r="AE51" i="3" s="1"/>
  <c r="AB51" i="3"/>
  <c r="AH51" i="3" s="1"/>
  <c r="V51" i="3"/>
  <c r="U51" i="3"/>
  <c r="T51" i="3"/>
  <c r="S51" i="3"/>
  <c r="R51" i="3"/>
  <c r="Q51" i="3"/>
  <c r="P51" i="3"/>
  <c r="O51" i="3"/>
  <c r="N51" i="3"/>
  <c r="M51" i="3"/>
  <c r="L51" i="3"/>
  <c r="I51" i="3"/>
  <c r="G51" i="3"/>
  <c r="F51" i="3"/>
  <c r="CJ50" i="3"/>
  <c r="CH50" i="3"/>
  <c r="CG50" i="3"/>
  <c r="CD50" i="3"/>
  <c r="CC50" i="3"/>
  <c r="CB50" i="3"/>
  <c r="CA50" i="3"/>
  <c r="BV50" i="3"/>
  <c r="BT50" i="3"/>
  <c r="BS50" i="3"/>
  <c r="BQ50" i="3"/>
  <c r="BP50" i="3"/>
  <c r="BO50" i="3"/>
  <c r="BN50" i="3"/>
  <c r="BM50" i="3"/>
  <c r="CI50" i="3" s="1"/>
  <c r="BG50" i="3"/>
  <c r="BF50" i="3"/>
  <c r="BE50" i="3"/>
  <c r="BD50" i="3"/>
  <c r="BC50" i="3"/>
  <c r="BB50" i="3"/>
  <c r="BA50" i="3"/>
  <c r="AZ50" i="3"/>
  <c r="AY50" i="3"/>
  <c r="AX50" i="3"/>
  <c r="AW50" i="3"/>
  <c r="AV50" i="3"/>
  <c r="AU50" i="3"/>
  <c r="AT50" i="3"/>
  <c r="AS50" i="3"/>
  <c r="AR50" i="3"/>
  <c r="AC50" i="3"/>
  <c r="AE50" i="3" s="1"/>
  <c r="AB50" i="3"/>
  <c r="AH50" i="3" s="1"/>
  <c r="V50" i="3"/>
  <c r="U50" i="3"/>
  <c r="T50" i="3"/>
  <c r="S50" i="3"/>
  <c r="R50" i="3"/>
  <c r="Q50" i="3"/>
  <c r="P50" i="3"/>
  <c r="O50" i="3"/>
  <c r="N50" i="3"/>
  <c r="M50" i="3"/>
  <c r="L50" i="3"/>
  <c r="I50" i="3"/>
  <c r="G50" i="3"/>
  <c r="F50" i="3"/>
  <c r="CJ49" i="3"/>
  <c r="CH49" i="3"/>
  <c r="CG49" i="3"/>
  <c r="CD49" i="3"/>
  <c r="CC49" i="3"/>
  <c r="CB49" i="3"/>
  <c r="CA49" i="3"/>
  <c r="BV49" i="3"/>
  <c r="BT49" i="3"/>
  <c r="BS49" i="3"/>
  <c r="BQ49" i="3"/>
  <c r="BP49" i="3"/>
  <c r="BO49" i="3"/>
  <c r="BN49" i="3"/>
  <c r="BM49" i="3"/>
  <c r="CI49" i="3" s="1"/>
  <c r="BG49" i="3"/>
  <c r="BF49" i="3"/>
  <c r="BE49" i="3"/>
  <c r="BD49" i="3"/>
  <c r="BC49" i="3"/>
  <c r="BB49" i="3"/>
  <c r="BA49" i="3"/>
  <c r="AZ49" i="3"/>
  <c r="AY49" i="3"/>
  <c r="AX49" i="3"/>
  <c r="AW49" i="3"/>
  <c r="AV49" i="3"/>
  <c r="AU49" i="3"/>
  <c r="AT49" i="3"/>
  <c r="AS49" i="3"/>
  <c r="AR49" i="3"/>
  <c r="AC49" i="3"/>
  <c r="AE49" i="3" s="1"/>
  <c r="AB49" i="3"/>
  <c r="AH49" i="3" s="1"/>
  <c r="V49" i="3"/>
  <c r="U49" i="3"/>
  <c r="T49" i="3"/>
  <c r="S49" i="3"/>
  <c r="R49" i="3"/>
  <c r="Q49" i="3"/>
  <c r="P49" i="3"/>
  <c r="O49" i="3"/>
  <c r="N49" i="3"/>
  <c r="M49" i="3"/>
  <c r="L49" i="3"/>
  <c r="I49" i="3"/>
  <c r="G49" i="3"/>
  <c r="F49" i="3"/>
  <c r="CJ48" i="3"/>
  <c r="CH48" i="3"/>
  <c r="CG48" i="3"/>
  <c r="CD48" i="3"/>
  <c r="CC48" i="3"/>
  <c r="CB48" i="3"/>
  <c r="CA48" i="3"/>
  <c r="BV48" i="3"/>
  <c r="BT48" i="3"/>
  <c r="BS48" i="3"/>
  <c r="BQ48" i="3"/>
  <c r="BP48" i="3"/>
  <c r="BO48" i="3"/>
  <c r="BN48" i="3"/>
  <c r="BM48" i="3"/>
  <c r="CI48" i="3" s="1"/>
  <c r="BG48" i="3"/>
  <c r="BF48" i="3"/>
  <c r="BE48" i="3"/>
  <c r="BD48" i="3"/>
  <c r="BC48" i="3"/>
  <c r="BB48" i="3"/>
  <c r="BA48" i="3"/>
  <c r="AZ48" i="3"/>
  <c r="AY48" i="3"/>
  <c r="AX48" i="3"/>
  <c r="AW48" i="3"/>
  <c r="AV48" i="3"/>
  <c r="AU48" i="3"/>
  <c r="AT48" i="3"/>
  <c r="AS48" i="3"/>
  <c r="AR48" i="3"/>
  <c r="AC48" i="3"/>
  <c r="AE48" i="3" s="1"/>
  <c r="AB48" i="3"/>
  <c r="AH48" i="3" s="1"/>
  <c r="V48" i="3"/>
  <c r="U48" i="3"/>
  <c r="T48" i="3"/>
  <c r="S48" i="3"/>
  <c r="R48" i="3"/>
  <c r="Q48" i="3"/>
  <c r="P48" i="3"/>
  <c r="O48" i="3"/>
  <c r="N48" i="3"/>
  <c r="M48" i="3"/>
  <c r="L48" i="3"/>
  <c r="I48" i="3"/>
  <c r="G48" i="3"/>
  <c r="F48" i="3"/>
  <c r="CJ47" i="3"/>
  <c r="CH47" i="3"/>
  <c r="CG47" i="3"/>
  <c r="CD47" i="3"/>
  <c r="CC47" i="3"/>
  <c r="CB47" i="3"/>
  <c r="CA47" i="3"/>
  <c r="BV47" i="3"/>
  <c r="BW47" i="3" s="1"/>
  <c r="BX47" i="3" s="1"/>
  <c r="BT47" i="3"/>
  <c r="BS47" i="3"/>
  <c r="BQ47" i="3"/>
  <c r="BP47" i="3"/>
  <c r="BO47" i="3"/>
  <c r="BN47" i="3"/>
  <c r="BM47" i="3"/>
  <c r="CI47" i="3" s="1"/>
  <c r="BG47" i="3"/>
  <c r="BF47" i="3"/>
  <c r="BE47" i="3"/>
  <c r="BD47" i="3"/>
  <c r="BC47" i="3"/>
  <c r="BB47" i="3"/>
  <c r="BA47" i="3"/>
  <c r="AZ47" i="3"/>
  <c r="AY47" i="3"/>
  <c r="AX47" i="3"/>
  <c r="AW47" i="3"/>
  <c r="AV47" i="3"/>
  <c r="AU47" i="3"/>
  <c r="AT47" i="3"/>
  <c r="AS47" i="3"/>
  <c r="AR47" i="3"/>
  <c r="AB47" i="3"/>
  <c r="AH47" i="3" s="1"/>
  <c r="V47" i="3"/>
  <c r="U47" i="3"/>
  <c r="T47" i="3"/>
  <c r="S47" i="3"/>
  <c r="R47" i="3"/>
  <c r="Q47" i="3"/>
  <c r="P47" i="3"/>
  <c r="O47" i="3"/>
  <c r="N47" i="3"/>
  <c r="M47" i="3"/>
  <c r="L47" i="3"/>
  <c r="I47" i="3"/>
  <c r="G47" i="3"/>
  <c r="F47" i="3"/>
  <c r="CJ46" i="3"/>
  <c r="CH46" i="3"/>
  <c r="CG46" i="3"/>
  <c r="CD46" i="3"/>
  <c r="CC46" i="3"/>
  <c r="CB46" i="3"/>
  <c r="CA46" i="3"/>
  <c r="BV46" i="3"/>
  <c r="BU46" i="3" s="1"/>
  <c r="BT46" i="3"/>
  <c r="BS46" i="3"/>
  <c r="BQ46" i="3"/>
  <c r="BP46" i="3"/>
  <c r="BO46" i="3"/>
  <c r="BN46" i="3"/>
  <c r="BM46" i="3"/>
  <c r="CI46" i="3" s="1"/>
  <c r="BG46" i="3"/>
  <c r="BF46" i="3"/>
  <c r="BE46" i="3"/>
  <c r="BD46" i="3"/>
  <c r="BC46" i="3"/>
  <c r="BB46" i="3"/>
  <c r="BA46" i="3"/>
  <c r="AZ46" i="3"/>
  <c r="AY46" i="3"/>
  <c r="AX46" i="3"/>
  <c r="AW46" i="3"/>
  <c r="AV46" i="3"/>
  <c r="AU46" i="3"/>
  <c r="AT46" i="3"/>
  <c r="AS46" i="3"/>
  <c r="AR46" i="3"/>
  <c r="AB46" i="3"/>
  <c r="AH46" i="3" s="1"/>
  <c r="V46" i="3"/>
  <c r="U46" i="3"/>
  <c r="T46" i="3"/>
  <c r="S46" i="3"/>
  <c r="R46" i="3"/>
  <c r="Q46" i="3"/>
  <c r="P46" i="3"/>
  <c r="O46" i="3"/>
  <c r="N46" i="3"/>
  <c r="M46" i="3"/>
  <c r="L46" i="3"/>
  <c r="I46" i="3"/>
  <c r="G46" i="3"/>
  <c r="F46" i="3"/>
  <c r="CJ45" i="3"/>
  <c r="CI45" i="3"/>
  <c r="CH45" i="3"/>
  <c r="CG45" i="3"/>
  <c r="CD45" i="3"/>
  <c r="CC45" i="3"/>
  <c r="CB45" i="3"/>
  <c r="CA45" i="3"/>
  <c r="BV45" i="3"/>
  <c r="BW45" i="3" s="1"/>
  <c r="BX45" i="3" s="1"/>
  <c r="BT45" i="3"/>
  <c r="BS45" i="3"/>
  <c r="BQ45" i="3"/>
  <c r="BP45" i="3"/>
  <c r="BO45" i="3"/>
  <c r="BN45" i="3"/>
  <c r="BM45" i="3"/>
  <c r="CP45" i="3" s="1"/>
  <c r="BG45" i="3"/>
  <c r="BF45" i="3"/>
  <c r="BE45" i="3"/>
  <c r="BD45" i="3"/>
  <c r="BC45" i="3"/>
  <c r="BB45" i="3"/>
  <c r="BA45" i="3"/>
  <c r="AZ45" i="3"/>
  <c r="AY45" i="3"/>
  <c r="AX45" i="3"/>
  <c r="AW45" i="3"/>
  <c r="AV45" i="3"/>
  <c r="AU45" i="3"/>
  <c r="AT45" i="3"/>
  <c r="AS45" i="3"/>
  <c r="AR45" i="3"/>
  <c r="AB45" i="3"/>
  <c r="AH45" i="3" s="1"/>
  <c r="V45" i="3"/>
  <c r="U45" i="3"/>
  <c r="T45" i="3"/>
  <c r="S45" i="3"/>
  <c r="R45" i="3"/>
  <c r="Q45" i="3"/>
  <c r="P45" i="3"/>
  <c r="O45" i="3"/>
  <c r="N45" i="3"/>
  <c r="M45" i="3"/>
  <c r="L45" i="3"/>
  <c r="I45" i="3"/>
  <c r="G45" i="3"/>
  <c r="F45" i="3"/>
  <c r="CJ44" i="3"/>
  <c r="CH44" i="3"/>
  <c r="CG44" i="3"/>
  <c r="CD44" i="3"/>
  <c r="CC44" i="3"/>
  <c r="CB44" i="3"/>
  <c r="CA44" i="3"/>
  <c r="BV44" i="3"/>
  <c r="BU44" i="3" s="1"/>
  <c r="BT44" i="3"/>
  <c r="BS44" i="3"/>
  <c r="BQ44" i="3"/>
  <c r="BP44" i="3"/>
  <c r="BO44" i="3"/>
  <c r="BN44" i="3"/>
  <c r="BM44" i="3"/>
  <c r="CI44" i="3" s="1"/>
  <c r="BG44" i="3"/>
  <c r="BF44" i="3"/>
  <c r="BE44" i="3"/>
  <c r="BD44" i="3"/>
  <c r="BC44" i="3"/>
  <c r="BB44" i="3"/>
  <c r="BA44" i="3"/>
  <c r="AZ44" i="3"/>
  <c r="AY44" i="3"/>
  <c r="AX44" i="3"/>
  <c r="AW44" i="3"/>
  <c r="AV44" i="3"/>
  <c r="AU44" i="3"/>
  <c r="AT44" i="3"/>
  <c r="AS44" i="3"/>
  <c r="AR44" i="3"/>
  <c r="AB44" i="3"/>
  <c r="AH44" i="3" s="1"/>
  <c r="V44" i="3"/>
  <c r="U44" i="3"/>
  <c r="T44" i="3"/>
  <c r="S44" i="3"/>
  <c r="R44" i="3"/>
  <c r="Q44" i="3"/>
  <c r="P44" i="3"/>
  <c r="O44" i="3"/>
  <c r="N44" i="3"/>
  <c r="M44" i="3"/>
  <c r="L44" i="3"/>
  <c r="I44" i="3"/>
  <c r="G44" i="3"/>
  <c r="F44" i="3"/>
  <c r="CJ43" i="3"/>
  <c r="CI43" i="3"/>
  <c r="CH43" i="3"/>
  <c r="CG43" i="3"/>
  <c r="CD43" i="3"/>
  <c r="CC43" i="3"/>
  <c r="CB43" i="3"/>
  <c r="CA43" i="3"/>
  <c r="BV43" i="3"/>
  <c r="BW43" i="3" s="1"/>
  <c r="BX43" i="3" s="1"/>
  <c r="BT43" i="3"/>
  <c r="BS43" i="3"/>
  <c r="BQ43" i="3"/>
  <c r="BP43" i="3"/>
  <c r="BO43" i="3"/>
  <c r="BN43" i="3"/>
  <c r="BM43" i="3"/>
  <c r="CP43" i="3" s="1"/>
  <c r="BG43" i="3"/>
  <c r="BF43" i="3"/>
  <c r="BE43" i="3"/>
  <c r="BD43" i="3"/>
  <c r="BC43" i="3"/>
  <c r="BB43" i="3"/>
  <c r="BA43" i="3"/>
  <c r="AZ43" i="3"/>
  <c r="AY43" i="3"/>
  <c r="AX43" i="3"/>
  <c r="AW43" i="3"/>
  <c r="AV43" i="3"/>
  <c r="AU43" i="3"/>
  <c r="AT43" i="3"/>
  <c r="AS43" i="3"/>
  <c r="AR43" i="3"/>
  <c r="AB43" i="3"/>
  <c r="AH43" i="3" s="1"/>
  <c r="V43" i="3"/>
  <c r="U43" i="3"/>
  <c r="T43" i="3"/>
  <c r="S43" i="3"/>
  <c r="R43" i="3"/>
  <c r="Q43" i="3"/>
  <c r="P43" i="3"/>
  <c r="O43" i="3"/>
  <c r="N43" i="3"/>
  <c r="M43" i="3"/>
  <c r="L43" i="3"/>
  <c r="I43" i="3"/>
  <c r="G43" i="3"/>
  <c r="F43" i="3"/>
  <c r="CJ42" i="3"/>
  <c r="CH42" i="3"/>
  <c r="CG42" i="3"/>
  <c r="CD42" i="3"/>
  <c r="CC42" i="3"/>
  <c r="CB42" i="3"/>
  <c r="CA42" i="3"/>
  <c r="BV42" i="3"/>
  <c r="BU42" i="3" s="1"/>
  <c r="BT42" i="3"/>
  <c r="BS42" i="3"/>
  <c r="BQ42" i="3"/>
  <c r="BP42" i="3"/>
  <c r="BO42" i="3"/>
  <c r="BN42" i="3"/>
  <c r="BM42" i="3"/>
  <c r="CI42" i="3" s="1"/>
  <c r="BG42" i="3"/>
  <c r="BF42" i="3"/>
  <c r="BE42" i="3"/>
  <c r="BD42" i="3"/>
  <c r="BC42" i="3"/>
  <c r="BB42" i="3"/>
  <c r="BA42" i="3"/>
  <c r="AZ42" i="3"/>
  <c r="AY42" i="3"/>
  <c r="AX42" i="3"/>
  <c r="AW42" i="3"/>
  <c r="AV42" i="3"/>
  <c r="AU42" i="3"/>
  <c r="AT42" i="3"/>
  <c r="AS42" i="3"/>
  <c r="AR42" i="3"/>
  <c r="AB42" i="3"/>
  <c r="AH42" i="3" s="1"/>
  <c r="V42" i="3"/>
  <c r="U42" i="3"/>
  <c r="T42" i="3"/>
  <c r="S42" i="3"/>
  <c r="R42" i="3"/>
  <c r="Q42" i="3"/>
  <c r="P42" i="3"/>
  <c r="O42" i="3"/>
  <c r="N42" i="3"/>
  <c r="M42" i="3"/>
  <c r="L42" i="3"/>
  <c r="I42" i="3"/>
  <c r="G42" i="3"/>
  <c r="F42" i="3"/>
  <c r="CJ41" i="3"/>
  <c r="CI41" i="3"/>
  <c r="CH41" i="3"/>
  <c r="CG41" i="3"/>
  <c r="CD41" i="3"/>
  <c r="CC41" i="3"/>
  <c r="CB41" i="3"/>
  <c r="CA41" i="3"/>
  <c r="BV41" i="3"/>
  <c r="BW41" i="3" s="1"/>
  <c r="BX41" i="3" s="1"/>
  <c r="BT41" i="3"/>
  <c r="BS41" i="3"/>
  <c r="BQ41" i="3"/>
  <c r="BP41" i="3"/>
  <c r="BO41" i="3"/>
  <c r="BN41" i="3"/>
  <c r="BM41" i="3"/>
  <c r="CP41" i="3" s="1"/>
  <c r="BG41" i="3"/>
  <c r="BF41" i="3"/>
  <c r="BE41" i="3"/>
  <c r="BD41" i="3"/>
  <c r="BC41" i="3"/>
  <c r="BB41" i="3"/>
  <c r="BA41" i="3"/>
  <c r="AZ41" i="3"/>
  <c r="AY41" i="3"/>
  <c r="AX41" i="3"/>
  <c r="AW41" i="3"/>
  <c r="AV41" i="3"/>
  <c r="AU41" i="3"/>
  <c r="AT41" i="3"/>
  <c r="AS41" i="3"/>
  <c r="AR41" i="3"/>
  <c r="AB41" i="3"/>
  <c r="AH41" i="3" s="1"/>
  <c r="V41" i="3"/>
  <c r="U41" i="3"/>
  <c r="T41" i="3"/>
  <c r="S41" i="3"/>
  <c r="R41" i="3"/>
  <c r="Q41" i="3"/>
  <c r="P41" i="3"/>
  <c r="O41" i="3"/>
  <c r="N41" i="3"/>
  <c r="M41" i="3"/>
  <c r="L41" i="3"/>
  <c r="I41" i="3"/>
  <c r="G41" i="3"/>
  <c r="F41" i="3"/>
  <c r="CJ40" i="3"/>
  <c r="CH40" i="3"/>
  <c r="CG40" i="3"/>
  <c r="CD40" i="3"/>
  <c r="CC40" i="3"/>
  <c r="CB40" i="3"/>
  <c r="CA40" i="3"/>
  <c r="BV40" i="3"/>
  <c r="BU40" i="3" s="1"/>
  <c r="BT40" i="3"/>
  <c r="BS40" i="3"/>
  <c r="BQ40" i="3"/>
  <c r="BP40" i="3"/>
  <c r="BO40" i="3"/>
  <c r="BN40" i="3"/>
  <c r="BM40" i="3"/>
  <c r="CI40" i="3" s="1"/>
  <c r="BG40" i="3"/>
  <c r="BF40" i="3"/>
  <c r="BE40" i="3"/>
  <c r="BD40" i="3"/>
  <c r="BC40" i="3"/>
  <c r="BB40" i="3"/>
  <c r="BA40" i="3"/>
  <c r="AZ40" i="3"/>
  <c r="AY40" i="3"/>
  <c r="AX40" i="3"/>
  <c r="AW40" i="3"/>
  <c r="AV40" i="3"/>
  <c r="AU40" i="3"/>
  <c r="AT40" i="3"/>
  <c r="AS40" i="3"/>
  <c r="AR40" i="3"/>
  <c r="AB40" i="3"/>
  <c r="AH40" i="3" s="1"/>
  <c r="V40" i="3"/>
  <c r="U40" i="3"/>
  <c r="T40" i="3"/>
  <c r="S40" i="3"/>
  <c r="R40" i="3"/>
  <c r="Q40" i="3"/>
  <c r="P40" i="3"/>
  <c r="O40" i="3"/>
  <c r="N40" i="3"/>
  <c r="M40" i="3"/>
  <c r="L40" i="3"/>
  <c r="I40" i="3"/>
  <c r="G40" i="3"/>
  <c r="F40" i="3"/>
  <c r="CJ39" i="3"/>
  <c r="CI39" i="3"/>
  <c r="CH39" i="3"/>
  <c r="CG39" i="3"/>
  <c r="CD39" i="3"/>
  <c r="CC39" i="3"/>
  <c r="CB39" i="3"/>
  <c r="CA39" i="3"/>
  <c r="BV39" i="3"/>
  <c r="BW39" i="3" s="1"/>
  <c r="BX39" i="3" s="1"/>
  <c r="BT39" i="3"/>
  <c r="BS39" i="3"/>
  <c r="BQ39" i="3"/>
  <c r="BP39" i="3"/>
  <c r="BO39" i="3"/>
  <c r="BN39" i="3"/>
  <c r="BM39" i="3"/>
  <c r="CP39" i="3" s="1"/>
  <c r="BG39" i="3"/>
  <c r="BF39" i="3"/>
  <c r="BE39" i="3"/>
  <c r="BD39" i="3"/>
  <c r="BC39" i="3"/>
  <c r="BB39" i="3"/>
  <c r="BA39" i="3"/>
  <c r="AZ39" i="3"/>
  <c r="AY39" i="3"/>
  <c r="AX39" i="3"/>
  <c r="AW39" i="3"/>
  <c r="AV39" i="3"/>
  <c r="AU39" i="3"/>
  <c r="AT39" i="3"/>
  <c r="AS39" i="3"/>
  <c r="AR39" i="3"/>
  <c r="AB39" i="3"/>
  <c r="AH39" i="3" s="1"/>
  <c r="V39" i="3"/>
  <c r="U39" i="3"/>
  <c r="T39" i="3"/>
  <c r="S39" i="3"/>
  <c r="R39" i="3"/>
  <c r="Q39" i="3"/>
  <c r="P39" i="3"/>
  <c r="O39" i="3"/>
  <c r="N39" i="3"/>
  <c r="M39" i="3"/>
  <c r="L39" i="3"/>
  <c r="I39" i="3"/>
  <c r="G39" i="3"/>
  <c r="F39" i="3"/>
  <c r="CJ38" i="3"/>
  <c r="CH38" i="3"/>
  <c r="CG38" i="3"/>
  <c r="CD38" i="3"/>
  <c r="CC38" i="3"/>
  <c r="CB38" i="3"/>
  <c r="CA38" i="3"/>
  <c r="BV38" i="3"/>
  <c r="BU38" i="3" s="1"/>
  <c r="BT38" i="3"/>
  <c r="BS38" i="3"/>
  <c r="BQ38" i="3"/>
  <c r="BP38" i="3"/>
  <c r="BO38" i="3"/>
  <c r="BN38" i="3"/>
  <c r="BM38" i="3"/>
  <c r="CI38" i="3" s="1"/>
  <c r="BG38" i="3"/>
  <c r="BF38" i="3"/>
  <c r="BE38" i="3"/>
  <c r="BD38" i="3"/>
  <c r="BC38" i="3"/>
  <c r="BB38" i="3"/>
  <c r="BA38" i="3"/>
  <c r="AZ38" i="3"/>
  <c r="AY38" i="3"/>
  <c r="AX38" i="3"/>
  <c r="AW38" i="3"/>
  <c r="AV38" i="3"/>
  <c r="AU38" i="3"/>
  <c r="AT38" i="3"/>
  <c r="AS38" i="3"/>
  <c r="AR38" i="3"/>
  <c r="AB38" i="3"/>
  <c r="AH38" i="3" s="1"/>
  <c r="V38" i="3"/>
  <c r="U38" i="3"/>
  <c r="T38" i="3"/>
  <c r="S38" i="3"/>
  <c r="R38" i="3"/>
  <c r="Q38" i="3"/>
  <c r="P38" i="3"/>
  <c r="O38" i="3"/>
  <c r="N38" i="3"/>
  <c r="M38" i="3"/>
  <c r="L38" i="3"/>
  <c r="I38" i="3"/>
  <c r="G38" i="3"/>
  <c r="F38" i="3"/>
  <c r="CJ37" i="3"/>
  <c r="CI37" i="3"/>
  <c r="CH37" i="3"/>
  <c r="CG37" i="3"/>
  <c r="CD37" i="3"/>
  <c r="CC37" i="3"/>
  <c r="CB37" i="3"/>
  <c r="CA37" i="3"/>
  <c r="BV37" i="3"/>
  <c r="BW37" i="3" s="1"/>
  <c r="BX37" i="3" s="1"/>
  <c r="BT37" i="3"/>
  <c r="BS37" i="3"/>
  <c r="BQ37" i="3"/>
  <c r="BP37" i="3"/>
  <c r="BO37" i="3"/>
  <c r="BN37" i="3"/>
  <c r="BM37" i="3"/>
  <c r="CP37" i="3" s="1"/>
  <c r="BG37" i="3"/>
  <c r="BF37" i="3"/>
  <c r="BE37" i="3"/>
  <c r="BD37" i="3"/>
  <c r="BC37" i="3"/>
  <c r="BB37" i="3"/>
  <c r="BA37" i="3"/>
  <c r="AZ37" i="3"/>
  <c r="AY37" i="3"/>
  <c r="AX37" i="3"/>
  <c r="AW37" i="3"/>
  <c r="AV37" i="3"/>
  <c r="AU37" i="3"/>
  <c r="AT37" i="3"/>
  <c r="AS37" i="3"/>
  <c r="AR37" i="3"/>
  <c r="AB37" i="3"/>
  <c r="AH37" i="3" s="1"/>
  <c r="V37" i="3"/>
  <c r="U37" i="3"/>
  <c r="T37" i="3"/>
  <c r="S37" i="3"/>
  <c r="R37" i="3"/>
  <c r="Q37" i="3"/>
  <c r="P37" i="3"/>
  <c r="O37" i="3"/>
  <c r="N37" i="3"/>
  <c r="M37" i="3"/>
  <c r="L37" i="3"/>
  <c r="I37" i="3"/>
  <c r="G37" i="3"/>
  <c r="F37" i="3"/>
  <c r="CJ36" i="3"/>
  <c r="CH36" i="3"/>
  <c r="CG36" i="3"/>
  <c r="CD36" i="3"/>
  <c r="CC36" i="3"/>
  <c r="CB36" i="3"/>
  <c r="CA36" i="3"/>
  <c r="BV36" i="3"/>
  <c r="BU36" i="3" s="1"/>
  <c r="BT36" i="3"/>
  <c r="BS36" i="3"/>
  <c r="BQ36" i="3"/>
  <c r="BP36" i="3"/>
  <c r="BO36" i="3"/>
  <c r="BN36" i="3"/>
  <c r="BM36" i="3"/>
  <c r="CI36" i="3" s="1"/>
  <c r="BG36" i="3"/>
  <c r="BF36" i="3"/>
  <c r="BE36" i="3"/>
  <c r="BD36" i="3"/>
  <c r="BC36" i="3"/>
  <c r="BB36" i="3"/>
  <c r="BA36" i="3"/>
  <c r="AZ36" i="3"/>
  <c r="AY36" i="3"/>
  <c r="AX36" i="3"/>
  <c r="AW36" i="3"/>
  <c r="AV36" i="3"/>
  <c r="AU36" i="3"/>
  <c r="AT36" i="3"/>
  <c r="AS36" i="3"/>
  <c r="AR36" i="3"/>
  <c r="AB36" i="3"/>
  <c r="AH36" i="3" s="1"/>
  <c r="V36" i="3"/>
  <c r="U36" i="3"/>
  <c r="T36" i="3"/>
  <c r="S36" i="3"/>
  <c r="R36" i="3"/>
  <c r="Q36" i="3"/>
  <c r="P36" i="3"/>
  <c r="O36" i="3"/>
  <c r="N36" i="3"/>
  <c r="M36" i="3"/>
  <c r="L36" i="3"/>
  <c r="I36" i="3"/>
  <c r="G36" i="3"/>
  <c r="F36" i="3"/>
  <c r="CJ35" i="3"/>
  <c r="CI35" i="3"/>
  <c r="CH35" i="3"/>
  <c r="CG35" i="3"/>
  <c r="CD35" i="3"/>
  <c r="CC35" i="3"/>
  <c r="CB35" i="3"/>
  <c r="CA35" i="3"/>
  <c r="BV35" i="3"/>
  <c r="BW35" i="3" s="1"/>
  <c r="BX35" i="3" s="1"/>
  <c r="BT35" i="3"/>
  <c r="BS35" i="3"/>
  <c r="BQ35" i="3"/>
  <c r="BP35" i="3"/>
  <c r="BO35" i="3"/>
  <c r="BN35" i="3"/>
  <c r="BM35" i="3"/>
  <c r="CP35" i="3" s="1"/>
  <c r="BG35" i="3"/>
  <c r="BF35" i="3"/>
  <c r="BE35" i="3"/>
  <c r="BD35" i="3"/>
  <c r="BC35" i="3"/>
  <c r="BB35" i="3"/>
  <c r="BA35" i="3"/>
  <c r="AZ35" i="3"/>
  <c r="AY35" i="3"/>
  <c r="AX35" i="3"/>
  <c r="AW35" i="3"/>
  <c r="AV35" i="3"/>
  <c r="AU35" i="3"/>
  <c r="AT35" i="3"/>
  <c r="AS35" i="3"/>
  <c r="AR35" i="3"/>
  <c r="AB35" i="3"/>
  <c r="AH35" i="3" s="1"/>
  <c r="V35" i="3"/>
  <c r="U35" i="3"/>
  <c r="T35" i="3"/>
  <c r="S35" i="3"/>
  <c r="R35" i="3"/>
  <c r="Q35" i="3"/>
  <c r="P35" i="3"/>
  <c r="O35" i="3"/>
  <c r="N35" i="3"/>
  <c r="M35" i="3"/>
  <c r="L35" i="3"/>
  <c r="I35" i="3"/>
  <c r="G35" i="3"/>
  <c r="F35" i="3"/>
  <c r="CJ34" i="3"/>
  <c r="CH34" i="3"/>
  <c r="CG34" i="3"/>
  <c r="CD34" i="3"/>
  <c r="CC34" i="3"/>
  <c r="CB34" i="3"/>
  <c r="CA34" i="3"/>
  <c r="BV34" i="3"/>
  <c r="BU34" i="3" s="1"/>
  <c r="BT34" i="3"/>
  <c r="BS34" i="3"/>
  <c r="BQ34" i="3"/>
  <c r="BP34" i="3"/>
  <c r="BO34" i="3"/>
  <c r="BN34" i="3"/>
  <c r="BM34" i="3"/>
  <c r="CI34" i="3" s="1"/>
  <c r="BG34" i="3"/>
  <c r="BF34" i="3"/>
  <c r="BE34" i="3"/>
  <c r="BD34" i="3"/>
  <c r="BC34" i="3"/>
  <c r="BB34" i="3"/>
  <c r="BA34" i="3"/>
  <c r="AZ34" i="3"/>
  <c r="AY34" i="3"/>
  <c r="AX34" i="3"/>
  <c r="AW34" i="3"/>
  <c r="AV34" i="3"/>
  <c r="AU34" i="3"/>
  <c r="AT34" i="3"/>
  <c r="AS34" i="3"/>
  <c r="AR34" i="3"/>
  <c r="AB34" i="3"/>
  <c r="AH34" i="3" s="1"/>
  <c r="V34" i="3"/>
  <c r="U34" i="3"/>
  <c r="T34" i="3"/>
  <c r="S34" i="3"/>
  <c r="R34" i="3"/>
  <c r="Q34" i="3"/>
  <c r="P34" i="3"/>
  <c r="O34" i="3"/>
  <c r="N34" i="3"/>
  <c r="M34" i="3"/>
  <c r="L34" i="3"/>
  <c r="I34" i="3"/>
  <c r="G34" i="3"/>
  <c r="F34" i="3"/>
  <c r="CJ33" i="3"/>
  <c r="CI33" i="3"/>
  <c r="CH33" i="3"/>
  <c r="CG33" i="3"/>
  <c r="CD33" i="3"/>
  <c r="CC33" i="3"/>
  <c r="CB33" i="3"/>
  <c r="CA33" i="3"/>
  <c r="BV33" i="3"/>
  <c r="BW33" i="3" s="1"/>
  <c r="BX33" i="3" s="1"/>
  <c r="BT33" i="3"/>
  <c r="BS33" i="3"/>
  <c r="BQ33" i="3"/>
  <c r="BP33" i="3"/>
  <c r="BO33" i="3"/>
  <c r="BN33" i="3"/>
  <c r="BM33" i="3"/>
  <c r="CP33" i="3" s="1"/>
  <c r="BG33" i="3"/>
  <c r="BF33" i="3"/>
  <c r="BE33" i="3"/>
  <c r="BD33" i="3"/>
  <c r="BC33" i="3"/>
  <c r="BB33" i="3"/>
  <c r="BA33" i="3"/>
  <c r="AZ33" i="3"/>
  <c r="AY33" i="3"/>
  <c r="AX33" i="3"/>
  <c r="AW33" i="3"/>
  <c r="AV33" i="3"/>
  <c r="AU33" i="3"/>
  <c r="AT33" i="3"/>
  <c r="AS33" i="3"/>
  <c r="AR33" i="3"/>
  <c r="AB33" i="3"/>
  <c r="AH33" i="3" s="1"/>
  <c r="V33" i="3"/>
  <c r="U33" i="3"/>
  <c r="T33" i="3"/>
  <c r="S33" i="3"/>
  <c r="R33" i="3"/>
  <c r="Q33" i="3"/>
  <c r="P33" i="3"/>
  <c r="O33" i="3"/>
  <c r="N33" i="3"/>
  <c r="M33" i="3"/>
  <c r="L33" i="3"/>
  <c r="I33" i="3"/>
  <c r="G33" i="3"/>
  <c r="F33" i="3"/>
  <c r="CJ32" i="3"/>
  <c r="CH32" i="3"/>
  <c r="CG32" i="3"/>
  <c r="CD32" i="3"/>
  <c r="CC32" i="3"/>
  <c r="CB32" i="3"/>
  <c r="CA32" i="3"/>
  <c r="BV32" i="3"/>
  <c r="BU32" i="3" s="1"/>
  <c r="BT32" i="3"/>
  <c r="BS32" i="3"/>
  <c r="BQ32" i="3"/>
  <c r="BP32" i="3"/>
  <c r="BO32" i="3"/>
  <c r="BN32" i="3"/>
  <c r="BM32" i="3"/>
  <c r="CI32" i="3" s="1"/>
  <c r="BG32" i="3"/>
  <c r="BF32" i="3"/>
  <c r="BE32" i="3"/>
  <c r="BD32" i="3"/>
  <c r="BC32" i="3"/>
  <c r="BB32" i="3"/>
  <c r="BA32" i="3"/>
  <c r="AZ32" i="3"/>
  <c r="AY32" i="3"/>
  <c r="AX32" i="3"/>
  <c r="AW32" i="3"/>
  <c r="AV32" i="3"/>
  <c r="AU32" i="3"/>
  <c r="AT32" i="3"/>
  <c r="AS32" i="3"/>
  <c r="AR32" i="3"/>
  <c r="AB32" i="3"/>
  <c r="AH32" i="3" s="1"/>
  <c r="V32" i="3"/>
  <c r="U32" i="3"/>
  <c r="T32" i="3"/>
  <c r="S32" i="3"/>
  <c r="R32" i="3"/>
  <c r="Q32" i="3"/>
  <c r="P32" i="3"/>
  <c r="O32" i="3"/>
  <c r="N32" i="3"/>
  <c r="M32" i="3"/>
  <c r="L32" i="3"/>
  <c r="I32" i="3"/>
  <c r="G32" i="3"/>
  <c r="F32" i="3"/>
  <c r="CJ31" i="3"/>
  <c r="CI31" i="3"/>
  <c r="CH31" i="3"/>
  <c r="CG31" i="3"/>
  <c r="CD31" i="3"/>
  <c r="CC31" i="3"/>
  <c r="CB31" i="3"/>
  <c r="CA31" i="3"/>
  <c r="BV31" i="3"/>
  <c r="BW31" i="3" s="1"/>
  <c r="BX31" i="3" s="1"/>
  <c r="BT31" i="3"/>
  <c r="BS31" i="3"/>
  <c r="BQ31" i="3"/>
  <c r="BP31" i="3"/>
  <c r="BO31" i="3"/>
  <c r="BN31" i="3"/>
  <c r="BM31" i="3"/>
  <c r="CP31" i="3" s="1"/>
  <c r="BG31" i="3"/>
  <c r="BF31" i="3"/>
  <c r="BE31" i="3"/>
  <c r="BD31" i="3"/>
  <c r="BC31" i="3"/>
  <c r="BB31" i="3"/>
  <c r="BA31" i="3"/>
  <c r="AZ31" i="3"/>
  <c r="AY31" i="3"/>
  <c r="AX31" i="3"/>
  <c r="AW31" i="3"/>
  <c r="AV31" i="3"/>
  <c r="AU31" i="3"/>
  <c r="AT31" i="3"/>
  <c r="AS31" i="3"/>
  <c r="AR31" i="3"/>
  <c r="AB31" i="3"/>
  <c r="AH31" i="3" s="1"/>
  <c r="V31" i="3"/>
  <c r="U31" i="3"/>
  <c r="T31" i="3"/>
  <c r="S31" i="3"/>
  <c r="R31" i="3"/>
  <c r="Q31" i="3"/>
  <c r="P31" i="3"/>
  <c r="O31" i="3"/>
  <c r="N31" i="3"/>
  <c r="M31" i="3"/>
  <c r="L31" i="3"/>
  <c r="I31" i="3"/>
  <c r="G31" i="3"/>
  <c r="F31" i="3"/>
  <c r="CJ30" i="3"/>
  <c r="CH30" i="3"/>
  <c r="CG30" i="3"/>
  <c r="CD30" i="3"/>
  <c r="CC30" i="3"/>
  <c r="CB30" i="3"/>
  <c r="CA30" i="3"/>
  <c r="BV30" i="3"/>
  <c r="BU30" i="3" s="1"/>
  <c r="BT30" i="3"/>
  <c r="BS30" i="3"/>
  <c r="BQ30" i="3"/>
  <c r="BP30" i="3"/>
  <c r="BO30" i="3"/>
  <c r="BN30" i="3"/>
  <c r="BM30" i="3"/>
  <c r="CI30" i="3" s="1"/>
  <c r="BG30" i="3"/>
  <c r="BF30" i="3"/>
  <c r="BE30" i="3"/>
  <c r="BD30" i="3"/>
  <c r="BC30" i="3"/>
  <c r="BB30" i="3"/>
  <c r="BA30" i="3"/>
  <c r="AZ30" i="3"/>
  <c r="AY30" i="3"/>
  <c r="AX30" i="3"/>
  <c r="AW30" i="3"/>
  <c r="AV30" i="3"/>
  <c r="AU30" i="3"/>
  <c r="AT30" i="3"/>
  <c r="AS30" i="3"/>
  <c r="AR30" i="3"/>
  <c r="AC30" i="3"/>
  <c r="AD30" i="3" s="1"/>
  <c r="AB30" i="3"/>
  <c r="AH30" i="3" s="1"/>
  <c r="V30" i="3"/>
  <c r="U30" i="3"/>
  <c r="T30" i="3"/>
  <c r="S30" i="3"/>
  <c r="R30" i="3"/>
  <c r="Q30" i="3"/>
  <c r="P30" i="3"/>
  <c r="O30" i="3"/>
  <c r="N30" i="3"/>
  <c r="M30" i="3"/>
  <c r="L30" i="3"/>
  <c r="I30" i="3"/>
  <c r="G30" i="3"/>
  <c r="F30" i="3"/>
  <c r="CJ29" i="3"/>
  <c r="CH29" i="3"/>
  <c r="CG29" i="3"/>
  <c r="CD29" i="3"/>
  <c r="CC29" i="3"/>
  <c r="CB29" i="3"/>
  <c r="CA29" i="3"/>
  <c r="BV29" i="3"/>
  <c r="BW29" i="3" s="1"/>
  <c r="BX29" i="3" s="1"/>
  <c r="BT29" i="3"/>
  <c r="BS29" i="3"/>
  <c r="BQ29" i="3"/>
  <c r="BP29" i="3"/>
  <c r="BO29" i="3"/>
  <c r="BN29" i="3"/>
  <c r="BM29" i="3"/>
  <c r="CP29" i="3" s="1"/>
  <c r="BG29" i="3"/>
  <c r="BF29" i="3"/>
  <c r="BE29" i="3"/>
  <c r="BD29" i="3"/>
  <c r="BC29" i="3"/>
  <c r="BB29" i="3"/>
  <c r="BA29" i="3"/>
  <c r="AZ29" i="3"/>
  <c r="AY29" i="3"/>
  <c r="AX29" i="3"/>
  <c r="AW29" i="3"/>
  <c r="AV29" i="3"/>
  <c r="AU29" i="3"/>
  <c r="AT29" i="3"/>
  <c r="AS29" i="3"/>
  <c r="AR29" i="3"/>
  <c r="AC29" i="3"/>
  <c r="AF29" i="3" s="1"/>
  <c r="AB29" i="3"/>
  <c r="AH29" i="3" s="1"/>
  <c r="V29" i="3"/>
  <c r="U29" i="3"/>
  <c r="T29" i="3"/>
  <c r="S29" i="3"/>
  <c r="R29" i="3"/>
  <c r="Q29" i="3"/>
  <c r="P29" i="3"/>
  <c r="O29" i="3"/>
  <c r="N29" i="3"/>
  <c r="M29" i="3"/>
  <c r="L29" i="3"/>
  <c r="I29" i="3"/>
  <c r="G29" i="3"/>
  <c r="F29" i="3"/>
  <c r="CJ28" i="3"/>
  <c r="CH28" i="3"/>
  <c r="CG28" i="3"/>
  <c r="CD28" i="3"/>
  <c r="CC28" i="3"/>
  <c r="CB28" i="3"/>
  <c r="CA28" i="3"/>
  <c r="BV28" i="3"/>
  <c r="BU28" i="3" s="1"/>
  <c r="BT28" i="3"/>
  <c r="BS28" i="3"/>
  <c r="BQ28" i="3"/>
  <c r="BP28" i="3"/>
  <c r="BO28" i="3"/>
  <c r="BN28" i="3"/>
  <c r="BM28" i="3"/>
  <c r="CI28" i="3" s="1"/>
  <c r="BG28" i="3"/>
  <c r="BF28" i="3"/>
  <c r="BE28" i="3"/>
  <c r="BD28" i="3"/>
  <c r="BC28" i="3"/>
  <c r="BB28" i="3"/>
  <c r="BA28" i="3"/>
  <c r="AZ28" i="3"/>
  <c r="AY28" i="3"/>
  <c r="AX28" i="3"/>
  <c r="AW28" i="3"/>
  <c r="AV28" i="3"/>
  <c r="AU28" i="3"/>
  <c r="AT28" i="3"/>
  <c r="AS28" i="3"/>
  <c r="AR28" i="3"/>
  <c r="AH28" i="3"/>
  <c r="AE28" i="3"/>
  <c r="AC28" i="3"/>
  <c r="AD28" i="3" s="1"/>
  <c r="AB28" i="3"/>
  <c r="V28" i="3"/>
  <c r="U28" i="3"/>
  <c r="T28" i="3"/>
  <c r="S28" i="3"/>
  <c r="R28" i="3"/>
  <c r="Q28" i="3"/>
  <c r="P28" i="3"/>
  <c r="O28" i="3"/>
  <c r="N28" i="3"/>
  <c r="M28" i="3"/>
  <c r="L28" i="3"/>
  <c r="I28" i="3"/>
  <c r="G28" i="3"/>
  <c r="F28" i="3"/>
  <c r="CJ27" i="3"/>
  <c r="CH27" i="3"/>
  <c r="CG27" i="3"/>
  <c r="CD27" i="3"/>
  <c r="CC27" i="3"/>
  <c r="CB27" i="3"/>
  <c r="CA27" i="3"/>
  <c r="BV27" i="3"/>
  <c r="BT27" i="3"/>
  <c r="BS27" i="3"/>
  <c r="BQ27" i="3"/>
  <c r="BP27" i="3"/>
  <c r="BO27" i="3"/>
  <c r="BN27" i="3"/>
  <c r="BM27" i="3"/>
  <c r="CP27" i="3" s="1"/>
  <c r="BG27" i="3"/>
  <c r="BF27" i="3"/>
  <c r="BE27" i="3"/>
  <c r="BD27" i="3"/>
  <c r="BC27" i="3"/>
  <c r="BB27" i="3"/>
  <c r="BA27" i="3"/>
  <c r="AZ27" i="3"/>
  <c r="AY27" i="3"/>
  <c r="AX27" i="3"/>
  <c r="AW27" i="3"/>
  <c r="AV27" i="3"/>
  <c r="AU27" i="3"/>
  <c r="AT27" i="3"/>
  <c r="AS27" i="3"/>
  <c r="AR27" i="3"/>
  <c r="AC27" i="3"/>
  <c r="AF27" i="3" s="1"/>
  <c r="AB27" i="3"/>
  <c r="AH27" i="3" s="1"/>
  <c r="V27" i="3"/>
  <c r="U27" i="3"/>
  <c r="T27" i="3"/>
  <c r="S27" i="3"/>
  <c r="R27" i="3"/>
  <c r="Q27" i="3"/>
  <c r="P27" i="3"/>
  <c r="O27" i="3"/>
  <c r="N27" i="3"/>
  <c r="M27" i="3"/>
  <c r="L27" i="3"/>
  <c r="I27" i="3"/>
  <c r="G27" i="3"/>
  <c r="F27" i="3"/>
  <c r="CJ26" i="3"/>
  <c r="CH26" i="3"/>
  <c r="CG26" i="3"/>
  <c r="CD26" i="3"/>
  <c r="CC26" i="3"/>
  <c r="CB26" i="3"/>
  <c r="CA26" i="3"/>
  <c r="BV26" i="3"/>
  <c r="BU26" i="3" s="1"/>
  <c r="BT26" i="3"/>
  <c r="BS26" i="3"/>
  <c r="BQ26" i="3"/>
  <c r="BP26" i="3"/>
  <c r="BO26" i="3"/>
  <c r="BN26" i="3"/>
  <c r="BM26" i="3"/>
  <c r="CI26" i="3" s="1"/>
  <c r="BG26" i="3"/>
  <c r="BF26" i="3"/>
  <c r="BE26" i="3"/>
  <c r="BD26" i="3"/>
  <c r="BC26" i="3"/>
  <c r="BB26" i="3"/>
  <c r="BA26" i="3"/>
  <c r="AZ26" i="3"/>
  <c r="AY26" i="3"/>
  <c r="AX26" i="3"/>
  <c r="AW26" i="3"/>
  <c r="AV26" i="3"/>
  <c r="AU26" i="3"/>
  <c r="AT26" i="3"/>
  <c r="AS26" i="3"/>
  <c r="AR26" i="3"/>
  <c r="AH26" i="3"/>
  <c r="AB26" i="3"/>
  <c r="AC26" i="3" s="1"/>
  <c r="V26" i="3"/>
  <c r="U26" i="3"/>
  <c r="T26" i="3"/>
  <c r="S26" i="3"/>
  <c r="R26" i="3"/>
  <c r="Q26" i="3"/>
  <c r="P26" i="3"/>
  <c r="O26" i="3"/>
  <c r="N26" i="3"/>
  <c r="CF26" i="3" s="1"/>
  <c r="M26" i="3"/>
  <c r="L26" i="3"/>
  <c r="I26" i="3"/>
  <c r="G26" i="3"/>
  <c r="F26" i="3"/>
  <c r="CJ25" i="3"/>
  <c r="CI25" i="3"/>
  <c r="CH25" i="3"/>
  <c r="CG25" i="3"/>
  <c r="CD25" i="3"/>
  <c r="CC25" i="3"/>
  <c r="CB25" i="3"/>
  <c r="CA25" i="3"/>
  <c r="BV25" i="3"/>
  <c r="BT25" i="3"/>
  <c r="BS25" i="3"/>
  <c r="BQ25" i="3"/>
  <c r="BP25" i="3"/>
  <c r="BO25" i="3"/>
  <c r="BN25" i="3"/>
  <c r="BM25" i="3"/>
  <c r="CP25" i="3" s="1"/>
  <c r="BG25" i="3"/>
  <c r="BF25" i="3"/>
  <c r="BE25" i="3"/>
  <c r="BD25" i="3"/>
  <c r="BC25" i="3"/>
  <c r="BB25" i="3"/>
  <c r="BA25" i="3"/>
  <c r="AZ25" i="3"/>
  <c r="AY25" i="3"/>
  <c r="AX25" i="3"/>
  <c r="AW25" i="3"/>
  <c r="AV25" i="3"/>
  <c r="AU25" i="3"/>
  <c r="AT25" i="3"/>
  <c r="AS25" i="3"/>
  <c r="AR25" i="3"/>
  <c r="AB25" i="3"/>
  <c r="AH25" i="3" s="1"/>
  <c r="V25" i="3"/>
  <c r="U25" i="3"/>
  <c r="T25" i="3"/>
  <c r="S25" i="3"/>
  <c r="R25" i="3"/>
  <c r="Q25" i="3"/>
  <c r="P25" i="3"/>
  <c r="O25" i="3"/>
  <c r="N25" i="3"/>
  <c r="CF25" i="3" s="1"/>
  <c r="M25" i="3"/>
  <c r="L25" i="3"/>
  <c r="I25" i="3"/>
  <c r="G25" i="3"/>
  <c r="F25" i="3"/>
  <c r="CJ24" i="3"/>
  <c r="CH24" i="3"/>
  <c r="CG24" i="3"/>
  <c r="CD24" i="3"/>
  <c r="CC24" i="3"/>
  <c r="CB24" i="3"/>
  <c r="CA24" i="3"/>
  <c r="BV24" i="3"/>
  <c r="BU24" i="3" s="1"/>
  <c r="BT24" i="3"/>
  <c r="BS24" i="3"/>
  <c r="BQ24" i="3"/>
  <c r="BP24" i="3"/>
  <c r="BO24" i="3"/>
  <c r="BN24" i="3"/>
  <c r="BM24" i="3"/>
  <c r="CI24" i="3" s="1"/>
  <c r="BG24" i="3"/>
  <c r="BF24" i="3"/>
  <c r="BE24" i="3"/>
  <c r="BD24" i="3"/>
  <c r="BC24" i="3"/>
  <c r="BB24" i="3"/>
  <c r="BA24" i="3"/>
  <c r="AZ24" i="3"/>
  <c r="AY24" i="3"/>
  <c r="AX24" i="3"/>
  <c r="AW24" i="3"/>
  <c r="AV24" i="3"/>
  <c r="AU24" i="3"/>
  <c r="AT24" i="3"/>
  <c r="AS24" i="3"/>
  <c r="AR24" i="3"/>
  <c r="AB24" i="3"/>
  <c r="AC24" i="3" s="1"/>
  <c r="V24" i="3"/>
  <c r="U24" i="3"/>
  <c r="T24" i="3"/>
  <c r="S24" i="3"/>
  <c r="R24" i="3"/>
  <c r="Q24" i="3"/>
  <c r="P24" i="3"/>
  <c r="O24" i="3"/>
  <c r="N24" i="3"/>
  <c r="M24" i="3"/>
  <c r="L24" i="3"/>
  <c r="I24" i="3"/>
  <c r="G24" i="3"/>
  <c r="F24" i="3"/>
  <c r="CJ23" i="3"/>
  <c r="CI23" i="3"/>
  <c r="CH23" i="3"/>
  <c r="CG23" i="3"/>
  <c r="CD23" i="3"/>
  <c r="CC23" i="3"/>
  <c r="CB23" i="3"/>
  <c r="CA23" i="3"/>
  <c r="BV23" i="3"/>
  <c r="BW23" i="3" s="1"/>
  <c r="BX23" i="3" s="1"/>
  <c r="BT23" i="3"/>
  <c r="BS23" i="3"/>
  <c r="BQ23" i="3"/>
  <c r="BP23" i="3"/>
  <c r="BO23" i="3"/>
  <c r="BN23" i="3"/>
  <c r="BM23" i="3"/>
  <c r="CP23" i="3" s="1"/>
  <c r="BG23" i="3"/>
  <c r="BF23" i="3"/>
  <c r="BE23" i="3"/>
  <c r="BD23" i="3"/>
  <c r="BC23" i="3"/>
  <c r="BB23" i="3"/>
  <c r="BA23" i="3"/>
  <c r="AZ23" i="3"/>
  <c r="AY23" i="3"/>
  <c r="AX23" i="3"/>
  <c r="AW23" i="3"/>
  <c r="AV23" i="3"/>
  <c r="AU23" i="3"/>
  <c r="AT23" i="3"/>
  <c r="AS23" i="3"/>
  <c r="AR23" i="3"/>
  <c r="AB23" i="3"/>
  <c r="AH23" i="3" s="1"/>
  <c r="V23" i="3"/>
  <c r="U23" i="3"/>
  <c r="T23" i="3"/>
  <c r="S23" i="3"/>
  <c r="R23" i="3"/>
  <c r="Q23" i="3"/>
  <c r="P23" i="3"/>
  <c r="O23" i="3"/>
  <c r="N23" i="3"/>
  <c r="M23" i="3"/>
  <c r="L23" i="3"/>
  <c r="I23" i="3"/>
  <c r="G23" i="3"/>
  <c r="F23" i="3"/>
  <c r="CJ22" i="3"/>
  <c r="CH22" i="3"/>
  <c r="CG22" i="3"/>
  <c r="CD22" i="3"/>
  <c r="CC22" i="3"/>
  <c r="CB22" i="3"/>
  <c r="CA22" i="3"/>
  <c r="BV22" i="3"/>
  <c r="BU22" i="3" s="1"/>
  <c r="BT22" i="3"/>
  <c r="BS22" i="3"/>
  <c r="BQ22" i="3"/>
  <c r="BP22" i="3"/>
  <c r="BO22" i="3"/>
  <c r="BN22" i="3"/>
  <c r="BM22" i="3"/>
  <c r="CI22" i="3" s="1"/>
  <c r="BG22" i="3"/>
  <c r="BF22" i="3"/>
  <c r="BE22" i="3"/>
  <c r="BD22" i="3"/>
  <c r="BC22" i="3"/>
  <c r="BB22" i="3"/>
  <c r="BA22" i="3"/>
  <c r="AZ22" i="3"/>
  <c r="AY22" i="3"/>
  <c r="AX22" i="3"/>
  <c r="AW22" i="3"/>
  <c r="AV22" i="3"/>
  <c r="AU22" i="3"/>
  <c r="AT22" i="3"/>
  <c r="AS22" i="3"/>
  <c r="AR22" i="3"/>
  <c r="AC22" i="3"/>
  <c r="AD22" i="3" s="1"/>
  <c r="AB22" i="3"/>
  <c r="AH22" i="3" s="1"/>
  <c r="V22" i="3"/>
  <c r="U22" i="3"/>
  <c r="T22" i="3"/>
  <c r="S22" i="3"/>
  <c r="R22" i="3"/>
  <c r="Q22" i="3"/>
  <c r="P22" i="3"/>
  <c r="O22" i="3"/>
  <c r="N22" i="3"/>
  <c r="M22" i="3"/>
  <c r="L22" i="3"/>
  <c r="I22" i="3"/>
  <c r="G22" i="3"/>
  <c r="F22" i="3"/>
  <c r="CJ21" i="3"/>
  <c r="CH21" i="3"/>
  <c r="CG21" i="3"/>
  <c r="CD21" i="3"/>
  <c r="CC21" i="3"/>
  <c r="CB21" i="3"/>
  <c r="CA21" i="3"/>
  <c r="BV21" i="3"/>
  <c r="BW21" i="3" s="1"/>
  <c r="BX21" i="3" s="1"/>
  <c r="BT21" i="3"/>
  <c r="BS21" i="3"/>
  <c r="BQ21" i="3"/>
  <c r="BP21" i="3"/>
  <c r="BO21" i="3"/>
  <c r="BN21" i="3"/>
  <c r="BM21" i="3"/>
  <c r="CP21" i="3" s="1"/>
  <c r="BG21" i="3"/>
  <c r="BF21" i="3"/>
  <c r="BE21" i="3"/>
  <c r="BD21" i="3"/>
  <c r="BC21" i="3"/>
  <c r="BB21" i="3"/>
  <c r="BA21" i="3"/>
  <c r="AZ21" i="3"/>
  <c r="AY21" i="3"/>
  <c r="AX21" i="3"/>
  <c r="AW21" i="3"/>
  <c r="AV21" i="3"/>
  <c r="AU21" i="3"/>
  <c r="AT21" i="3"/>
  <c r="AS21" i="3"/>
  <c r="AR21" i="3"/>
  <c r="AC21" i="3"/>
  <c r="AF21" i="3" s="1"/>
  <c r="AB21" i="3"/>
  <c r="AH21" i="3" s="1"/>
  <c r="V21" i="3"/>
  <c r="U21" i="3"/>
  <c r="T21" i="3"/>
  <c r="S21" i="3"/>
  <c r="R21" i="3"/>
  <c r="Q21" i="3"/>
  <c r="P21" i="3"/>
  <c r="O21" i="3"/>
  <c r="N21" i="3"/>
  <c r="M21" i="3"/>
  <c r="L21" i="3"/>
  <c r="I21" i="3"/>
  <c r="G21" i="3"/>
  <c r="F21" i="3"/>
  <c r="CJ20" i="3"/>
  <c r="CH20" i="3"/>
  <c r="CG20" i="3"/>
  <c r="CD20" i="3"/>
  <c r="CC20" i="3"/>
  <c r="CB20" i="3"/>
  <c r="CA20" i="3"/>
  <c r="BV20" i="3"/>
  <c r="BU20" i="3" s="1"/>
  <c r="BT20" i="3"/>
  <c r="BS20" i="3"/>
  <c r="BQ20" i="3"/>
  <c r="BP20" i="3"/>
  <c r="BO20" i="3"/>
  <c r="BN20" i="3"/>
  <c r="BM20" i="3"/>
  <c r="CI20" i="3" s="1"/>
  <c r="BG20" i="3"/>
  <c r="BF20" i="3"/>
  <c r="BE20" i="3"/>
  <c r="BD20" i="3"/>
  <c r="BC20" i="3"/>
  <c r="BB20" i="3"/>
  <c r="BA20" i="3"/>
  <c r="AZ20" i="3"/>
  <c r="AY20" i="3"/>
  <c r="AX20" i="3"/>
  <c r="AW20" i="3"/>
  <c r="AV20" i="3"/>
  <c r="AU20" i="3"/>
  <c r="AT20" i="3"/>
  <c r="AS20" i="3"/>
  <c r="AR20" i="3"/>
  <c r="AH20" i="3"/>
  <c r="AE20" i="3"/>
  <c r="AC20" i="3"/>
  <c r="AD20" i="3" s="1"/>
  <c r="AB20" i="3"/>
  <c r="V20" i="3"/>
  <c r="U20" i="3"/>
  <c r="T20" i="3"/>
  <c r="S20" i="3"/>
  <c r="R20" i="3"/>
  <c r="Q20" i="3"/>
  <c r="P20" i="3"/>
  <c r="O20" i="3"/>
  <c r="N20" i="3"/>
  <c r="M20" i="3"/>
  <c r="L20" i="3"/>
  <c r="I20" i="3"/>
  <c r="G20" i="3"/>
  <c r="F20" i="3"/>
  <c r="CJ19" i="3"/>
  <c r="CH19" i="3"/>
  <c r="CG19" i="3"/>
  <c r="CD19" i="3"/>
  <c r="CC19" i="3"/>
  <c r="CB19" i="3"/>
  <c r="CA19" i="3"/>
  <c r="BV19" i="3"/>
  <c r="BT19" i="3"/>
  <c r="BS19" i="3"/>
  <c r="BQ19" i="3"/>
  <c r="BP19" i="3"/>
  <c r="BO19" i="3"/>
  <c r="BN19" i="3"/>
  <c r="BM19" i="3"/>
  <c r="CP19" i="3" s="1"/>
  <c r="BG19" i="3"/>
  <c r="BF19" i="3"/>
  <c r="BE19" i="3"/>
  <c r="BD19" i="3"/>
  <c r="BC19" i="3"/>
  <c r="BB19" i="3"/>
  <c r="BA19" i="3"/>
  <c r="AZ19" i="3"/>
  <c r="AY19" i="3"/>
  <c r="AX19" i="3"/>
  <c r="AW19" i="3"/>
  <c r="AV19" i="3"/>
  <c r="AU19" i="3"/>
  <c r="AT19" i="3"/>
  <c r="AS19" i="3"/>
  <c r="AR19" i="3"/>
  <c r="AC19" i="3"/>
  <c r="AF19" i="3" s="1"/>
  <c r="AB19" i="3"/>
  <c r="AH19" i="3" s="1"/>
  <c r="V19" i="3"/>
  <c r="U19" i="3"/>
  <c r="T19" i="3"/>
  <c r="S19" i="3"/>
  <c r="R19" i="3"/>
  <c r="Q19" i="3"/>
  <c r="P19" i="3"/>
  <c r="O19" i="3"/>
  <c r="N19" i="3"/>
  <c r="M19" i="3"/>
  <c r="L19" i="3"/>
  <c r="I19" i="3"/>
  <c r="G19" i="3"/>
  <c r="F19" i="3"/>
  <c r="CJ18" i="3"/>
  <c r="CH18" i="3"/>
  <c r="CG18" i="3"/>
  <c r="CD18" i="3"/>
  <c r="CC18" i="3"/>
  <c r="CB18" i="3"/>
  <c r="CA18" i="3"/>
  <c r="BV18" i="3"/>
  <c r="BU18" i="3" s="1"/>
  <c r="BT18" i="3"/>
  <c r="BS18" i="3"/>
  <c r="BQ18" i="3"/>
  <c r="BP18" i="3"/>
  <c r="BO18" i="3"/>
  <c r="BN18" i="3"/>
  <c r="BM18" i="3"/>
  <c r="CI18" i="3" s="1"/>
  <c r="BG18" i="3"/>
  <c r="BF18" i="3"/>
  <c r="BE18" i="3"/>
  <c r="BD18" i="3"/>
  <c r="BC18" i="3"/>
  <c r="BB18" i="3"/>
  <c r="BA18" i="3"/>
  <c r="AZ18" i="3"/>
  <c r="AY18" i="3"/>
  <c r="AX18" i="3"/>
  <c r="AW18" i="3"/>
  <c r="AV18" i="3"/>
  <c r="AU18" i="3"/>
  <c r="AT18" i="3"/>
  <c r="AS18" i="3"/>
  <c r="AR18" i="3"/>
  <c r="AH18" i="3"/>
  <c r="AB18" i="3"/>
  <c r="AC18" i="3" s="1"/>
  <c r="V18" i="3"/>
  <c r="U18" i="3"/>
  <c r="T18" i="3"/>
  <c r="S18" i="3"/>
  <c r="R18" i="3"/>
  <c r="Q18" i="3"/>
  <c r="P18" i="3"/>
  <c r="O18" i="3"/>
  <c r="N18" i="3"/>
  <c r="CF18" i="3" s="1"/>
  <c r="M18" i="3"/>
  <c r="L18" i="3"/>
  <c r="I18" i="3"/>
  <c r="G18" i="3"/>
  <c r="F18" i="3"/>
  <c r="CJ17" i="3"/>
  <c r="CI17" i="3"/>
  <c r="CH17" i="3"/>
  <c r="CG17" i="3"/>
  <c r="CD17" i="3"/>
  <c r="CC17" i="3"/>
  <c r="CB17" i="3"/>
  <c r="CA17" i="3"/>
  <c r="BV17" i="3"/>
  <c r="BT17" i="3"/>
  <c r="BS17" i="3"/>
  <c r="BQ17" i="3"/>
  <c r="BP17" i="3"/>
  <c r="BO17" i="3"/>
  <c r="BN17" i="3"/>
  <c r="BM17" i="3"/>
  <c r="CP17" i="3" s="1"/>
  <c r="BG17" i="3"/>
  <c r="BF17" i="3"/>
  <c r="BE17" i="3"/>
  <c r="BD17" i="3"/>
  <c r="BC17" i="3"/>
  <c r="BB17" i="3"/>
  <c r="BA17" i="3"/>
  <c r="AZ17" i="3"/>
  <c r="AY17" i="3"/>
  <c r="AX17" i="3"/>
  <c r="AW17" i="3"/>
  <c r="AV17" i="3"/>
  <c r="AU17" i="3"/>
  <c r="AT17" i="3"/>
  <c r="AS17" i="3"/>
  <c r="AR17" i="3"/>
  <c r="AB17" i="3"/>
  <c r="AH17" i="3" s="1"/>
  <c r="V17" i="3"/>
  <c r="U17" i="3"/>
  <c r="T17" i="3"/>
  <c r="S17" i="3"/>
  <c r="R17" i="3"/>
  <c r="Q17" i="3"/>
  <c r="P17" i="3"/>
  <c r="O17" i="3"/>
  <c r="N17" i="3"/>
  <c r="CF17" i="3" s="1"/>
  <c r="M17" i="3"/>
  <c r="L17" i="3"/>
  <c r="I17" i="3"/>
  <c r="G17" i="3"/>
  <c r="F17" i="3"/>
  <c r="CJ16" i="3"/>
  <c r="CH16" i="3"/>
  <c r="CG16" i="3"/>
  <c r="CD16" i="3"/>
  <c r="CC16" i="3"/>
  <c r="CB16" i="3"/>
  <c r="CA16" i="3"/>
  <c r="BV16" i="3"/>
  <c r="BU16" i="3" s="1"/>
  <c r="BT16" i="3"/>
  <c r="BS16" i="3"/>
  <c r="BQ16" i="3"/>
  <c r="BP16" i="3"/>
  <c r="BO16" i="3"/>
  <c r="BN16" i="3"/>
  <c r="BM16" i="3"/>
  <c r="CI16" i="3" s="1"/>
  <c r="BG16" i="3"/>
  <c r="BF16" i="3"/>
  <c r="BE16" i="3"/>
  <c r="BD16" i="3"/>
  <c r="BC16" i="3"/>
  <c r="BB16" i="3"/>
  <c r="BA16" i="3"/>
  <c r="AZ16" i="3"/>
  <c r="AY16" i="3"/>
  <c r="AX16" i="3"/>
  <c r="AW16" i="3"/>
  <c r="AV16" i="3"/>
  <c r="AU16" i="3"/>
  <c r="AT16" i="3"/>
  <c r="AS16" i="3"/>
  <c r="AR16" i="3"/>
  <c r="AB16" i="3"/>
  <c r="AC16" i="3" s="1"/>
  <c r="V16" i="3"/>
  <c r="U16" i="3"/>
  <c r="T16" i="3"/>
  <c r="S16" i="3"/>
  <c r="R16" i="3"/>
  <c r="Q16" i="3"/>
  <c r="P16" i="3"/>
  <c r="O16" i="3"/>
  <c r="N16" i="3"/>
  <c r="M16" i="3"/>
  <c r="L16" i="3"/>
  <c r="I16" i="3"/>
  <c r="G16" i="3"/>
  <c r="F16" i="3"/>
  <c r="CJ15" i="3"/>
  <c r="CI15" i="3"/>
  <c r="CH15" i="3"/>
  <c r="CG15" i="3"/>
  <c r="CD15" i="3"/>
  <c r="CC15" i="3"/>
  <c r="CB15" i="3"/>
  <c r="CA15" i="3"/>
  <c r="BV15" i="3"/>
  <c r="BW15" i="3" s="1"/>
  <c r="BX15" i="3" s="1"/>
  <c r="BT15" i="3"/>
  <c r="BS15" i="3"/>
  <c r="BQ15" i="3"/>
  <c r="BP15" i="3"/>
  <c r="BO15" i="3"/>
  <c r="BN15" i="3"/>
  <c r="BM15" i="3"/>
  <c r="CP15" i="3" s="1"/>
  <c r="BG15" i="3"/>
  <c r="BF15" i="3"/>
  <c r="BE15" i="3"/>
  <c r="BD15" i="3"/>
  <c r="BC15" i="3"/>
  <c r="BB15" i="3"/>
  <c r="BA15" i="3"/>
  <c r="AZ15" i="3"/>
  <c r="AY15" i="3"/>
  <c r="AX15" i="3"/>
  <c r="AW15" i="3"/>
  <c r="AV15" i="3"/>
  <c r="AU15" i="3"/>
  <c r="AT15" i="3"/>
  <c r="AS15" i="3"/>
  <c r="AR15" i="3"/>
  <c r="AB15" i="3"/>
  <c r="AH15" i="3" s="1"/>
  <c r="V15" i="3"/>
  <c r="U15" i="3"/>
  <c r="T15" i="3"/>
  <c r="S15" i="3"/>
  <c r="R15" i="3"/>
  <c r="Q15" i="3"/>
  <c r="P15" i="3"/>
  <c r="O15" i="3"/>
  <c r="N15" i="3"/>
  <c r="M15" i="3"/>
  <c r="L15" i="3"/>
  <c r="I15" i="3"/>
  <c r="G15" i="3"/>
  <c r="F15" i="3"/>
  <c r="CJ14" i="3"/>
  <c r="CH14" i="3"/>
  <c r="CG14" i="3"/>
  <c r="CD14" i="3"/>
  <c r="CC14" i="3"/>
  <c r="CB14" i="3"/>
  <c r="CA14" i="3"/>
  <c r="BV14" i="3"/>
  <c r="BU14" i="3" s="1"/>
  <c r="BT14" i="3"/>
  <c r="BS14" i="3"/>
  <c r="BQ14" i="3"/>
  <c r="BP14" i="3"/>
  <c r="BO14" i="3"/>
  <c r="BN14" i="3"/>
  <c r="BM14" i="3"/>
  <c r="CI14" i="3" s="1"/>
  <c r="BG14" i="3"/>
  <c r="BF14" i="3"/>
  <c r="BE14" i="3"/>
  <c r="BD14" i="3"/>
  <c r="BC14" i="3"/>
  <c r="BB14" i="3"/>
  <c r="BA14" i="3"/>
  <c r="AZ14" i="3"/>
  <c r="AY14" i="3"/>
  <c r="AX14" i="3"/>
  <c r="AW14" i="3"/>
  <c r="AV14" i="3"/>
  <c r="AU14" i="3"/>
  <c r="AT14" i="3"/>
  <c r="AS14" i="3"/>
  <c r="AR14" i="3"/>
  <c r="AB14" i="3"/>
  <c r="AH14" i="3" s="1"/>
  <c r="V14" i="3"/>
  <c r="U14" i="3"/>
  <c r="T14" i="3"/>
  <c r="S14" i="3"/>
  <c r="R14" i="3"/>
  <c r="Q14" i="3"/>
  <c r="P14" i="3"/>
  <c r="O14" i="3"/>
  <c r="N14" i="3"/>
  <c r="M14" i="3"/>
  <c r="L14" i="3"/>
  <c r="I14" i="3"/>
  <c r="G14" i="3"/>
  <c r="F14" i="3"/>
  <c r="CJ13" i="3"/>
  <c r="CI13" i="3"/>
  <c r="CH13" i="3"/>
  <c r="CG13" i="3"/>
  <c r="CD13" i="3"/>
  <c r="CC13" i="3"/>
  <c r="CB13" i="3"/>
  <c r="CA13" i="3"/>
  <c r="BV13" i="3"/>
  <c r="BW13" i="3" s="1"/>
  <c r="BX13" i="3" s="1"/>
  <c r="BT13" i="3"/>
  <c r="BS13" i="3"/>
  <c r="BQ13" i="3"/>
  <c r="BP13" i="3"/>
  <c r="BO13" i="3"/>
  <c r="BN13" i="3"/>
  <c r="BM13" i="3"/>
  <c r="CP13" i="3" s="1"/>
  <c r="BG13" i="3"/>
  <c r="BF13" i="3"/>
  <c r="BE13" i="3"/>
  <c r="BD13" i="3"/>
  <c r="BC13" i="3"/>
  <c r="BB13" i="3"/>
  <c r="BA13" i="3"/>
  <c r="AZ13" i="3"/>
  <c r="AY13" i="3"/>
  <c r="AX13" i="3"/>
  <c r="AW13" i="3"/>
  <c r="AV13" i="3"/>
  <c r="AU13" i="3"/>
  <c r="AT13" i="3"/>
  <c r="AS13" i="3"/>
  <c r="AR13" i="3"/>
  <c r="AB13" i="3"/>
  <c r="AH13" i="3" s="1"/>
  <c r="V13" i="3"/>
  <c r="U13" i="3"/>
  <c r="T13" i="3"/>
  <c r="S13" i="3"/>
  <c r="R13" i="3"/>
  <c r="Q13" i="3"/>
  <c r="P13" i="3"/>
  <c r="O13" i="3"/>
  <c r="N13" i="3"/>
  <c r="M13" i="3"/>
  <c r="L13" i="3"/>
  <c r="I13" i="3"/>
  <c r="G13" i="3"/>
  <c r="F13" i="3"/>
  <c r="CJ12" i="3"/>
  <c r="CH12" i="3"/>
  <c r="CG12" i="3"/>
  <c r="CD12" i="3"/>
  <c r="CC12" i="3"/>
  <c r="CB12" i="3"/>
  <c r="CA12" i="3"/>
  <c r="BV12" i="3"/>
  <c r="BU12" i="3" s="1"/>
  <c r="BT12" i="3"/>
  <c r="BS12" i="3"/>
  <c r="BQ12" i="3"/>
  <c r="BP12" i="3"/>
  <c r="BO12" i="3"/>
  <c r="BN12" i="3"/>
  <c r="BM12" i="3"/>
  <c r="CI12" i="3" s="1"/>
  <c r="BG12" i="3"/>
  <c r="BF12" i="3"/>
  <c r="BE12" i="3"/>
  <c r="BD12" i="3"/>
  <c r="BC12" i="3"/>
  <c r="BB12" i="3"/>
  <c r="BA12" i="3"/>
  <c r="AZ12" i="3"/>
  <c r="AY12" i="3"/>
  <c r="AX12" i="3"/>
  <c r="AW12" i="3"/>
  <c r="AV12" i="3"/>
  <c r="AU12" i="3"/>
  <c r="AT12" i="3"/>
  <c r="AS12" i="3"/>
  <c r="AR12" i="3"/>
  <c r="AB12" i="3"/>
  <c r="AH12" i="3" s="1"/>
  <c r="V12" i="3"/>
  <c r="U12" i="3"/>
  <c r="T12" i="3"/>
  <c r="S12" i="3"/>
  <c r="R12" i="3"/>
  <c r="Q12" i="3"/>
  <c r="P12" i="3"/>
  <c r="O12" i="3"/>
  <c r="N12" i="3"/>
  <c r="M12" i="3"/>
  <c r="L12" i="3"/>
  <c r="I12" i="3"/>
  <c r="G12" i="3"/>
  <c r="F12" i="3"/>
  <c r="CJ11" i="3"/>
  <c r="CI11" i="3"/>
  <c r="CH11" i="3"/>
  <c r="CG11" i="3"/>
  <c r="CD11" i="3"/>
  <c r="CC11" i="3"/>
  <c r="CB11" i="3"/>
  <c r="CA11" i="3"/>
  <c r="BV11" i="3"/>
  <c r="BW11" i="3" s="1"/>
  <c r="BX11" i="3" s="1"/>
  <c r="BT11" i="3"/>
  <c r="BS11" i="3"/>
  <c r="BQ11" i="3"/>
  <c r="BP11" i="3"/>
  <c r="BO11" i="3"/>
  <c r="BN11" i="3"/>
  <c r="BM11" i="3"/>
  <c r="CP11" i="3" s="1"/>
  <c r="BG11" i="3"/>
  <c r="BF11" i="3"/>
  <c r="BE11" i="3"/>
  <c r="BD11" i="3"/>
  <c r="BC11" i="3"/>
  <c r="BB11" i="3"/>
  <c r="BA11" i="3"/>
  <c r="AZ11" i="3"/>
  <c r="AY11" i="3"/>
  <c r="AX11" i="3"/>
  <c r="AW11" i="3"/>
  <c r="AV11" i="3"/>
  <c r="AU11" i="3"/>
  <c r="AT11" i="3"/>
  <c r="AS11" i="3"/>
  <c r="AR11" i="3"/>
  <c r="AB11" i="3"/>
  <c r="AH11" i="3" s="1"/>
  <c r="V11" i="3"/>
  <c r="U11" i="3"/>
  <c r="T11" i="3"/>
  <c r="S11" i="3"/>
  <c r="R11" i="3"/>
  <c r="Q11" i="3"/>
  <c r="P11" i="3"/>
  <c r="O11" i="3"/>
  <c r="N11" i="3"/>
  <c r="M11" i="3"/>
  <c r="L11" i="3"/>
  <c r="I11" i="3"/>
  <c r="G11" i="3"/>
  <c r="F11" i="3"/>
  <c r="CJ10" i="3"/>
  <c r="CH10" i="3"/>
  <c r="CG10" i="3"/>
  <c r="CD10" i="3"/>
  <c r="CC10" i="3"/>
  <c r="CB10" i="3"/>
  <c r="CA10" i="3"/>
  <c r="BV10" i="3"/>
  <c r="BU10" i="3" s="1"/>
  <c r="BT10" i="3"/>
  <c r="BS10" i="3"/>
  <c r="BQ10" i="3"/>
  <c r="BP10" i="3"/>
  <c r="BO10" i="3"/>
  <c r="BN10" i="3"/>
  <c r="BM10" i="3"/>
  <c r="CI10" i="3" s="1"/>
  <c r="BG10" i="3"/>
  <c r="BF10" i="3"/>
  <c r="BE10" i="3"/>
  <c r="BD10" i="3"/>
  <c r="BC10" i="3"/>
  <c r="BB10" i="3"/>
  <c r="BA10" i="3"/>
  <c r="AZ10" i="3"/>
  <c r="AY10" i="3"/>
  <c r="AX10" i="3"/>
  <c r="AW10" i="3"/>
  <c r="AV10" i="3"/>
  <c r="AU10" i="3"/>
  <c r="AT10" i="3"/>
  <c r="AS10" i="3"/>
  <c r="AR10" i="3"/>
  <c r="AB10" i="3"/>
  <c r="AH10" i="3" s="1"/>
  <c r="V10" i="3"/>
  <c r="U10" i="3"/>
  <c r="T10" i="3"/>
  <c r="S10" i="3"/>
  <c r="R10" i="3"/>
  <c r="Q10" i="3"/>
  <c r="P10" i="3"/>
  <c r="O10" i="3"/>
  <c r="N10" i="3"/>
  <c r="M10" i="3"/>
  <c r="L10" i="3"/>
  <c r="I10" i="3"/>
  <c r="G10" i="3"/>
  <c r="F10" i="3"/>
  <c r="CJ9" i="3"/>
  <c r="CI9" i="3"/>
  <c r="CH9" i="3"/>
  <c r="CG9" i="3"/>
  <c r="CD9" i="3"/>
  <c r="CC9" i="3"/>
  <c r="CB9" i="3"/>
  <c r="CA9" i="3"/>
  <c r="BV9" i="3"/>
  <c r="BW9" i="3" s="1"/>
  <c r="BX9" i="3" s="1"/>
  <c r="BT9" i="3"/>
  <c r="BS9" i="3"/>
  <c r="BQ9" i="3"/>
  <c r="BP9" i="3"/>
  <c r="BO9" i="3"/>
  <c r="BN9" i="3"/>
  <c r="BM9" i="3"/>
  <c r="CP9" i="3" s="1"/>
  <c r="BG9" i="3"/>
  <c r="BF9" i="3"/>
  <c r="BE9" i="3"/>
  <c r="BD9" i="3"/>
  <c r="BC9" i="3"/>
  <c r="BB9" i="3"/>
  <c r="BA9" i="3"/>
  <c r="AZ9" i="3"/>
  <c r="AY9" i="3"/>
  <c r="AX9" i="3"/>
  <c r="AW9" i="3"/>
  <c r="AV9" i="3"/>
  <c r="AU9" i="3"/>
  <c r="AT9" i="3"/>
  <c r="AS9" i="3"/>
  <c r="AR9" i="3"/>
  <c r="AB9" i="3"/>
  <c r="AH9" i="3" s="1"/>
  <c r="V9" i="3"/>
  <c r="U9" i="3"/>
  <c r="T9" i="3"/>
  <c r="S9" i="3"/>
  <c r="R9" i="3"/>
  <c r="Q9" i="3"/>
  <c r="P9" i="3"/>
  <c r="O9" i="3"/>
  <c r="N9" i="3"/>
  <c r="M9" i="3"/>
  <c r="L9" i="3"/>
  <c r="I9" i="3"/>
  <c r="G9" i="3"/>
  <c r="F9" i="3"/>
  <c r="CJ8" i="3"/>
  <c r="CH8" i="3"/>
  <c r="CG8" i="3"/>
  <c r="CD8" i="3"/>
  <c r="CC8" i="3"/>
  <c r="CB8" i="3"/>
  <c r="CA8" i="3"/>
  <c r="BV8" i="3"/>
  <c r="BU8" i="3" s="1"/>
  <c r="BT8" i="3"/>
  <c r="BS8" i="3"/>
  <c r="BQ8" i="3"/>
  <c r="BP8" i="3"/>
  <c r="BO8" i="3"/>
  <c r="BN8" i="3"/>
  <c r="BM8" i="3"/>
  <c r="CI8" i="3" s="1"/>
  <c r="BG8" i="3"/>
  <c r="BF8" i="3"/>
  <c r="BE8" i="3"/>
  <c r="BD8" i="3"/>
  <c r="BC8" i="3"/>
  <c r="BB8" i="3"/>
  <c r="BA8" i="3"/>
  <c r="AZ8" i="3"/>
  <c r="AY8" i="3"/>
  <c r="AX8" i="3"/>
  <c r="AW8" i="3"/>
  <c r="AV8" i="3"/>
  <c r="AU8" i="3"/>
  <c r="AT8" i="3"/>
  <c r="AS8" i="3"/>
  <c r="AR8" i="3"/>
  <c r="AB8" i="3"/>
  <c r="AH8" i="3" s="1"/>
  <c r="V8" i="3"/>
  <c r="U8" i="3"/>
  <c r="T8" i="3"/>
  <c r="S8" i="3"/>
  <c r="R8" i="3"/>
  <c r="Q8" i="3"/>
  <c r="P8" i="3"/>
  <c r="O8" i="3"/>
  <c r="N8" i="3"/>
  <c r="M8" i="3"/>
  <c r="L8" i="3"/>
  <c r="I8" i="3"/>
  <c r="G8" i="3"/>
  <c r="F8" i="3"/>
  <c r="CJ7" i="3"/>
  <c r="CI7" i="3"/>
  <c r="CH7" i="3"/>
  <c r="CG7" i="3"/>
  <c r="CD7" i="3"/>
  <c r="CC7" i="3"/>
  <c r="CB7" i="3"/>
  <c r="CA7" i="3"/>
  <c r="BV7" i="3"/>
  <c r="BW7" i="3" s="1"/>
  <c r="BX7" i="3" s="1"/>
  <c r="BT7" i="3"/>
  <c r="BS7" i="3"/>
  <c r="BQ7" i="3"/>
  <c r="BP7" i="3"/>
  <c r="BO7" i="3"/>
  <c r="BN7" i="3"/>
  <c r="BM7" i="3"/>
  <c r="CP7" i="3" s="1"/>
  <c r="BG7" i="3"/>
  <c r="BF7" i="3"/>
  <c r="BE7" i="3"/>
  <c r="BD7" i="3"/>
  <c r="BC7" i="3"/>
  <c r="BB7" i="3"/>
  <c r="BA7" i="3"/>
  <c r="AZ7" i="3"/>
  <c r="AY7" i="3"/>
  <c r="AX7" i="3"/>
  <c r="AW7" i="3"/>
  <c r="AV7" i="3"/>
  <c r="AU7" i="3"/>
  <c r="AT7" i="3"/>
  <c r="AS7" i="3"/>
  <c r="AR7" i="3"/>
  <c r="AB7" i="3"/>
  <c r="AH7" i="3" s="1"/>
  <c r="V7" i="3"/>
  <c r="U7" i="3"/>
  <c r="T7" i="3"/>
  <c r="S7" i="3"/>
  <c r="R7" i="3"/>
  <c r="Q7" i="3"/>
  <c r="P7" i="3"/>
  <c r="O7" i="3"/>
  <c r="N7" i="3"/>
  <c r="M7" i="3"/>
  <c r="L7" i="3"/>
  <c r="I7" i="3"/>
  <c r="G7" i="3"/>
  <c r="F7" i="3"/>
  <c r="CC6" i="3"/>
  <c r="CB6" i="3"/>
  <c r="CA6" i="3"/>
  <c r="BV6" i="3"/>
  <c r="BU6" i="3" s="1"/>
  <c r="BN6" i="3"/>
  <c r="BM6" i="3"/>
  <c r="BP6" i="3" s="1"/>
  <c r="BG6" i="3"/>
  <c r="BF6" i="3"/>
  <c r="BE6" i="3"/>
  <c r="BD6" i="3"/>
  <c r="BC6" i="3"/>
  <c r="BB6" i="3"/>
  <c r="BA6" i="3"/>
  <c r="AY6" i="3"/>
  <c r="AX6" i="3"/>
  <c r="AW6" i="3"/>
  <c r="AV6" i="3"/>
  <c r="AU6" i="3"/>
  <c r="AT6" i="3"/>
  <c r="AS6" i="3"/>
  <c r="AR6" i="3"/>
  <c r="AB6" i="3"/>
  <c r="AC6" i="3" s="1"/>
  <c r="V6" i="3"/>
  <c r="U6" i="3"/>
  <c r="Q6" i="3"/>
  <c r="N6" i="3"/>
  <c r="L6" i="3"/>
  <c r="I6" i="3"/>
  <c r="G6" i="3"/>
  <c r="F6" i="3"/>
  <c r="CC5" i="3"/>
  <c r="CB5" i="3"/>
  <c r="CA5" i="3"/>
  <c r="BV5" i="3"/>
  <c r="BU5" i="3" s="1"/>
  <c r="BN5" i="3"/>
  <c r="BM5" i="3"/>
  <c r="CP5" i="3" s="1"/>
  <c r="BG5" i="3"/>
  <c r="BF5" i="3"/>
  <c r="BE5" i="3"/>
  <c r="BD5" i="3"/>
  <c r="BC5" i="3"/>
  <c r="BB5" i="3"/>
  <c r="BA5" i="3"/>
  <c r="AZ5" i="3"/>
  <c r="AY5" i="3"/>
  <c r="AX5" i="3"/>
  <c r="AW5" i="3"/>
  <c r="AV5" i="3"/>
  <c r="AU5" i="3"/>
  <c r="AT5" i="3"/>
  <c r="AS5" i="3"/>
  <c r="AR5" i="3"/>
  <c r="AB5" i="3"/>
  <c r="AH5" i="3" s="1"/>
  <c r="V5" i="3"/>
  <c r="U5" i="3"/>
  <c r="Q5" i="3"/>
  <c r="N5" i="3"/>
  <c r="L5" i="3"/>
  <c r="I5" i="3"/>
  <c r="G5" i="3"/>
  <c r="F5" i="3"/>
  <c r="CC4" i="3"/>
  <c r="CB4" i="3"/>
  <c r="CA4" i="3"/>
  <c r="BV4" i="3"/>
  <c r="BT4" i="3" s="1"/>
  <c r="BN4" i="3"/>
  <c r="BM4" i="3"/>
  <c r="CI4" i="3" s="1"/>
  <c r="BG4" i="3"/>
  <c r="BF4" i="3"/>
  <c r="BE4" i="3"/>
  <c r="BD4" i="3"/>
  <c r="BC4" i="3"/>
  <c r="BB4" i="3"/>
  <c r="BA4" i="3"/>
  <c r="AY4" i="3"/>
  <c r="AX4" i="3"/>
  <c r="AW4" i="3"/>
  <c r="AV4" i="3"/>
  <c r="AU4" i="3"/>
  <c r="AT4" i="3"/>
  <c r="AS4" i="3"/>
  <c r="AR4" i="3"/>
  <c r="AB4" i="3"/>
  <c r="AC4" i="3" s="1"/>
  <c r="U4" i="3"/>
  <c r="Q4" i="3"/>
  <c r="N4" i="3"/>
  <c r="L4" i="3"/>
  <c r="I4" i="3"/>
  <c r="G4" i="3"/>
  <c r="F4" i="3"/>
  <c r="CC3" i="3"/>
  <c r="CB3" i="3"/>
  <c r="CA3" i="3"/>
  <c r="BV3" i="3"/>
  <c r="BU3" i="3" s="1"/>
  <c r="BS3" i="3"/>
  <c r="BN3" i="3"/>
  <c r="BM3" i="3"/>
  <c r="CP3" i="3" s="1"/>
  <c r="BG3" i="3"/>
  <c r="BF3" i="3"/>
  <c r="BE3" i="3"/>
  <c r="BD3" i="3"/>
  <c r="BC3" i="3"/>
  <c r="BB3" i="3"/>
  <c r="BA3" i="3"/>
  <c r="AY3" i="3"/>
  <c r="AX3" i="3"/>
  <c r="AW3" i="3"/>
  <c r="AV3" i="3"/>
  <c r="AU3" i="3"/>
  <c r="AT3" i="3"/>
  <c r="AS3" i="3"/>
  <c r="AR3" i="3"/>
  <c r="AB3" i="3"/>
  <c r="AH3" i="3" s="1"/>
  <c r="U3" i="3"/>
  <c r="T3" i="3"/>
  <c r="Q3" i="3"/>
  <c r="P3" i="3"/>
  <c r="O3" i="3"/>
  <c r="N3" i="3"/>
  <c r="L3" i="3"/>
  <c r="I3" i="3"/>
  <c r="G3" i="3"/>
  <c r="F3" i="3"/>
  <c r="CC2" i="3"/>
  <c r="CB2" i="3"/>
  <c r="CA2" i="3"/>
  <c r="BV2" i="3"/>
  <c r="BT2" i="3" s="1"/>
  <c r="BU2" i="3"/>
  <c r="BP2" i="3"/>
  <c r="BN2" i="3"/>
  <c r="BM2" i="3"/>
  <c r="BS2" i="3" s="1"/>
  <c r="BG2" i="3"/>
  <c r="BF2" i="3"/>
  <c r="BE2" i="3"/>
  <c r="BD2" i="3"/>
  <c r="BC2" i="3"/>
  <c r="BB2" i="3"/>
  <c r="BA2" i="3"/>
  <c r="AY2" i="3"/>
  <c r="AX2" i="3"/>
  <c r="AW2" i="3"/>
  <c r="AV2" i="3"/>
  <c r="AU2" i="3"/>
  <c r="AT2" i="3"/>
  <c r="AS2" i="3"/>
  <c r="AR2" i="3"/>
  <c r="AH2" i="3"/>
  <c r="AD2" i="3"/>
  <c r="AC2" i="3"/>
  <c r="AG2" i="3" s="1"/>
  <c r="AB2" i="3"/>
  <c r="V2" i="3"/>
  <c r="U2" i="3"/>
  <c r="Q2" i="3"/>
  <c r="N2" i="3"/>
  <c r="L2" i="3"/>
  <c r="I2" i="3"/>
  <c r="G2" i="3"/>
  <c r="F2" i="3"/>
  <c r="B76" i="2"/>
  <c r="B75" i="2"/>
  <c r="B74" i="2"/>
  <c r="B73" i="2"/>
  <c r="B72" i="2"/>
  <c r="B71" i="2"/>
  <c r="B70" i="2"/>
  <c r="B69" i="2"/>
  <c r="B68" i="2"/>
  <c r="B67" i="2"/>
  <c r="B66" i="2"/>
  <c r="B65" i="2"/>
  <c r="B64" i="2"/>
  <c r="B63" i="2"/>
  <c r="B62" i="2"/>
  <c r="B61" i="2"/>
  <c r="B60" i="2"/>
  <c r="B59" i="2"/>
  <c r="B58" i="2"/>
  <c r="B57" i="2"/>
  <c r="B56" i="2"/>
  <c r="B55" i="2"/>
  <c r="B54" i="2"/>
  <c r="B51" i="2"/>
  <c r="B50" i="2"/>
  <c r="B49" i="2"/>
  <c r="B48" i="2"/>
  <c r="B47" i="2"/>
  <c r="B46" i="2"/>
  <c r="B42" i="2"/>
  <c r="B41" i="2"/>
  <c r="B36" i="2"/>
  <c r="B34" i="2"/>
  <c r="B31" i="2"/>
  <c r="B28" i="2"/>
  <c r="B27" i="2"/>
  <c r="B26" i="2"/>
  <c r="B25" i="2"/>
  <c r="B24" i="2"/>
  <c r="B21" i="2"/>
  <c r="B17" i="2"/>
  <c r="B16" i="2"/>
  <c r="B11" i="2"/>
  <c r="B10" i="2"/>
  <c r="B9" i="2"/>
  <c r="B8" i="2"/>
  <c r="B3" i="2"/>
  <c r="B43" i="2" s="1"/>
  <c r="B2" i="2"/>
  <c r="AG180" i="3" l="1"/>
  <c r="AD180" i="3"/>
  <c r="AG6" i="3"/>
  <c r="AD6" i="3"/>
  <c r="AE6" i="3"/>
  <c r="AG4" i="3"/>
  <c r="AE4" i="3"/>
  <c r="AD4" i="3"/>
  <c r="AD16" i="3"/>
  <c r="AE16" i="3"/>
  <c r="AG127" i="3"/>
  <c r="AE127" i="3"/>
  <c r="AG188" i="3"/>
  <c r="AD188" i="3"/>
  <c r="AD18" i="3"/>
  <c r="AE18" i="3"/>
  <c r="AD24" i="3"/>
  <c r="AE24" i="3"/>
  <c r="AG129" i="3"/>
  <c r="AE129" i="3"/>
  <c r="AG135" i="3"/>
  <c r="AE135" i="3"/>
  <c r="AD26" i="3"/>
  <c r="AE26" i="3"/>
  <c r="CF7" i="3"/>
  <c r="CF8" i="3"/>
  <c r="CF9" i="3"/>
  <c r="CF10" i="3"/>
  <c r="CF11" i="3"/>
  <c r="CF12" i="3"/>
  <c r="CF13" i="3"/>
  <c r="CF14" i="3"/>
  <c r="CF15" i="3"/>
  <c r="CF16" i="3"/>
  <c r="AH16" i="3"/>
  <c r="BW19" i="3"/>
  <c r="BX19" i="3" s="1"/>
  <c r="CI21" i="3"/>
  <c r="CF23" i="3"/>
  <c r="AH24" i="3"/>
  <c r="CF24" i="3" s="1"/>
  <c r="BW27" i="3"/>
  <c r="BX27" i="3" s="1"/>
  <c r="CI29" i="3"/>
  <c r="CF31" i="3"/>
  <c r="CF32" i="3"/>
  <c r="CF33" i="3"/>
  <c r="CF34" i="3"/>
  <c r="CF35" i="3"/>
  <c r="CF36" i="3"/>
  <c r="CF37" i="3"/>
  <c r="CF38" i="3"/>
  <c r="CF39" i="3"/>
  <c r="CF40" i="3"/>
  <c r="CF41" i="3"/>
  <c r="CF42" i="3"/>
  <c r="CF43" i="3"/>
  <c r="CF44" i="3"/>
  <c r="CF45" i="3"/>
  <c r="BW55" i="3"/>
  <c r="BX55" i="3" s="1"/>
  <c r="BW59" i="3"/>
  <c r="BX59" i="3" s="1"/>
  <c r="BW63" i="3"/>
  <c r="BX63" i="3" s="1"/>
  <c r="BW67" i="3"/>
  <c r="BX67" i="3" s="1"/>
  <c r="BW71" i="3"/>
  <c r="BX71" i="3" s="1"/>
  <c r="BW75" i="3"/>
  <c r="BX75" i="3" s="1"/>
  <c r="CI104" i="3"/>
  <c r="CI106" i="3"/>
  <c r="CI108" i="3"/>
  <c r="CI110" i="3"/>
  <c r="CI112" i="3"/>
  <c r="CI114" i="3"/>
  <c r="CF127" i="3"/>
  <c r="AH127" i="3"/>
  <c r="BW127" i="3"/>
  <c r="BX127" i="3" s="1"/>
  <c r="CI132" i="3"/>
  <c r="CF135" i="3"/>
  <c r="AH135" i="3"/>
  <c r="BW135" i="3"/>
  <c r="BX135" i="3" s="1"/>
  <c r="BW137" i="3"/>
  <c r="BX137" i="3" s="1"/>
  <c r="BW139" i="3"/>
  <c r="BX139" i="3" s="1"/>
  <c r="BW141" i="3"/>
  <c r="BX141" i="3" s="1"/>
  <c r="BW143" i="3"/>
  <c r="BX143" i="3" s="1"/>
  <c r="BW145" i="3"/>
  <c r="BX145" i="3" s="1"/>
  <c r="BW147" i="3"/>
  <c r="BX147" i="3" s="1"/>
  <c r="BW149" i="3"/>
  <c r="BX149" i="3" s="1"/>
  <c r="BW151" i="3"/>
  <c r="BX151" i="3" s="1"/>
  <c r="BW153" i="3"/>
  <c r="BX153" i="3" s="1"/>
  <c r="AH154" i="3"/>
  <c r="AH157" i="3"/>
  <c r="AC157" i="3"/>
  <c r="AG157" i="3" s="1"/>
  <c r="CF164" i="3"/>
  <c r="AC168" i="3"/>
  <c r="AH168" i="3"/>
  <c r="CI168" i="3"/>
  <c r="BU169" i="3"/>
  <c r="CF171" i="3"/>
  <c r="BU179" i="3"/>
  <c r="BW179" i="3"/>
  <c r="BX179" i="3" s="1"/>
  <c r="AH180" i="3"/>
  <c r="CI180" i="3"/>
  <c r="BU187" i="3"/>
  <c r="BW187" i="3"/>
  <c r="BX187" i="3" s="1"/>
  <c r="AH188" i="3"/>
  <c r="CI188" i="3"/>
  <c r="BU195" i="3"/>
  <c r="BW195" i="3"/>
  <c r="BX195" i="3" s="1"/>
  <c r="CP196" i="3"/>
  <c r="CI196" i="3"/>
  <c r="AH4" i="3"/>
  <c r="BW3" i="3"/>
  <c r="BX3" i="3" s="1"/>
  <c r="BW5" i="3"/>
  <c r="BX5" i="3" s="1"/>
  <c r="AH6" i="3"/>
  <c r="CF154" i="3"/>
  <c r="BW165" i="3"/>
  <c r="BX165" i="3" s="1"/>
  <c r="CF166" i="3"/>
  <c r="BW168" i="3"/>
  <c r="BX168" i="3" s="1"/>
  <c r="AC172" i="3"/>
  <c r="AH172" i="3"/>
  <c r="BW180" i="3"/>
  <c r="BX180" i="3" s="1"/>
  <c r="BW181" i="3"/>
  <c r="BX181" i="3" s="1"/>
  <c r="CF182" i="3"/>
  <c r="AG184" i="3"/>
  <c r="AD184" i="3"/>
  <c r="BW188" i="3"/>
  <c r="BX188" i="3" s="1"/>
  <c r="BW189" i="3"/>
  <c r="BX189" i="3" s="1"/>
  <c r="CF190" i="3"/>
  <c r="AG192" i="3"/>
  <c r="AD192" i="3"/>
  <c r="BW201" i="3"/>
  <c r="BX201" i="3" s="1"/>
  <c r="CF202" i="3"/>
  <c r="AG204" i="3"/>
  <c r="AD204" i="3"/>
  <c r="AF335" i="3"/>
  <c r="AD335" i="3"/>
  <c r="B40" i="2"/>
  <c r="CI2" i="3"/>
  <c r="BP4" i="3"/>
  <c r="AC7" i="3"/>
  <c r="AF7" i="3" s="1"/>
  <c r="AC8" i="3"/>
  <c r="AC9" i="3"/>
  <c r="AF9" i="3" s="1"/>
  <c r="AC10" i="3"/>
  <c r="AC11" i="3"/>
  <c r="AF11" i="3" s="1"/>
  <c r="AC12" i="3"/>
  <c r="AC13" i="3"/>
  <c r="AF13" i="3" s="1"/>
  <c r="AC14" i="3"/>
  <c r="AC15" i="3"/>
  <c r="AF15" i="3" s="1"/>
  <c r="CF19" i="3"/>
  <c r="CF20" i="3"/>
  <c r="AE22" i="3"/>
  <c r="AC23" i="3"/>
  <c r="AF23" i="3" s="1"/>
  <c r="CF28" i="3"/>
  <c r="AE30" i="3"/>
  <c r="AC31" i="3"/>
  <c r="AF31" i="3" s="1"/>
  <c r="AC32" i="3"/>
  <c r="AC33" i="3"/>
  <c r="AF33" i="3" s="1"/>
  <c r="AC34" i="3"/>
  <c r="AC35" i="3"/>
  <c r="AF35" i="3" s="1"/>
  <c r="AC36" i="3"/>
  <c r="AC37" i="3"/>
  <c r="AF37" i="3" s="1"/>
  <c r="AC38" i="3"/>
  <c r="AC39" i="3"/>
  <c r="AF39" i="3" s="1"/>
  <c r="AC40" i="3"/>
  <c r="AC41" i="3"/>
  <c r="AF41" i="3" s="1"/>
  <c r="AC42" i="3"/>
  <c r="AC43" i="3"/>
  <c r="AF43" i="3" s="1"/>
  <c r="AC44" i="3"/>
  <c r="AC45" i="3"/>
  <c r="AF45" i="3" s="1"/>
  <c r="AC46" i="3"/>
  <c r="AC47" i="3"/>
  <c r="AF47" i="3" s="1"/>
  <c r="AE54" i="3"/>
  <c r="AC55" i="3"/>
  <c r="AC57" i="3"/>
  <c r="AG57" i="3" s="1"/>
  <c r="AC61" i="3"/>
  <c r="AG61" i="3" s="1"/>
  <c r="AC65" i="3"/>
  <c r="AG65" i="3" s="1"/>
  <c r="AC69" i="3"/>
  <c r="AG69" i="3" s="1"/>
  <c r="AC73" i="3"/>
  <c r="AG73" i="3" s="1"/>
  <c r="AC77" i="3"/>
  <c r="AG77" i="3" s="1"/>
  <c r="CF103" i="3"/>
  <c r="AE105" i="3"/>
  <c r="AE107" i="3"/>
  <c r="AE109" i="3"/>
  <c r="AE111" i="3"/>
  <c r="AE113" i="3"/>
  <c r="AE115" i="3"/>
  <c r="AC117" i="3"/>
  <c r="AC118" i="3"/>
  <c r="AE118" i="3" s="1"/>
  <c r="AC119" i="3"/>
  <c r="AC120" i="3"/>
  <c r="AE120" i="3" s="1"/>
  <c r="AC121" i="3"/>
  <c r="AC122" i="3"/>
  <c r="AE122" i="3" s="1"/>
  <c r="AC123" i="3"/>
  <c r="AC124" i="3"/>
  <c r="AE124" i="3" s="1"/>
  <c r="AC125" i="3"/>
  <c r="AC126" i="3"/>
  <c r="AE126" i="3" s="1"/>
  <c r="CF131" i="3"/>
  <c r="AE133" i="3"/>
  <c r="AC134" i="3"/>
  <c r="AE134" i="3" s="1"/>
  <c r="AH156" i="3"/>
  <c r="CF156" i="3" s="1"/>
  <c r="AC159" i="3"/>
  <c r="AG159" i="3" s="1"/>
  <c r="CF162" i="3"/>
  <c r="BW162" i="3"/>
  <c r="BX162" i="3" s="1"/>
  <c r="BW163" i="3"/>
  <c r="BX163" i="3" s="1"/>
  <c r="AD164" i="3"/>
  <c r="BW164" i="3"/>
  <c r="BX164" i="3" s="1"/>
  <c r="BU164" i="3"/>
  <c r="CP166" i="3"/>
  <c r="CI166" i="3"/>
  <c r="BW166" i="3"/>
  <c r="BX166" i="3" s="1"/>
  <c r="BW167" i="3"/>
  <c r="BX167" i="3" s="1"/>
  <c r="CF168" i="3"/>
  <c r="CF170" i="3"/>
  <c r="BW170" i="3"/>
  <c r="BX170" i="3" s="1"/>
  <c r="BW172" i="3"/>
  <c r="BX172" i="3" s="1"/>
  <c r="AH174" i="3"/>
  <c r="AC176" i="3"/>
  <c r="AH176" i="3"/>
  <c r="CF176" i="3" s="1"/>
  <c r="BU183" i="3"/>
  <c r="BW183" i="3"/>
  <c r="BX183" i="3" s="1"/>
  <c r="BU191" i="3"/>
  <c r="BW191" i="3"/>
  <c r="BX191" i="3" s="1"/>
  <c r="BW197" i="3"/>
  <c r="BX197" i="3" s="1"/>
  <c r="CF198" i="3"/>
  <c r="AC200" i="3"/>
  <c r="BW200" i="3"/>
  <c r="BX200" i="3" s="1"/>
  <c r="BU200" i="3"/>
  <c r="BU203" i="3"/>
  <c r="BW203" i="3"/>
  <c r="BX203" i="3" s="1"/>
  <c r="BO2" i="3"/>
  <c r="BU4" i="3"/>
  <c r="BS5" i="3"/>
  <c r="AC17" i="3"/>
  <c r="AF17" i="3" s="1"/>
  <c r="BW17" i="3"/>
  <c r="BX17" i="3" s="1"/>
  <c r="CI19" i="3"/>
  <c r="CF22" i="3"/>
  <c r="AC25" i="3"/>
  <c r="AF25" i="3" s="1"/>
  <c r="BW25" i="3"/>
  <c r="BX25" i="3" s="1"/>
  <c r="CI27" i="3"/>
  <c r="CF30" i="3"/>
  <c r="AC56" i="3"/>
  <c r="AE56" i="3" s="1"/>
  <c r="CF58" i="3"/>
  <c r="AC60" i="3"/>
  <c r="AE60" i="3" s="1"/>
  <c r="CF62" i="3"/>
  <c r="AC64" i="3"/>
  <c r="AE64" i="3" s="1"/>
  <c r="CF66" i="3"/>
  <c r="AC68" i="3"/>
  <c r="AE68" i="3" s="1"/>
  <c r="CF70" i="3"/>
  <c r="AC72" i="3"/>
  <c r="AE72" i="3" s="1"/>
  <c r="CF74" i="3"/>
  <c r="AC76" i="3"/>
  <c r="AE76" i="3" s="1"/>
  <c r="CF78" i="3"/>
  <c r="CI80" i="3"/>
  <c r="CI82" i="3"/>
  <c r="CI84" i="3"/>
  <c r="CI86" i="3"/>
  <c r="CI88" i="3"/>
  <c r="CI90" i="3"/>
  <c r="CI92" i="3"/>
  <c r="CI94" i="3"/>
  <c r="CI96" i="3"/>
  <c r="CI98" i="3"/>
  <c r="CI100" i="3"/>
  <c r="CI102" i="3"/>
  <c r="CF104" i="3"/>
  <c r="CF105" i="3"/>
  <c r="CF106" i="3"/>
  <c r="CF107" i="3"/>
  <c r="CF108" i="3"/>
  <c r="CF109" i="3"/>
  <c r="CF110" i="3"/>
  <c r="CF111" i="3"/>
  <c r="CF112" i="3"/>
  <c r="CF113" i="3"/>
  <c r="CF114" i="3"/>
  <c r="CF115" i="3"/>
  <c r="CF116" i="3"/>
  <c r="BW117" i="3"/>
  <c r="BX117" i="3" s="1"/>
  <c r="BW119" i="3"/>
  <c r="BX119" i="3" s="1"/>
  <c r="BW121" i="3"/>
  <c r="BX121" i="3" s="1"/>
  <c r="AC128" i="3"/>
  <c r="AE128" i="3" s="1"/>
  <c r="CI130" i="3"/>
  <c r="CF132" i="3"/>
  <c r="CF133" i="3"/>
  <c r="BW133" i="3"/>
  <c r="BX133" i="3" s="1"/>
  <c r="AC136" i="3"/>
  <c r="AE136" i="3" s="1"/>
  <c r="AC137" i="3"/>
  <c r="AC138" i="3"/>
  <c r="AE138" i="3" s="1"/>
  <c r="AC139" i="3"/>
  <c r="AC140" i="3"/>
  <c r="AE140" i="3" s="1"/>
  <c r="AC141" i="3"/>
  <c r="AC142" i="3"/>
  <c r="AE142" i="3" s="1"/>
  <c r="AC143" i="3"/>
  <c r="AC144" i="3"/>
  <c r="AE144" i="3" s="1"/>
  <c r="AC145" i="3"/>
  <c r="AC146" i="3"/>
  <c r="AE146" i="3" s="1"/>
  <c r="AC147" i="3"/>
  <c r="AC148" i="3"/>
  <c r="AE148" i="3" s="1"/>
  <c r="AC149" i="3"/>
  <c r="AC150" i="3"/>
  <c r="AE150" i="3" s="1"/>
  <c r="AC151" i="3"/>
  <c r="AC152" i="3"/>
  <c r="AE152" i="3" s="1"/>
  <c r="AC153" i="3"/>
  <c r="AC155" i="3"/>
  <c r="AG155" i="3" s="1"/>
  <c r="BW155" i="3"/>
  <c r="BX155" i="3" s="1"/>
  <c r="AC158" i="3"/>
  <c r="AE158" i="3" s="1"/>
  <c r="CP164" i="3"/>
  <c r="CI164" i="3"/>
  <c r="CF172" i="3"/>
  <c r="CF174" i="3"/>
  <c r="BW174" i="3"/>
  <c r="BX174" i="3" s="1"/>
  <c r="BW176" i="3"/>
  <c r="BX176" i="3" s="1"/>
  <c r="BW177" i="3"/>
  <c r="BX177" i="3" s="1"/>
  <c r="CF178" i="3"/>
  <c r="AD178" i="3"/>
  <c r="CF179" i="3"/>
  <c r="BW184" i="3"/>
  <c r="BX184" i="3" s="1"/>
  <c r="BW185" i="3"/>
  <c r="BX185" i="3" s="1"/>
  <c r="CF186" i="3"/>
  <c r="AD186" i="3"/>
  <c r="CF187" i="3"/>
  <c r="BW192" i="3"/>
  <c r="BX192" i="3" s="1"/>
  <c r="BW193" i="3"/>
  <c r="BX193" i="3" s="1"/>
  <c r="CF194" i="3"/>
  <c r="AD194" i="3"/>
  <c r="CF195" i="3"/>
  <c r="AC196" i="3"/>
  <c r="BW196" i="3"/>
  <c r="BX196" i="3" s="1"/>
  <c r="BU196" i="3"/>
  <c r="BU199" i="3"/>
  <c r="BW199" i="3"/>
  <c r="BX199" i="3" s="1"/>
  <c r="CP200" i="3"/>
  <c r="CI200" i="3"/>
  <c r="AG212" i="3"/>
  <c r="AD212" i="3"/>
  <c r="AF349" i="3"/>
  <c r="AD349" i="3"/>
  <c r="BW157" i="3"/>
  <c r="BX157" i="3" s="1"/>
  <c r="CF160" i="3"/>
  <c r="CF169" i="3"/>
  <c r="CF173" i="3"/>
  <c r="CF177" i="3"/>
  <c r="BW178" i="3"/>
  <c r="BX178" i="3" s="1"/>
  <c r="CF180" i="3"/>
  <c r="CF181" i="3"/>
  <c r="BW182" i="3"/>
  <c r="BX182" i="3" s="1"/>
  <c r="CF184" i="3"/>
  <c r="CF185" i="3"/>
  <c r="BW186" i="3"/>
  <c r="BX186" i="3" s="1"/>
  <c r="CF188" i="3"/>
  <c r="CF189" i="3"/>
  <c r="BW190" i="3"/>
  <c r="BX190" i="3" s="1"/>
  <c r="CF192" i="3"/>
  <c r="CF193" i="3"/>
  <c r="BW194" i="3"/>
  <c r="BX194" i="3" s="1"/>
  <c r="CF196" i="3"/>
  <c r="CF197" i="3"/>
  <c r="BW198" i="3"/>
  <c r="BX198" i="3" s="1"/>
  <c r="CF200" i="3"/>
  <c r="CF201" i="3"/>
  <c r="BW202" i="3"/>
  <c r="BX202" i="3" s="1"/>
  <c r="CF204" i="3"/>
  <c r="AC206" i="3"/>
  <c r="CF207" i="3"/>
  <c r="BW208" i="3"/>
  <c r="BX208" i="3" s="1"/>
  <c r="BW211" i="3"/>
  <c r="BX211" i="3" s="1"/>
  <c r="CP213" i="3"/>
  <c r="AC214" i="3"/>
  <c r="AG214" i="3" s="1"/>
  <c r="CP214" i="3"/>
  <c r="AC215" i="3"/>
  <c r="AG215" i="3" s="1"/>
  <c r="CP215" i="3"/>
  <c r="AC216" i="3"/>
  <c r="AG216" i="3" s="1"/>
  <c r="CP216" i="3"/>
  <c r="AC217" i="3"/>
  <c r="AG217" i="3" s="1"/>
  <c r="CP217" i="3"/>
  <c r="AC218" i="3"/>
  <c r="AG218" i="3" s="1"/>
  <c r="CP218" i="3"/>
  <c r="AC219" i="3"/>
  <c r="AG219" i="3" s="1"/>
  <c r="CI220" i="3"/>
  <c r="BW224" i="3"/>
  <c r="BX224" i="3" s="1"/>
  <c r="AC225" i="3"/>
  <c r="CI226" i="3"/>
  <c r="CI228" i="3"/>
  <c r="CI230" i="3"/>
  <c r="CI232" i="3"/>
  <c r="CI234" i="3"/>
  <c r="CF237" i="3"/>
  <c r="CF238" i="3"/>
  <c r="AH240" i="3"/>
  <c r="BW240" i="3"/>
  <c r="BX240" i="3" s="1"/>
  <c r="AC241" i="3"/>
  <c r="AC242" i="3"/>
  <c r="AF242" i="3" s="1"/>
  <c r="CI242" i="3"/>
  <c r="CF245" i="3"/>
  <c r="CF246" i="3"/>
  <c r="AH248" i="3"/>
  <c r="BW248" i="3"/>
  <c r="BX248" i="3" s="1"/>
  <c r="AC249" i="3"/>
  <c r="AC250" i="3"/>
  <c r="AF250" i="3" s="1"/>
  <c r="CI250" i="3"/>
  <c r="BW253" i="3"/>
  <c r="BX253" i="3" s="1"/>
  <c r="BW255" i="3"/>
  <c r="BX255" i="3" s="1"/>
  <c r="BW259" i="3"/>
  <c r="BX259" i="3" s="1"/>
  <c r="BW261" i="3"/>
  <c r="BX261" i="3" s="1"/>
  <c r="BW263" i="3"/>
  <c r="BX263" i="3" s="1"/>
  <c r="BW265" i="3"/>
  <c r="BX265" i="3" s="1"/>
  <c r="BW267" i="3"/>
  <c r="BX267" i="3" s="1"/>
  <c r="BW269" i="3"/>
  <c r="BX269" i="3" s="1"/>
  <c r="BW271" i="3"/>
  <c r="BX271" i="3" s="1"/>
  <c r="BW273" i="3"/>
  <c r="BX273" i="3" s="1"/>
  <c r="BW275" i="3"/>
  <c r="BX275" i="3" s="1"/>
  <c r="BW277" i="3"/>
  <c r="BX277" i="3" s="1"/>
  <c r="CI279" i="3"/>
  <c r="CF281" i="3"/>
  <c r="AC283" i="3"/>
  <c r="AG283" i="3" s="1"/>
  <c r="CI287" i="3"/>
  <c r="CF289" i="3"/>
  <c r="AC291" i="3"/>
  <c r="AG291" i="3" s="1"/>
  <c r="BW293" i="3"/>
  <c r="BX293" i="3" s="1"/>
  <c r="CF297" i="3"/>
  <c r="BW299" i="3"/>
  <c r="BX299" i="3" s="1"/>
  <c r="CI299" i="3"/>
  <c r="AC301" i="3"/>
  <c r="BW302" i="3"/>
  <c r="BX302" i="3" s="1"/>
  <c r="AD303" i="3"/>
  <c r="BW321" i="3"/>
  <c r="BX321" i="3" s="1"/>
  <c r="BW322" i="3"/>
  <c r="BX322" i="3" s="1"/>
  <c r="CF323" i="3"/>
  <c r="AD323" i="3"/>
  <c r="BW325" i="3"/>
  <c r="BX325" i="3" s="1"/>
  <c r="BW326" i="3"/>
  <c r="BX326" i="3" s="1"/>
  <c r="CF327" i="3"/>
  <c r="AD327" i="3"/>
  <c r="BW329" i="3"/>
  <c r="BX329" i="3" s="1"/>
  <c r="BW330" i="3"/>
  <c r="BX330" i="3" s="1"/>
  <c r="CF331" i="3"/>
  <c r="AD331" i="3"/>
  <c r="BW333" i="3"/>
  <c r="BX333" i="3" s="1"/>
  <c r="BW334" i="3"/>
  <c r="BX334" i="3" s="1"/>
  <c r="BW337" i="3"/>
  <c r="BX337" i="3" s="1"/>
  <c r="BW338" i="3"/>
  <c r="BX338" i="3" s="1"/>
  <c r="CF339" i="3"/>
  <c r="AD339" i="3"/>
  <c r="BW341" i="3"/>
  <c r="BX341" i="3" s="1"/>
  <c r="BW342" i="3"/>
  <c r="BX342" i="3" s="1"/>
  <c r="CF343" i="3"/>
  <c r="AD343" i="3"/>
  <c r="BW346" i="3"/>
  <c r="BX346" i="3" s="1"/>
  <c r="CF347" i="3"/>
  <c r="AD347" i="3"/>
  <c r="BW349" i="3"/>
  <c r="BX349" i="3" s="1"/>
  <c r="BW350" i="3"/>
  <c r="BX350" i="3" s="1"/>
  <c r="BW351" i="3"/>
  <c r="BX351" i="3" s="1"/>
  <c r="CP351" i="3"/>
  <c r="AC352" i="3"/>
  <c r="AG401" i="3"/>
  <c r="AD401" i="3"/>
  <c r="AE401" i="3"/>
  <c r="BW205" i="3"/>
  <c r="BX205" i="3" s="1"/>
  <c r="CF206" i="3"/>
  <c r="BW210" i="3"/>
  <c r="BX210" i="3" s="1"/>
  <c r="AH212" i="3"/>
  <c r="CF212" i="3" s="1"/>
  <c r="CP219" i="3"/>
  <c r="CF223" i="3"/>
  <c r="CP225" i="3"/>
  <c r="BW226" i="3"/>
  <c r="BX226" i="3" s="1"/>
  <c r="BW228" i="3"/>
  <c r="BX228" i="3" s="1"/>
  <c r="BW230" i="3"/>
  <c r="BX230" i="3" s="1"/>
  <c r="BW232" i="3"/>
  <c r="BX232" i="3" s="1"/>
  <c r="BW234" i="3"/>
  <c r="BX234" i="3" s="1"/>
  <c r="CI236" i="3"/>
  <c r="CF240" i="3"/>
  <c r="BW242" i="3"/>
  <c r="BX242" i="3" s="1"/>
  <c r="CI244" i="3"/>
  <c r="CF248" i="3"/>
  <c r="BW250" i="3"/>
  <c r="BX250" i="3" s="1"/>
  <c r="BW279" i="3"/>
  <c r="BX279" i="3" s="1"/>
  <c r="CI281" i="3"/>
  <c r="CF283" i="3"/>
  <c r="BW287" i="3"/>
  <c r="BX287" i="3" s="1"/>
  <c r="CI289" i="3"/>
  <c r="CF291" i="3"/>
  <c r="BW295" i="3"/>
  <c r="BX295" i="3" s="1"/>
  <c r="CI297" i="3"/>
  <c r="BW300" i="3"/>
  <c r="BX300" i="3" s="1"/>
  <c r="CI305" i="3"/>
  <c r="CI323" i="3"/>
  <c r="CI327" i="3"/>
  <c r="CI331" i="3"/>
  <c r="AH335" i="3"/>
  <c r="CF335" i="3" s="1"/>
  <c r="CI335" i="3"/>
  <c r="CI347" i="3"/>
  <c r="CF359" i="3"/>
  <c r="BW204" i="3"/>
  <c r="BX204" i="3" s="1"/>
  <c r="BW207" i="3"/>
  <c r="BX207" i="3" s="1"/>
  <c r="CF208" i="3"/>
  <c r="CF211" i="3"/>
  <c r="BW212" i="3"/>
  <c r="BX212" i="3" s="1"/>
  <c r="CF242" i="3"/>
  <c r="CF250" i="3"/>
  <c r="CF253" i="3"/>
  <c r="CF255" i="3"/>
  <c r="CF257" i="3"/>
  <c r="CF259" i="3"/>
  <c r="CF261" i="3"/>
  <c r="CF263" i="3"/>
  <c r="CF265" i="3"/>
  <c r="CF267" i="3"/>
  <c r="CF269" i="3"/>
  <c r="CF271" i="3"/>
  <c r="CF273" i="3"/>
  <c r="CF275" i="3"/>
  <c r="CF277" i="3"/>
  <c r="BW281" i="3"/>
  <c r="BX281" i="3" s="1"/>
  <c r="CI283" i="3"/>
  <c r="CF285" i="3"/>
  <c r="BW289" i="3"/>
  <c r="BX289" i="3" s="1"/>
  <c r="CI291" i="3"/>
  <c r="CF293" i="3"/>
  <c r="BW297" i="3"/>
  <c r="BX297" i="3" s="1"/>
  <c r="BW298" i="3"/>
  <c r="BX298" i="3" s="1"/>
  <c r="BW303" i="3"/>
  <c r="BX303" i="3" s="1"/>
  <c r="CI303" i="3"/>
  <c r="BW306" i="3"/>
  <c r="BX306" i="3" s="1"/>
  <c r="CF307" i="3"/>
  <c r="BW308" i="3"/>
  <c r="BX308" i="3" s="1"/>
  <c r="BW310" i="3"/>
  <c r="BX310" i="3" s="1"/>
  <c r="CF311" i="3"/>
  <c r="BW312" i="3"/>
  <c r="BX312" i="3" s="1"/>
  <c r="BW314" i="3"/>
  <c r="BX314" i="3" s="1"/>
  <c r="CF315" i="3"/>
  <c r="BW316" i="3"/>
  <c r="BX316" i="3" s="1"/>
  <c r="BW318" i="3"/>
  <c r="BX318" i="3" s="1"/>
  <c r="CF319" i="3"/>
  <c r="BW320" i="3"/>
  <c r="BX320" i="3" s="1"/>
  <c r="CF321" i="3"/>
  <c r="BW323" i="3"/>
  <c r="BX323" i="3" s="1"/>
  <c r="BW324" i="3"/>
  <c r="BX324" i="3" s="1"/>
  <c r="CF325" i="3"/>
  <c r="BW327" i="3"/>
  <c r="BX327" i="3" s="1"/>
  <c r="BW328" i="3"/>
  <c r="BX328" i="3" s="1"/>
  <c r="CF329" i="3"/>
  <c r="BW331" i="3"/>
  <c r="BX331" i="3" s="1"/>
  <c r="BW332" i="3"/>
  <c r="BX332" i="3" s="1"/>
  <c r="CF333" i="3"/>
  <c r="BW335" i="3"/>
  <c r="BX335" i="3" s="1"/>
  <c r="BW336" i="3"/>
  <c r="BX336" i="3" s="1"/>
  <c r="CF337" i="3"/>
  <c r="BW339" i="3"/>
  <c r="BX339" i="3" s="1"/>
  <c r="BW340" i="3"/>
  <c r="BX340" i="3" s="1"/>
  <c r="CF341" i="3"/>
  <c r="AD341" i="3"/>
  <c r="BW343" i="3"/>
  <c r="BX343" i="3" s="1"/>
  <c r="BW344" i="3"/>
  <c r="BX344" i="3" s="1"/>
  <c r="CF345" i="3"/>
  <c r="AD345" i="3"/>
  <c r="BW347" i="3"/>
  <c r="BX347" i="3" s="1"/>
  <c r="BW348" i="3"/>
  <c r="BX348" i="3" s="1"/>
  <c r="CF349" i="3"/>
  <c r="AG351" i="3"/>
  <c r="AF351" i="3"/>
  <c r="CP355" i="3"/>
  <c r="AG356" i="3"/>
  <c r="AF356" i="3"/>
  <c r="CI356" i="3"/>
  <c r="AE357" i="3"/>
  <c r="AD357" i="3"/>
  <c r="CF367" i="3"/>
  <c r="AG395" i="3"/>
  <c r="AE395" i="3"/>
  <c r="AD395" i="3"/>
  <c r="BW206" i="3"/>
  <c r="BX206" i="3" s="1"/>
  <c r="BW209" i="3"/>
  <c r="BX209" i="3" s="1"/>
  <c r="CF210" i="3"/>
  <c r="AC223" i="3"/>
  <c r="AC224" i="3"/>
  <c r="AG224" i="3" s="1"/>
  <c r="CF226" i="3"/>
  <c r="CF236" i="3"/>
  <c r="AE237" i="3"/>
  <c r="AC239" i="3"/>
  <c r="CF244" i="3"/>
  <c r="AE245" i="3"/>
  <c r="AC247" i="3"/>
  <c r="CF279" i="3"/>
  <c r="CF287" i="3"/>
  <c r="BW291" i="3"/>
  <c r="BX291" i="3" s="1"/>
  <c r="CF295" i="3"/>
  <c r="BW301" i="3"/>
  <c r="BX301" i="3" s="1"/>
  <c r="CI301" i="3"/>
  <c r="BW304" i="3"/>
  <c r="BX304" i="3" s="1"/>
  <c r="CF309" i="3"/>
  <c r="CF313" i="3"/>
  <c r="CF317" i="3"/>
  <c r="BW356" i="3"/>
  <c r="BX356" i="3" s="1"/>
  <c r="BU364" i="3"/>
  <c r="CP367" i="3"/>
  <c r="BU368" i="3"/>
  <c r="BU370" i="3"/>
  <c r="CF372" i="3"/>
  <c r="CP373" i="3"/>
  <c r="BW383" i="3"/>
  <c r="BX383" i="3" s="1"/>
  <c r="CI384" i="3"/>
  <c r="CF385" i="3"/>
  <c r="BW391" i="3"/>
  <c r="BX391" i="3" s="1"/>
  <c r="BW392" i="3"/>
  <c r="BX392" i="3" s="1"/>
  <c r="AH395" i="3"/>
  <c r="CF395" i="3" s="1"/>
  <c r="BW396" i="3"/>
  <c r="BX396" i="3" s="1"/>
  <c r="BW397" i="3"/>
  <c r="BX397" i="3" s="1"/>
  <c r="CF399" i="3"/>
  <c r="CI368" i="3"/>
  <c r="CI370" i="3"/>
  <c r="AD373" i="3"/>
  <c r="CI382" i="3"/>
  <c r="BW384" i="3"/>
  <c r="BX384" i="3" s="1"/>
  <c r="BW389" i="3"/>
  <c r="BX389" i="3" s="1"/>
  <c r="CI390" i="3"/>
  <c r="BW394" i="3"/>
  <c r="BX394" i="3" s="1"/>
  <c r="BW395" i="3"/>
  <c r="BX395" i="3" s="1"/>
  <c r="CF397" i="3"/>
  <c r="AD397" i="3"/>
  <c r="AH401" i="3"/>
  <c r="CI352" i="3"/>
  <c r="CI354" i="3"/>
  <c r="CF356" i="3"/>
  <c r="CP359" i="3"/>
  <c r="AC360" i="3"/>
  <c r="CF361" i="3"/>
  <c r="CF363" i="3"/>
  <c r="CF364" i="3"/>
  <c r="CI364" i="3"/>
  <c r="CP365" i="3"/>
  <c r="AC366" i="3"/>
  <c r="AF366" i="3" s="1"/>
  <c r="AH369" i="3"/>
  <c r="CP375" i="3"/>
  <c r="AC376" i="3"/>
  <c r="CF377" i="3"/>
  <c r="CF379" i="3"/>
  <c r="CF380" i="3"/>
  <c r="CI380" i="3"/>
  <c r="BW381" i="3"/>
  <c r="BX381" i="3" s="1"/>
  <c r="AH385" i="3"/>
  <c r="BW387" i="3"/>
  <c r="BX387" i="3" s="1"/>
  <c r="CI388" i="3"/>
  <c r="BW393" i="3"/>
  <c r="BX393" i="3" s="1"/>
  <c r="AE397" i="3"/>
  <c r="CI398" i="3"/>
  <c r="BW400" i="3"/>
  <c r="BX400" i="3" s="1"/>
  <c r="BW401" i="3"/>
  <c r="BX401" i="3" s="1"/>
  <c r="CI360" i="3"/>
  <c r="CI362" i="3"/>
  <c r="CF366" i="3"/>
  <c r="AH367" i="3"/>
  <c r="AH371" i="3"/>
  <c r="AH373" i="3"/>
  <c r="CI374" i="3"/>
  <c r="CI376" i="3"/>
  <c r="CI378" i="3"/>
  <c r="AH383" i="3"/>
  <c r="CF383" i="3" s="1"/>
  <c r="BU383" i="3"/>
  <c r="BW385" i="3"/>
  <c r="BX385" i="3" s="1"/>
  <c r="CI386" i="3"/>
  <c r="AH391" i="3"/>
  <c r="CF391" i="3" s="1"/>
  <c r="BU391" i="3"/>
  <c r="CI392" i="3"/>
  <c r="CI396" i="3"/>
  <c r="BU397" i="3"/>
  <c r="BW398" i="3"/>
  <c r="BX398" i="3" s="1"/>
  <c r="BW399" i="3"/>
  <c r="BX399" i="3" s="1"/>
  <c r="CF401" i="3"/>
  <c r="D4" i="9"/>
  <c r="D6" i="9"/>
  <c r="W4" i="6"/>
  <c r="D2" i="9"/>
  <c r="D3" i="9"/>
  <c r="W11" i="6"/>
  <c r="W10" i="6"/>
  <c r="W9" i="6"/>
  <c r="W8" i="6"/>
  <c r="W7" i="6"/>
  <c r="W6" i="6"/>
  <c r="W2" i="6"/>
  <c r="CF27" i="3"/>
  <c r="CF21" i="3"/>
  <c r="CF29" i="3"/>
  <c r="CF46" i="3"/>
  <c r="CP4" i="3"/>
  <c r="AC5" i="3"/>
  <c r="BO5" i="3"/>
  <c r="BT5" i="3"/>
  <c r="CI5" i="3"/>
  <c r="BQ6" i="3"/>
  <c r="CP6" i="3"/>
  <c r="AG7" i="3"/>
  <c r="CP8" i="3"/>
  <c r="AG9" i="3"/>
  <c r="CP10" i="3"/>
  <c r="AG11" i="3"/>
  <c r="CP12" i="3"/>
  <c r="AG13" i="3"/>
  <c r="CP14" i="3"/>
  <c r="AG15" i="3"/>
  <c r="CP16" i="3"/>
  <c r="AG17" i="3"/>
  <c r="CP18" i="3"/>
  <c r="AG19" i="3"/>
  <c r="CP20" i="3"/>
  <c r="AG21" i="3"/>
  <c r="CP22" i="3"/>
  <c r="AG23" i="3"/>
  <c r="CP24" i="3"/>
  <c r="AG25" i="3"/>
  <c r="CP26" i="3"/>
  <c r="AG27" i="3"/>
  <c r="CP28" i="3"/>
  <c r="AG29" i="3"/>
  <c r="CP30" i="3"/>
  <c r="AG31" i="3"/>
  <c r="CP32" i="3"/>
  <c r="AG33" i="3"/>
  <c r="CP34" i="3"/>
  <c r="AG35" i="3"/>
  <c r="CP36" i="3"/>
  <c r="AG37" i="3"/>
  <c r="CP38" i="3"/>
  <c r="AG39" i="3"/>
  <c r="CP40" i="3"/>
  <c r="AG41" i="3"/>
  <c r="CP42" i="3"/>
  <c r="AG43" i="3"/>
  <c r="CP44" i="3"/>
  <c r="AG45" i="3"/>
  <c r="CP46" i="3"/>
  <c r="AG47" i="3"/>
  <c r="CF155" i="3"/>
  <c r="AE2" i="3"/>
  <c r="BQ2" i="3"/>
  <c r="CP2" i="3"/>
  <c r="AC3" i="3"/>
  <c r="BO3" i="3"/>
  <c r="BT3" i="3"/>
  <c r="CI3" i="3"/>
  <c r="BQ4" i="3"/>
  <c r="B33" i="2"/>
  <c r="B39" i="2"/>
  <c r="AF2" i="3"/>
  <c r="BW2" i="3"/>
  <c r="BP3" i="3"/>
  <c r="AF4" i="3"/>
  <c r="BS4" i="3"/>
  <c r="BW4" i="3"/>
  <c r="BX4" i="3" s="1"/>
  <c r="BP5" i="3"/>
  <c r="AF6" i="3"/>
  <c r="BS6" i="3"/>
  <c r="BW6" i="3"/>
  <c r="BX6" i="3" s="1"/>
  <c r="AD7" i="3"/>
  <c r="BU7" i="3"/>
  <c r="AF8" i="3"/>
  <c r="BW8" i="3"/>
  <c r="BX8" i="3" s="1"/>
  <c r="AD9" i="3"/>
  <c r="BU9" i="3"/>
  <c r="AF10" i="3"/>
  <c r="BW10" i="3"/>
  <c r="BX10" i="3" s="1"/>
  <c r="AD11" i="3"/>
  <c r="BU11" i="3"/>
  <c r="AF12" i="3"/>
  <c r="BW12" i="3"/>
  <c r="BX12" i="3" s="1"/>
  <c r="AD13" i="3"/>
  <c r="BU13" i="3"/>
  <c r="AF14" i="3"/>
  <c r="BW14" i="3"/>
  <c r="BX14" i="3" s="1"/>
  <c r="AD15" i="3"/>
  <c r="BU15" i="3"/>
  <c r="AF16" i="3"/>
  <c r="BW16" i="3"/>
  <c r="BX16" i="3" s="1"/>
  <c r="AD17" i="3"/>
  <c r="BU17" i="3"/>
  <c r="AF18" i="3"/>
  <c r="BW18" i="3"/>
  <c r="BX18" i="3" s="1"/>
  <c r="AD19" i="3"/>
  <c r="BU19" i="3"/>
  <c r="AF20" i="3"/>
  <c r="BW20" i="3"/>
  <c r="BX20" i="3" s="1"/>
  <c r="AD21" i="3"/>
  <c r="BU21" i="3"/>
  <c r="AF22" i="3"/>
  <c r="BW22" i="3"/>
  <c r="BX22" i="3" s="1"/>
  <c r="AD23" i="3"/>
  <c r="BU23" i="3"/>
  <c r="AF24" i="3"/>
  <c r="BW24" i="3"/>
  <c r="BX24" i="3" s="1"/>
  <c r="AD25" i="3"/>
  <c r="BU25" i="3"/>
  <c r="AF26" i="3"/>
  <c r="BW26" i="3"/>
  <c r="BX26" i="3" s="1"/>
  <c r="AD27" i="3"/>
  <c r="BU27" i="3"/>
  <c r="AF28" i="3"/>
  <c r="BW28" i="3"/>
  <c r="BX28" i="3" s="1"/>
  <c r="AD29" i="3"/>
  <c r="BU29" i="3"/>
  <c r="AF30" i="3"/>
  <c r="BW30" i="3"/>
  <c r="BX30" i="3" s="1"/>
  <c r="AD31" i="3"/>
  <c r="BU31" i="3"/>
  <c r="AF32" i="3"/>
  <c r="BW32" i="3"/>
  <c r="BX32" i="3" s="1"/>
  <c r="AD33" i="3"/>
  <c r="BU33" i="3"/>
  <c r="AF34" i="3"/>
  <c r="BW34" i="3"/>
  <c r="BX34" i="3" s="1"/>
  <c r="AD35" i="3"/>
  <c r="BU35" i="3"/>
  <c r="AF36" i="3"/>
  <c r="BW36" i="3"/>
  <c r="BX36" i="3" s="1"/>
  <c r="AD37" i="3"/>
  <c r="BU37" i="3"/>
  <c r="AF38" i="3"/>
  <c r="BW38" i="3"/>
  <c r="BX38" i="3" s="1"/>
  <c r="AD39" i="3"/>
  <c r="BU39" i="3"/>
  <c r="AF40" i="3"/>
  <c r="BW40" i="3"/>
  <c r="BX40" i="3" s="1"/>
  <c r="AD41" i="3"/>
  <c r="BU41" i="3"/>
  <c r="AF42" i="3"/>
  <c r="BW42" i="3"/>
  <c r="BX42" i="3" s="1"/>
  <c r="AD43" i="3"/>
  <c r="BU43" i="3"/>
  <c r="AF44" i="3"/>
  <c r="BW44" i="3"/>
  <c r="BX44" i="3" s="1"/>
  <c r="AD45" i="3"/>
  <c r="BU45" i="3"/>
  <c r="AF46" i="3"/>
  <c r="BW46" i="3"/>
  <c r="BX46" i="3" s="1"/>
  <c r="AD47" i="3"/>
  <c r="BU47" i="3"/>
  <c r="CP47" i="3"/>
  <c r="AD48" i="3"/>
  <c r="AF48" i="3"/>
  <c r="CP48" i="3"/>
  <c r="AF49" i="3"/>
  <c r="AD49" i="3"/>
  <c r="CP49" i="3"/>
  <c r="AD50" i="3"/>
  <c r="AF50" i="3"/>
  <c r="CP50" i="3"/>
  <c r="AF51" i="3"/>
  <c r="AD51" i="3"/>
  <c r="CP51" i="3"/>
  <c r="AD52" i="3"/>
  <c r="AF52" i="3"/>
  <c r="CP52" i="3"/>
  <c r="AF53" i="3"/>
  <c r="AD53" i="3"/>
  <c r="CP53" i="3"/>
  <c r="AD54" i="3"/>
  <c r="AF54" i="3"/>
  <c r="CP54" i="3"/>
  <c r="AF55" i="3"/>
  <c r="AD55" i="3"/>
  <c r="CF59" i="3"/>
  <c r="CF63" i="3"/>
  <c r="CF67" i="3"/>
  <c r="CF71" i="3"/>
  <c r="CF75" i="3"/>
  <c r="CF79" i="3"/>
  <c r="CF80" i="3"/>
  <c r="CF81" i="3"/>
  <c r="CF82" i="3"/>
  <c r="CF83" i="3"/>
  <c r="CF84" i="3"/>
  <c r="CF85" i="3"/>
  <c r="CF86" i="3"/>
  <c r="CF87" i="3"/>
  <c r="CF88" i="3"/>
  <c r="CF89" i="3"/>
  <c r="CF90" i="3"/>
  <c r="CF91" i="3"/>
  <c r="CF92" i="3"/>
  <c r="CF93" i="3"/>
  <c r="CF94" i="3"/>
  <c r="CF95" i="3"/>
  <c r="CF96" i="3"/>
  <c r="CF97" i="3"/>
  <c r="CF98" i="3"/>
  <c r="CF99" i="3"/>
  <c r="CF100" i="3"/>
  <c r="CF101" i="3"/>
  <c r="CF102" i="3"/>
  <c r="CF130" i="3"/>
  <c r="BQ3" i="3"/>
  <c r="BO4" i="3"/>
  <c r="BQ5" i="3"/>
  <c r="BO6" i="3"/>
  <c r="BT6" i="3"/>
  <c r="CI6" i="3"/>
  <c r="AE7" i="3"/>
  <c r="AG8" i="3"/>
  <c r="AE9" i="3"/>
  <c r="AG10" i="3"/>
  <c r="AE11" i="3"/>
  <c r="AG12" i="3"/>
  <c r="AE13" i="3"/>
  <c r="AG14" i="3"/>
  <c r="AE15" i="3"/>
  <c r="AG16" i="3"/>
  <c r="AE17" i="3"/>
  <c r="AG18" i="3"/>
  <c r="AE19" i="3"/>
  <c r="AG20" i="3"/>
  <c r="AE21" i="3"/>
  <c r="AG22" i="3"/>
  <c r="AE23" i="3"/>
  <c r="AG24" i="3"/>
  <c r="AE25" i="3"/>
  <c r="AG26" i="3"/>
  <c r="AE27" i="3"/>
  <c r="AG28" i="3"/>
  <c r="AE29" i="3"/>
  <c r="AG30" i="3"/>
  <c r="AE31" i="3"/>
  <c r="AG32" i="3"/>
  <c r="AE33" i="3"/>
  <c r="AG34" i="3"/>
  <c r="AE35" i="3"/>
  <c r="AG36" i="3"/>
  <c r="AE37" i="3"/>
  <c r="AG38" i="3"/>
  <c r="AE39" i="3"/>
  <c r="AG40" i="3"/>
  <c r="AE41" i="3"/>
  <c r="AG42" i="3"/>
  <c r="AE43" i="3"/>
  <c r="AG44" i="3"/>
  <c r="AE45" i="3"/>
  <c r="AG46" i="3"/>
  <c r="CF47" i="3"/>
  <c r="AE47" i="3"/>
  <c r="CF159" i="3"/>
  <c r="CF48" i="3"/>
  <c r="AG48" i="3"/>
  <c r="BU48" i="3"/>
  <c r="BW48" i="3"/>
  <c r="BX48" i="3" s="1"/>
  <c r="CF49" i="3"/>
  <c r="AG49" i="3"/>
  <c r="BW49" i="3"/>
  <c r="BX49" i="3" s="1"/>
  <c r="BU49" i="3"/>
  <c r="CF50" i="3"/>
  <c r="AG50" i="3"/>
  <c r="BU50" i="3"/>
  <c r="BW50" i="3"/>
  <c r="BX50" i="3" s="1"/>
  <c r="CF51" i="3"/>
  <c r="AG51" i="3"/>
  <c r="BW51" i="3"/>
  <c r="BX51" i="3" s="1"/>
  <c r="BU51" i="3"/>
  <c r="CF52" i="3"/>
  <c r="AG52" i="3"/>
  <c r="BU52" i="3"/>
  <c r="BW52" i="3"/>
  <c r="BX52" i="3" s="1"/>
  <c r="CF53" i="3"/>
  <c r="AG53" i="3"/>
  <c r="BW53" i="3"/>
  <c r="BX53" i="3" s="1"/>
  <c r="BU53" i="3"/>
  <c r="CF54" i="3"/>
  <c r="BU54" i="3"/>
  <c r="BW54" i="3"/>
  <c r="BX54" i="3" s="1"/>
  <c r="CF55" i="3"/>
  <c r="CF57" i="3"/>
  <c r="CF61" i="3"/>
  <c r="CF65" i="3"/>
  <c r="CF69" i="3"/>
  <c r="CF73" i="3"/>
  <c r="CF77" i="3"/>
  <c r="CF117" i="3"/>
  <c r="CF118" i="3"/>
  <c r="CF119" i="3"/>
  <c r="CF120" i="3"/>
  <c r="CF121" i="3"/>
  <c r="CF122" i="3"/>
  <c r="CF123" i="3"/>
  <c r="CF124" i="3"/>
  <c r="CF125" i="3"/>
  <c r="CF126" i="3"/>
  <c r="CF134" i="3"/>
  <c r="CF157" i="3"/>
  <c r="BU55" i="3"/>
  <c r="AF56" i="3"/>
  <c r="BW56" i="3"/>
  <c r="BX56" i="3" s="1"/>
  <c r="AD57" i="3"/>
  <c r="BU57" i="3"/>
  <c r="AF58" i="3"/>
  <c r="BW58" i="3"/>
  <c r="BX58" i="3" s="1"/>
  <c r="AD59" i="3"/>
  <c r="BU59" i="3"/>
  <c r="AF60" i="3"/>
  <c r="BW60" i="3"/>
  <c r="BX60" i="3" s="1"/>
  <c r="AD61" i="3"/>
  <c r="BU61" i="3"/>
  <c r="AF62" i="3"/>
  <c r="BW62" i="3"/>
  <c r="BX62" i="3" s="1"/>
  <c r="AD63" i="3"/>
  <c r="BU63" i="3"/>
  <c r="AF64" i="3"/>
  <c r="BW64" i="3"/>
  <c r="BX64" i="3" s="1"/>
  <c r="AD65" i="3"/>
  <c r="BU65" i="3"/>
  <c r="AF66" i="3"/>
  <c r="BW66" i="3"/>
  <c r="BX66" i="3" s="1"/>
  <c r="AD67" i="3"/>
  <c r="BU67" i="3"/>
  <c r="AF68" i="3"/>
  <c r="BW68" i="3"/>
  <c r="BX68" i="3" s="1"/>
  <c r="AD69" i="3"/>
  <c r="BU69" i="3"/>
  <c r="AF70" i="3"/>
  <c r="BW70" i="3"/>
  <c r="BX70" i="3" s="1"/>
  <c r="AD71" i="3"/>
  <c r="BU71" i="3"/>
  <c r="AF72" i="3"/>
  <c r="BW72" i="3"/>
  <c r="BX72" i="3" s="1"/>
  <c r="AD73" i="3"/>
  <c r="BU73" i="3"/>
  <c r="AF74" i="3"/>
  <c r="BW74" i="3"/>
  <c r="BX74" i="3" s="1"/>
  <c r="AD75" i="3"/>
  <c r="BU75" i="3"/>
  <c r="AF76" i="3"/>
  <c r="BW76" i="3"/>
  <c r="BX76" i="3" s="1"/>
  <c r="AD77" i="3"/>
  <c r="BU77" i="3"/>
  <c r="AF78" i="3"/>
  <c r="BW78" i="3"/>
  <c r="BX78" i="3" s="1"/>
  <c r="AD79" i="3"/>
  <c r="BU79" i="3"/>
  <c r="AF80" i="3"/>
  <c r="BW80" i="3"/>
  <c r="BX80" i="3" s="1"/>
  <c r="AD81" i="3"/>
  <c r="BU81" i="3"/>
  <c r="AF82" i="3"/>
  <c r="BW82" i="3"/>
  <c r="BX82" i="3" s="1"/>
  <c r="AD83" i="3"/>
  <c r="BU83" i="3"/>
  <c r="AF84" i="3"/>
  <c r="BW84" i="3"/>
  <c r="BX84" i="3" s="1"/>
  <c r="AD85" i="3"/>
  <c r="BU85" i="3"/>
  <c r="AF86" i="3"/>
  <c r="BW86" i="3"/>
  <c r="BX86" i="3" s="1"/>
  <c r="AD87" i="3"/>
  <c r="BU87" i="3"/>
  <c r="AF88" i="3"/>
  <c r="BW88" i="3"/>
  <c r="BX88" i="3" s="1"/>
  <c r="AD89" i="3"/>
  <c r="BU89" i="3"/>
  <c r="AF90" i="3"/>
  <c r="BW90" i="3"/>
  <c r="BX90" i="3" s="1"/>
  <c r="AD91" i="3"/>
  <c r="BU91" i="3"/>
  <c r="AF92" i="3"/>
  <c r="BW92" i="3"/>
  <c r="BX92" i="3" s="1"/>
  <c r="AD93" i="3"/>
  <c r="BU93" i="3"/>
  <c r="AF94" i="3"/>
  <c r="BW94" i="3"/>
  <c r="BX94" i="3" s="1"/>
  <c r="AD95" i="3"/>
  <c r="BU95" i="3"/>
  <c r="AF96" i="3"/>
  <c r="BW96" i="3"/>
  <c r="BX96" i="3" s="1"/>
  <c r="AD97" i="3"/>
  <c r="BU97" i="3"/>
  <c r="AF98" i="3"/>
  <c r="BW98" i="3"/>
  <c r="BX98" i="3" s="1"/>
  <c r="AD99" i="3"/>
  <c r="BU99" i="3"/>
  <c r="AF100" i="3"/>
  <c r="BW100" i="3"/>
  <c r="BX100" i="3" s="1"/>
  <c r="AD101" i="3"/>
  <c r="BU101" i="3"/>
  <c r="AF102" i="3"/>
  <c r="BW102" i="3"/>
  <c r="BX102" i="3" s="1"/>
  <c r="AD103" i="3"/>
  <c r="BU103" i="3"/>
  <c r="AF104" i="3"/>
  <c r="BW104" i="3"/>
  <c r="BX104" i="3" s="1"/>
  <c r="AD105" i="3"/>
  <c r="BU105" i="3"/>
  <c r="AF106" i="3"/>
  <c r="BW106" i="3"/>
  <c r="BX106" i="3" s="1"/>
  <c r="AD107" i="3"/>
  <c r="BU107" i="3"/>
  <c r="AF108" i="3"/>
  <c r="BW108" i="3"/>
  <c r="BX108" i="3" s="1"/>
  <c r="AD109" i="3"/>
  <c r="BU109" i="3"/>
  <c r="AF110" i="3"/>
  <c r="BW110" i="3"/>
  <c r="BX110" i="3" s="1"/>
  <c r="AD111" i="3"/>
  <c r="BU111" i="3"/>
  <c r="AF112" i="3"/>
  <c r="BW112" i="3"/>
  <c r="BX112" i="3" s="1"/>
  <c r="AD113" i="3"/>
  <c r="BU113" i="3"/>
  <c r="AF114" i="3"/>
  <c r="BW114" i="3"/>
  <c r="BX114" i="3" s="1"/>
  <c r="AD115" i="3"/>
  <c r="BU115" i="3"/>
  <c r="AF116" i="3"/>
  <c r="BW116" i="3"/>
  <c r="BX116" i="3" s="1"/>
  <c r="AD117" i="3"/>
  <c r="BU117" i="3"/>
  <c r="AF118" i="3"/>
  <c r="BW118" i="3"/>
  <c r="BX118" i="3" s="1"/>
  <c r="AD119" i="3"/>
  <c r="BU119" i="3"/>
  <c r="AF120" i="3"/>
  <c r="BW120" i="3"/>
  <c r="BX120" i="3" s="1"/>
  <c r="AD121" i="3"/>
  <c r="BU121" i="3"/>
  <c r="AF122" i="3"/>
  <c r="BW122" i="3"/>
  <c r="BX122" i="3" s="1"/>
  <c r="AD123" i="3"/>
  <c r="BU123" i="3"/>
  <c r="AF124" i="3"/>
  <c r="BW124" i="3"/>
  <c r="BX124" i="3" s="1"/>
  <c r="AD125" i="3"/>
  <c r="BU125" i="3"/>
  <c r="AF126" i="3"/>
  <c r="BW126" i="3"/>
  <c r="BX126" i="3" s="1"/>
  <c r="AD127" i="3"/>
  <c r="BU127" i="3"/>
  <c r="AF128" i="3"/>
  <c r="BW128" i="3"/>
  <c r="BX128" i="3" s="1"/>
  <c r="AD129" i="3"/>
  <c r="BU129" i="3"/>
  <c r="AF130" i="3"/>
  <c r="BW130" i="3"/>
  <c r="BX130" i="3" s="1"/>
  <c r="AD131" i="3"/>
  <c r="BU131" i="3"/>
  <c r="AF132" i="3"/>
  <c r="BW132" i="3"/>
  <c r="BX132" i="3" s="1"/>
  <c r="AD133" i="3"/>
  <c r="BU133" i="3"/>
  <c r="AF134" i="3"/>
  <c r="BW134" i="3"/>
  <c r="BX134" i="3" s="1"/>
  <c r="AD135" i="3"/>
  <c r="BU135" i="3"/>
  <c r="AF136" i="3"/>
  <c r="BW136" i="3"/>
  <c r="BX136" i="3" s="1"/>
  <c r="AD137" i="3"/>
  <c r="BU137" i="3"/>
  <c r="AF138" i="3"/>
  <c r="BW138" i="3"/>
  <c r="BX138" i="3" s="1"/>
  <c r="AD139" i="3"/>
  <c r="BU139" i="3"/>
  <c r="AF140" i="3"/>
  <c r="BW140" i="3"/>
  <c r="BX140" i="3" s="1"/>
  <c r="AD141" i="3"/>
  <c r="BU141" i="3"/>
  <c r="AF142" i="3"/>
  <c r="BW142" i="3"/>
  <c r="BX142" i="3" s="1"/>
  <c r="AD143" i="3"/>
  <c r="BU143" i="3"/>
  <c r="AF144" i="3"/>
  <c r="BW144" i="3"/>
  <c r="BX144" i="3" s="1"/>
  <c r="AD145" i="3"/>
  <c r="BU145" i="3"/>
  <c r="AF146" i="3"/>
  <c r="BW146" i="3"/>
  <c r="BX146" i="3" s="1"/>
  <c r="AD147" i="3"/>
  <c r="BU147" i="3"/>
  <c r="AF148" i="3"/>
  <c r="BW148" i="3"/>
  <c r="BX148" i="3" s="1"/>
  <c r="AD149" i="3"/>
  <c r="BU149" i="3"/>
  <c r="AF150" i="3"/>
  <c r="BW150" i="3"/>
  <c r="BX150" i="3" s="1"/>
  <c r="AD151" i="3"/>
  <c r="BU151" i="3"/>
  <c r="AF152" i="3"/>
  <c r="BW152" i="3"/>
  <c r="BX152" i="3" s="1"/>
  <c r="AD153" i="3"/>
  <c r="BU153" i="3"/>
  <c r="AF154" i="3"/>
  <c r="BW154" i="3"/>
  <c r="BX154" i="3" s="1"/>
  <c r="AD155" i="3"/>
  <c r="BU155" i="3"/>
  <c r="AF156" i="3"/>
  <c r="BW156" i="3"/>
  <c r="BX156" i="3" s="1"/>
  <c r="AD157" i="3"/>
  <c r="BU157" i="3"/>
  <c r="AF158" i="3"/>
  <c r="BW158" i="3"/>
  <c r="BX158" i="3" s="1"/>
  <c r="AD159" i="3"/>
  <c r="BU159" i="3"/>
  <c r="AF160" i="3"/>
  <c r="BW160" i="3"/>
  <c r="BX160" i="3" s="1"/>
  <c r="AD161" i="3"/>
  <c r="AD162" i="3"/>
  <c r="AH163" i="3"/>
  <c r="CF163" i="3" s="1"/>
  <c r="AC163" i="3"/>
  <c r="AH165" i="3"/>
  <c r="AC165" i="3"/>
  <c r="CF167" i="3"/>
  <c r="AD168" i="3"/>
  <c r="AG168" i="3"/>
  <c r="AF168" i="3"/>
  <c r="AE168" i="3"/>
  <c r="AD172" i="3"/>
  <c r="AG172" i="3"/>
  <c r="AF172" i="3"/>
  <c r="AE172" i="3"/>
  <c r="AD176" i="3"/>
  <c r="AG176" i="3"/>
  <c r="AF176" i="3"/>
  <c r="AE176" i="3"/>
  <c r="CF205" i="3"/>
  <c r="CP55" i="3"/>
  <c r="AG56" i="3"/>
  <c r="CI56" i="3"/>
  <c r="AE57" i="3"/>
  <c r="CP57" i="3"/>
  <c r="AG58" i="3"/>
  <c r="CI58" i="3"/>
  <c r="AE59" i="3"/>
  <c r="CP59" i="3"/>
  <c r="AG60" i="3"/>
  <c r="CI60" i="3"/>
  <c r="AE61" i="3"/>
  <c r="CP61" i="3"/>
  <c r="AG62" i="3"/>
  <c r="CI62" i="3"/>
  <c r="AE63" i="3"/>
  <c r="CP63" i="3"/>
  <c r="AG64" i="3"/>
  <c r="CI64" i="3"/>
  <c r="AE65" i="3"/>
  <c r="CP65" i="3"/>
  <c r="AG66" i="3"/>
  <c r="CI66" i="3"/>
  <c r="AE67" i="3"/>
  <c r="CP67" i="3"/>
  <c r="AG68" i="3"/>
  <c r="CI68" i="3"/>
  <c r="AE69" i="3"/>
  <c r="CP69" i="3"/>
  <c r="AG70" i="3"/>
  <c r="CI70" i="3"/>
  <c r="AE71" i="3"/>
  <c r="CP71" i="3"/>
  <c r="AG72" i="3"/>
  <c r="CI72" i="3"/>
  <c r="AE73" i="3"/>
  <c r="CP73" i="3"/>
  <c r="AG74" i="3"/>
  <c r="CI74" i="3"/>
  <c r="AE75" i="3"/>
  <c r="CP75" i="3"/>
  <c r="AG76" i="3"/>
  <c r="CI76" i="3"/>
  <c r="AE77" i="3"/>
  <c r="CP77" i="3"/>
  <c r="AG78" i="3"/>
  <c r="CI78" i="3"/>
  <c r="CP79" i="3"/>
  <c r="AG80" i="3"/>
  <c r="CP81" i="3"/>
  <c r="AG82" i="3"/>
  <c r="CP83" i="3"/>
  <c r="AG84" i="3"/>
  <c r="CP85" i="3"/>
  <c r="AG86" i="3"/>
  <c r="CP87" i="3"/>
  <c r="AG88" i="3"/>
  <c r="CP89" i="3"/>
  <c r="AG90" i="3"/>
  <c r="CP91" i="3"/>
  <c r="AG92" i="3"/>
  <c r="CP93" i="3"/>
  <c r="AG94" i="3"/>
  <c r="CP95" i="3"/>
  <c r="AG96" i="3"/>
  <c r="CP97" i="3"/>
  <c r="AG98" i="3"/>
  <c r="CP99" i="3"/>
  <c r="AG100" i="3"/>
  <c r="CP101" i="3"/>
  <c r="AG102" i="3"/>
  <c r="CP103" i="3"/>
  <c r="AG104" i="3"/>
  <c r="CP105" i="3"/>
  <c r="AG106" i="3"/>
  <c r="CP107" i="3"/>
  <c r="AG108" i="3"/>
  <c r="CP109" i="3"/>
  <c r="AG110" i="3"/>
  <c r="CP111" i="3"/>
  <c r="AG112" i="3"/>
  <c r="CP113" i="3"/>
  <c r="AG114" i="3"/>
  <c r="CP115" i="3"/>
  <c r="AG116" i="3"/>
  <c r="CP117" i="3"/>
  <c r="AG118" i="3"/>
  <c r="CP119" i="3"/>
  <c r="AG120" i="3"/>
  <c r="CP121" i="3"/>
  <c r="AG122" i="3"/>
  <c r="CP123" i="3"/>
  <c r="AG124" i="3"/>
  <c r="CP125" i="3"/>
  <c r="AG126" i="3"/>
  <c r="CP127" i="3"/>
  <c r="AG128" i="3"/>
  <c r="CP129" i="3"/>
  <c r="AG130" i="3"/>
  <c r="CP131" i="3"/>
  <c r="AG132" i="3"/>
  <c r="CP133" i="3"/>
  <c r="AG134" i="3"/>
  <c r="CP135" i="3"/>
  <c r="AG136" i="3"/>
  <c r="CP137" i="3"/>
  <c r="AG138" i="3"/>
  <c r="CP139" i="3"/>
  <c r="AG140" i="3"/>
  <c r="CP141" i="3"/>
  <c r="AG142" i="3"/>
  <c r="CP143" i="3"/>
  <c r="AG144" i="3"/>
  <c r="CP145" i="3"/>
  <c r="AG146" i="3"/>
  <c r="CP147" i="3"/>
  <c r="AG148" i="3"/>
  <c r="CP149" i="3"/>
  <c r="AG150" i="3"/>
  <c r="CP151" i="3"/>
  <c r="AG152" i="3"/>
  <c r="CP153" i="3"/>
  <c r="AG154" i="3"/>
  <c r="CI154" i="3"/>
  <c r="AE155" i="3"/>
  <c r="CP155" i="3"/>
  <c r="AG156" i="3"/>
  <c r="CI156" i="3"/>
  <c r="AE157" i="3"/>
  <c r="CP157" i="3"/>
  <c r="AG158" i="3"/>
  <c r="CI158" i="3"/>
  <c r="AE159" i="3"/>
  <c r="CP159" i="3"/>
  <c r="AG160" i="3"/>
  <c r="CI160" i="3"/>
  <c r="CF161" i="3"/>
  <c r="AE161" i="3"/>
  <c r="BW161" i="3"/>
  <c r="BX161" i="3" s="1"/>
  <c r="CI161" i="3"/>
  <c r="AD56" i="3"/>
  <c r="AF57" i="3"/>
  <c r="AD58" i="3"/>
  <c r="AF59" i="3"/>
  <c r="AD60" i="3"/>
  <c r="AF61" i="3"/>
  <c r="AD62" i="3"/>
  <c r="AF63" i="3"/>
  <c r="AD64" i="3"/>
  <c r="AF65" i="3"/>
  <c r="AD66" i="3"/>
  <c r="AF67" i="3"/>
  <c r="AD68" i="3"/>
  <c r="AF69" i="3"/>
  <c r="AD70" i="3"/>
  <c r="AF71" i="3"/>
  <c r="AD72" i="3"/>
  <c r="AF73" i="3"/>
  <c r="AD74" i="3"/>
  <c r="AF75" i="3"/>
  <c r="AD76" i="3"/>
  <c r="AF77" i="3"/>
  <c r="AD78" i="3"/>
  <c r="AF79" i="3"/>
  <c r="AD80" i="3"/>
  <c r="AF81" i="3"/>
  <c r="AD82" i="3"/>
  <c r="AF83" i="3"/>
  <c r="AD84" i="3"/>
  <c r="AF85" i="3"/>
  <c r="AD86" i="3"/>
  <c r="AF87" i="3"/>
  <c r="AD88" i="3"/>
  <c r="AF89" i="3"/>
  <c r="AD90" i="3"/>
  <c r="AF91" i="3"/>
  <c r="AD92" i="3"/>
  <c r="AF93" i="3"/>
  <c r="AD94" i="3"/>
  <c r="AF95" i="3"/>
  <c r="AD96" i="3"/>
  <c r="AF97" i="3"/>
  <c r="AD98" i="3"/>
  <c r="AF99" i="3"/>
  <c r="AD100" i="3"/>
  <c r="AF101" i="3"/>
  <c r="AD102" i="3"/>
  <c r="AF103" i="3"/>
  <c r="AD104" i="3"/>
  <c r="AF105" i="3"/>
  <c r="AD106" i="3"/>
  <c r="AF107" i="3"/>
  <c r="AD108" i="3"/>
  <c r="AF109" i="3"/>
  <c r="AD110" i="3"/>
  <c r="AF111" i="3"/>
  <c r="AD112" i="3"/>
  <c r="AF113" i="3"/>
  <c r="AD114" i="3"/>
  <c r="AF115" i="3"/>
  <c r="AD116" i="3"/>
  <c r="AF117" i="3"/>
  <c r="AD118" i="3"/>
  <c r="AF119" i="3"/>
  <c r="AD120" i="3"/>
  <c r="AF121" i="3"/>
  <c r="AD122" i="3"/>
  <c r="AF123" i="3"/>
  <c r="AD124" i="3"/>
  <c r="AF125" i="3"/>
  <c r="AD126" i="3"/>
  <c r="AF127" i="3"/>
  <c r="AD128" i="3"/>
  <c r="AF129" i="3"/>
  <c r="AD130" i="3"/>
  <c r="AF131" i="3"/>
  <c r="AD132" i="3"/>
  <c r="AF133" i="3"/>
  <c r="AD134" i="3"/>
  <c r="AF135" i="3"/>
  <c r="AD136" i="3"/>
  <c r="AF137" i="3"/>
  <c r="AD138" i="3"/>
  <c r="AF139" i="3"/>
  <c r="AD140" i="3"/>
  <c r="AF141" i="3"/>
  <c r="AD142" i="3"/>
  <c r="AF143" i="3"/>
  <c r="AD144" i="3"/>
  <c r="AF145" i="3"/>
  <c r="AD146" i="3"/>
  <c r="AF147" i="3"/>
  <c r="AD148" i="3"/>
  <c r="AF149" i="3"/>
  <c r="AD150" i="3"/>
  <c r="AF151" i="3"/>
  <c r="AD152" i="3"/>
  <c r="AF153" i="3"/>
  <c r="AD154" i="3"/>
  <c r="AF155" i="3"/>
  <c r="AD156" i="3"/>
  <c r="AF157" i="3"/>
  <c r="AD158" i="3"/>
  <c r="AF159" i="3"/>
  <c r="AD160" i="3"/>
  <c r="AF161" i="3"/>
  <c r="AD170" i="3"/>
  <c r="AG170" i="3"/>
  <c r="AF170" i="3"/>
  <c r="AE170" i="3"/>
  <c r="AD174" i="3"/>
  <c r="AG174" i="3"/>
  <c r="AF174" i="3"/>
  <c r="AE174" i="3"/>
  <c r="CF209" i="3"/>
  <c r="AF162" i="3"/>
  <c r="AE162" i="3"/>
  <c r="CF165" i="3"/>
  <c r="CI163" i="3"/>
  <c r="AE164" i="3"/>
  <c r="CI165" i="3"/>
  <c r="AE166" i="3"/>
  <c r="AC167" i="3"/>
  <c r="CI167" i="3"/>
  <c r="AC169" i="3"/>
  <c r="CI169" i="3"/>
  <c r="AC171" i="3"/>
  <c r="CI171" i="3"/>
  <c r="AC173" i="3"/>
  <c r="CI173" i="3"/>
  <c r="AC175" i="3"/>
  <c r="CI175" i="3"/>
  <c r="AC177" i="3"/>
  <c r="CI177" i="3"/>
  <c r="AE178" i="3"/>
  <c r="AC179" i="3"/>
  <c r="CI179" i="3"/>
  <c r="AE180" i="3"/>
  <c r="AC181" i="3"/>
  <c r="CI181" i="3"/>
  <c r="AE182" i="3"/>
  <c r="AC183" i="3"/>
  <c r="CI183" i="3"/>
  <c r="AE184" i="3"/>
  <c r="AC185" i="3"/>
  <c r="CI185" i="3"/>
  <c r="AE186" i="3"/>
  <c r="AC187" i="3"/>
  <c r="CI187" i="3"/>
  <c r="AE188" i="3"/>
  <c r="AC189" i="3"/>
  <c r="CI189" i="3"/>
  <c r="AE190" i="3"/>
  <c r="AC191" i="3"/>
  <c r="CI191" i="3"/>
  <c r="AE192" i="3"/>
  <c r="AC193" i="3"/>
  <c r="CI193" i="3"/>
  <c r="AE194" i="3"/>
  <c r="AC195" i="3"/>
  <c r="CI195" i="3"/>
  <c r="AE196" i="3"/>
  <c r="AC197" i="3"/>
  <c r="CI197" i="3"/>
  <c r="AE198" i="3"/>
  <c r="AC199" i="3"/>
  <c r="CI199" i="3"/>
  <c r="AE200" i="3"/>
  <c r="AC201" i="3"/>
  <c r="CI201" i="3"/>
  <c r="AE202" i="3"/>
  <c r="AC203" i="3"/>
  <c r="CI203" i="3"/>
  <c r="AE204" i="3"/>
  <c r="CP204" i="3"/>
  <c r="AC205" i="3"/>
  <c r="CI205" i="3"/>
  <c r="AE206" i="3"/>
  <c r="CP206" i="3"/>
  <c r="AC207" i="3"/>
  <c r="CI207" i="3"/>
  <c r="AE208" i="3"/>
  <c r="CP208" i="3"/>
  <c r="AC209" i="3"/>
  <c r="CI209" i="3"/>
  <c r="AE210" i="3"/>
  <c r="CP210" i="3"/>
  <c r="AC211" i="3"/>
  <c r="CI211" i="3"/>
  <c r="AE212" i="3"/>
  <c r="CP212" i="3"/>
  <c r="AC213" i="3"/>
  <c r="AE214" i="3"/>
  <c r="AE215" i="3"/>
  <c r="AE216" i="3"/>
  <c r="AE217" i="3"/>
  <c r="AE218" i="3"/>
  <c r="AE219" i="3"/>
  <c r="AE220" i="3"/>
  <c r="CF221" i="3"/>
  <c r="CF224" i="3"/>
  <c r="CF227" i="3"/>
  <c r="CF228" i="3"/>
  <c r="CF229" i="3"/>
  <c r="CF230" i="3"/>
  <c r="CF231" i="3"/>
  <c r="CF232" i="3"/>
  <c r="CF233" i="3"/>
  <c r="CF234" i="3"/>
  <c r="CF235" i="3"/>
  <c r="CF243" i="3"/>
  <c r="CF251" i="3"/>
  <c r="AF164" i="3"/>
  <c r="AF166" i="3"/>
  <c r="AF178" i="3"/>
  <c r="AF180" i="3"/>
  <c r="AF182" i="3"/>
  <c r="AF184" i="3"/>
  <c r="AF186" i="3"/>
  <c r="AF188" i="3"/>
  <c r="AF190" i="3"/>
  <c r="AF192" i="3"/>
  <c r="AF194" i="3"/>
  <c r="AF196" i="3"/>
  <c r="AF198" i="3"/>
  <c r="AF200" i="3"/>
  <c r="AF202" i="3"/>
  <c r="AF204" i="3"/>
  <c r="AF206" i="3"/>
  <c r="AF208" i="3"/>
  <c r="AF210" i="3"/>
  <c r="AF212" i="3"/>
  <c r="BU213" i="3"/>
  <c r="BW213" i="3"/>
  <c r="BX213" i="3" s="1"/>
  <c r="CF214" i="3"/>
  <c r="BW214" i="3"/>
  <c r="BX214" i="3" s="1"/>
  <c r="BU214" i="3"/>
  <c r="CF215" i="3"/>
  <c r="BU215" i="3"/>
  <c r="BW215" i="3"/>
  <c r="BX215" i="3" s="1"/>
  <c r="CF216" i="3"/>
  <c r="BW216" i="3"/>
  <c r="BX216" i="3" s="1"/>
  <c r="BU216" i="3"/>
  <c r="CF217" i="3"/>
  <c r="BU217" i="3"/>
  <c r="BW217" i="3"/>
  <c r="BX217" i="3" s="1"/>
  <c r="CF218" i="3"/>
  <c r="BW218" i="3"/>
  <c r="BX218" i="3" s="1"/>
  <c r="BU218" i="3"/>
  <c r="CF219" i="3"/>
  <c r="BU219" i="3"/>
  <c r="BW219" i="3"/>
  <c r="BX219" i="3" s="1"/>
  <c r="CF220" i="3"/>
  <c r="BW220" i="3"/>
  <c r="BX220" i="3" s="1"/>
  <c r="BU220" i="3"/>
  <c r="CF222" i="3"/>
  <c r="BU225" i="3"/>
  <c r="BW225" i="3"/>
  <c r="BX225" i="3" s="1"/>
  <c r="AF226" i="3"/>
  <c r="AE226" i="3"/>
  <c r="AD226" i="3"/>
  <c r="CF213" i="3"/>
  <c r="BU223" i="3"/>
  <c r="BW223" i="3"/>
  <c r="BX223" i="3" s="1"/>
  <c r="CP223" i="3"/>
  <c r="AF224" i="3"/>
  <c r="AE224" i="3"/>
  <c r="AD224" i="3"/>
  <c r="CF225" i="3"/>
  <c r="AG226" i="3"/>
  <c r="CF239" i="3"/>
  <c r="CF247" i="3"/>
  <c r="AF214" i="3"/>
  <c r="AD214" i="3"/>
  <c r="AD215" i="3"/>
  <c r="AF215" i="3"/>
  <c r="AF216" i="3"/>
  <c r="AD216" i="3"/>
  <c r="AD217" i="3"/>
  <c r="AF217" i="3"/>
  <c r="AF218" i="3"/>
  <c r="AD218" i="3"/>
  <c r="AD219" i="3"/>
  <c r="AF219" i="3"/>
  <c r="AF220" i="3"/>
  <c r="AD220" i="3"/>
  <c r="BU221" i="3"/>
  <c r="BW221" i="3"/>
  <c r="BX221" i="3" s="1"/>
  <c r="AF222" i="3"/>
  <c r="AE222" i="3"/>
  <c r="AD222" i="3"/>
  <c r="CP227" i="3"/>
  <c r="AG228" i="3"/>
  <c r="CP229" i="3"/>
  <c r="AG230" i="3"/>
  <c r="CP231" i="3"/>
  <c r="AG232" i="3"/>
  <c r="CP233" i="3"/>
  <c r="AG234" i="3"/>
  <c r="CP235" i="3"/>
  <c r="AG236" i="3"/>
  <c r="CP237" i="3"/>
  <c r="AG238" i="3"/>
  <c r="CP239" i="3"/>
  <c r="AG240" i="3"/>
  <c r="CP241" i="3"/>
  <c r="AG242" i="3"/>
  <c r="CP243" i="3"/>
  <c r="AG244" i="3"/>
  <c r="CP245" i="3"/>
  <c r="AG246" i="3"/>
  <c r="CP247" i="3"/>
  <c r="AG248" i="3"/>
  <c r="CP249" i="3"/>
  <c r="AG250" i="3"/>
  <c r="CP251" i="3"/>
  <c r="AG252" i="3"/>
  <c r="AF253" i="3"/>
  <c r="AE253" i="3"/>
  <c r="BW254" i="3"/>
  <c r="BX254" i="3" s="1"/>
  <c r="CP254" i="3"/>
  <c r="AF255" i="3"/>
  <c r="AE255" i="3"/>
  <c r="BW256" i="3"/>
  <c r="BX256" i="3" s="1"/>
  <c r="CP256" i="3"/>
  <c r="AF257" i="3"/>
  <c r="AE257" i="3"/>
  <c r="CF258" i="3"/>
  <c r="BW258" i="3"/>
  <c r="BX258" i="3" s="1"/>
  <c r="CP258" i="3"/>
  <c r="AF259" i="3"/>
  <c r="AE259" i="3"/>
  <c r="BW260" i="3"/>
  <c r="BX260" i="3" s="1"/>
  <c r="CP260" i="3"/>
  <c r="AF261" i="3"/>
  <c r="AE261" i="3"/>
  <c r="BW262" i="3"/>
  <c r="BX262" i="3" s="1"/>
  <c r="CP262" i="3"/>
  <c r="AF263" i="3"/>
  <c r="AE263" i="3"/>
  <c r="BW264" i="3"/>
  <c r="BX264" i="3" s="1"/>
  <c r="CP264" i="3"/>
  <c r="AF265" i="3"/>
  <c r="AE265" i="3"/>
  <c r="CF266" i="3"/>
  <c r="BW266" i="3"/>
  <c r="BX266" i="3" s="1"/>
  <c r="CP266" i="3"/>
  <c r="AF267" i="3"/>
  <c r="AE267" i="3"/>
  <c r="BW268" i="3"/>
  <c r="BX268" i="3" s="1"/>
  <c r="CP268" i="3"/>
  <c r="AF269" i="3"/>
  <c r="AE269" i="3"/>
  <c r="BW270" i="3"/>
  <c r="BX270" i="3" s="1"/>
  <c r="CP270" i="3"/>
  <c r="AF271" i="3"/>
  <c r="AE271" i="3"/>
  <c r="BW272" i="3"/>
  <c r="BX272" i="3" s="1"/>
  <c r="CP272" i="3"/>
  <c r="AF273" i="3"/>
  <c r="AE273" i="3"/>
  <c r="CF274" i="3"/>
  <c r="BW274" i="3"/>
  <c r="BX274" i="3" s="1"/>
  <c r="CP274" i="3"/>
  <c r="AF275" i="3"/>
  <c r="AE275" i="3"/>
  <c r="BW276" i="3"/>
  <c r="BX276" i="3" s="1"/>
  <c r="CP276" i="3"/>
  <c r="AF277" i="3"/>
  <c r="AE277" i="3"/>
  <c r="BW278" i="3"/>
  <c r="BX278" i="3" s="1"/>
  <c r="CP278" i="3"/>
  <c r="AF279" i="3"/>
  <c r="AE279" i="3"/>
  <c r="BW280" i="3"/>
  <c r="BX280" i="3" s="1"/>
  <c r="CP280" i="3"/>
  <c r="AF281" i="3"/>
  <c r="AE281" i="3"/>
  <c r="BW282" i="3"/>
  <c r="BX282" i="3" s="1"/>
  <c r="CP282" i="3"/>
  <c r="AF283" i="3"/>
  <c r="AE283" i="3"/>
  <c r="BW284" i="3"/>
  <c r="BX284" i="3" s="1"/>
  <c r="CP284" i="3"/>
  <c r="AF285" i="3"/>
  <c r="AE285" i="3"/>
  <c r="BW286" i="3"/>
  <c r="BX286" i="3" s="1"/>
  <c r="CP286" i="3"/>
  <c r="AF287" i="3"/>
  <c r="AE287" i="3"/>
  <c r="BW288" i="3"/>
  <c r="BX288" i="3" s="1"/>
  <c r="CP288" i="3"/>
  <c r="AF289" i="3"/>
  <c r="AE289" i="3"/>
  <c r="CF290" i="3"/>
  <c r="BW290" i="3"/>
  <c r="BX290" i="3" s="1"/>
  <c r="CP290" i="3"/>
  <c r="AF291" i="3"/>
  <c r="AE291" i="3"/>
  <c r="BW292" i="3"/>
  <c r="BX292" i="3" s="1"/>
  <c r="CP292" i="3"/>
  <c r="AF293" i="3"/>
  <c r="AE293" i="3"/>
  <c r="BW294" i="3"/>
  <c r="BX294" i="3" s="1"/>
  <c r="CP294" i="3"/>
  <c r="AF295" i="3"/>
  <c r="AE295" i="3"/>
  <c r="BW296" i="3"/>
  <c r="BX296" i="3" s="1"/>
  <c r="CP296" i="3"/>
  <c r="AF297" i="3"/>
  <c r="AE297" i="3"/>
  <c r="CF298" i="3"/>
  <c r="CF300" i="3"/>
  <c r="CF310" i="3"/>
  <c r="AE352" i="3"/>
  <c r="AD352" i="3"/>
  <c r="AG352" i="3"/>
  <c r="AF352" i="3"/>
  <c r="CF353" i="3"/>
  <c r="AH354" i="3"/>
  <c r="CF354" i="3" s="1"/>
  <c r="AC354" i="3"/>
  <c r="CF355" i="3"/>
  <c r="CF358" i="3"/>
  <c r="CI361" i="3"/>
  <c r="CP361" i="3"/>
  <c r="CF365" i="3"/>
  <c r="AE368" i="3"/>
  <c r="AD368" i="3"/>
  <c r="AG368" i="3"/>
  <c r="AF368" i="3"/>
  <c r="CF369" i="3"/>
  <c r="AH370" i="3"/>
  <c r="CF370" i="3" s="1"/>
  <c r="AC370" i="3"/>
  <c r="CF371" i="3"/>
  <c r="AG377" i="3"/>
  <c r="AF377" i="3"/>
  <c r="AE377" i="3"/>
  <c r="AD377" i="3"/>
  <c r="AF221" i="3"/>
  <c r="BU222" i="3"/>
  <c r="AF223" i="3"/>
  <c r="BU224" i="3"/>
  <c r="AF225" i="3"/>
  <c r="BU226" i="3"/>
  <c r="AF227" i="3"/>
  <c r="BW227" i="3"/>
  <c r="BX227" i="3" s="1"/>
  <c r="AD228" i="3"/>
  <c r="BU228" i="3"/>
  <c r="AF229" i="3"/>
  <c r="BW229" i="3"/>
  <c r="BX229" i="3" s="1"/>
  <c r="AD230" i="3"/>
  <c r="BU230" i="3"/>
  <c r="AF231" i="3"/>
  <c r="BW231" i="3"/>
  <c r="BX231" i="3" s="1"/>
  <c r="AD232" i="3"/>
  <c r="BU232" i="3"/>
  <c r="AF233" i="3"/>
  <c r="BW233" i="3"/>
  <c r="BX233" i="3" s="1"/>
  <c r="AD234" i="3"/>
  <c r="BU234" i="3"/>
  <c r="AF235" i="3"/>
  <c r="BW235" i="3"/>
  <c r="BX235" i="3" s="1"/>
  <c r="AD236" i="3"/>
  <c r="BU236" i="3"/>
  <c r="AF237" i="3"/>
  <c r="BW237" i="3"/>
  <c r="BX237" i="3" s="1"/>
  <c r="AD238" i="3"/>
  <c r="BU238" i="3"/>
  <c r="AF239" i="3"/>
  <c r="BW239" i="3"/>
  <c r="BX239" i="3" s="1"/>
  <c r="AD240" i="3"/>
  <c r="BU240" i="3"/>
  <c r="AF241" i="3"/>
  <c r="BW241" i="3"/>
  <c r="BX241" i="3" s="1"/>
  <c r="AD242" i="3"/>
  <c r="BU242" i="3"/>
  <c r="AF243" i="3"/>
  <c r="BW243" i="3"/>
  <c r="BX243" i="3" s="1"/>
  <c r="AD244" i="3"/>
  <c r="BU244" i="3"/>
  <c r="AF245" i="3"/>
  <c r="BW245" i="3"/>
  <c r="BX245" i="3" s="1"/>
  <c r="AD246" i="3"/>
  <c r="BU246" i="3"/>
  <c r="AF247" i="3"/>
  <c r="BW247" i="3"/>
  <c r="BX247" i="3" s="1"/>
  <c r="AD248" i="3"/>
  <c r="BU248" i="3"/>
  <c r="AF249" i="3"/>
  <c r="BW249" i="3"/>
  <c r="BX249" i="3" s="1"/>
  <c r="AD250" i="3"/>
  <c r="BU250" i="3"/>
  <c r="AF251" i="3"/>
  <c r="BW251" i="3"/>
  <c r="BX251" i="3" s="1"/>
  <c r="AD252" i="3"/>
  <c r="BU252" i="3"/>
  <c r="AD253" i="3"/>
  <c r="AH254" i="3"/>
  <c r="CF254" i="3" s="1"/>
  <c r="AC254" i="3"/>
  <c r="AD255" i="3"/>
  <c r="AH256" i="3"/>
  <c r="CF256" i="3" s="1"/>
  <c r="AC256" i="3"/>
  <c r="AD257" i="3"/>
  <c r="AH258" i="3"/>
  <c r="AC258" i="3"/>
  <c r="AD259" i="3"/>
  <c r="AH260" i="3"/>
  <c r="CF260" i="3" s="1"/>
  <c r="AC260" i="3"/>
  <c r="AD261" i="3"/>
  <c r="AH262" i="3"/>
  <c r="CF262" i="3" s="1"/>
  <c r="AC262" i="3"/>
  <c r="AD263" i="3"/>
  <c r="AH264" i="3"/>
  <c r="CF264" i="3" s="1"/>
  <c r="AC264" i="3"/>
  <c r="AD265" i="3"/>
  <c r="AH266" i="3"/>
  <c r="AC266" i="3"/>
  <c r="AD267" i="3"/>
  <c r="AH268" i="3"/>
  <c r="CF268" i="3" s="1"/>
  <c r="AC268" i="3"/>
  <c r="AD269" i="3"/>
  <c r="AH270" i="3"/>
  <c r="CF270" i="3" s="1"/>
  <c r="AC270" i="3"/>
  <c r="AD271" i="3"/>
  <c r="AH272" i="3"/>
  <c r="CF272" i="3" s="1"/>
  <c r="AC272" i="3"/>
  <c r="AD273" i="3"/>
  <c r="AH274" i="3"/>
  <c r="AC274" i="3"/>
  <c r="AD275" i="3"/>
  <c r="AH276" i="3"/>
  <c r="CF276" i="3" s="1"/>
  <c r="AC276" i="3"/>
  <c r="AD277" i="3"/>
  <c r="AH278" i="3"/>
  <c r="CF278" i="3" s="1"/>
  <c r="AC278" i="3"/>
  <c r="AD279" i="3"/>
  <c r="AH280" i="3"/>
  <c r="CF280" i="3" s="1"/>
  <c r="AC280" i="3"/>
  <c r="AD281" i="3"/>
  <c r="AH282" i="3"/>
  <c r="CF282" i="3" s="1"/>
  <c r="AC282" i="3"/>
  <c r="AD283" i="3"/>
  <c r="AH284" i="3"/>
  <c r="CF284" i="3" s="1"/>
  <c r="AC284" i="3"/>
  <c r="AD285" i="3"/>
  <c r="AH286" i="3"/>
  <c r="CF286" i="3" s="1"/>
  <c r="AC286" i="3"/>
  <c r="AD287" i="3"/>
  <c r="AH288" i="3"/>
  <c r="CF288" i="3" s="1"/>
  <c r="AC288" i="3"/>
  <c r="AD289" i="3"/>
  <c r="AH290" i="3"/>
  <c r="AC290" i="3"/>
  <c r="AD291" i="3"/>
  <c r="AH292" i="3"/>
  <c r="CF292" i="3" s="1"/>
  <c r="AC292" i="3"/>
  <c r="AD293" i="3"/>
  <c r="AH294" i="3"/>
  <c r="CF294" i="3" s="1"/>
  <c r="AC294" i="3"/>
  <c r="AD295" i="3"/>
  <c r="AH296" i="3"/>
  <c r="CF296" i="3" s="1"/>
  <c r="AC296" i="3"/>
  <c r="AD297" i="3"/>
  <c r="AH298" i="3"/>
  <c r="AC298" i="3"/>
  <c r="AH300" i="3"/>
  <c r="AC300" i="3"/>
  <c r="AH302" i="3"/>
  <c r="CF302" i="3" s="1"/>
  <c r="AC302" i="3"/>
  <c r="AH304" i="3"/>
  <c r="CF304" i="3" s="1"/>
  <c r="AC304" i="3"/>
  <c r="AH306" i="3"/>
  <c r="CF306" i="3" s="1"/>
  <c r="AC306" i="3"/>
  <c r="AH310" i="3"/>
  <c r="AC310" i="3"/>
  <c r="AH314" i="3"/>
  <c r="CF314" i="3" s="1"/>
  <c r="AC314" i="3"/>
  <c r="AH318" i="3"/>
  <c r="CF318" i="3" s="1"/>
  <c r="AC318" i="3"/>
  <c r="AG353" i="3"/>
  <c r="AF353" i="3"/>
  <c r="AE353" i="3"/>
  <c r="AD353" i="3"/>
  <c r="AE360" i="3"/>
  <c r="AD360" i="3"/>
  <c r="AG360" i="3"/>
  <c r="AF360" i="3"/>
  <c r="AH362" i="3"/>
  <c r="AC362" i="3"/>
  <c r="AG369" i="3"/>
  <c r="AF369" i="3"/>
  <c r="AE369" i="3"/>
  <c r="AD369" i="3"/>
  <c r="BW377" i="3"/>
  <c r="BX377" i="3" s="1"/>
  <c r="BU377" i="3"/>
  <c r="T3" i="5"/>
  <c r="X2" i="4"/>
  <c r="AG221" i="3"/>
  <c r="AG223" i="3"/>
  <c r="AG225" i="3"/>
  <c r="AG227" i="3"/>
  <c r="AE228" i="3"/>
  <c r="AG229" i="3"/>
  <c r="AE230" i="3"/>
  <c r="AG231" i="3"/>
  <c r="AE232" i="3"/>
  <c r="AG233" i="3"/>
  <c r="AE234" i="3"/>
  <c r="AG235" i="3"/>
  <c r="AE236" i="3"/>
  <c r="AG237" i="3"/>
  <c r="AE238" i="3"/>
  <c r="AG239" i="3"/>
  <c r="AE240" i="3"/>
  <c r="AG241" i="3"/>
  <c r="AE242" i="3"/>
  <c r="AG243" i="3"/>
  <c r="AE244" i="3"/>
  <c r="AG245" i="3"/>
  <c r="AE246" i="3"/>
  <c r="AG247" i="3"/>
  <c r="AE248" i="3"/>
  <c r="AG249" i="3"/>
  <c r="AE250" i="3"/>
  <c r="AG251" i="3"/>
  <c r="CF252" i="3"/>
  <c r="AE252" i="3"/>
  <c r="AG253" i="3"/>
  <c r="AG255" i="3"/>
  <c r="AG257" i="3"/>
  <c r="AG259" i="3"/>
  <c r="AG261" i="3"/>
  <c r="AG263" i="3"/>
  <c r="AG265" i="3"/>
  <c r="AG267" i="3"/>
  <c r="AG269" i="3"/>
  <c r="AG271" i="3"/>
  <c r="AG273" i="3"/>
  <c r="AG275" i="3"/>
  <c r="AG277" i="3"/>
  <c r="CF308" i="3"/>
  <c r="CF320" i="3"/>
  <c r="CF322" i="3"/>
  <c r="CF330" i="3"/>
  <c r="CF336" i="3"/>
  <c r="CF338" i="3"/>
  <c r="CF346" i="3"/>
  <c r="BW353" i="3"/>
  <c r="BX353" i="3" s="1"/>
  <c r="BU353" i="3"/>
  <c r="CF357" i="3"/>
  <c r="AG361" i="3"/>
  <c r="AF361" i="3"/>
  <c r="AE361" i="3"/>
  <c r="AD361" i="3"/>
  <c r="BW369" i="3"/>
  <c r="BX369" i="3" s="1"/>
  <c r="BU369" i="3"/>
  <c r="CF374" i="3"/>
  <c r="CI377" i="3"/>
  <c r="CP377" i="3"/>
  <c r="CF381" i="3"/>
  <c r="CF388" i="3"/>
  <c r="AH394" i="3"/>
  <c r="AC394" i="3"/>
  <c r="AH308" i="3"/>
  <c r="AC308" i="3"/>
  <c r="AH312" i="3"/>
  <c r="CF312" i="3" s="1"/>
  <c r="AC312" i="3"/>
  <c r="AH316" i="3"/>
  <c r="CF316" i="3" s="1"/>
  <c r="AC316" i="3"/>
  <c r="AH320" i="3"/>
  <c r="AC320" i="3"/>
  <c r="AH322" i="3"/>
  <c r="AC322" i="3"/>
  <c r="AH324" i="3"/>
  <c r="CF324" i="3" s="1"/>
  <c r="AC324" i="3"/>
  <c r="AH326" i="3"/>
  <c r="CF326" i="3" s="1"/>
  <c r="AC326" i="3"/>
  <c r="AH328" i="3"/>
  <c r="CF328" i="3" s="1"/>
  <c r="AC328" i="3"/>
  <c r="AH330" i="3"/>
  <c r="AC330" i="3"/>
  <c r="AH332" i="3"/>
  <c r="CF332" i="3" s="1"/>
  <c r="AC332" i="3"/>
  <c r="AH334" i="3"/>
  <c r="CF334" i="3" s="1"/>
  <c r="AC334" i="3"/>
  <c r="AH336" i="3"/>
  <c r="AC336" i="3"/>
  <c r="AH338" i="3"/>
  <c r="AC338" i="3"/>
  <c r="AH340" i="3"/>
  <c r="CF340" i="3" s="1"/>
  <c r="AC340" i="3"/>
  <c r="AH342" i="3"/>
  <c r="CF342" i="3" s="1"/>
  <c r="AC342" i="3"/>
  <c r="AH344" i="3"/>
  <c r="CF344" i="3" s="1"/>
  <c r="AC344" i="3"/>
  <c r="AH346" i="3"/>
  <c r="AC346" i="3"/>
  <c r="AH348" i="3"/>
  <c r="CF348" i="3" s="1"/>
  <c r="AC348" i="3"/>
  <c r="AH350" i="3"/>
  <c r="CF350" i="3" s="1"/>
  <c r="AC350" i="3"/>
  <c r="CI353" i="3"/>
  <c r="CP353" i="3"/>
  <c r="BW361" i="3"/>
  <c r="BX361" i="3" s="1"/>
  <c r="BU361" i="3"/>
  <c r="CI369" i="3"/>
  <c r="CP369" i="3"/>
  <c r="CF373" i="3"/>
  <c r="AE376" i="3"/>
  <c r="AD376" i="3"/>
  <c r="AG376" i="3"/>
  <c r="AF376" i="3"/>
  <c r="AH378" i="3"/>
  <c r="CF378" i="3" s="1"/>
  <c r="AC378" i="3"/>
  <c r="CF393" i="3"/>
  <c r="CP298" i="3"/>
  <c r="AG299" i="3"/>
  <c r="CP300" i="3"/>
  <c r="AG301" i="3"/>
  <c r="CP302" i="3"/>
  <c r="AG303" i="3"/>
  <c r="CP304" i="3"/>
  <c r="AG305" i="3"/>
  <c r="CP306" i="3"/>
  <c r="AG307" i="3"/>
  <c r="CP308" i="3"/>
  <c r="AG309" i="3"/>
  <c r="CP310" i="3"/>
  <c r="AG311" i="3"/>
  <c r="CP312" i="3"/>
  <c r="AG313" i="3"/>
  <c r="CP314" i="3"/>
  <c r="AG315" i="3"/>
  <c r="CP316" i="3"/>
  <c r="AG317" i="3"/>
  <c r="CP318" i="3"/>
  <c r="AG319" i="3"/>
  <c r="CP320" i="3"/>
  <c r="AG321" i="3"/>
  <c r="CP322" i="3"/>
  <c r="AG323" i="3"/>
  <c r="CP324" i="3"/>
  <c r="AG325" i="3"/>
  <c r="CP326" i="3"/>
  <c r="AG327" i="3"/>
  <c r="CP328" i="3"/>
  <c r="AG329" i="3"/>
  <c r="CP330" i="3"/>
  <c r="AG331" i="3"/>
  <c r="CP332" i="3"/>
  <c r="AG333" i="3"/>
  <c r="CP334" i="3"/>
  <c r="AG335" i="3"/>
  <c r="CP336" i="3"/>
  <c r="AG337" i="3"/>
  <c r="CP338" i="3"/>
  <c r="AG339" i="3"/>
  <c r="CP340" i="3"/>
  <c r="AG341" i="3"/>
  <c r="CP342" i="3"/>
  <c r="AG343" i="3"/>
  <c r="CP344" i="3"/>
  <c r="AG345" i="3"/>
  <c r="CP346" i="3"/>
  <c r="AG347" i="3"/>
  <c r="CP348" i="3"/>
  <c r="AG349" i="3"/>
  <c r="AE358" i="3"/>
  <c r="AD358" i="3"/>
  <c r="AG359" i="3"/>
  <c r="AF359" i="3"/>
  <c r="BW359" i="3"/>
  <c r="BX359" i="3" s="1"/>
  <c r="AE366" i="3"/>
  <c r="AD366" i="3"/>
  <c r="AG367" i="3"/>
  <c r="AF367" i="3"/>
  <c r="BW367" i="3"/>
  <c r="BX367" i="3" s="1"/>
  <c r="AE374" i="3"/>
  <c r="AD374" i="3"/>
  <c r="AG375" i="3"/>
  <c r="AF375" i="3"/>
  <c r="BW375" i="3"/>
  <c r="BX375" i="3" s="1"/>
  <c r="AG383" i="3"/>
  <c r="AF383" i="3"/>
  <c r="AE383" i="3"/>
  <c r="AG385" i="3"/>
  <c r="AF385" i="3"/>
  <c r="AE385" i="3"/>
  <c r="AG387" i="3"/>
  <c r="AF387" i="3"/>
  <c r="AE387" i="3"/>
  <c r="AG389" i="3"/>
  <c r="AF389" i="3"/>
  <c r="AE389" i="3"/>
  <c r="AG391" i="3"/>
  <c r="AF391" i="3"/>
  <c r="AE391" i="3"/>
  <c r="CF394" i="3"/>
  <c r="CF396" i="3"/>
  <c r="AA6" i="4"/>
  <c r="M2" i="3" s="1"/>
  <c r="T9" i="5"/>
  <c r="W6" i="4"/>
  <c r="T13" i="5"/>
  <c r="X4" i="6"/>
  <c r="V4" i="3" s="1"/>
  <c r="CP257" i="3"/>
  <c r="CP283" i="3"/>
  <c r="CP285" i="3"/>
  <c r="AE299" i="3"/>
  <c r="AE301" i="3"/>
  <c r="AE303" i="3"/>
  <c r="AE305" i="3"/>
  <c r="CP305" i="3"/>
  <c r="AE307" i="3"/>
  <c r="AE309" i="3"/>
  <c r="AE311" i="3"/>
  <c r="AE313" i="3"/>
  <c r="AE315" i="3"/>
  <c r="AE317" i="3"/>
  <c r="AE319" i="3"/>
  <c r="AE321" i="3"/>
  <c r="AE323" i="3"/>
  <c r="AE325" i="3"/>
  <c r="AE327" i="3"/>
  <c r="AE329" i="3"/>
  <c r="AE331" i="3"/>
  <c r="AE333" i="3"/>
  <c r="AE335" i="3"/>
  <c r="AE337" i="3"/>
  <c r="AE339" i="3"/>
  <c r="AE341" i="3"/>
  <c r="AE343" i="3"/>
  <c r="AE345" i="3"/>
  <c r="CP345" i="3"/>
  <c r="AE347" i="3"/>
  <c r="AE349" i="3"/>
  <c r="CI350" i="3"/>
  <c r="AH351" i="3"/>
  <c r="CF351" i="3" s="1"/>
  <c r="CF352" i="3"/>
  <c r="AG355" i="3"/>
  <c r="AF355" i="3"/>
  <c r="BW355" i="3"/>
  <c r="BX355" i="3" s="1"/>
  <c r="AG358" i="3"/>
  <c r="AE359" i="3"/>
  <c r="CF360" i="3"/>
  <c r="AG363" i="3"/>
  <c r="AF363" i="3"/>
  <c r="BW363" i="3"/>
  <c r="BX363" i="3" s="1"/>
  <c r="AG366" i="3"/>
  <c r="AE367" i="3"/>
  <c r="CF368" i="3"/>
  <c r="AG371" i="3"/>
  <c r="AF371" i="3"/>
  <c r="BW371" i="3"/>
  <c r="BX371" i="3" s="1"/>
  <c r="AG374" i="3"/>
  <c r="AE375" i="3"/>
  <c r="CF376" i="3"/>
  <c r="AG379" i="3"/>
  <c r="AF379" i="3"/>
  <c r="BW379" i="3"/>
  <c r="BX379" i="3" s="1"/>
  <c r="AH382" i="3"/>
  <c r="CF382" i="3" s="1"/>
  <c r="AC382" i="3"/>
  <c r="AH384" i="3"/>
  <c r="CF384" i="3" s="1"/>
  <c r="AC384" i="3"/>
  <c r="AH386" i="3"/>
  <c r="CF386" i="3" s="1"/>
  <c r="AC386" i="3"/>
  <c r="AH388" i="3"/>
  <c r="AC388" i="3"/>
  <c r="AH390" i="3"/>
  <c r="CF390" i="3" s="1"/>
  <c r="AC390" i="3"/>
  <c r="AH392" i="3"/>
  <c r="CF392" i="3" s="1"/>
  <c r="AC392" i="3"/>
  <c r="CF400" i="3"/>
  <c r="T11" i="5"/>
  <c r="X2" i="6"/>
  <c r="V3" i="3" s="1"/>
  <c r="AD351" i="3"/>
  <c r="AD355" i="3"/>
  <c r="AE356" i="3"/>
  <c r="AD356" i="3"/>
  <c r="AG357" i="3"/>
  <c r="AF357" i="3"/>
  <c r="BW357" i="3"/>
  <c r="BX357" i="3" s="1"/>
  <c r="BU359" i="3"/>
  <c r="CF362" i="3"/>
  <c r="AD363" i="3"/>
  <c r="CP363" i="3"/>
  <c r="AC364" i="3"/>
  <c r="AG365" i="3"/>
  <c r="AF365" i="3"/>
  <c r="BW365" i="3"/>
  <c r="BX365" i="3" s="1"/>
  <c r="BU367" i="3"/>
  <c r="AD371" i="3"/>
  <c r="CP371" i="3"/>
  <c r="AC372" i="3"/>
  <c r="AG373" i="3"/>
  <c r="AF373" i="3"/>
  <c r="BW373" i="3"/>
  <c r="BX373" i="3" s="1"/>
  <c r="BU375" i="3"/>
  <c r="AD379" i="3"/>
  <c r="CP379" i="3"/>
  <c r="AC380" i="3"/>
  <c r="AG381" i="3"/>
  <c r="AF381" i="3"/>
  <c r="AG393" i="3"/>
  <c r="AF393" i="3"/>
  <c r="AE393" i="3"/>
  <c r="CF398" i="3"/>
  <c r="T5" i="5"/>
  <c r="X3" i="4"/>
  <c r="AA3" i="4" s="1"/>
  <c r="M4" i="3" s="1"/>
  <c r="AA4" i="4"/>
  <c r="M5" i="3" s="1"/>
  <c r="CP381" i="3"/>
  <c r="CP383" i="3"/>
  <c r="CP385" i="3"/>
  <c r="CP387" i="3"/>
  <c r="CP389" i="3"/>
  <c r="CP391" i="3"/>
  <c r="CP393" i="3"/>
  <c r="CP395" i="3"/>
  <c r="AC396" i="3"/>
  <c r="CP397" i="3"/>
  <c r="AC398" i="3"/>
  <c r="CP399" i="3"/>
  <c r="AC400" i="3"/>
  <c r="CP401" i="3"/>
  <c r="AA5" i="4"/>
  <c r="M6" i="3" s="1"/>
  <c r="T10" i="5"/>
  <c r="T12" i="5"/>
  <c r="T14" i="5"/>
  <c r="AF395" i="3"/>
  <c r="AF397" i="3"/>
  <c r="AF399" i="3"/>
  <c r="AF401" i="3"/>
  <c r="AG4" i="8"/>
  <c r="AH4" i="8" s="1"/>
  <c r="AZ4" i="3" s="1"/>
  <c r="AG2" i="8"/>
  <c r="AH2" i="8" s="1"/>
  <c r="AZ3" i="3" s="1"/>
  <c r="D5" i="9"/>
  <c r="AG3" i="8"/>
  <c r="AH3" i="8" s="1"/>
  <c r="AG5" i="8"/>
  <c r="AD247" i="3" l="1"/>
  <c r="AE247" i="3"/>
  <c r="AD223" i="3"/>
  <c r="AE223" i="3"/>
  <c r="AD225" i="3"/>
  <c r="AE225" i="3"/>
  <c r="AD46" i="3"/>
  <c r="AE46" i="3"/>
  <c r="AD42" i="3"/>
  <c r="AE42" i="3"/>
  <c r="AD38" i="3"/>
  <c r="AE38" i="3"/>
  <c r="AD34" i="3"/>
  <c r="AE34" i="3"/>
  <c r="AG151" i="3"/>
  <c r="AE151" i="3"/>
  <c r="AG147" i="3"/>
  <c r="AE147" i="3"/>
  <c r="AG143" i="3"/>
  <c r="AE143" i="3"/>
  <c r="AG139" i="3"/>
  <c r="AE139" i="3"/>
  <c r="AG200" i="3"/>
  <c r="AD200" i="3"/>
  <c r="AG123" i="3"/>
  <c r="AE123" i="3"/>
  <c r="AG119" i="3"/>
  <c r="AE119" i="3"/>
  <c r="AE55" i="3"/>
  <c r="AG55" i="3"/>
  <c r="AD12" i="3"/>
  <c r="AE12" i="3"/>
  <c r="AD8" i="3"/>
  <c r="AE8" i="3"/>
  <c r="B22" i="2"/>
  <c r="AF301" i="3"/>
  <c r="AD301" i="3"/>
  <c r="AD241" i="3"/>
  <c r="AE241" i="3"/>
  <c r="AD44" i="3"/>
  <c r="AE44" i="3"/>
  <c r="AD40" i="3"/>
  <c r="AE40" i="3"/>
  <c r="AD36" i="3"/>
  <c r="AE36" i="3"/>
  <c r="AD32" i="3"/>
  <c r="AE32" i="3"/>
  <c r="AD239" i="3"/>
  <c r="AE239" i="3"/>
  <c r="AD249" i="3"/>
  <c r="AE249" i="3"/>
  <c r="AG206" i="3"/>
  <c r="AD206" i="3"/>
  <c r="AG196" i="3"/>
  <c r="AD196" i="3"/>
  <c r="AG153" i="3"/>
  <c r="AE153" i="3"/>
  <c r="AG149" i="3"/>
  <c r="AE149" i="3"/>
  <c r="AG145" i="3"/>
  <c r="AE145" i="3"/>
  <c r="AG141" i="3"/>
  <c r="AE141" i="3"/>
  <c r="AG137" i="3"/>
  <c r="AE137" i="3"/>
  <c r="AG125" i="3"/>
  <c r="AE125" i="3"/>
  <c r="AG121" i="3"/>
  <c r="AE121" i="3"/>
  <c r="AG117" i="3"/>
  <c r="AE117" i="3"/>
  <c r="AD14" i="3"/>
  <c r="AE14" i="3"/>
  <c r="AD10" i="3"/>
  <c r="AE10" i="3"/>
  <c r="AZ2" i="3"/>
  <c r="AZ6" i="3"/>
  <c r="AE400" i="3"/>
  <c r="AD400" i="3"/>
  <c r="AG400" i="3"/>
  <c r="AF400" i="3"/>
  <c r="AE396" i="3"/>
  <c r="AD396" i="3"/>
  <c r="AG396" i="3"/>
  <c r="AF396" i="3"/>
  <c r="AE390" i="3"/>
  <c r="AD390" i="3"/>
  <c r="AG390" i="3"/>
  <c r="AF390" i="3"/>
  <c r="AD310" i="3"/>
  <c r="AG310" i="3"/>
  <c r="AE310" i="3"/>
  <c r="AF310" i="3"/>
  <c r="AD300" i="3"/>
  <c r="AG300" i="3"/>
  <c r="AE300" i="3"/>
  <c r="AF300" i="3"/>
  <c r="AD278" i="3"/>
  <c r="AG278" i="3"/>
  <c r="AF278" i="3"/>
  <c r="AE278" i="3"/>
  <c r="AF197" i="3"/>
  <c r="AE197" i="3"/>
  <c r="AD197" i="3"/>
  <c r="AG197" i="3"/>
  <c r="AF171" i="3"/>
  <c r="AE171" i="3"/>
  <c r="AD171" i="3"/>
  <c r="AG171" i="3"/>
  <c r="AE163" i="3"/>
  <c r="AD163" i="3"/>
  <c r="AG163" i="3"/>
  <c r="AF163" i="3"/>
  <c r="T6" i="3"/>
  <c r="P6" i="3"/>
  <c r="R5" i="3"/>
  <c r="T4" i="3"/>
  <c r="CF4" i="3" s="1"/>
  <c r="CG4" i="3" s="1"/>
  <c r="P4" i="3"/>
  <c r="R3" i="3"/>
  <c r="T2" i="3"/>
  <c r="P2" i="3"/>
  <c r="S6" i="3"/>
  <c r="O6" i="3"/>
  <c r="S4" i="3"/>
  <c r="O4" i="3"/>
  <c r="S2" i="3"/>
  <c r="O2" i="3"/>
  <c r="R2" i="3"/>
  <c r="O5" i="3"/>
  <c r="S3" i="3"/>
  <c r="R6" i="3"/>
  <c r="T5" i="3"/>
  <c r="CF5" i="3" s="1"/>
  <c r="CG5" i="3" s="1"/>
  <c r="P5" i="3"/>
  <c r="R4" i="3"/>
  <c r="S5" i="3"/>
  <c r="AE398" i="3"/>
  <c r="AD398" i="3"/>
  <c r="AG398" i="3"/>
  <c r="AF398" i="3"/>
  <c r="AE380" i="3"/>
  <c r="AD380" i="3"/>
  <c r="AF380" i="3"/>
  <c r="AG380" i="3"/>
  <c r="AE372" i="3"/>
  <c r="AD372" i="3"/>
  <c r="AF372" i="3"/>
  <c r="AG372" i="3"/>
  <c r="AE364" i="3"/>
  <c r="AD364" i="3"/>
  <c r="AF364" i="3"/>
  <c r="AG364" i="3"/>
  <c r="AE392" i="3"/>
  <c r="AD392" i="3"/>
  <c r="AG392" i="3"/>
  <c r="AF392" i="3"/>
  <c r="AE388" i="3"/>
  <c r="AD388" i="3"/>
  <c r="AG388" i="3"/>
  <c r="AF388" i="3"/>
  <c r="AE384" i="3"/>
  <c r="AD384" i="3"/>
  <c r="AG384" i="3"/>
  <c r="AF384" i="3"/>
  <c r="AD348" i="3"/>
  <c r="AG348" i="3"/>
  <c r="AE348" i="3"/>
  <c r="AF348" i="3"/>
  <c r="AD344" i="3"/>
  <c r="AG344" i="3"/>
  <c r="AE344" i="3"/>
  <c r="AF344" i="3"/>
  <c r="AD340" i="3"/>
  <c r="AG340" i="3"/>
  <c r="AE340" i="3"/>
  <c r="AF340" i="3"/>
  <c r="AD336" i="3"/>
  <c r="AG336" i="3"/>
  <c r="AE336" i="3"/>
  <c r="AF336" i="3"/>
  <c r="AD332" i="3"/>
  <c r="AG332" i="3"/>
  <c r="AE332" i="3"/>
  <c r="AF332" i="3"/>
  <c r="AD328" i="3"/>
  <c r="AG328" i="3"/>
  <c r="AE328" i="3"/>
  <c r="AF328" i="3"/>
  <c r="AD324" i="3"/>
  <c r="AG324" i="3"/>
  <c r="AE324" i="3"/>
  <c r="AF324" i="3"/>
  <c r="AD320" i="3"/>
  <c r="AG320" i="3"/>
  <c r="AE320" i="3"/>
  <c r="AF320" i="3"/>
  <c r="AD312" i="3"/>
  <c r="AG312" i="3"/>
  <c r="AE312" i="3"/>
  <c r="AF312" i="3"/>
  <c r="AE394" i="3"/>
  <c r="AD394" i="3"/>
  <c r="AG394" i="3"/>
  <c r="AF394" i="3"/>
  <c r="AA2" i="4"/>
  <c r="AE362" i="3"/>
  <c r="AD362" i="3"/>
  <c r="AF362" i="3"/>
  <c r="AG362" i="3"/>
  <c r="AD314" i="3"/>
  <c r="AG314" i="3"/>
  <c r="AE314" i="3"/>
  <c r="AF314" i="3"/>
  <c r="AD306" i="3"/>
  <c r="AG306" i="3"/>
  <c r="AE306" i="3"/>
  <c r="AF306" i="3"/>
  <c r="AD302" i="3"/>
  <c r="AG302" i="3"/>
  <c r="AE302" i="3"/>
  <c r="AF302" i="3"/>
  <c r="AD298" i="3"/>
  <c r="AG298" i="3"/>
  <c r="AE298" i="3"/>
  <c r="AF298" i="3"/>
  <c r="AD290" i="3"/>
  <c r="AG290" i="3"/>
  <c r="AF290" i="3"/>
  <c r="AE290" i="3"/>
  <c r="AD282" i="3"/>
  <c r="AG282" i="3"/>
  <c r="AF282" i="3"/>
  <c r="AE282" i="3"/>
  <c r="AD274" i="3"/>
  <c r="AG274" i="3"/>
  <c r="AF274" i="3"/>
  <c r="AE274" i="3"/>
  <c r="AD266" i="3"/>
  <c r="AG266" i="3"/>
  <c r="AF266" i="3"/>
  <c r="AE266" i="3"/>
  <c r="AD258" i="3"/>
  <c r="AG258" i="3"/>
  <c r="AF258" i="3"/>
  <c r="AE258" i="3"/>
  <c r="AF201" i="3"/>
  <c r="AE201" i="3"/>
  <c r="AD201" i="3"/>
  <c r="AG201" i="3"/>
  <c r="AF193" i="3"/>
  <c r="AE193" i="3"/>
  <c r="AD193" i="3"/>
  <c r="AG193" i="3"/>
  <c r="AF185" i="3"/>
  <c r="AE185" i="3"/>
  <c r="AD185" i="3"/>
  <c r="AG185" i="3"/>
  <c r="AF177" i="3"/>
  <c r="AE177" i="3"/>
  <c r="AD177" i="3"/>
  <c r="AG177" i="3"/>
  <c r="AF173" i="3"/>
  <c r="AE173" i="3"/>
  <c r="AD173" i="3"/>
  <c r="AG173" i="3"/>
  <c r="AF169" i="3"/>
  <c r="AE169" i="3"/>
  <c r="AD169" i="3"/>
  <c r="AG169" i="3"/>
  <c r="AE165" i="3"/>
  <c r="AD165" i="3"/>
  <c r="AG165" i="3"/>
  <c r="AF165" i="3"/>
  <c r="B7" i="2"/>
  <c r="CD2" i="3"/>
  <c r="AE386" i="3"/>
  <c r="AD386" i="3"/>
  <c r="AG386" i="3"/>
  <c r="AF386" i="3"/>
  <c r="AE382" i="3"/>
  <c r="AD382" i="3"/>
  <c r="AG382" i="3"/>
  <c r="AF382" i="3"/>
  <c r="AD350" i="3"/>
  <c r="AG350" i="3"/>
  <c r="AE350" i="3"/>
  <c r="AF350" i="3"/>
  <c r="AD346" i="3"/>
  <c r="AG346" i="3"/>
  <c r="AE346" i="3"/>
  <c r="AF346" i="3"/>
  <c r="AD342" i="3"/>
  <c r="AG342" i="3"/>
  <c r="AE342" i="3"/>
  <c r="AF342" i="3"/>
  <c r="AD338" i="3"/>
  <c r="AG338" i="3"/>
  <c r="AE338" i="3"/>
  <c r="AF338" i="3"/>
  <c r="AD334" i="3"/>
  <c r="AG334" i="3"/>
  <c r="AE334" i="3"/>
  <c r="AF334" i="3"/>
  <c r="AD330" i="3"/>
  <c r="AG330" i="3"/>
  <c r="AE330" i="3"/>
  <c r="AF330" i="3"/>
  <c r="AD326" i="3"/>
  <c r="AG326" i="3"/>
  <c r="AE326" i="3"/>
  <c r="AF326" i="3"/>
  <c r="AD322" i="3"/>
  <c r="AG322" i="3"/>
  <c r="AE322" i="3"/>
  <c r="AF322" i="3"/>
  <c r="AD316" i="3"/>
  <c r="AG316" i="3"/>
  <c r="AE316" i="3"/>
  <c r="AF316" i="3"/>
  <c r="AD308" i="3"/>
  <c r="AG308" i="3"/>
  <c r="AE308" i="3"/>
  <c r="AF308" i="3"/>
  <c r="AD318" i="3"/>
  <c r="AG318" i="3"/>
  <c r="AE318" i="3"/>
  <c r="AF318" i="3"/>
  <c r="AD304" i="3"/>
  <c r="AG304" i="3"/>
  <c r="AE304" i="3"/>
  <c r="AF304" i="3"/>
  <c r="AD294" i="3"/>
  <c r="AG294" i="3"/>
  <c r="AF294" i="3"/>
  <c r="AE294" i="3"/>
  <c r="AD286" i="3"/>
  <c r="AG286" i="3"/>
  <c r="AF286" i="3"/>
  <c r="AE286" i="3"/>
  <c r="AD270" i="3"/>
  <c r="AG270" i="3"/>
  <c r="AF270" i="3"/>
  <c r="AE270" i="3"/>
  <c r="AD262" i="3"/>
  <c r="AG262" i="3"/>
  <c r="AF262" i="3"/>
  <c r="AE262" i="3"/>
  <c r="AD254" i="3"/>
  <c r="AG254" i="3"/>
  <c r="AF254" i="3"/>
  <c r="AE254" i="3"/>
  <c r="AF189" i="3"/>
  <c r="AE189" i="3"/>
  <c r="AD189" i="3"/>
  <c r="AG189" i="3"/>
  <c r="AF181" i="3"/>
  <c r="AE181" i="3"/>
  <c r="AD181" i="3"/>
  <c r="AG181" i="3"/>
  <c r="AF175" i="3"/>
  <c r="AE175" i="3"/>
  <c r="AD175" i="3"/>
  <c r="AG175" i="3"/>
  <c r="AF167" i="3"/>
  <c r="AE167" i="3"/>
  <c r="AD167" i="3"/>
  <c r="AG167" i="3"/>
  <c r="AD296" i="3"/>
  <c r="AG296" i="3"/>
  <c r="AF296" i="3"/>
  <c r="AE296" i="3"/>
  <c r="AD288" i="3"/>
  <c r="AG288" i="3"/>
  <c r="AF288" i="3"/>
  <c r="AE288" i="3"/>
  <c r="AD280" i="3"/>
  <c r="AG280" i="3"/>
  <c r="AF280" i="3"/>
  <c r="AE280" i="3"/>
  <c r="AD272" i="3"/>
  <c r="AG272" i="3"/>
  <c r="AF272" i="3"/>
  <c r="AE272" i="3"/>
  <c r="AD264" i="3"/>
  <c r="AG264" i="3"/>
  <c r="AF264" i="3"/>
  <c r="AE264" i="3"/>
  <c r="AD256" i="3"/>
  <c r="AG256" i="3"/>
  <c r="AF256" i="3"/>
  <c r="AE256" i="3"/>
  <c r="AE378" i="3"/>
  <c r="AD378" i="3"/>
  <c r="AF378" i="3"/>
  <c r="AG378" i="3"/>
  <c r="AD292" i="3"/>
  <c r="AG292" i="3"/>
  <c r="AF292" i="3"/>
  <c r="AE292" i="3"/>
  <c r="AD284" i="3"/>
  <c r="AG284" i="3"/>
  <c r="AF284" i="3"/>
  <c r="AE284" i="3"/>
  <c r="AD276" i="3"/>
  <c r="AG276" i="3"/>
  <c r="AF276" i="3"/>
  <c r="AE276" i="3"/>
  <c r="AD268" i="3"/>
  <c r="AG268" i="3"/>
  <c r="AF268" i="3"/>
  <c r="AE268" i="3"/>
  <c r="AD260" i="3"/>
  <c r="AG260" i="3"/>
  <c r="AF260" i="3"/>
  <c r="AE260" i="3"/>
  <c r="AE370" i="3"/>
  <c r="AD370" i="3"/>
  <c r="AF370" i="3"/>
  <c r="AG370" i="3"/>
  <c r="AE354" i="3"/>
  <c r="AD354" i="3"/>
  <c r="AF354" i="3"/>
  <c r="AG354" i="3"/>
  <c r="AF213" i="3"/>
  <c r="AE213" i="3"/>
  <c r="AD213" i="3"/>
  <c r="AG213" i="3"/>
  <c r="AF211" i="3"/>
  <c r="AE211" i="3"/>
  <c r="AD211" i="3"/>
  <c r="AG211" i="3"/>
  <c r="AF209" i="3"/>
  <c r="AE209" i="3"/>
  <c r="AD209" i="3"/>
  <c r="AG209" i="3"/>
  <c r="AF207" i="3"/>
  <c r="AE207" i="3"/>
  <c r="AD207" i="3"/>
  <c r="AG207" i="3"/>
  <c r="AF205" i="3"/>
  <c r="AE205" i="3"/>
  <c r="AD205" i="3"/>
  <c r="AG205" i="3"/>
  <c r="AF203" i="3"/>
  <c r="AE203" i="3"/>
  <c r="AD203" i="3"/>
  <c r="AG203" i="3"/>
  <c r="AF195" i="3"/>
  <c r="AE195" i="3"/>
  <c r="AD195" i="3"/>
  <c r="AG195" i="3"/>
  <c r="AF187" i="3"/>
  <c r="AE187" i="3"/>
  <c r="AD187" i="3"/>
  <c r="AG187" i="3"/>
  <c r="AF179" i="3"/>
  <c r="AE179" i="3"/>
  <c r="AD179" i="3"/>
  <c r="AG179" i="3"/>
  <c r="BX2" i="3"/>
  <c r="B14" i="2"/>
  <c r="B15" i="2"/>
  <c r="B6" i="2"/>
  <c r="AE3" i="3"/>
  <c r="AD3" i="3"/>
  <c r="AG3" i="3"/>
  <c r="AF3" i="3"/>
  <c r="CD4" i="3"/>
  <c r="CJ4" i="3" s="1"/>
  <c r="AF199" i="3"/>
  <c r="AE199" i="3"/>
  <c r="AD199" i="3"/>
  <c r="AG199" i="3"/>
  <c r="AF191" i="3"/>
  <c r="AE191" i="3"/>
  <c r="AD191" i="3"/>
  <c r="AG191" i="3"/>
  <c r="AF183" i="3"/>
  <c r="AE183" i="3"/>
  <c r="AD183" i="3"/>
  <c r="AG183" i="3"/>
  <c r="B18" i="2"/>
  <c r="AE5" i="3"/>
  <c r="AD5" i="3"/>
  <c r="AF5" i="3"/>
  <c r="AG5" i="3"/>
  <c r="CF2" i="3" l="1"/>
  <c r="CG2" i="3" s="1"/>
  <c r="CF6" i="3"/>
  <c r="CG6" i="3" s="1"/>
  <c r="CD5" i="3"/>
  <c r="M3" i="3"/>
  <c r="B23" i="2"/>
  <c r="CH4" i="3"/>
  <c r="CD6" i="3"/>
  <c r="CH2" i="3"/>
  <c r="B35" i="2"/>
  <c r="CJ2" i="3"/>
  <c r="CF3" i="3" l="1"/>
  <c r="CG3" i="3" s="1"/>
  <c r="CD3" i="3"/>
  <c r="CJ6" i="3"/>
  <c r="CH6" i="3"/>
  <c r="CJ5" i="3"/>
  <c r="CH5" i="3"/>
  <c r="CJ3" i="3" l="1"/>
  <c r="CH3" i="3"/>
  <c r="B13" i="2" s="1"/>
  <c r="B12" i="2"/>
  <c r="B32" i="2"/>
</calcChain>
</file>

<file path=xl/sharedStrings.xml><?xml version="1.0" encoding="utf-8"?>
<sst xmlns="http://schemas.openxmlformats.org/spreadsheetml/2006/main" count="2399" uniqueCount="1346">
  <si>
    <t>MEGA PLANILHA DE CONTROLE GR - RIGABRAS</t>
  </si>
  <si>
    <t>Gerado em 25/09/2026. Compatível com Excel 2007 ou superior. Todos os dados de exemplo são FICTÍCIOS (inclusive nomes de gerenciadora de risco e seguradora, marcados como 'A DEFINIR') - substitua pelos dados reais assim que confirmados.
COMO USAR NO DIA A DIA (rotina sugerida):
D-1 (véspera da viagem): cadastrar a viagem em FOLLOWUP (placa, carreta, motorista, cliente, carga, rota, data de carregamento); conferir MOTORISTAS e CONSULTAS (GR e seguradora); abrir/atualizar CHECKLISTS; solicitar e confirmar ESPELHAMENTOS.
D0 (dia do carregamento): registrar carregamento real em FOLLOWUP; abrir a SMP; confirmar averbação em AVERBACOES; conferir a coluna 'APTO A SAIR' antes de liberar a viagem.
Em viagem: atualizar Status em FOLLOWUP a cada mudança relevante; lançar POSICOES/macros conforme chegam do rastreamento; abrir OCORRENCIAS para qualquer alerta; preencher FRONTEIRA ao chegar/sair da fronteira.
Fim de viagem: registrar chegada e descarga; encerrar SMP e ESPELHAMENTOS; se houver sinistro, abrir em SINISTROS vinculado à OCORRENCIA.
ONDE DIGITAR X ONDE NÃO DIGITAR:
Colunas com fundo cinza-claro (#F2F2F2) na aba FOLLOWUP e nas demais tabelas são FÓRMULAS - não digite nelas, apenas leia o resultado. As demais colunas (fundo branco) são de preenchimento manual. Sempre que possível, use as listas suspensas (setas ao lado da célula) em vez de digitar livremente, para manter o vocabulário controlado que alimenta o bot.
CORES (formatação condicional):
Vermelho = pendência/vencido/crítico. Laranja = atenção/perto de vencer. Amarelo = aviso leve. Verde = OK/aprovado/vigente. Roxo = exceção que requer aprovação especial (ex.: carga acima do LMG sem aprovação da seguradora). Cinza = linha desatualizada.
ABAS DA PLANILHA:
FOLLOWUP é a aba principal (uma linha por viagem) e a principal fonte de dados para o bot. PAINEL traz os indicadores consolidados. PERFIL_EMPRESA reúne o que se sabe sobre a Rigabras, com fontes. DICIONARIO_BOT e FAQ_BOT documentam, para quem for integrar o bot, o significado de cada coluna e modelos de resposta para as perguntas mais comuns. As demais abas são cadastros de apoio (motoristas, veículos, rastreadores) ou tabelas transacionais (checklists, SMP, averbações, ocorrências, sinistros, fronteira, posições).
PARAMETROS reúne os prazos e limites usados pelas fórmulas (validade de consulta, antecedência de SMP e espelhamento, limites de alerta de sinal e fronteira etc.) - ajuste-os ali, sem precisar mexer nas fórmulas. LISTAS guarda as listas suspensas usadas em toda a planilha.
LIMITAÇÕES DESTA VERSÃO (documentadas para o analista revisar):
- Os valores de PGR_REGRAS e APOLICES são EXEMPLOS de mercado, não confirmados para a Rigabras.
- Os nomes de GR e seguradora aparecem como 'A DEFINIR' - a pesquisa pública não encontrou essa informação.
- A aba DADOS_RESTRITOS (dados pessoais sensíveis: CPF, RG, passaporte etc.) foi propositalmente OMITIDA desta primeira versão por tratar-se de dado sensível (LGPD); se for necessária, crie-a separadamente, oculta e protegida por senha, e NUNCA a exponha ao bot.
- Verifique periodicamente (recálculo completo do Excel: Fórmulas &gt; Calcular Agora, ou F9) se todas as fórmulas atualizaram - datas como HOJE() e AGORA() mudam a cada abertura do arquivo.</t>
  </si>
  <si>
    <t>PAINEL GR - RIGABRAS</t>
  </si>
  <si>
    <t>Atualizado em</t>
  </si>
  <si>
    <t>Mês de referência</t>
  </si>
  <si>
    <t>Operação agora</t>
  </si>
  <si>
    <t>Veículos em viagem</t>
  </si>
  <si>
    <t>Em fronteira</t>
  </si>
  <si>
    <t>Retidos (status 14)</t>
  </si>
  <si>
    <t>Carregaram hoje</t>
  </si>
  <si>
    <t>Chegaram hoje</t>
  </si>
  <si>
    <t>Programadas p/ amanhã</t>
  </si>
  <si>
    <t>BLOQUEADAS com status 06-07</t>
  </si>
  <si>
    <t>Saídas irregulares (meta 0)</t>
  </si>
  <si>
    <t>Sem sinal &gt; 1h</t>
  </si>
  <si>
    <t>Sem sinal &gt; 4h</t>
  </si>
  <si>
    <t>Ocorrências abertas</t>
  </si>
  <si>
    <t>Ocorrências críticas abertas</t>
  </si>
  <si>
    <t>Linhas desatualizadas</t>
  </si>
  <si>
    <t>Cadastro</t>
  </si>
  <si>
    <t>Motoristas ativos</t>
  </si>
  <si>
    <t>% com GR e seguradora válidas</t>
  </si>
  <si>
    <t>Motoristas inaptos ativos</t>
  </si>
  <si>
    <t>Consultas a vencer (&lt;=15 dias)</t>
  </si>
  <si>
    <t>% perfis divergentes/insuficientes</t>
  </si>
  <si>
    <t>Apólices vigentes</t>
  </si>
  <si>
    <t>Apólices a vencer</t>
  </si>
  <si>
    <t>Apólices vencidas</t>
  </si>
  <si>
    <t>Conformidade no mês (Vm = viagens carregadas no mês de referência)</t>
  </si>
  <si>
    <t>Vm - viagens carregadas no mês</t>
  </si>
  <si>
    <t>% APTO na saída</t>
  </si>
  <si>
    <t>% SMP liberada antes da saída</t>
  </si>
  <si>
    <t>Tempo médio de liberação SMP (min)</t>
  </si>
  <si>
    <t>% checklist válido no carregamento</t>
  </si>
  <si>
    <t>% averbados antes da saída</t>
  </si>
  <si>
    <t>Monitoramento (mês)</t>
  </si>
  <si>
    <t>Ocorrências no mês</t>
  </si>
  <si>
    <t>Tempo médio até 1º contato (min)</t>
  </si>
  <si>
    <t>% falsos positivos</t>
  </si>
  <si>
    <t>Perdas de sinal no mês</t>
  </si>
  <si>
    <t>NC de PGR no mês</t>
  </si>
  <si>
    <t>Fronteira e sinistros</t>
  </si>
  <si>
    <t>Tempo médio na fronteira (h)</t>
  </si>
  <si>
    <t>% canal verde BR</t>
  </si>
  <si>
    <t>Retenções</t>
  </si>
  <si>
    <t>Custo de espera acumulado (R$)</t>
  </si>
  <si>
    <t>Sinistros no ano</t>
  </si>
  <si>
    <t>Severidade (R$)</t>
  </si>
  <si>
    <t>Veículos por status</t>
  </si>
  <si>
    <t>01 Programada</t>
  </si>
  <si>
    <t>02 Aguardando liberação GR</t>
  </si>
  <si>
    <t>03 Deslocamento p/ coleta</t>
  </si>
  <si>
    <t>04 Aguardando carregamento</t>
  </si>
  <si>
    <t>05 Carregando</t>
  </si>
  <si>
    <t>06 Carregado - aguardando docs/SMP</t>
  </si>
  <si>
    <t>07 Liberado p/ viagem</t>
  </si>
  <si>
    <t>08 Em viagem</t>
  </si>
  <si>
    <t>09 Parada autorizada</t>
  </si>
  <si>
    <t>10 Parada não programada</t>
  </si>
  <si>
    <t>11 Pernoite</t>
  </si>
  <si>
    <t>12 Fronteira - fila</t>
  </si>
  <si>
    <t>13 Fronteira - despacho/parametrização</t>
  </si>
  <si>
    <t>14 Fronteira - conferência/retido</t>
  </si>
  <si>
    <t>15 Fronteira liberada - trânsito exterior</t>
  </si>
  <si>
    <t>16 Aguardando descarga</t>
  </si>
  <si>
    <t>17 Em descarga</t>
  </si>
  <si>
    <t>18 Descarregado/entregue</t>
  </si>
  <si>
    <t>19 Aguardando carga retorno</t>
  </si>
  <si>
    <t>20 Finalizado</t>
  </si>
  <si>
    <t>21 Cancelado</t>
  </si>
  <si>
    <t>22 Em ocorrência</t>
  </si>
  <si>
    <t>23 Em manutenção</t>
  </si>
  <si>
    <t>ID_VIAGEM</t>
  </si>
  <si>
    <t>Data abertura</t>
  </si>
  <si>
    <t>★Placa</t>
  </si>
  <si>
    <t>Placa carreta 1</t>
  </si>
  <si>
    <t>Placa carreta 2</t>
  </si>
  <si>
    <t>★Tipo de veículo</t>
  </si>
  <si>
    <t>Vínculo veículo</t>
  </si>
  <si>
    <t>ID motorista</t>
  </si>
  <si>
    <t>★Nome do motorista</t>
  </si>
  <si>
    <t>Motorista operando</t>
  </si>
  <si>
    <t>ID motorista 2</t>
  </si>
  <si>
    <t>Nome motorista 2</t>
  </si>
  <si>
    <t>Status geral motorista</t>
  </si>
  <si>
    <t>★Motorista validado GR</t>
  </si>
  <si>
    <t>Nº liberação GR</t>
  </si>
  <si>
    <t>Validade consulta GR</t>
  </si>
  <si>
    <t>★Motorista validado seguradora</t>
  </si>
  <si>
    <t>Nº liberação seguradora</t>
  </si>
  <si>
    <t>Validade consulta seguradora</t>
  </si>
  <si>
    <t>Valor máx. perfil motorista (R$)</t>
  </si>
  <si>
    <t>Motorista 2 validado (GR e seguradora)</t>
  </si>
  <si>
    <t>Veículo validado GR</t>
  </si>
  <si>
    <t>Cliente/embarcador</t>
  </si>
  <si>
    <t>Mercadoria</t>
  </si>
  <si>
    <t>Categoria PGR</t>
  </si>
  <si>
    <t>Valor da carga</t>
  </si>
  <si>
    <t>Moeda</t>
  </si>
  <si>
    <t>Valor da carga (R$)</t>
  </si>
  <si>
    <t>Faixa PGR (oculta)</t>
  </si>
  <si>
    <t>Faixa PGR</t>
  </si>
  <si>
    <t>Exigências PGR</t>
  </si>
  <si>
    <t>Isca exigida</t>
  </si>
  <si>
    <t>Escolta exigida (qtd)</t>
  </si>
  <si>
    <t>Acima do LMG</t>
  </si>
  <si>
    <t>Origem</t>
  </si>
  <si>
    <t>Destino</t>
  </si>
  <si>
    <t>País destino</t>
  </si>
  <si>
    <t>Países trânsito</t>
  </si>
  <si>
    <t>Posto de fronteira</t>
  </si>
  <si>
    <t>Rota homologada</t>
  </si>
  <si>
    <t>★Data de carregamento</t>
  </si>
  <si>
    <t>Data/hora carregamento real</t>
  </si>
  <si>
    <t>Início viagem (macro início)</t>
  </si>
  <si>
    <t>★Tipo de rastreador</t>
  </si>
  <si>
    <t>★Número do rastreador</t>
  </si>
  <si>
    <t>Rastreador redundante/isca</t>
  </si>
  <si>
    <t>Cobertura exterior rastreador</t>
  </si>
  <si>
    <t>★Está espelhado</t>
  </si>
  <si>
    <t>Qtde destinos espelhados</t>
  </si>
  <si>
    <t>Espelhado GR transportadora</t>
  </si>
  <si>
    <t>Antecedência espelhamento (h)</t>
  </si>
  <si>
    <t>★Checklist feito</t>
  </si>
  <si>
    <t>Validade checklist</t>
  </si>
  <si>
    <t>★SMP feita</t>
  </si>
  <si>
    <t>Nº SMP</t>
  </si>
  <si>
    <t>Status SMP</t>
  </si>
  <si>
    <t>GR responsável</t>
  </si>
  <si>
    <t>★Averbado</t>
  </si>
  <si>
    <t>Nº averbação</t>
  </si>
  <si>
    <t>CRT nº</t>
  </si>
  <si>
    <t>MIC/DTA nº</t>
  </si>
  <si>
    <t>CT-e/MDF-e nacional</t>
  </si>
  <si>
    <t>Docs internacionais OK</t>
  </si>
  <si>
    <t>★Status</t>
  </si>
  <si>
    <t>Cód. status (oculta)</t>
  </si>
  <si>
    <t>★Veículo carregou</t>
  </si>
  <si>
    <t>★Veículo em viagem</t>
  </si>
  <si>
    <t>★Veículo em fronteira</t>
  </si>
  <si>
    <t>★Veículo chegou</t>
  </si>
  <si>
    <t>Data/hora chegada destino</t>
  </si>
  <si>
    <t>Descarregou</t>
  </si>
  <si>
    <t>★Localização atual</t>
  </si>
  <si>
    <t>Última posição cidade/UF/país</t>
  </si>
  <si>
    <t>Última posição data/hora (oculta)</t>
  </si>
  <si>
    <t>Horas sem sinal</t>
  </si>
  <si>
    <t>Situação sinal</t>
  </si>
  <si>
    <t>ETA fronteira</t>
  </si>
  <si>
    <t>ETA destino</t>
  </si>
  <si>
    <t>Horas na fronteira (em curso)</t>
  </si>
  <si>
    <t>Canal BR</t>
  </si>
  <si>
    <t>Ocorrência aberta</t>
  </si>
  <si>
    <t>APTO A SAIR</t>
  </si>
  <si>
    <t>Liberação especial seguradora (acima LMG)</t>
  </si>
  <si>
    <t>Pendências (oculta)</t>
  </si>
  <si>
    <t>Pendências</t>
  </si>
  <si>
    <t>Saída irregular</t>
  </si>
  <si>
    <t>Viagem vigente da placa</t>
  </si>
  <si>
    <t>Resumo bot</t>
  </si>
  <si>
    <t>Próximo passo</t>
  </si>
  <si>
    <t>Responsável</t>
  </si>
  <si>
    <t>Observação para o bot</t>
  </si>
  <si>
    <t>Última atualização</t>
  </si>
  <si>
    <t>Atualizado por</t>
  </si>
  <si>
    <t>Desatualizado</t>
  </si>
  <si>
    <t>RGB-2026-0405</t>
  </si>
  <si>
    <t>IYB5C34</t>
  </si>
  <si>
    <t>IRS6F72</t>
  </si>
  <si>
    <t>MOT-005</t>
  </si>
  <si>
    <t>Sim</t>
  </si>
  <si>
    <t>Cliente Exemplo CL</t>
  </si>
  <si>
    <t>Máquinas agrícolas - peças</t>
  </si>
  <si>
    <t>Carga seca geral</t>
  </si>
  <si>
    <t>BRL</t>
  </si>
  <si>
    <t>Uruguaiana/RS/BR</t>
  </si>
  <si>
    <t>Santiago</t>
  </si>
  <si>
    <t>CL</t>
  </si>
  <si>
    <t>AR</t>
  </si>
  <si>
    <t>Uruguaiana-Paso de los Libres</t>
  </si>
  <si>
    <t>BR.1234.00440</t>
  </si>
  <si>
    <t>2026BR000701</t>
  </si>
  <si>
    <t>Viagem finalizada sem intercorrências.</t>
  </si>
  <si>
    <t>Analista GR 1</t>
  </si>
  <si>
    <t>RGB-2026-0412</t>
  </si>
  <si>
    <t>IYA3B21</t>
  </si>
  <si>
    <t>IRS1B10</t>
  </si>
  <si>
    <t>MOT-001</t>
  </si>
  <si>
    <t>Embarcador siderúrgico (exemplo)</t>
  </si>
  <si>
    <t>Bobinas de aço</t>
  </si>
  <si>
    <t>Aço/siderúrgicos</t>
  </si>
  <si>
    <t>Barra Mansa/RJ/BR</t>
  </si>
  <si>
    <t>Rosario</t>
  </si>
  <si>
    <t>BR.1234.00456</t>
  </si>
  <si>
    <t>2026BR000789</t>
  </si>
  <si>
    <t>Canal verde BR; aguardando parametrização AR.</t>
  </si>
  <si>
    <t>RGB-2026-0415</t>
  </si>
  <si>
    <t>IYD2E67</t>
  </si>
  <si>
    <t>IRS3D44</t>
  </si>
  <si>
    <t>MOT-002</t>
  </si>
  <si>
    <t>Bobinas de papel</t>
  </si>
  <si>
    <t>USD</t>
  </si>
  <si>
    <t>Uruguaiana/RS/BR (Armazém Geral Rigabras)</t>
  </si>
  <si>
    <t>BR.1234.00459</t>
  </si>
  <si>
    <t>2026BR000795</t>
  </si>
  <si>
    <t>Monitorar abertura do Cristo Redentor (risco neve).</t>
  </si>
  <si>
    <t>RGB-2026-0418</t>
  </si>
  <si>
    <t>JAK2E88</t>
  </si>
  <si>
    <t>JBL9F12</t>
  </si>
  <si>
    <t>MOT-003</t>
  </si>
  <si>
    <t>Embarcador AR/UY (exemplo)</t>
  </si>
  <si>
    <t>Embalagens plásticas</t>
  </si>
  <si>
    <t>Montevidéu</t>
  </si>
  <si>
    <t>UY</t>
  </si>
  <si>
    <t>Barra do Quaraí-Bella Unión</t>
  </si>
  <si>
    <t>BR.1234.00461</t>
  </si>
  <si>
    <t>Não</t>
  </si>
  <si>
    <t>Refazer checklist do sensor sider antes de abrir a SMP.</t>
  </si>
  <si>
    <t>Analista GR 2</t>
  </si>
  <si>
    <t>RGB-2026-0421</t>
  </si>
  <si>
    <t>IRS8H05</t>
  </si>
  <si>
    <t>MOT-004</t>
  </si>
  <si>
    <t>Cliente Exemplo PY</t>
  </si>
  <si>
    <t>Autopeças</t>
  </si>
  <si>
    <t>Assunción</t>
  </si>
  <si>
    <t>PY</t>
  </si>
  <si>
    <t>Posadas-Encarnación (AR-PY)</t>
  </si>
  <si>
    <t>Trocar motorista ou regularizar toxicológico e consulta antes de liberar.</t>
  </si>
  <si>
    <t>ID_MOTORISTA</t>
  </si>
  <si>
    <t>Nome</t>
  </si>
  <si>
    <t>Apelido</t>
  </si>
  <si>
    <t>Vínculo</t>
  </si>
  <si>
    <t>Nacionalidade</t>
  </si>
  <si>
    <t>Data admissão/contrato</t>
  </si>
  <si>
    <t>CNH categoria</t>
  </si>
  <si>
    <t>CNH validade</t>
  </si>
  <si>
    <t>CNH com EAR</t>
  </si>
  <si>
    <t>Toxicológico - data exame</t>
  </si>
  <si>
    <t>Toxicológico - vencimento</t>
  </si>
  <si>
    <t>MOPP</t>
  </si>
  <si>
    <t>MOPP validade</t>
  </si>
  <si>
    <t>Doc. viagem tipo</t>
  </si>
  <si>
    <t>Doc. viagem validade</t>
  </si>
  <si>
    <t>Treinamento PGR/macros - data</t>
  </si>
  <si>
    <t>Login Autotrac</t>
  </si>
  <si>
    <t>Senha coação cadastrada</t>
  </si>
  <si>
    <t>Placa habitual</t>
  </si>
  <si>
    <t>Dias p/ vencer CNH</t>
  </si>
  <si>
    <t>Dias p/ vencer toxicológico</t>
  </si>
  <si>
    <t>Dias p/ vencer doc. viagem</t>
  </si>
  <si>
    <t>Validado GR</t>
  </si>
  <si>
    <t>Validado seguradora</t>
  </si>
  <si>
    <t>Viagens últimos 12 meses</t>
  </si>
  <si>
    <t>Ocorrências 12 meses</t>
  </si>
  <si>
    <t>Status geral</t>
  </si>
  <si>
    <t>Ativo</t>
  </si>
  <si>
    <t>Observação</t>
  </si>
  <si>
    <t>João Carlos Pereira</t>
  </si>
  <si>
    <t>João</t>
  </si>
  <si>
    <t>Frota própria (CLT)</t>
  </si>
  <si>
    <t>BR</t>
  </si>
  <si>
    <t>E</t>
  </si>
  <si>
    <t>Passaporte</t>
  </si>
  <si>
    <t>Luis Alberto Fagundes</t>
  </si>
  <si>
    <t>Luis</t>
  </si>
  <si>
    <t>Ricardo Alves Nunes</t>
  </si>
  <si>
    <t>Ricardo</t>
  </si>
  <si>
    <t>Agregado</t>
  </si>
  <si>
    <t>RG</t>
  </si>
  <si>
    <t>Marcelo Duarte Lima</t>
  </si>
  <si>
    <t>Marcelo</t>
  </si>
  <si>
    <t>Terceiro (TAC)</t>
  </si>
  <si>
    <t>Sérgio Pinto Machado</t>
  </si>
  <si>
    <t>Sérgio</t>
  </si>
  <si>
    <t>ID_CONSULTA</t>
  </si>
  <si>
    <t>Tipo alvo</t>
  </si>
  <si>
    <t>ID alvo</t>
  </si>
  <si>
    <t>Nome/descrição alvo</t>
  </si>
  <si>
    <t>Entidade</t>
  </si>
  <si>
    <t>Nome entidade</t>
  </si>
  <si>
    <t>Tipo profissional</t>
  </si>
  <si>
    <t>Placa vinculada</t>
  </si>
  <si>
    <t>Data solicitação</t>
  </si>
  <si>
    <t>Data resultado</t>
  </si>
  <si>
    <t>Nº protocolo</t>
  </si>
  <si>
    <t>Nº liberação</t>
  </si>
  <si>
    <t>Resultado</t>
  </si>
  <si>
    <t>Valor máx. perfil (R$)</t>
  </si>
  <si>
    <t>ID_VIAGEM (terceiro)</t>
  </si>
  <si>
    <t>Validade (dias)</t>
  </si>
  <si>
    <t>Vencimento</t>
  </si>
  <si>
    <t>Status auto</t>
  </si>
  <si>
    <t>Conta como válida</t>
  </si>
  <si>
    <t>Chave vigente (oculta)</t>
  </si>
  <si>
    <t>CON-0101</t>
  </si>
  <si>
    <t>Motorista</t>
  </si>
  <si>
    <t>GR</t>
  </si>
  <si>
    <t>A DEFINIR</t>
  </si>
  <si>
    <t>Funcionário</t>
  </si>
  <si>
    <t>PROT-558812</t>
  </si>
  <si>
    <t>LIB-558812</t>
  </si>
  <si>
    <t>Adequado-Liberado</t>
  </si>
  <si>
    <t>CON-0102</t>
  </si>
  <si>
    <t>Seguradora</t>
  </si>
  <si>
    <t>PROT-99102</t>
  </si>
  <si>
    <t>SEG-99102</t>
  </si>
  <si>
    <t>CON-0110</t>
  </si>
  <si>
    <t>PROT-570331</t>
  </si>
  <si>
    <t>LIB-570331</t>
  </si>
  <si>
    <t>CON-0111</t>
  </si>
  <si>
    <t>PROT-99240</t>
  </si>
  <si>
    <t>SEG-99240</t>
  </si>
  <si>
    <t>CON-0140</t>
  </si>
  <si>
    <t>PROT-601277</t>
  </si>
  <si>
    <t>LIB-601277</t>
  </si>
  <si>
    <t>CON-0141</t>
  </si>
  <si>
    <t>PROT-620044</t>
  </si>
  <si>
    <t>Em análise</t>
  </si>
  <si>
    <t>CON-0150</t>
  </si>
  <si>
    <t>Terceiro</t>
  </si>
  <si>
    <t>PROT-612090</t>
  </si>
  <si>
    <t>LIB-612090</t>
  </si>
  <si>
    <t>CON-0120</t>
  </si>
  <si>
    <t>PROT-551004</t>
  </si>
  <si>
    <t>LIB-551004</t>
  </si>
  <si>
    <t>CON-0121</t>
  </si>
  <si>
    <t>PROT-98870</t>
  </si>
  <si>
    <t>SEG-98870</t>
  </si>
  <si>
    <t>CON-0201</t>
  </si>
  <si>
    <t>Veículo</t>
  </si>
  <si>
    <t>PROT-10021</t>
  </si>
  <si>
    <t>VEI-10021</t>
  </si>
  <si>
    <t>CON-0202</t>
  </si>
  <si>
    <t>PROT-10022</t>
  </si>
  <si>
    <t>VEI-10022</t>
  </si>
  <si>
    <t>CON-0203</t>
  </si>
  <si>
    <t>PROT-10023</t>
  </si>
  <si>
    <t>VEI-10023</t>
  </si>
  <si>
    <t>CON-0204</t>
  </si>
  <si>
    <t>PROT-10024</t>
  </si>
  <si>
    <t>VEI-10024</t>
  </si>
  <si>
    <t>Placa</t>
  </si>
  <si>
    <t>Tipo unidade</t>
  </si>
  <si>
    <t>Tipo de veículo</t>
  </si>
  <si>
    <t>Marca</t>
  </si>
  <si>
    <t>Modelo</t>
  </si>
  <si>
    <t>Ano</t>
  </si>
  <si>
    <t>Capacidade (t)</t>
  </si>
  <si>
    <t>Capacidade (m3)</t>
  </si>
  <si>
    <t>Proprietário</t>
  </si>
  <si>
    <t>RNTRC nº</t>
  </si>
  <si>
    <t>RNTRC validade</t>
  </si>
  <si>
    <t>CRLV validade</t>
  </si>
  <si>
    <t>Inspeção técnica validade</t>
  </si>
  <si>
    <t>Lic. compl. AR</t>
  </si>
  <si>
    <t>Lic. compl. CL</t>
  </si>
  <si>
    <t>Lic. compl. PY</t>
  </si>
  <si>
    <t>Lic. compl. UY</t>
  </si>
  <si>
    <t>Lic. compl. BO</t>
  </si>
  <si>
    <t>Lic. compl. PE</t>
  </si>
  <si>
    <t>Tacógrafo validade</t>
  </si>
  <si>
    <t>Situação</t>
  </si>
  <si>
    <t>Rastreador principal</t>
  </si>
  <si>
    <t>Consulta veículo GR válida</t>
  </si>
  <si>
    <t>Próximo vencimento</t>
  </si>
  <si>
    <t>Dias p/ próximo vencimento</t>
  </si>
  <si>
    <t>Cavalo</t>
  </si>
  <si>
    <t>Cavalo 6x2</t>
  </si>
  <si>
    <t>Scania</t>
  </si>
  <si>
    <t>R450</t>
  </si>
  <si>
    <t>Rigabras</t>
  </si>
  <si>
    <t>AR-2027-001</t>
  </si>
  <si>
    <t>Em viagem</t>
  </si>
  <si>
    <t>Cavalo 6x4</t>
  </si>
  <si>
    <t>R540</t>
  </si>
  <si>
    <t>AR-2027-002</t>
  </si>
  <si>
    <t>AR-2027-003</t>
  </si>
  <si>
    <t>G440</t>
  </si>
  <si>
    <t>Terceiro TAC</t>
  </si>
  <si>
    <t>AR-2026-088</t>
  </si>
  <si>
    <t>Disponível</t>
  </si>
  <si>
    <t>IYF8G19</t>
  </si>
  <si>
    <t>AR-2027-005</t>
  </si>
  <si>
    <t>Manutenção</t>
  </si>
  <si>
    <t>Carreta</t>
  </si>
  <si>
    <t>Carreta Sider 15,45m (107m3)</t>
  </si>
  <si>
    <t>Randon</t>
  </si>
  <si>
    <t>SR</t>
  </si>
  <si>
    <t>AR-2027-006</t>
  </si>
  <si>
    <t>Carreta Aberta 15m (100m3)</t>
  </si>
  <si>
    <t>AR-2027-007</t>
  </si>
  <si>
    <t>AR-2027-008</t>
  </si>
  <si>
    <t>AR-2027-009</t>
  </si>
  <si>
    <t>AR-2026-091</t>
  </si>
  <si>
    <t>ID_EQUIP</t>
  </si>
  <si>
    <t>Função</t>
  </si>
  <si>
    <t>Fabricante</t>
  </si>
  <si>
    <t>Fabricante/Modelo</t>
  </si>
  <si>
    <t>Comunicação</t>
  </si>
  <si>
    <t>ID terminal</t>
  </si>
  <si>
    <t>Serial/ESN</t>
  </si>
  <si>
    <t>IMEI</t>
  </si>
  <si>
    <t>ICCID/Operadora</t>
  </si>
  <si>
    <t>Cobertura exterior</t>
  </si>
  <si>
    <t>Bloqueador</t>
  </si>
  <si>
    <t>Sirene</t>
  </si>
  <si>
    <t>Sensores porta cabine</t>
  </si>
  <si>
    <t>Sensor baú/sider</t>
  </si>
  <si>
    <t>Trava baú</t>
  </si>
  <si>
    <t>Sensor desengate/5ª roda</t>
  </si>
  <si>
    <t>Botão pânico/teclado</t>
  </si>
  <si>
    <t>Anti-jammer</t>
  </si>
  <si>
    <t>Bateria isca (%)</t>
  </si>
  <si>
    <t>Data instalação</t>
  </si>
  <si>
    <t>Status</t>
  </si>
  <si>
    <t>Homologado GR/seguradora</t>
  </si>
  <si>
    <t>Chave (oculta)</t>
  </si>
  <si>
    <t>EQ-001</t>
  </si>
  <si>
    <t>Principal</t>
  </si>
  <si>
    <t>Autotrac</t>
  </si>
  <si>
    <t>PRIME</t>
  </si>
  <si>
    <t>Híbrido (satélite+4G)</t>
  </si>
  <si>
    <t>7712345</t>
  </si>
  <si>
    <t>ESN7712345</t>
  </si>
  <si>
    <t>IMEI001122334455</t>
  </si>
  <si>
    <t>OP-BR-01</t>
  </si>
  <si>
    <t>A confirmar</t>
  </si>
  <si>
    <t>Pendente</t>
  </si>
  <si>
    <t>Instalado</t>
  </si>
  <si>
    <t>EQ-002</t>
  </si>
  <si>
    <t>7714410</t>
  </si>
  <si>
    <t>ESN7714410</t>
  </si>
  <si>
    <t>IMEI001122334456</t>
  </si>
  <si>
    <t>EQ-003</t>
  </si>
  <si>
    <t>7715872</t>
  </si>
  <si>
    <t>ESN7715872</t>
  </si>
  <si>
    <t>IMEI001122334457</t>
  </si>
  <si>
    <t>EQ-004</t>
  </si>
  <si>
    <t>7719876</t>
  </si>
  <si>
    <t>ESN7719876</t>
  </si>
  <si>
    <t>IMEI001122334458</t>
  </si>
  <si>
    <t>EQ-005</t>
  </si>
  <si>
    <t>7711203</t>
  </si>
  <si>
    <t>ESN7711203</t>
  </si>
  <si>
    <t>IMEI001122334459</t>
  </si>
  <si>
    <t>Em manutenção</t>
  </si>
  <si>
    <t>EQ-050</t>
  </si>
  <si>
    <t>Isca retornável</t>
  </si>
  <si>
    <t>Outra</t>
  </si>
  <si>
    <t>Ravex (exemplo)</t>
  </si>
  <si>
    <t>GPRS/4G</t>
  </si>
  <si>
    <t>ISC-3321</t>
  </si>
  <si>
    <t>ESN-ISC-3321</t>
  </si>
  <si>
    <t>Em viagem-isca</t>
  </si>
  <si>
    <t>ID_CHECK</t>
  </si>
  <si>
    <t>Placa carreta</t>
  </si>
  <si>
    <t>Gerenciadora</t>
  </si>
  <si>
    <t>Data/hora</t>
  </si>
  <si>
    <t>Protocolo</t>
  </si>
  <si>
    <t>Tipo</t>
  </si>
  <si>
    <t>Operador GR</t>
  </si>
  <si>
    <t>Posição/GPS</t>
  </si>
  <si>
    <t>Comunicação satélite</t>
  </si>
  <si>
    <t>Comunicação celular</t>
  </si>
  <si>
    <t>Ignição</t>
  </si>
  <si>
    <t>Bloqueio</t>
  </si>
  <si>
    <t>Desbloqueio</t>
  </si>
  <si>
    <t>Porta motorista</t>
  </si>
  <si>
    <t>Porta carona</t>
  </si>
  <si>
    <t>Desengate</t>
  </si>
  <si>
    <t>Trava 5ª roda</t>
  </si>
  <si>
    <t>Violação painel</t>
  </si>
  <si>
    <t>Violação antena</t>
  </si>
  <si>
    <t>Teclado/macro</t>
  </si>
  <si>
    <t>Botão pânico</t>
  </si>
  <si>
    <t>Sinal recebido pela GR</t>
  </si>
  <si>
    <t>Nº falhas</t>
  </si>
  <si>
    <t>Resultado geral</t>
  </si>
  <si>
    <t>Vínculo do veículo</t>
  </si>
  <si>
    <t>Motivo reprovação</t>
  </si>
  <si>
    <t>Data reteste</t>
  </si>
  <si>
    <t>Pós-manutenção corretiva</t>
  </si>
  <si>
    <t>CHK-0310</t>
  </si>
  <si>
    <t>PROT-CK-310</t>
  </si>
  <si>
    <t>Presencial</t>
  </si>
  <si>
    <t>Ana (GR)</t>
  </si>
  <si>
    <t>OK</t>
  </si>
  <si>
    <t>CHK-0315</t>
  </si>
  <si>
    <t>PROT-CK-315</t>
  </si>
  <si>
    <t>Normal</t>
  </si>
  <si>
    <t>Beto (GR)</t>
  </si>
  <si>
    <t>CHK-0318</t>
  </si>
  <si>
    <t>PROT-CK-318</t>
  </si>
  <si>
    <t>CHK-0322</t>
  </si>
  <si>
    <t>PROT-CK-322</t>
  </si>
  <si>
    <t>Falha</t>
  </si>
  <si>
    <t>Sensor baú/sider apresentou falha no teste</t>
  </si>
  <si>
    <t>ID_ESP</t>
  </si>
  <si>
    <t>Placa/ID isca</t>
  </si>
  <si>
    <t>Tipo destino</t>
  </si>
  <si>
    <t>Nome destino</t>
  </si>
  <si>
    <t>Permissões</t>
  </si>
  <si>
    <t>Solicitado em</t>
  </si>
  <si>
    <t>Confirmado em</t>
  </si>
  <si>
    <t>Tipo vigência</t>
  </si>
  <si>
    <t>Válido até</t>
  </si>
  <si>
    <t>Encerrado em</t>
  </si>
  <si>
    <t>Vigente agora</t>
  </si>
  <si>
    <t>Confirmação num. (oculta)</t>
  </si>
  <si>
    <t>ESP-0440</t>
  </si>
  <si>
    <t>GR transportadora</t>
  </si>
  <si>
    <t>Completa (macros/comandos/bloqueio)</t>
  </si>
  <si>
    <t>PROT-ESP-440</t>
  </si>
  <si>
    <t>Determinada</t>
  </si>
  <si>
    <t>Encerrado</t>
  </si>
  <si>
    <t>ESP-0450</t>
  </si>
  <si>
    <t>PROT-ESP-450</t>
  </si>
  <si>
    <t>Indeterminada</t>
  </si>
  <si>
    <t>Confirmado</t>
  </si>
  <si>
    <t>ESP-0451</t>
  </si>
  <si>
    <t>Cliente</t>
  </si>
  <si>
    <t>Somente posição</t>
  </si>
  <si>
    <t>PROT-ESP-451</t>
  </si>
  <si>
    <t>ESP-0455</t>
  </si>
  <si>
    <t>PROT-ESP-455</t>
  </si>
  <si>
    <t>ESP-0460</t>
  </si>
  <si>
    <t>PROT-ESP-460</t>
  </si>
  <si>
    <t>Solicitado</t>
  </si>
  <si>
    <t>Enviada em</t>
  </si>
  <si>
    <t>Saída prevista</t>
  </si>
  <si>
    <t>Liberada em</t>
  </si>
  <si>
    <t>Msg 'VIAGEM LIBERADA' recebida</t>
  </si>
  <si>
    <t>Rota/cerca</t>
  </si>
  <si>
    <t>Paradas autorizadas</t>
  </si>
  <si>
    <t>Pernoite previsto</t>
  </si>
  <si>
    <t>Terminais secundários/isca</t>
  </si>
  <si>
    <t>Escolta - empresa/placa</t>
  </si>
  <si>
    <t>Escolta espelhada</t>
  </si>
  <si>
    <t>Exigências/pendências</t>
  </si>
  <si>
    <t>Macro início</t>
  </si>
  <si>
    <t>Macro fim</t>
  </si>
  <si>
    <t>Encerrada em</t>
  </si>
  <si>
    <t>Motivo recusa/cancelamento</t>
  </si>
  <si>
    <t>Antecedência envio (min)</t>
  </si>
  <si>
    <t>Tempo liberação (min)</t>
  </si>
  <si>
    <t>Liberada antes da saída</t>
  </si>
  <si>
    <t>SMP-88210</t>
  </si>
  <si>
    <t>Finalizada</t>
  </si>
  <si>
    <t>Uruguaiana-&gt;Santiago via Cristo Redentor</t>
  </si>
  <si>
    <t>Postos homologados na rota</t>
  </si>
  <si>
    <t>SMP-88231</t>
  </si>
  <si>
    <t>Em andamento</t>
  </si>
  <si>
    <t>Barra Mansa-&gt;Rosario via Uruguaiana</t>
  </si>
  <si>
    <t>SMP-88240</t>
  </si>
  <si>
    <t>ID_AVERB</t>
  </si>
  <si>
    <t>Documento</t>
  </si>
  <si>
    <t>Nº documento</t>
  </si>
  <si>
    <t>Chave de acesso</t>
  </si>
  <si>
    <t>ID_APOLICE</t>
  </si>
  <si>
    <t>Ramo</t>
  </si>
  <si>
    <t>Nº apólice</t>
  </si>
  <si>
    <t>Via</t>
  </si>
  <si>
    <t>Nº averbação/protocolo</t>
  </si>
  <si>
    <t>Data/hora averbação</t>
  </si>
  <si>
    <t>Valor averbado</t>
  </si>
  <si>
    <t>Valor (R$)</t>
  </si>
  <si>
    <t>Antes da saída</t>
  </si>
  <si>
    <t>Dentro do LMG</t>
  </si>
  <si>
    <t>DDR</t>
  </si>
  <si>
    <t>Emissor DDR</t>
  </si>
  <si>
    <t>Motivo rejeição</t>
  </si>
  <si>
    <t>AVB-0890</t>
  </si>
  <si>
    <t>Internacional</t>
  </si>
  <si>
    <t>CRT</t>
  </si>
  <si>
    <t>AP-03</t>
  </si>
  <si>
    <t>Portal seguradora</t>
  </si>
  <si>
    <t>AV-2026-004401</t>
  </si>
  <si>
    <t>Averbado completo</t>
  </si>
  <si>
    <t>AVB-0901</t>
  </si>
  <si>
    <t>AV-2026-004512</t>
  </si>
  <si>
    <t>AVB-0905</t>
  </si>
  <si>
    <t>AV-2026-004530</t>
  </si>
  <si>
    <t>AVB-0908</t>
  </si>
  <si>
    <t>Não averbado</t>
  </si>
  <si>
    <t>Corretora</t>
  </si>
  <si>
    <t>Início vigência</t>
  </si>
  <si>
    <t>Fim vigência</t>
  </si>
  <si>
    <t>Dias p/ vencer</t>
  </si>
  <si>
    <t>LMG</t>
  </si>
  <si>
    <t>Moeda LMG</t>
  </si>
  <si>
    <t>LMG (R$)</t>
  </si>
  <si>
    <t>Sublimites</t>
  </si>
  <si>
    <t>Franquia/POS</t>
  </si>
  <si>
    <t>Coberturas mínimas</t>
  </si>
  <si>
    <t>Países cobertos</t>
  </si>
  <si>
    <t>Forma averbação</t>
  </si>
  <si>
    <t>Código ATM</t>
  </si>
  <si>
    <t>Prêmio</t>
  </si>
  <si>
    <t>Taxa</t>
  </si>
  <si>
    <t>PGR vinculado</t>
  </si>
  <si>
    <t>Vinculada RNTRC (webservice ANTT)</t>
  </si>
  <si>
    <t>Confirmado com corretora</t>
  </si>
  <si>
    <t>AP-01</t>
  </si>
  <si>
    <t>RCTR-VI Terceiros (Carta Azul - confirmar)</t>
  </si>
  <si>
    <t>AP-2026-01</t>
  </si>
  <si>
    <t>AR/UY: 50 mil pessoa / 30 mil material / 200 mil evento (USD) - EXEMPLO</t>
  </si>
  <si>
    <t>AR,UY,CL,PY,BO,PE</t>
  </si>
  <si>
    <t>ATM-EXEMPLO-01</t>
  </si>
  <si>
    <t>PGR Global5/Schreiber (exemplo)</t>
  </si>
  <si>
    <t>AP-02</t>
  </si>
  <si>
    <t>RC-DC</t>
  </si>
  <si>
    <t>AP-2026-02</t>
  </si>
  <si>
    <t>ATM-EXEMPLO-02</t>
  </si>
  <si>
    <t>RCTR-VI-C Carga (confirmar)</t>
  </si>
  <si>
    <t>AP-2025-03</t>
  </si>
  <si>
    <t>BR,AR,UY,PY,CL</t>
  </si>
  <si>
    <t>ATM-EXEMPLO-03</t>
  </si>
  <si>
    <t>AP-04</t>
  </si>
  <si>
    <t>RCTR-C</t>
  </si>
  <si>
    <t>AP-2026-04</t>
  </si>
  <si>
    <t>ATM-EXEMPLO-04</t>
  </si>
  <si>
    <t>AP-05</t>
  </si>
  <si>
    <t>RC-V</t>
  </si>
  <si>
    <t>AP-2026-05</t>
  </si>
  <si>
    <t>ATM-EXEMPLO-05</t>
  </si>
  <si>
    <t>ID_REGRA</t>
  </si>
  <si>
    <t>Origem regra</t>
  </si>
  <si>
    <t>Categoria</t>
  </si>
  <si>
    <t>De (R$)</t>
  </si>
  <si>
    <t>Até (R$)</t>
  </si>
  <si>
    <t>Vínculos permitidos</t>
  </si>
  <si>
    <t>Rastreador exigido</t>
  </si>
  <si>
    <t>2º rastreador</t>
  </si>
  <si>
    <t>Isca</t>
  </si>
  <si>
    <t>Escolta qtd</t>
  </si>
  <si>
    <t>Horário rodagem</t>
  </si>
  <si>
    <t>FPP rodovia (min)</t>
  </si>
  <si>
    <t>FPP área de risco (min)</t>
  </si>
  <si>
    <t>Áreas de risco</t>
  </si>
  <si>
    <t>Antecedência SMP (min)</t>
  </si>
  <si>
    <t>Validade checklist (dias)</t>
  </si>
  <si>
    <t>Consulta prévia seguradora (h)</t>
  </si>
  <si>
    <t>Exigências (resumo)</t>
  </si>
  <si>
    <t>Vigência início</t>
  </si>
  <si>
    <t>Vigência fim</t>
  </si>
  <si>
    <t>Confirmado com seguradora</t>
  </si>
  <si>
    <t>PGR-01</t>
  </si>
  <si>
    <t>Seguradora (A DEFINIR)</t>
  </si>
  <si>
    <t>Todos</t>
  </si>
  <si>
    <t>Autotrac ou similar homologado</t>
  </si>
  <si>
    <t>Livre</t>
  </si>
  <si>
    <t>Cadastro aprovado (exemplo)</t>
  </si>
  <si>
    <t>PGR-02</t>
  </si>
  <si>
    <t>Frota própria/Agregado</t>
  </si>
  <si>
    <t>Autotrac PRIME (híbrido)</t>
  </si>
  <si>
    <t>Cadastro + rastreador 24h + espelhamento 2h antes; proibido terceiro (exemplo)</t>
  </si>
  <si>
    <t>PGR-03</t>
  </si>
  <si>
    <t>Frota própria</t>
  </si>
  <si>
    <t>Autotrac PRIME + redundante</t>
  </si>
  <si>
    <t>22h-5h restrito</t>
  </si>
  <si>
    <t>2 rastreadores + isca + escolta 1 veículo (exemplo)</t>
  </si>
  <si>
    <t>PGR-04</t>
  </si>
  <si>
    <t>Cadastro + rastreador (exemplo)</t>
  </si>
  <si>
    <t>PGR-05</t>
  </si>
  <si>
    <t>ID_POS</t>
  </si>
  <si>
    <t>Local</t>
  </si>
  <si>
    <t>Cidade</t>
  </si>
  <si>
    <t>UF/Província</t>
  </si>
  <si>
    <t>País</t>
  </si>
  <si>
    <t>Rodovia/km</t>
  </si>
  <si>
    <t>Latitude</t>
  </si>
  <si>
    <t>Longitude</t>
  </si>
  <si>
    <t>Tipo registro</t>
  </si>
  <si>
    <t>Macro</t>
  </si>
  <si>
    <t>Velocidade (km/h)</t>
  </si>
  <si>
    <t>Fonte</t>
  </si>
  <si>
    <t>Registrado por</t>
  </si>
  <si>
    <t>Link mapa</t>
  </si>
  <si>
    <t>POS-001</t>
  </si>
  <si>
    <t>Porto Seco Rodoviário de Uruguaiana - pátio</t>
  </si>
  <si>
    <t>Uruguaiana</t>
  </si>
  <si>
    <t>RS</t>
  </si>
  <si>
    <t>BR-472 km 572</t>
  </si>
  <si>
    <t>Posição</t>
  </si>
  <si>
    <t>Desligada</t>
  </si>
  <si>
    <t>Portal Autotrac</t>
  </si>
  <si>
    <t>Sistema</t>
  </si>
  <si>
    <t>POS-002</t>
  </si>
  <si>
    <t>RN127 km 210</t>
  </si>
  <si>
    <t>Federal</t>
  </si>
  <si>
    <t>Entre Ríos</t>
  </si>
  <si>
    <t>Ligada</t>
  </si>
  <si>
    <t>POS-003</t>
  </si>
  <si>
    <t>Depósito destino - Rosario</t>
  </si>
  <si>
    <t>Santa Fe</t>
  </si>
  <si>
    <t>-</t>
  </si>
  <si>
    <t>Fim viagem</t>
  </si>
  <si>
    <t>ID_OCORR</t>
  </si>
  <si>
    <t>Data/hora evento</t>
  </si>
  <si>
    <t>Tipo evento</t>
  </si>
  <si>
    <t>Criticidade</t>
  </si>
  <si>
    <t>Descrição</t>
  </si>
  <si>
    <t>1º contato</t>
  </si>
  <si>
    <t>Meio contato</t>
  </si>
  <si>
    <t>Senha validada</t>
  </si>
  <si>
    <t>Ações tomadas</t>
  </si>
  <si>
    <t>Pronta resposta acionada</t>
  </si>
  <si>
    <t>Polícia acionada</t>
  </si>
  <si>
    <t>Seguradora/embarcador avisados</t>
  </si>
  <si>
    <t>Desfecho</t>
  </si>
  <si>
    <t>NC PGR</t>
  </si>
  <si>
    <t>Tipo NC</t>
  </si>
  <si>
    <t>ID_SINISTRO</t>
  </si>
  <si>
    <t>T. 1º contato (min)</t>
  </si>
  <si>
    <t>T. encerramento (h)</t>
  </si>
  <si>
    <t>Aberta</t>
  </si>
  <si>
    <t>Horas em aberto</t>
  </si>
  <si>
    <t>Criticidade sugerida</t>
  </si>
  <si>
    <t>OC-001</t>
  </si>
  <si>
    <t>Parada não programada</t>
  </si>
  <si>
    <t>Média</t>
  </si>
  <si>
    <t>RN127 km 210, Entre Ríos</t>
  </si>
  <si>
    <t>Parada não informada fora do ponto homologado durante a madrugada.</t>
  </si>
  <si>
    <t>Contato por macro; Contato telefônico</t>
  </si>
  <si>
    <t>Em tratativa</t>
  </si>
  <si>
    <t>Valor NF (R$)</t>
  </si>
  <si>
    <t>Valor estimado prejuízo (R$)</t>
  </si>
  <si>
    <t>Aviso seguradora em</t>
  </si>
  <si>
    <t>Aviso &lt;=24h</t>
  </si>
  <si>
    <t>Protocolo seguradora</t>
  </si>
  <si>
    <t>BO nº</t>
  </si>
  <si>
    <t>Delegacia/país</t>
  </si>
  <si>
    <t>Regulador</t>
  </si>
  <si>
    <t>CRT/CT-e</t>
  </si>
  <si>
    <t>NF</t>
  </si>
  <si>
    <t>MIC/DTA ou MDF-e</t>
  </si>
  <si>
    <t>Comprovante averbação</t>
  </si>
  <si>
    <t>BO</t>
  </si>
  <si>
    <t>CNH</t>
  </si>
  <si>
    <t>CRLV</t>
  </si>
  <si>
    <t>Liberação GR</t>
  </si>
  <si>
    <t>Relatório rastreamento</t>
  </si>
  <si>
    <t>SMP</t>
  </si>
  <si>
    <t>Declaração motorista</t>
  </si>
  <si>
    <t>Fotos</t>
  </si>
  <si>
    <t>Docs completos em</t>
  </si>
  <si>
    <t>Prazo liquidação</t>
  </si>
  <si>
    <t>Sinal mantido 96h</t>
  </si>
  <si>
    <t>Franquia/POS (R$)</t>
  </si>
  <si>
    <t>Valor indenizado (R$)</t>
  </si>
  <si>
    <t>Recuperado</t>
  </si>
  <si>
    <t>% recuperado</t>
  </si>
  <si>
    <t>Causa recusa</t>
  </si>
  <si>
    <t>PGR cumprido</t>
  </si>
  <si>
    <t>ID_FRONT</t>
  </si>
  <si>
    <t>Posto</t>
  </si>
  <si>
    <t>Sentido</t>
  </si>
  <si>
    <t>Recinto</t>
  </si>
  <si>
    <t>Despachante</t>
  </si>
  <si>
    <t>Chegada cidade/pátio</t>
  </si>
  <si>
    <t>Entrada recinto</t>
  </si>
  <si>
    <t>Docs apresentados</t>
  </si>
  <si>
    <t>Parametrização</t>
  </si>
  <si>
    <t>Canal país vizinho</t>
  </si>
  <si>
    <t>Inspeção física</t>
  </si>
  <si>
    <t>Liberação</t>
  </si>
  <si>
    <t>Cruce</t>
  </si>
  <si>
    <t>Espelhamento ativo antes do cruce</t>
  </si>
  <si>
    <t>Pernoite em pátio homologado</t>
  </si>
  <si>
    <t>Status fronteira</t>
  </si>
  <si>
    <t>Exigências/retenção</t>
  </si>
  <si>
    <t>Chegada aduana destino</t>
  </si>
  <si>
    <t>Baixa trânsito</t>
  </si>
  <si>
    <t>Horas fila</t>
  </si>
  <si>
    <t>Horas despacho</t>
  </si>
  <si>
    <t>Horas totais</t>
  </si>
  <si>
    <t>Custo parado estimado (R$)</t>
  </si>
  <si>
    <t>Em curso</t>
  </si>
  <si>
    <t>FR-001</t>
  </si>
  <si>
    <t>Exportação</t>
  </si>
  <si>
    <t>Porto Seco Uruguaiana</t>
  </si>
  <si>
    <t>Despachante Exemplo Ltda</t>
  </si>
  <si>
    <t>Verde</t>
  </si>
  <si>
    <t>Em parametrização</t>
  </si>
  <si>
    <t>Aguardando parametrização AR</t>
  </si>
  <si>
    <t>FR-002</t>
  </si>
  <si>
    <t>Cristo Redentor-Los Libertadores (AR-CL)</t>
  </si>
  <si>
    <t>Área de Controle Integrado</t>
  </si>
  <si>
    <t>N/A</t>
  </si>
  <si>
    <t>Cruzou</t>
  </si>
  <si>
    <t>Monitorar clima/neve</t>
  </si>
  <si>
    <t>ID_CLIENTE</t>
  </si>
  <si>
    <t>CNPJ/CUIT</t>
  </si>
  <si>
    <t>Exige GR própria</t>
  </si>
  <si>
    <t>GR do cliente</t>
  </si>
  <si>
    <t>Exige espelhamento ao cliente</t>
  </si>
  <si>
    <t>PGR próprio</t>
  </si>
  <si>
    <t>Regras específicas</t>
  </si>
  <si>
    <t>Contato corporativo</t>
  </si>
  <si>
    <t>CLI-001</t>
  </si>
  <si>
    <t>76.123.456-7</t>
  </si>
  <si>
    <t>Embarcador</t>
  </si>
  <si>
    <t>Sem regra específica registrada</t>
  </si>
  <si>
    <t>CLI-002</t>
  </si>
  <si>
    <t>12.345.678/0001-90</t>
  </si>
  <si>
    <t>GR do cliente (exemplo)</t>
  </si>
  <si>
    <t>Exige espelhamento próprio e checklist reforçado</t>
  </si>
  <si>
    <t>CLI-003</t>
  </si>
  <si>
    <t>30-12345678-9</t>
  </si>
  <si>
    <t>CLI-004</t>
  </si>
  <si>
    <t>80012345-6</t>
  </si>
  <si>
    <t>ID_PONTO</t>
  </si>
  <si>
    <t>Homologado por (GR)</t>
  </si>
  <si>
    <t>Pátio fechado</t>
  </si>
  <si>
    <t>Permite pernoite</t>
  </si>
  <si>
    <t>ID_CONTATO</t>
  </si>
  <si>
    <t>Empresa</t>
  </si>
  <si>
    <t>Setor</t>
  </si>
  <si>
    <t>Telefone corporativo 24h</t>
  </si>
  <si>
    <t>E-mail corporativo</t>
  </si>
  <si>
    <t>Horário</t>
  </si>
  <si>
    <t>Uso</t>
  </si>
  <si>
    <t>Nº contrato</t>
  </si>
  <si>
    <t>Vencimento contrato</t>
  </si>
  <si>
    <t>CT-01</t>
  </si>
  <si>
    <t>A DEFINIR (Gerenciadora de Risco)</t>
  </si>
  <si>
    <t>Monitoramento 24h</t>
  </si>
  <si>
    <t>0800-000-0000</t>
  </si>
  <si>
    <t>gr@exemplo.com.br</t>
  </si>
  <si>
    <t>24h</t>
  </si>
  <si>
    <t>SMP, espelhamento, checklist</t>
  </si>
  <si>
    <t>CT-02</t>
  </si>
  <si>
    <t>A DEFINIR (Seguradora)</t>
  </si>
  <si>
    <t>Sinistros/Averbação</t>
  </si>
  <si>
    <t>0800-000-0001</t>
  </si>
  <si>
    <t>seguros@exemplo.com.br</t>
  </si>
  <si>
    <t>Averbação, sinistro, liberação de valor</t>
  </si>
  <si>
    <t>CT-03</t>
  </si>
  <si>
    <t>A DEFINIR (Corretora)</t>
  </si>
  <si>
    <t>Comercial/Apólices</t>
  </si>
  <si>
    <t>(11) 0000-0000</t>
  </si>
  <si>
    <t>corretora@exemplo.com.br</t>
  </si>
  <si>
    <t>Comercial</t>
  </si>
  <si>
    <t>Apólices, LMG</t>
  </si>
  <si>
    <t>CT-04</t>
  </si>
  <si>
    <t>Suporte técnico</t>
  </si>
  <si>
    <t>0800-000-0002</t>
  </si>
  <si>
    <t>suporte@autotrac.exemplo.com.br</t>
  </si>
  <si>
    <t>Manutenção de rastreador</t>
  </si>
  <si>
    <t>CT-05</t>
  </si>
  <si>
    <t>Pronta resposta (exemplo)</t>
  </si>
  <si>
    <t>Pronta resposta</t>
  </si>
  <si>
    <t>Operações</t>
  </si>
  <si>
    <t>0800-000-0003</t>
  </si>
  <si>
    <t>pronta@exemplo.com.br</t>
  </si>
  <si>
    <t>Ocorrências críticas</t>
  </si>
  <si>
    <t>Parâmetro</t>
  </si>
  <si>
    <t>Valor</t>
  </si>
  <si>
    <t>Unidade</t>
  </si>
  <si>
    <t>P_VAL_FUNC</t>
  </si>
  <si>
    <t>dias</t>
  </si>
  <si>
    <t>Validade da consulta GR/seguradora para funcionário (CLT)</t>
  </si>
  <si>
    <t>P_VAL_AGREG</t>
  </si>
  <si>
    <t>Validade da consulta para agregado</t>
  </si>
  <si>
    <t>P_VAL_TERC</t>
  </si>
  <si>
    <t>Terceiro: consulta por embarque (validade de 1 dia)</t>
  </si>
  <si>
    <t>P_VAL_CHECK</t>
  </si>
  <si>
    <t>Validade do checklist para frota própria/agregado</t>
  </si>
  <si>
    <t>P_VAL_CHECK_TERC</t>
  </si>
  <si>
    <t>Terceiro: checklist vale só no dia do embarque</t>
  </si>
  <si>
    <t>P_ESP_ANTEC_H</t>
  </si>
  <si>
    <t>horas</t>
  </si>
  <si>
    <t>Antecedência mínima do espelhamento antes do início da viagem</t>
  </si>
  <si>
    <t>P_SMP_ANTEC_MIN</t>
  </si>
  <si>
    <t>min</t>
  </si>
  <si>
    <t>Antecedência mínima do envio da SMP</t>
  </si>
  <si>
    <t>P_AVISO_VENC</t>
  </si>
  <si>
    <t>Dias para status 'A vencer'</t>
  </si>
  <si>
    <t>P_AVISO_LONGO</t>
  </si>
  <si>
    <t>Aviso amarelo de vencimento (dias)</t>
  </si>
  <si>
    <t>P_SINAL_ALERTA</t>
  </si>
  <si>
    <t>Horas sem sinal para alerta amarelo</t>
  </si>
  <si>
    <t>P_SINAL_CRIT</t>
  </si>
  <si>
    <t>Horas sem sinal para alerta vermelho (nacional)</t>
  </si>
  <si>
    <t>P_SINAL_EXTERIOR</t>
  </si>
  <si>
    <t>Horas sem sinal para alerta vermelho no exterior</t>
  </si>
  <si>
    <t>P_FRONT_ALERTA</t>
  </si>
  <si>
    <t>Horas na fronteira para alerta amarelo</t>
  </si>
  <si>
    <t>P_FRONT_CRIT</t>
  </si>
  <si>
    <t>Horas na fronteira para alerta vermelho</t>
  </si>
  <si>
    <t>P_CUSTO_DIA</t>
  </si>
  <si>
    <t>R$/dia</t>
  </si>
  <si>
    <t>Custo estimado do caminhão parado (exemplo)</t>
  </si>
  <si>
    <t>P_TAXA_USD</t>
  </si>
  <si>
    <t>R$</t>
  </si>
  <si>
    <t>Cotação USD-&gt;BRL - EXEMPLO, atualizar</t>
  </si>
  <si>
    <t>P_PARADA_MAX_H</t>
  </si>
  <si>
    <t>Parada máxima antes de alerta</t>
  </si>
  <si>
    <t>P_ATUALIZ_MAX_H</t>
  </si>
  <si>
    <t>Horas sem atualização para a linha ficar 'desatualizada'</t>
  </si>
  <si>
    <t>P_LMG_REF</t>
  </si>
  <si>
    <t>LMG de referência por veículo - EXEMPLO, confirmar na apólice</t>
  </si>
  <si>
    <t>P_ISCA_BAT_MIN</t>
  </si>
  <si>
    <t>%</t>
  </si>
  <si>
    <t>Bateria mínima da isca</t>
  </si>
  <si>
    <t>P_MES_REF</t>
  </si>
  <si>
    <t>Mês de referência dos KPIs do PAINEL (pode ser sobrescrito)</t>
  </si>
  <si>
    <t>SN</t>
  </si>
  <si>
    <t>Vinculo</t>
  </si>
  <si>
    <t>TipoUnidade</t>
  </si>
  <si>
    <t>TipoVeiculo</t>
  </si>
  <si>
    <t>FuncaoRastr</t>
  </si>
  <si>
    <t>Comunicacao</t>
  </si>
  <si>
    <t>StatusEquip</t>
  </si>
  <si>
    <t>TipoAlvo</t>
  </si>
  <si>
    <t>TipoProf</t>
  </si>
  <si>
    <t>TipoChecklist</t>
  </si>
  <si>
    <t>ResItem</t>
  </si>
  <si>
    <t>TipoDestinoEsp</t>
  </si>
  <si>
    <t>Permissoes</t>
  </si>
  <si>
    <t>Vigencia</t>
  </si>
  <si>
    <t>DocAverb</t>
  </si>
  <si>
    <t>ViaAverb</t>
  </si>
  <si>
    <t>Pais</t>
  </si>
  <si>
    <t>CanalBR</t>
  </si>
  <si>
    <t>CanalVizinho</t>
  </si>
  <si>
    <t>SenhaValidada</t>
  </si>
  <si>
    <t>MeioContato</t>
  </si>
  <si>
    <t>SituacaoVeic</t>
  </si>
  <si>
    <t>DocViagem</t>
  </si>
  <si>
    <t>CNHCat</t>
  </si>
  <si>
    <t>TipoPonto</t>
  </si>
  <si>
    <t>ResultConsulta</t>
  </si>
  <si>
    <t>StatusSMP</t>
  </si>
  <si>
    <t>StatusEsp</t>
  </si>
  <si>
    <t>StatusAverb</t>
  </si>
  <si>
    <t>StatusViagem</t>
  </si>
  <si>
    <t>PostoFronteira</t>
  </si>
  <si>
    <t>StatusFront</t>
  </si>
  <si>
    <t>TipoEvento</t>
  </si>
  <si>
    <t>Acao</t>
  </si>
  <si>
    <t>StatusOcorr</t>
  </si>
  <si>
    <t>NC_PGR</t>
  </si>
  <si>
    <t>TipoSinistro</t>
  </si>
  <si>
    <t>StatusSinistro</t>
  </si>
  <si>
    <t>CausaRecusa</t>
  </si>
  <si>
    <t>TipoRegistro</t>
  </si>
  <si>
    <t>CategMerc</t>
  </si>
  <si>
    <t>StatusOS</t>
  </si>
  <si>
    <t>Analistas</t>
  </si>
  <si>
    <t>CriticidadePadrao</t>
  </si>
  <si>
    <t>Cavalo 4x2</t>
  </si>
  <si>
    <t>Em estoque</t>
  </si>
  <si>
    <t>AT&amp;M</t>
  </si>
  <si>
    <t>Baixa</t>
  </si>
  <si>
    <t>Correta</t>
  </si>
  <si>
    <t>C</t>
  </si>
  <si>
    <t>Base</t>
  </si>
  <si>
    <t>Não consultado</t>
  </si>
  <si>
    <t>Não aberta</t>
  </si>
  <si>
    <t>Não solicitado</t>
  </si>
  <si>
    <t>Aguardando chegada</t>
  </si>
  <si>
    <t>Desvio de rota</t>
  </si>
  <si>
    <t>Contato por macro</t>
  </si>
  <si>
    <t>Parada não autorizada</t>
  </si>
  <si>
    <t>Roubo</t>
  </si>
  <si>
    <t>Aberto</t>
  </si>
  <si>
    <t>Sem averbação</t>
  </si>
  <si>
    <t>Início viagem</t>
  </si>
  <si>
    <t>Alta</t>
  </si>
  <si>
    <t>Sascar-Michelin</t>
  </si>
  <si>
    <t>Redundante</t>
  </si>
  <si>
    <t>Satelital</t>
  </si>
  <si>
    <t>Ajudante</t>
  </si>
  <si>
    <t>Express</t>
  </si>
  <si>
    <t>GR embarcador</t>
  </si>
  <si>
    <t>CT-e</t>
  </si>
  <si>
    <t>AverbePorto</t>
  </si>
  <si>
    <t>Amarelo</t>
  </si>
  <si>
    <t>Naranja</t>
  </si>
  <si>
    <t>Importação</t>
  </si>
  <si>
    <t>Coação</t>
  </si>
  <si>
    <t>Telefone</t>
  </si>
  <si>
    <t>D</t>
  </si>
  <si>
    <t>Buonny</t>
  </si>
  <si>
    <t>Em elaboração</t>
  </si>
  <si>
    <t>Averbado CRT</t>
  </si>
  <si>
    <t>São Borja-Santo Tomé</t>
  </si>
  <si>
    <t>No pátio</t>
  </si>
  <si>
    <t>Contato telefônico</t>
  </si>
  <si>
    <t>Macro fora de sequência</t>
  </si>
  <si>
    <t>Furto</t>
  </si>
  <si>
    <t>Aguardando documentos</t>
  </si>
  <si>
    <t>Descumprimento PGR</t>
  </si>
  <si>
    <t>Parada</t>
  </si>
  <si>
    <t>Portal GR</t>
  </si>
  <si>
    <t>Truck</t>
  </si>
  <si>
    <t>Omnilink</t>
  </si>
  <si>
    <t>Isca descartável</t>
  </si>
  <si>
    <t>Não possui</t>
  </si>
  <si>
    <t>MDF-e</t>
  </si>
  <si>
    <t>Vermelho</t>
  </si>
  <si>
    <t>Rojo</t>
  </si>
  <si>
    <t>Trânsito</t>
  </si>
  <si>
    <t>EADI</t>
  </si>
  <si>
    <t>Não respondeu</t>
  </si>
  <si>
    <t>WhatsApp</t>
  </si>
  <si>
    <t>DNI/CI</t>
  </si>
  <si>
    <t>Pátio</t>
  </si>
  <si>
    <t>Opentech</t>
  </si>
  <si>
    <t>Enviada</t>
  </si>
  <si>
    <t>Espelhado-aguardando confirmação</t>
  </si>
  <si>
    <t>Averbado CT-e</t>
  </si>
  <si>
    <t>No recinto</t>
  </si>
  <si>
    <t>Parada em local não autorizado</t>
  </si>
  <si>
    <t>Validação de senha</t>
  </si>
  <si>
    <t>Escalonada</t>
  </si>
  <si>
    <t>Rodagem horário proibido</t>
  </si>
  <si>
    <t>Apropriação indébita</t>
  </si>
  <si>
    <t>Em regulação</t>
  </si>
  <si>
    <t>Motorista não liberado</t>
  </si>
  <si>
    <t>Refeição</t>
  </si>
  <si>
    <t>Concluída</t>
  </si>
  <si>
    <t>Supervisor GR</t>
  </si>
  <si>
    <t>Terceiro PJ</t>
  </si>
  <si>
    <t>Onixsat</t>
  </si>
  <si>
    <t>RF</t>
  </si>
  <si>
    <t>App</t>
  </si>
  <si>
    <t>Não testado</t>
  </si>
  <si>
    <t>MIC/DTA</t>
  </si>
  <si>
    <t>Manual</t>
  </si>
  <si>
    <t>Cinza</t>
  </si>
  <si>
    <t>Retorno vazio</t>
  </si>
  <si>
    <t>Outro</t>
  </si>
  <si>
    <t>Crítica</t>
  </si>
  <si>
    <t>Rádio</t>
  </si>
  <si>
    <t>Bloqueado</t>
  </si>
  <si>
    <t>Insuficiente</t>
  </si>
  <si>
    <t>Angellira</t>
  </si>
  <si>
    <t>Aguardando liberação</t>
  </si>
  <si>
    <t>Averbado MDF-e</t>
  </si>
  <si>
    <t>Quaraí-Artigas</t>
  </si>
  <si>
    <t>Tempo de parada excedido</t>
  </si>
  <si>
    <t>Aguardando retorno</t>
  </si>
  <si>
    <t>Estelionato</t>
  </si>
  <si>
    <t>Indenizado</t>
  </si>
  <si>
    <t>Retorno de sinal</t>
  </si>
  <si>
    <t>Reinício</t>
  </si>
  <si>
    <t>Eletrônicos</t>
  </si>
  <si>
    <t>Positron</t>
  </si>
  <si>
    <t>Localizador</t>
  </si>
  <si>
    <t>LoRa</t>
  </si>
  <si>
    <t>Extraviado</t>
  </si>
  <si>
    <t>Escolta</t>
  </si>
  <si>
    <t>NF-e</t>
  </si>
  <si>
    <t>Baixado</t>
  </si>
  <si>
    <t>Divergente</t>
  </si>
  <si>
    <t>Pamcary/Telerisco</t>
  </si>
  <si>
    <t>Liberada</t>
  </si>
  <si>
    <t>Santana do Livramento-Rivera</t>
  </si>
  <si>
    <t>Pernoite irregular</t>
  </si>
  <si>
    <t>Encerrada-Falso positivo</t>
  </si>
  <si>
    <t>Saída sem SMP</t>
  </si>
  <si>
    <t>Extorsão</t>
  </si>
  <si>
    <t>Negado</t>
  </si>
  <si>
    <t>Sem espelhamento</t>
  </si>
  <si>
    <t>Informação manual</t>
  </si>
  <si>
    <t>Pernoite</t>
  </si>
  <si>
    <t>Pneus</t>
  </si>
  <si>
    <t>Carreta Baú</t>
  </si>
  <si>
    <t>3S</t>
  </si>
  <si>
    <t>GR exterior</t>
  </si>
  <si>
    <t>Não recomendado-Reprovado</t>
  </si>
  <si>
    <t>Global5</t>
  </si>
  <si>
    <t>Pendente-exigência</t>
  </si>
  <si>
    <t>Averbado pelo embarcador</t>
  </si>
  <si>
    <t>Jaguarão-Río Branco</t>
  </si>
  <si>
    <t>Em inspeção</t>
  </si>
  <si>
    <t>Perda de sinal</t>
  </si>
  <si>
    <t>Âncora</t>
  </si>
  <si>
    <t>Encerrada-Justificada</t>
  </si>
  <si>
    <t>Saída sem espelhamento</t>
  </si>
  <si>
    <t>Carta Verde (confirmar aplicabilidade)</t>
  </si>
  <si>
    <t>Colisão</t>
  </si>
  <si>
    <t>Sem SMP</t>
  </si>
  <si>
    <t>Chegada fronteira</t>
  </si>
  <si>
    <t>Bebidas</t>
  </si>
  <si>
    <t>Bitrem</t>
  </si>
  <si>
    <t>Stoneridge</t>
  </si>
  <si>
    <t>Teclado</t>
  </si>
  <si>
    <t>PE</t>
  </si>
  <si>
    <t>Expirado</t>
  </si>
  <si>
    <t>Tecnorisk</t>
  </si>
  <si>
    <t>Recusada</t>
  </si>
  <si>
    <t>Rejeitado</t>
  </si>
  <si>
    <t>Chuí-Chuy</t>
  </si>
  <si>
    <t>Retido</t>
  </si>
  <si>
    <t>Violação de painel</t>
  </si>
  <si>
    <t>Encerrada-Sinistro</t>
  </si>
  <si>
    <t>Saída sem averbação</t>
  </si>
  <si>
    <t>Casco</t>
  </si>
  <si>
    <t>Tombamento</t>
  </si>
  <si>
    <t>Outros</t>
  </si>
  <si>
    <t>Cruce fronteira</t>
  </si>
  <si>
    <t>Alimentos secos</t>
  </si>
  <si>
    <t>Rodotrem</t>
  </si>
  <si>
    <t>Não existe</t>
  </si>
  <si>
    <t>Trafegus</t>
  </si>
  <si>
    <t>Cancelado</t>
  </si>
  <si>
    <t>Dionísio Cerqueira-B. de Irigoyen</t>
  </si>
  <si>
    <t>Liberado</t>
  </si>
  <si>
    <t>Violação de antena</t>
  </si>
  <si>
    <t>Polícia/PRF/Gendarmería</t>
  </si>
  <si>
    <t>Checklist vencido</t>
  </si>
  <si>
    <t>APP</t>
  </si>
  <si>
    <t>Incêndio</t>
  </si>
  <si>
    <t>Chegada destino</t>
  </si>
  <si>
    <t>E-mail</t>
  </si>
  <si>
    <t>Químicos não perigosos</t>
  </si>
  <si>
    <t>Brasil Risk</t>
  </si>
  <si>
    <t>Foz do Iguaçu-Ciudad del Este</t>
  </si>
  <si>
    <t>Jammer</t>
  </si>
  <si>
    <t>Aviso embarcador</t>
  </si>
  <si>
    <t>Seguro do embarcador</t>
  </si>
  <si>
    <t>Avaria</t>
  </si>
  <si>
    <t>Produtos perigosos</t>
  </si>
  <si>
    <t>Cancelada</t>
  </si>
  <si>
    <t>Foz do Iguaçu-Puerto Iguazú</t>
  </si>
  <si>
    <t>Em trânsito aduaneiro</t>
  </si>
  <si>
    <t>Porta de cabine aberta</t>
  </si>
  <si>
    <t>Aviso seguradora/corretora</t>
  </si>
  <si>
    <t>Comboio</t>
  </si>
  <si>
    <t>Desaparecimento</t>
  </si>
  <si>
    <t>Solicitação</t>
  </si>
  <si>
    <t>Excluída da apólice</t>
  </si>
  <si>
    <t>Baixa concluída</t>
  </si>
  <si>
    <t>Abertura/violação baú-sider</t>
  </si>
  <si>
    <t>Encerrado falso positivo</t>
  </si>
  <si>
    <t>Carona</t>
  </si>
  <si>
    <t>Emergência</t>
  </si>
  <si>
    <t>Ponta Porã-P.J.Caballero</t>
  </si>
  <si>
    <t>Desengate não autorizado</t>
  </si>
  <si>
    <t>Corumbá-Puerto Quijarro</t>
  </si>
  <si>
    <t>Botão de pânico</t>
  </si>
  <si>
    <t>Jornada</t>
  </si>
  <si>
    <t>Assis Brasil-Iñapari</t>
  </si>
  <si>
    <t>Senha de coação</t>
  </si>
  <si>
    <t>Excesso de velocidade</t>
  </si>
  <si>
    <t>Paso de Jama (AR-CL)</t>
  </si>
  <si>
    <t>Jornada excedida</t>
  </si>
  <si>
    <t>Isca bateria baixa/sem sinal</t>
  </si>
  <si>
    <t>Acidente</t>
  </si>
  <si>
    <t>Pane</t>
  </si>
  <si>
    <t>Tentativa de roubo</t>
  </si>
  <si>
    <t>Retenção aduaneira</t>
  </si>
  <si>
    <t>Fechamento de passo/clima</t>
  </si>
  <si>
    <t>SOBRE A RIGABRAS</t>
  </si>
  <si>
    <t>RIGABRAS - TRANSPORTES LTDA. (nome fantasia RIGABRAS). CNPJ matriz 05.344.073/0001-14, aberta em 10/10/2002, situação ATIVA. Sede: Rodovia BR-472, Km 572, s/n, Bairro Subúrbios, Uruguaiana/RS, ao lado do Porto Seco de Uruguaiana (o maior da América Latina), na fronteira com Paso de los Libres (Argentina). Mantém também escritório operacional em Paso de los Libres (AR), representação administrativa em São Paulo/SP e filial em Barra Mansa/RJ (CNPJ 05.344.073/0003-86).
Transportadora rodoviária de cargas secas especializada em transporte internacional no Mercosul (carga lotação/FTL, carga fechada). Site oficial declara atuação em Brasil, Argentina, Chile, Paraguai e Uruguai; um post no LinkedIn de ~jan/2026 comemora a primeira entrega no Peru. A landing page atual destaca que a empresa NÃO faz transporte em território nacional (foco exclusivo internacional), embora posts antigos do blog citassem transporte nacional.
Frota declarada própria (reforçada por agregados): cavalos SCANIA, carretas abertas RANDON de 15 m (100 m3) e carretas sider RANDON de 15,45 m (107 m3). Capacidades de carga: 12 t (45 m3), 26/28 t (107 m3) e 50 t (170 m3). Todos os veículos têm rastreador híbrido AUTOTRAC PRIME (satélite + celular 4G).
Terminal logístico de 20.000 m2 habilitado como Armazém Geral (5.500 m2 cobertos), balança de 60 t, empilhadeiras de 1,5 a 16,4 t, segurança 24h e dezenas de câmeras. Oferece despacho aduaneiro, cross-docking e apoio a importação/exportação.
Certificações: ISO 9001:2015, ISO 14001:2015 e ISO 45001:2018 (Bureau Veritas) e OEA da Receita Federal. O site afirma trabalhar com 'empresas homologadas pelas principais seguradoras', mas não divulga o nome da gerenciadora de risco nem da seguradora/corretora - por isso, em toda a planilha, esses campos aparecem como 'A DEFINIR' e devem ser preenchidos pelo analista assim que confirmados internamente.
Porte: 51-200 funcionários (LinkedIn). Sócios-administradores: Edgardo José Gasparrini (também Diretor da ABTI - Associação Brasileira de Transportadores Internacionais, gestão 2026-2027) e Maria Nilza Soares da Silva Santos. Aliança estratégica desde 2015 com a argentina Transportes LAM S.R.L. (Rosario).
Implicações para o Analista de GR: operação 100% internacional (TRIC) com passagem obrigatória por aduana - a fronteira principal e mais provável é Uruguaiana/Paso de los Libres (CRT e MIC/DTA), com possibilidade de rotas para Chile (Cristo Redentor), Paraguai/Uruguai (Barra do Quaraí, Posadas) e eventualmente Peru. Frota mista (própria + agregados) com carga em sider e carreta aberta exige atenção redobrada a: cadastro/validação de motoristas (inclusive agregados) na GR e na seguradora, rastreamento Autotrac Prime e seu espelhamento, averbação e apólices para o trânsito internacional (RCTR-VI/Carta Azul, RC-DC, RC-V, RCTR-C são exigências típicas do setor - não confirmadas oficialmente para a Rigabras) e o tempo de espera na fronteira, item historicamente citado no blog da empresa como fonte relevante de custo.</t>
  </si>
  <si>
    <t>Fatos e fontes (confiança declarada pela pesquisa)</t>
  </si>
  <si>
    <t>Fato</t>
  </si>
  <si>
    <t>Fonte (URL)</t>
  </si>
  <si>
    <t>Confiança</t>
  </si>
  <si>
    <t>Razão social RIGABRAS - TRANSPORTES LTDA., CNPJ matriz 05.344.073/0001-14, aberta em 10/10/2002, situação ATIVA.</t>
  </si>
  <si>
    <t>https://cnpj.services/05344073000114/rigabras-transportes-ltda</t>
  </si>
  <si>
    <t>Sede: Rodovia BR-472, Km 572, Uruguaiana/RS, ao lado do Porto Seco de Uruguaiana.</t>
  </si>
  <si>
    <t>https://rigabras.com.br/</t>
  </si>
  <si>
    <t>CNAE principal 4930-2/02 (transporte rodoviário de carga intermunicipal/interestadual/internacional); secundários 4930-2/03 (produtos perigosos) e 5211-7/01 (armazéns gerais).</t>
  </si>
  <si>
    <t>Sócios-administradores: Edgardo José Gasparrini e Maria Nilza Soares da Silva Santos.</t>
  </si>
  <si>
    <t>Filial em Barra Mansa/RJ (CNPJ 05.344.073/0003-86).</t>
  </si>
  <si>
    <t>https://www.econodata.com.br/consulta-empresa/05344073000114-RIGABRAS-TRANSPORTES-LTDA</t>
  </si>
  <si>
    <t>Escritório operacional em Paso de los Libres, Corrientes, Argentina.</t>
  </si>
  <si>
    <t>https://rigabras.com.br/assinaturas/</t>
  </si>
  <si>
    <t>Atuação declarada: Brasil, Argentina, Chile, Paraguai e Uruguai.</t>
  </si>
  <si>
    <t>https://rigabras.com.br/logistica-internacional/</t>
  </si>
  <si>
    <t>Landing page atual: 'Não fazemos transporte em território Nacional' (foco 100% internacional).</t>
  </si>
  <si>
    <t>https://lp.rigabras.com.br/</t>
  </si>
  <si>
    <t>Post no LinkedIn (~jan/2026) comemora primeira entrega no Peru; cita AR/CL/PY/PE/UY.</t>
  </si>
  <si>
    <t>https://www.linkedin.com/company/rigabrastransportes</t>
  </si>
  <si>
    <t>Frota: cavalos Scania, carretas abertas Randon 15m (100m3) e sider Randon 15,45m (107m3); rastreador híbrido Autotrac Prime em todos os veículos.</t>
  </si>
  <si>
    <t>Capacidades de carga completa: 12t/45m3, 28t/107m3 e 50t/170m3 (outras páginas citam também 26t).</t>
  </si>
  <si>
    <t>https://rigabras.com.br/transportadora-de-carga-lotacao/</t>
  </si>
  <si>
    <t>Terminal/Armazém Geral de 20.000 m2 (5.500 m2 cobertos), balança 60t, segurança 24h e CFTV.</t>
  </si>
  <si>
    <t>Certificações ISO 9001:2015, ISO 14001:2015, ISO 45001:2018 (Bureau Veritas) e OEA (Receita Federal).</t>
  </si>
  <si>
    <t>Porte 51-200 funcionários.</t>
  </si>
  <si>
    <t>Sócio Edgardo Gasparrini é Diretor da ABTI (gestão 2026-2027).</t>
  </si>
  <si>
    <t>Pesquisa LinkedIn/ABTI</t>
  </si>
  <si>
    <t>Aliança estratégica desde 2015 com Transportes LAM S.R.L. (Rosario, Argentina).</t>
  </si>
  <si>
    <t>Pesquisa institucional</t>
  </si>
  <si>
    <t>Lacunas a confirmar internamente</t>
  </si>
  <si>
    <t>- Nome da gerenciadora de risco (GR) efetivamente contratada pela Rigabras.</t>
  </si>
  <si>
    <t>- Nome da seguradora e da corretora de seguros, e nº das apólices vigentes (RCTR-C, RC-DC, RC-V, RCTR-VI/Carta Azul).</t>
  </si>
  <si>
    <t>- LMG (Limite Máximo de Garantia) real por veículo/embarque e franquia/POS.</t>
  </si>
  <si>
    <t>- Número exato de veículos da frota própria e quantidade de agregados ativos.</t>
  </si>
  <si>
    <t>- TMS/sistema de gestão de transporte utilizado, se houver, e sua integração com o rastreamento.</t>
  </si>
  <si>
    <t>- Passagens de fronteira efetivamente mais usadas por rota/cliente (assumimos Uruguaiana-Paso de los Libres como principal).</t>
  </si>
  <si>
    <t>- Regras específicas do PGR (Plano de Gerenciamento de Risco) por faixa de valor de carga - os valores desta planilha são exemplos de mercado.</t>
  </si>
  <si>
    <t>Aba</t>
  </si>
  <si>
    <t>Coluna</t>
  </si>
  <si>
    <t>Significado</t>
  </si>
  <si>
    <t>Valores possíveis</t>
  </si>
  <si>
    <t>Sinônimos p/ o bot</t>
  </si>
  <si>
    <t>FOLLOWUP</t>
  </si>
  <si>
    <t>Texto</t>
  </si>
  <si>
    <t>Placa do cavalo mecânico da viagem</t>
  </si>
  <si>
    <t>Placas cadastradas em VEICULOS</t>
  </si>
  <si>
    <t>placa, veículo, cavalo</t>
  </si>
  <si>
    <t>Nome do motorista</t>
  </si>
  <si>
    <t>Fórmula</t>
  </si>
  <si>
    <t>Nome do motorista vinculado à viagem (via ID motorista)</t>
  </si>
  <si>
    <t>Nomes de MOTORISTAS</t>
  </si>
  <si>
    <t>motorista, condutor</t>
  </si>
  <si>
    <t>Data de carregamento</t>
  </si>
  <si>
    <t>Data</t>
  </si>
  <si>
    <t>Data programada de carregamento da carga</t>
  </si>
  <si>
    <t>quando carrega, data de carga</t>
  </si>
  <si>
    <t>Combinação cavalo + carreta(s)</t>
  </si>
  <si>
    <t>Tipos de VEICULOS</t>
  </si>
  <si>
    <t>tipo de caminhão, conjunto</t>
  </si>
  <si>
    <t>Tipo de rastreador</t>
  </si>
  <si>
    <t>Fabricante/modelo e forma de comunicação do rastreador principal do cavalo</t>
  </si>
  <si>
    <t>Autotrac PRIME etc.</t>
  </si>
  <si>
    <t>rastreador, gps, equipamento</t>
  </si>
  <si>
    <t>Número do rastreador</t>
  </si>
  <si>
    <t>ID do terminal do rastreador principal</t>
  </si>
  <si>
    <t>número do gps, id do terminal</t>
  </si>
  <si>
    <t>Está espelhado</t>
  </si>
  <si>
    <t>Fórmula (Sim/Não)</t>
  </si>
  <si>
    <t>Se há espelhamento confirmado e vigente para algum destino</t>
  </si>
  <si>
    <t>Sim, Não</t>
  </si>
  <si>
    <t>espelhado, espelhamento ativo</t>
  </si>
  <si>
    <t>Checklist feito</t>
  </si>
  <si>
    <t>Se existe checklist aprovado e válido na data de carregamento</t>
  </si>
  <si>
    <t>checklist, teste do rastreador</t>
  </si>
  <si>
    <t>SMP feita</t>
  </si>
  <si>
    <t>Se a Solicitação de Monitoramento Preventivo está liberada/em andamento/finalizada</t>
  </si>
  <si>
    <t>SMP, liberação de viagem</t>
  </si>
  <si>
    <t>Veículo em viagem</t>
  </si>
  <si>
    <t>Status atual indica viagem em curso (08,09,10,11,15)</t>
  </si>
  <si>
    <t>está viajando, em rota</t>
  </si>
  <si>
    <t>Veículo em fronteira</t>
  </si>
  <si>
    <t>Status atual indica fronteira (12,13,14)</t>
  </si>
  <si>
    <t>na fronteira, na aduana</t>
  </si>
  <si>
    <t>Veículo chegou</t>
  </si>
  <si>
    <t>Chegou ao destino final ou status &gt;=16</t>
  </si>
  <si>
    <t>chegou, chegada</t>
  </si>
  <si>
    <t>Veículo carregou</t>
  </si>
  <si>
    <t>Há data/hora de carregamento real preenchida</t>
  </si>
  <si>
    <t>já carregou, carregamento feito</t>
  </si>
  <si>
    <t>Averbado</t>
  </si>
  <si>
    <t>Existe averbação com status 'Averbado*' para a viagem</t>
  </si>
  <si>
    <t>averbação, seguro averbado</t>
  </si>
  <si>
    <t>Motorista validado GR</t>
  </si>
  <si>
    <t>Consulta do motorista aprovada e vigente na gerenciadora de risco</t>
  </si>
  <si>
    <t>liberado na GR, aprovado GR</t>
  </si>
  <si>
    <t>Motorista validado seguradora</t>
  </si>
  <si>
    <t>Consulta do motorista aprovada e vigente na seguradora</t>
  </si>
  <si>
    <t>liberado na seguradora</t>
  </si>
  <si>
    <t>Localização atual</t>
  </si>
  <si>
    <t>Última posição conhecida (POSICOES) do cavalo da viagem</t>
  </si>
  <si>
    <t>Texto/local</t>
  </si>
  <si>
    <t>onde está, localização, posição</t>
  </si>
  <si>
    <t>Lista</t>
  </si>
  <si>
    <t>Status do ciclo de vida da viagem (23 valores, do programado ao finalizado)</t>
  </si>
  <si>
    <t>Ver lst_StatusViagem</t>
  </si>
  <si>
    <t>situação da viagem, etapa</t>
  </si>
  <si>
    <t>Consolida todas as validações; BLOQUEADO se falta algo</t>
  </si>
  <si>
    <t>APTO, BLOQUEADO</t>
  </si>
  <si>
    <t>pode sair, liberado para viagem</t>
  </si>
  <si>
    <t>Lista textual do que falta para a viagem ficar APTO</t>
  </si>
  <si>
    <t>o que falta, pendência</t>
  </si>
  <si>
    <t>Frase única com o resumo completo da viagem, pronta para o bot citar</t>
  </si>
  <si>
    <t>resumo, status geral</t>
  </si>
  <si>
    <t>MOTORISTAS</t>
  </si>
  <si>
    <t>Apto/Atenção/Inapto conforme CNH, toxicológico, doc. de viagem e validações GR/seguradora</t>
  </si>
  <si>
    <t>Apto, Atenção, Inapto</t>
  </si>
  <si>
    <t>situação do motorista</t>
  </si>
  <si>
    <t>VEICULOS</t>
  </si>
  <si>
    <t>Disponível/Em viagem/Manutenção/Bloqueado/Baixado</t>
  </si>
  <si>
    <t>Ver lst_SituacaoVeic</t>
  </si>
  <si>
    <t>status do veículo</t>
  </si>
  <si>
    <t>CHECKLISTS</t>
  </si>
  <si>
    <t>Aprovado/Aprovado c/ restrição/Reprovado/Vencido</t>
  </si>
  <si>
    <t>Ver coluna</t>
  </si>
  <si>
    <t>resultado do checklist</t>
  </si>
  <si>
    <t>Situação da Solicitação de Monitoramento Preventivo</t>
  </si>
  <si>
    <t>Ver lst_StatusSMP</t>
  </si>
  <si>
    <t>situação da SMP</t>
  </si>
  <si>
    <t>AVERBACOES</t>
  </si>
  <si>
    <t>Situação da averbação do embarque na apólice</t>
  </si>
  <si>
    <t>Ver lst_StatusAverb</t>
  </si>
  <si>
    <t>situação da averbação</t>
  </si>
  <si>
    <t>OCORRENCIAS</t>
  </si>
  <si>
    <t>Situação do tratamento da ocorrência/alerta</t>
  </si>
  <si>
    <t>Ver lst_StatusOcorr</t>
  </si>
  <si>
    <t>situação da ocorrência</t>
  </si>
  <si>
    <t>FRONTEIRA</t>
  </si>
  <si>
    <t>Etapa do processo aduaneiro na passagem de fronteira</t>
  </si>
  <si>
    <t>Ver lst_StatusFront</t>
  </si>
  <si>
    <t>etapa da fronteira</t>
  </si>
  <si>
    <t>PAINEL</t>
  </si>
  <si>
    <t>KPIs consolidados para responder perguntas agregadas (quantos em viagem, quantos bloqueados etc.)</t>
  </si>
  <si>
    <t>indicadores, resumo geral</t>
  </si>
  <si>
    <t>Pergunta</t>
  </si>
  <si>
    <t>Variações</t>
  </si>
  <si>
    <t>Aba/coluna de origem</t>
  </si>
  <si>
    <t>Modelo de resposta</t>
  </si>
  <si>
    <t>Onde está o veículo X?</t>
  </si>
  <si>
    <t>cadê o caminhão X; localização da placa X</t>
  </si>
  <si>
    <t>FOLLOWUP!Placa + FOLLOWUP!Localização atual (viagem vigente=Sim)</t>
  </si>
  <si>
    <t>'O veículo &lt;placa&gt; está em &lt;Localização atual&gt;, status &lt;Status&gt;.'</t>
  </si>
  <si>
    <t>Qual o status da viagem X?</t>
  </si>
  <si>
    <t>como está a viagem X; situação da viagem X</t>
  </si>
  <si>
    <t>FOLLOWUP!ID_VIAGEM -&gt; Resumo bot</t>
  </si>
  <si>
    <t>Usar diretamente o texto da coluna 'Resumo bot' da linha da viagem.</t>
  </si>
  <si>
    <t>O motorista X está liberado?</t>
  </si>
  <si>
    <t>motorista X pode viajar; X está apto</t>
  </si>
  <si>
    <t>MOTORISTAS!Status geral + Validado GR + Validado seguradora</t>
  </si>
  <si>
    <t>'&lt;Nome&gt; está &lt;Apto/Atenção/Inapto&gt;; GR: &lt;Sim/Não&gt;; Seguradora: &lt;Sim/Não&gt;.'</t>
  </si>
  <si>
    <t>Quais veículos estão em viagem agora?</t>
  </si>
  <si>
    <t>quantos caminhões estão rodando; frota em viagem</t>
  </si>
  <si>
    <t>FOLLOWUP!Veículo em viagem = Sim (filtrar Viagem vigente=Sim)</t>
  </si>
  <si>
    <t>Listar Placa + Status + Localização atual das linhas filtradas.</t>
  </si>
  <si>
    <t>Quais veículos estão na fronteira?</t>
  </si>
  <si>
    <t>quem está parado na fronteira; caminhões na aduana</t>
  </si>
  <si>
    <t>FOLLOWUP!Veículo em fronteira = Sim</t>
  </si>
  <si>
    <t>Listar Placa + Posto (via FRONTEIRA) + Horas na fronteira.</t>
  </si>
  <si>
    <t>A carga da viagem X já foi averbada?</t>
  </si>
  <si>
    <t>averbação da viagem X; seguro averbado X</t>
  </si>
  <si>
    <t>FOLLOWUP!Averbado + Nº averbação</t>
  </si>
  <si>
    <t>'Averbado: &lt;Sim/Não&gt;. Nº averbação: &lt;valor&gt;.'</t>
  </si>
  <si>
    <t>O rastreador está espelhado para a GR?</t>
  </si>
  <si>
    <t>espelhamento da placa X; X está espelhado</t>
  </si>
  <si>
    <t>FOLLOWUP!Está espelhado + ESPELHAMENTOS (destino, status)</t>
  </si>
  <si>
    <t>'Espelhado: &lt;Sim/Não&gt; para &lt;qtde&gt; destino(s); ver ESPELHAMENTOS para detalhe.'</t>
  </si>
  <si>
    <t>Quais consultas de motorista estão vencendo?</t>
  </si>
  <si>
    <t>quem está vencendo na GR; consultas a vencer</t>
  </si>
  <si>
    <t>CONSULTAS!Status auto = 'A vencer' ou 'Vencida'</t>
  </si>
  <si>
    <t>Listar ID alvo + Nome + Entidade + Vencimento.</t>
  </si>
  <si>
    <t>Quantas ocorrências críticas estão abertas?</t>
  </si>
  <si>
    <t>alertas críticos agora; ocorrências graves</t>
  </si>
  <si>
    <t>OCORRENCIAS!Aberta=Sim e Criticidade=Crítica (ou PAINEL)</t>
  </si>
  <si>
    <t>Retornar a contagem do PAINEL e, se pedido, listar as linhas.</t>
  </si>
  <si>
    <t>Quais apólices estão vencendo?</t>
  </si>
  <si>
    <t>seguro vencendo; apólices a vencer</t>
  </si>
  <si>
    <t>APOLICES!Status = 'A vencer' ou 'Vencida'</t>
  </si>
  <si>
    <t>Listar Ramo + Seguradora + Nº apólice + Fim vigência.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</si>
</sst>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R$&quot;\ #,##0.00"/>
    <numFmt numFmtId="165" formatCode="dd/mm/yyyy\ hh:mm;;"/>
    <numFmt numFmtId="166" formatCode="0.0%"/>
    <numFmt numFmtId="167" formatCode="0.0"/>
    <numFmt numFmtId="168" formatCode="yyyy\-mm\-dd\ h:mm:ss"/>
  </numFmts>
  <fonts count="8" x14ac:knownFonts="1">
    <font>
      <sz val="11"/>
      <color theme="1"/>
      <name val="Calibri"/>
      <family val="2"/>
      <scheme val="minor"/>
    </font>
    <font>
      <b/>
      <sz val="10"/>
      <name val="Calibri"/>
    </font>
    <font>
      <b/>
      <sz val="11"/>
      <color rgb="FFFFFFFF"/>
      <name val="Calibri"/>
    </font>
    <font>
      <sz val="10"/>
      <name val="Calibri"/>
    </font>
    <font>
      <b/>
      <sz val="11"/>
      <color rgb="FFFFFFFF"/>
      <name val="Calibri"/>
    </font>
    <font>
      <b/>
      <sz val="10"/>
      <color rgb="FFFFFFFF"/>
      <name val="Calibri"/>
    </font>
    <font>
      <b/>
      <sz val="18"/>
      <color rgb="FF1F3864"/>
      <name val="Calibri"/>
    </font>
    <font>
      <b/>
      <sz val="12"/>
      <color rgb="FF1F3864"/>
      <name val="Calibri"/>
    </font>
  </fonts>
  <fills count="3">
    <fill>
      <patternFill patternType="none"/>
    </fill>
    <fill>
      <patternFill patternType="gray125"/>
    </fill>
    <fill>
      <patternFill patternType="solid">
        <fgColor rgb="FF1F3864"/>
      </patternFill>
    </fill>
  </fills>
  <borders count="1">
    <border>
      <left/>
      <right/>
      <top/>
      <bottom/>
      <diagonal/>
    </border>
  </borders>
  <cellStyleXfs count="1">
    <xf numFmtId="0" fontId="0" fillId="0" borderId="0"/>
  </cellStyleXfs>
  <cellXfs count="22">
    <xf numFmtId="0" fontId="0" fillId="0" borderId="0" xfId="0"/>
    <xf numFmtId="0" fontId="6" fillId="0" borderId="0" xfId="0" applyFont="1"/>
    <xf numFmtId="0" fontId="3" fillId="0" borderId="0" xfId="0" applyFont="1" applyAlignment="1">
      <alignment vertical="top" wrapText="1"/>
    </xf>
    <xf numFmtId="0" fontId="1" fillId="0" borderId="0" xfId="0" applyFont="1"/>
    <xf numFmtId="22" fontId="0" fillId="0" borderId="0" xfId="0" applyNumberFormat="1"/>
    <xf numFmtId="14" fontId="0" fillId="0" borderId="0" xfId="0" applyNumberFormat="1"/>
    <xf numFmtId="0" fontId="7" fillId="0" borderId="0" xfId="0" applyFont="1"/>
    <xf numFmtId="0" fontId="3" fillId="0" borderId="0" xfId="0" applyFont="1"/>
    <xf numFmtId="166" fontId="3" fillId="0" borderId="0" xfId="0" applyNumberFormat="1" applyFont="1"/>
    <xf numFmtId="167" fontId="3" fillId="0" borderId="0" xfId="0" applyNumberFormat="1" applyFont="1"/>
    <xf numFmtId="164" fontId="3" fillId="0" borderId="0" xfId="0" applyNumberFormat="1" applyFont="1"/>
    <xf numFmtId="0" fontId="5" fillId="2" borderId="0" xfId="0" applyFont="1" applyFill="1" applyAlignment="1">
      <alignment horizontal="center" vertical="center" wrapText="1"/>
    </xf>
    <xf numFmtId="22" fontId="3" fillId="0" borderId="0" xfId="0" applyNumberFormat="1" applyFont="1"/>
    <xf numFmtId="14" fontId="3" fillId="0" borderId="0" xfId="0" applyNumberFormat="1" applyFont="1"/>
    <xf numFmtId="165" fontId="3" fillId="0" borderId="0" xfId="0" applyNumberFormat="1" applyFont="1"/>
    <xf numFmtId="168" fontId="3" fillId="0" borderId="0" xfId="0" applyNumberFormat="1" applyFont="1"/>
    <xf numFmtId="0" fontId="2" fillId="2" borderId="0" xfId="0" applyFont="1" applyFill="1"/>
    <xf numFmtId="0" fontId="4" fillId="2" borderId="0" xfId="0" applyFont="1" applyFill="1"/>
    <xf numFmtId="0" fontId="5" fillId="2" borderId="0" xfId="0" applyFont="1" applyFill="1"/>
    <xf numFmtId="0" fontId="0" fillId="0" borderId="0" xfId="0" applyAlignment="1">
      <alignment vertical="top" wrapText="1"/>
    </xf>
    <xf numFmtId="0" fontId="3" fillId="0" borderId="0" xfId="0" applyFont="1" applyAlignment="1">
      <alignment vertical="top" wrapText="1"/>
    </xf>
    <xf numFmtId="0" fontId="0" fillId="0" borderId="0" xfId="0"/>
  </cellXfs>
  <cellStyles count="1">
    <cellStyle name="Normal" xfId="0" builtinId="0"/>
  </cellStyles>
  <dxfs count="78">
    <dxf>
      <fill>
        <patternFill patternType="solid">
          <fgColor rgb="FFFFEB9C"/>
        </patternFill>
      </fill>
    </dxf>
    <dxf>
      <fill>
        <patternFill patternType="solid">
          <fgColor rgb="FFFFC7CE"/>
        </patternFill>
      </fill>
    </dxf>
    <dxf>
      <fill>
        <patternFill patternType="solid">
          <fgColor rgb="FFFFEB9C"/>
        </patternFill>
      </fill>
    </dxf>
    <dxf>
      <fill>
        <patternFill patternType="solid">
          <fgColor rgb="FFFFC7CE"/>
        </patternFill>
      </fill>
    </dxf>
    <dxf>
      <fill>
        <patternFill patternType="solid">
          <fgColor rgb="FFFFC7CE"/>
        </patternFill>
      </fill>
    </dxf>
    <dxf>
      <fill>
        <patternFill patternType="solid">
          <fgColor rgb="FFFFD8A8"/>
        </patternFill>
      </fill>
    </dxf>
    <dxf>
      <fill>
        <patternFill patternType="solid">
          <fgColor rgb="FFFFD8A8"/>
        </patternFill>
      </fill>
    </dxf>
    <dxf>
      <fill>
        <patternFill patternType="solid">
          <fgColor rgb="FFFFC7CE"/>
        </patternFill>
      </fill>
    </dxf>
    <dxf>
      <fill>
        <patternFill patternType="solid">
          <fgColor rgb="FFFFD8A8"/>
        </patternFill>
      </fill>
    </dxf>
    <dxf>
      <fill>
        <patternFill patternType="solid">
          <fgColor rgb="FFFFEB9C"/>
        </patternFill>
      </fill>
    </dxf>
    <dxf>
      <font>
        <b/>
        <color rgb="FFFFFFFF"/>
      </font>
      <fill>
        <patternFill patternType="solid">
          <fgColor rgb="FFC00000"/>
        </patternFill>
      </fill>
    </dxf>
    <dxf>
      <fill>
        <patternFill patternType="solid">
          <fgColor rgb="FFFFC7CE"/>
        </patternFill>
      </fill>
    </dxf>
    <dxf>
      <fill>
        <patternFill patternType="solid">
          <fgColor rgb="FFFFEB9C"/>
        </patternFill>
      </fill>
    </dxf>
    <dxf>
      <fill>
        <patternFill patternType="solid">
          <fgColor rgb="FFFFD8A8"/>
        </patternFill>
      </fill>
    </dxf>
    <dxf>
      <fill>
        <patternFill patternType="solid">
          <fgColor rgb="FFFFC7CE"/>
        </patternFill>
      </fill>
    </dxf>
    <dxf>
      <fill>
        <patternFill patternType="solid">
          <fgColor rgb="FFE4D1F5"/>
        </patternFill>
      </fill>
    </dxf>
    <dxf>
      <fill>
        <patternFill patternType="solid">
          <fgColor rgb="FFFFC7CE"/>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FFD8A8"/>
        </patternFill>
      </fill>
    </dxf>
    <dxf>
      <fill>
        <patternFill patternType="solid">
          <fgColor rgb="FFC6EFCE"/>
        </patternFill>
      </fill>
    </dxf>
    <dxf>
      <fill>
        <patternFill patternType="solid">
          <fgColor rgb="FFFFC7CE"/>
        </patternFill>
      </fill>
    </dxf>
    <dxf>
      <fill>
        <patternFill patternType="solid">
          <fgColor rgb="FFFFD8A8"/>
        </patternFill>
      </fill>
    </dxf>
    <dxf>
      <fill>
        <patternFill patternType="solid">
          <fgColor rgb="FFFFC7CE"/>
        </patternFill>
      </fill>
    </dxf>
    <dxf>
      <fill>
        <patternFill patternType="solid">
          <fgColor rgb="FFFFC7CE"/>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FFD8A8"/>
        </patternFill>
      </fill>
    </dxf>
    <dxf>
      <fill>
        <patternFill patternType="solid">
          <fgColor rgb="FFFFC7CE"/>
        </patternFill>
      </fill>
    </dxf>
    <dxf>
      <fill>
        <patternFill patternType="solid">
          <fgColor rgb="FFC6EFCE"/>
        </patternFill>
      </fill>
    </dxf>
    <dxf>
      <fill>
        <patternFill patternType="solid">
          <fgColor rgb="FFFFD8A8"/>
        </patternFill>
      </fill>
    </dxf>
    <dxf>
      <fill>
        <patternFill patternType="solid">
          <fgColor rgb="FFFFC7CE"/>
        </patternFill>
      </fill>
    </dxf>
    <dxf>
      <fill>
        <patternFill patternType="solid">
          <fgColor rgb="FFC6EFCE"/>
        </patternFill>
      </fill>
    </dxf>
    <dxf>
      <fill>
        <patternFill patternType="solid">
          <fgColor rgb="FFFFD8A8"/>
        </patternFill>
      </fill>
    </dxf>
    <dxf>
      <fill>
        <patternFill patternType="solid">
          <fgColor rgb="FFFFC7CE"/>
        </patternFill>
      </fill>
    </dxf>
    <dxf>
      <fill>
        <patternFill patternType="solid">
          <fgColor rgb="FFFFEB9C"/>
        </patternFill>
      </fill>
    </dxf>
    <dxf>
      <fill>
        <patternFill patternType="solid">
          <fgColor rgb="FFFFD8A8"/>
        </patternFill>
      </fill>
    </dxf>
    <dxf>
      <fill>
        <patternFill patternType="solid">
          <fgColor rgb="FFFFC7CE"/>
        </patternFill>
      </fill>
    </dxf>
    <dxf>
      <font>
        <b/>
      </font>
      <fill>
        <patternFill patternType="solid">
          <fgColor rgb="FFFFC7CE"/>
        </patternFill>
      </fill>
    </dxf>
    <dxf>
      <fill>
        <patternFill patternType="solid">
          <fgColor rgb="FFC6EFCE"/>
        </patternFill>
      </fill>
    </dxf>
    <dxf>
      <fill>
        <patternFill patternType="solid">
          <fgColor rgb="FFFFD8A8"/>
        </patternFill>
      </fill>
    </dxf>
    <dxf>
      <fill>
        <patternFill patternType="solid">
          <fgColor rgb="FFFFEB9C"/>
        </patternFill>
      </fill>
    </dxf>
    <dxf>
      <fill>
        <patternFill patternType="solid">
          <fgColor rgb="FFFFC7CE"/>
        </patternFill>
      </fill>
    </dxf>
    <dxf>
      <fill>
        <patternFill patternType="solid">
          <fgColor rgb="FFFFEB9C"/>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FFC7CE"/>
        </patternFill>
      </fill>
    </dxf>
    <dxf>
      <fill>
        <patternFill patternType="solid">
          <fgColor rgb="FFFFEB9C"/>
        </patternFill>
      </fill>
    </dxf>
    <dxf>
      <fill>
        <patternFill patternType="solid">
          <fgColor rgb="FFFFC7CE"/>
        </patternFill>
      </fill>
    </dxf>
    <dxf>
      <fill>
        <patternFill patternType="solid">
          <fgColor rgb="FFFFC7CE"/>
        </patternFill>
      </fill>
    </dxf>
    <dxf>
      <fill>
        <patternFill patternType="solid">
          <fgColor rgb="FFFFD8A8"/>
        </patternFill>
      </fill>
    </dxf>
    <dxf>
      <fill>
        <patternFill patternType="solid">
          <fgColor rgb="FFFFC7CE"/>
        </patternFill>
      </fill>
    </dxf>
    <dxf>
      <fill>
        <patternFill patternType="solid">
          <fgColor rgb="FFFFEB9C"/>
        </patternFill>
      </fill>
    </dxf>
    <dxf>
      <fill>
        <patternFill patternType="solid">
          <fgColor rgb="FFFFEB9C"/>
        </patternFill>
      </fill>
    </dxf>
    <dxf>
      <fill>
        <patternFill patternType="solid">
          <fgColor rgb="FFFFC7CE"/>
        </patternFill>
      </fill>
    </dxf>
    <dxf>
      <fill>
        <patternFill patternType="solid">
          <fgColor rgb="FFFFD8A8"/>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FFEB9C"/>
        </patternFill>
      </fill>
    </dxf>
    <dxf>
      <fill>
        <patternFill patternType="solid">
          <fgColor rgb="FFE4D1F5"/>
        </patternFill>
      </fill>
    </dxf>
    <dxf>
      <fill>
        <patternFill patternType="solid">
          <fgColor rgb="FFFFC7CE"/>
        </patternFill>
      </fill>
    </dxf>
    <dxf>
      <fill>
        <patternFill patternType="solid">
          <fgColor rgb="FFFFEB9C"/>
        </patternFill>
      </fill>
    </dxf>
    <dxf>
      <fill>
        <patternFill patternType="solid">
          <fgColor rgb="FFFFC7CE"/>
        </patternFill>
      </fill>
    </dxf>
    <dxf>
      <fill>
        <patternFill patternType="solid">
          <fgColor rgb="FFFFEB9C"/>
        </patternFill>
      </fill>
    </dxf>
    <dxf>
      <fill>
        <patternFill patternType="solid">
          <fgColor rgb="FFFFC7CE"/>
        </patternFill>
      </fill>
    </dxf>
    <dxf>
      <fill>
        <patternFill patternType="solid">
          <fgColor rgb="FFFFEB9C"/>
        </patternFill>
      </fill>
    </dxf>
    <dxf>
      <fill>
        <patternFill patternType="solid">
          <fgColor rgb="FFFFC7CE"/>
        </patternFill>
      </fill>
    </dxf>
    <dxf>
      <fill>
        <patternFill patternType="solid">
          <fgColor rgb="FFFFD8A8"/>
        </patternFill>
      </fill>
    </dxf>
    <dxf>
      <fill>
        <patternFill patternType="solid">
          <fgColor rgb="FFFFEB9C"/>
        </patternFill>
      </fill>
    </dxf>
    <dxf>
      <fill>
        <patternFill patternType="solid">
          <fgColor rgb="FFFFC7CE"/>
        </patternFill>
      </fill>
    </dxf>
    <dxf>
      <fill>
        <patternFill patternType="solid">
          <fgColor rgb="FFFFC7CE"/>
        </patternFill>
      </fill>
    </dxf>
    <dxf>
      <fill>
        <patternFill patternType="solid">
          <fgColor rgb="FFFFD8A8"/>
        </patternFill>
      </fill>
    </dxf>
    <dxf>
      <fill>
        <patternFill patternType="solid">
          <fgColor rgb="FFD9D9D9"/>
        </patternFill>
      </fill>
    </dxf>
    <dxf>
      <font>
        <b/>
        <color rgb="FFFFFFFF"/>
      </font>
      <fill>
        <patternFill patternType="solid">
          <fgColor rgb="FFC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Veículos por status</a:t>
            </a:r>
          </a:p>
        </c:rich>
      </c:tx>
      <c:overlay val="1"/>
    </c:title>
    <c:autoTitleDeleted val="0"/>
    <c:plotArea>
      <c:layout/>
      <c:barChart>
        <c:barDir val="bar"/>
        <c:grouping val="clustered"/>
        <c:varyColors val="1"/>
        <c:ser>
          <c:idx val="0"/>
          <c:order val="0"/>
          <c:spPr>
            <a:ln>
              <a:prstDash val="solid"/>
            </a:ln>
          </c:spPr>
          <c:invertIfNegative val="1"/>
          <c:cat>
            <c:strRef>
              <c:f>PAINEL!$A$54:$A$76</c:f>
              <c:strCache>
                <c:ptCount val="23"/>
                <c:pt idx="0">
                  <c:v>01 Programada</c:v>
                </c:pt>
                <c:pt idx="1">
                  <c:v>02 Aguardando liberação GR</c:v>
                </c:pt>
                <c:pt idx="2">
                  <c:v>03 Deslocamento p/ coleta</c:v>
                </c:pt>
                <c:pt idx="3">
                  <c:v>04 Aguardando carregamento</c:v>
                </c:pt>
                <c:pt idx="4">
                  <c:v>05 Carregando</c:v>
                </c:pt>
                <c:pt idx="5">
                  <c:v>06 Carregado - aguardando docs/SMP</c:v>
                </c:pt>
                <c:pt idx="6">
                  <c:v>07 Liberado p/ viagem</c:v>
                </c:pt>
                <c:pt idx="7">
                  <c:v>08 Em viagem</c:v>
                </c:pt>
                <c:pt idx="8">
                  <c:v>09 Parada autorizada</c:v>
                </c:pt>
                <c:pt idx="9">
                  <c:v>10 Parada não programada</c:v>
                </c:pt>
                <c:pt idx="10">
                  <c:v>11 Pernoite</c:v>
                </c:pt>
                <c:pt idx="11">
                  <c:v>12 Fronteira - fila</c:v>
                </c:pt>
                <c:pt idx="12">
                  <c:v>13 Fronteira - despacho/parametrização</c:v>
                </c:pt>
                <c:pt idx="13">
                  <c:v>14 Fronteira - conferência/retido</c:v>
                </c:pt>
                <c:pt idx="14">
                  <c:v>15 Fronteira liberada - trânsito exterior</c:v>
                </c:pt>
                <c:pt idx="15">
                  <c:v>16 Aguardando descarga</c:v>
                </c:pt>
                <c:pt idx="16">
                  <c:v>17 Em descarga</c:v>
                </c:pt>
                <c:pt idx="17">
                  <c:v>18 Descarregado/entregue</c:v>
                </c:pt>
                <c:pt idx="18">
                  <c:v>19 Aguardando carga retorno</c:v>
                </c:pt>
                <c:pt idx="19">
                  <c:v>20 Finalizado</c:v>
                </c:pt>
                <c:pt idx="20">
                  <c:v>21 Cancelado</c:v>
                </c:pt>
                <c:pt idx="21">
                  <c:v>22 Em ocorrência</c:v>
                </c:pt>
                <c:pt idx="22">
                  <c:v>23 Em manutenção</c:v>
                </c:pt>
              </c:strCache>
            </c:strRef>
          </c:cat>
          <c:val>
            <c:numRef>
              <c:f>PAINEL!$B$54:$B$76</c:f>
              <c:numCache>
                <c:formatCode>General</c:formatCode>
                <c:ptCount val="23"/>
                <c:pt idx="0">
                  <c:v>0</c:v>
                </c:pt>
                <c:pt idx="1">
                  <c:v>1</c:v>
                </c:pt>
                <c:pt idx="2">
                  <c:v>0</c:v>
                </c:pt>
                <c:pt idx="3">
                  <c:v>0</c:v>
                </c:pt>
                <c:pt idx="4">
                  <c:v>0</c:v>
                </c:pt>
                <c:pt idx="5">
                  <c:v>1</c:v>
                </c:pt>
                <c:pt idx="6">
                  <c:v>0</c:v>
                </c:pt>
                <c:pt idx="7">
                  <c:v>0</c:v>
                </c:pt>
                <c:pt idx="8">
                  <c:v>0</c:v>
                </c:pt>
                <c:pt idx="9">
                  <c:v>0</c:v>
                </c:pt>
                <c:pt idx="10">
                  <c:v>0</c:v>
                </c:pt>
                <c:pt idx="11">
                  <c:v>0</c:v>
                </c:pt>
                <c:pt idx="12">
                  <c:v>1</c:v>
                </c:pt>
                <c:pt idx="13">
                  <c:v>0</c:v>
                </c:pt>
                <c:pt idx="14">
                  <c:v>1</c:v>
                </c:pt>
                <c:pt idx="15">
                  <c:v>0</c:v>
                </c:pt>
                <c:pt idx="16">
                  <c:v>0</c:v>
                </c:pt>
                <c:pt idx="17">
                  <c:v>0</c:v>
                </c:pt>
                <c:pt idx="18">
                  <c:v>0</c:v>
                </c:pt>
                <c:pt idx="19">
                  <c:v>1</c:v>
                </c:pt>
                <c:pt idx="20">
                  <c:v>0</c:v>
                </c:pt>
                <c:pt idx="21">
                  <c:v>0</c:v>
                </c:pt>
                <c:pt idx="22">
                  <c:v>0</c:v>
                </c:pt>
              </c:numCache>
            </c:numRef>
          </c:val>
          <c:extLst>
            <c:ext xmlns:c16="http://schemas.microsoft.com/office/drawing/2014/chart" uri="{C3380CC4-5D6E-409C-BE32-E72D297353CC}">
              <c16:uniqueId val="{00000000-330D-4FD8-98F5-9194037BE170}"/>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0</xdr:colOff>
      <xdr:row>52</xdr:row>
      <xdr:rowOff>0</xdr:rowOff>
    </xdr:from>
    <xdr:ext cx="6480000" cy="504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FOLLOWUP" displayName="tFOLLOWUP" ref="A1:CP401">
  <tableColumns count="94">
    <tableColumn id="1" xr3:uid="{00000000-0010-0000-0000-000001000000}" name="ID_VIAGEM"/>
    <tableColumn id="2" xr3:uid="{00000000-0010-0000-0000-000002000000}" name="Data abertura"/>
    <tableColumn id="3" xr3:uid="{00000000-0010-0000-0000-000003000000}" name="★Placa"/>
    <tableColumn id="4" xr3:uid="{00000000-0010-0000-0000-000004000000}" name="Placa carreta 1"/>
    <tableColumn id="5" xr3:uid="{00000000-0010-0000-0000-000005000000}" name="Placa carreta 2"/>
    <tableColumn id="6" xr3:uid="{00000000-0010-0000-0000-000006000000}" name="★Tipo de veículo"/>
    <tableColumn id="7" xr3:uid="{00000000-0010-0000-0000-000007000000}" name="Vínculo veículo"/>
    <tableColumn id="8" xr3:uid="{00000000-0010-0000-0000-000008000000}" name="ID motorista"/>
    <tableColumn id="9" xr3:uid="{00000000-0010-0000-0000-000009000000}" name="★Nome do motorista"/>
    <tableColumn id="10" xr3:uid="{00000000-0010-0000-0000-00000A000000}" name="Motorista operando"/>
    <tableColumn id="11" xr3:uid="{00000000-0010-0000-0000-00000B000000}" name="ID motorista 2"/>
    <tableColumn id="12" xr3:uid="{00000000-0010-0000-0000-00000C000000}" name="Nome motorista 2"/>
    <tableColumn id="13" xr3:uid="{00000000-0010-0000-0000-00000D000000}" name="Status geral motorista"/>
    <tableColumn id="14" xr3:uid="{00000000-0010-0000-0000-00000E000000}" name="★Motorista validado GR"/>
    <tableColumn id="15" xr3:uid="{00000000-0010-0000-0000-00000F000000}" name="Nº liberação GR"/>
    <tableColumn id="16" xr3:uid="{00000000-0010-0000-0000-000010000000}" name="Validade consulta GR"/>
    <tableColumn id="17" xr3:uid="{00000000-0010-0000-0000-000011000000}" name="★Motorista validado seguradora"/>
    <tableColumn id="18" xr3:uid="{00000000-0010-0000-0000-000012000000}" name="Nº liberação seguradora"/>
    <tableColumn id="19" xr3:uid="{00000000-0010-0000-0000-000013000000}" name="Validade consulta seguradora"/>
    <tableColumn id="20" xr3:uid="{00000000-0010-0000-0000-000014000000}" name="Valor máx. perfil motorista (R$)"/>
    <tableColumn id="21" xr3:uid="{00000000-0010-0000-0000-000015000000}" name="Motorista 2 validado (GR e seguradora)"/>
    <tableColumn id="22" xr3:uid="{00000000-0010-0000-0000-000016000000}" name="Veículo validado GR"/>
    <tableColumn id="23" xr3:uid="{00000000-0010-0000-0000-000017000000}" name="Cliente/embarcador"/>
    <tableColumn id="24" xr3:uid="{00000000-0010-0000-0000-000018000000}" name="Mercadoria"/>
    <tableColumn id="25" xr3:uid="{00000000-0010-0000-0000-000019000000}" name="Categoria PGR"/>
    <tableColumn id="26" xr3:uid="{00000000-0010-0000-0000-00001A000000}" name="Valor da carga"/>
    <tableColumn id="27" xr3:uid="{00000000-0010-0000-0000-00001B000000}" name="Moeda"/>
    <tableColumn id="28" xr3:uid="{00000000-0010-0000-0000-00001C000000}" name="Valor da carga (R$)"/>
    <tableColumn id="29" xr3:uid="{00000000-0010-0000-0000-00001D000000}" name="Faixa PGR (oculta)"/>
    <tableColumn id="30" xr3:uid="{00000000-0010-0000-0000-00001E000000}" name="Faixa PGR"/>
    <tableColumn id="31" xr3:uid="{00000000-0010-0000-0000-00001F000000}" name="Exigências PGR"/>
    <tableColumn id="32" xr3:uid="{00000000-0010-0000-0000-000020000000}" name="Isca exigida"/>
    <tableColumn id="33" xr3:uid="{00000000-0010-0000-0000-000021000000}" name="Escolta exigida (qtd)"/>
    <tableColumn id="34" xr3:uid="{00000000-0010-0000-0000-000022000000}" name="Acima do LMG"/>
    <tableColumn id="35" xr3:uid="{00000000-0010-0000-0000-000023000000}" name="Origem"/>
    <tableColumn id="36" xr3:uid="{00000000-0010-0000-0000-000024000000}" name="Destino"/>
    <tableColumn id="37" xr3:uid="{00000000-0010-0000-0000-000025000000}" name="País destino"/>
    <tableColumn id="38" xr3:uid="{00000000-0010-0000-0000-000026000000}" name="Países trânsito"/>
    <tableColumn id="39" xr3:uid="{00000000-0010-0000-0000-000027000000}" name="Posto de fronteira"/>
    <tableColumn id="40" xr3:uid="{00000000-0010-0000-0000-000028000000}" name="Rota homologada"/>
    <tableColumn id="41" xr3:uid="{00000000-0010-0000-0000-000029000000}" name="★Data de carregamento"/>
    <tableColumn id="42" xr3:uid="{00000000-0010-0000-0000-00002A000000}" name="Data/hora carregamento real"/>
    <tableColumn id="43" xr3:uid="{00000000-0010-0000-0000-00002B000000}" name="Início viagem (macro início)"/>
    <tableColumn id="44" xr3:uid="{00000000-0010-0000-0000-00002C000000}" name="★Tipo de rastreador"/>
    <tableColumn id="45" xr3:uid="{00000000-0010-0000-0000-00002D000000}" name="★Número do rastreador"/>
    <tableColumn id="46" xr3:uid="{00000000-0010-0000-0000-00002E000000}" name="Rastreador redundante/isca"/>
    <tableColumn id="47" xr3:uid="{00000000-0010-0000-0000-00002F000000}" name="Cobertura exterior rastreador"/>
    <tableColumn id="48" xr3:uid="{00000000-0010-0000-0000-000030000000}" name="★Está espelhado"/>
    <tableColumn id="49" xr3:uid="{00000000-0010-0000-0000-000031000000}" name="Qtde destinos espelhados"/>
    <tableColumn id="50" xr3:uid="{00000000-0010-0000-0000-000032000000}" name="Espelhado GR transportadora"/>
    <tableColumn id="51" xr3:uid="{00000000-0010-0000-0000-000033000000}" name="Antecedência espelhamento (h)"/>
    <tableColumn id="52" xr3:uid="{00000000-0010-0000-0000-000034000000}" name="★Checklist feito"/>
    <tableColumn id="53" xr3:uid="{00000000-0010-0000-0000-000035000000}" name="Validade checklist"/>
    <tableColumn id="54" xr3:uid="{00000000-0010-0000-0000-000036000000}" name="★SMP feita"/>
    <tableColumn id="55" xr3:uid="{00000000-0010-0000-0000-000037000000}" name="Nº SMP"/>
    <tableColumn id="56" xr3:uid="{00000000-0010-0000-0000-000038000000}" name="Status SMP"/>
    <tableColumn id="57" xr3:uid="{00000000-0010-0000-0000-000039000000}" name="GR responsável"/>
    <tableColumn id="58" xr3:uid="{00000000-0010-0000-0000-00003A000000}" name="★Averbado"/>
    <tableColumn id="59" xr3:uid="{00000000-0010-0000-0000-00003B000000}" name="Nº averbação"/>
    <tableColumn id="60" xr3:uid="{00000000-0010-0000-0000-00003C000000}" name="CRT nº"/>
    <tableColumn id="61" xr3:uid="{00000000-0010-0000-0000-00003D000000}" name="MIC/DTA nº"/>
    <tableColumn id="62" xr3:uid="{00000000-0010-0000-0000-00003E000000}" name="CT-e/MDF-e nacional"/>
    <tableColumn id="63" xr3:uid="{00000000-0010-0000-0000-00003F000000}" name="Docs internacionais OK"/>
    <tableColumn id="64" xr3:uid="{00000000-0010-0000-0000-000040000000}" name="★Status"/>
    <tableColumn id="65" xr3:uid="{00000000-0010-0000-0000-000041000000}" name="Cód. status (oculta)"/>
    <tableColumn id="66" xr3:uid="{00000000-0010-0000-0000-000042000000}" name="★Veículo carregou"/>
    <tableColumn id="67" xr3:uid="{00000000-0010-0000-0000-000043000000}" name="★Veículo em viagem"/>
    <tableColumn id="68" xr3:uid="{00000000-0010-0000-0000-000044000000}" name="★Veículo em fronteira"/>
    <tableColumn id="69" xr3:uid="{00000000-0010-0000-0000-000045000000}" name="★Veículo chegou"/>
    <tableColumn id="70" xr3:uid="{00000000-0010-0000-0000-000046000000}" name="Data/hora chegada destino"/>
    <tableColumn id="71" xr3:uid="{00000000-0010-0000-0000-000047000000}" name="Descarregou"/>
    <tableColumn id="72" xr3:uid="{00000000-0010-0000-0000-000048000000}" name="★Localização atual"/>
    <tableColumn id="73" xr3:uid="{00000000-0010-0000-0000-000049000000}" name="Última posição cidade/UF/país"/>
    <tableColumn id="74" xr3:uid="{00000000-0010-0000-0000-00004A000000}" name="Última posição data/hora (oculta)"/>
    <tableColumn id="75" xr3:uid="{00000000-0010-0000-0000-00004B000000}" name="Horas sem sinal"/>
    <tableColumn id="76" xr3:uid="{00000000-0010-0000-0000-00004C000000}" name="Situação sinal"/>
    <tableColumn id="77" xr3:uid="{00000000-0010-0000-0000-00004D000000}" name="ETA fronteira"/>
    <tableColumn id="78" xr3:uid="{00000000-0010-0000-0000-00004E000000}" name="ETA destino"/>
    <tableColumn id="79" xr3:uid="{00000000-0010-0000-0000-00004F000000}" name="Horas na fronteira (em curso)"/>
    <tableColumn id="80" xr3:uid="{00000000-0010-0000-0000-000050000000}" name="Canal BR"/>
    <tableColumn id="81" xr3:uid="{00000000-0010-0000-0000-000051000000}" name="Ocorrência aberta"/>
    <tableColumn id="82" xr3:uid="{00000000-0010-0000-0000-000052000000}" name="APTO A SAIR"/>
    <tableColumn id="83" xr3:uid="{00000000-0010-0000-0000-000053000000}" name="Liberação especial seguradora (acima LMG)"/>
    <tableColumn id="84" xr3:uid="{00000000-0010-0000-0000-000054000000}" name="Pendências (oculta)"/>
    <tableColumn id="85" xr3:uid="{00000000-0010-0000-0000-000055000000}" name="Pendências"/>
    <tableColumn id="86" xr3:uid="{00000000-0010-0000-0000-000056000000}" name="Saída irregular"/>
    <tableColumn id="87" xr3:uid="{00000000-0010-0000-0000-000057000000}" name="Viagem vigente da placa"/>
    <tableColumn id="88" xr3:uid="{00000000-0010-0000-0000-000058000000}" name="Resumo bot"/>
    <tableColumn id="89" xr3:uid="{00000000-0010-0000-0000-000059000000}" name="Próximo passo"/>
    <tableColumn id="90" xr3:uid="{00000000-0010-0000-0000-00005A000000}" name="Responsável"/>
    <tableColumn id="91" xr3:uid="{00000000-0010-0000-0000-00005B000000}" name="Observação para o bot"/>
    <tableColumn id="92" xr3:uid="{00000000-0010-0000-0000-00005C000000}" name="Última atualização"/>
    <tableColumn id="93" xr3:uid="{00000000-0010-0000-0000-00005D000000}" name="Atualizado por"/>
    <tableColumn id="94" xr3:uid="{00000000-0010-0000-0000-00005E000000}" name="Desatualizad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MOTORISTAS" displayName="tMOTORISTAS" ref="A1:AD401">
  <tableColumns count="30">
    <tableColumn id="1" xr3:uid="{00000000-0010-0000-0100-000001000000}" name="ID_MOTORISTA"/>
    <tableColumn id="2" xr3:uid="{00000000-0010-0000-0100-000002000000}" name="Nome"/>
    <tableColumn id="3" xr3:uid="{00000000-0010-0000-0100-000003000000}" name="Apelido"/>
    <tableColumn id="4" xr3:uid="{00000000-0010-0000-0100-000004000000}" name="Vínculo"/>
    <tableColumn id="5" xr3:uid="{00000000-0010-0000-0100-000005000000}" name="Nacionalidade"/>
    <tableColumn id="6" xr3:uid="{00000000-0010-0000-0100-000006000000}" name="Data admissão/contrato"/>
    <tableColumn id="7" xr3:uid="{00000000-0010-0000-0100-000007000000}" name="CNH categoria"/>
    <tableColumn id="8" xr3:uid="{00000000-0010-0000-0100-000008000000}" name="CNH validade"/>
    <tableColumn id="9" xr3:uid="{00000000-0010-0000-0100-000009000000}" name="CNH com EAR"/>
    <tableColumn id="10" xr3:uid="{00000000-0010-0000-0100-00000A000000}" name="Toxicológico - data exame"/>
    <tableColumn id="11" xr3:uid="{00000000-0010-0000-0100-00000B000000}" name="Toxicológico - vencimento"/>
    <tableColumn id="12" xr3:uid="{00000000-0010-0000-0100-00000C000000}" name="MOPP"/>
    <tableColumn id="13" xr3:uid="{00000000-0010-0000-0100-00000D000000}" name="MOPP validade"/>
    <tableColumn id="14" xr3:uid="{00000000-0010-0000-0100-00000E000000}" name="Doc. viagem tipo"/>
    <tableColumn id="15" xr3:uid="{00000000-0010-0000-0100-00000F000000}" name="Doc. viagem validade"/>
    <tableColumn id="16" xr3:uid="{00000000-0010-0000-0100-000010000000}" name="Treinamento PGR/macros - data"/>
    <tableColumn id="17" xr3:uid="{00000000-0010-0000-0100-000011000000}" name="Login Autotrac"/>
    <tableColumn id="18" xr3:uid="{00000000-0010-0000-0100-000012000000}" name="Senha coação cadastrada"/>
    <tableColumn id="19" xr3:uid="{00000000-0010-0000-0100-000013000000}" name="Placa habitual"/>
    <tableColumn id="20" xr3:uid="{00000000-0010-0000-0100-000014000000}" name="Dias p/ vencer CNH"/>
    <tableColumn id="21" xr3:uid="{00000000-0010-0000-0100-000015000000}" name="Dias p/ vencer toxicológico"/>
    <tableColumn id="22" xr3:uid="{00000000-0010-0000-0100-000016000000}" name="Dias p/ vencer doc. viagem"/>
    <tableColumn id="23" xr3:uid="{00000000-0010-0000-0100-000017000000}" name="Validado GR"/>
    <tableColumn id="24" xr3:uid="{00000000-0010-0000-0100-000018000000}" name="Validado seguradora"/>
    <tableColumn id="25" xr3:uid="{00000000-0010-0000-0100-000019000000}" name="Viagens últimos 12 meses"/>
    <tableColumn id="26" xr3:uid="{00000000-0010-0000-0100-00001A000000}" name="Ocorrências 12 meses"/>
    <tableColumn id="27" xr3:uid="{00000000-0010-0000-0100-00001B000000}" name="Status geral"/>
    <tableColumn id="28" xr3:uid="{00000000-0010-0000-0100-00001C000000}" name="Ativo"/>
    <tableColumn id="29" xr3:uid="{00000000-0010-0000-0100-00001D000000}" name="Observação"/>
    <tableColumn id="30" xr3:uid="{00000000-0010-0000-0100-00001E000000}" name="Última atualização"/>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CONSULTAS" displayName="tCONSULTAS" ref="A1:W401">
  <tableColumns count="23">
    <tableColumn id="1" xr3:uid="{00000000-0010-0000-0200-000001000000}" name="ID_CONSULTA"/>
    <tableColumn id="2" xr3:uid="{00000000-0010-0000-0200-000002000000}" name="Tipo alvo"/>
    <tableColumn id="3" xr3:uid="{00000000-0010-0000-0200-000003000000}" name="ID alvo"/>
    <tableColumn id="4" xr3:uid="{00000000-0010-0000-0200-000004000000}" name="Nome/descrição alvo"/>
    <tableColumn id="5" xr3:uid="{00000000-0010-0000-0200-000005000000}" name="Entidade"/>
    <tableColumn id="6" xr3:uid="{00000000-0010-0000-0200-000006000000}" name="Nome entidade"/>
    <tableColumn id="7" xr3:uid="{00000000-0010-0000-0200-000007000000}" name="Tipo profissional"/>
    <tableColumn id="8" xr3:uid="{00000000-0010-0000-0200-000008000000}" name="Placa vinculada"/>
    <tableColumn id="9" xr3:uid="{00000000-0010-0000-0200-000009000000}" name="Data solicitação"/>
    <tableColumn id="10" xr3:uid="{00000000-0010-0000-0200-00000A000000}" name="Data resultado"/>
    <tableColumn id="11" xr3:uid="{00000000-0010-0000-0200-00000B000000}" name="Nº protocolo"/>
    <tableColumn id="12" xr3:uid="{00000000-0010-0000-0200-00000C000000}" name="Nº liberação"/>
    <tableColumn id="13" xr3:uid="{00000000-0010-0000-0200-00000D000000}" name="Resultado"/>
    <tableColumn id="14" xr3:uid="{00000000-0010-0000-0200-00000E000000}" name="Valor máx. perfil (R$)"/>
    <tableColumn id="15" xr3:uid="{00000000-0010-0000-0200-00000F000000}" name="ID_VIAGEM (terceiro)"/>
    <tableColumn id="16" xr3:uid="{00000000-0010-0000-0200-000010000000}" name="Validade (dias)"/>
    <tableColumn id="17" xr3:uid="{00000000-0010-0000-0200-000011000000}" name="Vencimento"/>
    <tableColumn id="18" xr3:uid="{00000000-0010-0000-0200-000012000000}" name="Status auto"/>
    <tableColumn id="19" xr3:uid="{00000000-0010-0000-0200-000013000000}" name="Conta como válida"/>
    <tableColumn id="20" xr3:uid="{00000000-0010-0000-0200-000014000000}" name="Chave vigente (oculta)"/>
    <tableColumn id="21" xr3:uid="{00000000-0010-0000-0200-000015000000}" name="Observação"/>
    <tableColumn id="22" xr3:uid="{00000000-0010-0000-0200-000016000000}" name="Última atualização"/>
    <tableColumn id="23" xr3:uid="{00000000-0010-0000-0200-000017000000}" name="Atualizado po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VEICULOS" displayName="tVEICULOS" ref="A1:AB401">
  <tableColumns count="28">
    <tableColumn id="1" xr3:uid="{00000000-0010-0000-0300-000001000000}" name="Placa"/>
    <tableColumn id="2" xr3:uid="{00000000-0010-0000-0300-000002000000}" name="Tipo unidade"/>
    <tableColumn id="3" xr3:uid="{00000000-0010-0000-0300-000003000000}" name="Tipo de veículo"/>
    <tableColumn id="4" xr3:uid="{00000000-0010-0000-0300-000004000000}" name="Marca"/>
    <tableColumn id="5" xr3:uid="{00000000-0010-0000-0300-000005000000}" name="Modelo"/>
    <tableColumn id="6" xr3:uid="{00000000-0010-0000-0300-000006000000}" name="Ano"/>
    <tableColumn id="7" xr3:uid="{00000000-0010-0000-0300-000007000000}" name="Capacidade (t)"/>
    <tableColumn id="8" xr3:uid="{00000000-0010-0000-0300-000008000000}" name="Capacidade (m3)"/>
    <tableColumn id="9" xr3:uid="{00000000-0010-0000-0300-000009000000}" name="Vínculo"/>
    <tableColumn id="10" xr3:uid="{00000000-0010-0000-0300-00000A000000}" name="Proprietário"/>
    <tableColumn id="11" xr3:uid="{00000000-0010-0000-0300-00000B000000}" name="RNTRC nº"/>
    <tableColumn id="12" xr3:uid="{00000000-0010-0000-0300-00000C000000}" name="RNTRC validade"/>
    <tableColumn id="13" xr3:uid="{00000000-0010-0000-0300-00000D000000}" name="CRLV validade"/>
    <tableColumn id="14" xr3:uid="{00000000-0010-0000-0300-00000E000000}" name="Inspeção técnica validade"/>
    <tableColumn id="15" xr3:uid="{00000000-0010-0000-0300-00000F000000}" name="Lic. compl. AR"/>
    <tableColumn id="16" xr3:uid="{00000000-0010-0000-0300-000010000000}" name="Lic. compl. CL"/>
    <tableColumn id="17" xr3:uid="{00000000-0010-0000-0300-000011000000}" name="Lic. compl. PY"/>
    <tableColumn id="18" xr3:uid="{00000000-0010-0000-0300-000012000000}" name="Lic. compl. UY"/>
    <tableColumn id="19" xr3:uid="{00000000-0010-0000-0300-000013000000}" name="Lic. compl. BO"/>
    <tableColumn id="20" xr3:uid="{00000000-0010-0000-0300-000014000000}" name="Lic. compl. PE"/>
    <tableColumn id="21" xr3:uid="{00000000-0010-0000-0300-000015000000}" name="Tacógrafo validade"/>
    <tableColumn id="22" xr3:uid="{00000000-0010-0000-0300-000016000000}" name="Situação"/>
    <tableColumn id="23" xr3:uid="{00000000-0010-0000-0300-000017000000}" name="Rastreador principal"/>
    <tableColumn id="24" xr3:uid="{00000000-0010-0000-0300-000018000000}" name="Consulta veículo GR válida"/>
    <tableColumn id="25" xr3:uid="{00000000-0010-0000-0300-000019000000}" name="Próximo vencimento"/>
    <tableColumn id="26" xr3:uid="{00000000-0010-0000-0300-00001A000000}" name="Dias p/ próximo vencimento"/>
    <tableColumn id="27" xr3:uid="{00000000-0010-0000-0300-00001B000000}" name="Observação"/>
    <tableColumn id="28" xr3:uid="{00000000-0010-0000-0300-00001C000000}" name="Última atualização"/>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RASTREADORES" displayName="tRASTREADORES" ref="A1:AA401">
  <tableColumns count="27">
    <tableColumn id="1" xr3:uid="{00000000-0010-0000-0400-000001000000}" name="ID_EQUIP"/>
    <tableColumn id="2" xr3:uid="{00000000-0010-0000-0400-000002000000}" name="Placa"/>
    <tableColumn id="3" xr3:uid="{00000000-0010-0000-0400-000003000000}" name="Função"/>
    <tableColumn id="4" xr3:uid="{00000000-0010-0000-0400-000004000000}" name="Fabricante"/>
    <tableColumn id="5" xr3:uid="{00000000-0010-0000-0400-000005000000}" name="Modelo"/>
    <tableColumn id="6" xr3:uid="{00000000-0010-0000-0400-000006000000}" name="Fabricante/Modelo"/>
    <tableColumn id="7" xr3:uid="{00000000-0010-0000-0400-000007000000}" name="Comunicação"/>
    <tableColumn id="8" xr3:uid="{00000000-0010-0000-0400-000008000000}" name="ID terminal"/>
    <tableColumn id="9" xr3:uid="{00000000-0010-0000-0400-000009000000}" name="Serial/ESN"/>
    <tableColumn id="10" xr3:uid="{00000000-0010-0000-0400-00000A000000}" name="IMEI"/>
    <tableColumn id="11" xr3:uid="{00000000-0010-0000-0400-00000B000000}" name="ICCID/Operadora"/>
    <tableColumn id="12" xr3:uid="{00000000-0010-0000-0400-00000C000000}" name="Cobertura exterior"/>
    <tableColumn id="13" xr3:uid="{00000000-0010-0000-0400-00000D000000}" name="Bloqueador"/>
    <tableColumn id="14" xr3:uid="{00000000-0010-0000-0400-00000E000000}" name="Sirene"/>
    <tableColumn id="15" xr3:uid="{00000000-0010-0000-0400-00000F000000}" name="Sensores porta cabine"/>
    <tableColumn id="16" xr3:uid="{00000000-0010-0000-0400-000010000000}" name="Sensor baú/sider"/>
    <tableColumn id="17" xr3:uid="{00000000-0010-0000-0400-000011000000}" name="Trava baú"/>
    <tableColumn id="18" xr3:uid="{00000000-0010-0000-0400-000012000000}" name="Sensor desengate/5ª roda"/>
    <tableColumn id="19" xr3:uid="{00000000-0010-0000-0400-000013000000}" name="Botão pânico/teclado"/>
    <tableColumn id="20" xr3:uid="{00000000-0010-0000-0400-000014000000}" name="Anti-jammer"/>
    <tableColumn id="21" xr3:uid="{00000000-0010-0000-0400-000015000000}" name="Bateria isca (%)"/>
    <tableColumn id="22" xr3:uid="{00000000-0010-0000-0400-000016000000}" name="Data instalação"/>
    <tableColumn id="23" xr3:uid="{00000000-0010-0000-0400-000017000000}" name="Status"/>
    <tableColumn id="24" xr3:uid="{00000000-0010-0000-0400-000018000000}" name="Homologado GR/seguradora"/>
    <tableColumn id="25" xr3:uid="{00000000-0010-0000-0400-000019000000}" name="Chave (oculta)"/>
    <tableColumn id="26" xr3:uid="{00000000-0010-0000-0400-00001A000000}" name="Observação"/>
    <tableColumn id="27" xr3:uid="{00000000-0010-0000-0400-00001B000000}" name="Última atualização"/>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CHECKLISTS" displayName="tCHECKLISTS" ref="A1:AM401">
  <tableColumns count="39">
    <tableColumn id="1" xr3:uid="{00000000-0010-0000-0500-000001000000}" name="ID_CHECK"/>
    <tableColumn id="2" xr3:uid="{00000000-0010-0000-0500-000002000000}" name="Placa"/>
    <tableColumn id="3" xr3:uid="{00000000-0010-0000-0500-000003000000}" name="Placa carreta"/>
    <tableColumn id="4" xr3:uid="{00000000-0010-0000-0500-000004000000}" name="ID_VIAGEM"/>
    <tableColumn id="5" xr3:uid="{00000000-0010-0000-0500-000005000000}" name="Gerenciadora"/>
    <tableColumn id="6" xr3:uid="{00000000-0010-0000-0500-000006000000}" name="Data/hora"/>
    <tableColumn id="7" xr3:uid="{00000000-0010-0000-0500-000007000000}" name="Protocolo"/>
    <tableColumn id="8" xr3:uid="{00000000-0010-0000-0500-000008000000}" name="Tipo"/>
    <tableColumn id="9" xr3:uid="{00000000-0010-0000-0500-000009000000}" name="Operador GR"/>
    <tableColumn id="10" xr3:uid="{00000000-0010-0000-0500-00000A000000}" name="Posição/GPS"/>
    <tableColumn id="11" xr3:uid="{00000000-0010-0000-0500-00000B000000}" name="Comunicação satélite"/>
    <tableColumn id="12" xr3:uid="{00000000-0010-0000-0500-00000C000000}" name="Comunicação celular"/>
    <tableColumn id="13" xr3:uid="{00000000-0010-0000-0500-00000D000000}" name="Ignição"/>
    <tableColumn id="14" xr3:uid="{00000000-0010-0000-0500-00000E000000}" name="Bloqueio"/>
    <tableColumn id="15" xr3:uid="{00000000-0010-0000-0500-00000F000000}" name="Desbloqueio"/>
    <tableColumn id="16" xr3:uid="{00000000-0010-0000-0500-000010000000}" name="Sirene"/>
    <tableColumn id="17" xr3:uid="{00000000-0010-0000-0500-000011000000}" name="Porta motorista"/>
    <tableColumn id="18" xr3:uid="{00000000-0010-0000-0500-000012000000}" name="Porta carona"/>
    <tableColumn id="19" xr3:uid="{00000000-0010-0000-0500-000013000000}" name="Sensor baú/sider"/>
    <tableColumn id="20" xr3:uid="{00000000-0010-0000-0500-000014000000}" name="Trava baú"/>
    <tableColumn id="21" xr3:uid="{00000000-0010-0000-0500-000015000000}" name="Desengate"/>
    <tableColumn id="22" xr3:uid="{00000000-0010-0000-0500-000016000000}" name="Trava 5ª roda"/>
    <tableColumn id="23" xr3:uid="{00000000-0010-0000-0500-000017000000}" name="Violação painel"/>
    <tableColumn id="24" xr3:uid="{00000000-0010-0000-0500-000018000000}" name="Violação antena"/>
    <tableColumn id="25" xr3:uid="{00000000-0010-0000-0500-000019000000}" name="Teclado/macro"/>
    <tableColumn id="26" xr3:uid="{00000000-0010-0000-0500-00001A000000}" name="Botão pânico"/>
    <tableColumn id="27" xr3:uid="{00000000-0010-0000-0500-00001B000000}" name="Anti-jammer"/>
    <tableColumn id="28" xr3:uid="{00000000-0010-0000-0500-00001C000000}" name="Sinal recebido pela GR"/>
    <tableColumn id="29" xr3:uid="{00000000-0010-0000-0500-00001D000000}" name="Nº falhas"/>
    <tableColumn id="30" xr3:uid="{00000000-0010-0000-0500-00001E000000}" name="Resultado geral"/>
    <tableColumn id="31" xr3:uid="{00000000-0010-0000-0500-00001F000000}" name="Vínculo do veículo"/>
    <tableColumn id="32" xr3:uid="{00000000-0010-0000-0500-000020000000}" name="Validade (dias)"/>
    <tableColumn id="33" xr3:uid="{00000000-0010-0000-0500-000021000000}" name="Vencimento"/>
    <tableColumn id="34" xr3:uid="{00000000-0010-0000-0500-000022000000}" name="Status auto"/>
    <tableColumn id="35" xr3:uid="{00000000-0010-0000-0500-000023000000}" name="Motivo reprovação"/>
    <tableColumn id="36" xr3:uid="{00000000-0010-0000-0500-000024000000}" name="Data reteste"/>
    <tableColumn id="37" xr3:uid="{00000000-0010-0000-0500-000025000000}" name="Pós-manutenção corretiva"/>
    <tableColumn id="38" xr3:uid="{00000000-0010-0000-0500-000026000000}" name="Observação"/>
    <tableColumn id="39" xr3:uid="{00000000-0010-0000-0500-000027000000}" name="Última atualização"/>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ESPELHAMENTOS" displayName="tESPELHAMENTOS" ref="A1:R401">
  <tableColumns count="18">
    <tableColumn id="1" xr3:uid="{00000000-0010-0000-0600-000001000000}" name="ID_ESP"/>
    <tableColumn id="2" xr3:uid="{00000000-0010-0000-0600-000002000000}" name="Placa/ID isca"/>
    <tableColumn id="3" xr3:uid="{00000000-0010-0000-0600-000003000000}" name="ID_VIAGEM"/>
    <tableColumn id="4" xr3:uid="{00000000-0010-0000-0600-000004000000}" name="ID terminal"/>
    <tableColumn id="5" xr3:uid="{00000000-0010-0000-0600-000005000000}" name="Tipo destino"/>
    <tableColumn id="6" xr3:uid="{00000000-0010-0000-0600-000006000000}" name="Nome destino"/>
    <tableColumn id="7" xr3:uid="{00000000-0010-0000-0600-000007000000}" name="Permissões"/>
    <tableColumn id="8" xr3:uid="{00000000-0010-0000-0600-000008000000}" name="Solicitado em"/>
    <tableColumn id="9" xr3:uid="{00000000-0010-0000-0600-000009000000}" name="Protocolo"/>
    <tableColumn id="10" xr3:uid="{00000000-0010-0000-0600-00000A000000}" name="Confirmado em"/>
    <tableColumn id="11" xr3:uid="{00000000-0010-0000-0600-00000B000000}" name="Tipo vigência"/>
    <tableColumn id="12" xr3:uid="{00000000-0010-0000-0600-00000C000000}" name="Válido até"/>
    <tableColumn id="13" xr3:uid="{00000000-0010-0000-0600-00000D000000}" name="Encerrado em"/>
    <tableColumn id="14" xr3:uid="{00000000-0010-0000-0600-00000E000000}" name="Status"/>
    <tableColumn id="15" xr3:uid="{00000000-0010-0000-0600-00000F000000}" name="Vigente agora"/>
    <tableColumn id="16" xr3:uid="{00000000-0010-0000-0600-000010000000}" name="Confirmação num. (oculta)"/>
    <tableColumn id="17" xr3:uid="{00000000-0010-0000-0600-000011000000}" name="Observação"/>
    <tableColumn id="18" xr3:uid="{00000000-0010-0000-0600-000012000000}" name="Última atualização"/>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SMP" displayName="tSMP" ref="A1:Z401">
  <tableColumns count="26">
    <tableColumn id="1" xr3:uid="{00000000-0010-0000-0700-000001000000}" name="Nº SMP"/>
    <tableColumn id="2" xr3:uid="{00000000-0010-0000-0700-000002000000}" name="ID_VIAGEM"/>
    <tableColumn id="3" xr3:uid="{00000000-0010-0000-0700-000003000000}" name="Placa"/>
    <tableColumn id="4" xr3:uid="{00000000-0010-0000-0700-000004000000}" name="Gerenciadora"/>
    <tableColumn id="5" xr3:uid="{00000000-0010-0000-0700-000005000000}" name="Enviada em"/>
    <tableColumn id="6" xr3:uid="{00000000-0010-0000-0700-000006000000}" name="Saída prevista"/>
    <tableColumn id="7" xr3:uid="{00000000-0010-0000-0700-000007000000}" name="Liberada em"/>
    <tableColumn id="8" xr3:uid="{00000000-0010-0000-0700-000008000000}" name="Msg 'VIAGEM LIBERADA' recebida"/>
    <tableColumn id="9" xr3:uid="{00000000-0010-0000-0700-000009000000}" name="Status"/>
    <tableColumn id="10" xr3:uid="{00000000-0010-0000-0700-00000A000000}" name="Rota/cerca"/>
    <tableColumn id="11" xr3:uid="{00000000-0010-0000-0700-00000B000000}" name="Paradas autorizadas"/>
    <tableColumn id="12" xr3:uid="{00000000-0010-0000-0700-00000C000000}" name="Pernoite previsto"/>
    <tableColumn id="13" xr3:uid="{00000000-0010-0000-0700-00000D000000}" name="Terminais secundários/isca"/>
    <tableColumn id="14" xr3:uid="{00000000-0010-0000-0700-00000E000000}" name="Bateria isca (%)"/>
    <tableColumn id="15" xr3:uid="{00000000-0010-0000-0700-00000F000000}" name="Escolta - empresa/placa"/>
    <tableColumn id="16" xr3:uid="{00000000-0010-0000-0700-000010000000}" name="Escolta espelhada"/>
    <tableColumn id="17" xr3:uid="{00000000-0010-0000-0700-000011000000}" name="Exigências/pendências"/>
    <tableColumn id="18" xr3:uid="{00000000-0010-0000-0700-000012000000}" name="Macro início"/>
    <tableColumn id="19" xr3:uid="{00000000-0010-0000-0700-000013000000}" name="Macro fim"/>
    <tableColumn id="20" xr3:uid="{00000000-0010-0000-0700-000014000000}" name="Encerrada em"/>
    <tableColumn id="21" xr3:uid="{00000000-0010-0000-0700-000015000000}" name="Motivo recusa/cancelamento"/>
    <tableColumn id="22" xr3:uid="{00000000-0010-0000-0700-000016000000}" name="Antecedência envio (min)"/>
    <tableColumn id="23" xr3:uid="{00000000-0010-0000-0700-000017000000}" name="Tempo liberação (min)"/>
    <tableColumn id="24" xr3:uid="{00000000-0010-0000-0700-000018000000}" name="Liberada antes da saída"/>
    <tableColumn id="25" xr3:uid="{00000000-0010-0000-0700-000019000000}" name="Observação"/>
    <tableColumn id="26" xr3:uid="{00000000-0010-0000-0700-00001A000000}" name="Última atualização"/>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VERBACOES" displayName="tAVERBACOES" ref="A1:X401">
  <tableColumns count="24">
    <tableColumn id="1" xr3:uid="{00000000-0010-0000-0800-000001000000}" name="ID_AVERB"/>
    <tableColumn id="2" xr3:uid="{00000000-0010-0000-0800-000002000000}" name="ID_VIAGEM"/>
    <tableColumn id="3" xr3:uid="{00000000-0010-0000-0800-000003000000}" name="Tipo"/>
    <tableColumn id="4" xr3:uid="{00000000-0010-0000-0800-000004000000}" name="Documento"/>
    <tableColumn id="5" xr3:uid="{00000000-0010-0000-0800-000005000000}" name="Nº documento"/>
    <tableColumn id="6" xr3:uid="{00000000-0010-0000-0800-000006000000}" name="Chave de acesso"/>
    <tableColumn id="7" xr3:uid="{00000000-0010-0000-0800-000007000000}" name="ID_APOLICE"/>
    <tableColumn id="8" xr3:uid="{00000000-0010-0000-0800-000008000000}" name="Ramo"/>
    <tableColumn id="9" xr3:uid="{00000000-0010-0000-0800-000009000000}" name="Seguradora"/>
    <tableColumn id="10" xr3:uid="{00000000-0010-0000-0800-00000A000000}" name="Nº apólice"/>
    <tableColumn id="11" xr3:uid="{00000000-0010-0000-0800-00000B000000}" name="Via"/>
    <tableColumn id="12" xr3:uid="{00000000-0010-0000-0800-00000C000000}" name="Nº averbação/protocolo"/>
    <tableColumn id="13" xr3:uid="{00000000-0010-0000-0800-00000D000000}" name="Data/hora averbação"/>
    <tableColumn id="14" xr3:uid="{00000000-0010-0000-0800-00000E000000}" name="Valor averbado"/>
    <tableColumn id="15" xr3:uid="{00000000-0010-0000-0800-00000F000000}" name="Moeda"/>
    <tableColumn id="16" xr3:uid="{00000000-0010-0000-0800-000010000000}" name="Valor (R$)"/>
    <tableColumn id="17" xr3:uid="{00000000-0010-0000-0800-000011000000}" name="Status"/>
    <tableColumn id="18" xr3:uid="{00000000-0010-0000-0800-000012000000}" name="Antes da saída"/>
    <tableColumn id="19" xr3:uid="{00000000-0010-0000-0800-000013000000}" name="Dentro do LMG"/>
    <tableColumn id="20" xr3:uid="{00000000-0010-0000-0800-000014000000}" name="DDR"/>
    <tableColumn id="21" xr3:uid="{00000000-0010-0000-0800-000015000000}" name="Emissor DDR"/>
    <tableColumn id="22" xr3:uid="{00000000-0010-0000-0800-000016000000}" name="Motivo rejeição"/>
    <tableColumn id="23" xr3:uid="{00000000-0010-0000-0800-000017000000}" name="Observação"/>
    <tableColumn id="24" xr3:uid="{00000000-0010-0000-0800-000018000000}" name="Última atualização"/>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POLICES" displayName="tAPOLICES" ref="A1:Y31">
  <tableColumns count="25">
    <tableColumn id="1" xr3:uid="{00000000-0010-0000-0900-000001000000}" name="ID_APOLICE"/>
    <tableColumn id="2" xr3:uid="{00000000-0010-0000-0900-000002000000}" name="Ramo"/>
    <tableColumn id="3" xr3:uid="{00000000-0010-0000-0900-000003000000}" name="Seguradora"/>
    <tableColumn id="4" xr3:uid="{00000000-0010-0000-0900-000004000000}" name="Corretora"/>
    <tableColumn id="5" xr3:uid="{00000000-0010-0000-0900-000005000000}" name="Nº apólice"/>
    <tableColumn id="6" xr3:uid="{00000000-0010-0000-0900-000006000000}" name="Início vigência"/>
    <tableColumn id="7" xr3:uid="{00000000-0010-0000-0900-000007000000}" name="Fim vigência"/>
    <tableColumn id="8" xr3:uid="{00000000-0010-0000-0900-000008000000}" name="Dias p/ vencer"/>
    <tableColumn id="9" xr3:uid="{00000000-0010-0000-0900-000009000000}" name="Status"/>
    <tableColumn id="10" xr3:uid="{00000000-0010-0000-0900-00000A000000}" name="LMG"/>
    <tableColumn id="11" xr3:uid="{00000000-0010-0000-0900-00000B000000}" name="Moeda LMG"/>
    <tableColumn id="12" xr3:uid="{00000000-0010-0000-0900-00000C000000}" name="LMG (R$)"/>
    <tableColumn id="13" xr3:uid="{00000000-0010-0000-0900-00000D000000}" name="Sublimites"/>
    <tableColumn id="14" xr3:uid="{00000000-0010-0000-0900-00000E000000}" name="Franquia/POS"/>
    <tableColumn id="15" xr3:uid="{00000000-0010-0000-0900-00000F000000}" name="Coberturas mínimas"/>
    <tableColumn id="16" xr3:uid="{00000000-0010-0000-0900-000010000000}" name="Países cobertos"/>
    <tableColumn id="17" xr3:uid="{00000000-0010-0000-0900-000011000000}" name="Forma averbação"/>
    <tableColumn id="18" xr3:uid="{00000000-0010-0000-0900-000012000000}" name="Código ATM"/>
    <tableColumn id="19" xr3:uid="{00000000-0010-0000-0900-000013000000}" name="Prêmio"/>
    <tableColumn id="20" xr3:uid="{00000000-0010-0000-0900-000014000000}" name="Taxa"/>
    <tableColumn id="21" xr3:uid="{00000000-0010-0000-0900-000015000000}" name="PGR vinculado"/>
    <tableColumn id="22" xr3:uid="{00000000-0010-0000-0900-000016000000}" name="Vinculada RNTRC (webservice ANTT)"/>
    <tableColumn id="23" xr3:uid="{00000000-0010-0000-0900-000017000000}" name="Confirmado com corretora"/>
    <tableColumn id="24" xr3:uid="{00000000-0010-0000-0900-000018000000}" name="Observação"/>
    <tableColumn id="25" xr3:uid="{00000000-0010-0000-0900-000019000000}" name="Última atualização"/>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PGR_REGRAS" displayName="tPGR_REGRAS" ref="A1:X61">
  <tableColumns count="24">
    <tableColumn id="1" xr3:uid="{00000000-0010-0000-0A00-000001000000}" name="ID_REGRA"/>
    <tableColumn id="2" xr3:uid="{00000000-0010-0000-0A00-000002000000}" name="Origem regra"/>
    <tableColumn id="3" xr3:uid="{00000000-0010-0000-0A00-000003000000}" name="Categoria"/>
    <tableColumn id="4" xr3:uid="{00000000-0010-0000-0A00-000004000000}" name="De (R$)"/>
    <tableColumn id="5" xr3:uid="{00000000-0010-0000-0A00-000005000000}" name="Até (R$)"/>
    <tableColumn id="6" xr3:uid="{00000000-0010-0000-0A00-000006000000}" name="Vínculos permitidos"/>
    <tableColumn id="7" xr3:uid="{00000000-0010-0000-0A00-000007000000}" name="Rastreador exigido"/>
    <tableColumn id="8" xr3:uid="{00000000-0010-0000-0A00-000008000000}" name="2º rastreador"/>
    <tableColumn id="9" xr3:uid="{00000000-0010-0000-0A00-000009000000}" name="Isca"/>
    <tableColumn id="10" xr3:uid="{00000000-0010-0000-0A00-00000A000000}" name="Anti-jammer"/>
    <tableColumn id="11" xr3:uid="{00000000-0010-0000-0A00-00000B000000}" name="Escolta qtd"/>
    <tableColumn id="12" xr3:uid="{00000000-0010-0000-0A00-00000C000000}" name="Horário rodagem"/>
    <tableColumn id="13" xr3:uid="{00000000-0010-0000-0A00-00000D000000}" name="FPP rodovia (min)"/>
    <tableColumn id="14" xr3:uid="{00000000-0010-0000-0A00-00000E000000}" name="FPP área de risco (min)"/>
    <tableColumn id="15" xr3:uid="{00000000-0010-0000-0A00-00000F000000}" name="Áreas de risco"/>
    <tableColumn id="16" xr3:uid="{00000000-0010-0000-0A00-000010000000}" name="Antecedência espelhamento (h)"/>
    <tableColumn id="17" xr3:uid="{00000000-0010-0000-0A00-000011000000}" name="Antecedência SMP (min)"/>
    <tableColumn id="18" xr3:uid="{00000000-0010-0000-0A00-000012000000}" name="Validade checklist (dias)"/>
    <tableColumn id="19" xr3:uid="{00000000-0010-0000-0A00-000013000000}" name="Consulta prévia seguradora (h)"/>
    <tableColumn id="20" xr3:uid="{00000000-0010-0000-0A00-000014000000}" name="Exigências (resumo)"/>
    <tableColumn id="21" xr3:uid="{00000000-0010-0000-0A00-000015000000}" name="Vigência início"/>
    <tableColumn id="22" xr3:uid="{00000000-0010-0000-0A00-000016000000}" name="Vigência fim"/>
    <tableColumn id="23" xr3:uid="{00000000-0010-0000-0A00-000017000000}" name="Confirmado com seguradora"/>
    <tableColumn id="24" xr3:uid="{00000000-0010-0000-0A00-000018000000}" name="Observação"/>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POSICOES" displayName="tPOSICOES" ref="A1:S3001">
  <tableColumns count="19">
    <tableColumn id="1" xr3:uid="{00000000-0010-0000-0B00-000001000000}" name="ID_POS"/>
    <tableColumn id="2" xr3:uid="{00000000-0010-0000-0B00-000002000000}" name="Data/hora"/>
    <tableColumn id="3" xr3:uid="{00000000-0010-0000-0B00-000003000000}" name="Placa"/>
    <tableColumn id="4" xr3:uid="{00000000-0010-0000-0B00-000004000000}" name="ID_VIAGEM"/>
    <tableColumn id="5" xr3:uid="{00000000-0010-0000-0B00-000005000000}" name="Local"/>
    <tableColumn id="6" xr3:uid="{00000000-0010-0000-0B00-000006000000}" name="Cidade"/>
    <tableColumn id="7" xr3:uid="{00000000-0010-0000-0B00-000007000000}" name="UF/Província"/>
    <tableColumn id="8" xr3:uid="{00000000-0010-0000-0B00-000008000000}" name="País"/>
    <tableColumn id="9" xr3:uid="{00000000-0010-0000-0B00-000009000000}" name="Rodovia/km"/>
    <tableColumn id="10" xr3:uid="{00000000-0010-0000-0B00-00000A000000}" name="Latitude"/>
    <tableColumn id="11" xr3:uid="{00000000-0010-0000-0B00-00000B000000}" name="Longitude"/>
    <tableColumn id="12" xr3:uid="{00000000-0010-0000-0B00-00000C000000}" name="Tipo registro"/>
    <tableColumn id="13" xr3:uid="{00000000-0010-0000-0B00-00000D000000}" name="Macro"/>
    <tableColumn id="14" xr3:uid="{00000000-0010-0000-0B00-00000E000000}" name="Velocidade (km/h)"/>
    <tableColumn id="15" xr3:uid="{00000000-0010-0000-0B00-00000F000000}" name="Ignição"/>
    <tableColumn id="16" xr3:uid="{00000000-0010-0000-0B00-000010000000}" name="Fonte"/>
    <tableColumn id="17" xr3:uid="{00000000-0010-0000-0B00-000011000000}" name="Registrado por"/>
    <tableColumn id="18" xr3:uid="{00000000-0010-0000-0B00-000012000000}" name="Chave (oculta)"/>
    <tableColumn id="19" xr3:uid="{00000000-0010-0000-0B00-000013000000}" name="Link mapa"/>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OCORRENCIAS" displayName="tOCORRENCIAS" ref="A1:AD401">
  <tableColumns count="30">
    <tableColumn id="1" xr3:uid="{00000000-0010-0000-0C00-000001000000}" name="ID_OCORR"/>
    <tableColumn id="2" xr3:uid="{00000000-0010-0000-0C00-000002000000}" name="ID_VIAGEM"/>
    <tableColumn id="3" xr3:uid="{00000000-0010-0000-0C00-000003000000}" name="Placa"/>
    <tableColumn id="4" xr3:uid="{00000000-0010-0000-0C00-000004000000}" name="ID motorista"/>
    <tableColumn id="5" xr3:uid="{00000000-0010-0000-0C00-000005000000}" name="Data/hora evento"/>
    <tableColumn id="6" xr3:uid="{00000000-0010-0000-0C00-000006000000}" name="Tipo evento"/>
    <tableColumn id="7" xr3:uid="{00000000-0010-0000-0C00-000007000000}" name="Criticidade"/>
    <tableColumn id="8" xr3:uid="{00000000-0010-0000-0C00-000008000000}" name="Local"/>
    <tableColumn id="9" xr3:uid="{00000000-0010-0000-0C00-000009000000}" name="País"/>
    <tableColumn id="10" xr3:uid="{00000000-0010-0000-0C00-00000A000000}" name="Descrição"/>
    <tableColumn id="11" xr3:uid="{00000000-0010-0000-0C00-00000B000000}" name="1º contato"/>
    <tableColumn id="12" xr3:uid="{00000000-0010-0000-0C00-00000C000000}" name="Meio contato"/>
    <tableColumn id="13" xr3:uid="{00000000-0010-0000-0C00-00000D000000}" name="Senha validada"/>
    <tableColumn id="14" xr3:uid="{00000000-0010-0000-0C00-00000E000000}" name="Ações tomadas"/>
    <tableColumn id="15" xr3:uid="{00000000-0010-0000-0C00-00000F000000}" name="Pronta resposta acionada"/>
    <tableColumn id="16" xr3:uid="{00000000-0010-0000-0C00-000010000000}" name="Polícia acionada"/>
    <tableColumn id="17" xr3:uid="{00000000-0010-0000-0C00-000011000000}" name="Seguradora/embarcador avisados"/>
    <tableColumn id="18" xr3:uid="{00000000-0010-0000-0C00-000012000000}" name="Encerrado em"/>
    <tableColumn id="19" xr3:uid="{00000000-0010-0000-0C00-000013000000}" name="Status"/>
    <tableColumn id="20" xr3:uid="{00000000-0010-0000-0C00-000014000000}" name="Desfecho"/>
    <tableColumn id="21" xr3:uid="{00000000-0010-0000-0C00-000015000000}" name="NC PGR"/>
    <tableColumn id="22" xr3:uid="{00000000-0010-0000-0C00-000016000000}" name="Tipo NC"/>
    <tableColumn id="23" xr3:uid="{00000000-0010-0000-0C00-000017000000}" name="ID_SINISTRO"/>
    <tableColumn id="24" xr3:uid="{00000000-0010-0000-0C00-000018000000}" name="T. 1º contato (min)"/>
    <tableColumn id="25" xr3:uid="{00000000-0010-0000-0C00-000019000000}" name="T. encerramento (h)"/>
    <tableColumn id="26" xr3:uid="{00000000-0010-0000-0C00-00001A000000}" name="Aberta"/>
    <tableColumn id="27" xr3:uid="{00000000-0010-0000-0C00-00001B000000}" name="Horas em aberto"/>
    <tableColumn id="28" xr3:uid="{00000000-0010-0000-0C00-00001C000000}" name="Observação"/>
    <tableColumn id="29" xr3:uid="{00000000-0010-0000-0C00-00001D000000}" name="Última atualização"/>
    <tableColumn id="30" xr3:uid="{00000000-0010-0000-0C00-00001E000000}" name="Criticidade sugerida"/>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SINISTROS" displayName="tSINISTROS" ref="A1:AO101">
  <tableColumns count="41">
    <tableColumn id="1" xr3:uid="{00000000-0010-0000-0D00-000001000000}" name="ID_SINISTRO"/>
    <tableColumn id="2" xr3:uid="{00000000-0010-0000-0D00-000002000000}" name="ID_OCORR"/>
    <tableColumn id="3" xr3:uid="{00000000-0010-0000-0D00-000003000000}" name="ID_VIAGEM"/>
    <tableColumn id="4" xr3:uid="{00000000-0010-0000-0D00-000004000000}" name="Placa"/>
    <tableColumn id="5" xr3:uid="{00000000-0010-0000-0D00-000005000000}" name="Data/hora"/>
    <tableColumn id="6" xr3:uid="{00000000-0010-0000-0D00-000006000000}" name="Local"/>
    <tableColumn id="7" xr3:uid="{00000000-0010-0000-0D00-000007000000}" name="País"/>
    <tableColumn id="8" xr3:uid="{00000000-0010-0000-0D00-000008000000}" name="Tipo"/>
    <tableColumn id="9" xr3:uid="{00000000-0010-0000-0D00-000009000000}" name="Ramo"/>
    <tableColumn id="10" xr3:uid="{00000000-0010-0000-0D00-00000A000000}" name="ID_APOLICE"/>
    <tableColumn id="11" xr3:uid="{00000000-0010-0000-0D00-00000B000000}" name="Valor NF (R$)"/>
    <tableColumn id="12" xr3:uid="{00000000-0010-0000-0D00-00000C000000}" name="Valor estimado prejuízo (R$)"/>
    <tableColumn id="13" xr3:uid="{00000000-0010-0000-0D00-00000D000000}" name="Aviso seguradora em"/>
    <tableColumn id="14" xr3:uid="{00000000-0010-0000-0D00-00000E000000}" name="Aviso &lt;=24h"/>
    <tableColumn id="15" xr3:uid="{00000000-0010-0000-0D00-00000F000000}" name="Protocolo seguradora"/>
    <tableColumn id="16" xr3:uid="{00000000-0010-0000-0D00-000010000000}" name="BO nº"/>
    <tableColumn id="17" xr3:uid="{00000000-0010-0000-0D00-000011000000}" name="Delegacia/país"/>
    <tableColumn id="18" xr3:uid="{00000000-0010-0000-0D00-000012000000}" name="Regulador"/>
    <tableColumn id="19" xr3:uid="{00000000-0010-0000-0D00-000013000000}" name="CRT/CT-e"/>
    <tableColumn id="20" xr3:uid="{00000000-0010-0000-0D00-000014000000}" name="NF"/>
    <tableColumn id="21" xr3:uid="{00000000-0010-0000-0D00-000015000000}" name="MIC/DTA ou MDF-e"/>
    <tableColumn id="22" xr3:uid="{00000000-0010-0000-0D00-000016000000}" name="Comprovante averbação"/>
    <tableColumn id="23" xr3:uid="{00000000-0010-0000-0D00-000017000000}" name="BO"/>
    <tableColumn id="24" xr3:uid="{00000000-0010-0000-0D00-000018000000}" name="CNH"/>
    <tableColumn id="25" xr3:uid="{00000000-0010-0000-0D00-000019000000}" name="CRLV"/>
    <tableColumn id="26" xr3:uid="{00000000-0010-0000-0D00-00001A000000}" name="Liberação GR"/>
    <tableColumn id="27" xr3:uid="{00000000-0010-0000-0D00-00001B000000}" name="Relatório rastreamento"/>
    <tableColumn id="28" xr3:uid="{00000000-0010-0000-0D00-00001C000000}" name="SMP"/>
    <tableColumn id="29" xr3:uid="{00000000-0010-0000-0D00-00001D000000}" name="Declaração motorista"/>
    <tableColumn id="30" xr3:uid="{00000000-0010-0000-0D00-00001E000000}" name="Fotos"/>
    <tableColumn id="31" xr3:uid="{00000000-0010-0000-0D00-00001F000000}" name="Docs completos em"/>
    <tableColumn id="32" xr3:uid="{00000000-0010-0000-0D00-000020000000}" name="Prazo liquidação"/>
    <tableColumn id="33" xr3:uid="{00000000-0010-0000-0D00-000021000000}" name="Sinal mantido 96h"/>
    <tableColumn id="34" xr3:uid="{00000000-0010-0000-0D00-000022000000}" name="Franquia/POS (R$)"/>
    <tableColumn id="35" xr3:uid="{00000000-0010-0000-0D00-000023000000}" name="Valor indenizado (R$)"/>
    <tableColumn id="36" xr3:uid="{00000000-0010-0000-0D00-000024000000}" name="Recuperado"/>
    <tableColumn id="37" xr3:uid="{00000000-0010-0000-0D00-000025000000}" name="% recuperado"/>
    <tableColumn id="38" xr3:uid="{00000000-0010-0000-0D00-000026000000}" name="Status"/>
    <tableColumn id="39" xr3:uid="{00000000-0010-0000-0D00-000027000000}" name="Causa recusa"/>
    <tableColumn id="40" xr3:uid="{00000000-0010-0000-0D00-000028000000}" name="PGR cumprido"/>
    <tableColumn id="41" xr3:uid="{00000000-0010-0000-0D00-000029000000}" name="Observação"/>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FRONTEIRA" displayName="tFRONTEIRA" ref="A1:AC401">
  <tableColumns count="29">
    <tableColumn id="1" xr3:uid="{00000000-0010-0000-0E00-000001000000}" name="ID_FRONT"/>
    <tableColumn id="2" xr3:uid="{00000000-0010-0000-0E00-000002000000}" name="ID_VIAGEM"/>
    <tableColumn id="3" xr3:uid="{00000000-0010-0000-0E00-000003000000}" name="Placa"/>
    <tableColumn id="4" xr3:uid="{00000000-0010-0000-0E00-000004000000}" name="Posto"/>
    <tableColumn id="5" xr3:uid="{00000000-0010-0000-0E00-000005000000}" name="Sentido"/>
    <tableColumn id="6" xr3:uid="{00000000-0010-0000-0E00-000006000000}" name="Recinto"/>
    <tableColumn id="7" xr3:uid="{00000000-0010-0000-0E00-000007000000}" name="Despachante"/>
    <tableColumn id="8" xr3:uid="{00000000-0010-0000-0E00-000008000000}" name="Chegada cidade/pátio"/>
    <tableColumn id="9" xr3:uid="{00000000-0010-0000-0E00-000009000000}" name="Entrada recinto"/>
    <tableColumn id="10" xr3:uid="{00000000-0010-0000-0E00-00000A000000}" name="Docs apresentados"/>
    <tableColumn id="11" xr3:uid="{00000000-0010-0000-0E00-00000B000000}" name="Parametrização"/>
    <tableColumn id="12" xr3:uid="{00000000-0010-0000-0E00-00000C000000}" name="Canal BR"/>
    <tableColumn id="13" xr3:uid="{00000000-0010-0000-0E00-00000D000000}" name="Canal país vizinho"/>
    <tableColumn id="14" xr3:uid="{00000000-0010-0000-0E00-00000E000000}" name="Inspeção física"/>
    <tableColumn id="15" xr3:uid="{00000000-0010-0000-0E00-00000F000000}" name="Liberação"/>
    <tableColumn id="16" xr3:uid="{00000000-0010-0000-0E00-000010000000}" name="Cruce"/>
    <tableColumn id="17" xr3:uid="{00000000-0010-0000-0E00-000011000000}" name="Espelhamento ativo antes do cruce"/>
    <tableColumn id="18" xr3:uid="{00000000-0010-0000-0E00-000012000000}" name="Pernoite em pátio homologado"/>
    <tableColumn id="19" xr3:uid="{00000000-0010-0000-0E00-000013000000}" name="Status fronteira"/>
    <tableColumn id="20" xr3:uid="{00000000-0010-0000-0E00-000014000000}" name="Exigências/retenção"/>
    <tableColumn id="21" xr3:uid="{00000000-0010-0000-0E00-000015000000}" name="Chegada aduana destino"/>
    <tableColumn id="22" xr3:uid="{00000000-0010-0000-0E00-000016000000}" name="Baixa trânsito"/>
    <tableColumn id="23" xr3:uid="{00000000-0010-0000-0E00-000017000000}" name="Horas fila"/>
    <tableColumn id="24" xr3:uid="{00000000-0010-0000-0E00-000018000000}" name="Horas despacho"/>
    <tableColumn id="25" xr3:uid="{00000000-0010-0000-0E00-000019000000}" name="Horas totais"/>
    <tableColumn id="26" xr3:uid="{00000000-0010-0000-0E00-00001A000000}" name="Custo parado estimado (R$)"/>
    <tableColumn id="27" xr3:uid="{00000000-0010-0000-0E00-00001B000000}" name="Em curso"/>
    <tableColumn id="28" xr3:uid="{00000000-0010-0000-0E00-00001C000000}" name="Observação"/>
    <tableColumn id="29" xr3:uid="{00000000-0010-0000-0E00-00001D000000}" name="Última atualização"/>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CLIENTES" displayName="tCLIENTES" ref="A1:L101">
  <tableColumns count="12">
    <tableColumn id="1" xr3:uid="{00000000-0010-0000-0F00-000001000000}" name="ID_CLIENTE"/>
    <tableColumn id="2" xr3:uid="{00000000-0010-0000-0F00-000002000000}" name="Nome"/>
    <tableColumn id="3" xr3:uid="{00000000-0010-0000-0F00-000003000000}" name="CNPJ/CUIT"/>
    <tableColumn id="4" xr3:uid="{00000000-0010-0000-0F00-000004000000}" name="País"/>
    <tableColumn id="5" xr3:uid="{00000000-0010-0000-0F00-000005000000}" name="Tipo"/>
    <tableColumn id="6" xr3:uid="{00000000-0010-0000-0F00-000006000000}" name="Exige GR própria"/>
    <tableColumn id="7" xr3:uid="{00000000-0010-0000-0F00-000007000000}" name="GR do cliente"/>
    <tableColumn id="8" xr3:uid="{00000000-0010-0000-0F00-000008000000}" name="Exige espelhamento ao cliente"/>
    <tableColumn id="9" xr3:uid="{00000000-0010-0000-0F00-000009000000}" name="PGR próprio"/>
    <tableColumn id="10" xr3:uid="{00000000-0010-0000-0F00-00000A000000}" name="DDR"/>
    <tableColumn id="11" xr3:uid="{00000000-0010-0000-0F00-00000B000000}" name="Regras específicas"/>
    <tableColumn id="12" xr3:uid="{00000000-0010-0000-0F00-00000C000000}" name="Contato corporativo"/>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PONTOS_APOIO" displayName="tPONTOS_APOIO" ref="A1:L61">
  <tableColumns count="12">
    <tableColumn id="1" xr3:uid="{00000000-0010-0000-1000-000001000000}" name="ID_PONTO"/>
    <tableColumn id="2" xr3:uid="{00000000-0010-0000-1000-000002000000}" name="Nome"/>
    <tableColumn id="3" xr3:uid="{00000000-0010-0000-1000-000003000000}" name="Tipo"/>
    <tableColumn id="4" xr3:uid="{00000000-0010-0000-1000-000004000000}" name="Cidade"/>
    <tableColumn id="5" xr3:uid="{00000000-0010-0000-1000-000005000000}" name="UF/Província"/>
    <tableColumn id="6" xr3:uid="{00000000-0010-0000-1000-000006000000}" name="País"/>
    <tableColumn id="7" xr3:uid="{00000000-0010-0000-1000-000007000000}" name="Latitude"/>
    <tableColumn id="8" xr3:uid="{00000000-0010-0000-1000-000008000000}" name="Longitude"/>
    <tableColumn id="9" xr3:uid="{00000000-0010-0000-1000-000009000000}" name="Homologado por (GR)"/>
    <tableColumn id="10" xr3:uid="{00000000-0010-0000-1000-00000A000000}" name="Pátio fechado"/>
    <tableColumn id="11" xr3:uid="{00000000-0010-0000-1000-00000B000000}" name="Permite pernoite"/>
    <tableColumn id="12" xr3:uid="{00000000-0010-0000-1000-00000C000000}" name="Observação"/>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CONTATOS" displayName="tCONTATOS" ref="A1:L61">
  <tableColumns count="12">
    <tableColumn id="1" xr3:uid="{00000000-0010-0000-1100-000001000000}" name="ID_CONTATO"/>
    <tableColumn id="2" xr3:uid="{00000000-0010-0000-1100-000002000000}" name="Empresa"/>
    <tableColumn id="3" xr3:uid="{00000000-0010-0000-1100-000003000000}" name="Tipo"/>
    <tableColumn id="4" xr3:uid="{00000000-0010-0000-1100-000004000000}" name="Setor"/>
    <tableColumn id="5" xr3:uid="{00000000-0010-0000-1100-000005000000}" name="Telefone corporativo 24h"/>
    <tableColumn id="6" xr3:uid="{00000000-0010-0000-1100-000006000000}" name="E-mail corporativo"/>
    <tableColumn id="7" xr3:uid="{00000000-0010-0000-1100-000007000000}" name="Horário"/>
    <tableColumn id="8" xr3:uid="{00000000-0010-0000-1100-000008000000}" name="Uso"/>
    <tableColumn id="9" xr3:uid="{00000000-0010-0000-1100-000009000000}" name="Nº contrato"/>
    <tableColumn id="10" xr3:uid="{00000000-0010-0000-1100-00000A000000}" name="Vencimento contrato"/>
    <tableColumn id="11" xr3:uid="{00000000-0010-0000-1100-00000B000000}" name="Dias p/ vencer"/>
    <tableColumn id="12" xr3:uid="{00000000-0010-0000-1100-00000C000000}" name="Observação"/>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DICIONARIO" displayName="tDICIONARIO" ref="A1:F61">
  <tableColumns count="6">
    <tableColumn id="1" xr3:uid="{00000000-0010-0000-1200-000001000000}" name="Aba"/>
    <tableColumn id="2" xr3:uid="{00000000-0010-0000-1200-000002000000}" name="Coluna"/>
    <tableColumn id="3" xr3:uid="{00000000-0010-0000-1200-000003000000}" name="Tipo"/>
    <tableColumn id="4" xr3:uid="{00000000-0010-0000-1200-000004000000}" name="Significado"/>
    <tableColumn id="5" xr3:uid="{00000000-0010-0000-1200-000005000000}" name="Valores possíveis"/>
    <tableColumn id="6" xr3:uid="{00000000-0010-0000-1200-000006000000}" name="Sinônimos p/ o bot"/>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FAQ" displayName="tFAQ" ref="A1:D41">
  <tableColumns count="4">
    <tableColumn id="1" xr3:uid="{00000000-0010-0000-1300-000001000000}" name="Pergunta"/>
    <tableColumn id="2" xr3:uid="{00000000-0010-0000-1300-000002000000}" name="Variações"/>
    <tableColumn id="3" xr3:uid="{00000000-0010-0000-1300-000003000000}" name="Aba/coluna de origem"/>
    <tableColumn id="4" xr3:uid="{00000000-0010-0000-1300-000004000000}" name="Modelo de respost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showGridLines="0" tabSelected="1" workbookViewId="0"/>
  </sheetViews>
  <sheetFormatPr defaultRowHeight="15" x14ac:dyDescent="0.25"/>
  <cols>
    <col min="1" max="1" width="110" customWidth="1"/>
  </cols>
  <sheetData>
    <row r="1" spans="1:1" ht="23.25" x14ac:dyDescent="0.35">
      <c r="A1" s="1" t="s">
        <v>0</v>
      </c>
    </row>
    <row r="2" spans="1:1" ht="409.6" customHeight="1" x14ac:dyDescent="0.25">
      <c r="A2" s="2" t="s">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6"/>
  <sheetViews>
    <sheetView showGridLines="0" workbookViewId="0"/>
  </sheetViews>
  <sheetFormatPr defaultRowHeight="15" x14ac:dyDescent="0.25"/>
  <cols>
    <col min="1" max="1" width="40" customWidth="1"/>
    <col min="2" max="2" width="16" customWidth="1"/>
    <col min="3" max="3" width="30" customWidth="1"/>
  </cols>
  <sheetData>
    <row r="1" spans="1:2" ht="23.25" x14ac:dyDescent="0.35">
      <c r="A1" s="1" t="s">
        <v>2</v>
      </c>
    </row>
    <row r="2" spans="1:2" x14ac:dyDescent="0.25">
      <c r="A2" s="3" t="s">
        <v>3</v>
      </c>
      <c r="B2" s="4">
        <f ca="1">NOW()</f>
        <v>46290.816870601855</v>
      </c>
    </row>
    <row r="3" spans="1:2" x14ac:dyDescent="0.25">
      <c r="A3" s="3" t="s">
        <v>4</v>
      </c>
      <c r="B3" s="5">
        <f ca="1">P_MES_REF</f>
        <v>46266</v>
      </c>
    </row>
    <row r="5" spans="1:2" ht="15.75" x14ac:dyDescent="0.25">
      <c r="A5" s="6" t="s">
        <v>5</v>
      </c>
    </row>
    <row r="6" spans="1:2" x14ac:dyDescent="0.25">
      <c r="A6" s="7" t="s">
        <v>6</v>
      </c>
      <c r="B6" s="7">
        <f>COUNTIF(FOLLOWUP!$BO$2:$BO$2000,"Sim")</f>
        <v>1</v>
      </c>
    </row>
    <row r="7" spans="1:2" x14ac:dyDescent="0.25">
      <c r="A7" s="7" t="s">
        <v>7</v>
      </c>
      <c r="B7" s="7">
        <f>COUNTIF(FOLLOWUP!$BP$2:$BP$2000,"Sim")</f>
        <v>1</v>
      </c>
    </row>
    <row r="8" spans="1:2" x14ac:dyDescent="0.25">
      <c r="A8" s="7" t="s">
        <v>8</v>
      </c>
      <c r="B8" s="7">
        <f>COUNTIF(FOLLOWUP!$BM$2:$BM$2000,14)</f>
        <v>0</v>
      </c>
    </row>
    <row r="9" spans="1:2" x14ac:dyDescent="0.25">
      <c r="A9" s="7" t="s">
        <v>9</v>
      </c>
      <c r="B9" s="7">
        <f ca="1">COUNTIFS(FOLLOWUP!$AP$2:$AP$2000,"&gt;="&amp;TODAY(),FOLLOWUP!$AP$2:$AP$2000,"&lt;"&amp;(TODAY()+1))</f>
        <v>1</v>
      </c>
    </row>
    <row r="10" spans="1:2" x14ac:dyDescent="0.25">
      <c r="A10" s="7" t="s">
        <v>10</v>
      </c>
      <c r="B10" s="7">
        <f ca="1">COUNTIFS(FOLLOWUP!$BR$2:$BR$2000,"&gt;="&amp;TODAY(),FOLLOWUP!$BR$2:$BR$2000,"&lt;"&amp;(TODAY()+1))</f>
        <v>0</v>
      </c>
    </row>
    <row r="11" spans="1:2" x14ac:dyDescent="0.25">
      <c r="A11" s="7" t="s">
        <v>11</v>
      </c>
      <c r="B11" s="7">
        <f ca="1">COUNTIFS(FOLLOWUP!$AO$2:$AO$2000,TODAY()+1)</f>
        <v>1</v>
      </c>
    </row>
    <row r="12" spans="1:2" x14ac:dyDescent="0.25">
      <c r="A12" s="7" t="s">
        <v>12</v>
      </c>
      <c r="B12" s="7">
        <f ca="1">COUNTIFS(FOLLOWUP!$CD$2:$CD$2000,"BLOQUEADO",FOLLOWUP!$BM$2:$BM$2000,"&gt;=6",FOLLOWUP!$BM$2:$BM$2000,"&lt;=7")</f>
        <v>1</v>
      </c>
    </row>
    <row r="13" spans="1:2" x14ac:dyDescent="0.25">
      <c r="A13" s="7" t="s">
        <v>13</v>
      </c>
      <c r="B13" s="7">
        <f ca="1">COUNTIF(FOLLOWUP!$CH$2:$CH$2000,"Sim")</f>
        <v>0</v>
      </c>
    </row>
    <row r="14" spans="1:2" x14ac:dyDescent="0.25">
      <c r="A14" s="7" t="s">
        <v>14</v>
      </c>
      <c r="B14" s="7">
        <f ca="1">COUNTIFS(FOLLOWUP!$BW$2:$BW$2000,"&gt;="&amp;P_SINAL_ALERTA)</f>
        <v>3</v>
      </c>
    </row>
    <row r="15" spans="1:2" x14ac:dyDescent="0.25">
      <c r="A15" s="7" t="s">
        <v>15</v>
      </c>
      <c r="B15" s="7">
        <f ca="1">COUNTIFS(FOLLOWUP!$BW$2:$BW$2000,"&gt;="&amp;P_SINAL_CRIT)</f>
        <v>3</v>
      </c>
    </row>
    <row r="16" spans="1:2" x14ac:dyDescent="0.25">
      <c r="A16" s="7" t="s">
        <v>16</v>
      </c>
      <c r="B16" s="7">
        <f>COUNTIF(OCORRENCIAS!$Z$2:$Z$2000,"Sim")</f>
        <v>1</v>
      </c>
    </row>
    <row r="17" spans="1:2" x14ac:dyDescent="0.25">
      <c r="A17" s="7" t="s">
        <v>17</v>
      </c>
      <c r="B17" s="7">
        <f>COUNTIFS(OCORRENCIAS!$Z$2:$Z$2000,"Sim",OCORRENCIAS!$G$2:$G$2000,"Crítica")</f>
        <v>0</v>
      </c>
    </row>
    <row r="18" spans="1:2" x14ac:dyDescent="0.25">
      <c r="A18" s="7" t="s">
        <v>18</v>
      </c>
      <c r="B18" s="7">
        <f ca="1">COUNTIF(FOLLOWUP!$CP$2:$CP$2000,"Sim")</f>
        <v>2</v>
      </c>
    </row>
    <row r="20" spans="1:2" ht="15.75" x14ac:dyDescent="0.25">
      <c r="A20" s="6" t="s">
        <v>19</v>
      </c>
    </row>
    <row r="21" spans="1:2" x14ac:dyDescent="0.25">
      <c r="A21" s="7" t="s">
        <v>20</v>
      </c>
      <c r="B21" s="7">
        <f>COUNTIF(MOTORISTAS!$AB$2:$AB$2000,"Sim")</f>
        <v>5</v>
      </c>
    </row>
    <row r="22" spans="1:2" x14ac:dyDescent="0.25">
      <c r="A22" s="7" t="s">
        <v>21</v>
      </c>
      <c r="B22" s="8">
        <f ca="1">IFERROR(COUNTIFS(MOTORISTAS!$AB$2:$AB$2000,"Sim",MOTORISTAS!$W$2:$W$2000,"Sim",MOTORISTAS!$X$2:$X$2000,"Sim")/COUNTIF(MOTORISTAS!$AB$2:$AB$2000,"Sim"),0)</f>
        <v>0.6</v>
      </c>
    </row>
    <row r="23" spans="1:2" x14ac:dyDescent="0.25">
      <c r="A23" s="7" t="s">
        <v>22</v>
      </c>
      <c r="B23" s="7">
        <f ca="1">COUNTIFS(MOTORISTAS!$AA$2:$AA$2000,"Inapto",MOTORISTAS!$AB$2:$AB$2000,"Sim")</f>
        <v>2</v>
      </c>
    </row>
    <row r="24" spans="1:2" x14ac:dyDescent="0.25">
      <c r="A24" s="7" t="s">
        <v>23</v>
      </c>
      <c r="B24" s="7">
        <f ca="1">COUNTIF(CONSULTAS!$R$2:$R$2000,"A vencer")</f>
        <v>1</v>
      </c>
    </row>
    <row r="25" spans="1:2" x14ac:dyDescent="0.25">
      <c r="A25" s="7" t="s">
        <v>24</v>
      </c>
      <c r="B25" s="8">
        <f>IFERROR((COUNTIF(CONSULTAS!$M$2:$M$2000,"Divergente")+COUNTIF(CONSULTAS!$M$2:$M$2000,"Insuficiente"))/COUNTA(CONSULTAS!$A$2:$A$2000),0)</f>
        <v>0</v>
      </c>
    </row>
    <row r="26" spans="1:2" x14ac:dyDescent="0.25">
      <c r="A26" s="7" t="s">
        <v>25</v>
      </c>
      <c r="B26" s="7">
        <f ca="1">COUNTIF(APOLICES!$I$2:$I$31,"Vigente")</f>
        <v>4</v>
      </c>
    </row>
    <row r="27" spans="1:2" x14ac:dyDescent="0.25">
      <c r="A27" s="7" t="s">
        <v>26</v>
      </c>
      <c r="B27" s="7">
        <f ca="1">COUNTIF(APOLICES!$I$2:$I$31,"A vencer")</f>
        <v>1</v>
      </c>
    </row>
    <row r="28" spans="1:2" x14ac:dyDescent="0.25">
      <c r="A28" s="7" t="s">
        <v>27</v>
      </c>
      <c r="B28" s="7">
        <f ca="1">COUNTIF(APOLICES!$I$2:$I$31,"Vencida")</f>
        <v>0</v>
      </c>
    </row>
    <row r="30" spans="1:2" ht="15.75" x14ac:dyDescent="0.25">
      <c r="A30" s="6" t="s">
        <v>28</v>
      </c>
    </row>
    <row r="31" spans="1:2" x14ac:dyDescent="0.25">
      <c r="A31" s="7" t="s">
        <v>29</v>
      </c>
      <c r="B31" s="7">
        <f ca="1">COUNTIFS(FOLLOWUP!$AP$2:$AP$2000,"&gt;="&amp;$B$3,FOLLOWUP!$AP$2:$AP$2000,"&lt;"&amp;DATE(YEAR($B$3),MONTH($B$3)+1,1))</f>
        <v>4</v>
      </c>
    </row>
    <row r="32" spans="1:2" x14ac:dyDescent="0.25">
      <c r="A32" s="7" t="s">
        <v>30</v>
      </c>
      <c r="B32" s="8">
        <f ca="1">IFERROR(COUNTIFS(FOLLOWUP!$CD$2:$CD$2000,"APTO",FOLLOWUP!$AP$2:$AP$2000,"&gt;="&amp;$B$3,FOLLOWUP!$AP$2:$AP$2000,"&lt;"&amp;DATE(YEAR($B$3),MONTH($B$3)+1,1))/$B$31,0)</f>
        <v>0.5</v>
      </c>
    </row>
    <row r="33" spans="1:2" x14ac:dyDescent="0.25">
      <c r="A33" s="7" t="s">
        <v>31</v>
      </c>
      <c r="B33" s="8">
        <f ca="1">IFERROR(COUNTIFS(SMP!$X$2:$X$2000,"Sim",SMP!$G$2:$G$2000,"&gt;="&amp;$B$3)/$B$31,0)</f>
        <v>0.75</v>
      </c>
    </row>
    <row r="34" spans="1:2" x14ac:dyDescent="0.25">
      <c r="A34" s="7" t="s">
        <v>32</v>
      </c>
      <c r="B34" s="9">
        <f ca="1">IFERROR(AVERAGEIFS(SMP!$W$2:$W$2000,SMP!$G$2:$G$2000,"&gt;="&amp;$B$3),0)</f>
        <v>28</v>
      </c>
    </row>
    <row r="35" spans="1:2" x14ac:dyDescent="0.25">
      <c r="A35" s="7" t="s">
        <v>33</v>
      </c>
      <c r="B35" s="8">
        <f ca="1">IFERROR(COUNTIFS(FOLLOWUP!$AZ$2:$AZ$2000,"Sim",FOLLOWUP!$AP$2:$AP$2000,"&gt;="&amp;$B$3,FOLLOWUP!$AP$2:$AP$2000,"&lt;"&amp;DATE(YEAR($B$3),MONTH($B$3)+1,1))/$B$31,0)</f>
        <v>0.75</v>
      </c>
    </row>
    <row r="36" spans="1:2" x14ac:dyDescent="0.25">
      <c r="A36" s="7" t="s">
        <v>34</v>
      </c>
      <c r="B36" s="8">
        <f ca="1">IFERROR(COUNTIFS(AVERBACOES!$R$2:$R$2000,"Sim",AVERBACOES!$M$2:$M$2000,"&gt;="&amp;$B$3)/COUNTIFS(AVERBACOES!$M$2:$M$2000,"&gt;="&amp;$B$3),0)</f>
        <v>1</v>
      </c>
    </row>
    <row r="38" spans="1:2" ht="15.75" x14ac:dyDescent="0.25">
      <c r="A38" s="6" t="s">
        <v>35</v>
      </c>
    </row>
    <row r="39" spans="1:2" x14ac:dyDescent="0.25">
      <c r="A39" s="7" t="s">
        <v>36</v>
      </c>
      <c r="B39" s="7">
        <f ca="1">COUNTIFS(OCORRENCIAS!$E$2:$E$2000,"&gt;="&amp;$B$3)</f>
        <v>1</v>
      </c>
    </row>
    <row r="40" spans="1:2" x14ac:dyDescent="0.25">
      <c r="A40" s="7" t="s">
        <v>37</v>
      </c>
      <c r="B40" s="9">
        <f ca="1">IFERROR(AVERAGEIFS(OCORRENCIAS!$X$2:$X$2000,OCORRENCIAS!$E$2:$E$2000,"&gt;="&amp;$B$3),0)</f>
        <v>5</v>
      </c>
    </row>
    <row r="41" spans="1:2" x14ac:dyDescent="0.25">
      <c r="A41" s="7" t="s">
        <v>38</v>
      </c>
      <c r="B41" s="8">
        <f ca="1">IFERROR(COUNTIFS(OCORRENCIAS!$S$2:$S$2000,"Encerrada-Falso positivo",OCORRENCIAS!$E$2:$E$2000,"&gt;="&amp;$B$3)/MAX(COUNTIFS(OCORRENCIAS!$E$2:$E$2000,"&gt;="&amp;$B$3),1),0)</f>
        <v>0</v>
      </c>
    </row>
    <row r="42" spans="1:2" x14ac:dyDescent="0.25">
      <c r="A42" s="7" t="s">
        <v>39</v>
      </c>
      <c r="B42" s="7">
        <f ca="1">COUNTIFS(OCORRENCIAS!$F$2:$F$2000,"Perda de sinal",OCORRENCIAS!$E$2:$E$2000,"&gt;="&amp;$B$3)</f>
        <v>0</v>
      </c>
    </row>
    <row r="43" spans="1:2" x14ac:dyDescent="0.25">
      <c r="A43" s="7" t="s">
        <v>40</v>
      </c>
      <c r="B43" s="7">
        <f ca="1">COUNTIFS(OCORRENCIAS!$U$2:$U$2000,"Sim",OCORRENCIAS!$E$2:$E$2000,"&gt;="&amp;$B$3)</f>
        <v>0</v>
      </c>
    </row>
    <row r="45" spans="1:2" ht="15.75" x14ac:dyDescent="0.25">
      <c r="A45" s="6" t="s">
        <v>41</v>
      </c>
    </row>
    <row r="46" spans="1:2" x14ac:dyDescent="0.25">
      <c r="A46" s="7" t="s">
        <v>42</v>
      </c>
      <c r="B46" s="9">
        <f ca="1">IFERROR(AVERAGEIFS(FRONTEIRA!$Y$2:$Y$2000,FRONTEIRA!$AA$2:$AA$2000,"Não"),0)</f>
        <v>4</v>
      </c>
    </row>
    <row r="47" spans="1:2" x14ac:dyDescent="0.25">
      <c r="A47" s="7" t="s">
        <v>43</v>
      </c>
      <c r="B47" s="8">
        <f>IFERROR(COUNTIF(FRONTEIRA!$L$2:$L$2000,"Verde")/MAX(COUNTA(FRONTEIRA!$L$2:$L$2000),1),0)</f>
        <v>1</v>
      </c>
    </row>
    <row r="48" spans="1:2" x14ac:dyDescent="0.25">
      <c r="A48" s="7" t="s">
        <v>44</v>
      </c>
      <c r="B48" s="7">
        <f>COUNTIF(FRONTEIRA!$S$2:$S$2000,"Retido")</f>
        <v>0</v>
      </c>
    </row>
    <row r="49" spans="1:2" x14ac:dyDescent="0.25">
      <c r="A49" s="7" t="s">
        <v>45</v>
      </c>
      <c r="B49" s="10">
        <f ca="1">SUM(FRONTEIRA!$Z$2:$Z$2000)</f>
        <v>5474.9999999999991</v>
      </c>
    </row>
    <row r="50" spans="1:2" x14ac:dyDescent="0.25">
      <c r="A50" s="7" t="s">
        <v>46</v>
      </c>
      <c r="B50" s="7">
        <f ca="1">COUNTIFS(SINISTROS!$E$2:$E$101,"&gt;="&amp;DATE(YEAR(TODAY()),1,1))</f>
        <v>0</v>
      </c>
    </row>
    <row r="51" spans="1:2" x14ac:dyDescent="0.25">
      <c r="A51" s="7" t="s">
        <v>47</v>
      </c>
      <c r="B51" s="10">
        <f>SUM(SINISTROS!$L$2:$L$101)</f>
        <v>0</v>
      </c>
    </row>
    <row r="53" spans="1:2" ht="15.75" x14ac:dyDescent="0.25">
      <c r="A53" s="6" t="s">
        <v>48</v>
      </c>
    </row>
    <row r="54" spans="1:2" x14ac:dyDescent="0.25">
      <c r="A54" t="s">
        <v>49</v>
      </c>
      <c r="B54">
        <f>COUNTIF(FOLLOWUP!$BL$2:$BL$2000,A54)</f>
        <v>0</v>
      </c>
    </row>
    <row r="55" spans="1:2" x14ac:dyDescent="0.25">
      <c r="A55" t="s">
        <v>50</v>
      </c>
      <c r="B55">
        <f>COUNTIF(FOLLOWUP!$BL$2:$BL$2000,A55)</f>
        <v>1</v>
      </c>
    </row>
    <row r="56" spans="1:2" x14ac:dyDescent="0.25">
      <c r="A56" t="s">
        <v>51</v>
      </c>
      <c r="B56">
        <f>COUNTIF(FOLLOWUP!$BL$2:$BL$2000,A56)</f>
        <v>0</v>
      </c>
    </row>
    <row r="57" spans="1:2" x14ac:dyDescent="0.25">
      <c r="A57" t="s">
        <v>52</v>
      </c>
      <c r="B57">
        <f>COUNTIF(FOLLOWUP!$BL$2:$BL$2000,A57)</f>
        <v>0</v>
      </c>
    </row>
    <row r="58" spans="1:2" x14ac:dyDescent="0.25">
      <c r="A58" t="s">
        <v>53</v>
      </c>
      <c r="B58">
        <f>COUNTIF(FOLLOWUP!$BL$2:$BL$2000,A58)</f>
        <v>0</v>
      </c>
    </row>
    <row r="59" spans="1:2" x14ac:dyDescent="0.25">
      <c r="A59" t="s">
        <v>54</v>
      </c>
      <c r="B59">
        <f>COUNTIF(FOLLOWUP!$BL$2:$BL$2000,A59)</f>
        <v>1</v>
      </c>
    </row>
    <row r="60" spans="1:2" x14ac:dyDescent="0.25">
      <c r="A60" t="s">
        <v>55</v>
      </c>
      <c r="B60">
        <f>COUNTIF(FOLLOWUP!$BL$2:$BL$2000,A60)</f>
        <v>0</v>
      </c>
    </row>
    <row r="61" spans="1:2" x14ac:dyDescent="0.25">
      <c r="A61" t="s">
        <v>56</v>
      </c>
      <c r="B61">
        <f>COUNTIF(FOLLOWUP!$BL$2:$BL$2000,A61)</f>
        <v>0</v>
      </c>
    </row>
    <row r="62" spans="1:2" x14ac:dyDescent="0.25">
      <c r="A62" t="s">
        <v>57</v>
      </c>
      <c r="B62">
        <f>COUNTIF(FOLLOWUP!$BL$2:$BL$2000,A62)</f>
        <v>0</v>
      </c>
    </row>
    <row r="63" spans="1:2" x14ac:dyDescent="0.25">
      <c r="A63" t="s">
        <v>58</v>
      </c>
      <c r="B63">
        <f>COUNTIF(FOLLOWUP!$BL$2:$BL$2000,A63)</f>
        <v>0</v>
      </c>
    </row>
    <row r="64" spans="1:2" x14ac:dyDescent="0.25">
      <c r="A64" t="s">
        <v>59</v>
      </c>
      <c r="B64">
        <f>COUNTIF(FOLLOWUP!$BL$2:$BL$2000,A64)</f>
        <v>0</v>
      </c>
    </row>
    <row r="65" spans="1:2" x14ac:dyDescent="0.25">
      <c r="A65" t="s">
        <v>60</v>
      </c>
      <c r="B65">
        <f>COUNTIF(FOLLOWUP!$BL$2:$BL$2000,A65)</f>
        <v>0</v>
      </c>
    </row>
    <row r="66" spans="1:2" x14ac:dyDescent="0.25">
      <c r="A66" t="s">
        <v>61</v>
      </c>
      <c r="B66">
        <f>COUNTIF(FOLLOWUP!$BL$2:$BL$2000,A66)</f>
        <v>1</v>
      </c>
    </row>
    <row r="67" spans="1:2" x14ac:dyDescent="0.25">
      <c r="A67" t="s">
        <v>62</v>
      </c>
      <c r="B67">
        <f>COUNTIF(FOLLOWUP!$BL$2:$BL$2000,A67)</f>
        <v>0</v>
      </c>
    </row>
    <row r="68" spans="1:2" x14ac:dyDescent="0.25">
      <c r="A68" t="s">
        <v>63</v>
      </c>
      <c r="B68">
        <f>COUNTIF(FOLLOWUP!$BL$2:$BL$2000,A68)</f>
        <v>1</v>
      </c>
    </row>
    <row r="69" spans="1:2" x14ac:dyDescent="0.25">
      <c r="A69" t="s">
        <v>64</v>
      </c>
      <c r="B69">
        <f>COUNTIF(FOLLOWUP!$BL$2:$BL$2000,A69)</f>
        <v>0</v>
      </c>
    </row>
    <row r="70" spans="1:2" x14ac:dyDescent="0.25">
      <c r="A70" t="s">
        <v>65</v>
      </c>
      <c r="B70">
        <f>COUNTIF(FOLLOWUP!$BL$2:$BL$2000,A70)</f>
        <v>0</v>
      </c>
    </row>
    <row r="71" spans="1:2" x14ac:dyDescent="0.25">
      <c r="A71" t="s">
        <v>66</v>
      </c>
      <c r="B71">
        <f>COUNTIF(FOLLOWUP!$BL$2:$BL$2000,A71)</f>
        <v>0</v>
      </c>
    </row>
    <row r="72" spans="1:2" x14ac:dyDescent="0.25">
      <c r="A72" t="s">
        <v>67</v>
      </c>
      <c r="B72">
        <f>COUNTIF(FOLLOWUP!$BL$2:$BL$2000,A72)</f>
        <v>0</v>
      </c>
    </row>
    <row r="73" spans="1:2" x14ac:dyDescent="0.25">
      <c r="A73" t="s">
        <v>68</v>
      </c>
      <c r="B73">
        <f>COUNTIF(FOLLOWUP!$BL$2:$BL$2000,A73)</f>
        <v>1</v>
      </c>
    </row>
    <row r="74" spans="1:2" x14ac:dyDescent="0.25">
      <c r="A74" t="s">
        <v>69</v>
      </c>
      <c r="B74">
        <f>COUNTIF(FOLLOWUP!$BL$2:$BL$2000,A74)</f>
        <v>0</v>
      </c>
    </row>
    <row r="75" spans="1:2" x14ac:dyDescent="0.25">
      <c r="A75" t="s">
        <v>70</v>
      </c>
      <c r="B75">
        <f>COUNTIF(FOLLOWUP!$BL$2:$BL$2000,A75)</f>
        <v>0</v>
      </c>
    </row>
    <row r="76" spans="1:2" x14ac:dyDescent="0.25">
      <c r="A76" t="s">
        <v>71</v>
      </c>
      <c r="B76">
        <f>COUNTIF(FOLLOWUP!$BL$2:$BL$2000,A76)</f>
        <v>0</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P401"/>
  <sheetViews>
    <sheetView workbookViewId="0">
      <pane ySplit="1" topLeftCell="A2" activePane="bottomLeft" state="frozen"/>
      <selection pane="bottomLeft"/>
    </sheetView>
  </sheetViews>
  <sheetFormatPr defaultRowHeight="15" x14ac:dyDescent="0.25"/>
  <cols>
    <col min="1" max="28" width="16" customWidth="1"/>
    <col min="29" max="29" width="16" hidden="1" customWidth="1"/>
    <col min="30" max="64" width="16" customWidth="1"/>
    <col min="65" max="65" width="16" hidden="1" customWidth="1"/>
    <col min="66" max="73" width="16" customWidth="1"/>
    <col min="74" max="74" width="16" hidden="1" customWidth="1"/>
    <col min="75" max="83" width="16" customWidth="1"/>
    <col min="84" max="84" width="16" hidden="1" customWidth="1"/>
    <col min="85" max="94" width="16" customWidth="1"/>
  </cols>
  <sheetData>
    <row r="1" spans="1:94" ht="32.1" customHeight="1" x14ac:dyDescent="0.25">
      <c r="A1" s="11" t="s">
        <v>72</v>
      </c>
      <c r="B1" s="11" t="s">
        <v>73</v>
      </c>
      <c r="C1" s="11" t="s">
        <v>74</v>
      </c>
      <c r="D1" s="11" t="s">
        <v>75</v>
      </c>
      <c r="E1" s="11" t="s">
        <v>76</v>
      </c>
      <c r="F1" s="11" t="s">
        <v>77</v>
      </c>
      <c r="G1" s="11" t="s">
        <v>78</v>
      </c>
      <c r="H1" s="11" t="s">
        <v>79</v>
      </c>
      <c r="I1" s="11" t="s">
        <v>80</v>
      </c>
      <c r="J1" s="11" t="s">
        <v>81</v>
      </c>
      <c r="K1" s="11" t="s">
        <v>82</v>
      </c>
      <c r="L1" s="11" t="s">
        <v>83</v>
      </c>
      <c r="M1" s="11" t="s">
        <v>84</v>
      </c>
      <c r="N1" s="11" t="s">
        <v>85</v>
      </c>
      <c r="O1" s="11" t="s">
        <v>86</v>
      </c>
      <c r="P1" s="11" t="s">
        <v>87</v>
      </c>
      <c r="Q1" s="11" t="s">
        <v>88</v>
      </c>
      <c r="R1" s="11" t="s">
        <v>89</v>
      </c>
      <c r="S1" s="11" t="s">
        <v>90</v>
      </c>
      <c r="T1" s="11" t="s">
        <v>91</v>
      </c>
      <c r="U1" s="11" t="s">
        <v>92</v>
      </c>
      <c r="V1" s="11" t="s">
        <v>93</v>
      </c>
      <c r="W1" s="11" t="s">
        <v>94</v>
      </c>
      <c r="X1" s="11" t="s">
        <v>95</v>
      </c>
      <c r="Y1" s="11" t="s">
        <v>96</v>
      </c>
      <c r="Z1" s="11" t="s">
        <v>97</v>
      </c>
      <c r="AA1" s="11" t="s">
        <v>98</v>
      </c>
      <c r="AB1" s="11" t="s">
        <v>99</v>
      </c>
      <c r="AC1" s="11" t="s">
        <v>100</v>
      </c>
      <c r="AD1" s="11" t="s">
        <v>101</v>
      </c>
      <c r="AE1" s="11" t="s">
        <v>102</v>
      </c>
      <c r="AF1" s="11" t="s">
        <v>103</v>
      </c>
      <c r="AG1" s="11" t="s">
        <v>104</v>
      </c>
      <c r="AH1" s="11" t="s">
        <v>105</v>
      </c>
      <c r="AI1" s="11" t="s">
        <v>106</v>
      </c>
      <c r="AJ1" s="11" t="s">
        <v>107</v>
      </c>
      <c r="AK1" s="11" t="s">
        <v>108</v>
      </c>
      <c r="AL1" s="11" t="s">
        <v>109</v>
      </c>
      <c r="AM1" s="11" t="s">
        <v>110</v>
      </c>
      <c r="AN1" s="11" t="s">
        <v>111</v>
      </c>
      <c r="AO1" s="11" t="s">
        <v>112</v>
      </c>
      <c r="AP1" s="11" t="s">
        <v>113</v>
      </c>
      <c r="AQ1" s="11" t="s">
        <v>114</v>
      </c>
      <c r="AR1" s="11" t="s">
        <v>115</v>
      </c>
      <c r="AS1" s="11" t="s">
        <v>116</v>
      </c>
      <c r="AT1" s="11" t="s">
        <v>117</v>
      </c>
      <c r="AU1" s="11" t="s">
        <v>118</v>
      </c>
      <c r="AV1" s="11" t="s">
        <v>119</v>
      </c>
      <c r="AW1" s="11" t="s">
        <v>120</v>
      </c>
      <c r="AX1" s="11" t="s">
        <v>121</v>
      </c>
      <c r="AY1" s="11" t="s">
        <v>122</v>
      </c>
      <c r="AZ1" s="11" t="s">
        <v>123</v>
      </c>
      <c r="BA1" s="11" t="s">
        <v>124</v>
      </c>
      <c r="BB1" s="11" t="s">
        <v>125</v>
      </c>
      <c r="BC1" s="11" t="s">
        <v>126</v>
      </c>
      <c r="BD1" s="11" t="s">
        <v>127</v>
      </c>
      <c r="BE1" s="11" t="s">
        <v>128</v>
      </c>
      <c r="BF1" s="11" t="s">
        <v>129</v>
      </c>
      <c r="BG1" s="11" t="s">
        <v>130</v>
      </c>
      <c r="BH1" s="11" t="s">
        <v>131</v>
      </c>
      <c r="BI1" s="11" t="s">
        <v>132</v>
      </c>
      <c r="BJ1" s="11" t="s">
        <v>133</v>
      </c>
      <c r="BK1" s="11" t="s">
        <v>134</v>
      </c>
      <c r="BL1" s="11" t="s">
        <v>135</v>
      </c>
      <c r="BM1" s="11" t="s">
        <v>136</v>
      </c>
      <c r="BN1" s="11" t="s">
        <v>137</v>
      </c>
      <c r="BO1" s="11" t="s">
        <v>138</v>
      </c>
      <c r="BP1" s="11" t="s">
        <v>139</v>
      </c>
      <c r="BQ1" s="11" t="s">
        <v>140</v>
      </c>
      <c r="BR1" s="11" t="s">
        <v>141</v>
      </c>
      <c r="BS1" s="11" t="s">
        <v>142</v>
      </c>
      <c r="BT1" s="11" t="s">
        <v>143</v>
      </c>
      <c r="BU1" s="11" t="s">
        <v>144</v>
      </c>
      <c r="BV1" s="11" t="s">
        <v>145</v>
      </c>
      <c r="BW1" s="11" t="s">
        <v>146</v>
      </c>
      <c r="BX1" s="11" t="s">
        <v>147</v>
      </c>
      <c r="BY1" s="11" t="s">
        <v>148</v>
      </c>
      <c r="BZ1" s="11" t="s">
        <v>149</v>
      </c>
      <c r="CA1" s="11" t="s">
        <v>150</v>
      </c>
      <c r="CB1" s="11" t="s">
        <v>151</v>
      </c>
      <c r="CC1" s="11" t="s">
        <v>152</v>
      </c>
      <c r="CD1" s="11" t="s">
        <v>153</v>
      </c>
      <c r="CE1" s="11" t="s">
        <v>154</v>
      </c>
      <c r="CF1" s="11" t="s">
        <v>155</v>
      </c>
      <c r="CG1" s="11" t="s">
        <v>156</v>
      </c>
      <c r="CH1" s="11" t="s">
        <v>157</v>
      </c>
      <c r="CI1" s="11" t="s">
        <v>158</v>
      </c>
      <c r="CJ1" s="11" t="s">
        <v>159</v>
      </c>
      <c r="CK1" s="11" t="s">
        <v>160</v>
      </c>
      <c r="CL1" s="11" t="s">
        <v>161</v>
      </c>
      <c r="CM1" s="11" t="s">
        <v>162</v>
      </c>
      <c r="CN1" s="11" t="s">
        <v>163</v>
      </c>
      <c r="CO1" s="11" t="s">
        <v>164</v>
      </c>
      <c r="CP1" s="11" t="s">
        <v>165</v>
      </c>
    </row>
    <row r="2" spans="1:94" x14ac:dyDescent="0.25">
      <c r="A2" s="7" t="s">
        <v>166</v>
      </c>
      <c r="B2" s="12">
        <v>46277.375</v>
      </c>
      <c r="C2" s="7" t="s">
        <v>167</v>
      </c>
      <c r="D2" s="7" t="s">
        <v>168</v>
      </c>
      <c r="E2" s="7"/>
      <c r="F2" s="7" t="str">
        <f>IF(C2="","",IFERROR(INDEX(VEICULOS!$C:$C,MATCH(C2,VEICULOS!$A:$A,0)),"?")&amp;IF(D2="",""," + "&amp;IFERROR(INDEX(VEICULOS!$C:$C,MATCH(D2,VEICULOS!$A:$A,0)),"?"))&amp;IF(E2="",""," + "&amp;IFERROR(INDEX(VEICULOS!$C:$C,MATCH(E2,VEICULOS!$A:$A,0)),"?")))</f>
        <v>Cavalo 6x4 + Carreta Sider 15,45m (107m3)</v>
      </c>
      <c r="G2" s="7" t="str">
        <f>IF(C2="","",IFERROR(INDEX(VEICULOS!$I:$I,MATCH(C2,VEICULOS!$A:$A,0)),"Não cadastrado"))</f>
        <v>Frota própria (CLT)</v>
      </c>
      <c r="H2" s="7" t="s">
        <v>169</v>
      </c>
      <c r="I2" s="7" t="str">
        <f>IF(H2="","",IFERROR(INDEX(MOTORISTAS!$B:$B,MATCH(H2,MOTORISTAS!$A:$A,0)),"Não cadastrado"))</f>
        <v>Sérgio Pinto Machado</v>
      </c>
      <c r="J2" s="7" t="s">
        <v>170</v>
      </c>
      <c r="K2" s="7"/>
      <c r="L2" s="7" t="str">
        <f>IF(K2="","",IFERROR(INDEX(MOTORISTAS!$B:$B,MATCH(K2,MOTORISTAS!$A:$A,0)),"Não cadastrado"))</f>
        <v/>
      </c>
      <c r="M2" s="7" t="str">
        <f ca="1">IF(H2="","",IFERROR(INDEX(MOTORISTAS!$AA:$AA,MATCH(H2,MOTORISTAS!$A:$A,0)),"Não cadastrado"))</f>
        <v>Apto</v>
      </c>
      <c r="N2" s="7" t="str">
        <f ca="1">IF(H2="","",IF(COUNTIFS(CONSULTAS!$C$2:$C$2000,H2,CONSULTAS!$E$2:$E$2000,"GR",CONSULTAS!$S$2:$S$2000,"Sim")&gt;0,"Sim","Não"))</f>
        <v>Sim</v>
      </c>
      <c r="O2" s="7" t="str">
        <f ca="1">IF(H2="","",IFERROR(INDEX(CONSULTAS!$L:$L,MATCH(H2&amp;"#GR",CONSULTAS!$T:$T,0)),"—"))</f>
        <v>LIB-551004</v>
      </c>
      <c r="P2" s="13">
        <f ca="1">IF(H2="","",IFERROR(INDEX(CONSULTAS!$Q:$Q,MATCH(H2&amp;"#GR",CONSULTAS!$T:$T,0)),""))</f>
        <v>46402</v>
      </c>
      <c r="Q2" s="7" t="str">
        <f ca="1">IF(H2="","",IF(COUNTIFS(CONSULTAS!$C$2:$C$2000,H2,CONSULTAS!$E$2:$E$2000,"Seguradora",CONSULTAS!$S$2:$S$2000,"Sim")&gt;0,"Sim","Não"))</f>
        <v>Sim</v>
      </c>
      <c r="R2" s="7" t="str">
        <f ca="1">IF(H2="","",IFERROR(INDEX(CONSULTAS!$L:$L,MATCH(H2&amp;"#Seguradora",CONSULTAS!$T:$T,0)),"—"))</f>
        <v>SEG-98870</v>
      </c>
      <c r="S2" s="13">
        <f ca="1">IF(H2="","",IFERROR(INDEX(CONSULTAS!$Q:$Q,MATCH(H2&amp;"#Seguradora",CONSULTAS!$T:$T,0)),""))</f>
        <v>46402</v>
      </c>
      <c r="T2" s="10">
        <f ca="1">IF(H2="","",IFERROR(INDEX(CONSULTAS!$N:$N,MATCH(H2&amp;"#GR",CONSULTAS!$T:$T,0)),""))</f>
        <v>1500000</v>
      </c>
      <c r="U2" s="7" t="str">
        <f>IF(K2="","N/A",IF(AND(COUNTIFS(CONSULTAS!$C$2:$C$2000,K2,CONSULTAS!$E$2:$E$2000,"GR",CONSULTAS!$S$2:$S$2000,"Sim")&gt;0,COUNTIFS(CONSULTAS!$C$2:$C$2000,K2,CONSULTAS!$E$2:$E$2000,"Seguradora",CONSULTAS!$S$2:$S$2000,"Sim")&gt;0),"Sim","Não"))</f>
        <v>N/A</v>
      </c>
      <c r="V2" s="7" t="str">
        <f ca="1">IF(C2="","",IFERROR(INDEX(VEICULOS!$X:$X,MATCH(C2,VEICULOS!$A:$A,0)),"Não"))</f>
        <v>Sim</v>
      </c>
      <c r="W2" s="7" t="s">
        <v>171</v>
      </c>
      <c r="X2" s="7" t="s">
        <v>172</v>
      </c>
      <c r="Y2" s="7" t="s">
        <v>173</v>
      </c>
      <c r="Z2" s="10">
        <v>610000</v>
      </c>
      <c r="AA2" s="7" t="s">
        <v>174</v>
      </c>
      <c r="AB2" s="10">
        <f t="shared" ref="AB2:AB65" si="0">IF(Z2="","",IF(AA2="USD",Z2*P_TAXA_USD,Z2))</f>
        <v>610000</v>
      </c>
      <c r="AC2" s="7">
        <f>IF(OR(Y2="",AB2=""),0,SUMPRODUCT((PGR_REGRAS!$C$2:$C$61=Y2)*(PGR_REGRAS!$D$2:$D$61&lt;=AB2)*(PGR_REGRAS!$E$2:$E$61&gt;=AB2)*(PGR_REGRAS!$C$2:$C$61&lt;&gt;"")*ROW(PGR_REGRAS!$C$2:$C$61)))</f>
        <v>3</v>
      </c>
      <c r="AD2" s="7" t="str">
        <f>IF(AC2=0,IF(Y2="","","Sem regra - consultar seguradora"),INDEX(PGR_REGRAS!$A:$A,AC2))</f>
        <v>PGR-02</v>
      </c>
      <c r="AE2" s="7" t="str">
        <f>IF(AC2=0,"",INDEX(PGR_REGRAS!$T:$T,AC2))</f>
        <v>Cadastro + rastreador 24h + espelhamento 2h antes; proibido terceiro (exemplo)</v>
      </c>
      <c r="AF2" s="7" t="str">
        <f>IF(AC2=0,"",INDEX(PGR_REGRAS!$I:$I,AC2))</f>
        <v>Não</v>
      </c>
      <c r="AG2" s="7">
        <f>IF(AC2=0,"",INDEX(PGR_REGRAS!$K:$K,AC2))</f>
        <v>0</v>
      </c>
      <c r="AH2" s="7" t="str">
        <f t="shared" ref="AH2:AH65" si="1">IF(AB2="","",IF(AB2&gt;P_LMG_REF,"Sim","Não"))</f>
        <v>Não</v>
      </c>
      <c r="AI2" s="7" t="s">
        <v>175</v>
      </c>
      <c r="AJ2" s="7" t="s">
        <v>176</v>
      </c>
      <c r="AK2" s="7" t="s">
        <v>177</v>
      </c>
      <c r="AL2" s="7" t="s">
        <v>178</v>
      </c>
      <c r="AM2" s="7" t="s">
        <v>179</v>
      </c>
      <c r="AN2" s="7" t="s">
        <v>170</v>
      </c>
      <c r="AO2" s="13">
        <v>46279</v>
      </c>
      <c r="AP2" s="12">
        <v>46279.25</v>
      </c>
      <c r="AQ2" s="12">
        <v>46279.333333333343</v>
      </c>
      <c r="AR2" s="7" t="str">
        <f>IF(C2="","",IFERROR(INDEX(RASTREADORES!$F:$F,MATCH(C2&amp;"#Principal",RASTREADORES!$Y:$Y,0))&amp;" ("&amp;INDEX(RASTREADORES!$G:$G,MATCH(C2&amp;"#Principal",RASTREADORES!$Y:$Y,0))&amp;")","Sem rastreador principal"))</f>
        <v>Autotrac PRIME (Híbrido (satélite+4G))</v>
      </c>
      <c r="AS2" s="7" t="str">
        <f>IF(C2="","",IFERROR(INDEX(RASTREADORES!$H:$H,MATCH(C2&amp;"#Principal",RASTREADORES!$Y:$Y,0)),"—"))</f>
        <v>7714410</v>
      </c>
      <c r="AT2" s="7" t="str">
        <f>IF(C2="","",IFERROR(INDEX(RASTREADORES!$A:$A,MATCH(C2&amp;"#Redundante",RASTREADORES!$Y:$Y,0)),IFERROR(INDEX(RASTREADORES!$A:$A,MATCH(C2&amp;"#Isca retornável",RASTREADORES!$Y:$Y,0)),IFERROR(INDEX(RASTREADORES!$A:$A,MATCH(C2&amp;"#Isca descartável",RASTREADORES!$Y:$Y,0)),"Nenhum"))))</f>
        <v>Nenhum</v>
      </c>
      <c r="AU2" s="7" t="str">
        <f>IF(C2="","",IFERROR(INDEX(RASTREADORES!$L:$L,MATCH(C2&amp;"#Principal",RASTREADORES!$Y:$Y,0)),""))</f>
        <v>A confirmar</v>
      </c>
      <c r="AV2" s="7" t="str">
        <f ca="1">IF(C2="","",IF(COUNTIFS(ESPELHAMENTOS!$B$2:$B$2000,C2,ESPELHAMENTOS!$O$2:$O$2000,"Sim")&gt;0,"Sim","Não"))</f>
        <v>Não</v>
      </c>
      <c r="AW2" s="7">
        <f ca="1">IF(C2="","",COUNTIFS(ESPELHAMENTOS!$B$2:$B$2000,C2,ESPELHAMENTOS!$O$2:$O$2000,"Sim"))</f>
        <v>0</v>
      </c>
      <c r="AX2" s="7" t="str">
        <f ca="1">IF(C2="","",IF(COUNTIFS(ESPELHAMENTOS!$B$2:$B$2000,C2,ESPELHAMENTOS!$O$2:$O$2000,"Sim",ESPELHAMENTOS!$E$2:$E$2000,"GR transportadora")&gt;0,"Sim","Não"))</f>
        <v>Não</v>
      </c>
      <c r="AY2" s="7">
        <f>IF(OR(AQ2="",C2=""),"",IFERROR(ROUND((AQ2-SUMPRODUCT(MIN((ESPELHAMENTOS!$C$2:$C$2000=A2)*ESPELHAMENTOS!$H$2:$H$2000+(ESPELHAMENTOS!$C$2:$C$2000&lt;&gt;A2)*99999)))*24,1),""))</f>
        <v>3</v>
      </c>
      <c r="AZ2" s="7" t="str">
        <f ca="1">IF(C2="","",IF(COUNTIFS(CHECKLISTS!$B$2:$B$2000,C2,CHECKLISTS!$AH$2:$AH$2000,"Válido",CHECKLISTS!$AG$2:$AG$2000,"&gt;="&amp;INT(IF(AO2="",TODAY(),AO2)))+COUNTIFS(CHECKLISTS!$B$2:$B$2000,C2,CHECKLISTS!$AH$2:$AH$2000,"Vence &lt;=7d",CHECKLISTS!$AG$2:$AG$2000,"&gt;="&amp;INT(IF(AO2="",TODAY(),AO2)))&gt;0,"Sim","Não"))</f>
        <v>Sim</v>
      </c>
      <c r="BA2" s="13" t="str">
        <f>IF(C2="","",IF(COUNTIFS(CHECKLISTS!$B$2:$B$2000,C2,CHECKLISTS!$AF$2:$AF$2000,"Aprovado")=0,"",SUMPRODUCT(MAX((CHECKLISTS!$B$2:$B$2000=C2)*CHECKLISTS!$AG$2:$AG$2000))))</f>
        <v/>
      </c>
      <c r="BB2" s="7" t="str">
        <f>IF(A2="","",IF(COUNTIFS(SMP!$B$2:$B$2000,A2,SMP!$I$2:$I$2000,"Liberada")+COUNTIFS(SMP!$B$2:$B$2000,A2,SMP!$I$2:$I$2000,"Em andamento")+COUNTIFS(SMP!$B$2:$B$2000,A2,SMP!$I$2:$I$2000,"Finalizada")&gt;0,"Sim","Não"))</f>
        <v>Sim</v>
      </c>
      <c r="BC2" s="7" t="str">
        <f>IF(A2="","",IFERROR(INDEX(SMP!$A:$A,MATCH(A2,SMP!$B:$B,0)),"—"))</f>
        <v>SMP-88210</v>
      </c>
      <c r="BD2" s="7" t="str">
        <f>IF(A2="","",IFERROR(INDEX(SMP!$I:$I,MATCH(A2,SMP!$B:$B,0)),"Não aberta"))</f>
        <v>Finalizada</v>
      </c>
      <c r="BE2" s="7" t="str">
        <f>IF(A2="","",IFERROR(INDEX(SMP!$D:$D,MATCH(A2,SMP!$B:$B,0)),""))</f>
        <v>A DEFINIR</v>
      </c>
      <c r="BF2" s="7" t="str">
        <f>IF(A2="","",IF(COUNTIFS(AVERBACOES!$B$2:$B$2000,A2,AVERBACOES!$Q$2:$Q$2000,"Averbado completo")+COUNTIFS(AVERBACOES!$B$2:$B$2000,A2,AVERBACOES!$Q$2:$Q$2000,"Averbado CRT")+COUNTIFS(AVERBACOES!$B$2:$B$2000,A2,AVERBACOES!$Q$2:$Q$2000,"Averbado CT-e")+COUNTIFS(AVERBACOES!$B$2:$B$2000,A2,AVERBACOES!$Q$2:$Q$2000,"Averbado MDF-e")+COUNTIFS(AVERBACOES!$B$2:$B$2000,A2,AVERBACOES!$Q$2:$Q$2000,"Averbado pelo embarcador")&gt;0,"Sim","Não"))</f>
        <v>Sim</v>
      </c>
      <c r="BG2" s="7" t="str">
        <f>IF(A2="","",IFERROR(INDEX(AVERBACOES!$L:$L,MATCH(A2,AVERBACOES!$B:$B,0)),"—"))</f>
        <v>AV-2026-004401</v>
      </c>
      <c r="BH2" s="7" t="s">
        <v>180</v>
      </c>
      <c r="BI2" s="7" t="s">
        <v>181</v>
      </c>
      <c r="BJ2" s="7"/>
      <c r="BK2" s="7" t="s">
        <v>170</v>
      </c>
      <c r="BL2" s="7" t="s">
        <v>68</v>
      </c>
      <c r="BM2" s="7">
        <f t="shared" ref="BM2:BM65" si="2">IF(BL2="",0,VALUE(LEFT(BL2,2)))</f>
        <v>20</v>
      </c>
      <c r="BN2" s="7" t="str">
        <f t="shared" ref="BN2:BN65" si="3">IF(A2="","",IF(AP2&lt;&gt;"","Sim","Não"))</f>
        <v>Sim</v>
      </c>
      <c r="BO2" s="7" t="str">
        <f t="shared" ref="BO2:BO65" si="4">IF(A2="","",IF(OR(BM2=8,BM2=9,BM2=10,BM2=11,BM2=15),"Sim","Não"))</f>
        <v>Não</v>
      </c>
      <c r="BP2" s="7" t="str">
        <f t="shared" ref="BP2:BP65" si="5">IF(A2="","",IF(AND(BM2&gt;=12,BM2&lt;=14),"Sim","Não"))</f>
        <v>Não</v>
      </c>
      <c r="BQ2" s="7" t="str">
        <f t="shared" ref="BQ2:BQ65" si="6">IF(A2="","",IF(OR(AND(BM2&gt;=16,BM2&lt;=20),BR2&lt;&gt;""),"Sim","Não"))</f>
        <v>Sim</v>
      </c>
      <c r="BR2" s="12">
        <v>46283.625</v>
      </c>
      <c r="BS2" s="7" t="str">
        <f t="shared" ref="BS2:BS65" si="7">IF(A2="","",IF(OR(BM2=18,BM2=19,BM2=20),"Sim","Não"))</f>
        <v>Sim</v>
      </c>
      <c r="BT2" s="7" t="str">
        <f>IF(C2="","",IF(BV2=0,"Sem posição registrada",IFERROR(INDEX(POSICOES!$E:$E,MATCH(C2&amp;"#"&amp;ROUND(BV2*1440,0),POSICOES!$R:$R,0)),"?")))</f>
        <v>Depósito destino - Rosario</v>
      </c>
      <c r="BU2" s="7" t="str">
        <f>IF(OR(C2="",BV2=0),"",IFERROR(INDEX(POSICOES!$F:$F,MATCH(C2&amp;"#"&amp;ROUND(BV2*1440,0),POSICOES!$R:$R,0))&amp;"/"&amp;INDEX(POSICOES!$G:$G,MATCH(C2&amp;"#"&amp;ROUND(BV2*1440,0),POSICOES!$R:$R,0))&amp;" - "&amp;INDEX(POSICOES!$H:$H,MATCH(C2&amp;"#"&amp;ROUND(BV2*1440,0),POSICOES!$R:$R,0)),""))</f>
        <v>Rosario/Santa Fe - AR</v>
      </c>
      <c r="BV2" s="14">
        <f>IF(C2="",0,SUMPRODUCT(MAX((POSICOES!$C$2:$C$3000=C2)*POSICOES!$B$2:$B$3000)))</f>
        <v>46290.333333333343</v>
      </c>
      <c r="BW2" s="7" t="str">
        <f t="shared" ref="BW2:BW65" ca="1" si="8">IF(OR(BV2=0,BM2=0,BM2&gt;=20),"",ROUND((NOW()-BV2)*24,1))</f>
        <v/>
      </c>
      <c r="BX2" s="7" t="str">
        <f t="shared" ref="BX2:BX65" ca="1" si="9">IF(BW2="","",IF(BW2&lt;P_SINAL_ALERTA,"Online",IF(BW2&lt;P_SINAL_CRIT,"Sem sinal 1-4h","Sem sinal &gt;4h")))</f>
        <v/>
      </c>
      <c r="BY2" s="12"/>
      <c r="BZ2" s="12"/>
      <c r="CA2" s="7" t="str">
        <f>IF(A2="","",IF(COUNTIFS(FRONTEIRA!$B$2:$B$2000,A2,FRONTEIRA!$AA$2:$AA$2000,"Sim")=0,"",ROUND(SUMIFS(FRONTEIRA!$Y$2:$Y$2000,FRONTEIRA!$B$2:$B$2000,A2,FRONTEIRA!$AA$2:$AA$2000,"Sim"),1)))</f>
        <v/>
      </c>
      <c r="CB2" s="7" t="str">
        <f>IF(A2="","",IFERROR(INDEX(FRONTEIRA!$L:$L,MATCH(A2,FRONTEIRA!$B:$B,0)),""))</f>
        <v/>
      </c>
      <c r="CC2" s="7" t="str">
        <f>IF(A2="","",IF(COUNTIFS(OCORRENCIAS!$B$2:$B$2000,A2,OCORRENCIAS!$Z$2:$Z$2000,"Sim")&gt;0,"Sim","Não"))</f>
        <v>Não</v>
      </c>
      <c r="CD2" s="7" t="str">
        <f t="shared" ref="CD2:CD65" ca="1" si="10">IF(A2="","",IF(AND(N2="Sim",Q2="Sim",OR(U2="Sim",U2="N/A"),V2="Sim",M2&lt;&gt;"Inapto",AZ2="Sim",AV2="Sim",BB2="Sim",BF2="Sim",OR(BK2="Sim",BK2="N/A"),OR(T2="",AB2="",AB2&lt;=T2),OR(AH2&lt;&gt;"Sim",CE2="Sim")),"APTO","BLOQUEADO"))</f>
        <v>BLOQUEADO</v>
      </c>
      <c r="CE2" s="7"/>
      <c r="CF2" s="7" t="str">
        <f t="shared" ref="CF2:CF65" ca="1" si="11">IF(N2&lt;&gt;"Sim","Motorista GR; ","")&amp;IF(Q2&lt;&gt;"Sim","Motorista seguradora; ","")&amp;IF(U2="Não","Motorista 2; ","")&amp;IF(V2&lt;&gt;"Sim","Veículo GR; ","")&amp;IF(M2="Inapto","Documentos do motorista; ","")&amp;IF(AZ2&lt;&gt;"Sim","Checklist; ","")&amp;IF(AV2&lt;&gt;"Sim","Espelhamento; ","")&amp;IF(BB2&lt;&gt;"Sim","SMP; ","")&amp;IF(BF2&lt;&gt;"Sim","Averbação; ","")&amp;IF(BK2="Não","Docs internacionais; ","")&amp;IF(AND(T2&lt;&gt;"",AB2&lt;&gt;"",AB2&gt;T2),"Valor acima do perfil; ","")&amp;IF(AND(AH2="Sim",CE2&lt;&gt;"Sim"),"Acima do LMG sem aprovação; ","")</f>
        <v xml:space="preserve">Espelhamento; </v>
      </c>
      <c r="CG2" s="7" t="str">
        <f t="shared" ref="CG2:CG65" ca="1" si="12">IF(A2="","",IF(CF2="","Nenhuma",LEFT(CF2,LEN(CF2)-2)))</f>
        <v>Espelhamento</v>
      </c>
      <c r="CH2" s="7" t="str">
        <f t="shared" ref="CH2:CH65" ca="1" si="13">IF(A2="","",IF(AND(OR(BO2="Sim",BP2="Sim"),CD2="BLOQUEADO"),"Sim","Não"))</f>
        <v>Não</v>
      </c>
      <c r="CI2" s="7" t="str">
        <f t="shared" ref="CI2:CI65" si="14">IF(OR(C2="",BM2=0,BM2&gt;=20),"Não",IF(B2=SUMPRODUCT(MAX((C$2:C$2000=C2)*(BM$2:BM$2000&gt;0)*(BM$2:BM$2000&lt;20)*B$2:B$2000)),"Sim","Não"))</f>
        <v>Não</v>
      </c>
      <c r="CJ2" s="7" t="str">
        <f t="shared" ref="CJ2:CJ65" ca="1" si="15">IF(A2="","","Viagem "&amp;A2&amp;" - Placa "&amp;C2&amp;" - "&amp;BL2&amp;" - Local: "&amp;BT2&amp;" - Motorista: "&amp;I2&amp;" (GR: "&amp;N2&amp;"; Seguradora: "&amp;Q2&amp;") - Rastreador: "&amp;AR2&amp;" no "&amp;AS2&amp;" - Espelhado: "&amp;AV2&amp;" - Checklist: "&amp;AZ2&amp;" - SMP: "&amp;BB2&amp;" - Averbado: "&amp;BF2&amp;" - Apto: "&amp;CD2&amp;" - Pendencias: "&amp;CG2)</f>
        <v>Viagem RGB-2026-0405 - Placa IYB5C34 - 20 Finalizado - Local: Depósito destino - Rosario - Motorista: Sérgio Pinto Machado (GR: Sim; Seguradora: Sim) - Rastreador: Autotrac PRIME (Híbrido (satélite+4G)) no 7714410 - Espelhado: Não - Checklist: Sim - SMP: Sim - Averbado: Sim - Apto: BLOQUEADO - Pendencias: Espelhamento</v>
      </c>
      <c r="CK2" s="7"/>
      <c r="CL2" s="7"/>
      <c r="CM2" s="7" t="s">
        <v>182</v>
      </c>
      <c r="CN2" s="12">
        <v>46287.756944444453</v>
      </c>
      <c r="CO2" s="7" t="s">
        <v>183</v>
      </c>
      <c r="CP2" s="7" t="str">
        <f t="shared" ref="CP2:CP65" ca="1" si="16">IF(OR(CN2="",BM2&lt;7,BM2&gt;=20),"",IF((NOW()-CN2)*24&gt;P_ATUALIZ_MAX_H,"Sim","Não"))</f>
        <v/>
      </c>
    </row>
    <row r="3" spans="1:94" x14ac:dyDescent="0.25">
      <c r="A3" s="7" t="s">
        <v>184</v>
      </c>
      <c r="B3" s="12">
        <v>46283.416666666657</v>
      </c>
      <c r="C3" s="7" t="s">
        <v>185</v>
      </c>
      <c r="D3" s="7" t="s">
        <v>186</v>
      </c>
      <c r="E3" s="7"/>
      <c r="F3" s="7" t="str">
        <f>IF(C3="","",IFERROR(INDEX(VEICULOS!$C:$C,MATCH(C3,VEICULOS!$A:$A,0)),"?")&amp;IF(D3="",""," + "&amp;IFERROR(INDEX(VEICULOS!$C:$C,MATCH(D3,VEICULOS!$A:$A,0)),"?"))&amp;IF(E3="",""," + "&amp;IFERROR(INDEX(VEICULOS!$C:$C,MATCH(E3,VEICULOS!$A:$A,0)),"?")))</f>
        <v>Cavalo 6x2 + Carreta Sider 15,45m (107m3)</v>
      </c>
      <c r="G3" s="7" t="str">
        <f>IF(C3="","",IFERROR(INDEX(VEICULOS!$I:$I,MATCH(C3,VEICULOS!$A:$A,0)),"Não cadastrado"))</f>
        <v>Frota própria (CLT)</v>
      </c>
      <c r="H3" s="7" t="s">
        <v>187</v>
      </c>
      <c r="I3" s="7" t="str">
        <f>IF(H3="","",IFERROR(INDEX(MOTORISTAS!$B:$B,MATCH(H3,MOTORISTAS!$A:$A,0)),"Não cadastrado"))</f>
        <v>João Carlos Pereira</v>
      </c>
      <c r="J3" s="7" t="s">
        <v>170</v>
      </c>
      <c r="K3" s="7"/>
      <c r="L3" s="7" t="str">
        <f>IF(K3="","",IFERROR(INDEX(MOTORISTAS!$B:$B,MATCH(K3,MOTORISTAS!$A:$A,0)),"Não cadastrado"))</f>
        <v/>
      </c>
      <c r="M3" s="7" t="str">
        <f ca="1">IF(H3="","",IFERROR(INDEX(MOTORISTAS!$AA:$AA,MATCH(H3,MOTORISTAS!$A:$A,0)),"Não cadastrado"))</f>
        <v>Apto</v>
      </c>
      <c r="N3" s="7" t="str">
        <f ca="1">IF(H3="","",IF(COUNTIFS(CONSULTAS!$C$2:$C$2000,H3,CONSULTAS!$E$2:$E$2000,"GR",CONSULTAS!$S$2:$S$2000,"Sim")&gt;0,"Sim","Não"))</f>
        <v>Sim</v>
      </c>
      <c r="O3" s="7" t="str">
        <f ca="1">IF(H3="","",IFERROR(INDEX(CONSULTAS!$L:$L,MATCH(H3&amp;"#GR",CONSULTAS!$T:$T,0)),"—"))</f>
        <v>LIB-558812</v>
      </c>
      <c r="P3" s="13">
        <f ca="1">IF(H3="","",IFERROR(INDEX(CONSULTAS!$Q:$Q,MATCH(H3&amp;"#GR",CONSULTAS!$T:$T,0)),""))</f>
        <v>46420</v>
      </c>
      <c r="Q3" s="7" t="str">
        <f ca="1">IF(H3="","",IF(COUNTIFS(CONSULTAS!$C$2:$C$2000,H3,CONSULTAS!$E$2:$E$2000,"Seguradora",CONSULTAS!$S$2:$S$2000,"Sim")&gt;0,"Sim","Não"))</f>
        <v>Sim</v>
      </c>
      <c r="R3" s="7" t="str">
        <f ca="1">IF(H3="","",IFERROR(INDEX(CONSULTAS!$L:$L,MATCH(H3&amp;"#Seguradora",CONSULTAS!$T:$T,0)),"—"))</f>
        <v>SEG-99102</v>
      </c>
      <c r="S3" s="13">
        <f ca="1">IF(H3="","",IFERROR(INDEX(CONSULTAS!$Q:$Q,MATCH(H3&amp;"#Seguradora",CONSULTAS!$T:$T,0)),""))</f>
        <v>46420</v>
      </c>
      <c r="T3" s="10">
        <f ca="1">IF(H3="","",IFERROR(INDEX(CONSULTAS!$N:$N,MATCH(H3&amp;"#GR",CONSULTAS!$T:$T,0)),""))</f>
        <v>1500000</v>
      </c>
      <c r="U3" s="7" t="str">
        <f>IF(K3="","N/A",IF(AND(COUNTIFS(CONSULTAS!$C$2:$C$2000,K3,CONSULTAS!$E$2:$E$2000,"GR",CONSULTAS!$S$2:$S$2000,"Sim")&gt;0,COUNTIFS(CONSULTAS!$C$2:$C$2000,K3,CONSULTAS!$E$2:$E$2000,"Seguradora",CONSULTAS!$S$2:$S$2000,"Sim")&gt;0),"Sim","Não"))</f>
        <v>N/A</v>
      </c>
      <c r="V3" s="7" t="str">
        <f ca="1">IF(C3="","",IFERROR(INDEX(VEICULOS!$X:$X,MATCH(C3,VEICULOS!$A:$A,0)),"Não"))</f>
        <v>Sim</v>
      </c>
      <c r="W3" s="7" t="s">
        <v>188</v>
      </c>
      <c r="X3" s="7" t="s">
        <v>189</v>
      </c>
      <c r="Y3" s="7" t="s">
        <v>190</v>
      </c>
      <c r="Z3" s="10">
        <v>820000</v>
      </c>
      <c r="AA3" s="7" t="s">
        <v>174</v>
      </c>
      <c r="AB3" s="10">
        <f t="shared" si="0"/>
        <v>820000</v>
      </c>
      <c r="AC3" s="7">
        <f>IF(OR(Y3="",AB3=""),0,SUMPRODUCT((PGR_REGRAS!$C$2:$C$61=Y3)*(PGR_REGRAS!$D$2:$D$61&lt;=AB3)*(PGR_REGRAS!$E$2:$E$61&gt;=AB3)*(PGR_REGRAS!$C$2:$C$61&lt;&gt;"")*ROW(PGR_REGRAS!$C$2:$C$61)))</f>
        <v>5</v>
      </c>
      <c r="AD3" s="7" t="str">
        <f>IF(AC3=0,IF(Y3="","","Sem regra - consultar seguradora"),INDEX(PGR_REGRAS!$A:$A,AC3))</f>
        <v>PGR-04</v>
      </c>
      <c r="AE3" s="7" t="str">
        <f>IF(AC3=0,"",INDEX(PGR_REGRAS!$T:$T,AC3))</f>
        <v>Cadastro + rastreador (exemplo)</v>
      </c>
      <c r="AF3" s="7" t="str">
        <f>IF(AC3=0,"",INDEX(PGR_REGRAS!$I:$I,AC3))</f>
        <v>Não</v>
      </c>
      <c r="AG3" s="7">
        <f>IF(AC3=0,"",INDEX(PGR_REGRAS!$K:$K,AC3))</f>
        <v>0</v>
      </c>
      <c r="AH3" s="7" t="str">
        <f t="shared" si="1"/>
        <v>Não</v>
      </c>
      <c r="AI3" s="7" t="s">
        <v>191</v>
      </c>
      <c r="AJ3" s="7" t="s">
        <v>192</v>
      </c>
      <c r="AK3" s="7" t="s">
        <v>178</v>
      </c>
      <c r="AL3" s="7"/>
      <c r="AM3" s="7" t="s">
        <v>179</v>
      </c>
      <c r="AN3" s="7" t="s">
        <v>170</v>
      </c>
      <c r="AO3" s="13">
        <v>46286</v>
      </c>
      <c r="AP3" s="12">
        <v>46286.666666666657</v>
      </c>
      <c r="AQ3" s="12">
        <v>46287.298611111109</v>
      </c>
      <c r="AR3" s="7" t="str">
        <f>IF(C3="","",IFERROR(INDEX(RASTREADORES!$F:$F,MATCH(C3&amp;"#Principal",RASTREADORES!$Y:$Y,0))&amp;" ("&amp;INDEX(RASTREADORES!$G:$G,MATCH(C3&amp;"#Principal",RASTREADORES!$Y:$Y,0))&amp;")","Sem rastreador principal"))</f>
        <v>Autotrac PRIME (Híbrido (satélite+4G))</v>
      </c>
      <c r="AS3" s="7" t="str">
        <f>IF(C3="","",IFERROR(INDEX(RASTREADORES!$H:$H,MATCH(C3&amp;"#Principal",RASTREADORES!$Y:$Y,0)),"—"))</f>
        <v>7712345</v>
      </c>
      <c r="AT3" s="7" t="str">
        <f>IF(C3="","",IFERROR(INDEX(RASTREADORES!$A:$A,MATCH(C3&amp;"#Redundante",RASTREADORES!$Y:$Y,0)),IFERROR(INDEX(RASTREADORES!$A:$A,MATCH(C3&amp;"#Isca retornável",RASTREADORES!$Y:$Y,0)),IFERROR(INDEX(RASTREADORES!$A:$A,MATCH(C3&amp;"#Isca descartável",RASTREADORES!$Y:$Y,0)),"Nenhum"))))</f>
        <v>EQ-050</v>
      </c>
      <c r="AU3" s="7" t="str">
        <f>IF(C3="","",IFERROR(INDEX(RASTREADORES!$L:$L,MATCH(C3&amp;"#Principal",RASTREADORES!$Y:$Y,0)),""))</f>
        <v>A confirmar</v>
      </c>
      <c r="AV3" s="7" t="str">
        <f ca="1">IF(C3="","",IF(COUNTIFS(ESPELHAMENTOS!$B$2:$B$2000,C3,ESPELHAMENTOS!$O$2:$O$2000,"Sim")&gt;0,"Sim","Não"))</f>
        <v>Sim</v>
      </c>
      <c r="AW3" s="7">
        <f ca="1">IF(C3="","",COUNTIFS(ESPELHAMENTOS!$B$2:$B$2000,C3,ESPELHAMENTOS!$O$2:$O$2000,"Sim"))</f>
        <v>2</v>
      </c>
      <c r="AX3" s="7" t="str">
        <f ca="1">IF(C3="","",IF(COUNTIFS(ESPELHAMENTOS!$B$2:$B$2000,C3,ESPELHAMENTOS!$O$2:$O$2000,"Sim",ESPELHAMENTOS!$E$2:$E$2000,"GR transportadora")&gt;0,"Sim","Não"))</f>
        <v>Sim</v>
      </c>
      <c r="AY3" s="7">
        <f>IF(OR(AQ3="",C3=""),"",IFERROR(ROUND((AQ3-SUMPRODUCT(MIN((ESPELHAMENTOS!$C$2:$C$2000=A3)*ESPELHAMENTOS!$H$2:$H$2000+(ESPELHAMENTOS!$C$2:$C$2000&lt;&gt;A3)*99999)))*24,1),""))</f>
        <v>2.7</v>
      </c>
      <c r="AZ3" s="7" t="str">
        <f ca="1">IF(C3="","",IF(COUNTIFS(CHECKLISTS!$B$2:$B$2000,C3,CHECKLISTS!$AH$2:$AH$2000,"Válido",CHECKLISTS!$AG$2:$AG$2000,"&gt;="&amp;INT(IF(AO3="",TODAY(),AO3)))+COUNTIFS(CHECKLISTS!$B$2:$B$2000,C3,CHECKLISTS!$AH$2:$AH$2000,"Vence &lt;=7d",CHECKLISTS!$AG$2:$AG$2000,"&gt;="&amp;INT(IF(AO3="",TODAY(),AO3)))&gt;0,"Sim","Não"))</f>
        <v>Sim</v>
      </c>
      <c r="BA3" s="13" t="str">
        <f>IF(C3="","",IF(COUNTIFS(CHECKLISTS!$B$2:$B$2000,C3,CHECKLISTS!$AF$2:$AF$2000,"Aprovado")=0,"",SUMPRODUCT(MAX((CHECKLISTS!$B$2:$B$2000=C3)*CHECKLISTS!$AG$2:$AG$2000))))</f>
        <v/>
      </c>
      <c r="BB3" s="7" t="str">
        <f>IF(A3="","",IF(COUNTIFS(SMP!$B$2:$B$2000,A3,SMP!$I$2:$I$2000,"Liberada")+COUNTIFS(SMP!$B$2:$B$2000,A3,SMP!$I$2:$I$2000,"Em andamento")+COUNTIFS(SMP!$B$2:$B$2000,A3,SMP!$I$2:$I$2000,"Finalizada")&gt;0,"Sim","Não"))</f>
        <v>Sim</v>
      </c>
      <c r="BC3" s="7" t="str">
        <f>IF(A3="","",IFERROR(INDEX(SMP!$A:$A,MATCH(A3,SMP!$B:$B,0)),"—"))</f>
        <v>SMP-88231</v>
      </c>
      <c r="BD3" s="7" t="str">
        <f>IF(A3="","",IFERROR(INDEX(SMP!$I:$I,MATCH(A3,SMP!$B:$B,0)),"Não aberta"))</f>
        <v>Em andamento</v>
      </c>
      <c r="BE3" s="7" t="str">
        <f>IF(A3="","",IFERROR(INDEX(SMP!$D:$D,MATCH(A3,SMP!$B:$B,0)),""))</f>
        <v>A DEFINIR</v>
      </c>
      <c r="BF3" s="7" t="str">
        <f>IF(A3="","",IF(COUNTIFS(AVERBACOES!$B$2:$B$2000,A3,AVERBACOES!$Q$2:$Q$2000,"Averbado completo")+COUNTIFS(AVERBACOES!$B$2:$B$2000,A3,AVERBACOES!$Q$2:$Q$2000,"Averbado CRT")+COUNTIFS(AVERBACOES!$B$2:$B$2000,A3,AVERBACOES!$Q$2:$Q$2000,"Averbado CT-e")+COUNTIFS(AVERBACOES!$B$2:$B$2000,A3,AVERBACOES!$Q$2:$Q$2000,"Averbado MDF-e")+COUNTIFS(AVERBACOES!$B$2:$B$2000,A3,AVERBACOES!$Q$2:$Q$2000,"Averbado pelo embarcador")&gt;0,"Sim","Não"))</f>
        <v>Sim</v>
      </c>
      <c r="BG3" s="7" t="str">
        <f>IF(A3="","",IFERROR(INDEX(AVERBACOES!$L:$L,MATCH(A3,AVERBACOES!$B:$B,0)),"—"))</f>
        <v>AV-2026-004512</v>
      </c>
      <c r="BH3" s="7" t="s">
        <v>193</v>
      </c>
      <c r="BI3" s="7" t="s">
        <v>194</v>
      </c>
      <c r="BJ3" s="7"/>
      <c r="BK3" s="7" t="s">
        <v>170</v>
      </c>
      <c r="BL3" s="7" t="s">
        <v>61</v>
      </c>
      <c r="BM3" s="7">
        <f t="shared" si="2"/>
        <v>13</v>
      </c>
      <c r="BN3" s="7" t="str">
        <f t="shared" si="3"/>
        <v>Sim</v>
      </c>
      <c r="BO3" s="7" t="str">
        <f t="shared" si="4"/>
        <v>Não</v>
      </c>
      <c r="BP3" s="7" t="str">
        <f t="shared" si="5"/>
        <v>Sim</v>
      </c>
      <c r="BQ3" s="7" t="str">
        <f t="shared" si="6"/>
        <v>Não</v>
      </c>
      <c r="BR3" s="12"/>
      <c r="BS3" s="7" t="str">
        <f t="shared" si="7"/>
        <v>Não</v>
      </c>
      <c r="BT3" s="7" t="str">
        <f>IF(C3="","",IF(BV3=0,"Sem posição registrada",IFERROR(INDEX(POSICOES!$E:$E,MATCH(C3&amp;"#"&amp;ROUND(BV3*1440,0),POSICOES!$R:$R,0)),"?")))</f>
        <v>Porto Seco Rodoviário de Uruguaiana - pátio</v>
      </c>
      <c r="BU3" s="7" t="str">
        <f>IF(OR(C3="",BV3=0),"",IFERROR(INDEX(POSICOES!$F:$F,MATCH(C3&amp;"#"&amp;ROUND(BV3*1440,0),POSICOES!$R:$R,0))&amp;"/"&amp;INDEX(POSICOES!$G:$G,MATCH(C3&amp;"#"&amp;ROUND(BV3*1440,0),POSICOES!$R:$R,0))&amp;" - "&amp;INDEX(POSICOES!$H:$H,MATCH(C3&amp;"#"&amp;ROUND(BV3*1440,0),POSICOES!$R:$R,0)),""))</f>
        <v>Uruguaiana/RS - BR</v>
      </c>
      <c r="BV3" s="14">
        <f>IF(C3="",0,SUMPRODUCT(MAX((POSICOES!$C$2:$C$3000=C3)*POSICOES!$B$2:$B$3000)))</f>
        <v>46290.5625</v>
      </c>
      <c r="BW3" s="7">
        <f t="shared" ca="1" si="8"/>
        <v>6.1</v>
      </c>
      <c r="BX3" s="7" t="str">
        <f t="shared" ca="1" si="9"/>
        <v>Sem sinal &gt;4h</v>
      </c>
      <c r="BY3" s="12"/>
      <c r="BZ3" s="12">
        <v>46291.833333333343</v>
      </c>
      <c r="CA3" s="7">
        <f ca="1">IF(A3="","",IF(COUNTIFS(FRONTEIRA!$B$2:$B$2000,A3,FRONTEIRA!$AA$2:$AA$2000,"Sim")=0,"",ROUND(SUMIFS(FRONTEIRA!$Y$2:$Y$2000,FRONTEIRA!$B$2:$B$2000,A3,FRONTEIRA!$AA$2:$AA$2000,"Sim"),1)))</f>
        <v>83.6</v>
      </c>
      <c r="CB3" s="7" t="str">
        <f>IF(A3="","",IFERROR(INDEX(FRONTEIRA!$L:$L,MATCH(A3,FRONTEIRA!$B:$B,0)),""))</f>
        <v>Verde</v>
      </c>
      <c r="CC3" s="7" t="str">
        <f>IF(A3="","",IF(COUNTIFS(OCORRENCIAS!$B$2:$B$2000,A3,OCORRENCIAS!$Z$2:$Z$2000,"Sim")&gt;0,"Sim","Não"))</f>
        <v>Não</v>
      </c>
      <c r="CD3" s="7" t="str">
        <f t="shared" ca="1" si="10"/>
        <v>APTO</v>
      </c>
      <c r="CE3" s="7"/>
      <c r="CF3" s="7" t="str">
        <f t="shared" ca="1" si="11"/>
        <v/>
      </c>
      <c r="CG3" s="7" t="str">
        <f t="shared" ca="1" si="12"/>
        <v>Nenhuma</v>
      </c>
      <c r="CH3" s="7" t="str">
        <f t="shared" ca="1" si="13"/>
        <v>Não</v>
      </c>
      <c r="CI3" s="7" t="str">
        <f t="shared" si="14"/>
        <v>Sim</v>
      </c>
      <c r="CJ3" s="7" t="str">
        <f t="shared" ca="1" si="15"/>
        <v>Viagem RGB-2026-0412 - Placa IYA3B21 - 13 Fronteira - despacho/parametrização - Local: Porto Seco Rodoviário de Uruguaiana - pátio - Motorista: João Carlos Pereira (GR: Sim; Seguradora: Sim) - Rastreador: Autotrac PRIME (Híbrido (satélite+4G)) no 7712345 - Espelhado: Sim - Checklist: Sim - SMP: Sim - Averbado: Sim - Apto: APTO - Pendencias: Nenhuma</v>
      </c>
      <c r="CK3" s="7"/>
      <c r="CL3" s="7"/>
      <c r="CM3" s="7" t="s">
        <v>195</v>
      </c>
      <c r="CN3" s="12">
        <v>46290.579861111109</v>
      </c>
      <c r="CO3" s="7" t="s">
        <v>183</v>
      </c>
      <c r="CP3" s="7" t="str">
        <f t="shared" ca="1" si="16"/>
        <v>Sim</v>
      </c>
    </row>
    <row r="4" spans="1:94" x14ac:dyDescent="0.25">
      <c r="A4" s="7" t="s">
        <v>196</v>
      </c>
      <c r="B4" s="12">
        <v>46287.333333333343</v>
      </c>
      <c r="C4" s="7" t="s">
        <v>197</v>
      </c>
      <c r="D4" s="7" t="s">
        <v>198</v>
      </c>
      <c r="E4" s="7"/>
      <c r="F4" s="7" t="str">
        <f>IF(C4="","",IFERROR(INDEX(VEICULOS!$C:$C,MATCH(C4,VEICULOS!$A:$A,0)),"?")&amp;IF(D4="",""," + "&amp;IFERROR(INDEX(VEICULOS!$C:$C,MATCH(D4,VEICULOS!$A:$A,0)),"?"))&amp;IF(E4="",""," + "&amp;IFERROR(INDEX(VEICULOS!$C:$C,MATCH(E4,VEICULOS!$A:$A,0)),"?")))</f>
        <v>Cavalo 6x2 + Carreta Aberta 15m (100m3)</v>
      </c>
      <c r="G4" s="7" t="str">
        <f>IF(C4="","",IFERROR(INDEX(VEICULOS!$I:$I,MATCH(C4,VEICULOS!$A:$A,0)),"Não cadastrado"))</f>
        <v>Frota própria (CLT)</v>
      </c>
      <c r="H4" s="7" t="s">
        <v>199</v>
      </c>
      <c r="I4" s="7" t="str">
        <f>IF(H4="","",IFERROR(INDEX(MOTORISTAS!$B:$B,MATCH(H4,MOTORISTAS!$A:$A,0)),"Não cadastrado"))</f>
        <v>Luis Alberto Fagundes</v>
      </c>
      <c r="J4" s="7" t="s">
        <v>170</v>
      </c>
      <c r="K4" s="7"/>
      <c r="L4" s="7" t="str">
        <f>IF(K4="","",IFERROR(INDEX(MOTORISTAS!$B:$B,MATCH(K4,MOTORISTAS!$A:$A,0)),"Não cadastrado"))</f>
        <v/>
      </c>
      <c r="M4" s="7" t="str">
        <f ca="1">IF(H4="","",IFERROR(INDEX(MOTORISTAS!$AA:$AA,MATCH(H4,MOTORISTAS!$A:$A,0)),"Não cadastrado"))</f>
        <v>Apto</v>
      </c>
      <c r="N4" s="7" t="str">
        <f ca="1">IF(H4="","",IF(COUNTIFS(CONSULTAS!$C$2:$C$2000,H4,CONSULTAS!$E$2:$E$2000,"GR",CONSULTAS!$S$2:$S$2000,"Sim")&gt;0,"Sim","Não"))</f>
        <v>Sim</v>
      </c>
      <c r="O4" s="7" t="str">
        <f ca="1">IF(H4="","",IFERROR(INDEX(CONSULTAS!$L:$L,MATCH(H4&amp;"#GR",CONSULTAS!$T:$T,0)),"—"))</f>
        <v>LIB-570331</v>
      </c>
      <c r="P4" s="13">
        <f ca="1">IF(H4="","",IFERROR(INDEX(CONSULTAS!$Q:$Q,MATCH(H4&amp;"#GR",CONSULTAS!$T:$T,0)),""))</f>
        <v>46456</v>
      </c>
      <c r="Q4" s="7" t="str">
        <f ca="1">IF(H4="","",IF(COUNTIFS(CONSULTAS!$C$2:$C$2000,H4,CONSULTAS!$E$2:$E$2000,"Seguradora",CONSULTAS!$S$2:$S$2000,"Sim")&gt;0,"Sim","Não"))</f>
        <v>Sim</v>
      </c>
      <c r="R4" s="7" t="str">
        <f ca="1">IF(H4="","",IFERROR(INDEX(CONSULTAS!$L:$L,MATCH(H4&amp;"#Seguradora",CONSULTAS!$T:$T,0)),"—"))</f>
        <v>SEG-99240</v>
      </c>
      <c r="S4" s="13">
        <f ca="1">IF(H4="","",IFERROR(INDEX(CONSULTAS!$Q:$Q,MATCH(H4&amp;"#Seguradora",CONSULTAS!$T:$T,0)),""))</f>
        <v>46456</v>
      </c>
      <c r="T4" s="10">
        <f ca="1">IF(H4="","",IFERROR(INDEX(CONSULTAS!$N:$N,MATCH(H4&amp;"#GR",CONSULTAS!$T:$T,0)),""))</f>
        <v>1000000</v>
      </c>
      <c r="U4" s="7" t="str">
        <f>IF(K4="","N/A",IF(AND(COUNTIFS(CONSULTAS!$C$2:$C$2000,K4,CONSULTAS!$E$2:$E$2000,"GR",CONSULTAS!$S$2:$S$2000,"Sim")&gt;0,COUNTIFS(CONSULTAS!$C$2:$C$2000,K4,CONSULTAS!$E$2:$E$2000,"Seguradora",CONSULTAS!$S$2:$S$2000,"Sim")&gt;0),"Sim","Não"))</f>
        <v>N/A</v>
      </c>
      <c r="V4" s="7" t="str">
        <f ca="1">IF(C4="","",IFERROR(INDEX(VEICULOS!$X:$X,MATCH(C4,VEICULOS!$A:$A,0)),"Não"))</f>
        <v>Sim</v>
      </c>
      <c r="W4" s="7" t="s">
        <v>171</v>
      </c>
      <c r="X4" s="7" t="s">
        <v>200</v>
      </c>
      <c r="Y4" s="7" t="s">
        <v>173</v>
      </c>
      <c r="Z4" s="10">
        <v>95000</v>
      </c>
      <c r="AA4" s="7" t="s">
        <v>201</v>
      </c>
      <c r="AB4" s="10">
        <f t="shared" si="0"/>
        <v>513000.00000000006</v>
      </c>
      <c r="AC4" s="7">
        <f>IF(OR(Y4="",AB4=""),0,SUMPRODUCT((PGR_REGRAS!$C$2:$C$61=Y4)*(PGR_REGRAS!$D$2:$D$61&lt;=AB4)*(PGR_REGRAS!$E$2:$E$61&gt;=AB4)*(PGR_REGRAS!$C$2:$C$61&lt;&gt;"")*ROW(PGR_REGRAS!$C$2:$C$61)))</f>
        <v>3</v>
      </c>
      <c r="AD4" s="7" t="str">
        <f>IF(AC4=0,IF(Y4="","","Sem regra - consultar seguradora"),INDEX(PGR_REGRAS!$A:$A,AC4))</f>
        <v>PGR-02</v>
      </c>
      <c r="AE4" s="7" t="str">
        <f>IF(AC4=0,"",INDEX(PGR_REGRAS!$T:$T,AC4))</f>
        <v>Cadastro + rastreador 24h + espelhamento 2h antes; proibido terceiro (exemplo)</v>
      </c>
      <c r="AF4" s="7" t="str">
        <f>IF(AC4=0,"",INDEX(PGR_REGRAS!$I:$I,AC4))</f>
        <v>Não</v>
      </c>
      <c r="AG4" s="7">
        <f>IF(AC4=0,"",INDEX(PGR_REGRAS!$K:$K,AC4))</f>
        <v>0</v>
      </c>
      <c r="AH4" s="7" t="str">
        <f t="shared" si="1"/>
        <v>Não</v>
      </c>
      <c r="AI4" s="7" t="s">
        <v>202</v>
      </c>
      <c r="AJ4" s="7" t="s">
        <v>176</v>
      </c>
      <c r="AK4" s="7" t="s">
        <v>177</v>
      </c>
      <c r="AL4" s="7" t="s">
        <v>178</v>
      </c>
      <c r="AM4" s="7" t="s">
        <v>179</v>
      </c>
      <c r="AN4" s="7" t="s">
        <v>170</v>
      </c>
      <c r="AO4" s="13">
        <v>46289</v>
      </c>
      <c r="AP4" s="12">
        <v>46289.333333333343</v>
      </c>
      <c r="AQ4" s="12">
        <v>46289.458333333343</v>
      </c>
      <c r="AR4" s="7" t="str">
        <f>IF(C4="","",IFERROR(INDEX(RASTREADORES!$F:$F,MATCH(C4&amp;"#Principal",RASTREADORES!$Y:$Y,0))&amp;" ("&amp;INDEX(RASTREADORES!$G:$G,MATCH(C4&amp;"#Principal",RASTREADORES!$Y:$Y,0))&amp;")","Sem rastreador principal"))</f>
        <v>Autotrac PRIME (Híbrido (satélite+4G))</v>
      </c>
      <c r="AS4" s="7" t="str">
        <f>IF(C4="","",IFERROR(INDEX(RASTREADORES!$H:$H,MATCH(C4&amp;"#Principal",RASTREADORES!$Y:$Y,0)),"—"))</f>
        <v>7715872</v>
      </c>
      <c r="AT4" s="7" t="str">
        <f>IF(C4="","",IFERROR(INDEX(RASTREADORES!$A:$A,MATCH(C4&amp;"#Redundante",RASTREADORES!$Y:$Y,0)),IFERROR(INDEX(RASTREADORES!$A:$A,MATCH(C4&amp;"#Isca retornável",RASTREADORES!$Y:$Y,0)),IFERROR(INDEX(RASTREADORES!$A:$A,MATCH(C4&amp;"#Isca descartável",RASTREADORES!$Y:$Y,0)),"Nenhum"))))</f>
        <v>Nenhum</v>
      </c>
      <c r="AU4" s="7" t="str">
        <f>IF(C4="","",IFERROR(INDEX(RASTREADORES!$L:$L,MATCH(C4&amp;"#Principal",RASTREADORES!$Y:$Y,0)),""))</f>
        <v>A confirmar</v>
      </c>
      <c r="AV4" s="7" t="str">
        <f ca="1">IF(C4="","",IF(COUNTIFS(ESPELHAMENTOS!$B$2:$B$2000,C4,ESPELHAMENTOS!$O$2:$O$2000,"Sim")&gt;0,"Sim","Não"))</f>
        <v>Sim</v>
      </c>
      <c r="AW4" s="7">
        <f ca="1">IF(C4="","",COUNTIFS(ESPELHAMENTOS!$B$2:$B$2000,C4,ESPELHAMENTOS!$O$2:$O$2000,"Sim"))</f>
        <v>1</v>
      </c>
      <c r="AX4" s="7" t="str">
        <f ca="1">IF(C4="","",IF(COUNTIFS(ESPELHAMENTOS!$B$2:$B$2000,C4,ESPELHAMENTOS!$O$2:$O$2000,"Sim",ESPELHAMENTOS!$E$2:$E$2000,"GR transportadora")&gt;0,"Sim","Não"))</f>
        <v>Sim</v>
      </c>
      <c r="AY4" s="7">
        <f>IF(OR(AQ4="",C4=""),"",IFERROR(ROUND((AQ4-SUMPRODUCT(MIN((ESPELHAMENTOS!$C$2:$C$2000=A4)*ESPELHAMENTOS!$H$2:$H$2000+(ESPELHAMENTOS!$C$2:$C$2000&lt;&gt;A4)*99999)))*24,1),""))</f>
        <v>4</v>
      </c>
      <c r="AZ4" s="7" t="str">
        <f ca="1">IF(C4="","",IF(COUNTIFS(CHECKLISTS!$B$2:$B$2000,C4,CHECKLISTS!$AH$2:$AH$2000,"Válido",CHECKLISTS!$AG$2:$AG$2000,"&gt;="&amp;INT(IF(AO4="",TODAY(),AO4)))+COUNTIFS(CHECKLISTS!$B$2:$B$2000,C4,CHECKLISTS!$AH$2:$AH$2000,"Vence &lt;=7d",CHECKLISTS!$AG$2:$AG$2000,"&gt;="&amp;INT(IF(AO4="",TODAY(),AO4)))&gt;0,"Sim","Não"))</f>
        <v>Sim</v>
      </c>
      <c r="BA4" s="13" t="str">
        <f>IF(C4="","",IF(COUNTIFS(CHECKLISTS!$B$2:$B$2000,C4,CHECKLISTS!$AF$2:$AF$2000,"Aprovado")=0,"",SUMPRODUCT(MAX((CHECKLISTS!$B$2:$B$2000=C4)*CHECKLISTS!$AG$2:$AG$2000))))</f>
        <v/>
      </c>
      <c r="BB4" s="7" t="str">
        <f>IF(A4="","",IF(COUNTIFS(SMP!$B$2:$B$2000,A4,SMP!$I$2:$I$2000,"Liberada")+COUNTIFS(SMP!$B$2:$B$2000,A4,SMP!$I$2:$I$2000,"Em andamento")+COUNTIFS(SMP!$B$2:$B$2000,A4,SMP!$I$2:$I$2000,"Finalizada")&gt;0,"Sim","Não"))</f>
        <v>Sim</v>
      </c>
      <c r="BC4" s="7" t="str">
        <f>IF(A4="","",IFERROR(INDEX(SMP!$A:$A,MATCH(A4,SMP!$B:$B,0)),"—"))</f>
        <v>SMP-88240</v>
      </c>
      <c r="BD4" s="7" t="str">
        <f>IF(A4="","",IFERROR(INDEX(SMP!$I:$I,MATCH(A4,SMP!$B:$B,0)),"Não aberta"))</f>
        <v>Em andamento</v>
      </c>
      <c r="BE4" s="7" t="str">
        <f>IF(A4="","",IFERROR(INDEX(SMP!$D:$D,MATCH(A4,SMP!$B:$B,0)),""))</f>
        <v>A DEFINIR</v>
      </c>
      <c r="BF4" s="7" t="str">
        <f>IF(A4="","",IF(COUNTIFS(AVERBACOES!$B$2:$B$2000,A4,AVERBACOES!$Q$2:$Q$2000,"Averbado completo")+COUNTIFS(AVERBACOES!$B$2:$B$2000,A4,AVERBACOES!$Q$2:$Q$2000,"Averbado CRT")+COUNTIFS(AVERBACOES!$B$2:$B$2000,A4,AVERBACOES!$Q$2:$Q$2000,"Averbado CT-e")+COUNTIFS(AVERBACOES!$B$2:$B$2000,A4,AVERBACOES!$Q$2:$Q$2000,"Averbado MDF-e")+COUNTIFS(AVERBACOES!$B$2:$B$2000,A4,AVERBACOES!$Q$2:$Q$2000,"Averbado pelo embarcador")&gt;0,"Sim","Não"))</f>
        <v>Sim</v>
      </c>
      <c r="BG4" s="7" t="str">
        <f>IF(A4="","",IFERROR(INDEX(AVERBACOES!$L:$L,MATCH(A4,AVERBACOES!$B:$B,0)),"—"))</f>
        <v>AV-2026-004530</v>
      </c>
      <c r="BH4" s="7" t="s">
        <v>203</v>
      </c>
      <c r="BI4" s="7" t="s">
        <v>204</v>
      </c>
      <c r="BJ4" s="7"/>
      <c r="BK4" s="7" t="s">
        <v>170</v>
      </c>
      <c r="BL4" s="7" t="s">
        <v>63</v>
      </c>
      <c r="BM4" s="7">
        <f t="shared" si="2"/>
        <v>15</v>
      </c>
      <c r="BN4" s="7" t="str">
        <f t="shared" si="3"/>
        <v>Sim</v>
      </c>
      <c r="BO4" s="7" t="str">
        <f t="shared" si="4"/>
        <v>Sim</v>
      </c>
      <c r="BP4" s="7" t="str">
        <f t="shared" si="5"/>
        <v>Não</v>
      </c>
      <c r="BQ4" s="7" t="str">
        <f t="shared" si="6"/>
        <v>Não</v>
      </c>
      <c r="BR4" s="12"/>
      <c r="BS4" s="7" t="str">
        <f t="shared" si="7"/>
        <v>Não</v>
      </c>
      <c r="BT4" s="7" t="str">
        <f>IF(C4="","",IF(BV4=0,"Sem posição registrada",IFERROR(INDEX(POSICOES!$E:$E,MATCH(C4&amp;"#"&amp;ROUND(BV4*1440,0),POSICOES!$R:$R,0)),"?")))</f>
        <v>RN127 km 210</v>
      </c>
      <c r="BU4" s="7" t="str">
        <f>IF(OR(C4="",BV4=0),"",IFERROR(INDEX(POSICOES!$F:$F,MATCH(C4&amp;"#"&amp;ROUND(BV4*1440,0),POSICOES!$R:$R,0))&amp;"/"&amp;INDEX(POSICOES!$G:$G,MATCH(C4&amp;"#"&amp;ROUND(BV4*1440,0),POSICOES!$R:$R,0))&amp;" - "&amp;INDEX(POSICOES!$H:$H,MATCH(C4&amp;"#"&amp;ROUND(BV4*1440,0),POSICOES!$R:$R,0)),""))</f>
        <v>Federal/Entre Ríos - AR</v>
      </c>
      <c r="BV4" s="14">
        <f>IF(C4="",0,SUMPRODUCT(MAX((POSICOES!$C$2:$C$3000=C4)*POSICOES!$B$2:$B$3000)))</f>
        <v>46290.5</v>
      </c>
      <c r="BW4" s="7">
        <f t="shared" ca="1" si="8"/>
        <v>7.6</v>
      </c>
      <c r="BX4" s="7" t="str">
        <f t="shared" ca="1" si="9"/>
        <v>Sem sinal &gt;4h</v>
      </c>
      <c r="BY4" s="12">
        <v>46292.75</v>
      </c>
      <c r="BZ4" s="12">
        <v>46293.833333333343</v>
      </c>
      <c r="CA4" s="7" t="str">
        <f>IF(A4="","",IF(COUNTIFS(FRONTEIRA!$B$2:$B$2000,A4,FRONTEIRA!$AA$2:$AA$2000,"Sim")=0,"",ROUND(SUMIFS(FRONTEIRA!$Y$2:$Y$2000,FRONTEIRA!$B$2:$B$2000,A4,FRONTEIRA!$AA$2:$AA$2000,"Sim"),1)))</f>
        <v/>
      </c>
      <c r="CB4" s="7" t="str">
        <f>IF(A4="","",IFERROR(INDEX(FRONTEIRA!$L:$L,MATCH(A4,FRONTEIRA!$B:$B,0)),""))</f>
        <v>Verde</v>
      </c>
      <c r="CC4" s="7" t="str">
        <f>IF(A4="","",IF(COUNTIFS(OCORRENCIAS!$B$2:$B$2000,A4,OCORRENCIAS!$Z$2:$Z$2000,"Sim")&gt;0,"Sim","Não"))</f>
        <v>Sim</v>
      </c>
      <c r="CD4" s="7" t="str">
        <f t="shared" ca="1" si="10"/>
        <v>APTO</v>
      </c>
      <c r="CE4" s="7"/>
      <c r="CF4" s="7" t="str">
        <f t="shared" ca="1" si="11"/>
        <v/>
      </c>
      <c r="CG4" s="7" t="str">
        <f t="shared" ca="1" si="12"/>
        <v>Nenhuma</v>
      </c>
      <c r="CH4" s="7" t="str">
        <f t="shared" ca="1" si="13"/>
        <v>Não</v>
      </c>
      <c r="CI4" s="7" t="str">
        <f t="shared" si="14"/>
        <v>Sim</v>
      </c>
      <c r="CJ4" s="7" t="str">
        <f t="shared" ca="1" si="15"/>
        <v>Viagem RGB-2026-0415 - Placa IYD2E67 - 15 Fronteira liberada - trânsito exterior - Local: RN127 km 210 - Motorista: Luis Alberto Fagundes (GR: Sim; Seguradora: Sim) - Rastreador: Autotrac PRIME (Híbrido (satélite+4G)) no 7715872 - Espelhado: Sim - Checklist: Sim - SMP: Sim - Averbado: Sim - Apto: APTO - Pendencias: Nenhuma</v>
      </c>
      <c r="CK4" s="7"/>
      <c r="CL4" s="7"/>
      <c r="CM4" s="7" t="s">
        <v>205</v>
      </c>
      <c r="CN4" s="12">
        <v>46290.572916666657</v>
      </c>
      <c r="CO4" s="7" t="s">
        <v>183</v>
      </c>
      <c r="CP4" s="7" t="str">
        <f t="shared" ca="1" si="16"/>
        <v>Sim</v>
      </c>
    </row>
    <row r="5" spans="1:94" x14ac:dyDescent="0.25">
      <c r="A5" s="7" t="s">
        <v>206</v>
      </c>
      <c r="B5" s="12">
        <v>46289.458333333343</v>
      </c>
      <c r="C5" s="7" t="s">
        <v>207</v>
      </c>
      <c r="D5" s="7" t="s">
        <v>208</v>
      </c>
      <c r="E5" s="7"/>
      <c r="F5" s="7" t="str">
        <f>IF(C5="","",IFERROR(INDEX(VEICULOS!$C:$C,MATCH(C5,VEICULOS!$A:$A,0)),"?")&amp;IF(D5="",""," + "&amp;IFERROR(INDEX(VEICULOS!$C:$C,MATCH(D5,VEICULOS!$A:$A,0)),"?"))&amp;IF(E5="",""," + "&amp;IFERROR(INDEX(VEICULOS!$C:$C,MATCH(E5,VEICULOS!$A:$A,0)),"?")))</f>
        <v>Cavalo 6x4 + Carreta Aberta 15m (100m3)</v>
      </c>
      <c r="G5" s="7" t="str">
        <f>IF(C5="","",IFERROR(INDEX(VEICULOS!$I:$I,MATCH(C5,VEICULOS!$A:$A,0)),"Não cadastrado"))</f>
        <v>Agregado</v>
      </c>
      <c r="H5" s="7" t="s">
        <v>209</v>
      </c>
      <c r="I5" s="7" t="str">
        <f>IF(H5="","",IFERROR(INDEX(MOTORISTAS!$B:$B,MATCH(H5,MOTORISTAS!$A:$A,0)),"Não cadastrado"))</f>
        <v>Ricardo Alves Nunes</v>
      </c>
      <c r="J5" s="7" t="s">
        <v>170</v>
      </c>
      <c r="K5" s="7"/>
      <c r="L5" s="7" t="str">
        <f>IF(K5="","",IFERROR(INDEX(MOTORISTAS!$B:$B,MATCH(K5,MOTORISTAS!$A:$A,0)),"Não cadastrado"))</f>
        <v/>
      </c>
      <c r="M5" s="7" t="str">
        <f ca="1">IF(H5="","",IFERROR(INDEX(MOTORISTAS!$AA:$AA,MATCH(H5,MOTORISTAS!$A:$A,0)),"Não cadastrado"))</f>
        <v>Inapto</v>
      </c>
      <c r="N5" s="7" t="str">
        <f ca="1">IF(H5="","",IF(COUNTIFS(CONSULTAS!$C$2:$C$2000,H5,CONSULTAS!$E$2:$E$2000,"GR",CONSULTAS!$S$2:$S$2000,"Sim")&gt;0,"Sim","Não"))</f>
        <v>Sim</v>
      </c>
      <c r="O5" s="7" t="str">
        <f ca="1">IF(H5="","",IFERROR(INDEX(CONSULTAS!$L:$L,MATCH(H5&amp;"#GR",CONSULTAS!$T:$T,0)),"—"))</f>
        <v>LIB-601277</v>
      </c>
      <c r="P5" s="13">
        <f ca="1">IF(H5="","",IFERROR(INDEX(CONSULTAS!$Q:$Q,MATCH(H5&amp;"#GR",CONSULTAS!$T:$T,0)),""))</f>
        <v>46297</v>
      </c>
      <c r="Q5" s="7" t="str">
        <f ca="1">IF(H5="","",IF(COUNTIFS(CONSULTAS!$C$2:$C$2000,H5,CONSULTAS!$E$2:$E$2000,"Seguradora",CONSULTAS!$S$2:$S$2000,"Sim")&gt;0,"Sim","Não"))</f>
        <v>Não</v>
      </c>
      <c r="R5" s="7" t="str">
        <f ca="1">IF(H5="","",IFERROR(INDEX(CONSULTAS!$L:$L,MATCH(H5&amp;"#Seguradora",CONSULTAS!$T:$T,0)),"—"))</f>
        <v>—</v>
      </c>
      <c r="S5" s="13" t="str">
        <f ca="1">IF(H5="","",IFERROR(INDEX(CONSULTAS!$Q:$Q,MATCH(H5&amp;"#Seguradora",CONSULTAS!$T:$T,0)),""))</f>
        <v/>
      </c>
      <c r="T5" s="10">
        <f ca="1">IF(H5="","",IFERROR(INDEX(CONSULTAS!$N:$N,MATCH(H5&amp;"#GR",CONSULTAS!$T:$T,0)),""))</f>
        <v>500000</v>
      </c>
      <c r="U5" s="7" t="str">
        <f>IF(K5="","N/A",IF(AND(COUNTIFS(CONSULTAS!$C$2:$C$2000,K5,CONSULTAS!$E$2:$E$2000,"GR",CONSULTAS!$S$2:$S$2000,"Sim")&gt;0,COUNTIFS(CONSULTAS!$C$2:$C$2000,K5,CONSULTAS!$E$2:$E$2000,"Seguradora",CONSULTAS!$S$2:$S$2000,"Sim")&gt;0),"Sim","Não"))</f>
        <v>N/A</v>
      </c>
      <c r="V5" s="7" t="str">
        <f ca="1">IF(C5="","",IFERROR(INDEX(VEICULOS!$X:$X,MATCH(C5,VEICULOS!$A:$A,0)),"Não"))</f>
        <v>Sim</v>
      </c>
      <c r="W5" s="7" t="s">
        <v>210</v>
      </c>
      <c r="X5" s="7" t="s">
        <v>211</v>
      </c>
      <c r="Y5" s="7" t="s">
        <v>173</v>
      </c>
      <c r="Z5" s="10">
        <v>310000</v>
      </c>
      <c r="AA5" s="7" t="s">
        <v>174</v>
      </c>
      <c r="AB5" s="10">
        <f t="shared" si="0"/>
        <v>310000</v>
      </c>
      <c r="AC5" s="7">
        <f>IF(OR(Y5="",AB5=""),0,SUMPRODUCT((PGR_REGRAS!$C$2:$C$61=Y5)*(PGR_REGRAS!$D$2:$D$61&lt;=AB5)*(PGR_REGRAS!$E$2:$E$61&gt;=AB5)*(PGR_REGRAS!$C$2:$C$61&lt;&gt;"")*ROW(PGR_REGRAS!$C$2:$C$61)))</f>
        <v>3</v>
      </c>
      <c r="AD5" s="7" t="str">
        <f>IF(AC5=0,IF(Y5="","","Sem regra - consultar seguradora"),INDEX(PGR_REGRAS!$A:$A,AC5))</f>
        <v>PGR-02</v>
      </c>
      <c r="AE5" s="7" t="str">
        <f>IF(AC5=0,"",INDEX(PGR_REGRAS!$T:$T,AC5))</f>
        <v>Cadastro + rastreador 24h + espelhamento 2h antes; proibido terceiro (exemplo)</v>
      </c>
      <c r="AF5" s="7" t="str">
        <f>IF(AC5=0,"",INDEX(PGR_REGRAS!$I:$I,AC5))</f>
        <v>Não</v>
      </c>
      <c r="AG5" s="7">
        <f>IF(AC5=0,"",INDEX(PGR_REGRAS!$K:$K,AC5))</f>
        <v>0</v>
      </c>
      <c r="AH5" s="7" t="str">
        <f t="shared" si="1"/>
        <v>Não</v>
      </c>
      <c r="AI5" s="7" t="s">
        <v>175</v>
      </c>
      <c r="AJ5" s="7" t="s">
        <v>212</v>
      </c>
      <c r="AK5" s="7" t="s">
        <v>213</v>
      </c>
      <c r="AL5" s="7"/>
      <c r="AM5" s="7" t="s">
        <v>214</v>
      </c>
      <c r="AN5" s="7" t="s">
        <v>170</v>
      </c>
      <c r="AO5" s="13">
        <v>46290</v>
      </c>
      <c r="AP5" s="12">
        <v>46290.395833333343</v>
      </c>
      <c r="AQ5" s="12"/>
      <c r="AR5" s="7" t="str">
        <f>IF(C5="","",IFERROR(INDEX(RASTREADORES!$F:$F,MATCH(C5&amp;"#Principal",RASTREADORES!$Y:$Y,0))&amp;" ("&amp;INDEX(RASTREADORES!$G:$G,MATCH(C5&amp;"#Principal",RASTREADORES!$Y:$Y,0))&amp;")","Sem rastreador principal"))</f>
        <v>Autotrac PRIME (Híbrido (satélite+4G))</v>
      </c>
      <c r="AS5" s="7" t="str">
        <f>IF(C5="","",IFERROR(INDEX(RASTREADORES!$H:$H,MATCH(C5&amp;"#Principal",RASTREADORES!$Y:$Y,0)),"—"))</f>
        <v>7719876</v>
      </c>
      <c r="AT5" s="7" t="str">
        <f>IF(C5="","",IFERROR(INDEX(RASTREADORES!$A:$A,MATCH(C5&amp;"#Redundante",RASTREADORES!$Y:$Y,0)),IFERROR(INDEX(RASTREADORES!$A:$A,MATCH(C5&amp;"#Isca retornável",RASTREADORES!$Y:$Y,0)),IFERROR(INDEX(RASTREADORES!$A:$A,MATCH(C5&amp;"#Isca descartável",RASTREADORES!$Y:$Y,0)),"Nenhum"))))</f>
        <v>Nenhum</v>
      </c>
      <c r="AU5" s="7" t="str">
        <f>IF(C5="","",IFERROR(INDEX(RASTREADORES!$L:$L,MATCH(C5&amp;"#Principal",RASTREADORES!$Y:$Y,0)),""))</f>
        <v>A confirmar</v>
      </c>
      <c r="AV5" s="7" t="str">
        <f ca="1">IF(C5="","",IF(COUNTIFS(ESPELHAMENTOS!$B$2:$B$2000,C5,ESPELHAMENTOS!$O$2:$O$2000,"Sim")&gt;0,"Sim","Não"))</f>
        <v>Não</v>
      </c>
      <c r="AW5" s="7">
        <f ca="1">IF(C5="","",COUNTIFS(ESPELHAMENTOS!$B$2:$B$2000,C5,ESPELHAMENTOS!$O$2:$O$2000,"Sim"))</f>
        <v>0</v>
      </c>
      <c r="AX5" s="7" t="str">
        <f ca="1">IF(C5="","",IF(COUNTIFS(ESPELHAMENTOS!$B$2:$B$2000,C5,ESPELHAMENTOS!$O$2:$O$2000,"Sim",ESPELHAMENTOS!$E$2:$E$2000,"GR transportadora")&gt;0,"Sim","Não"))</f>
        <v>Não</v>
      </c>
      <c r="AY5" s="7" t="str">
        <f>IF(OR(AQ5="",C5=""),"",IFERROR(ROUND((AQ5-SUMPRODUCT(MIN((ESPELHAMENTOS!$C$2:$C$2000=A5)*ESPELHAMENTOS!$H$2:$H$2000+(ESPELHAMENTOS!$C$2:$C$2000&lt;&gt;A5)*99999)))*24,1),""))</f>
        <v/>
      </c>
      <c r="AZ5" s="7" t="str">
        <f ca="1">IF(C5="","",IF(COUNTIFS(CHECKLISTS!$B$2:$B$2000,C5,CHECKLISTS!$AH$2:$AH$2000,"Válido",CHECKLISTS!$AG$2:$AG$2000,"&gt;="&amp;INT(IF(AO5="",TODAY(),AO5)))+COUNTIFS(CHECKLISTS!$B$2:$B$2000,C5,CHECKLISTS!$AH$2:$AH$2000,"Vence &lt;=7d",CHECKLISTS!$AG$2:$AG$2000,"&gt;="&amp;INT(IF(AO5="",TODAY(),AO5)))&gt;0,"Sim","Não"))</f>
        <v>Não</v>
      </c>
      <c r="BA5" s="13" t="str">
        <f>IF(C5="","",IF(COUNTIFS(CHECKLISTS!$B$2:$B$2000,C5,CHECKLISTS!$AF$2:$AF$2000,"Aprovado")=0,"",SUMPRODUCT(MAX((CHECKLISTS!$B$2:$B$2000=C5)*CHECKLISTS!$AG$2:$AG$2000))))</f>
        <v/>
      </c>
      <c r="BB5" s="7" t="str">
        <f>IF(A5="","",IF(COUNTIFS(SMP!$B$2:$B$2000,A5,SMP!$I$2:$I$2000,"Liberada")+COUNTIFS(SMP!$B$2:$B$2000,A5,SMP!$I$2:$I$2000,"Em andamento")+COUNTIFS(SMP!$B$2:$B$2000,A5,SMP!$I$2:$I$2000,"Finalizada")&gt;0,"Sim","Não"))</f>
        <v>Não</v>
      </c>
      <c r="BC5" s="7" t="str">
        <f>IF(A5="","",IFERROR(INDEX(SMP!$A:$A,MATCH(A5,SMP!$B:$B,0)),"—"))</f>
        <v>—</v>
      </c>
      <c r="BD5" s="7" t="str">
        <f>IF(A5="","",IFERROR(INDEX(SMP!$I:$I,MATCH(A5,SMP!$B:$B,0)),"Não aberta"))</f>
        <v>Não aberta</v>
      </c>
      <c r="BE5" s="7" t="str">
        <f>IF(A5="","",IFERROR(INDEX(SMP!$D:$D,MATCH(A5,SMP!$B:$B,0)),""))</f>
        <v/>
      </c>
      <c r="BF5" s="7" t="str">
        <f>IF(A5="","",IF(COUNTIFS(AVERBACOES!$B$2:$B$2000,A5,AVERBACOES!$Q$2:$Q$2000,"Averbado completo")+COUNTIFS(AVERBACOES!$B$2:$B$2000,A5,AVERBACOES!$Q$2:$Q$2000,"Averbado CRT")+COUNTIFS(AVERBACOES!$B$2:$B$2000,A5,AVERBACOES!$Q$2:$Q$2000,"Averbado CT-e")+COUNTIFS(AVERBACOES!$B$2:$B$2000,A5,AVERBACOES!$Q$2:$Q$2000,"Averbado MDF-e")+COUNTIFS(AVERBACOES!$B$2:$B$2000,A5,AVERBACOES!$Q$2:$Q$2000,"Averbado pelo embarcador")&gt;0,"Sim","Não"))</f>
        <v>Não</v>
      </c>
      <c r="BG5" s="7">
        <f>IF(A5="","",IFERROR(INDEX(AVERBACOES!$L:$L,MATCH(A5,AVERBACOES!$B:$B,0)),"—"))</f>
        <v>0</v>
      </c>
      <c r="BH5" s="7" t="s">
        <v>215</v>
      </c>
      <c r="BI5" s="7"/>
      <c r="BJ5" s="7"/>
      <c r="BK5" s="7" t="s">
        <v>216</v>
      </c>
      <c r="BL5" s="7" t="s">
        <v>54</v>
      </c>
      <c r="BM5" s="7">
        <f t="shared" si="2"/>
        <v>6</v>
      </c>
      <c r="BN5" s="7" t="str">
        <f t="shared" si="3"/>
        <v>Sim</v>
      </c>
      <c r="BO5" s="7" t="str">
        <f t="shared" si="4"/>
        <v>Não</v>
      </c>
      <c r="BP5" s="7" t="str">
        <f t="shared" si="5"/>
        <v>Não</v>
      </c>
      <c r="BQ5" s="7" t="str">
        <f t="shared" si="6"/>
        <v>Não</v>
      </c>
      <c r="BR5" s="12"/>
      <c r="BS5" s="7" t="str">
        <f t="shared" si="7"/>
        <v>Não</v>
      </c>
      <c r="BT5" s="7" t="str">
        <f>IF(C5="","",IF(BV5=0,"Sem posição registrada",IFERROR(INDEX(POSICOES!$E:$E,MATCH(C5&amp;"#"&amp;ROUND(BV5*1440,0),POSICOES!$R:$R,0)),"?")))</f>
        <v>Sem posição registrada</v>
      </c>
      <c r="BU5" s="7" t="str">
        <f>IF(OR(C5="",BV5=0),"",IFERROR(INDEX(POSICOES!$F:$F,MATCH(C5&amp;"#"&amp;ROUND(BV5*1440,0),POSICOES!$R:$R,0))&amp;"/"&amp;INDEX(POSICOES!$G:$G,MATCH(C5&amp;"#"&amp;ROUND(BV5*1440,0),POSICOES!$R:$R,0))&amp;" - "&amp;INDEX(POSICOES!$H:$H,MATCH(C5&amp;"#"&amp;ROUND(BV5*1440,0),POSICOES!$R:$R,0)),""))</f>
        <v/>
      </c>
      <c r="BV5" s="14">
        <f>IF(C5="",0,SUMPRODUCT(MAX((POSICOES!$C$2:$C$3000=C5)*POSICOES!$B$2:$B$3000)))</f>
        <v>0</v>
      </c>
      <c r="BW5" s="7" t="str">
        <f t="shared" ca="1" si="8"/>
        <v/>
      </c>
      <c r="BX5" s="7" t="str">
        <f t="shared" ca="1" si="9"/>
        <v/>
      </c>
      <c r="BY5" s="12"/>
      <c r="BZ5" s="12">
        <v>46291.833333333343</v>
      </c>
      <c r="CA5" s="7" t="str">
        <f>IF(A5="","",IF(COUNTIFS(FRONTEIRA!$B$2:$B$2000,A5,FRONTEIRA!$AA$2:$AA$2000,"Sim")=0,"",ROUND(SUMIFS(FRONTEIRA!$Y$2:$Y$2000,FRONTEIRA!$B$2:$B$2000,A5,FRONTEIRA!$AA$2:$AA$2000,"Sim"),1)))</f>
        <v/>
      </c>
      <c r="CB5" s="7" t="str">
        <f>IF(A5="","",IFERROR(INDEX(FRONTEIRA!$L:$L,MATCH(A5,FRONTEIRA!$B:$B,0)),""))</f>
        <v/>
      </c>
      <c r="CC5" s="7" t="str">
        <f>IF(A5="","",IF(COUNTIFS(OCORRENCIAS!$B$2:$B$2000,A5,OCORRENCIAS!$Z$2:$Z$2000,"Sim")&gt;0,"Sim","Não"))</f>
        <v>Não</v>
      </c>
      <c r="CD5" s="7" t="str">
        <f t="shared" ca="1" si="10"/>
        <v>BLOQUEADO</v>
      </c>
      <c r="CE5" s="7"/>
      <c r="CF5" s="7" t="str">
        <f t="shared" ca="1" si="11"/>
        <v xml:space="preserve">Motorista seguradora; Documentos do motorista; Checklist; Espelhamento; SMP; Averbação; Docs internacionais; </v>
      </c>
      <c r="CG5" s="7" t="str">
        <f t="shared" ca="1" si="12"/>
        <v>Motorista seguradora; Documentos do motorista; Checklist; Espelhamento; SMP; Averbação; Docs internacionais</v>
      </c>
      <c r="CH5" s="7" t="str">
        <f t="shared" ca="1" si="13"/>
        <v>Não</v>
      </c>
      <c r="CI5" s="7" t="str">
        <f t="shared" si="14"/>
        <v>Sim</v>
      </c>
      <c r="CJ5" s="7" t="str">
        <f t="shared" ca="1" si="15"/>
        <v>Viagem RGB-2026-0418 - Placa JAK2E88 - 06 Carregado - aguardando docs/SMP - Local: Sem posição registrada - Motorista: Ricardo Alves Nunes (GR: Sim; Seguradora: Não) - Rastreador: Autotrac PRIME (Híbrido (satélite+4G)) no 7719876 - Espelhado: Não - Checklist: Não - SMP: Não - Averbado: Não - Apto: BLOQUEADO - Pendencias: Motorista seguradora; Documentos do motorista; Checklist; Espelhamento; SMP; Averbação; Docs internacionais</v>
      </c>
      <c r="CK5" s="7"/>
      <c r="CL5" s="7"/>
      <c r="CM5" s="7" t="s">
        <v>217</v>
      </c>
      <c r="CN5" s="12">
        <v>46290.479166666657</v>
      </c>
      <c r="CO5" s="7" t="s">
        <v>218</v>
      </c>
      <c r="CP5" s="7" t="str">
        <f t="shared" ca="1" si="16"/>
        <v/>
      </c>
    </row>
    <row r="6" spans="1:94" x14ac:dyDescent="0.25">
      <c r="A6" s="7" t="s">
        <v>219</v>
      </c>
      <c r="B6" s="12">
        <v>46290.375</v>
      </c>
      <c r="C6" s="7" t="s">
        <v>167</v>
      </c>
      <c r="D6" s="7" t="s">
        <v>220</v>
      </c>
      <c r="E6" s="7"/>
      <c r="F6" s="7" t="str">
        <f>IF(C6="","",IFERROR(INDEX(VEICULOS!$C:$C,MATCH(C6,VEICULOS!$A:$A,0)),"?")&amp;IF(D6="",""," + "&amp;IFERROR(INDEX(VEICULOS!$C:$C,MATCH(D6,VEICULOS!$A:$A,0)),"?"))&amp;IF(E6="",""," + "&amp;IFERROR(INDEX(VEICULOS!$C:$C,MATCH(E6,VEICULOS!$A:$A,0)),"?")))</f>
        <v>Cavalo 6x4 + Carreta Sider 15,45m (107m3)</v>
      </c>
      <c r="G6" s="7" t="str">
        <f>IF(C6="","",IFERROR(INDEX(VEICULOS!$I:$I,MATCH(C6,VEICULOS!$A:$A,0)),"Não cadastrado"))</f>
        <v>Frota própria (CLT)</v>
      </c>
      <c r="H6" s="7" t="s">
        <v>221</v>
      </c>
      <c r="I6" s="7" t="str">
        <f>IF(H6="","",IFERROR(INDEX(MOTORISTAS!$B:$B,MATCH(H6,MOTORISTAS!$A:$A,0)),"Não cadastrado"))</f>
        <v>Marcelo Duarte Lima</v>
      </c>
      <c r="J6" s="7" t="s">
        <v>216</v>
      </c>
      <c r="K6" s="7"/>
      <c r="L6" s="7" t="str">
        <f>IF(K6="","",IFERROR(INDEX(MOTORISTAS!$B:$B,MATCH(K6,MOTORISTAS!$A:$A,0)),"Não cadastrado"))</f>
        <v/>
      </c>
      <c r="M6" s="7" t="str">
        <f ca="1">IF(H6="","",IFERROR(INDEX(MOTORISTAS!$AA:$AA,MATCH(H6,MOTORISTAS!$A:$A,0)),"Não cadastrado"))</f>
        <v>Inapto</v>
      </c>
      <c r="N6" s="7" t="str">
        <f ca="1">IF(H6="","",IF(COUNTIFS(CONSULTAS!$C$2:$C$2000,H6,CONSULTAS!$E$2:$E$2000,"GR",CONSULTAS!$S$2:$S$2000,"Sim")&gt;0,"Sim","Não"))</f>
        <v>Não</v>
      </c>
      <c r="O6" s="7" t="str">
        <f ca="1">IF(H6="","",IFERROR(INDEX(CONSULTAS!$L:$L,MATCH(H6&amp;"#GR",CONSULTAS!$T:$T,0)),"—"))</f>
        <v>—</v>
      </c>
      <c r="P6" s="13" t="str">
        <f ca="1">IF(H6="","",IFERROR(INDEX(CONSULTAS!$Q:$Q,MATCH(H6&amp;"#GR",CONSULTAS!$T:$T,0)),""))</f>
        <v/>
      </c>
      <c r="Q6" s="7" t="str">
        <f>IF(H6="","",IF(COUNTIFS(CONSULTAS!$C$2:$C$2000,H6,CONSULTAS!$E$2:$E$2000,"Seguradora",CONSULTAS!$S$2:$S$2000,"Sim")&gt;0,"Sim","Não"))</f>
        <v>Não</v>
      </c>
      <c r="R6" s="7" t="str">
        <f ca="1">IF(H6="","",IFERROR(INDEX(CONSULTAS!$L:$L,MATCH(H6&amp;"#Seguradora",CONSULTAS!$T:$T,0)),"—"))</f>
        <v>—</v>
      </c>
      <c r="S6" s="13" t="str">
        <f ca="1">IF(H6="","",IFERROR(INDEX(CONSULTAS!$Q:$Q,MATCH(H6&amp;"#Seguradora",CONSULTAS!$T:$T,0)),""))</f>
        <v/>
      </c>
      <c r="T6" s="10" t="str">
        <f ca="1">IF(H6="","",IFERROR(INDEX(CONSULTAS!$N:$N,MATCH(H6&amp;"#GR",CONSULTAS!$T:$T,0)),""))</f>
        <v/>
      </c>
      <c r="U6" s="7" t="str">
        <f>IF(K6="","N/A",IF(AND(COUNTIFS(CONSULTAS!$C$2:$C$2000,K6,CONSULTAS!$E$2:$E$2000,"GR",CONSULTAS!$S$2:$S$2000,"Sim")&gt;0,COUNTIFS(CONSULTAS!$C$2:$C$2000,K6,CONSULTAS!$E$2:$E$2000,"Seguradora",CONSULTAS!$S$2:$S$2000,"Sim")&gt;0),"Sim","Não"))</f>
        <v>N/A</v>
      </c>
      <c r="V6" s="7" t="str">
        <f ca="1">IF(C6="","",IFERROR(INDEX(VEICULOS!$X:$X,MATCH(C6,VEICULOS!$A:$A,0)),"Não"))</f>
        <v>Sim</v>
      </c>
      <c r="W6" s="7" t="s">
        <v>222</v>
      </c>
      <c r="X6" s="7" t="s">
        <v>223</v>
      </c>
      <c r="Y6" s="7" t="s">
        <v>223</v>
      </c>
      <c r="Z6" s="10">
        <v>240000</v>
      </c>
      <c r="AA6" s="7" t="s">
        <v>174</v>
      </c>
      <c r="AB6" s="10">
        <f t="shared" si="0"/>
        <v>240000</v>
      </c>
      <c r="AC6" s="7">
        <f>IF(OR(Y6="",AB6=""),0,SUMPRODUCT((PGR_REGRAS!$C$2:$C$61=Y6)*(PGR_REGRAS!$D$2:$D$61&lt;=AB6)*(PGR_REGRAS!$E$2:$E$61&gt;=AB6)*(PGR_REGRAS!$C$2:$C$61&lt;&gt;"")*ROW(PGR_REGRAS!$C$2:$C$61)))</f>
        <v>6</v>
      </c>
      <c r="AD6" s="7" t="str">
        <f>IF(AC6=0,IF(Y6="","","Sem regra - consultar seguradora"),INDEX(PGR_REGRAS!$A:$A,AC6))</f>
        <v>PGR-05</v>
      </c>
      <c r="AE6" s="7" t="str">
        <f>IF(AC6=0,"",INDEX(PGR_REGRAS!$T:$T,AC6))</f>
        <v>Cadastro + rastreador (exemplo)</v>
      </c>
      <c r="AF6" s="7" t="str">
        <f>IF(AC6=0,"",INDEX(PGR_REGRAS!$I:$I,AC6))</f>
        <v>Não</v>
      </c>
      <c r="AG6" s="7">
        <f>IF(AC6=0,"",INDEX(PGR_REGRAS!$K:$K,AC6))</f>
        <v>0</v>
      </c>
      <c r="AH6" s="7" t="str">
        <f t="shared" si="1"/>
        <v>Não</v>
      </c>
      <c r="AI6" s="7" t="s">
        <v>175</v>
      </c>
      <c r="AJ6" s="7" t="s">
        <v>224</v>
      </c>
      <c r="AK6" s="7" t="s">
        <v>225</v>
      </c>
      <c r="AL6" s="7" t="s">
        <v>178</v>
      </c>
      <c r="AM6" s="7" t="s">
        <v>226</v>
      </c>
      <c r="AN6" s="7"/>
      <c r="AO6" s="13">
        <v>46291</v>
      </c>
      <c r="AP6" s="12"/>
      <c r="AQ6" s="12"/>
      <c r="AR6" s="7" t="str">
        <f>IF(C6="","",IFERROR(INDEX(RASTREADORES!$F:$F,MATCH(C6&amp;"#Principal",RASTREADORES!$Y:$Y,0))&amp;" ("&amp;INDEX(RASTREADORES!$G:$G,MATCH(C6&amp;"#Principal",RASTREADORES!$Y:$Y,0))&amp;")","Sem rastreador principal"))</f>
        <v>Autotrac PRIME (Híbrido (satélite+4G))</v>
      </c>
      <c r="AS6" s="7" t="str">
        <f>IF(C6="","",IFERROR(INDEX(RASTREADORES!$H:$H,MATCH(C6&amp;"#Principal",RASTREADORES!$Y:$Y,0)),"—"))</f>
        <v>7714410</v>
      </c>
      <c r="AT6" s="7" t="str">
        <f>IF(C6="","",IFERROR(INDEX(RASTREADORES!$A:$A,MATCH(C6&amp;"#Redundante",RASTREADORES!$Y:$Y,0)),IFERROR(INDEX(RASTREADORES!$A:$A,MATCH(C6&amp;"#Isca retornável",RASTREADORES!$Y:$Y,0)),IFERROR(INDEX(RASTREADORES!$A:$A,MATCH(C6&amp;"#Isca descartável",RASTREADORES!$Y:$Y,0)),"Nenhum"))))</f>
        <v>Nenhum</v>
      </c>
      <c r="AU6" s="7" t="str">
        <f>IF(C6="","",IFERROR(INDEX(RASTREADORES!$L:$L,MATCH(C6&amp;"#Principal",RASTREADORES!$Y:$Y,0)),""))</f>
        <v>A confirmar</v>
      </c>
      <c r="AV6" s="7" t="str">
        <f ca="1">IF(C6="","",IF(COUNTIFS(ESPELHAMENTOS!$B$2:$B$2000,C6,ESPELHAMENTOS!$O$2:$O$2000,"Sim")&gt;0,"Sim","Não"))</f>
        <v>Não</v>
      </c>
      <c r="AW6" s="7">
        <f ca="1">IF(C6="","",COUNTIFS(ESPELHAMENTOS!$B$2:$B$2000,C6,ESPELHAMENTOS!$O$2:$O$2000,"Sim"))</f>
        <v>0</v>
      </c>
      <c r="AX6" s="7" t="str">
        <f ca="1">IF(C6="","",IF(COUNTIFS(ESPELHAMENTOS!$B$2:$B$2000,C6,ESPELHAMENTOS!$O$2:$O$2000,"Sim",ESPELHAMENTOS!$E$2:$E$2000,"GR transportadora")&gt;0,"Sim","Não"))</f>
        <v>Não</v>
      </c>
      <c r="AY6" s="7" t="str">
        <f>IF(OR(AQ6="",C6=""),"",IFERROR(ROUND((AQ6-SUMPRODUCT(MIN((ESPELHAMENTOS!$C$2:$C$2000=A6)*ESPELHAMENTOS!$H$2:$H$2000+(ESPELHAMENTOS!$C$2:$C$2000&lt;&gt;A6)*99999)))*24,1),""))</f>
        <v/>
      </c>
      <c r="AZ6" s="7" t="str">
        <f ca="1">IF(C6="","",IF(COUNTIFS(CHECKLISTS!$B$2:$B$2000,C6,CHECKLISTS!$AH$2:$AH$2000,"Válido",CHECKLISTS!$AG$2:$AG$2000,"&gt;="&amp;INT(IF(AO6="",TODAY(),AO6)))+COUNTIFS(CHECKLISTS!$B$2:$B$2000,C6,CHECKLISTS!$AH$2:$AH$2000,"Vence &lt;=7d",CHECKLISTS!$AG$2:$AG$2000,"&gt;="&amp;INT(IF(AO6="",TODAY(),AO6)))&gt;0,"Sim","Não"))</f>
        <v>Sim</v>
      </c>
      <c r="BA6" s="13" t="str">
        <f>IF(C6="","",IF(COUNTIFS(CHECKLISTS!$B$2:$B$2000,C6,CHECKLISTS!$AF$2:$AF$2000,"Aprovado")=0,"",SUMPRODUCT(MAX((CHECKLISTS!$B$2:$B$2000=C6)*CHECKLISTS!$AG$2:$AG$2000))))</f>
        <v/>
      </c>
      <c r="BB6" s="7" t="str">
        <f>IF(A6="","",IF(COUNTIFS(SMP!$B$2:$B$2000,A6,SMP!$I$2:$I$2000,"Liberada")+COUNTIFS(SMP!$B$2:$B$2000,A6,SMP!$I$2:$I$2000,"Em andamento")+COUNTIFS(SMP!$B$2:$B$2000,A6,SMP!$I$2:$I$2000,"Finalizada")&gt;0,"Sim","Não"))</f>
        <v>Não</v>
      </c>
      <c r="BC6" s="7" t="str">
        <f>IF(A6="","",IFERROR(INDEX(SMP!$A:$A,MATCH(A6,SMP!$B:$B,0)),"—"))</f>
        <v>—</v>
      </c>
      <c r="BD6" s="7" t="str">
        <f>IF(A6="","",IFERROR(INDEX(SMP!$I:$I,MATCH(A6,SMP!$B:$B,0)),"Não aberta"))</f>
        <v>Não aberta</v>
      </c>
      <c r="BE6" s="7" t="str">
        <f>IF(A6="","",IFERROR(INDEX(SMP!$D:$D,MATCH(A6,SMP!$B:$B,0)),""))</f>
        <v/>
      </c>
      <c r="BF6" s="7" t="str">
        <f>IF(A6="","",IF(COUNTIFS(AVERBACOES!$B$2:$B$2000,A6,AVERBACOES!$Q$2:$Q$2000,"Averbado completo")+COUNTIFS(AVERBACOES!$B$2:$B$2000,A6,AVERBACOES!$Q$2:$Q$2000,"Averbado CRT")+COUNTIFS(AVERBACOES!$B$2:$B$2000,A6,AVERBACOES!$Q$2:$Q$2000,"Averbado CT-e")+COUNTIFS(AVERBACOES!$B$2:$B$2000,A6,AVERBACOES!$Q$2:$Q$2000,"Averbado MDF-e")+COUNTIFS(AVERBACOES!$B$2:$B$2000,A6,AVERBACOES!$Q$2:$Q$2000,"Averbado pelo embarcador")&gt;0,"Sim","Não"))</f>
        <v>Não</v>
      </c>
      <c r="BG6" s="7" t="str">
        <f>IF(A6="","",IFERROR(INDEX(AVERBACOES!$L:$L,MATCH(A6,AVERBACOES!$B:$B,0)),"—"))</f>
        <v>—</v>
      </c>
      <c r="BH6" s="7"/>
      <c r="BI6" s="7"/>
      <c r="BJ6" s="7"/>
      <c r="BK6" s="7"/>
      <c r="BL6" s="7" t="s">
        <v>50</v>
      </c>
      <c r="BM6" s="7">
        <f t="shared" si="2"/>
        <v>2</v>
      </c>
      <c r="BN6" s="7" t="str">
        <f t="shared" si="3"/>
        <v>Não</v>
      </c>
      <c r="BO6" s="7" t="str">
        <f t="shared" si="4"/>
        <v>Não</v>
      </c>
      <c r="BP6" s="7" t="str">
        <f t="shared" si="5"/>
        <v>Não</v>
      </c>
      <c r="BQ6" s="7" t="str">
        <f t="shared" si="6"/>
        <v>Não</v>
      </c>
      <c r="BR6" s="12"/>
      <c r="BS6" s="7" t="str">
        <f t="shared" si="7"/>
        <v>Não</v>
      </c>
      <c r="BT6" s="7" t="str">
        <f>IF(C6="","",IF(BV6=0,"Sem posição registrada",IFERROR(INDEX(POSICOES!$E:$E,MATCH(C6&amp;"#"&amp;ROUND(BV6*1440,0),POSICOES!$R:$R,0)),"?")))</f>
        <v>Depósito destino - Rosario</v>
      </c>
      <c r="BU6" s="7" t="str">
        <f>IF(OR(C6="",BV6=0),"",IFERROR(INDEX(POSICOES!$F:$F,MATCH(C6&amp;"#"&amp;ROUND(BV6*1440,0),POSICOES!$R:$R,0))&amp;"/"&amp;INDEX(POSICOES!$G:$G,MATCH(C6&amp;"#"&amp;ROUND(BV6*1440,0),POSICOES!$R:$R,0))&amp;" - "&amp;INDEX(POSICOES!$H:$H,MATCH(C6&amp;"#"&amp;ROUND(BV6*1440,0),POSICOES!$R:$R,0)),""))</f>
        <v>Rosario/Santa Fe - AR</v>
      </c>
      <c r="BV6" s="14">
        <f>IF(C6="",0,SUMPRODUCT(MAX((POSICOES!$C$2:$C$3000=C6)*POSICOES!$B$2:$B$3000)))</f>
        <v>46290.333333333343</v>
      </c>
      <c r="BW6" s="7">
        <f t="shared" ca="1" si="8"/>
        <v>11.6</v>
      </c>
      <c r="BX6" s="7" t="str">
        <f t="shared" ca="1" si="9"/>
        <v>Sem sinal &gt;4h</v>
      </c>
      <c r="BY6" s="12"/>
      <c r="BZ6" s="12"/>
      <c r="CA6" s="7" t="str">
        <f>IF(A6="","",IF(COUNTIFS(FRONTEIRA!$B$2:$B$2000,A6,FRONTEIRA!$AA$2:$AA$2000,"Sim")=0,"",ROUND(SUMIFS(FRONTEIRA!$Y$2:$Y$2000,FRONTEIRA!$B$2:$B$2000,A6,FRONTEIRA!$AA$2:$AA$2000,"Sim"),1)))</f>
        <v/>
      </c>
      <c r="CB6" s="7" t="str">
        <f>IF(A6="","",IFERROR(INDEX(FRONTEIRA!$L:$L,MATCH(A6,FRONTEIRA!$B:$B,0)),""))</f>
        <v/>
      </c>
      <c r="CC6" s="7" t="str">
        <f>IF(A6="","",IF(COUNTIFS(OCORRENCIAS!$B$2:$B$2000,A6,OCORRENCIAS!$Z$2:$Z$2000,"Sim")&gt;0,"Sim","Não"))</f>
        <v>Não</v>
      </c>
      <c r="CD6" s="7" t="str">
        <f t="shared" ca="1" si="10"/>
        <v>BLOQUEADO</v>
      </c>
      <c r="CE6" s="7"/>
      <c r="CF6" s="7" t="str">
        <f t="shared" ca="1" si="11"/>
        <v xml:space="preserve">Motorista GR; Motorista seguradora; Documentos do motorista; Espelhamento; SMP; Averbação; </v>
      </c>
      <c r="CG6" s="7" t="str">
        <f t="shared" ca="1" si="12"/>
        <v>Motorista GR; Motorista seguradora; Documentos do motorista; Espelhamento; SMP; Averbação</v>
      </c>
      <c r="CH6" s="7" t="str">
        <f t="shared" ca="1" si="13"/>
        <v>Não</v>
      </c>
      <c r="CI6" s="7" t="str">
        <f t="shared" si="14"/>
        <v>Sim</v>
      </c>
      <c r="CJ6" s="7" t="str">
        <f t="shared" ca="1" si="15"/>
        <v>Viagem RGB-2026-0421 - Placa IYB5C34 - 02 Aguardando liberação GR - Local: Depósito destino - Rosario - Motorista: Marcelo Duarte Lima (GR: Não; Seguradora: Não) - Rastreador: Autotrac PRIME (Híbrido (satélite+4G)) no 7714410 - Espelhado: Não - Checklist: Sim - SMP: Não - Averbado: Não - Apto: BLOQUEADO - Pendencias: Motorista GR; Motorista seguradora; Documentos do motorista; Espelhamento; SMP; Averbação</v>
      </c>
      <c r="CK6" s="7"/>
      <c r="CL6" s="7"/>
      <c r="CM6" s="7" t="s">
        <v>227</v>
      </c>
      <c r="CN6" s="12">
        <v>46290.416666666657</v>
      </c>
      <c r="CO6" s="7" t="s">
        <v>218</v>
      </c>
      <c r="CP6" s="7" t="str">
        <f t="shared" ca="1" si="16"/>
        <v/>
      </c>
    </row>
    <row r="7" spans="1:94" x14ac:dyDescent="0.25">
      <c r="A7" s="7"/>
      <c r="B7" s="12"/>
      <c r="C7" s="7"/>
      <c r="D7" s="7"/>
      <c r="E7" s="7"/>
      <c r="F7" s="7" t="str">
        <f>IF(C7="","",IFERROR(INDEX(VEICULOS!$C:$C,MATCH(C7,VEICULOS!$A:$A,0)),"?")&amp;IF(D7="",""," + "&amp;IFERROR(INDEX(VEICULOS!$C:$C,MATCH(D7,VEICULOS!$A:$A,0)),"?"))&amp;IF(E7="",""," + "&amp;IFERROR(INDEX(VEICULOS!$C:$C,MATCH(E7,VEICULOS!$A:$A,0)),"?")))</f>
        <v/>
      </c>
      <c r="G7" s="7" t="str">
        <f>IF(C7="","",IFERROR(INDEX(VEICULOS!$I:$I,MATCH(C7,VEICULOS!$A:$A,0)),"Não cadastrado"))</f>
        <v/>
      </c>
      <c r="H7" s="7"/>
      <c r="I7" s="7" t="str">
        <f>IF(H7="","",IFERROR(INDEX(MOTORISTAS!$B:$B,MATCH(H7,MOTORISTAS!$A:$A,0)),"Não cadastrado"))</f>
        <v/>
      </c>
      <c r="J7" s="7"/>
      <c r="K7" s="7"/>
      <c r="L7" s="7" t="str">
        <f>IF(K7="","",IFERROR(INDEX(MOTORISTAS!$B:$B,MATCH(K7,MOTORISTAS!$A:$A,0)),"Não cadastrado"))</f>
        <v/>
      </c>
      <c r="M7" s="7" t="str">
        <f>IF(H7="","",IFERROR(INDEX(MOTORISTAS!$AA:$AA,MATCH(H7,MOTORISTAS!$A:$A,0)),"Não cadastrado"))</f>
        <v/>
      </c>
      <c r="N7" s="7" t="str">
        <f>IF(H7="","",IF(COUNTIFS(CONSULTAS!$C$2:$C$2000,H7,CONSULTAS!$E$2:$E$2000,"GR",CONSULTAS!$S$2:$S$2000,"Sim")&gt;0,"Sim","Não"))</f>
        <v/>
      </c>
      <c r="O7" s="7" t="str">
        <f>IF(H7="","",IFERROR(INDEX(CONSULTAS!$L:$L,MATCH(H7&amp;"#GR",CONSULTAS!$T:$T,0)),"—"))</f>
        <v/>
      </c>
      <c r="P7" s="13" t="str">
        <f>IF(H7="","",IFERROR(INDEX(CONSULTAS!$Q:$Q,MATCH(H7&amp;"#GR",CONSULTAS!$T:$T,0)),""))</f>
        <v/>
      </c>
      <c r="Q7" s="7" t="str">
        <f>IF(H7="","",IF(COUNTIFS(CONSULTAS!$C$2:$C$2000,H7,CONSULTAS!$E$2:$E$2000,"Seguradora",CONSULTAS!$S$2:$S$2000,"Sim")&gt;0,"Sim","Não"))</f>
        <v/>
      </c>
      <c r="R7" s="7" t="str">
        <f>IF(H7="","",IFERROR(INDEX(CONSULTAS!$L:$L,MATCH(H7&amp;"#Seguradora",CONSULTAS!$T:$T,0)),"—"))</f>
        <v/>
      </c>
      <c r="S7" s="13" t="str">
        <f>IF(H7="","",IFERROR(INDEX(CONSULTAS!$Q:$Q,MATCH(H7&amp;"#Seguradora",CONSULTAS!$T:$T,0)),""))</f>
        <v/>
      </c>
      <c r="T7" s="10" t="str">
        <f>IF(H7="","",IFERROR(INDEX(CONSULTAS!$N:$N,MATCH(H7&amp;"#GR",CONSULTAS!$T:$T,0)),""))</f>
        <v/>
      </c>
      <c r="U7" s="7" t="str">
        <f>IF(K7="","N/A",IF(AND(COUNTIFS(CONSULTAS!$C$2:$C$2000,K7,CONSULTAS!$E$2:$E$2000,"GR",CONSULTAS!$S$2:$S$2000,"Sim")&gt;0,COUNTIFS(CONSULTAS!$C$2:$C$2000,K7,CONSULTAS!$E$2:$E$2000,"Seguradora",CONSULTAS!$S$2:$S$2000,"Sim")&gt;0),"Sim","Não"))</f>
        <v>N/A</v>
      </c>
      <c r="V7" s="7" t="str">
        <f>IF(C7="","",IFERROR(INDEX(VEICULOS!$X:$X,MATCH(C7,VEICULOS!$A:$A,0)),"Não"))</f>
        <v/>
      </c>
      <c r="W7" s="7"/>
      <c r="X7" s="7"/>
      <c r="Y7" s="7"/>
      <c r="Z7" s="10"/>
      <c r="AA7" s="7"/>
      <c r="AB7" s="10" t="str">
        <f t="shared" si="0"/>
        <v/>
      </c>
      <c r="AC7" s="7">
        <f>IF(OR(Y7="",AB7=""),0,SUMPRODUCT((PGR_REGRAS!$C$2:$C$61=Y7)*(PGR_REGRAS!$D$2:$D$61&lt;=AB7)*(PGR_REGRAS!$E$2:$E$61&gt;=AB7)*(PGR_REGRAS!$C$2:$C$61&lt;&gt;"")*ROW(PGR_REGRAS!$C$2:$C$61)))</f>
        <v>0</v>
      </c>
      <c r="AD7" s="7" t="str">
        <f>IF(AC7=0,IF(Y7="","","Sem regra - consultar seguradora"),INDEX(PGR_REGRAS!$A:$A,AC7))</f>
        <v/>
      </c>
      <c r="AE7" s="7" t="str">
        <f>IF(AC7=0,"",INDEX(PGR_REGRAS!$T:$T,AC7))</f>
        <v/>
      </c>
      <c r="AF7" s="7" t="str">
        <f>IF(AC7=0,"",INDEX(PGR_REGRAS!$I:$I,AC7))</f>
        <v/>
      </c>
      <c r="AG7" s="7" t="str">
        <f>IF(AC7=0,"",INDEX(PGR_REGRAS!$K:$K,AC7))</f>
        <v/>
      </c>
      <c r="AH7" s="7" t="str">
        <f t="shared" si="1"/>
        <v/>
      </c>
      <c r="AI7" s="7"/>
      <c r="AJ7" s="7"/>
      <c r="AK7" s="7"/>
      <c r="AL7" s="7"/>
      <c r="AM7" s="7"/>
      <c r="AN7" s="7"/>
      <c r="AO7" s="13"/>
      <c r="AP7" s="12"/>
      <c r="AQ7" s="12"/>
      <c r="AR7" s="7" t="str">
        <f>IF(C7="","",IFERROR(INDEX(RASTREADORES!$F:$F,MATCH(C7&amp;"#Principal",RASTREADORES!$Y:$Y,0))&amp;" ("&amp;INDEX(RASTREADORES!$G:$G,MATCH(C7&amp;"#Principal",RASTREADORES!$Y:$Y,0))&amp;")","Sem rastreador principal"))</f>
        <v/>
      </c>
      <c r="AS7" s="7" t="str">
        <f>IF(C7="","",IFERROR(INDEX(RASTREADORES!$H:$H,MATCH(C7&amp;"#Principal",RASTREADORES!$Y:$Y,0)),"—"))</f>
        <v/>
      </c>
      <c r="AT7" s="7" t="str">
        <f>IF(C7="","",IFERROR(INDEX(RASTREADORES!$A:$A,MATCH(C7&amp;"#Redundante",RASTREADORES!$Y:$Y,0)),IFERROR(INDEX(RASTREADORES!$A:$A,MATCH(C7&amp;"#Isca retornável",RASTREADORES!$Y:$Y,0)),IFERROR(INDEX(RASTREADORES!$A:$A,MATCH(C7&amp;"#Isca descartável",RASTREADORES!$Y:$Y,0)),"Nenhum"))))</f>
        <v/>
      </c>
      <c r="AU7" s="7" t="str">
        <f>IF(C7="","",IFERROR(INDEX(RASTREADORES!$L:$L,MATCH(C7&amp;"#Principal",RASTREADORES!$Y:$Y,0)),""))</f>
        <v/>
      </c>
      <c r="AV7" s="7" t="str">
        <f>IF(C7="","",IF(COUNTIFS(ESPELHAMENTOS!$B$2:$B$2000,C7,ESPELHAMENTOS!$O$2:$O$2000,"Sim")&gt;0,"Sim","Não"))</f>
        <v/>
      </c>
      <c r="AW7" s="7" t="str">
        <f>IF(C7="","",COUNTIFS(ESPELHAMENTOS!$B$2:$B$2000,C7,ESPELHAMENTOS!$O$2:$O$2000,"Sim"))</f>
        <v/>
      </c>
      <c r="AX7" s="7" t="str">
        <f>IF(C7="","",IF(COUNTIFS(ESPELHAMENTOS!$B$2:$B$2000,C7,ESPELHAMENTOS!$O$2:$O$2000,"Sim",ESPELHAMENTOS!$E$2:$E$2000,"GR transportadora")&gt;0,"Sim","Não"))</f>
        <v/>
      </c>
      <c r="AY7" s="7" t="str">
        <f>IF(OR(AQ7="",C7=""),"",IFERROR(ROUND((AQ7-SUMPRODUCT(MIN((ESPELHAMENTOS!$C$2:$C$2000=A7)*ESPELHAMENTOS!$H$2:$H$2000+(ESPELHAMENTOS!$C$2:$C$2000&lt;&gt;A7)*99999)))*24,1),""))</f>
        <v/>
      </c>
      <c r="AZ7" s="7" t="str">
        <f ca="1">IF(C7="","",IF(COUNTIFS(CHECKLISTS!$B$2:$B$2000,C7,CHECKLISTS!$AH$2:$AH$2000,"Válido",CHECKLISTS!$AG$2:$AG$2000,"&gt;="&amp;INT(IF(AO7="",TODAY(),AO7)))+COUNTIFS(CHECKLISTS!$B$2:$B$2000,C7,CHECKLISTS!$AH$2:$AH$2000,"Vence &lt;=7d",CHECKLISTS!$AG$2:$AG$2000,"&gt;="&amp;INT(IF(AO7="",TODAY(),AO7)))&gt;0,"Sim","Não"))</f>
        <v/>
      </c>
      <c r="BA7" s="13" t="str">
        <f>IF(C7="","",IF(COUNTIFS(CHECKLISTS!$B$2:$B$2000,C7,CHECKLISTS!$AF$2:$AF$2000,"Aprovado")=0,"",SUMPRODUCT(MAX((CHECKLISTS!$B$2:$B$2000=C7)*CHECKLISTS!$AG$2:$AG$2000))))</f>
        <v/>
      </c>
      <c r="BB7" s="7" t="str">
        <f>IF(A7="","",IF(COUNTIFS(SMP!$B$2:$B$2000,A7,SMP!$I$2:$I$2000,"Liberada")+COUNTIFS(SMP!$B$2:$B$2000,A7,SMP!$I$2:$I$2000,"Em andamento")+COUNTIFS(SMP!$B$2:$B$2000,A7,SMP!$I$2:$I$2000,"Finalizada")&gt;0,"Sim","Não"))</f>
        <v/>
      </c>
      <c r="BC7" s="7" t="str">
        <f>IF(A7="","",IFERROR(INDEX(SMP!$A:$A,MATCH(A7,SMP!$B:$B,0)),"—"))</f>
        <v/>
      </c>
      <c r="BD7" s="7" t="str">
        <f>IF(A7="","",IFERROR(INDEX(SMP!$I:$I,MATCH(A7,SMP!$B:$B,0)),"Não aberta"))</f>
        <v/>
      </c>
      <c r="BE7" s="7" t="str">
        <f>IF(A7="","",IFERROR(INDEX(SMP!$D:$D,MATCH(A7,SMP!$B:$B,0)),""))</f>
        <v/>
      </c>
      <c r="BF7" s="7" t="str">
        <f>IF(A7="","",IF(COUNTIFS(AVERBACOES!$B$2:$B$2000,A7,AVERBACOES!$Q$2:$Q$2000,"Averbado completo")+COUNTIFS(AVERBACOES!$B$2:$B$2000,A7,AVERBACOES!$Q$2:$Q$2000,"Averbado CRT")+COUNTIFS(AVERBACOES!$B$2:$B$2000,A7,AVERBACOES!$Q$2:$Q$2000,"Averbado CT-e")+COUNTIFS(AVERBACOES!$B$2:$B$2000,A7,AVERBACOES!$Q$2:$Q$2000,"Averbado MDF-e")+COUNTIFS(AVERBACOES!$B$2:$B$2000,A7,AVERBACOES!$Q$2:$Q$2000,"Averbado pelo embarcador")&gt;0,"Sim","Não"))</f>
        <v/>
      </c>
      <c r="BG7" s="7" t="str">
        <f>IF(A7="","",IFERROR(INDEX(AVERBACOES!$L:$L,MATCH(A7,AVERBACOES!$B:$B,0)),"—"))</f>
        <v/>
      </c>
      <c r="BH7" s="7"/>
      <c r="BI7" s="7"/>
      <c r="BJ7" s="7"/>
      <c r="BK7" s="7"/>
      <c r="BL7" s="7"/>
      <c r="BM7" s="7">
        <f t="shared" si="2"/>
        <v>0</v>
      </c>
      <c r="BN7" s="7" t="str">
        <f t="shared" si="3"/>
        <v/>
      </c>
      <c r="BO7" s="7" t="str">
        <f t="shared" si="4"/>
        <v/>
      </c>
      <c r="BP7" s="7" t="str">
        <f t="shared" si="5"/>
        <v/>
      </c>
      <c r="BQ7" s="7" t="str">
        <f t="shared" si="6"/>
        <v/>
      </c>
      <c r="BR7" s="12"/>
      <c r="BS7" s="7" t="str">
        <f t="shared" si="7"/>
        <v/>
      </c>
      <c r="BT7" s="7" t="str">
        <f>IF(C7="","",IF(BV7=0,"Sem posição registrada",IFERROR(INDEX(POSICOES!$E:$E,MATCH(C7&amp;"#"&amp;ROUND(BV7*1440,0),POSICOES!$R:$R,0)),"?")))</f>
        <v/>
      </c>
      <c r="BU7" s="7" t="str">
        <f>IF(OR(C7="",BV7=0),"",IFERROR(INDEX(POSICOES!$F:$F,MATCH(C7&amp;"#"&amp;ROUND(BV7*1440,0),POSICOES!$R:$R,0))&amp;"/"&amp;INDEX(POSICOES!$G:$G,MATCH(C7&amp;"#"&amp;ROUND(BV7*1440,0),POSICOES!$R:$R,0))&amp;" - "&amp;INDEX(POSICOES!$H:$H,MATCH(C7&amp;"#"&amp;ROUND(BV7*1440,0),POSICOES!$R:$R,0)),""))</f>
        <v/>
      </c>
      <c r="BV7" s="14">
        <f>IF(C7="",0,SUMPRODUCT(MAX((POSICOES!$C$2:$C$3000=C7)*POSICOES!$B$2:$B$3000)))</f>
        <v>0</v>
      </c>
      <c r="BW7" s="7" t="str">
        <f t="shared" ca="1" si="8"/>
        <v/>
      </c>
      <c r="BX7" s="7" t="str">
        <f t="shared" ca="1" si="9"/>
        <v/>
      </c>
      <c r="BY7" s="12"/>
      <c r="BZ7" s="12"/>
      <c r="CA7" s="7" t="str">
        <f>IF(A7="","",IF(COUNTIFS(FRONTEIRA!$B$2:$B$2000,A7,FRONTEIRA!$AA$2:$AA$2000,"Sim")=0,"",ROUND(SUMIFS(FRONTEIRA!$Y$2:$Y$2000,FRONTEIRA!$B$2:$B$2000,A7,FRONTEIRA!$AA$2:$AA$2000,"Sim"),1)))</f>
        <v/>
      </c>
      <c r="CB7" s="7" t="str">
        <f>IF(A7="","",IFERROR(INDEX(FRONTEIRA!$L:$L,MATCH(A7,FRONTEIRA!$B:$B,0)),""))</f>
        <v/>
      </c>
      <c r="CC7" s="7" t="str">
        <f>IF(A7="","",IF(COUNTIFS(OCORRENCIAS!$B$2:$B$2000,A7,OCORRENCIAS!$Z$2:$Z$2000,"Sim")&gt;0,"Sim","Não"))</f>
        <v/>
      </c>
      <c r="CD7" s="7" t="str">
        <f t="shared" si="10"/>
        <v/>
      </c>
      <c r="CE7" s="7"/>
      <c r="CF7" s="7" t="str">
        <f t="shared" ca="1" si="11"/>
        <v xml:space="preserve">Motorista GR; Motorista seguradora; Veículo GR; Checklist; Espelhamento; SMP; Averbação; </v>
      </c>
      <c r="CG7" s="7" t="str">
        <f t="shared" si="12"/>
        <v/>
      </c>
      <c r="CH7" s="7" t="str">
        <f t="shared" si="13"/>
        <v/>
      </c>
      <c r="CI7" s="7" t="str">
        <f t="shared" si="14"/>
        <v>Não</v>
      </c>
      <c r="CJ7" s="7" t="str">
        <f t="shared" si="15"/>
        <v/>
      </c>
      <c r="CK7" s="7"/>
      <c r="CL7" s="7"/>
      <c r="CM7" s="7"/>
      <c r="CN7" s="12"/>
      <c r="CO7" s="7"/>
      <c r="CP7" s="7" t="str">
        <f t="shared" ca="1" si="16"/>
        <v/>
      </c>
    </row>
    <row r="8" spans="1:94" x14ac:dyDescent="0.25">
      <c r="A8" s="7"/>
      <c r="B8" s="12"/>
      <c r="C8" s="7"/>
      <c r="D8" s="7"/>
      <c r="E8" s="7"/>
      <c r="F8" s="7" t="str">
        <f>IF(C8="","",IFERROR(INDEX(VEICULOS!$C:$C,MATCH(C8,VEICULOS!$A:$A,0)),"?")&amp;IF(D8="",""," + "&amp;IFERROR(INDEX(VEICULOS!$C:$C,MATCH(D8,VEICULOS!$A:$A,0)),"?"))&amp;IF(E8="",""," + "&amp;IFERROR(INDEX(VEICULOS!$C:$C,MATCH(E8,VEICULOS!$A:$A,0)),"?")))</f>
        <v/>
      </c>
      <c r="G8" s="7" t="str">
        <f>IF(C8="","",IFERROR(INDEX(VEICULOS!$I:$I,MATCH(C8,VEICULOS!$A:$A,0)),"Não cadastrado"))</f>
        <v/>
      </c>
      <c r="H8" s="7"/>
      <c r="I8" s="7" t="str">
        <f>IF(H8="","",IFERROR(INDEX(MOTORISTAS!$B:$B,MATCH(H8,MOTORISTAS!$A:$A,0)),"Não cadastrado"))</f>
        <v/>
      </c>
      <c r="J8" s="7"/>
      <c r="K8" s="7"/>
      <c r="L8" s="7" t="str">
        <f>IF(K8="","",IFERROR(INDEX(MOTORISTAS!$B:$B,MATCH(K8,MOTORISTAS!$A:$A,0)),"Não cadastrado"))</f>
        <v/>
      </c>
      <c r="M8" s="7" t="str">
        <f>IF(H8="","",IFERROR(INDEX(MOTORISTAS!$AA:$AA,MATCH(H8,MOTORISTAS!$A:$A,0)),"Não cadastrado"))</f>
        <v/>
      </c>
      <c r="N8" s="7" t="str">
        <f>IF(H8="","",IF(COUNTIFS(CONSULTAS!$C$2:$C$2000,H8,CONSULTAS!$E$2:$E$2000,"GR",CONSULTAS!$S$2:$S$2000,"Sim")&gt;0,"Sim","Não"))</f>
        <v/>
      </c>
      <c r="O8" s="7" t="str">
        <f>IF(H8="","",IFERROR(INDEX(CONSULTAS!$L:$L,MATCH(H8&amp;"#GR",CONSULTAS!$T:$T,0)),"—"))</f>
        <v/>
      </c>
      <c r="P8" s="13" t="str">
        <f>IF(H8="","",IFERROR(INDEX(CONSULTAS!$Q:$Q,MATCH(H8&amp;"#GR",CONSULTAS!$T:$T,0)),""))</f>
        <v/>
      </c>
      <c r="Q8" s="7" t="str">
        <f>IF(H8="","",IF(COUNTIFS(CONSULTAS!$C$2:$C$2000,H8,CONSULTAS!$E$2:$E$2000,"Seguradora",CONSULTAS!$S$2:$S$2000,"Sim")&gt;0,"Sim","Não"))</f>
        <v/>
      </c>
      <c r="R8" s="7" t="str">
        <f>IF(H8="","",IFERROR(INDEX(CONSULTAS!$L:$L,MATCH(H8&amp;"#Seguradora",CONSULTAS!$T:$T,0)),"—"))</f>
        <v/>
      </c>
      <c r="S8" s="13" t="str">
        <f>IF(H8="","",IFERROR(INDEX(CONSULTAS!$Q:$Q,MATCH(H8&amp;"#Seguradora",CONSULTAS!$T:$T,0)),""))</f>
        <v/>
      </c>
      <c r="T8" s="10" t="str">
        <f>IF(H8="","",IFERROR(INDEX(CONSULTAS!$N:$N,MATCH(H8&amp;"#GR",CONSULTAS!$T:$T,0)),""))</f>
        <v/>
      </c>
      <c r="U8" s="7" t="str">
        <f>IF(K8="","N/A",IF(AND(COUNTIFS(CONSULTAS!$C$2:$C$2000,K8,CONSULTAS!$E$2:$E$2000,"GR",CONSULTAS!$S$2:$S$2000,"Sim")&gt;0,COUNTIFS(CONSULTAS!$C$2:$C$2000,K8,CONSULTAS!$E$2:$E$2000,"Seguradora",CONSULTAS!$S$2:$S$2000,"Sim")&gt;0),"Sim","Não"))</f>
        <v>N/A</v>
      </c>
      <c r="V8" s="7" t="str">
        <f>IF(C8="","",IFERROR(INDEX(VEICULOS!$X:$X,MATCH(C8,VEICULOS!$A:$A,0)),"Não"))</f>
        <v/>
      </c>
      <c r="W8" s="7"/>
      <c r="X8" s="7"/>
      <c r="Y8" s="7"/>
      <c r="Z8" s="10"/>
      <c r="AA8" s="7"/>
      <c r="AB8" s="10" t="str">
        <f t="shared" si="0"/>
        <v/>
      </c>
      <c r="AC8" s="7">
        <f>IF(OR(Y8="",AB8=""),0,SUMPRODUCT((PGR_REGRAS!$C$2:$C$61=Y8)*(PGR_REGRAS!$D$2:$D$61&lt;=AB8)*(PGR_REGRAS!$E$2:$E$61&gt;=AB8)*(PGR_REGRAS!$C$2:$C$61&lt;&gt;"")*ROW(PGR_REGRAS!$C$2:$C$61)))</f>
        <v>0</v>
      </c>
      <c r="AD8" s="7" t="str">
        <f>IF(AC8=0,IF(Y8="","","Sem regra - consultar seguradora"),INDEX(PGR_REGRAS!$A:$A,AC8))</f>
        <v/>
      </c>
      <c r="AE8" s="7" t="str">
        <f>IF(AC8=0,"",INDEX(PGR_REGRAS!$T:$T,AC8))</f>
        <v/>
      </c>
      <c r="AF8" s="7" t="str">
        <f>IF(AC8=0,"",INDEX(PGR_REGRAS!$I:$I,AC8))</f>
        <v/>
      </c>
      <c r="AG8" s="7" t="str">
        <f>IF(AC8=0,"",INDEX(PGR_REGRAS!$K:$K,AC8))</f>
        <v/>
      </c>
      <c r="AH8" s="7" t="str">
        <f t="shared" si="1"/>
        <v/>
      </c>
      <c r="AI8" s="7"/>
      <c r="AJ8" s="7"/>
      <c r="AK8" s="7"/>
      <c r="AL8" s="7"/>
      <c r="AM8" s="7"/>
      <c r="AN8" s="7"/>
      <c r="AO8" s="13"/>
      <c r="AP8" s="12"/>
      <c r="AQ8" s="12"/>
      <c r="AR8" s="7" t="str">
        <f>IF(C8="","",IFERROR(INDEX(RASTREADORES!$F:$F,MATCH(C8&amp;"#Principal",RASTREADORES!$Y:$Y,0))&amp;" ("&amp;INDEX(RASTREADORES!$G:$G,MATCH(C8&amp;"#Principal",RASTREADORES!$Y:$Y,0))&amp;")","Sem rastreador principal"))</f>
        <v/>
      </c>
      <c r="AS8" s="7" t="str">
        <f>IF(C8="","",IFERROR(INDEX(RASTREADORES!$H:$H,MATCH(C8&amp;"#Principal",RASTREADORES!$Y:$Y,0)),"—"))</f>
        <v/>
      </c>
      <c r="AT8" s="7" t="str">
        <f>IF(C8="","",IFERROR(INDEX(RASTREADORES!$A:$A,MATCH(C8&amp;"#Redundante",RASTREADORES!$Y:$Y,0)),IFERROR(INDEX(RASTREADORES!$A:$A,MATCH(C8&amp;"#Isca retornável",RASTREADORES!$Y:$Y,0)),IFERROR(INDEX(RASTREADORES!$A:$A,MATCH(C8&amp;"#Isca descartável",RASTREADORES!$Y:$Y,0)),"Nenhum"))))</f>
        <v/>
      </c>
      <c r="AU8" s="7" t="str">
        <f>IF(C8="","",IFERROR(INDEX(RASTREADORES!$L:$L,MATCH(C8&amp;"#Principal",RASTREADORES!$Y:$Y,0)),""))</f>
        <v/>
      </c>
      <c r="AV8" s="7" t="str">
        <f>IF(C8="","",IF(COUNTIFS(ESPELHAMENTOS!$B$2:$B$2000,C8,ESPELHAMENTOS!$O$2:$O$2000,"Sim")&gt;0,"Sim","Não"))</f>
        <v/>
      </c>
      <c r="AW8" s="7" t="str">
        <f>IF(C8="","",COUNTIFS(ESPELHAMENTOS!$B$2:$B$2000,C8,ESPELHAMENTOS!$O$2:$O$2000,"Sim"))</f>
        <v/>
      </c>
      <c r="AX8" s="7" t="str">
        <f>IF(C8="","",IF(COUNTIFS(ESPELHAMENTOS!$B$2:$B$2000,C8,ESPELHAMENTOS!$O$2:$O$2000,"Sim",ESPELHAMENTOS!$E$2:$E$2000,"GR transportadora")&gt;0,"Sim","Não"))</f>
        <v/>
      </c>
      <c r="AY8" s="7" t="str">
        <f>IF(OR(AQ8="",C8=""),"",IFERROR(ROUND((AQ8-SUMPRODUCT(MIN((ESPELHAMENTOS!$C$2:$C$2000=A8)*ESPELHAMENTOS!$H$2:$H$2000+(ESPELHAMENTOS!$C$2:$C$2000&lt;&gt;A8)*99999)))*24,1),""))</f>
        <v/>
      </c>
      <c r="AZ8" s="7" t="str">
        <f ca="1">IF(C8="","",IF(COUNTIFS(CHECKLISTS!$B$2:$B$2000,C8,CHECKLISTS!$AH$2:$AH$2000,"Válido",CHECKLISTS!$AG$2:$AG$2000,"&gt;="&amp;INT(IF(AO8="",TODAY(),AO8)))+COUNTIFS(CHECKLISTS!$B$2:$B$2000,C8,CHECKLISTS!$AH$2:$AH$2000,"Vence &lt;=7d",CHECKLISTS!$AG$2:$AG$2000,"&gt;="&amp;INT(IF(AO8="",TODAY(),AO8)))&gt;0,"Sim","Não"))</f>
        <v/>
      </c>
      <c r="BA8" s="13" t="str">
        <f>IF(C8="","",IF(COUNTIFS(CHECKLISTS!$B$2:$B$2000,C8,CHECKLISTS!$AF$2:$AF$2000,"Aprovado")=0,"",SUMPRODUCT(MAX((CHECKLISTS!$B$2:$B$2000=C8)*CHECKLISTS!$AG$2:$AG$2000))))</f>
        <v/>
      </c>
      <c r="BB8" s="7" t="str">
        <f>IF(A8="","",IF(COUNTIFS(SMP!$B$2:$B$2000,A8,SMP!$I$2:$I$2000,"Liberada")+COUNTIFS(SMP!$B$2:$B$2000,A8,SMP!$I$2:$I$2000,"Em andamento")+COUNTIFS(SMP!$B$2:$B$2000,A8,SMP!$I$2:$I$2000,"Finalizada")&gt;0,"Sim","Não"))</f>
        <v/>
      </c>
      <c r="BC8" s="7" t="str">
        <f>IF(A8="","",IFERROR(INDEX(SMP!$A:$A,MATCH(A8,SMP!$B:$B,0)),"—"))</f>
        <v/>
      </c>
      <c r="BD8" s="7" t="str">
        <f>IF(A8="","",IFERROR(INDEX(SMP!$I:$I,MATCH(A8,SMP!$B:$B,0)),"Não aberta"))</f>
        <v/>
      </c>
      <c r="BE8" s="7" t="str">
        <f>IF(A8="","",IFERROR(INDEX(SMP!$D:$D,MATCH(A8,SMP!$B:$B,0)),""))</f>
        <v/>
      </c>
      <c r="BF8" s="7" t="str">
        <f>IF(A8="","",IF(COUNTIFS(AVERBACOES!$B$2:$B$2000,A8,AVERBACOES!$Q$2:$Q$2000,"Averbado completo")+COUNTIFS(AVERBACOES!$B$2:$B$2000,A8,AVERBACOES!$Q$2:$Q$2000,"Averbado CRT")+COUNTIFS(AVERBACOES!$B$2:$B$2000,A8,AVERBACOES!$Q$2:$Q$2000,"Averbado CT-e")+COUNTIFS(AVERBACOES!$B$2:$B$2000,A8,AVERBACOES!$Q$2:$Q$2000,"Averbado MDF-e")+COUNTIFS(AVERBACOES!$B$2:$B$2000,A8,AVERBACOES!$Q$2:$Q$2000,"Averbado pelo embarcador")&gt;0,"Sim","Não"))</f>
        <v/>
      </c>
      <c r="BG8" s="7" t="str">
        <f>IF(A8="","",IFERROR(INDEX(AVERBACOES!$L:$L,MATCH(A8,AVERBACOES!$B:$B,0)),"—"))</f>
        <v/>
      </c>
      <c r="BH8" s="7"/>
      <c r="BI8" s="7"/>
      <c r="BJ8" s="7"/>
      <c r="BK8" s="7"/>
      <c r="BL8" s="7"/>
      <c r="BM8" s="7">
        <f t="shared" si="2"/>
        <v>0</v>
      </c>
      <c r="BN8" s="7" t="str">
        <f t="shared" si="3"/>
        <v/>
      </c>
      <c r="BO8" s="7" t="str">
        <f t="shared" si="4"/>
        <v/>
      </c>
      <c r="BP8" s="7" t="str">
        <f t="shared" si="5"/>
        <v/>
      </c>
      <c r="BQ8" s="7" t="str">
        <f t="shared" si="6"/>
        <v/>
      </c>
      <c r="BR8" s="12"/>
      <c r="BS8" s="7" t="str">
        <f t="shared" si="7"/>
        <v/>
      </c>
      <c r="BT8" s="7" t="str">
        <f>IF(C8="","",IF(BV8=0,"Sem posição registrada",IFERROR(INDEX(POSICOES!$E:$E,MATCH(C8&amp;"#"&amp;ROUND(BV8*1440,0),POSICOES!$R:$R,0)),"?")))</f>
        <v/>
      </c>
      <c r="BU8" s="7" t="str">
        <f>IF(OR(C8="",BV8=0),"",IFERROR(INDEX(POSICOES!$F:$F,MATCH(C8&amp;"#"&amp;ROUND(BV8*1440,0),POSICOES!$R:$R,0))&amp;"/"&amp;INDEX(POSICOES!$G:$G,MATCH(C8&amp;"#"&amp;ROUND(BV8*1440,0),POSICOES!$R:$R,0))&amp;" - "&amp;INDEX(POSICOES!$H:$H,MATCH(C8&amp;"#"&amp;ROUND(BV8*1440,0),POSICOES!$R:$R,0)),""))</f>
        <v/>
      </c>
      <c r="BV8" s="14">
        <f>IF(C8="",0,SUMPRODUCT(MAX((POSICOES!$C$2:$C$3000=C8)*POSICOES!$B$2:$B$3000)))</f>
        <v>0</v>
      </c>
      <c r="BW8" s="7" t="str">
        <f t="shared" ca="1" si="8"/>
        <v/>
      </c>
      <c r="BX8" s="7" t="str">
        <f t="shared" ca="1" si="9"/>
        <v/>
      </c>
      <c r="BY8" s="12"/>
      <c r="BZ8" s="12"/>
      <c r="CA8" s="7" t="str">
        <f>IF(A8="","",IF(COUNTIFS(FRONTEIRA!$B$2:$B$2000,A8,FRONTEIRA!$AA$2:$AA$2000,"Sim")=0,"",ROUND(SUMIFS(FRONTEIRA!$Y$2:$Y$2000,FRONTEIRA!$B$2:$B$2000,A8,FRONTEIRA!$AA$2:$AA$2000,"Sim"),1)))</f>
        <v/>
      </c>
      <c r="CB8" s="7" t="str">
        <f>IF(A8="","",IFERROR(INDEX(FRONTEIRA!$L:$L,MATCH(A8,FRONTEIRA!$B:$B,0)),""))</f>
        <v/>
      </c>
      <c r="CC8" s="7" t="str">
        <f>IF(A8="","",IF(COUNTIFS(OCORRENCIAS!$B$2:$B$2000,A8,OCORRENCIAS!$Z$2:$Z$2000,"Sim")&gt;0,"Sim","Não"))</f>
        <v/>
      </c>
      <c r="CD8" s="7" t="str">
        <f t="shared" si="10"/>
        <v/>
      </c>
      <c r="CE8" s="7"/>
      <c r="CF8" s="7" t="str">
        <f t="shared" ca="1" si="11"/>
        <v xml:space="preserve">Motorista GR; Motorista seguradora; Veículo GR; Checklist; Espelhamento; SMP; Averbação; </v>
      </c>
      <c r="CG8" s="7" t="str">
        <f t="shared" si="12"/>
        <v/>
      </c>
      <c r="CH8" s="7" t="str">
        <f t="shared" si="13"/>
        <v/>
      </c>
      <c r="CI8" s="7" t="str">
        <f t="shared" si="14"/>
        <v>Não</v>
      </c>
      <c r="CJ8" s="7" t="str">
        <f t="shared" si="15"/>
        <v/>
      </c>
      <c r="CK8" s="7"/>
      <c r="CL8" s="7"/>
      <c r="CM8" s="7"/>
      <c r="CN8" s="12"/>
      <c r="CO8" s="7"/>
      <c r="CP8" s="7" t="str">
        <f t="shared" ca="1" si="16"/>
        <v/>
      </c>
    </row>
    <row r="9" spans="1:94" x14ac:dyDescent="0.25">
      <c r="A9" s="7"/>
      <c r="B9" s="12"/>
      <c r="C9" s="7"/>
      <c r="D9" s="7"/>
      <c r="E9" s="7"/>
      <c r="F9" s="7" t="str">
        <f>IF(C9="","",IFERROR(INDEX(VEICULOS!$C:$C,MATCH(C9,VEICULOS!$A:$A,0)),"?")&amp;IF(D9="",""," + "&amp;IFERROR(INDEX(VEICULOS!$C:$C,MATCH(D9,VEICULOS!$A:$A,0)),"?"))&amp;IF(E9="",""," + "&amp;IFERROR(INDEX(VEICULOS!$C:$C,MATCH(E9,VEICULOS!$A:$A,0)),"?")))</f>
        <v/>
      </c>
      <c r="G9" s="7" t="str">
        <f>IF(C9="","",IFERROR(INDEX(VEICULOS!$I:$I,MATCH(C9,VEICULOS!$A:$A,0)),"Não cadastrado"))</f>
        <v/>
      </c>
      <c r="H9" s="7"/>
      <c r="I9" s="7" t="str">
        <f>IF(H9="","",IFERROR(INDEX(MOTORISTAS!$B:$B,MATCH(H9,MOTORISTAS!$A:$A,0)),"Não cadastrado"))</f>
        <v/>
      </c>
      <c r="J9" s="7"/>
      <c r="K9" s="7"/>
      <c r="L9" s="7" t="str">
        <f>IF(K9="","",IFERROR(INDEX(MOTORISTAS!$B:$B,MATCH(K9,MOTORISTAS!$A:$A,0)),"Não cadastrado"))</f>
        <v/>
      </c>
      <c r="M9" s="7" t="str">
        <f>IF(H9="","",IFERROR(INDEX(MOTORISTAS!$AA:$AA,MATCH(H9,MOTORISTAS!$A:$A,0)),"Não cadastrado"))</f>
        <v/>
      </c>
      <c r="N9" s="7" t="str">
        <f>IF(H9="","",IF(COUNTIFS(CONSULTAS!$C$2:$C$2000,H9,CONSULTAS!$E$2:$E$2000,"GR",CONSULTAS!$S$2:$S$2000,"Sim")&gt;0,"Sim","Não"))</f>
        <v/>
      </c>
      <c r="O9" s="7" t="str">
        <f>IF(H9="","",IFERROR(INDEX(CONSULTAS!$L:$L,MATCH(H9&amp;"#GR",CONSULTAS!$T:$T,0)),"—"))</f>
        <v/>
      </c>
      <c r="P9" s="13" t="str">
        <f>IF(H9="","",IFERROR(INDEX(CONSULTAS!$Q:$Q,MATCH(H9&amp;"#GR",CONSULTAS!$T:$T,0)),""))</f>
        <v/>
      </c>
      <c r="Q9" s="7" t="str">
        <f>IF(H9="","",IF(COUNTIFS(CONSULTAS!$C$2:$C$2000,H9,CONSULTAS!$E$2:$E$2000,"Seguradora",CONSULTAS!$S$2:$S$2000,"Sim")&gt;0,"Sim","Não"))</f>
        <v/>
      </c>
      <c r="R9" s="7" t="str">
        <f>IF(H9="","",IFERROR(INDEX(CONSULTAS!$L:$L,MATCH(H9&amp;"#Seguradora",CONSULTAS!$T:$T,0)),"—"))</f>
        <v/>
      </c>
      <c r="S9" s="13" t="str">
        <f>IF(H9="","",IFERROR(INDEX(CONSULTAS!$Q:$Q,MATCH(H9&amp;"#Seguradora",CONSULTAS!$T:$T,0)),""))</f>
        <v/>
      </c>
      <c r="T9" s="10" t="str">
        <f>IF(H9="","",IFERROR(INDEX(CONSULTAS!$N:$N,MATCH(H9&amp;"#GR",CONSULTAS!$T:$T,0)),""))</f>
        <v/>
      </c>
      <c r="U9" s="7" t="str">
        <f>IF(K9="","N/A",IF(AND(COUNTIFS(CONSULTAS!$C$2:$C$2000,K9,CONSULTAS!$E$2:$E$2000,"GR",CONSULTAS!$S$2:$S$2000,"Sim")&gt;0,COUNTIFS(CONSULTAS!$C$2:$C$2000,K9,CONSULTAS!$E$2:$E$2000,"Seguradora",CONSULTAS!$S$2:$S$2000,"Sim")&gt;0),"Sim","Não"))</f>
        <v>N/A</v>
      </c>
      <c r="V9" s="7" t="str">
        <f>IF(C9="","",IFERROR(INDEX(VEICULOS!$X:$X,MATCH(C9,VEICULOS!$A:$A,0)),"Não"))</f>
        <v/>
      </c>
      <c r="W9" s="7"/>
      <c r="X9" s="7"/>
      <c r="Y9" s="7"/>
      <c r="Z9" s="10"/>
      <c r="AA9" s="7"/>
      <c r="AB9" s="10" t="str">
        <f t="shared" si="0"/>
        <v/>
      </c>
      <c r="AC9" s="7">
        <f>IF(OR(Y9="",AB9=""),0,SUMPRODUCT((PGR_REGRAS!$C$2:$C$61=Y9)*(PGR_REGRAS!$D$2:$D$61&lt;=AB9)*(PGR_REGRAS!$E$2:$E$61&gt;=AB9)*(PGR_REGRAS!$C$2:$C$61&lt;&gt;"")*ROW(PGR_REGRAS!$C$2:$C$61)))</f>
        <v>0</v>
      </c>
      <c r="AD9" s="7" t="str">
        <f>IF(AC9=0,IF(Y9="","","Sem regra - consultar seguradora"),INDEX(PGR_REGRAS!$A:$A,AC9))</f>
        <v/>
      </c>
      <c r="AE9" s="7" t="str">
        <f>IF(AC9=0,"",INDEX(PGR_REGRAS!$T:$T,AC9))</f>
        <v/>
      </c>
      <c r="AF9" s="7" t="str">
        <f>IF(AC9=0,"",INDEX(PGR_REGRAS!$I:$I,AC9))</f>
        <v/>
      </c>
      <c r="AG9" s="7" t="str">
        <f>IF(AC9=0,"",INDEX(PGR_REGRAS!$K:$K,AC9))</f>
        <v/>
      </c>
      <c r="AH9" s="7" t="str">
        <f t="shared" si="1"/>
        <v/>
      </c>
      <c r="AI9" s="7"/>
      <c r="AJ9" s="7"/>
      <c r="AK9" s="7"/>
      <c r="AL9" s="7"/>
      <c r="AM9" s="7"/>
      <c r="AN9" s="7"/>
      <c r="AO9" s="13"/>
      <c r="AP9" s="12"/>
      <c r="AQ9" s="12"/>
      <c r="AR9" s="7" t="str">
        <f>IF(C9="","",IFERROR(INDEX(RASTREADORES!$F:$F,MATCH(C9&amp;"#Principal",RASTREADORES!$Y:$Y,0))&amp;" ("&amp;INDEX(RASTREADORES!$G:$G,MATCH(C9&amp;"#Principal",RASTREADORES!$Y:$Y,0))&amp;")","Sem rastreador principal"))</f>
        <v/>
      </c>
      <c r="AS9" s="7" t="str">
        <f>IF(C9="","",IFERROR(INDEX(RASTREADORES!$H:$H,MATCH(C9&amp;"#Principal",RASTREADORES!$Y:$Y,0)),"—"))</f>
        <v/>
      </c>
      <c r="AT9" s="7" t="str">
        <f>IF(C9="","",IFERROR(INDEX(RASTREADORES!$A:$A,MATCH(C9&amp;"#Redundante",RASTREADORES!$Y:$Y,0)),IFERROR(INDEX(RASTREADORES!$A:$A,MATCH(C9&amp;"#Isca retornável",RASTREADORES!$Y:$Y,0)),IFERROR(INDEX(RASTREADORES!$A:$A,MATCH(C9&amp;"#Isca descartável",RASTREADORES!$Y:$Y,0)),"Nenhum"))))</f>
        <v/>
      </c>
      <c r="AU9" s="7" t="str">
        <f>IF(C9="","",IFERROR(INDEX(RASTREADORES!$L:$L,MATCH(C9&amp;"#Principal",RASTREADORES!$Y:$Y,0)),""))</f>
        <v/>
      </c>
      <c r="AV9" s="7" t="str">
        <f>IF(C9="","",IF(COUNTIFS(ESPELHAMENTOS!$B$2:$B$2000,C9,ESPELHAMENTOS!$O$2:$O$2000,"Sim")&gt;0,"Sim","Não"))</f>
        <v/>
      </c>
      <c r="AW9" s="7" t="str">
        <f>IF(C9="","",COUNTIFS(ESPELHAMENTOS!$B$2:$B$2000,C9,ESPELHAMENTOS!$O$2:$O$2000,"Sim"))</f>
        <v/>
      </c>
      <c r="AX9" s="7" t="str">
        <f>IF(C9="","",IF(COUNTIFS(ESPELHAMENTOS!$B$2:$B$2000,C9,ESPELHAMENTOS!$O$2:$O$2000,"Sim",ESPELHAMENTOS!$E$2:$E$2000,"GR transportadora")&gt;0,"Sim","Não"))</f>
        <v/>
      </c>
      <c r="AY9" s="7" t="str">
        <f>IF(OR(AQ9="",C9=""),"",IFERROR(ROUND((AQ9-SUMPRODUCT(MIN((ESPELHAMENTOS!$C$2:$C$2000=A9)*ESPELHAMENTOS!$H$2:$H$2000+(ESPELHAMENTOS!$C$2:$C$2000&lt;&gt;A9)*99999)))*24,1),""))</f>
        <v/>
      </c>
      <c r="AZ9" s="7" t="str">
        <f ca="1">IF(C9="","",IF(COUNTIFS(CHECKLISTS!$B$2:$B$2000,C9,CHECKLISTS!$AH$2:$AH$2000,"Válido",CHECKLISTS!$AG$2:$AG$2000,"&gt;="&amp;INT(IF(AO9="",TODAY(),AO9)))+COUNTIFS(CHECKLISTS!$B$2:$B$2000,C9,CHECKLISTS!$AH$2:$AH$2000,"Vence &lt;=7d",CHECKLISTS!$AG$2:$AG$2000,"&gt;="&amp;INT(IF(AO9="",TODAY(),AO9)))&gt;0,"Sim","Não"))</f>
        <v/>
      </c>
      <c r="BA9" s="13" t="str">
        <f>IF(C9="","",IF(COUNTIFS(CHECKLISTS!$B$2:$B$2000,C9,CHECKLISTS!$AF$2:$AF$2000,"Aprovado")=0,"",SUMPRODUCT(MAX((CHECKLISTS!$B$2:$B$2000=C9)*CHECKLISTS!$AG$2:$AG$2000))))</f>
        <v/>
      </c>
      <c r="BB9" s="7" t="str">
        <f>IF(A9="","",IF(COUNTIFS(SMP!$B$2:$B$2000,A9,SMP!$I$2:$I$2000,"Liberada")+COUNTIFS(SMP!$B$2:$B$2000,A9,SMP!$I$2:$I$2000,"Em andamento")+COUNTIFS(SMP!$B$2:$B$2000,A9,SMP!$I$2:$I$2000,"Finalizada")&gt;0,"Sim","Não"))</f>
        <v/>
      </c>
      <c r="BC9" s="7" t="str">
        <f>IF(A9="","",IFERROR(INDEX(SMP!$A:$A,MATCH(A9,SMP!$B:$B,0)),"—"))</f>
        <v/>
      </c>
      <c r="BD9" s="7" t="str">
        <f>IF(A9="","",IFERROR(INDEX(SMP!$I:$I,MATCH(A9,SMP!$B:$B,0)),"Não aberta"))</f>
        <v/>
      </c>
      <c r="BE9" s="7" t="str">
        <f>IF(A9="","",IFERROR(INDEX(SMP!$D:$D,MATCH(A9,SMP!$B:$B,0)),""))</f>
        <v/>
      </c>
      <c r="BF9" s="7" t="str">
        <f>IF(A9="","",IF(COUNTIFS(AVERBACOES!$B$2:$B$2000,A9,AVERBACOES!$Q$2:$Q$2000,"Averbado completo")+COUNTIFS(AVERBACOES!$B$2:$B$2000,A9,AVERBACOES!$Q$2:$Q$2000,"Averbado CRT")+COUNTIFS(AVERBACOES!$B$2:$B$2000,A9,AVERBACOES!$Q$2:$Q$2000,"Averbado CT-e")+COUNTIFS(AVERBACOES!$B$2:$B$2000,A9,AVERBACOES!$Q$2:$Q$2000,"Averbado MDF-e")+COUNTIFS(AVERBACOES!$B$2:$B$2000,A9,AVERBACOES!$Q$2:$Q$2000,"Averbado pelo embarcador")&gt;0,"Sim","Não"))</f>
        <v/>
      </c>
      <c r="BG9" s="7" t="str">
        <f>IF(A9="","",IFERROR(INDEX(AVERBACOES!$L:$L,MATCH(A9,AVERBACOES!$B:$B,0)),"—"))</f>
        <v/>
      </c>
      <c r="BH9" s="7"/>
      <c r="BI9" s="7"/>
      <c r="BJ9" s="7"/>
      <c r="BK9" s="7"/>
      <c r="BL9" s="7"/>
      <c r="BM9" s="7">
        <f t="shared" si="2"/>
        <v>0</v>
      </c>
      <c r="BN9" s="7" t="str">
        <f t="shared" si="3"/>
        <v/>
      </c>
      <c r="BO9" s="7" t="str">
        <f t="shared" si="4"/>
        <v/>
      </c>
      <c r="BP9" s="7" t="str">
        <f t="shared" si="5"/>
        <v/>
      </c>
      <c r="BQ9" s="7" t="str">
        <f t="shared" si="6"/>
        <v/>
      </c>
      <c r="BR9" s="12"/>
      <c r="BS9" s="7" t="str">
        <f t="shared" si="7"/>
        <v/>
      </c>
      <c r="BT9" s="7" t="str">
        <f>IF(C9="","",IF(BV9=0,"Sem posição registrada",IFERROR(INDEX(POSICOES!$E:$E,MATCH(C9&amp;"#"&amp;ROUND(BV9*1440,0),POSICOES!$R:$R,0)),"?")))</f>
        <v/>
      </c>
      <c r="BU9" s="7" t="str">
        <f>IF(OR(C9="",BV9=0),"",IFERROR(INDEX(POSICOES!$F:$F,MATCH(C9&amp;"#"&amp;ROUND(BV9*1440,0),POSICOES!$R:$R,0))&amp;"/"&amp;INDEX(POSICOES!$G:$G,MATCH(C9&amp;"#"&amp;ROUND(BV9*1440,0),POSICOES!$R:$R,0))&amp;" - "&amp;INDEX(POSICOES!$H:$H,MATCH(C9&amp;"#"&amp;ROUND(BV9*1440,0),POSICOES!$R:$R,0)),""))</f>
        <v/>
      </c>
      <c r="BV9" s="14">
        <f>IF(C9="",0,SUMPRODUCT(MAX((POSICOES!$C$2:$C$3000=C9)*POSICOES!$B$2:$B$3000)))</f>
        <v>0</v>
      </c>
      <c r="BW9" s="7" t="str">
        <f t="shared" ca="1" si="8"/>
        <v/>
      </c>
      <c r="BX9" s="7" t="str">
        <f t="shared" ca="1" si="9"/>
        <v/>
      </c>
      <c r="BY9" s="12"/>
      <c r="BZ9" s="12"/>
      <c r="CA9" s="7" t="str">
        <f>IF(A9="","",IF(COUNTIFS(FRONTEIRA!$B$2:$B$2000,A9,FRONTEIRA!$AA$2:$AA$2000,"Sim")=0,"",ROUND(SUMIFS(FRONTEIRA!$Y$2:$Y$2000,FRONTEIRA!$B$2:$B$2000,A9,FRONTEIRA!$AA$2:$AA$2000,"Sim"),1)))</f>
        <v/>
      </c>
      <c r="CB9" s="7" t="str">
        <f>IF(A9="","",IFERROR(INDEX(FRONTEIRA!$L:$L,MATCH(A9,FRONTEIRA!$B:$B,0)),""))</f>
        <v/>
      </c>
      <c r="CC9" s="7" t="str">
        <f>IF(A9="","",IF(COUNTIFS(OCORRENCIAS!$B$2:$B$2000,A9,OCORRENCIAS!$Z$2:$Z$2000,"Sim")&gt;0,"Sim","Não"))</f>
        <v/>
      </c>
      <c r="CD9" s="7" t="str">
        <f t="shared" si="10"/>
        <v/>
      </c>
      <c r="CE9" s="7"/>
      <c r="CF9" s="7" t="str">
        <f t="shared" ca="1" si="11"/>
        <v xml:space="preserve">Motorista GR; Motorista seguradora; Veículo GR; Checklist; Espelhamento; SMP; Averbação; </v>
      </c>
      <c r="CG9" s="7" t="str">
        <f t="shared" si="12"/>
        <v/>
      </c>
      <c r="CH9" s="7" t="str">
        <f t="shared" si="13"/>
        <v/>
      </c>
      <c r="CI9" s="7" t="str">
        <f t="shared" si="14"/>
        <v>Não</v>
      </c>
      <c r="CJ9" s="7" t="str">
        <f t="shared" si="15"/>
        <v/>
      </c>
      <c r="CK9" s="7"/>
      <c r="CL9" s="7"/>
      <c r="CM9" s="7"/>
      <c r="CN9" s="12"/>
      <c r="CO9" s="7"/>
      <c r="CP9" s="7" t="str">
        <f t="shared" ca="1" si="16"/>
        <v/>
      </c>
    </row>
    <row r="10" spans="1:94" x14ac:dyDescent="0.25">
      <c r="A10" s="7"/>
      <c r="B10" s="12"/>
      <c r="C10" s="7"/>
      <c r="D10" s="7"/>
      <c r="E10" s="7"/>
      <c r="F10" s="7" t="str">
        <f>IF(C10="","",IFERROR(INDEX(VEICULOS!$C:$C,MATCH(C10,VEICULOS!$A:$A,0)),"?")&amp;IF(D10="",""," + "&amp;IFERROR(INDEX(VEICULOS!$C:$C,MATCH(D10,VEICULOS!$A:$A,0)),"?"))&amp;IF(E10="",""," + "&amp;IFERROR(INDEX(VEICULOS!$C:$C,MATCH(E10,VEICULOS!$A:$A,0)),"?")))</f>
        <v/>
      </c>
      <c r="G10" s="7" t="str">
        <f>IF(C10="","",IFERROR(INDEX(VEICULOS!$I:$I,MATCH(C10,VEICULOS!$A:$A,0)),"Não cadastrado"))</f>
        <v/>
      </c>
      <c r="H10" s="7"/>
      <c r="I10" s="7" t="str">
        <f>IF(H10="","",IFERROR(INDEX(MOTORISTAS!$B:$B,MATCH(H10,MOTORISTAS!$A:$A,0)),"Não cadastrado"))</f>
        <v/>
      </c>
      <c r="J10" s="7"/>
      <c r="K10" s="7"/>
      <c r="L10" s="7" t="str">
        <f>IF(K10="","",IFERROR(INDEX(MOTORISTAS!$B:$B,MATCH(K10,MOTORISTAS!$A:$A,0)),"Não cadastrado"))</f>
        <v/>
      </c>
      <c r="M10" s="7" t="str">
        <f>IF(H10="","",IFERROR(INDEX(MOTORISTAS!$AA:$AA,MATCH(H10,MOTORISTAS!$A:$A,0)),"Não cadastrado"))</f>
        <v/>
      </c>
      <c r="N10" s="7" t="str">
        <f>IF(H10="","",IF(COUNTIFS(CONSULTAS!$C$2:$C$2000,H10,CONSULTAS!$E$2:$E$2000,"GR",CONSULTAS!$S$2:$S$2000,"Sim")&gt;0,"Sim","Não"))</f>
        <v/>
      </c>
      <c r="O10" s="7" t="str">
        <f>IF(H10="","",IFERROR(INDEX(CONSULTAS!$L:$L,MATCH(H10&amp;"#GR",CONSULTAS!$T:$T,0)),"—"))</f>
        <v/>
      </c>
      <c r="P10" s="13" t="str">
        <f>IF(H10="","",IFERROR(INDEX(CONSULTAS!$Q:$Q,MATCH(H10&amp;"#GR",CONSULTAS!$T:$T,0)),""))</f>
        <v/>
      </c>
      <c r="Q10" s="7" t="str">
        <f>IF(H10="","",IF(COUNTIFS(CONSULTAS!$C$2:$C$2000,H10,CONSULTAS!$E$2:$E$2000,"Seguradora",CONSULTAS!$S$2:$S$2000,"Sim")&gt;0,"Sim","Não"))</f>
        <v/>
      </c>
      <c r="R10" s="7" t="str">
        <f>IF(H10="","",IFERROR(INDEX(CONSULTAS!$L:$L,MATCH(H10&amp;"#Seguradora",CONSULTAS!$T:$T,0)),"—"))</f>
        <v/>
      </c>
      <c r="S10" s="13" t="str">
        <f>IF(H10="","",IFERROR(INDEX(CONSULTAS!$Q:$Q,MATCH(H10&amp;"#Seguradora",CONSULTAS!$T:$T,0)),""))</f>
        <v/>
      </c>
      <c r="T10" s="10" t="str">
        <f>IF(H10="","",IFERROR(INDEX(CONSULTAS!$N:$N,MATCH(H10&amp;"#GR",CONSULTAS!$T:$T,0)),""))</f>
        <v/>
      </c>
      <c r="U10" s="7" t="str">
        <f>IF(K10="","N/A",IF(AND(COUNTIFS(CONSULTAS!$C$2:$C$2000,K10,CONSULTAS!$E$2:$E$2000,"GR",CONSULTAS!$S$2:$S$2000,"Sim")&gt;0,COUNTIFS(CONSULTAS!$C$2:$C$2000,K10,CONSULTAS!$E$2:$E$2000,"Seguradora",CONSULTAS!$S$2:$S$2000,"Sim")&gt;0),"Sim","Não"))</f>
        <v>N/A</v>
      </c>
      <c r="V10" s="7" t="str">
        <f>IF(C10="","",IFERROR(INDEX(VEICULOS!$X:$X,MATCH(C10,VEICULOS!$A:$A,0)),"Não"))</f>
        <v/>
      </c>
      <c r="W10" s="7"/>
      <c r="X10" s="7"/>
      <c r="Y10" s="7"/>
      <c r="Z10" s="10"/>
      <c r="AA10" s="7"/>
      <c r="AB10" s="10" t="str">
        <f t="shared" si="0"/>
        <v/>
      </c>
      <c r="AC10" s="7">
        <f>IF(OR(Y10="",AB10=""),0,SUMPRODUCT((PGR_REGRAS!$C$2:$C$61=Y10)*(PGR_REGRAS!$D$2:$D$61&lt;=AB10)*(PGR_REGRAS!$E$2:$E$61&gt;=AB10)*(PGR_REGRAS!$C$2:$C$61&lt;&gt;"")*ROW(PGR_REGRAS!$C$2:$C$61)))</f>
        <v>0</v>
      </c>
      <c r="AD10" s="7" t="str">
        <f>IF(AC10=0,IF(Y10="","","Sem regra - consultar seguradora"),INDEX(PGR_REGRAS!$A:$A,AC10))</f>
        <v/>
      </c>
      <c r="AE10" s="7" t="str">
        <f>IF(AC10=0,"",INDEX(PGR_REGRAS!$T:$T,AC10))</f>
        <v/>
      </c>
      <c r="AF10" s="7" t="str">
        <f>IF(AC10=0,"",INDEX(PGR_REGRAS!$I:$I,AC10))</f>
        <v/>
      </c>
      <c r="AG10" s="7" t="str">
        <f>IF(AC10=0,"",INDEX(PGR_REGRAS!$K:$K,AC10))</f>
        <v/>
      </c>
      <c r="AH10" s="7" t="str">
        <f t="shared" si="1"/>
        <v/>
      </c>
      <c r="AI10" s="7"/>
      <c r="AJ10" s="7"/>
      <c r="AK10" s="7"/>
      <c r="AL10" s="7"/>
      <c r="AM10" s="7"/>
      <c r="AN10" s="7"/>
      <c r="AO10" s="13"/>
      <c r="AP10" s="12"/>
      <c r="AQ10" s="12"/>
      <c r="AR10" s="7" t="str">
        <f>IF(C10="","",IFERROR(INDEX(RASTREADORES!$F:$F,MATCH(C10&amp;"#Principal",RASTREADORES!$Y:$Y,0))&amp;" ("&amp;INDEX(RASTREADORES!$G:$G,MATCH(C10&amp;"#Principal",RASTREADORES!$Y:$Y,0))&amp;")","Sem rastreador principal"))</f>
        <v/>
      </c>
      <c r="AS10" s="7" t="str">
        <f>IF(C10="","",IFERROR(INDEX(RASTREADORES!$H:$H,MATCH(C10&amp;"#Principal",RASTREADORES!$Y:$Y,0)),"—"))</f>
        <v/>
      </c>
      <c r="AT10" s="7" t="str">
        <f>IF(C10="","",IFERROR(INDEX(RASTREADORES!$A:$A,MATCH(C10&amp;"#Redundante",RASTREADORES!$Y:$Y,0)),IFERROR(INDEX(RASTREADORES!$A:$A,MATCH(C10&amp;"#Isca retornável",RASTREADORES!$Y:$Y,0)),IFERROR(INDEX(RASTREADORES!$A:$A,MATCH(C10&amp;"#Isca descartável",RASTREADORES!$Y:$Y,0)),"Nenhum"))))</f>
        <v/>
      </c>
      <c r="AU10" s="7" t="str">
        <f>IF(C10="","",IFERROR(INDEX(RASTREADORES!$L:$L,MATCH(C10&amp;"#Principal",RASTREADORES!$Y:$Y,0)),""))</f>
        <v/>
      </c>
      <c r="AV10" s="7" t="str">
        <f>IF(C10="","",IF(COUNTIFS(ESPELHAMENTOS!$B$2:$B$2000,C10,ESPELHAMENTOS!$O$2:$O$2000,"Sim")&gt;0,"Sim","Não"))</f>
        <v/>
      </c>
      <c r="AW10" s="7" t="str">
        <f>IF(C10="","",COUNTIFS(ESPELHAMENTOS!$B$2:$B$2000,C10,ESPELHAMENTOS!$O$2:$O$2000,"Sim"))</f>
        <v/>
      </c>
      <c r="AX10" s="7" t="str">
        <f>IF(C10="","",IF(COUNTIFS(ESPELHAMENTOS!$B$2:$B$2000,C10,ESPELHAMENTOS!$O$2:$O$2000,"Sim",ESPELHAMENTOS!$E$2:$E$2000,"GR transportadora")&gt;0,"Sim","Não"))</f>
        <v/>
      </c>
      <c r="AY10" s="7" t="str">
        <f>IF(OR(AQ10="",C10=""),"",IFERROR(ROUND((AQ10-SUMPRODUCT(MIN((ESPELHAMENTOS!$C$2:$C$2000=A10)*ESPELHAMENTOS!$H$2:$H$2000+(ESPELHAMENTOS!$C$2:$C$2000&lt;&gt;A10)*99999)))*24,1),""))</f>
        <v/>
      </c>
      <c r="AZ10" s="7" t="str">
        <f ca="1">IF(C10="","",IF(COUNTIFS(CHECKLISTS!$B$2:$B$2000,C10,CHECKLISTS!$AH$2:$AH$2000,"Válido",CHECKLISTS!$AG$2:$AG$2000,"&gt;="&amp;INT(IF(AO10="",TODAY(),AO10)))+COUNTIFS(CHECKLISTS!$B$2:$B$2000,C10,CHECKLISTS!$AH$2:$AH$2000,"Vence &lt;=7d",CHECKLISTS!$AG$2:$AG$2000,"&gt;="&amp;INT(IF(AO10="",TODAY(),AO10)))&gt;0,"Sim","Não"))</f>
        <v/>
      </c>
      <c r="BA10" s="13" t="str">
        <f>IF(C10="","",IF(COUNTIFS(CHECKLISTS!$B$2:$B$2000,C10,CHECKLISTS!$AF$2:$AF$2000,"Aprovado")=0,"",SUMPRODUCT(MAX((CHECKLISTS!$B$2:$B$2000=C10)*CHECKLISTS!$AG$2:$AG$2000))))</f>
        <v/>
      </c>
      <c r="BB10" s="7" t="str">
        <f>IF(A10="","",IF(COUNTIFS(SMP!$B$2:$B$2000,A10,SMP!$I$2:$I$2000,"Liberada")+COUNTIFS(SMP!$B$2:$B$2000,A10,SMP!$I$2:$I$2000,"Em andamento")+COUNTIFS(SMP!$B$2:$B$2000,A10,SMP!$I$2:$I$2000,"Finalizada")&gt;0,"Sim","Não"))</f>
        <v/>
      </c>
      <c r="BC10" s="7" t="str">
        <f>IF(A10="","",IFERROR(INDEX(SMP!$A:$A,MATCH(A10,SMP!$B:$B,0)),"—"))</f>
        <v/>
      </c>
      <c r="BD10" s="7" t="str">
        <f>IF(A10="","",IFERROR(INDEX(SMP!$I:$I,MATCH(A10,SMP!$B:$B,0)),"Não aberta"))</f>
        <v/>
      </c>
      <c r="BE10" s="7" t="str">
        <f>IF(A10="","",IFERROR(INDEX(SMP!$D:$D,MATCH(A10,SMP!$B:$B,0)),""))</f>
        <v/>
      </c>
      <c r="BF10" s="7" t="str">
        <f>IF(A10="","",IF(COUNTIFS(AVERBACOES!$B$2:$B$2000,A10,AVERBACOES!$Q$2:$Q$2000,"Averbado completo")+COUNTIFS(AVERBACOES!$B$2:$B$2000,A10,AVERBACOES!$Q$2:$Q$2000,"Averbado CRT")+COUNTIFS(AVERBACOES!$B$2:$B$2000,A10,AVERBACOES!$Q$2:$Q$2000,"Averbado CT-e")+COUNTIFS(AVERBACOES!$B$2:$B$2000,A10,AVERBACOES!$Q$2:$Q$2000,"Averbado MDF-e")+COUNTIFS(AVERBACOES!$B$2:$B$2000,A10,AVERBACOES!$Q$2:$Q$2000,"Averbado pelo embarcador")&gt;0,"Sim","Não"))</f>
        <v/>
      </c>
      <c r="BG10" s="7" t="str">
        <f>IF(A10="","",IFERROR(INDEX(AVERBACOES!$L:$L,MATCH(A10,AVERBACOES!$B:$B,0)),"—"))</f>
        <v/>
      </c>
      <c r="BH10" s="7"/>
      <c r="BI10" s="7"/>
      <c r="BJ10" s="7"/>
      <c r="BK10" s="7"/>
      <c r="BL10" s="7"/>
      <c r="BM10" s="7">
        <f t="shared" si="2"/>
        <v>0</v>
      </c>
      <c r="BN10" s="7" t="str">
        <f t="shared" si="3"/>
        <v/>
      </c>
      <c r="BO10" s="7" t="str">
        <f t="shared" si="4"/>
        <v/>
      </c>
      <c r="BP10" s="7" t="str">
        <f t="shared" si="5"/>
        <v/>
      </c>
      <c r="BQ10" s="7" t="str">
        <f t="shared" si="6"/>
        <v/>
      </c>
      <c r="BR10" s="12"/>
      <c r="BS10" s="7" t="str">
        <f t="shared" si="7"/>
        <v/>
      </c>
      <c r="BT10" s="7" t="str">
        <f>IF(C10="","",IF(BV10=0,"Sem posição registrada",IFERROR(INDEX(POSICOES!$E:$E,MATCH(C10&amp;"#"&amp;ROUND(BV10*1440,0),POSICOES!$R:$R,0)),"?")))</f>
        <v/>
      </c>
      <c r="BU10" s="7" t="str">
        <f>IF(OR(C10="",BV10=0),"",IFERROR(INDEX(POSICOES!$F:$F,MATCH(C10&amp;"#"&amp;ROUND(BV10*1440,0),POSICOES!$R:$R,0))&amp;"/"&amp;INDEX(POSICOES!$G:$G,MATCH(C10&amp;"#"&amp;ROUND(BV10*1440,0),POSICOES!$R:$R,0))&amp;" - "&amp;INDEX(POSICOES!$H:$H,MATCH(C10&amp;"#"&amp;ROUND(BV10*1440,0),POSICOES!$R:$R,0)),""))</f>
        <v/>
      </c>
      <c r="BV10" s="14">
        <f>IF(C10="",0,SUMPRODUCT(MAX((POSICOES!$C$2:$C$3000=C10)*POSICOES!$B$2:$B$3000)))</f>
        <v>0</v>
      </c>
      <c r="BW10" s="7" t="str">
        <f t="shared" ca="1" si="8"/>
        <v/>
      </c>
      <c r="BX10" s="7" t="str">
        <f t="shared" ca="1" si="9"/>
        <v/>
      </c>
      <c r="BY10" s="12"/>
      <c r="BZ10" s="12"/>
      <c r="CA10" s="7" t="str">
        <f>IF(A10="","",IF(COUNTIFS(FRONTEIRA!$B$2:$B$2000,A10,FRONTEIRA!$AA$2:$AA$2000,"Sim")=0,"",ROUND(SUMIFS(FRONTEIRA!$Y$2:$Y$2000,FRONTEIRA!$B$2:$B$2000,A10,FRONTEIRA!$AA$2:$AA$2000,"Sim"),1)))</f>
        <v/>
      </c>
      <c r="CB10" s="7" t="str">
        <f>IF(A10="","",IFERROR(INDEX(FRONTEIRA!$L:$L,MATCH(A10,FRONTEIRA!$B:$B,0)),""))</f>
        <v/>
      </c>
      <c r="CC10" s="7" t="str">
        <f>IF(A10="","",IF(COUNTIFS(OCORRENCIAS!$B$2:$B$2000,A10,OCORRENCIAS!$Z$2:$Z$2000,"Sim")&gt;0,"Sim","Não"))</f>
        <v/>
      </c>
      <c r="CD10" s="7" t="str">
        <f t="shared" si="10"/>
        <v/>
      </c>
      <c r="CE10" s="7"/>
      <c r="CF10" s="7" t="str">
        <f t="shared" ca="1" si="11"/>
        <v xml:space="preserve">Motorista GR; Motorista seguradora; Veículo GR; Checklist; Espelhamento; SMP; Averbação; </v>
      </c>
      <c r="CG10" s="7" t="str">
        <f t="shared" si="12"/>
        <v/>
      </c>
      <c r="CH10" s="7" t="str">
        <f t="shared" si="13"/>
        <v/>
      </c>
      <c r="CI10" s="7" t="str">
        <f t="shared" si="14"/>
        <v>Não</v>
      </c>
      <c r="CJ10" s="7" t="str">
        <f t="shared" si="15"/>
        <v/>
      </c>
      <c r="CK10" s="7"/>
      <c r="CL10" s="7"/>
      <c r="CM10" s="7"/>
      <c r="CN10" s="12"/>
      <c r="CO10" s="7"/>
      <c r="CP10" s="7" t="str">
        <f t="shared" ca="1" si="16"/>
        <v/>
      </c>
    </row>
    <row r="11" spans="1:94" x14ac:dyDescent="0.25">
      <c r="A11" s="7"/>
      <c r="B11" s="12"/>
      <c r="C11" s="7"/>
      <c r="D11" s="7"/>
      <c r="E11" s="7"/>
      <c r="F11" s="7" t="str">
        <f>IF(C11="","",IFERROR(INDEX(VEICULOS!$C:$C,MATCH(C11,VEICULOS!$A:$A,0)),"?")&amp;IF(D11="",""," + "&amp;IFERROR(INDEX(VEICULOS!$C:$C,MATCH(D11,VEICULOS!$A:$A,0)),"?"))&amp;IF(E11="",""," + "&amp;IFERROR(INDEX(VEICULOS!$C:$C,MATCH(E11,VEICULOS!$A:$A,0)),"?")))</f>
        <v/>
      </c>
      <c r="G11" s="7" t="str">
        <f>IF(C11="","",IFERROR(INDEX(VEICULOS!$I:$I,MATCH(C11,VEICULOS!$A:$A,0)),"Não cadastrado"))</f>
        <v/>
      </c>
      <c r="H11" s="7"/>
      <c r="I11" s="7" t="str">
        <f>IF(H11="","",IFERROR(INDEX(MOTORISTAS!$B:$B,MATCH(H11,MOTORISTAS!$A:$A,0)),"Não cadastrado"))</f>
        <v/>
      </c>
      <c r="J11" s="7"/>
      <c r="K11" s="7"/>
      <c r="L11" s="7" t="str">
        <f>IF(K11="","",IFERROR(INDEX(MOTORISTAS!$B:$B,MATCH(K11,MOTORISTAS!$A:$A,0)),"Não cadastrado"))</f>
        <v/>
      </c>
      <c r="M11" s="7" t="str">
        <f>IF(H11="","",IFERROR(INDEX(MOTORISTAS!$AA:$AA,MATCH(H11,MOTORISTAS!$A:$A,0)),"Não cadastrado"))</f>
        <v/>
      </c>
      <c r="N11" s="7" t="str">
        <f>IF(H11="","",IF(COUNTIFS(CONSULTAS!$C$2:$C$2000,H11,CONSULTAS!$E$2:$E$2000,"GR",CONSULTAS!$S$2:$S$2000,"Sim")&gt;0,"Sim","Não"))</f>
        <v/>
      </c>
      <c r="O11" s="7" t="str">
        <f>IF(H11="","",IFERROR(INDEX(CONSULTAS!$L:$L,MATCH(H11&amp;"#GR",CONSULTAS!$T:$T,0)),"—"))</f>
        <v/>
      </c>
      <c r="P11" s="13" t="str">
        <f>IF(H11="","",IFERROR(INDEX(CONSULTAS!$Q:$Q,MATCH(H11&amp;"#GR",CONSULTAS!$T:$T,0)),""))</f>
        <v/>
      </c>
      <c r="Q11" s="7" t="str">
        <f>IF(H11="","",IF(COUNTIFS(CONSULTAS!$C$2:$C$2000,H11,CONSULTAS!$E$2:$E$2000,"Seguradora",CONSULTAS!$S$2:$S$2000,"Sim")&gt;0,"Sim","Não"))</f>
        <v/>
      </c>
      <c r="R11" s="7" t="str">
        <f>IF(H11="","",IFERROR(INDEX(CONSULTAS!$L:$L,MATCH(H11&amp;"#Seguradora",CONSULTAS!$T:$T,0)),"—"))</f>
        <v/>
      </c>
      <c r="S11" s="13" t="str">
        <f>IF(H11="","",IFERROR(INDEX(CONSULTAS!$Q:$Q,MATCH(H11&amp;"#Seguradora",CONSULTAS!$T:$T,0)),""))</f>
        <v/>
      </c>
      <c r="T11" s="10" t="str">
        <f>IF(H11="","",IFERROR(INDEX(CONSULTAS!$N:$N,MATCH(H11&amp;"#GR",CONSULTAS!$T:$T,0)),""))</f>
        <v/>
      </c>
      <c r="U11" s="7" t="str">
        <f>IF(K11="","N/A",IF(AND(COUNTIFS(CONSULTAS!$C$2:$C$2000,K11,CONSULTAS!$E$2:$E$2000,"GR",CONSULTAS!$S$2:$S$2000,"Sim")&gt;0,COUNTIFS(CONSULTAS!$C$2:$C$2000,K11,CONSULTAS!$E$2:$E$2000,"Seguradora",CONSULTAS!$S$2:$S$2000,"Sim")&gt;0),"Sim","Não"))</f>
        <v>N/A</v>
      </c>
      <c r="V11" s="7" t="str">
        <f>IF(C11="","",IFERROR(INDEX(VEICULOS!$X:$X,MATCH(C11,VEICULOS!$A:$A,0)),"Não"))</f>
        <v/>
      </c>
      <c r="W11" s="7"/>
      <c r="X11" s="7"/>
      <c r="Y11" s="7"/>
      <c r="Z11" s="10"/>
      <c r="AA11" s="7"/>
      <c r="AB11" s="10" t="str">
        <f t="shared" si="0"/>
        <v/>
      </c>
      <c r="AC11" s="7">
        <f>IF(OR(Y11="",AB11=""),0,SUMPRODUCT((PGR_REGRAS!$C$2:$C$61=Y11)*(PGR_REGRAS!$D$2:$D$61&lt;=AB11)*(PGR_REGRAS!$E$2:$E$61&gt;=AB11)*(PGR_REGRAS!$C$2:$C$61&lt;&gt;"")*ROW(PGR_REGRAS!$C$2:$C$61)))</f>
        <v>0</v>
      </c>
      <c r="AD11" s="7" t="str">
        <f>IF(AC11=0,IF(Y11="","","Sem regra - consultar seguradora"),INDEX(PGR_REGRAS!$A:$A,AC11))</f>
        <v/>
      </c>
      <c r="AE11" s="7" t="str">
        <f>IF(AC11=0,"",INDEX(PGR_REGRAS!$T:$T,AC11))</f>
        <v/>
      </c>
      <c r="AF11" s="7" t="str">
        <f>IF(AC11=0,"",INDEX(PGR_REGRAS!$I:$I,AC11))</f>
        <v/>
      </c>
      <c r="AG11" s="7" t="str">
        <f>IF(AC11=0,"",INDEX(PGR_REGRAS!$K:$K,AC11))</f>
        <v/>
      </c>
      <c r="AH11" s="7" t="str">
        <f t="shared" si="1"/>
        <v/>
      </c>
      <c r="AI11" s="7"/>
      <c r="AJ11" s="7"/>
      <c r="AK11" s="7"/>
      <c r="AL11" s="7"/>
      <c r="AM11" s="7"/>
      <c r="AN11" s="7"/>
      <c r="AO11" s="13"/>
      <c r="AP11" s="12"/>
      <c r="AQ11" s="12"/>
      <c r="AR11" s="7" t="str">
        <f>IF(C11="","",IFERROR(INDEX(RASTREADORES!$F:$F,MATCH(C11&amp;"#Principal",RASTREADORES!$Y:$Y,0))&amp;" ("&amp;INDEX(RASTREADORES!$G:$G,MATCH(C11&amp;"#Principal",RASTREADORES!$Y:$Y,0))&amp;")","Sem rastreador principal"))</f>
        <v/>
      </c>
      <c r="AS11" s="7" t="str">
        <f>IF(C11="","",IFERROR(INDEX(RASTREADORES!$H:$H,MATCH(C11&amp;"#Principal",RASTREADORES!$Y:$Y,0)),"—"))</f>
        <v/>
      </c>
      <c r="AT11" s="7" t="str">
        <f>IF(C11="","",IFERROR(INDEX(RASTREADORES!$A:$A,MATCH(C11&amp;"#Redundante",RASTREADORES!$Y:$Y,0)),IFERROR(INDEX(RASTREADORES!$A:$A,MATCH(C11&amp;"#Isca retornável",RASTREADORES!$Y:$Y,0)),IFERROR(INDEX(RASTREADORES!$A:$A,MATCH(C11&amp;"#Isca descartável",RASTREADORES!$Y:$Y,0)),"Nenhum"))))</f>
        <v/>
      </c>
      <c r="AU11" s="7" t="str">
        <f>IF(C11="","",IFERROR(INDEX(RASTREADORES!$L:$L,MATCH(C11&amp;"#Principal",RASTREADORES!$Y:$Y,0)),""))</f>
        <v/>
      </c>
      <c r="AV11" s="7" t="str">
        <f>IF(C11="","",IF(COUNTIFS(ESPELHAMENTOS!$B$2:$B$2000,C11,ESPELHAMENTOS!$O$2:$O$2000,"Sim")&gt;0,"Sim","Não"))</f>
        <v/>
      </c>
      <c r="AW11" s="7" t="str">
        <f>IF(C11="","",COUNTIFS(ESPELHAMENTOS!$B$2:$B$2000,C11,ESPELHAMENTOS!$O$2:$O$2000,"Sim"))</f>
        <v/>
      </c>
      <c r="AX11" s="7" t="str">
        <f>IF(C11="","",IF(COUNTIFS(ESPELHAMENTOS!$B$2:$B$2000,C11,ESPELHAMENTOS!$O$2:$O$2000,"Sim",ESPELHAMENTOS!$E$2:$E$2000,"GR transportadora")&gt;0,"Sim","Não"))</f>
        <v/>
      </c>
      <c r="AY11" s="7" t="str">
        <f>IF(OR(AQ11="",C11=""),"",IFERROR(ROUND((AQ11-SUMPRODUCT(MIN((ESPELHAMENTOS!$C$2:$C$2000=A11)*ESPELHAMENTOS!$H$2:$H$2000+(ESPELHAMENTOS!$C$2:$C$2000&lt;&gt;A11)*99999)))*24,1),""))</f>
        <v/>
      </c>
      <c r="AZ11" s="7" t="str">
        <f ca="1">IF(C11="","",IF(COUNTIFS(CHECKLISTS!$B$2:$B$2000,C11,CHECKLISTS!$AH$2:$AH$2000,"Válido",CHECKLISTS!$AG$2:$AG$2000,"&gt;="&amp;INT(IF(AO11="",TODAY(),AO11)))+COUNTIFS(CHECKLISTS!$B$2:$B$2000,C11,CHECKLISTS!$AH$2:$AH$2000,"Vence &lt;=7d",CHECKLISTS!$AG$2:$AG$2000,"&gt;="&amp;INT(IF(AO11="",TODAY(),AO11)))&gt;0,"Sim","Não"))</f>
        <v/>
      </c>
      <c r="BA11" s="13" t="str">
        <f>IF(C11="","",IF(COUNTIFS(CHECKLISTS!$B$2:$B$2000,C11,CHECKLISTS!$AF$2:$AF$2000,"Aprovado")=0,"",SUMPRODUCT(MAX((CHECKLISTS!$B$2:$B$2000=C11)*CHECKLISTS!$AG$2:$AG$2000))))</f>
        <v/>
      </c>
      <c r="BB11" s="7" t="str">
        <f>IF(A11="","",IF(COUNTIFS(SMP!$B$2:$B$2000,A11,SMP!$I$2:$I$2000,"Liberada")+COUNTIFS(SMP!$B$2:$B$2000,A11,SMP!$I$2:$I$2000,"Em andamento")+COUNTIFS(SMP!$B$2:$B$2000,A11,SMP!$I$2:$I$2000,"Finalizada")&gt;0,"Sim","Não"))</f>
        <v/>
      </c>
      <c r="BC11" s="7" t="str">
        <f>IF(A11="","",IFERROR(INDEX(SMP!$A:$A,MATCH(A11,SMP!$B:$B,0)),"—"))</f>
        <v/>
      </c>
      <c r="BD11" s="7" t="str">
        <f>IF(A11="","",IFERROR(INDEX(SMP!$I:$I,MATCH(A11,SMP!$B:$B,0)),"Não aberta"))</f>
        <v/>
      </c>
      <c r="BE11" s="7" t="str">
        <f>IF(A11="","",IFERROR(INDEX(SMP!$D:$D,MATCH(A11,SMP!$B:$B,0)),""))</f>
        <v/>
      </c>
      <c r="BF11" s="7" t="str">
        <f>IF(A11="","",IF(COUNTIFS(AVERBACOES!$B$2:$B$2000,A11,AVERBACOES!$Q$2:$Q$2000,"Averbado completo")+COUNTIFS(AVERBACOES!$B$2:$B$2000,A11,AVERBACOES!$Q$2:$Q$2000,"Averbado CRT")+COUNTIFS(AVERBACOES!$B$2:$B$2000,A11,AVERBACOES!$Q$2:$Q$2000,"Averbado CT-e")+COUNTIFS(AVERBACOES!$B$2:$B$2000,A11,AVERBACOES!$Q$2:$Q$2000,"Averbado MDF-e")+COUNTIFS(AVERBACOES!$B$2:$B$2000,A11,AVERBACOES!$Q$2:$Q$2000,"Averbado pelo embarcador")&gt;0,"Sim","Não"))</f>
        <v/>
      </c>
      <c r="BG11" s="7" t="str">
        <f>IF(A11="","",IFERROR(INDEX(AVERBACOES!$L:$L,MATCH(A11,AVERBACOES!$B:$B,0)),"—"))</f>
        <v/>
      </c>
      <c r="BH11" s="7"/>
      <c r="BI11" s="7"/>
      <c r="BJ11" s="7"/>
      <c r="BK11" s="7"/>
      <c r="BL11" s="7"/>
      <c r="BM11" s="7">
        <f t="shared" si="2"/>
        <v>0</v>
      </c>
      <c r="BN11" s="7" t="str">
        <f t="shared" si="3"/>
        <v/>
      </c>
      <c r="BO11" s="7" t="str">
        <f t="shared" si="4"/>
        <v/>
      </c>
      <c r="BP11" s="7" t="str">
        <f t="shared" si="5"/>
        <v/>
      </c>
      <c r="BQ11" s="7" t="str">
        <f t="shared" si="6"/>
        <v/>
      </c>
      <c r="BR11" s="12"/>
      <c r="BS11" s="7" t="str">
        <f t="shared" si="7"/>
        <v/>
      </c>
      <c r="BT11" s="7" t="str">
        <f>IF(C11="","",IF(BV11=0,"Sem posição registrada",IFERROR(INDEX(POSICOES!$E:$E,MATCH(C11&amp;"#"&amp;ROUND(BV11*1440,0),POSICOES!$R:$R,0)),"?")))</f>
        <v/>
      </c>
      <c r="BU11" s="7" t="str">
        <f>IF(OR(C11="",BV11=0),"",IFERROR(INDEX(POSICOES!$F:$F,MATCH(C11&amp;"#"&amp;ROUND(BV11*1440,0),POSICOES!$R:$R,0))&amp;"/"&amp;INDEX(POSICOES!$G:$G,MATCH(C11&amp;"#"&amp;ROUND(BV11*1440,0),POSICOES!$R:$R,0))&amp;" - "&amp;INDEX(POSICOES!$H:$H,MATCH(C11&amp;"#"&amp;ROUND(BV11*1440,0),POSICOES!$R:$R,0)),""))</f>
        <v/>
      </c>
      <c r="BV11" s="14">
        <f>IF(C11="",0,SUMPRODUCT(MAX((POSICOES!$C$2:$C$3000=C11)*POSICOES!$B$2:$B$3000)))</f>
        <v>0</v>
      </c>
      <c r="BW11" s="7" t="str">
        <f t="shared" ca="1" si="8"/>
        <v/>
      </c>
      <c r="BX11" s="7" t="str">
        <f t="shared" ca="1" si="9"/>
        <v/>
      </c>
      <c r="BY11" s="12"/>
      <c r="BZ11" s="12"/>
      <c r="CA11" s="7" t="str">
        <f>IF(A11="","",IF(COUNTIFS(FRONTEIRA!$B$2:$B$2000,A11,FRONTEIRA!$AA$2:$AA$2000,"Sim")=0,"",ROUND(SUMIFS(FRONTEIRA!$Y$2:$Y$2000,FRONTEIRA!$B$2:$B$2000,A11,FRONTEIRA!$AA$2:$AA$2000,"Sim"),1)))</f>
        <v/>
      </c>
      <c r="CB11" s="7" t="str">
        <f>IF(A11="","",IFERROR(INDEX(FRONTEIRA!$L:$L,MATCH(A11,FRONTEIRA!$B:$B,0)),""))</f>
        <v/>
      </c>
      <c r="CC11" s="7" t="str">
        <f>IF(A11="","",IF(COUNTIFS(OCORRENCIAS!$B$2:$B$2000,A11,OCORRENCIAS!$Z$2:$Z$2000,"Sim")&gt;0,"Sim","Não"))</f>
        <v/>
      </c>
      <c r="CD11" s="7" t="str">
        <f t="shared" si="10"/>
        <v/>
      </c>
      <c r="CE11" s="7"/>
      <c r="CF11" s="7" t="str">
        <f t="shared" ca="1" si="11"/>
        <v xml:space="preserve">Motorista GR; Motorista seguradora; Veículo GR; Checklist; Espelhamento; SMP; Averbação; </v>
      </c>
      <c r="CG11" s="7" t="str">
        <f t="shared" si="12"/>
        <v/>
      </c>
      <c r="CH11" s="7" t="str">
        <f t="shared" si="13"/>
        <v/>
      </c>
      <c r="CI11" s="7" t="str">
        <f t="shared" si="14"/>
        <v>Não</v>
      </c>
      <c r="CJ11" s="7" t="str">
        <f t="shared" si="15"/>
        <v/>
      </c>
      <c r="CK11" s="7"/>
      <c r="CL11" s="7"/>
      <c r="CM11" s="7"/>
      <c r="CN11" s="12"/>
      <c r="CO11" s="7"/>
      <c r="CP11" s="7" t="str">
        <f t="shared" ca="1" si="16"/>
        <v/>
      </c>
    </row>
    <row r="12" spans="1:94" x14ac:dyDescent="0.25">
      <c r="A12" s="7"/>
      <c r="B12" s="12"/>
      <c r="C12" s="7"/>
      <c r="D12" s="7"/>
      <c r="E12" s="7"/>
      <c r="F12" s="7" t="str">
        <f>IF(C12="","",IFERROR(INDEX(VEICULOS!$C:$C,MATCH(C12,VEICULOS!$A:$A,0)),"?")&amp;IF(D12="",""," + "&amp;IFERROR(INDEX(VEICULOS!$C:$C,MATCH(D12,VEICULOS!$A:$A,0)),"?"))&amp;IF(E12="",""," + "&amp;IFERROR(INDEX(VEICULOS!$C:$C,MATCH(E12,VEICULOS!$A:$A,0)),"?")))</f>
        <v/>
      </c>
      <c r="G12" s="7" t="str">
        <f>IF(C12="","",IFERROR(INDEX(VEICULOS!$I:$I,MATCH(C12,VEICULOS!$A:$A,0)),"Não cadastrado"))</f>
        <v/>
      </c>
      <c r="H12" s="7"/>
      <c r="I12" s="7" t="str">
        <f>IF(H12="","",IFERROR(INDEX(MOTORISTAS!$B:$B,MATCH(H12,MOTORISTAS!$A:$A,0)),"Não cadastrado"))</f>
        <v/>
      </c>
      <c r="J12" s="7"/>
      <c r="K12" s="7"/>
      <c r="L12" s="7" t="str">
        <f>IF(K12="","",IFERROR(INDEX(MOTORISTAS!$B:$B,MATCH(K12,MOTORISTAS!$A:$A,0)),"Não cadastrado"))</f>
        <v/>
      </c>
      <c r="M12" s="7" t="str">
        <f>IF(H12="","",IFERROR(INDEX(MOTORISTAS!$AA:$AA,MATCH(H12,MOTORISTAS!$A:$A,0)),"Não cadastrado"))</f>
        <v/>
      </c>
      <c r="N12" s="7" t="str">
        <f>IF(H12="","",IF(COUNTIFS(CONSULTAS!$C$2:$C$2000,H12,CONSULTAS!$E$2:$E$2000,"GR",CONSULTAS!$S$2:$S$2000,"Sim")&gt;0,"Sim","Não"))</f>
        <v/>
      </c>
      <c r="O12" s="7" t="str">
        <f>IF(H12="","",IFERROR(INDEX(CONSULTAS!$L:$L,MATCH(H12&amp;"#GR",CONSULTAS!$T:$T,0)),"—"))</f>
        <v/>
      </c>
      <c r="P12" s="13" t="str">
        <f>IF(H12="","",IFERROR(INDEX(CONSULTAS!$Q:$Q,MATCH(H12&amp;"#GR",CONSULTAS!$T:$T,0)),""))</f>
        <v/>
      </c>
      <c r="Q12" s="7" t="str">
        <f>IF(H12="","",IF(COUNTIFS(CONSULTAS!$C$2:$C$2000,H12,CONSULTAS!$E$2:$E$2000,"Seguradora",CONSULTAS!$S$2:$S$2000,"Sim")&gt;0,"Sim","Não"))</f>
        <v/>
      </c>
      <c r="R12" s="7" t="str">
        <f>IF(H12="","",IFERROR(INDEX(CONSULTAS!$L:$L,MATCH(H12&amp;"#Seguradora",CONSULTAS!$T:$T,0)),"—"))</f>
        <v/>
      </c>
      <c r="S12" s="13" t="str">
        <f>IF(H12="","",IFERROR(INDEX(CONSULTAS!$Q:$Q,MATCH(H12&amp;"#Seguradora",CONSULTAS!$T:$T,0)),""))</f>
        <v/>
      </c>
      <c r="T12" s="10" t="str">
        <f>IF(H12="","",IFERROR(INDEX(CONSULTAS!$N:$N,MATCH(H12&amp;"#GR",CONSULTAS!$T:$T,0)),""))</f>
        <v/>
      </c>
      <c r="U12" s="7" t="str">
        <f>IF(K12="","N/A",IF(AND(COUNTIFS(CONSULTAS!$C$2:$C$2000,K12,CONSULTAS!$E$2:$E$2000,"GR",CONSULTAS!$S$2:$S$2000,"Sim")&gt;0,COUNTIFS(CONSULTAS!$C$2:$C$2000,K12,CONSULTAS!$E$2:$E$2000,"Seguradora",CONSULTAS!$S$2:$S$2000,"Sim")&gt;0),"Sim","Não"))</f>
        <v>N/A</v>
      </c>
      <c r="V12" s="7" t="str">
        <f>IF(C12="","",IFERROR(INDEX(VEICULOS!$X:$X,MATCH(C12,VEICULOS!$A:$A,0)),"Não"))</f>
        <v/>
      </c>
      <c r="W12" s="7"/>
      <c r="X12" s="7"/>
      <c r="Y12" s="7"/>
      <c r="Z12" s="10"/>
      <c r="AA12" s="7"/>
      <c r="AB12" s="10" t="str">
        <f t="shared" si="0"/>
        <v/>
      </c>
      <c r="AC12" s="7">
        <f>IF(OR(Y12="",AB12=""),0,SUMPRODUCT((PGR_REGRAS!$C$2:$C$61=Y12)*(PGR_REGRAS!$D$2:$D$61&lt;=AB12)*(PGR_REGRAS!$E$2:$E$61&gt;=AB12)*(PGR_REGRAS!$C$2:$C$61&lt;&gt;"")*ROW(PGR_REGRAS!$C$2:$C$61)))</f>
        <v>0</v>
      </c>
      <c r="AD12" s="7" t="str">
        <f>IF(AC12=0,IF(Y12="","","Sem regra - consultar seguradora"),INDEX(PGR_REGRAS!$A:$A,AC12))</f>
        <v/>
      </c>
      <c r="AE12" s="7" t="str">
        <f>IF(AC12=0,"",INDEX(PGR_REGRAS!$T:$T,AC12))</f>
        <v/>
      </c>
      <c r="AF12" s="7" t="str">
        <f>IF(AC12=0,"",INDEX(PGR_REGRAS!$I:$I,AC12))</f>
        <v/>
      </c>
      <c r="AG12" s="7" t="str">
        <f>IF(AC12=0,"",INDEX(PGR_REGRAS!$K:$K,AC12))</f>
        <v/>
      </c>
      <c r="AH12" s="7" t="str">
        <f t="shared" si="1"/>
        <v/>
      </c>
      <c r="AI12" s="7"/>
      <c r="AJ12" s="7"/>
      <c r="AK12" s="7"/>
      <c r="AL12" s="7"/>
      <c r="AM12" s="7"/>
      <c r="AN12" s="7"/>
      <c r="AO12" s="13"/>
      <c r="AP12" s="12"/>
      <c r="AQ12" s="12"/>
      <c r="AR12" s="7" t="str">
        <f>IF(C12="","",IFERROR(INDEX(RASTREADORES!$F:$F,MATCH(C12&amp;"#Principal",RASTREADORES!$Y:$Y,0))&amp;" ("&amp;INDEX(RASTREADORES!$G:$G,MATCH(C12&amp;"#Principal",RASTREADORES!$Y:$Y,0))&amp;")","Sem rastreador principal"))</f>
        <v/>
      </c>
      <c r="AS12" s="7" t="str">
        <f>IF(C12="","",IFERROR(INDEX(RASTREADORES!$H:$H,MATCH(C12&amp;"#Principal",RASTREADORES!$Y:$Y,0)),"—"))</f>
        <v/>
      </c>
      <c r="AT12" s="7" t="str">
        <f>IF(C12="","",IFERROR(INDEX(RASTREADORES!$A:$A,MATCH(C12&amp;"#Redundante",RASTREADORES!$Y:$Y,0)),IFERROR(INDEX(RASTREADORES!$A:$A,MATCH(C12&amp;"#Isca retornável",RASTREADORES!$Y:$Y,0)),IFERROR(INDEX(RASTREADORES!$A:$A,MATCH(C12&amp;"#Isca descartável",RASTREADORES!$Y:$Y,0)),"Nenhum"))))</f>
        <v/>
      </c>
      <c r="AU12" s="7" t="str">
        <f>IF(C12="","",IFERROR(INDEX(RASTREADORES!$L:$L,MATCH(C12&amp;"#Principal",RASTREADORES!$Y:$Y,0)),""))</f>
        <v/>
      </c>
      <c r="AV12" s="7" t="str">
        <f>IF(C12="","",IF(COUNTIFS(ESPELHAMENTOS!$B$2:$B$2000,C12,ESPELHAMENTOS!$O$2:$O$2000,"Sim")&gt;0,"Sim","Não"))</f>
        <v/>
      </c>
      <c r="AW12" s="7" t="str">
        <f>IF(C12="","",COUNTIFS(ESPELHAMENTOS!$B$2:$B$2000,C12,ESPELHAMENTOS!$O$2:$O$2000,"Sim"))</f>
        <v/>
      </c>
      <c r="AX12" s="7" t="str">
        <f>IF(C12="","",IF(COUNTIFS(ESPELHAMENTOS!$B$2:$B$2000,C12,ESPELHAMENTOS!$O$2:$O$2000,"Sim",ESPELHAMENTOS!$E$2:$E$2000,"GR transportadora")&gt;0,"Sim","Não"))</f>
        <v/>
      </c>
      <c r="AY12" s="7" t="str">
        <f>IF(OR(AQ12="",C12=""),"",IFERROR(ROUND((AQ12-SUMPRODUCT(MIN((ESPELHAMENTOS!$C$2:$C$2000=A12)*ESPELHAMENTOS!$H$2:$H$2000+(ESPELHAMENTOS!$C$2:$C$2000&lt;&gt;A12)*99999)))*24,1),""))</f>
        <v/>
      </c>
      <c r="AZ12" s="7" t="str">
        <f ca="1">IF(C12="","",IF(COUNTIFS(CHECKLISTS!$B$2:$B$2000,C12,CHECKLISTS!$AH$2:$AH$2000,"Válido",CHECKLISTS!$AG$2:$AG$2000,"&gt;="&amp;INT(IF(AO12="",TODAY(),AO12)))+COUNTIFS(CHECKLISTS!$B$2:$B$2000,C12,CHECKLISTS!$AH$2:$AH$2000,"Vence &lt;=7d",CHECKLISTS!$AG$2:$AG$2000,"&gt;="&amp;INT(IF(AO12="",TODAY(),AO12)))&gt;0,"Sim","Não"))</f>
        <v/>
      </c>
      <c r="BA12" s="13" t="str">
        <f>IF(C12="","",IF(COUNTIFS(CHECKLISTS!$B$2:$B$2000,C12,CHECKLISTS!$AF$2:$AF$2000,"Aprovado")=0,"",SUMPRODUCT(MAX((CHECKLISTS!$B$2:$B$2000=C12)*CHECKLISTS!$AG$2:$AG$2000))))</f>
        <v/>
      </c>
      <c r="BB12" s="7" t="str">
        <f>IF(A12="","",IF(COUNTIFS(SMP!$B$2:$B$2000,A12,SMP!$I$2:$I$2000,"Liberada")+COUNTIFS(SMP!$B$2:$B$2000,A12,SMP!$I$2:$I$2000,"Em andamento")+COUNTIFS(SMP!$B$2:$B$2000,A12,SMP!$I$2:$I$2000,"Finalizada")&gt;0,"Sim","Não"))</f>
        <v/>
      </c>
      <c r="BC12" s="7" t="str">
        <f>IF(A12="","",IFERROR(INDEX(SMP!$A:$A,MATCH(A12,SMP!$B:$B,0)),"—"))</f>
        <v/>
      </c>
      <c r="BD12" s="7" t="str">
        <f>IF(A12="","",IFERROR(INDEX(SMP!$I:$I,MATCH(A12,SMP!$B:$B,0)),"Não aberta"))</f>
        <v/>
      </c>
      <c r="BE12" s="7" t="str">
        <f>IF(A12="","",IFERROR(INDEX(SMP!$D:$D,MATCH(A12,SMP!$B:$B,0)),""))</f>
        <v/>
      </c>
      <c r="BF12" s="7" t="str">
        <f>IF(A12="","",IF(COUNTIFS(AVERBACOES!$B$2:$B$2000,A12,AVERBACOES!$Q$2:$Q$2000,"Averbado completo")+COUNTIFS(AVERBACOES!$B$2:$B$2000,A12,AVERBACOES!$Q$2:$Q$2000,"Averbado CRT")+COUNTIFS(AVERBACOES!$B$2:$B$2000,A12,AVERBACOES!$Q$2:$Q$2000,"Averbado CT-e")+COUNTIFS(AVERBACOES!$B$2:$B$2000,A12,AVERBACOES!$Q$2:$Q$2000,"Averbado MDF-e")+COUNTIFS(AVERBACOES!$B$2:$B$2000,A12,AVERBACOES!$Q$2:$Q$2000,"Averbado pelo embarcador")&gt;0,"Sim","Não"))</f>
        <v/>
      </c>
      <c r="BG12" s="7" t="str">
        <f>IF(A12="","",IFERROR(INDEX(AVERBACOES!$L:$L,MATCH(A12,AVERBACOES!$B:$B,0)),"—"))</f>
        <v/>
      </c>
      <c r="BH12" s="7"/>
      <c r="BI12" s="7"/>
      <c r="BJ12" s="7"/>
      <c r="BK12" s="7"/>
      <c r="BL12" s="7"/>
      <c r="BM12" s="7">
        <f t="shared" si="2"/>
        <v>0</v>
      </c>
      <c r="BN12" s="7" t="str">
        <f t="shared" si="3"/>
        <v/>
      </c>
      <c r="BO12" s="7" t="str">
        <f t="shared" si="4"/>
        <v/>
      </c>
      <c r="BP12" s="7" t="str">
        <f t="shared" si="5"/>
        <v/>
      </c>
      <c r="BQ12" s="7" t="str">
        <f t="shared" si="6"/>
        <v/>
      </c>
      <c r="BR12" s="12"/>
      <c r="BS12" s="7" t="str">
        <f t="shared" si="7"/>
        <v/>
      </c>
      <c r="BT12" s="7" t="str">
        <f>IF(C12="","",IF(BV12=0,"Sem posição registrada",IFERROR(INDEX(POSICOES!$E:$E,MATCH(C12&amp;"#"&amp;ROUND(BV12*1440,0),POSICOES!$R:$R,0)),"?")))</f>
        <v/>
      </c>
      <c r="BU12" s="7" t="str">
        <f>IF(OR(C12="",BV12=0),"",IFERROR(INDEX(POSICOES!$F:$F,MATCH(C12&amp;"#"&amp;ROUND(BV12*1440,0),POSICOES!$R:$R,0))&amp;"/"&amp;INDEX(POSICOES!$G:$G,MATCH(C12&amp;"#"&amp;ROUND(BV12*1440,0),POSICOES!$R:$R,0))&amp;" - "&amp;INDEX(POSICOES!$H:$H,MATCH(C12&amp;"#"&amp;ROUND(BV12*1440,0),POSICOES!$R:$R,0)),""))</f>
        <v/>
      </c>
      <c r="BV12" s="14">
        <f>IF(C12="",0,SUMPRODUCT(MAX((POSICOES!$C$2:$C$3000=C12)*POSICOES!$B$2:$B$3000)))</f>
        <v>0</v>
      </c>
      <c r="BW12" s="7" t="str">
        <f t="shared" ca="1" si="8"/>
        <v/>
      </c>
      <c r="BX12" s="7" t="str">
        <f t="shared" ca="1" si="9"/>
        <v/>
      </c>
      <c r="BY12" s="12"/>
      <c r="BZ12" s="12"/>
      <c r="CA12" s="7" t="str">
        <f>IF(A12="","",IF(COUNTIFS(FRONTEIRA!$B$2:$B$2000,A12,FRONTEIRA!$AA$2:$AA$2000,"Sim")=0,"",ROUND(SUMIFS(FRONTEIRA!$Y$2:$Y$2000,FRONTEIRA!$B$2:$B$2000,A12,FRONTEIRA!$AA$2:$AA$2000,"Sim"),1)))</f>
        <v/>
      </c>
      <c r="CB12" s="7" t="str">
        <f>IF(A12="","",IFERROR(INDEX(FRONTEIRA!$L:$L,MATCH(A12,FRONTEIRA!$B:$B,0)),""))</f>
        <v/>
      </c>
      <c r="CC12" s="7" t="str">
        <f>IF(A12="","",IF(COUNTIFS(OCORRENCIAS!$B$2:$B$2000,A12,OCORRENCIAS!$Z$2:$Z$2000,"Sim")&gt;0,"Sim","Não"))</f>
        <v/>
      </c>
      <c r="CD12" s="7" t="str">
        <f t="shared" si="10"/>
        <v/>
      </c>
      <c r="CE12" s="7"/>
      <c r="CF12" s="7" t="str">
        <f t="shared" ca="1" si="11"/>
        <v xml:space="preserve">Motorista GR; Motorista seguradora; Veículo GR; Checklist; Espelhamento; SMP; Averbação; </v>
      </c>
      <c r="CG12" s="7" t="str">
        <f t="shared" si="12"/>
        <v/>
      </c>
      <c r="CH12" s="7" t="str">
        <f t="shared" si="13"/>
        <v/>
      </c>
      <c r="CI12" s="7" t="str">
        <f t="shared" si="14"/>
        <v>Não</v>
      </c>
      <c r="CJ12" s="7" t="str">
        <f t="shared" si="15"/>
        <v/>
      </c>
      <c r="CK12" s="7"/>
      <c r="CL12" s="7"/>
      <c r="CM12" s="7"/>
      <c r="CN12" s="12"/>
      <c r="CO12" s="7"/>
      <c r="CP12" s="7" t="str">
        <f t="shared" ca="1" si="16"/>
        <v/>
      </c>
    </row>
    <row r="13" spans="1:94" x14ac:dyDescent="0.25">
      <c r="A13" s="7"/>
      <c r="B13" s="12"/>
      <c r="C13" s="7"/>
      <c r="D13" s="7"/>
      <c r="E13" s="7"/>
      <c r="F13" s="7" t="str">
        <f>IF(C13="","",IFERROR(INDEX(VEICULOS!$C:$C,MATCH(C13,VEICULOS!$A:$A,0)),"?")&amp;IF(D13="",""," + "&amp;IFERROR(INDEX(VEICULOS!$C:$C,MATCH(D13,VEICULOS!$A:$A,0)),"?"))&amp;IF(E13="",""," + "&amp;IFERROR(INDEX(VEICULOS!$C:$C,MATCH(E13,VEICULOS!$A:$A,0)),"?")))</f>
        <v/>
      </c>
      <c r="G13" s="7" t="str">
        <f>IF(C13="","",IFERROR(INDEX(VEICULOS!$I:$I,MATCH(C13,VEICULOS!$A:$A,0)),"Não cadastrado"))</f>
        <v/>
      </c>
      <c r="H13" s="7"/>
      <c r="I13" s="7" t="str">
        <f>IF(H13="","",IFERROR(INDEX(MOTORISTAS!$B:$B,MATCH(H13,MOTORISTAS!$A:$A,0)),"Não cadastrado"))</f>
        <v/>
      </c>
      <c r="J13" s="7"/>
      <c r="K13" s="7"/>
      <c r="L13" s="7" t="str">
        <f>IF(K13="","",IFERROR(INDEX(MOTORISTAS!$B:$B,MATCH(K13,MOTORISTAS!$A:$A,0)),"Não cadastrado"))</f>
        <v/>
      </c>
      <c r="M13" s="7" t="str">
        <f>IF(H13="","",IFERROR(INDEX(MOTORISTAS!$AA:$AA,MATCH(H13,MOTORISTAS!$A:$A,0)),"Não cadastrado"))</f>
        <v/>
      </c>
      <c r="N13" s="7" t="str">
        <f>IF(H13="","",IF(COUNTIFS(CONSULTAS!$C$2:$C$2000,H13,CONSULTAS!$E$2:$E$2000,"GR",CONSULTAS!$S$2:$S$2000,"Sim")&gt;0,"Sim","Não"))</f>
        <v/>
      </c>
      <c r="O13" s="7" t="str">
        <f>IF(H13="","",IFERROR(INDEX(CONSULTAS!$L:$L,MATCH(H13&amp;"#GR",CONSULTAS!$T:$T,0)),"—"))</f>
        <v/>
      </c>
      <c r="P13" s="13" t="str">
        <f>IF(H13="","",IFERROR(INDEX(CONSULTAS!$Q:$Q,MATCH(H13&amp;"#GR",CONSULTAS!$T:$T,0)),""))</f>
        <v/>
      </c>
      <c r="Q13" s="7" t="str">
        <f>IF(H13="","",IF(COUNTIFS(CONSULTAS!$C$2:$C$2000,H13,CONSULTAS!$E$2:$E$2000,"Seguradora",CONSULTAS!$S$2:$S$2000,"Sim")&gt;0,"Sim","Não"))</f>
        <v/>
      </c>
      <c r="R13" s="7" t="str">
        <f>IF(H13="","",IFERROR(INDEX(CONSULTAS!$L:$L,MATCH(H13&amp;"#Seguradora",CONSULTAS!$T:$T,0)),"—"))</f>
        <v/>
      </c>
      <c r="S13" s="13" t="str">
        <f>IF(H13="","",IFERROR(INDEX(CONSULTAS!$Q:$Q,MATCH(H13&amp;"#Seguradora",CONSULTAS!$T:$T,0)),""))</f>
        <v/>
      </c>
      <c r="T13" s="10" t="str">
        <f>IF(H13="","",IFERROR(INDEX(CONSULTAS!$N:$N,MATCH(H13&amp;"#GR",CONSULTAS!$T:$T,0)),""))</f>
        <v/>
      </c>
      <c r="U13" s="7" t="str">
        <f>IF(K13="","N/A",IF(AND(COUNTIFS(CONSULTAS!$C$2:$C$2000,K13,CONSULTAS!$E$2:$E$2000,"GR",CONSULTAS!$S$2:$S$2000,"Sim")&gt;0,COUNTIFS(CONSULTAS!$C$2:$C$2000,K13,CONSULTAS!$E$2:$E$2000,"Seguradora",CONSULTAS!$S$2:$S$2000,"Sim")&gt;0),"Sim","Não"))</f>
        <v>N/A</v>
      </c>
      <c r="V13" s="7" t="str">
        <f>IF(C13="","",IFERROR(INDEX(VEICULOS!$X:$X,MATCH(C13,VEICULOS!$A:$A,0)),"Não"))</f>
        <v/>
      </c>
      <c r="W13" s="7"/>
      <c r="X13" s="7"/>
      <c r="Y13" s="7"/>
      <c r="Z13" s="10"/>
      <c r="AA13" s="7"/>
      <c r="AB13" s="10" t="str">
        <f t="shared" si="0"/>
        <v/>
      </c>
      <c r="AC13" s="7">
        <f>IF(OR(Y13="",AB13=""),0,SUMPRODUCT((PGR_REGRAS!$C$2:$C$61=Y13)*(PGR_REGRAS!$D$2:$D$61&lt;=AB13)*(PGR_REGRAS!$E$2:$E$61&gt;=AB13)*(PGR_REGRAS!$C$2:$C$61&lt;&gt;"")*ROW(PGR_REGRAS!$C$2:$C$61)))</f>
        <v>0</v>
      </c>
      <c r="AD13" s="7" t="str">
        <f>IF(AC13=0,IF(Y13="","","Sem regra - consultar seguradora"),INDEX(PGR_REGRAS!$A:$A,AC13))</f>
        <v/>
      </c>
      <c r="AE13" s="7" t="str">
        <f>IF(AC13=0,"",INDEX(PGR_REGRAS!$T:$T,AC13))</f>
        <v/>
      </c>
      <c r="AF13" s="7" t="str">
        <f>IF(AC13=0,"",INDEX(PGR_REGRAS!$I:$I,AC13))</f>
        <v/>
      </c>
      <c r="AG13" s="7" t="str">
        <f>IF(AC13=0,"",INDEX(PGR_REGRAS!$K:$K,AC13))</f>
        <v/>
      </c>
      <c r="AH13" s="7" t="str">
        <f t="shared" si="1"/>
        <v/>
      </c>
      <c r="AI13" s="7"/>
      <c r="AJ13" s="7"/>
      <c r="AK13" s="7"/>
      <c r="AL13" s="7"/>
      <c r="AM13" s="7"/>
      <c r="AN13" s="7"/>
      <c r="AO13" s="13"/>
      <c r="AP13" s="12"/>
      <c r="AQ13" s="12"/>
      <c r="AR13" s="7" t="str">
        <f>IF(C13="","",IFERROR(INDEX(RASTREADORES!$F:$F,MATCH(C13&amp;"#Principal",RASTREADORES!$Y:$Y,0))&amp;" ("&amp;INDEX(RASTREADORES!$G:$G,MATCH(C13&amp;"#Principal",RASTREADORES!$Y:$Y,0))&amp;")","Sem rastreador principal"))</f>
        <v/>
      </c>
      <c r="AS13" s="7" t="str">
        <f>IF(C13="","",IFERROR(INDEX(RASTREADORES!$H:$H,MATCH(C13&amp;"#Principal",RASTREADORES!$Y:$Y,0)),"—"))</f>
        <v/>
      </c>
      <c r="AT13" s="7" t="str">
        <f>IF(C13="","",IFERROR(INDEX(RASTREADORES!$A:$A,MATCH(C13&amp;"#Redundante",RASTREADORES!$Y:$Y,0)),IFERROR(INDEX(RASTREADORES!$A:$A,MATCH(C13&amp;"#Isca retornável",RASTREADORES!$Y:$Y,0)),IFERROR(INDEX(RASTREADORES!$A:$A,MATCH(C13&amp;"#Isca descartável",RASTREADORES!$Y:$Y,0)),"Nenhum"))))</f>
        <v/>
      </c>
      <c r="AU13" s="7" t="str">
        <f>IF(C13="","",IFERROR(INDEX(RASTREADORES!$L:$L,MATCH(C13&amp;"#Principal",RASTREADORES!$Y:$Y,0)),""))</f>
        <v/>
      </c>
      <c r="AV13" s="7" t="str">
        <f>IF(C13="","",IF(COUNTIFS(ESPELHAMENTOS!$B$2:$B$2000,C13,ESPELHAMENTOS!$O$2:$O$2000,"Sim")&gt;0,"Sim","Não"))</f>
        <v/>
      </c>
      <c r="AW13" s="7" t="str">
        <f>IF(C13="","",COUNTIFS(ESPELHAMENTOS!$B$2:$B$2000,C13,ESPELHAMENTOS!$O$2:$O$2000,"Sim"))</f>
        <v/>
      </c>
      <c r="AX13" s="7" t="str">
        <f>IF(C13="","",IF(COUNTIFS(ESPELHAMENTOS!$B$2:$B$2000,C13,ESPELHAMENTOS!$O$2:$O$2000,"Sim",ESPELHAMENTOS!$E$2:$E$2000,"GR transportadora")&gt;0,"Sim","Não"))</f>
        <v/>
      </c>
      <c r="AY13" s="7" t="str">
        <f>IF(OR(AQ13="",C13=""),"",IFERROR(ROUND((AQ13-SUMPRODUCT(MIN((ESPELHAMENTOS!$C$2:$C$2000=A13)*ESPELHAMENTOS!$H$2:$H$2000+(ESPELHAMENTOS!$C$2:$C$2000&lt;&gt;A13)*99999)))*24,1),""))</f>
        <v/>
      </c>
      <c r="AZ13" s="7" t="str">
        <f ca="1">IF(C13="","",IF(COUNTIFS(CHECKLISTS!$B$2:$B$2000,C13,CHECKLISTS!$AH$2:$AH$2000,"Válido",CHECKLISTS!$AG$2:$AG$2000,"&gt;="&amp;INT(IF(AO13="",TODAY(),AO13)))+COUNTIFS(CHECKLISTS!$B$2:$B$2000,C13,CHECKLISTS!$AH$2:$AH$2000,"Vence &lt;=7d",CHECKLISTS!$AG$2:$AG$2000,"&gt;="&amp;INT(IF(AO13="",TODAY(),AO13)))&gt;0,"Sim","Não"))</f>
        <v/>
      </c>
      <c r="BA13" s="13" t="str">
        <f>IF(C13="","",IF(COUNTIFS(CHECKLISTS!$B$2:$B$2000,C13,CHECKLISTS!$AF$2:$AF$2000,"Aprovado")=0,"",SUMPRODUCT(MAX((CHECKLISTS!$B$2:$B$2000=C13)*CHECKLISTS!$AG$2:$AG$2000))))</f>
        <v/>
      </c>
      <c r="BB13" s="7" t="str">
        <f>IF(A13="","",IF(COUNTIFS(SMP!$B$2:$B$2000,A13,SMP!$I$2:$I$2000,"Liberada")+COUNTIFS(SMP!$B$2:$B$2000,A13,SMP!$I$2:$I$2000,"Em andamento")+COUNTIFS(SMP!$B$2:$B$2000,A13,SMP!$I$2:$I$2000,"Finalizada")&gt;0,"Sim","Não"))</f>
        <v/>
      </c>
      <c r="BC13" s="7" t="str">
        <f>IF(A13="","",IFERROR(INDEX(SMP!$A:$A,MATCH(A13,SMP!$B:$B,0)),"—"))</f>
        <v/>
      </c>
      <c r="BD13" s="7" t="str">
        <f>IF(A13="","",IFERROR(INDEX(SMP!$I:$I,MATCH(A13,SMP!$B:$B,0)),"Não aberta"))</f>
        <v/>
      </c>
      <c r="BE13" s="7" t="str">
        <f>IF(A13="","",IFERROR(INDEX(SMP!$D:$D,MATCH(A13,SMP!$B:$B,0)),""))</f>
        <v/>
      </c>
      <c r="BF13" s="7" t="str">
        <f>IF(A13="","",IF(COUNTIFS(AVERBACOES!$B$2:$B$2000,A13,AVERBACOES!$Q$2:$Q$2000,"Averbado completo")+COUNTIFS(AVERBACOES!$B$2:$B$2000,A13,AVERBACOES!$Q$2:$Q$2000,"Averbado CRT")+COUNTIFS(AVERBACOES!$B$2:$B$2000,A13,AVERBACOES!$Q$2:$Q$2000,"Averbado CT-e")+COUNTIFS(AVERBACOES!$B$2:$B$2000,A13,AVERBACOES!$Q$2:$Q$2000,"Averbado MDF-e")+COUNTIFS(AVERBACOES!$B$2:$B$2000,A13,AVERBACOES!$Q$2:$Q$2000,"Averbado pelo embarcador")&gt;0,"Sim","Não"))</f>
        <v/>
      </c>
      <c r="BG13" s="7" t="str">
        <f>IF(A13="","",IFERROR(INDEX(AVERBACOES!$L:$L,MATCH(A13,AVERBACOES!$B:$B,0)),"—"))</f>
        <v/>
      </c>
      <c r="BH13" s="7"/>
      <c r="BI13" s="7"/>
      <c r="BJ13" s="7"/>
      <c r="BK13" s="7"/>
      <c r="BL13" s="7"/>
      <c r="BM13" s="7">
        <f t="shared" si="2"/>
        <v>0</v>
      </c>
      <c r="BN13" s="7" t="str">
        <f t="shared" si="3"/>
        <v/>
      </c>
      <c r="BO13" s="7" t="str">
        <f t="shared" si="4"/>
        <v/>
      </c>
      <c r="BP13" s="7" t="str">
        <f t="shared" si="5"/>
        <v/>
      </c>
      <c r="BQ13" s="7" t="str">
        <f t="shared" si="6"/>
        <v/>
      </c>
      <c r="BR13" s="12"/>
      <c r="BS13" s="7" t="str">
        <f t="shared" si="7"/>
        <v/>
      </c>
      <c r="BT13" s="7" t="str">
        <f>IF(C13="","",IF(BV13=0,"Sem posição registrada",IFERROR(INDEX(POSICOES!$E:$E,MATCH(C13&amp;"#"&amp;ROUND(BV13*1440,0),POSICOES!$R:$R,0)),"?")))</f>
        <v/>
      </c>
      <c r="BU13" s="7" t="str">
        <f>IF(OR(C13="",BV13=0),"",IFERROR(INDEX(POSICOES!$F:$F,MATCH(C13&amp;"#"&amp;ROUND(BV13*1440,0),POSICOES!$R:$R,0))&amp;"/"&amp;INDEX(POSICOES!$G:$G,MATCH(C13&amp;"#"&amp;ROUND(BV13*1440,0),POSICOES!$R:$R,0))&amp;" - "&amp;INDEX(POSICOES!$H:$H,MATCH(C13&amp;"#"&amp;ROUND(BV13*1440,0),POSICOES!$R:$R,0)),""))</f>
        <v/>
      </c>
      <c r="BV13" s="14">
        <f>IF(C13="",0,SUMPRODUCT(MAX((POSICOES!$C$2:$C$3000=C13)*POSICOES!$B$2:$B$3000)))</f>
        <v>0</v>
      </c>
      <c r="BW13" s="7" t="str">
        <f t="shared" ca="1" si="8"/>
        <v/>
      </c>
      <c r="BX13" s="7" t="str">
        <f t="shared" ca="1" si="9"/>
        <v/>
      </c>
      <c r="BY13" s="12"/>
      <c r="BZ13" s="12"/>
      <c r="CA13" s="7" t="str">
        <f>IF(A13="","",IF(COUNTIFS(FRONTEIRA!$B$2:$B$2000,A13,FRONTEIRA!$AA$2:$AA$2000,"Sim")=0,"",ROUND(SUMIFS(FRONTEIRA!$Y$2:$Y$2000,FRONTEIRA!$B$2:$B$2000,A13,FRONTEIRA!$AA$2:$AA$2000,"Sim"),1)))</f>
        <v/>
      </c>
      <c r="CB13" s="7" t="str">
        <f>IF(A13="","",IFERROR(INDEX(FRONTEIRA!$L:$L,MATCH(A13,FRONTEIRA!$B:$B,0)),""))</f>
        <v/>
      </c>
      <c r="CC13" s="7" t="str">
        <f>IF(A13="","",IF(COUNTIFS(OCORRENCIAS!$B$2:$B$2000,A13,OCORRENCIAS!$Z$2:$Z$2000,"Sim")&gt;0,"Sim","Não"))</f>
        <v/>
      </c>
      <c r="CD13" s="7" t="str">
        <f t="shared" si="10"/>
        <v/>
      </c>
      <c r="CE13" s="7"/>
      <c r="CF13" s="7" t="str">
        <f t="shared" ca="1" si="11"/>
        <v xml:space="preserve">Motorista GR; Motorista seguradora; Veículo GR; Checklist; Espelhamento; SMP; Averbação; </v>
      </c>
      <c r="CG13" s="7" t="str">
        <f t="shared" si="12"/>
        <v/>
      </c>
      <c r="CH13" s="7" t="str">
        <f t="shared" si="13"/>
        <v/>
      </c>
      <c r="CI13" s="7" t="str">
        <f t="shared" si="14"/>
        <v>Não</v>
      </c>
      <c r="CJ13" s="7" t="str">
        <f t="shared" si="15"/>
        <v/>
      </c>
      <c r="CK13" s="7"/>
      <c r="CL13" s="7"/>
      <c r="CM13" s="7"/>
      <c r="CN13" s="12"/>
      <c r="CO13" s="7"/>
      <c r="CP13" s="7" t="str">
        <f t="shared" ca="1" si="16"/>
        <v/>
      </c>
    </row>
    <row r="14" spans="1:94" x14ac:dyDescent="0.25">
      <c r="A14" s="7"/>
      <c r="B14" s="12"/>
      <c r="C14" s="7"/>
      <c r="D14" s="7"/>
      <c r="E14" s="7"/>
      <c r="F14" s="7" t="str">
        <f>IF(C14="","",IFERROR(INDEX(VEICULOS!$C:$C,MATCH(C14,VEICULOS!$A:$A,0)),"?")&amp;IF(D14="",""," + "&amp;IFERROR(INDEX(VEICULOS!$C:$C,MATCH(D14,VEICULOS!$A:$A,0)),"?"))&amp;IF(E14="",""," + "&amp;IFERROR(INDEX(VEICULOS!$C:$C,MATCH(E14,VEICULOS!$A:$A,0)),"?")))</f>
        <v/>
      </c>
      <c r="G14" s="7" t="str">
        <f>IF(C14="","",IFERROR(INDEX(VEICULOS!$I:$I,MATCH(C14,VEICULOS!$A:$A,0)),"Não cadastrado"))</f>
        <v/>
      </c>
      <c r="H14" s="7"/>
      <c r="I14" s="7" t="str">
        <f>IF(H14="","",IFERROR(INDEX(MOTORISTAS!$B:$B,MATCH(H14,MOTORISTAS!$A:$A,0)),"Não cadastrado"))</f>
        <v/>
      </c>
      <c r="J14" s="7"/>
      <c r="K14" s="7"/>
      <c r="L14" s="7" t="str">
        <f>IF(K14="","",IFERROR(INDEX(MOTORISTAS!$B:$B,MATCH(K14,MOTORISTAS!$A:$A,0)),"Não cadastrado"))</f>
        <v/>
      </c>
      <c r="M14" s="7" t="str">
        <f>IF(H14="","",IFERROR(INDEX(MOTORISTAS!$AA:$AA,MATCH(H14,MOTORISTAS!$A:$A,0)),"Não cadastrado"))</f>
        <v/>
      </c>
      <c r="N14" s="7" t="str">
        <f>IF(H14="","",IF(COUNTIFS(CONSULTAS!$C$2:$C$2000,H14,CONSULTAS!$E$2:$E$2000,"GR",CONSULTAS!$S$2:$S$2000,"Sim")&gt;0,"Sim","Não"))</f>
        <v/>
      </c>
      <c r="O14" s="7" t="str">
        <f>IF(H14="","",IFERROR(INDEX(CONSULTAS!$L:$L,MATCH(H14&amp;"#GR",CONSULTAS!$T:$T,0)),"—"))</f>
        <v/>
      </c>
      <c r="P14" s="13" t="str">
        <f>IF(H14="","",IFERROR(INDEX(CONSULTAS!$Q:$Q,MATCH(H14&amp;"#GR",CONSULTAS!$T:$T,0)),""))</f>
        <v/>
      </c>
      <c r="Q14" s="7" t="str">
        <f>IF(H14="","",IF(COUNTIFS(CONSULTAS!$C$2:$C$2000,H14,CONSULTAS!$E$2:$E$2000,"Seguradora",CONSULTAS!$S$2:$S$2000,"Sim")&gt;0,"Sim","Não"))</f>
        <v/>
      </c>
      <c r="R14" s="7" t="str">
        <f>IF(H14="","",IFERROR(INDEX(CONSULTAS!$L:$L,MATCH(H14&amp;"#Seguradora",CONSULTAS!$T:$T,0)),"—"))</f>
        <v/>
      </c>
      <c r="S14" s="13" t="str">
        <f>IF(H14="","",IFERROR(INDEX(CONSULTAS!$Q:$Q,MATCH(H14&amp;"#Seguradora",CONSULTAS!$T:$T,0)),""))</f>
        <v/>
      </c>
      <c r="T14" s="10" t="str">
        <f>IF(H14="","",IFERROR(INDEX(CONSULTAS!$N:$N,MATCH(H14&amp;"#GR",CONSULTAS!$T:$T,0)),""))</f>
        <v/>
      </c>
      <c r="U14" s="7" t="str">
        <f>IF(K14="","N/A",IF(AND(COUNTIFS(CONSULTAS!$C$2:$C$2000,K14,CONSULTAS!$E$2:$E$2000,"GR",CONSULTAS!$S$2:$S$2000,"Sim")&gt;0,COUNTIFS(CONSULTAS!$C$2:$C$2000,K14,CONSULTAS!$E$2:$E$2000,"Seguradora",CONSULTAS!$S$2:$S$2000,"Sim")&gt;0),"Sim","Não"))</f>
        <v>N/A</v>
      </c>
      <c r="V14" s="7" t="str">
        <f>IF(C14="","",IFERROR(INDEX(VEICULOS!$X:$X,MATCH(C14,VEICULOS!$A:$A,0)),"Não"))</f>
        <v/>
      </c>
      <c r="W14" s="7"/>
      <c r="X14" s="7"/>
      <c r="Y14" s="7"/>
      <c r="Z14" s="10"/>
      <c r="AA14" s="7"/>
      <c r="AB14" s="10" t="str">
        <f t="shared" si="0"/>
        <v/>
      </c>
      <c r="AC14" s="7">
        <f>IF(OR(Y14="",AB14=""),0,SUMPRODUCT((PGR_REGRAS!$C$2:$C$61=Y14)*(PGR_REGRAS!$D$2:$D$61&lt;=AB14)*(PGR_REGRAS!$E$2:$E$61&gt;=AB14)*(PGR_REGRAS!$C$2:$C$61&lt;&gt;"")*ROW(PGR_REGRAS!$C$2:$C$61)))</f>
        <v>0</v>
      </c>
      <c r="AD14" s="7" t="str">
        <f>IF(AC14=0,IF(Y14="","","Sem regra - consultar seguradora"),INDEX(PGR_REGRAS!$A:$A,AC14))</f>
        <v/>
      </c>
      <c r="AE14" s="7" t="str">
        <f>IF(AC14=0,"",INDEX(PGR_REGRAS!$T:$T,AC14))</f>
        <v/>
      </c>
      <c r="AF14" s="7" t="str">
        <f>IF(AC14=0,"",INDEX(PGR_REGRAS!$I:$I,AC14))</f>
        <v/>
      </c>
      <c r="AG14" s="7" t="str">
        <f>IF(AC14=0,"",INDEX(PGR_REGRAS!$K:$K,AC14))</f>
        <v/>
      </c>
      <c r="AH14" s="7" t="str">
        <f t="shared" si="1"/>
        <v/>
      </c>
      <c r="AI14" s="7"/>
      <c r="AJ14" s="7"/>
      <c r="AK14" s="7"/>
      <c r="AL14" s="7"/>
      <c r="AM14" s="7"/>
      <c r="AN14" s="7"/>
      <c r="AO14" s="13"/>
      <c r="AP14" s="12"/>
      <c r="AQ14" s="12"/>
      <c r="AR14" s="7" t="str">
        <f>IF(C14="","",IFERROR(INDEX(RASTREADORES!$F:$F,MATCH(C14&amp;"#Principal",RASTREADORES!$Y:$Y,0))&amp;" ("&amp;INDEX(RASTREADORES!$G:$G,MATCH(C14&amp;"#Principal",RASTREADORES!$Y:$Y,0))&amp;")","Sem rastreador principal"))</f>
        <v/>
      </c>
      <c r="AS14" s="7" t="str">
        <f>IF(C14="","",IFERROR(INDEX(RASTREADORES!$H:$H,MATCH(C14&amp;"#Principal",RASTREADORES!$Y:$Y,0)),"—"))</f>
        <v/>
      </c>
      <c r="AT14" s="7" t="str">
        <f>IF(C14="","",IFERROR(INDEX(RASTREADORES!$A:$A,MATCH(C14&amp;"#Redundante",RASTREADORES!$Y:$Y,0)),IFERROR(INDEX(RASTREADORES!$A:$A,MATCH(C14&amp;"#Isca retornável",RASTREADORES!$Y:$Y,0)),IFERROR(INDEX(RASTREADORES!$A:$A,MATCH(C14&amp;"#Isca descartável",RASTREADORES!$Y:$Y,0)),"Nenhum"))))</f>
        <v/>
      </c>
      <c r="AU14" s="7" t="str">
        <f>IF(C14="","",IFERROR(INDEX(RASTREADORES!$L:$L,MATCH(C14&amp;"#Principal",RASTREADORES!$Y:$Y,0)),""))</f>
        <v/>
      </c>
      <c r="AV14" s="7" t="str">
        <f>IF(C14="","",IF(COUNTIFS(ESPELHAMENTOS!$B$2:$B$2000,C14,ESPELHAMENTOS!$O$2:$O$2000,"Sim")&gt;0,"Sim","Não"))</f>
        <v/>
      </c>
      <c r="AW14" s="7" t="str">
        <f>IF(C14="","",COUNTIFS(ESPELHAMENTOS!$B$2:$B$2000,C14,ESPELHAMENTOS!$O$2:$O$2000,"Sim"))</f>
        <v/>
      </c>
      <c r="AX14" s="7" t="str">
        <f>IF(C14="","",IF(COUNTIFS(ESPELHAMENTOS!$B$2:$B$2000,C14,ESPELHAMENTOS!$O$2:$O$2000,"Sim",ESPELHAMENTOS!$E$2:$E$2000,"GR transportadora")&gt;0,"Sim","Não"))</f>
        <v/>
      </c>
      <c r="AY14" s="7" t="str">
        <f>IF(OR(AQ14="",C14=""),"",IFERROR(ROUND((AQ14-SUMPRODUCT(MIN((ESPELHAMENTOS!$C$2:$C$2000=A14)*ESPELHAMENTOS!$H$2:$H$2000+(ESPELHAMENTOS!$C$2:$C$2000&lt;&gt;A14)*99999)))*24,1),""))</f>
        <v/>
      </c>
      <c r="AZ14" s="7" t="str">
        <f ca="1">IF(C14="","",IF(COUNTIFS(CHECKLISTS!$B$2:$B$2000,C14,CHECKLISTS!$AH$2:$AH$2000,"Válido",CHECKLISTS!$AG$2:$AG$2000,"&gt;="&amp;INT(IF(AO14="",TODAY(),AO14)))+COUNTIFS(CHECKLISTS!$B$2:$B$2000,C14,CHECKLISTS!$AH$2:$AH$2000,"Vence &lt;=7d",CHECKLISTS!$AG$2:$AG$2000,"&gt;="&amp;INT(IF(AO14="",TODAY(),AO14)))&gt;0,"Sim","Não"))</f>
        <v/>
      </c>
      <c r="BA14" s="13" t="str">
        <f>IF(C14="","",IF(COUNTIFS(CHECKLISTS!$B$2:$B$2000,C14,CHECKLISTS!$AF$2:$AF$2000,"Aprovado")=0,"",SUMPRODUCT(MAX((CHECKLISTS!$B$2:$B$2000=C14)*CHECKLISTS!$AG$2:$AG$2000))))</f>
        <v/>
      </c>
      <c r="BB14" s="7" t="str">
        <f>IF(A14="","",IF(COUNTIFS(SMP!$B$2:$B$2000,A14,SMP!$I$2:$I$2000,"Liberada")+COUNTIFS(SMP!$B$2:$B$2000,A14,SMP!$I$2:$I$2000,"Em andamento")+COUNTIFS(SMP!$B$2:$B$2000,A14,SMP!$I$2:$I$2000,"Finalizada")&gt;0,"Sim","Não"))</f>
        <v/>
      </c>
      <c r="BC14" s="7" t="str">
        <f>IF(A14="","",IFERROR(INDEX(SMP!$A:$A,MATCH(A14,SMP!$B:$B,0)),"—"))</f>
        <v/>
      </c>
      <c r="BD14" s="7" t="str">
        <f>IF(A14="","",IFERROR(INDEX(SMP!$I:$I,MATCH(A14,SMP!$B:$B,0)),"Não aberta"))</f>
        <v/>
      </c>
      <c r="BE14" s="7" t="str">
        <f>IF(A14="","",IFERROR(INDEX(SMP!$D:$D,MATCH(A14,SMP!$B:$B,0)),""))</f>
        <v/>
      </c>
      <c r="BF14" s="7" t="str">
        <f>IF(A14="","",IF(COUNTIFS(AVERBACOES!$B$2:$B$2000,A14,AVERBACOES!$Q$2:$Q$2000,"Averbado completo")+COUNTIFS(AVERBACOES!$B$2:$B$2000,A14,AVERBACOES!$Q$2:$Q$2000,"Averbado CRT")+COUNTIFS(AVERBACOES!$B$2:$B$2000,A14,AVERBACOES!$Q$2:$Q$2000,"Averbado CT-e")+COUNTIFS(AVERBACOES!$B$2:$B$2000,A14,AVERBACOES!$Q$2:$Q$2000,"Averbado MDF-e")+COUNTIFS(AVERBACOES!$B$2:$B$2000,A14,AVERBACOES!$Q$2:$Q$2000,"Averbado pelo embarcador")&gt;0,"Sim","Não"))</f>
        <v/>
      </c>
      <c r="BG14" s="7" t="str">
        <f>IF(A14="","",IFERROR(INDEX(AVERBACOES!$L:$L,MATCH(A14,AVERBACOES!$B:$B,0)),"—"))</f>
        <v/>
      </c>
      <c r="BH14" s="7"/>
      <c r="BI14" s="7"/>
      <c r="BJ14" s="7"/>
      <c r="BK14" s="7"/>
      <c r="BL14" s="7"/>
      <c r="BM14" s="7">
        <f t="shared" si="2"/>
        <v>0</v>
      </c>
      <c r="BN14" s="7" t="str">
        <f t="shared" si="3"/>
        <v/>
      </c>
      <c r="BO14" s="7" t="str">
        <f t="shared" si="4"/>
        <v/>
      </c>
      <c r="BP14" s="7" t="str">
        <f t="shared" si="5"/>
        <v/>
      </c>
      <c r="BQ14" s="7" t="str">
        <f t="shared" si="6"/>
        <v/>
      </c>
      <c r="BR14" s="12"/>
      <c r="BS14" s="7" t="str">
        <f t="shared" si="7"/>
        <v/>
      </c>
      <c r="BT14" s="7" t="str">
        <f>IF(C14="","",IF(BV14=0,"Sem posição registrada",IFERROR(INDEX(POSICOES!$E:$E,MATCH(C14&amp;"#"&amp;ROUND(BV14*1440,0),POSICOES!$R:$R,0)),"?")))</f>
        <v/>
      </c>
      <c r="BU14" s="7" t="str">
        <f>IF(OR(C14="",BV14=0),"",IFERROR(INDEX(POSICOES!$F:$F,MATCH(C14&amp;"#"&amp;ROUND(BV14*1440,0),POSICOES!$R:$R,0))&amp;"/"&amp;INDEX(POSICOES!$G:$G,MATCH(C14&amp;"#"&amp;ROUND(BV14*1440,0),POSICOES!$R:$R,0))&amp;" - "&amp;INDEX(POSICOES!$H:$H,MATCH(C14&amp;"#"&amp;ROUND(BV14*1440,0),POSICOES!$R:$R,0)),""))</f>
        <v/>
      </c>
      <c r="BV14" s="14">
        <f>IF(C14="",0,SUMPRODUCT(MAX((POSICOES!$C$2:$C$3000=C14)*POSICOES!$B$2:$B$3000)))</f>
        <v>0</v>
      </c>
      <c r="BW14" s="7" t="str">
        <f t="shared" ca="1" si="8"/>
        <v/>
      </c>
      <c r="BX14" s="7" t="str">
        <f t="shared" ca="1" si="9"/>
        <v/>
      </c>
      <c r="BY14" s="12"/>
      <c r="BZ14" s="12"/>
      <c r="CA14" s="7" t="str">
        <f>IF(A14="","",IF(COUNTIFS(FRONTEIRA!$B$2:$B$2000,A14,FRONTEIRA!$AA$2:$AA$2000,"Sim")=0,"",ROUND(SUMIFS(FRONTEIRA!$Y$2:$Y$2000,FRONTEIRA!$B$2:$B$2000,A14,FRONTEIRA!$AA$2:$AA$2000,"Sim"),1)))</f>
        <v/>
      </c>
      <c r="CB14" s="7" t="str">
        <f>IF(A14="","",IFERROR(INDEX(FRONTEIRA!$L:$L,MATCH(A14,FRONTEIRA!$B:$B,0)),""))</f>
        <v/>
      </c>
      <c r="CC14" s="7" t="str">
        <f>IF(A14="","",IF(COUNTIFS(OCORRENCIAS!$B$2:$B$2000,A14,OCORRENCIAS!$Z$2:$Z$2000,"Sim")&gt;0,"Sim","Não"))</f>
        <v/>
      </c>
      <c r="CD14" s="7" t="str">
        <f t="shared" si="10"/>
        <v/>
      </c>
      <c r="CE14" s="7"/>
      <c r="CF14" s="7" t="str">
        <f t="shared" ca="1" si="11"/>
        <v xml:space="preserve">Motorista GR; Motorista seguradora; Veículo GR; Checklist; Espelhamento; SMP; Averbação; </v>
      </c>
      <c r="CG14" s="7" t="str">
        <f t="shared" si="12"/>
        <v/>
      </c>
      <c r="CH14" s="7" t="str">
        <f t="shared" si="13"/>
        <v/>
      </c>
      <c r="CI14" s="7" t="str">
        <f t="shared" si="14"/>
        <v>Não</v>
      </c>
      <c r="CJ14" s="7" t="str">
        <f t="shared" si="15"/>
        <v/>
      </c>
      <c r="CK14" s="7"/>
      <c r="CL14" s="7"/>
      <c r="CM14" s="7"/>
      <c r="CN14" s="12"/>
      <c r="CO14" s="7"/>
      <c r="CP14" s="7" t="str">
        <f t="shared" ca="1" si="16"/>
        <v/>
      </c>
    </row>
    <row r="15" spans="1:94" x14ac:dyDescent="0.25">
      <c r="A15" s="7"/>
      <c r="B15" s="12"/>
      <c r="C15" s="7"/>
      <c r="D15" s="7"/>
      <c r="E15" s="7"/>
      <c r="F15" s="7" t="str">
        <f>IF(C15="","",IFERROR(INDEX(VEICULOS!$C:$C,MATCH(C15,VEICULOS!$A:$A,0)),"?")&amp;IF(D15="",""," + "&amp;IFERROR(INDEX(VEICULOS!$C:$C,MATCH(D15,VEICULOS!$A:$A,0)),"?"))&amp;IF(E15="",""," + "&amp;IFERROR(INDEX(VEICULOS!$C:$C,MATCH(E15,VEICULOS!$A:$A,0)),"?")))</f>
        <v/>
      </c>
      <c r="G15" s="7" t="str">
        <f>IF(C15="","",IFERROR(INDEX(VEICULOS!$I:$I,MATCH(C15,VEICULOS!$A:$A,0)),"Não cadastrado"))</f>
        <v/>
      </c>
      <c r="H15" s="7"/>
      <c r="I15" s="7" t="str">
        <f>IF(H15="","",IFERROR(INDEX(MOTORISTAS!$B:$B,MATCH(H15,MOTORISTAS!$A:$A,0)),"Não cadastrado"))</f>
        <v/>
      </c>
      <c r="J15" s="7"/>
      <c r="K15" s="7"/>
      <c r="L15" s="7" t="str">
        <f>IF(K15="","",IFERROR(INDEX(MOTORISTAS!$B:$B,MATCH(K15,MOTORISTAS!$A:$A,0)),"Não cadastrado"))</f>
        <v/>
      </c>
      <c r="M15" s="7" t="str">
        <f>IF(H15="","",IFERROR(INDEX(MOTORISTAS!$AA:$AA,MATCH(H15,MOTORISTAS!$A:$A,0)),"Não cadastrado"))</f>
        <v/>
      </c>
      <c r="N15" s="7" t="str">
        <f>IF(H15="","",IF(COUNTIFS(CONSULTAS!$C$2:$C$2000,H15,CONSULTAS!$E$2:$E$2000,"GR",CONSULTAS!$S$2:$S$2000,"Sim")&gt;0,"Sim","Não"))</f>
        <v/>
      </c>
      <c r="O15" s="7" t="str">
        <f>IF(H15="","",IFERROR(INDEX(CONSULTAS!$L:$L,MATCH(H15&amp;"#GR",CONSULTAS!$T:$T,0)),"—"))</f>
        <v/>
      </c>
      <c r="P15" s="13" t="str">
        <f>IF(H15="","",IFERROR(INDEX(CONSULTAS!$Q:$Q,MATCH(H15&amp;"#GR",CONSULTAS!$T:$T,0)),""))</f>
        <v/>
      </c>
      <c r="Q15" s="7" t="str">
        <f>IF(H15="","",IF(COUNTIFS(CONSULTAS!$C$2:$C$2000,H15,CONSULTAS!$E$2:$E$2000,"Seguradora",CONSULTAS!$S$2:$S$2000,"Sim")&gt;0,"Sim","Não"))</f>
        <v/>
      </c>
      <c r="R15" s="7" t="str">
        <f>IF(H15="","",IFERROR(INDEX(CONSULTAS!$L:$L,MATCH(H15&amp;"#Seguradora",CONSULTAS!$T:$T,0)),"—"))</f>
        <v/>
      </c>
      <c r="S15" s="13" t="str">
        <f>IF(H15="","",IFERROR(INDEX(CONSULTAS!$Q:$Q,MATCH(H15&amp;"#Seguradora",CONSULTAS!$T:$T,0)),""))</f>
        <v/>
      </c>
      <c r="T15" s="10" t="str">
        <f>IF(H15="","",IFERROR(INDEX(CONSULTAS!$N:$N,MATCH(H15&amp;"#GR",CONSULTAS!$T:$T,0)),""))</f>
        <v/>
      </c>
      <c r="U15" s="7" t="str">
        <f>IF(K15="","N/A",IF(AND(COUNTIFS(CONSULTAS!$C$2:$C$2000,K15,CONSULTAS!$E$2:$E$2000,"GR",CONSULTAS!$S$2:$S$2000,"Sim")&gt;0,COUNTIFS(CONSULTAS!$C$2:$C$2000,K15,CONSULTAS!$E$2:$E$2000,"Seguradora",CONSULTAS!$S$2:$S$2000,"Sim")&gt;0),"Sim","Não"))</f>
        <v>N/A</v>
      </c>
      <c r="V15" s="7" t="str">
        <f>IF(C15="","",IFERROR(INDEX(VEICULOS!$X:$X,MATCH(C15,VEICULOS!$A:$A,0)),"Não"))</f>
        <v/>
      </c>
      <c r="W15" s="7"/>
      <c r="X15" s="7"/>
      <c r="Y15" s="7"/>
      <c r="Z15" s="10"/>
      <c r="AA15" s="7"/>
      <c r="AB15" s="10" t="str">
        <f t="shared" si="0"/>
        <v/>
      </c>
      <c r="AC15" s="7">
        <f>IF(OR(Y15="",AB15=""),0,SUMPRODUCT((PGR_REGRAS!$C$2:$C$61=Y15)*(PGR_REGRAS!$D$2:$D$61&lt;=AB15)*(PGR_REGRAS!$E$2:$E$61&gt;=AB15)*(PGR_REGRAS!$C$2:$C$61&lt;&gt;"")*ROW(PGR_REGRAS!$C$2:$C$61)))</f>
        <v>0</v>
      </c>
      <c r="AD15" s="7" t="str">
        <f>IF(AC15=0,IF(Y15="","","Sem regra - consultar seguradora"),INDEX(PGR_REGRAS!$A:$A,AC15))</f>
        <v/>
      </c>
      <c r="AE15" s="7" t="str">
        <f>IF(AC15=0,"",INDEX(PGR_REGRAS!$T:$T,AC15))</f>
        <v/>
      </c>
      <c r="AF15" s="7" t="str">
        <f>IF(AC15=0,"",INDEX(PGR_REGRAS!$I:$I,AC15))</f>
        <v/>
      </c>
      <c r="AG15" s="7" t="str">
        <f>IF(AC15=0,"",INDEX(PGR_REGRAS!$K:$K,AC15))</f>
        <v/>
      </c>
      <c r="AH15" s="7" t="str">
        <f t="shared" si="1"/>
        <v/>
      </c>
      <c r="AI15" s="7"/>
      <c r="AJ15" s="7"/>
      <c r="AK15" s="7"/>
      <c r="AL15" s="7"/>
      <c r="AM15" s="7"/>
      <c r="AN15" s="7"/>
      <c r="AO15" s="13"/>
      <c r="AP15" s="12"/>
      <c r="AQ15" s="12"/>
      <c r="AR15" s="7" t="str">
        <f>IF(C15="","",IFERROR(INDEX(RASTREADORES!$F:$F,MATCH(C15&amp;"#Principal",RASTREADORES!$Y:$Y,0))&amp;" ("&amp;INDEX(RASTREADORES!$G:$G,MATCH(C15&amp;"#Principal",RASTREADORES!$Y:$Y,0))&amp;")","Sem rastreador principal"))</f>
        <v/>
      </c>
      <c r="AS15" s="7" t="str">
        <f>IF(C15="","",IFERROR(INDEX(RASTREADORES!$H:$H,MATCH(C15&amp;"#Principal",RASTREADORES!$Y:$Y,0)),"—"))</f>
        <v/>
      </c>
      <c r="AT15" s="7" t="str">
        <f>IF(C15="","",IFERROR(INDEX(RASTREADORES!$A:$A,MATCH(C15&amp;"#Redundante",RASTREADORES!$Y:$Y,0)),IFERROR(INDEX(RASTREADORES!$A:$A,MATCH(C15&amp;"#Isca retornável",RASTREADORES!$Y:$Y,0)),IFERROR(INDEX(RASTREADORES!$A:$A,MATCH(C15&amp;"#Isca descartável",RASTREADORES!$Y:$Y,0)),"Nenhum"))))</f>
        <v/>
      </c>
      <c r="AU15" s="7" t="str">
        <f>IF(C15="","",IFERROR(INDEX(RASTREADORES!$L:$L,MATCH(C15&amp;"#Principal",RASTREADORES!$Y:$Y,0)),""))</f>
        <v/>
      </c>
      <c r="AV15" s="7" t="str">
        <f>IF(C15="","",IF(COUNTIFS(ESPELHAMENTOS!$B$2:$B$2000,C15,ESPELHAMENTOS!$O$2:$O$2000,"Sim")&gt;0,"Sim","Não"))</f>
        <v/>
      </c>
      <c r="AW15" s="7" t="str">
        <f>IF(C15="","",COUNTIFS(ESPELHAMENTOS!$B$2:$B$2000,C15,ESPELHAMENTOS!$O$2:$O$2000,"Sim"))</f>
        <v/>
      </c>
      <c r="AX15" s="7" t="str">
        <f>IF(C15="","",IF(COUNTIFS(ESPELHAMENTOS!$B$2:$B$2000,C15,ESPELHAMENTOS!$O$2:$O$2000,"Sim",ESPELHAMENTOS!$E$2:$E$2000,"GR transportadora")&gt;0,"Sim","Não"))</f>
        <v/>
      </c>
      <c r="AY15" s="7" t="str">
        <f>IF(OR(AQ15="",C15=""),"",IFERROR(ROUND((AQ15-SUMPRODUCT(MIN((ESPELHAMENTOS!$C$2:$C$2000=A15)*ESPELHAMENTOS!$H$2:$H$2000+(ESPELHAMENTOS!$C$2:$C$2000&lt;&gt;A15)*99999)))*24,1),""))</f>
        <v/>
      </c>
      <c r="AZ15" s="7" t="str">
        <f ca="1">IF(C15="","",IF(COUNTIFS(CHECKLISTS!$B$2:$B$2000,C15,CHECKLISTS!$AH$2:$AH$2000,"Válido",CHECKLISTS!$AG$2:$AG$2000,"&gt;="&amp;INT(IF(AO15="",TODAY(),AO15)))+COUNTIFS(CHECKLISTS!$B$2:$B$2000,C15,CHECKLISTS!$AH$2:$AH$2000,"Vence &lt;=7d",CHECKLISTS!$AG$2:$AG$2000,"&gt;="&amp;INT(IF(AO15="",TODAY(),AO15)))&gt;0,"Sim","Não"))</f>
        <v/>
      </c>
      <c r="BA15" s="13" t="str">
        <f>IF(C15="","",IF(COUNTIFS(CHECKLISTS!$B$2:$B$2000,C15,CHECKLISTS!$AF$2:$AF$2000,"Aprovado")=0,"",SUMPRODUCT(MAX((CHECKLISTS!$B$2:$B$2000=C15)*CHECKLISTS!$AG$2:$AG$2000))))</f>
        <v/>
      </c>
      <c r="BB15" s="7" t="str">
        <f>IF(A15="","",IF(COUNTIFS(SMP!$B$2:$B$2000,A15,SMP!$I$2:$I$2000,"Liberada")+COUNTIFS(SMP!$B$2:$B$2000,A15,SMP!$I$2:$I$2000,"Em andamento")+COUNTIFS(SMP!$B$2:$B$2000,A15,SMP!$I$2:$I$2000,"Finalizada")&gt;0,"Sim","Não"))</f>
        <v/>
      </c>
      <c r="BC15" s="7" t="str">
        <f>IF(A15="","",IFERROR(INDEX(SMP!$A:$A,MATCH(A15,SMP!$B:$B,0)),"—"))</f>
        <v/>
      </c>
      <c r="BD15" s="7" t="str">
        <f>IF(A15="","",IFERROR(INDEX(SMP!$I:$I,MATCH(A15,SMP!$B:$B,0)),"Não aberta"))</f>
        <v/>
      </c>
      <c r="BE15" s="7" t="str">
        <f>IF(A15="","",IFERROR(INDEX(SMP!$D:$D,MATCH(A15,SMP!$B:$B,0)),""))</f>
        <v/>
      </c>
      <c r="BF15" s="7" t="str">
        <f>IF(A15="","",IF(COUNTIFS(AVERBACOES!$B$2:$B$2000,A15,AVERBACOES!$Q$2:$Q$2000,"Averbado completo")+COUNTIFS(AVERBACOES!$B$2:$B$2000,A15,AVERBACOES!$Q$2:$Q$2000,"Averbado CRT")+COUNTIFS(AVERBACOES!$B$2:$B$2000,A15,AVERBACOES!$Q$2:$Q$2000,"Averbado CT-e")+COUNTIFS(AVERBACOES!$B$2:$B$2000,A15,AVERBACOES!$Q$2:$Q$2000,"Averbado MDF-e")+COUNTIFS(AVERBACOES!$B$2:$B$2000,A15,AVERBACOES!$Q$2:$Q$2000,"Averbado pelo embarcador")&gt;0,"Sim","Não"))</f>
        <v/>
      </c>
      <c r="BG15" s="7" t="str">
        <f>IF(A15="","",IFERROR(INDEX(AVERBACOES!$L:$L,MATCH(A15,AVERBACOES!$B:$B,0)),"—"))</f>
        <v/>
      </c>
      <c r="BH15" s="7"/>
      <c r="BI15" s="7"/>
      <c r="BJ15" s="7"/>
      <c r="BK15" s="7"/>
      <c r="BL15" s="7"/>
      <c r="BM15" s="7">
        <f t="shared" si="2"/>
        <v>0</v>
      </c>
      <c r="BN15" s="7" t="str">
        <f t="shared" si="3"/>
        <v/>
      </c>
      <c r="BO15" s="7" t="str">
        <f t="shared" si="4"/>
        <v/>
      </c>
      <c r="BP15" s="7" t="str">
        <f t="shared" si="5"/>
        <v/>
      </c>
      <c r="BQ15" s="7" t="str">
        <f t="shared" si="6"/>
        <v/>
      </c>
      <c r="BR15" s="12"/>
      <c r="BS15" s="7" t="str">
        <f t="shared" si="7"/>
        <v/>
      </c>
      <c r="BT15" s="7" t="str">
        <f>IF(C15="","",IF(BV15=0,"Sem posição registrada",IFERROR(INDEX(POSICOES!$E:$E,MATCH(C15&amp;"#"&amp;ROUND(BV15*1440,0),POSICOES!$R:$R,0)),"?")))</f>
        <v/>
      </c>
      <c r="BU15" s="7" t="str">
        <f>IF(OR(C15="",BV15=0),"",IFERROR(INDEX(POSICOES!$F:$F,MATCH(C15&amp;"#"&amp;ROUND(BV15*1440,0),POSICOES!$R:$R,0))&amp;"/"&amp;INDEX(POSICOES!$G:$G,MATCH(C15&amp;"#"&amp;ROUND(BV15*1440,0),POSICOES!$R:$R,0))&amp;" - "&amp;INDEX(POSICOES!$H:$H,MATCH(C15&amp;"#"&amp;ROUND(BV15*1440,0),POSICOES!$R:$R,0)),""))</f>
        <v/>
      </c>
      <c r="BV15" s="14">
        <f>IF(C15="",0,SUMPRODUCT(MAX((POSICOES!$C$2:$C$3000=C15)*POSICOES!$B$2:$B$3000)))</f>
        <v>0</v>
      </c>
      <c r="BW15" s="7" t="str">
        <f t="shared" ca="1" si="8"/>
        <v/>
      </c>
      <c r="BX15" s="7" t="str">
        <f t="shared" ca="1" si="9"/>
        <v/>
      </c>
      <c r="BY15" s="12"/>
      <c r="BZ15" s="12"/>
      <c r="CA15" s="7" t="str">
        <f>IF(A15="","",IF(COUNTIFS(FRONTEIRA!$B$2:$B$2000,A15,FRONTEIRA!$AA$2:$AA$2000,"Sim")=0,"",ROUND(SUMIFS(FRONTEIRA!$Y$2:$Y$2000,FRONTEIRA!$B$2:$B$2000,A15,FRONTEIRA!$AA$2:$AA$2000,"Sim"),1)))</f>
        <v/>
      </c>
      <c r="CB15" s="7" t="str">
        <f>IF(A15="","",IFERROR(INDEX(FRONTEIRA!$L:$L,MATCH(A15,FRONTEIRA!$B:$B,0)),""))</f>
        <v/>
      </c>
      <c r="CC15" s="7" t="str">
        <f>IF(A15="","",IF(COUNTIFS(OCORRENCIAS!$B$2:$B$2000,A15,OCORRENCIAS!$Z$2:$Z$2000,"Sim")&gt;0,"Sim","Não"))</f>
        <v/>
      </c>
      <c r="CD15" s="7" t="str">
        <f t="shared" si="10"/>
        <v/>
      </c>
      <c r="CE15" s="7"/>
      <c r="CF15" s="7" t="str">
        <f t="shared" ca="1" si="11"/>
        <v xml:space="preserve">Motorista GR; Motorista seguradora; Veículo GR; Checklist; Espelhamento; SMP; Averbação; </v>
      </c>
      <c r="CG15" s="7" t="str">
        <f t="shared" si="12"/>
        <v/>
      </c>
      <c r="CH15" s="7" t="str">
        <f t="shared" si="13"/>
        <v/>
      </c>
      <c r="CI15" s="7" t="str">
        <f t="shared" si="14"/>
        <v>Não</v>
      </c>
      <c r="CJ15" s="7" t="str">
        <f t="shared" si="15"/>
        <v/>
      </c>
      <c r="CK15" s="7"/>
      <c r="CL15" s="7"/>
      <c r="CM15" s="7"/>
      <c r="CN15" s="12"/>
      <c r="CO15" s="7"/>
      <c r="CP15" s="7" t="str">
        <f t="shared" ca="1" si="16"/>
        <v/>
      </c>
    </row>
    <row r="16" spans="1:94" x14ac:dyDescent="0.25">
      <c r="A16" s="7"/>
      <c r="B16" s="12"/>
      <c r="C16" s="7"/>
      <c r="D16" s="7"/>
      <c r="E16" s="7"/>
      <c r="F16" s="7" t="str">
        <f>IF(C16="","",IFERROR(INDEX(VEICULOS!$C:$C,MATCH(C16,VEICULOS!$A:$A,0)),"?")&amp;IF(D16="",""," + "&amp;IFERROR(INDEX(VEICULOS!$C:$C,MATCH(D16,VEICULOS!$A:$A,0)),"?"))&amp;IF(E16="",""," + "&amp;IFERROR(INDEX(VEICULOS!$C:$C,MATCH(E16,VEICULOS!$A:$A,0)),"?")))</f>
        <v/>
      </c>
      <c r="G16" s="7" t="str">
        <f>IF(C16="","",IFERROR(INDEX(VEICULOS!$I:$I,MATCH(C16,VEICULOS!$A:$A,0)),"Não cadastrado"))</f>
        <v/>
      </c>
      <c r="H16" s="7"/>
      <c r="I16" s="7" t="str">
        <f>IF(H16="","",IFERROR(INDEX(MOTORISTAS!$B:$B,MATCH(H16,MOTORISTAS!$A:$A,0)),"Não cadastrado"))</f>
        <v/>
      </c>
      <c r="J16" s="7"/>
      <c r="K16" s="7"/>
      <c r="L16" s="7" t="str">
        <f>IF(K16="","",IFERROR(INDEX(MOTORISTAS!$B:$B,MATCH(K16,MOTORISTAS!$A:$A,0)),"Não cadastrado"))</f>
        <v/>
      </c>
      <c r="M16" s="7" t="str">
        <f>IF(H16="","",IFERROR(INDEX(MOTORISTAS!$AA:$AA,MATCH(H16,MOTORISTAS!$A:$A,0)),"Não cadastrado"))</f>
        <v/>
      </c>
      <c r="N16" s="7" t="str">
        <f>IF(H16="","",IF(COUNTIFS(CONSULTAS!$C$2:$C$2000,H16,CONSULTAS!$E$2:$E$2000,"GR",CONSULTAS!$S$2:$S$2000,"Sim")&gt;0,"Sim","Não"))</f>
        <v/>
      </c>
      <c r="O16" s="7" t="str">
        <f>IF(H16="","",IFERROR(INDEX(CONSULTAS!$L:$L,MATCH(H16&amp;"#GR",CONSULTAS!$T:$T,0)),"—"))</f>
        <v/>
      </c>
      <c r="P16" s="13" t="str">
        <f>IF(H16="","",IFERROR(INDEX(CONSULTAS!$Q:$Q,MATCH(H16&amp;"#GR",CONSULTAS!$T:$T,0)),""))</f>
        <v/>
      </c>
      <c r="Q16" s="7" t="str">
        <f>IF(H16="","",IF(COUNTIFS(CONSULTAS!$C$2:$C$2000,H16,CONSULTAS!$E$2:$E$2000,"Seguradora",CONSULTAS!$S$2:$S$2000,"Sim")&gt;0,"Sim","Não"))</f>
        <v/>
      </c>
      <c r="R16" s="7" t="str">
        <f>IF(H16="","",IFERROR(INDEX(CONSULTAS!$L:$L,MATCH(H16&amp;"#Seguradora",CONSULTAS!$T:$T,0)),"—"))</f>
        <v/>
      </c>
      <c r="S16" s="13" t="str">
        <f>IF(H16="","",IFERROR(INDEX(CONSULTAS!$Q:$Q,MATCH(H16&amp;"#Seguradora",CONSULTAS!$T:$T,0)),""))</f>
        <v/>
      </c>
      <c r="T16" s="10" t="str">
        <f>IF(H16="","",IFERROR(INDEX(CONSULTAS!$N:$N,MATCH(H16&amp;"#GR",CONSULTAS!$T:$T,0)),""))</f>
        <v/>
      </c>
      <c r="U16" s="7" t="str">
        <f>IF(K16="","N/A",IF(AND(COUNTIFS(CONSULTAS!$C$2:$C$2000,K16,CONSULTAS!$E$2:$E$2000,"GR",CONSULTAS!$S$2:$S$2000,"Sim")&gt;0,COUNTIFS(CONSULTAS!$C$2:$C$2000,K16,CONSULTAS!$E$2:$E$2000,"Seguradora",CONSULTAS!$S$2:$S$2000,"Sim")&gt;0),"Sim","Não"))</f>
        <v>N/A</v>
      </c>
      <c r="V16" s="7" t="str">
        <f>IF(C16="","",IFERROR(INDEX(VEICULOS!$X:$X,MATCH(C16,VEICULOS!$A:$A,0)),"Não"))</f>
        <v/>
      </c>
      <c r="W16" s="7"/>
      <c r="X16" s="7"/>
      <c r="Y16" s="7"/>
      <c r="Z16" s="10"/>
      <c r="AA16" s="7"/>
      <c r="AB16" s="10" t="str">
        <f t="shared" si="0"/>
        <v/>
      </c>
      <c r="AC16" s="7">
        <f>IF(OR(Y16="",AB16=""),0,SUMPRODUCT((PGR_REGRAS!$C$2:$C$61=Y16)*(PGR_REGRAS!$D$2:$D$61&lt;=AB16)*(PGR_REGRAS!$E$2:$E$61&gt;=AB16)*(PGR_REGRAS!$C$2:$C$61&lt;&gt;"")*ROW(PGR_REGRAS!$C$2:$C$61)))</f>
        <v>0</v>
      </c>
      <c r="AD16" s="7" t="str">
        <f>IF(AC16=0,IF(Y16="","","Sem regra - consultar seguradora"),INDEX(PGR_REGRAS!$A:$A,AC16))</f>
        <v/>
      </c>
      <c r="AE16" s="7" t="str">
        <f>IF(AC16=0,"",INDEX(PGR_REGRAS!$T:$T,AC16))</f>
        <v/>
      </c>
      <c r="AF16" s="7" t="str">
        <f>IF(AC16=0,"",INDEX(PGR_REGRAS!$I:$I,AC16))</f>
        <v/>
      </c>
      <c r="AG16" s="7" t="str">
        <f>IF(AC16=0,"",INDEX(PGR_REGRAS!$K:$K,AC16))</f>
        <v/>
      </c>
      <c r="AH16" s="7" t="str">
        <f t="shared" si="1"/>
        <v/>
      </c>
      <c r="AI16" s="7"/>
      <c r="AJ16" s="7"/>
      <c r="AK16" s="7"/>
      <c r="AL16" s="7"/>
      <c r="AM16" s="7"/>
      <c r="AN16" s="7"/>
      <c r="AO16" s="13"/>
      <c r="AP16" s="12"/>
      <c r="AQ16" s="12"/>
      <c r="AR16" s="7" t="str">
        <f>IF(C16="","",IFERROR(INDEX(RASTREADORES!$F:$F,MATCH(C16&amp;"#Principal",RASTREADORES!$Y:$Y,0))&amp;" ("&amp;INDEX(RASTREADORES!$G:$G,MATCH(C16&amp;"#Principal",RASTREADORES!$Y:$Y,0))&amp;")","Sem rastreador principal"))</f>
        <v/>
      </c>
      <c r="AS16" s="7" t="str">
        <f>IF(C16="","",IFERROR(INDEX(RASTREADORES!$H:$H,MATCH(C16&amp;"#Principal",RASTREADORES!$Y:$Y,0)),"—"))</f>
        <v/>
      </c>
      <c r="AT16" s="7" t="str">
        <f>IF(C16="","",IFERROR(INDEX(RASTREADORES!$A:$A,MATCH(C16&amp;"#Redundante",RASTREADORES!$Y:$Y,0)),IFERROR(INDEX(RASTREADORES!$A:$A,MATCH(C16&amp;"#Isca retornável",RASTREADORES!$Y:$Y,0)),IFERROR(INDEX(RASTREADORES!$A:$A,MATCH(C16&amp;"#Isca descartável",RASTREADORES!$Y:$Y,0)),"Nenhum"))))</f>
        <v/>
      </c>
      <c r="AU16" s="7" t="str">
        <f>IF(C16="","",IFERROR(INDEX(RASTREADORES!$L:$L,MATCH(C16&amp;"#Principal",RASTREADORES!$Y:$Y,0)),""))</f>
        <v/>
      </c>
      <c r="AV16" s="7" t="str">
        <f>IF(C16="","",IF(COUNTIFS(ESPELHAMENTOS!$B$2:$B$2000,C16,ESPELHAMENTOS!$O$2:$O$2000,"Sim")&gt;0,"Sim","Não"))</f>
        <v/>
      </c>
      <c r="AW16" s="7" t="str">
        <f>IF(C16="","",COUNTIFS(ESPELHAMENTOS!$B$2:$B$2000,C16,ESPELHAMENTOS!$O$2:$O$2000,"Sim"))</f>
        <v/>
      </c>
      <c r="AX16" s="7" t="str">
        <f>IF(C16="","",IF(COUNTIFS(ESPELHAMENTOS!$B$2:$B$2000,C16,ESPELHAMENTOS!$O$2:$O$2000,"Sim",ESPELHAMENTOS!$E$2:$E$2000,"GR transportadora")&gt;0,"Sim","Não"))</f>
        <v/>
      </c>
      <c r="AY16" s="7" t="str">
        <f>IF(OR(AQ16="",C16=""),"",IFERROR(ROUND((AQ16-SUMPRODUCT(MIN((ESPELHAMENTOS!$C$2:$C$2000=A16)*ESPELHAMENTOS!$H$2:$H$2000+(ESPELHAMENTOS!$C$2:$C$2000&lt;&gt;A16)*99999)))*24,1),""))</f>
        <v/>
      </c>
      <c r="AZ16" s="7" t="str">
        <f ca="1">IF(C16="","",IF(COUNTIFS(CHECKLISTS!$B$2:$B$2000,C16,CHECKLISTS!$AH$2:$AH$2000,"Válido",CHECKLISTS!$AG$2:$AG$2000,"&gt;="&amp;INT(IF(AO16="",TODAY(),AO16)))+COUNTIFS(CHECKLISTS!$B$2:$B$2000,C16,CHECKLISTS!$AH$2:$AH$2000,"Vence &lt;=7d",CHECKLISTS!$AG$2:$AG$2000,"&gt;="&amp;INT(IF(AO16="",TODAY(),AO16)))&gt;0,"Sim","Não"))</f>
        <v/>
      </c>
      <c r="BA16" s="13" t="str">
        <f>IF(C16="","",IF(COUNTIFS(CHECKLISTS!$B$2:$B$2000,C16,CHECKLISTS!$AF$2:$AF$2000,"Aprovado")=0,"",SUMPRODUCT(MAX((CHECKLISTS!$B$2:$B$2000=C16)*CHECKLISTS!$AG$2:$AG$2000))))</f>
        <v/>
      </c>
      <c r="BB16" s="7" t="str">
        <f>IF(A16="","",IF(COUNTIFS(SMP!$B$2:$B$2000,A16,SMP!$I$2:$I$2000,"Liberada")+COUNTIFS(SMP!$B$2:$B$2000,A16,SMP!$I$2:$I$2000,"Em andamento")+COUNTIFS(SMP!$B$2:$B$2000,A16,SMP!$I$2:$I$2000,"Finalizada")&gt;0,"Sim","Não"))</f>
        <v/>
      </c>
      <c r="BC16" s="7" t="str">
        <f>IF(A16="","",IFERROR(INDEX(SMP!$A:$A,MATCH(A16,SMP!$B:$B,0)),"—"))</f>
        <v/>
      </c>
      <c r="BD16" s="7" t="str">
        <f>IF(A16="","",IFERROR(INDEX(SMP!$I:$I,MATCH(A16,SMP!$B:$B,0)),"Não aberta"))</f>
        <v/>
      </c>
      <c r="BE16" s="7" t="str">
        <f>IF(A16="","",IFERROR(INDEX(SMP!$D:$D,MATCH(A16,SMP!$B:$B,0)),""))</f>
        <v/>
      </c>
      <c r="BF16" s="7" t="str">
        <f>IF(A16="","",IF(COUNTIFS(AVERBACOES!$B$2:$B$2000,A16,AVERBACOES!$Q$2:$Q$2000,"Averbado completo")+COUNTIFS(AVERBACOES!$B$2:$B$2000,A16,AVERBACOES!$Q$2:$Q$2000,"Averbado CRT")+COUNTIFS(AVERBACOES!$B$2:$B$2000,A16,AVERBACOES!$Q$2:$Q$2000,"Averbado CT-e")+COUNTIFS(AVERBACOES!$B$2:$B$2000,A16,AVERBACOES!$Q$2:$Q$2000,"Averbado MDF-e")+COUNTIFS(AVERBACOES!$B$2:$B$2000,A16,AVERBACOES!$Q$2:$Q$2000,"Averbado pelo embarcador")&gt;0,"Sim","Não"))</f>
        <v/>
      </c>
      <c r="BG16" s="7" t="str">
        <f>IF(A16="","",IFERROR(INDEX(AVERBACOES!$L:$L,MATCH(A16,AVERBACOES!$B:$B,0)),"—"))</f>
        <v/>
      </c>
      <c r="BH16" s="7"/>
      <c r="BI16" s="7"/>
      <c r="BJ16" s="7"/>
      <c r="BK16" s="7"/>
      <c r="BL16" s="7"/>
      <c r="BM16" s="7">
        <f t="shared" si="2"/>
        <v>0</v>
      </c>
      <c r="BN16" s="7" t="str">
        <f t="shared" si="3"/>
        <v/>
      </c>
      <c r="BO16" s="7" t="str">
        <f t="shared" si="4"/>
        <v/>
      </c>
      <c r="BP16" s="7" t="str">
        <f t="shared" si="5"/>
        <v/>
      </c>
      <c r="BQ16" s="7" t="str">
        <f t="shared" si="6"/>
        <v/>
      </c>
      <c r="BR16" s="12"/>
      <c r="BS16" s="7" t="str">
        <f t="shared" si="7"/>
        <v/>
      </c>
      <c r="BT16" s="7" t="str">
        <f>IF(C16="","",IF(BV16=0,"Sem posição registrada",IFERROR(INDEX(POSICOES!$E:$E,MATCH(C16&amp;"#"&amp;ROUND(BV16*1440,0),POSICOES!$R:$R,0)),"?")))</f>
        <v/>
      </c>
      <c r="BU16" s="7" t="str">
        <f>IF(OR(C16="",BV16=0),"",IFERROR(INDEX(POSICOES!$F:$F,MATCH(C16&amp;"#"&amp;ROUND(BV16*1440,0),POSICOES!$R:$R,0))&amp;"/"&amp;INDEX(POSICOES!$G:$G,MATCH(C16&amp;"#"&amp;ROUND(BV16*1440,0),POSICOES!$R:$R,0))&amp;" - "&amp;INDEX(POSICOES!$H:$H,MATCH(C16&amp;"#"&amp;ROUND(BV16*1440,0),POSICOES!$R:$R,0)),""))</f>
        <v/>
      </c>
      <c r="BV16" s="14">
        <f>IF(C16="",0,SUMPRODUCT(MAX((POSICOES!$C$2:$C$3000=C16)*POSICOES!$B$2:$B$3000)))</f>
        <v>0</v>
      </c>
      <c r="BW16" s="7" t="str">
        <f t="shared" ca="1" si="8"/>
        <v/>
      </c>
      <c r="BX16" s="7" t="str">
        <f t="shared" ca="1" si="9"/>
        <v/>
      </c>
      <c r="BY16" s="12"/>
      <c r="BZ16" s="12"/>
      <c r="CA16" s="7" t="str">
        <f>IF(A16="","",IF(COUNTIFS(FRONTEIRA!$B$2:$B$2000,A16,FRONTEIRA!$AA$2:$AA$2000,"Sim")=0,"",ROUND(SUMIFS(FRONTEIRA!$Y$2:$Y$2000,FRONTEIRA!$B$2:$B$2000,A16,FRONTEIRA!$AA$2:$AA$2000,"Sim"),1)))</f>
        <v/>
      </c>
      <c r="CB16" s="7" t="str">
        <f>IF(A16="","",IFERROR(INDEX(FRONTEIRA!$L:$L,MATCH(A16,FRONTEIRA!$B:$B,0)),""))</f>
        <v/>
      </c>
      <c r="CC16" s="7" t="str">
        <f>IF(A16="","",IF(COUNTIFS(OCORRENCIAS!$B$2:$B$2000,A16,OCORRENCIAS!$Z$2:$Z$2000,"Sim")&gt;0,"Sim","Não"))</f>
        <v/>
      </c>
      <c r="CD16" s="7" t="str">
        <f t="shared" si="10"/>
        <v/>
      </c>
      <c r="CE16" s="7"/>
      <c r="CF16" s="7" t="str">
        <f t="shared" ca="1" si="11"/>
        <v xml:space="preserve">Motorista GR; Motorista seguradora; Veículo GR; Checklist; Espelhamento; SMP; Averbação; </v>
      </c>
      <c r="CG16" s="7" t="str">
        <f t="shared" si="12"/>
        <v/>
      </c>
      <c r="CH16" s="7" t="str">
        <f t="shared" si="13"/>
        <v/>
      </c>
      <c r="CI16" s="7" t="str">
        <f t="shared" si="14"/>
        <v>Não</v>
      </c>
      <c r="CJ16" s="7" t="str">
        <f t="shared" si="15"/>
        <v/>
      </c>
      <c r="CK16" s="7"/>
      <c r="CL16" s="7"/>
      <c r="CM16" s="7"/>
      <c r="CN16" s="12"/>
      <c r="CO16" s="7"/>
      <c r="CP16" s="7" t="str">
        <f t="shared" ca="1" si="16"/>
        <v/>
      </c>
    </row>
    <row r="17" spans="1:94" x14ac:dyDescent="0.25">
      <c r="A17" s="7"/>
      <c r="B17" s="12"/>
      <c r="C17" s="7"/>
      <c r="D17" s="7"/>
      <c r="E17" s="7"/>
      <c r="F17" s="7" t="str">
        <f>IF(C17="","",IFERROR(INDEX(VEICULOS!$C:$C,MATCH(C17,VEICULOS!$A:$A,0)),"?")&amp;IF(D17="",""," + "&amp;IFERROR(INDEX(VEICULOS!$C:$C,MATCH(D17,VEICULOS!$A:$A,0)),"?"))&amp;IF(E17="",""," + "&amp;IFERROR(INDEX(VEICULOS!$C:$C,MATCH(E17,VEICULOS!$A:$A,0)),"?")))</f>
        <v/>
      </c>
      <c r="G17" s="7" t="str">
        <f>IF(C17="","",IFERROR(INDEX(VEICULOS!$I:$I,MATCH(C17,VEICULOS!$A:$A,0)),"Não cadastrado"))</f>
        <v/>
      </c>
      <c r="H17" s="7"/>
      <c r="I17" s="7" t="str">
        <f>IF(H17="","",IFERROR(INDEX(MOTORISTAS!$B:$B,MATCH(H17,MOTORISTAS!$A:$A,0)),"Não cadastrado"))</f>
        <v/>
      </c>
      <c r="J17" s="7"/>
      <c r="K17" s="7"/>
      <c r="L17" s="7" t="str">
        <f>IF(K17="","",IFERROR(INDEX(MOTORISTAS!$B:$B,MATCH(K17,MOTORISTAS!$A:$A,0)),"Não cadastrado"))</f>
        <v/>
      </c>
      <c r="M17" s="7" t="str">
        <f>IF(H17="","",IFERROR(INDEX(MOTORISTAS!$AA:$AA,MATCH(H17,MOTORISTAS!$A:$A,0)),"Não cadastrado"))</f>
        <v/>
      </c>
      <c r="N17" s="7" t="str">
        <f>IF(H17="","",IF(COUNTIFS(CONSULTAS!$C$2:$C$2000,H17,CONSULTAS!$E$2:$E$2000,"GR",CONSULTAS!$S$2:$S$2000,"Sim")&gt;0,"Sim","Não"))</f>
        <v/>
      </c>
      <c r="O17" s="7" t="str">
        <f>IF(H17="","",IFERROR(INDEX(CONSULTAS!$L:$L,MATCH(H17&amp;"#GR",CONSULTAS!$T:$T,0)),"—"))</f>
        <v/>
      </c>
      <c r="P17" s="13" t="str">
        <f>IF(H17="","",IFERROR(INDEX(CONSULTAS!$Q:$Q,MATCH(H17&amp;"#GR",CONSULTAS!$T:$T,0)),""))</f>
        <v/>
      </c>
      <c r="Q17" s="7" t="str">
        <f>IF(H17="","",IF(COUNTIFS(CONSULTAS!$C$2:$C$2000,H17,CONSULTAS!$E$2:$E$2000,"Seguradora",CONSULTAS!$S$2:$S$2000,"Sim")&gt;0,"Sim","Não"))</f>
        <v/>
      </c>
      <c r="R17" s="7" t="str">
        <f>IF(H17="","",IFERROR(INDEX(CONSULTAS!$L:$L,MATCH(H17&amp;"#Seguradora",CONSULTAS!$T:$T,0)),"—"))</f>
        <v/>
      </c>
      <c r="S17" s="13" t="str">
        <f>IF(H17="","",IFERROR(INDEX(CONSULTAS!$Q:$Q,MATCH(H17&amp;"#Seguradora",CONSULTAS!$T:$T,0)),""))</f>
        <v/>
      </c>
      <c r="T17" s="10" t="str">
        <f>IF(H17="","",IFERROR(INDEX(CONSULTAS!$N:$N,MATCH(H17&amp;"#GR",CONSULTAS!$T:$T,0)),""))</f>
        <v/>
      </c>
      <c r="U17" s="7" t="str">
        <f>IF(K17="","N/A",IF(AND(COUNTIFS(CONSULTAS!$C$2:$C$2000,K17,CONSULTAS!$E$2:$E$2000,"GR",CONSULTAS!$S$2:$S$2000,"Sim")&gt;0,COUNTIFS(CONSULTAS!$C$2:$C$2000,K17,CONSULTAS!$E$2:$E$2000,"Seguradora",CONSULTAS!$S$2:$S$2000,"Sim")&gt;0),"Sim","Não"))</f>
        <v>N/A</v>
      </c>
      <c r="V17" s="7" t="str">
        <f>IF(C17="","",IFERROR(INDEX(VEICULOS!$X:$X,MATCH(C17,VEICULOS!$A:$A,0)),"Não"))</f>
        <v/>
      </c>
      <c r="W17" s="7"/>
      <c r="X17" s="7"/>
      <c r="Y17" s="7"/>
      <c r="Z17" s="10"/>
      <c r="AA17" s="7"/>
      <c r="AB17" s="10" t="str">
        <f t="shared" si="0"/>
        <v/>
      </c>
      <c r="AC17" s="7">
        <f>IF(OR(Y17="",AB17=""),0,SUMPRODUCT((PGR_REGRAS!$C$2:$C$61=Y17)*(PGR_REGRAS!$D$2:$D$61&lt;=AB17)*(PGR_REGRAS!$E$2:$E$61&gt;=AB17)*(PGR_REGRAS!$C$2:$C$61&lt;&gt;"")*ROW(PGR_REGRAS!$C$2:$C$61)))</f>
        <v>0</v>
      </c>
      <c r="AD17" s="7" t="str">
        <f>IF(AC17=0,IF(Y17="","","Sem regra - consultar seguradora"),INDEX(PGR_REGRAS!$A:$A,AC17))</f>
        <v/>
      </c>
      <c r="AE17" s="7" t="str">
        <f>IF(AC17=0,"",INDEX(PGR_REGRAS!$T:$T,AC17))</f>
        <v/>
      </c>
      <c r="AF17" s="7" t="str">
        <f>IF(AC17=0,"",INDEX(PGR_REGRAS!$I:$I,AC17))</f>
        <v/>
      </c>
      <c r="AG17" s="7" t="str">
        <f>IF(AC17=0,"",INDEX(PGR_REGRAS!$K:$K,AC17))</f>
        <v/>
      </c>
      <c r="AH17" s="7" t="str">
        <f t="shared" si="1"/>
        <v/>
      </c>
      <c r="AI17" s="7"/>
      <c r="AJ17" s="7"/>
      <c r="AK17" s="7"/>
      <c r="AL17" s="7"/>
      <c r="AM17" s="7"/>
      <c r="AN17" s="7"/>
      <c r="AO17" s="13"/>
      <c r="AP17" s="12"/>
      <c r="AQ17" s="12"/>
      <c r="AR17" s="7" t="str">
        <f>IF(C17="","",IFERROR(INDEX(RASTREADORES!$F:$F,MATCH(C17&amp;"#Principal",RASTREADORES!$Y:$Y,0))&amp;" ("&amp;INDEX(RASTREADORES!$G:$G,MATCH(C17&amp;"#Principal",RASTREADORES!$Y:$Y,0))&amp;")","Sem rastreador principal"))</f>
        <v/>
      </c>
      <c r="AS17" s="7" t="str">
        <f>IF(C17="","",IFERROR(INDEX(RASTREADORES!$H:$H,MATCH(C17&amp;"#Principal",RASTREADORES!$Y:$Y,0)),"—"))</f>
        <v/>
      </c>
      <c r="AT17" s="7" t="str">
        <f>IF(C17="","",IFERROR(INDEX(RASTREADORES!$A:$A,MATCH(C17&amp;"#Redundante",RASTREADORES!$Y:$Y,0)),IFERROR(INDEX(RASTREADORES!$A:$A,MATCH(C17&amp;"#Isca retornável",RASTREADORES!$Y:$Y,0)),IFERROR(INDEX(RASTREADORES!$A:$A,MATCH(C17&amp;"#Isca descartável",RASTREADORES!$Y:$Y,0)),"Nenhum"))))</f>
        <v/>
      </c>
      <c r="AU17" s="7" t="str">
        <f>IF(C17="","",IFERROR(INDEX(RASTREADORES!$L:$L,MATCH(C17&amp;"#Principal",RASTREADORES!$Y:$Y,0)),""))</f>
        <v/>
      </c>
      <c r="AV17" s="7" t="str">
        <f>IF(C17="","",IF(COUNTIFS(ESPELHAMENTOS!$B$2:$B$2000,C17,ESPELHAMENTOS!$O$2:$O$2000,"Sim")&gt;0,"Sim","Não"))</f>
        <v/>
      </c>
      <c r="AW17" s="7" t="str">
        <f>IF(C17="","",COUNTIFS(ESPELHAMENTOS!$B$2:$B$2000,C17,ESPELHAMENTOS!$O$2:$O$2000,"Sim"))</f>
        <v/>
      </c>
      <c r="AX17" s="7" t="str">
        <f>IF(C17="","",IF(COUNTIFS(ESPELHAMENTOS!$B$2:$B$2000,C17,ESPELHAMENTOS!$O$2:$O$2000,"Sim",ESPELHAMENTOS!$E$2:$E$2000,"GR transportadora")&gt;0,"Sim","Não"))</f>
        <v/>
      </c>
      <c r="AY17" s="7" t="str">
        <f>IF(OR(AQ17="",C17=""),"",IFERROR(ROUND((AQ17-SUMPRODUCT(MIN((ESPELHAMENTOS!$C$2:$C$2000=A17)*ESPELHAMENTOS!$H$2:$H$2000+(ESPELHAMENTOS!$C$2:$C$2000&lt;&gt;A17)*99999)))*24,1),""))</f>
        <v/>
      </c>
      <c r="AZ17" s="7" t="str">
        <f ca="1">IF(C17="","",IF(COUNTIFS(CHECKLISTS!$B$2:$B$2000,C17,CHECKLISTS!$AH$2:$AH$2000,"Válido",CHECKLISTS!$AG$2:$AG$2000,"&gt;="&amp;INT(IF(AO17="",TODAY(),AO17)))+COUNTIFS(CHECKLISTS!$B$2:$B$2000,C17,CHECKLISTS!$AH$2:$AH$2000,"Vence &lt;=7d",CHECKLISTS!$AG$2:$AG$2000,"&gt;="&amp;INT(IF(AO17="",TODAY(),AO17)))&gt;0,"Sim","Não"))</f>
        <v/>
      </c>
      <c r="BA17" s="13" t="str">
        <f>IF(C17="","",IF(COUNTIFS(CHECKLISTS!$B$2:$B$2000,C17,CHECKLISTS!$AF$2:$AF$2000,"Aprovado")=0,"",SUMPRODUCT(MAX((CHECKLISTS!$B$2:$B$2000=C17)*CHECKLISTS!$AG$2:$AG$2000))))</f>
        <v/>
      </c>
      <c r="BB17" s="7" t="str">
        <f>IF(A17="","",IF(COUNTIFS(SMP!$B$2:$B$2000,A17,SMP!$I$2:$I$2000,"Liberada")+COUNTIFS(SMP!$B$2:$B$2000,A17,SMP!$I$2:$I$2000,"Em andamento")+COUNTIFS(SMP!$B$2:$B$2000,A17,SMP!$I$2:$I$2000,"Finalizada")&gt;0,"Sim","Não"))</f>
        <v/>
      </c>
      <c r="BC17" s="7" t="str">
        <f>IF(A17="","",IFERROR(INDEX(SMP!$A:$A,MATCH(A17,SMP!$B:$B,0)),"—"))</f>
        <v/>
      </c>
      <c r="BD17" s="7" t="str">
        <f>IF(A17="","",IFERROR(INDEX(SMP!$I:$I,MATCH(A17,SMP!$B:$B,0)),"Não aberta"))</f>
        <v/>
      </c>
      <c r="BE17" s="7" t="str">
        <f>IF(A17="","",IFERROR(INDEX(SMP!$D:$D,MATCH(A17,SMP!$B:$B,0)),""))</f>
        <v/>
      </c>
      <c r="BF17" s="7" t="str">
        <f>IF(A17="","",IF(COUNTIFS(AVERBACOES!$B$2:$B$2000,A17,AVERBACOES!$Q$2:$Q$2000,"Averbado completo")+COUNTIFS(AVERBACOES!$B$2:$B$2000,A17,AVERBACOES!$Q$2:$Q$2000,"Averbado CRT")+COUNTIFS(AVERBACOES!$B$2:$B$2000,A17,AVERBACOES!$Q$2:$Q$2000,"Averbado CT-e")+COUNTIFS(AVERBACOES!$B$2:$B$2000,A17,AVERBACOES!$Q$2:$Q$2000,"Averbado MDF-e")+COUNTIFS(AVERBACOES!$B$2:$B$2000,A17,AVERBACOES!$Q$2:$Q$2000,"Averbado pelo embarcador")&gt;0,"Sim","Não"))</f>
        <v/>
      </c>
      <c r="BG17" s="7" t="str">
        <f>IF(A17="","",IFERROR(INDEX(AVERBACOES!$L:$L,MATCH(A17,AVERBACOES!$B:$B,0)),"—"))</f>
        <v/>
      </c>
      <c r="BH17" s="7"/>
      <c r="BI17" s="7"/>
      <c r="BJ17" s="7"/>
      <c r="BK17" s="7"/>
      <c r="BL17" s="7"/>
      <c r="BM17" s="7">
        <f t="shared" si="2"/>
        <v>0</v>
      </c>
      <c r="BN17" s="7" t="str">
        <f t="shared" si="3"/>
        <v/>
      </c>
      <c r="BO17" s="7" t="str">
        <f t="shared" si="4"/>
        <v/>
      </c>
      <c r="BP17" s="7" t="str">
        <f t="shared" si="5"/>
        <v/>
      </c>
      <c r="BQ17" s="7" t="str">
        <f t="shared" si="6"/>
        <v/>
      </c>
      <c r="BR17" s="12"/>
      <c r="BS17" s="7" t="str">
        <f t="shared" si="7"/>
        <v/>
      </c>
      <c r="BT17" s="7" t="str">
        <f>IF(C17="","",IF(BV17=0,"Sem posição registrada",IFERROR(INDEX(POSICOES!$E:$E,MATCH(C17&amp;"#"&amp;ROUND(BV17*1440,0),POSICOES!$R:$R,0)),"?")))</f>
        <v/>
      </c>
      <c r="BU17" s="7" t="str">
        <f>IF(OR(C17="",BV17=0),"",IFERROR(INDEX(POSICOES!$F:$F,MATCH(C17&amp;"#"&amp;ROUND(BV17*1440,0),POSICOES!$R:$R,0))&amp;"/"&amp;INDEX(POSICOES!$G:$G,MATCH(C17&amp;"#"&amp;ROUND(BV17*1440,0),POSICOES!$R:$R,0))&amp;" - "&amp;INDEX(POSICOES!$H:$H,MATCH(C17&amp;"#"&amp;ROUND(BV17*1440,0),POSICOES!$R:$R,0)),""))</f>
        <v/>
      </c>
      <c r="BV17" s="14">
        <f>IF(C17="",0,SUMPRODUCT(MAX((POSICOES!$C$2:$C$3000=C17)*POSICOES!$B$2:$B$3000)))</f>
        <v>0</v>
      </c>
      <c r="BW17" s="7" t="str">
        <f t="shared" ca="1" si="8"/>
        <v/>
      </c>
      <c r="BX17" s="7" t="str">
        <f t="shared" ca="1" si="9"/>
        <v/>
      </c>
      <c r="BY17" s="12"/>
      <c r="BZ17" s="12"/>
      <c r="CA17" s="7" t="str">
        <f>IF(A17="","",IF(COUNTIFS(FRONTEIRA!$B$2:$B$2000,A17,FRONTEIRA!$AA$2:$AA$2000,"Sim")=0,"",ROUND(SUMIFS(FRONTEIRA!$Y$2:$Y$2000,FRONTEIRA!$B$2:$B$2000,A17,FRONTEIRA!$AA$2:$AA$2000,"Sim"),1)))</f>
        <v/>
      </c>
      <c r="CB17" s="7" t="str">
        <f>IF(A17="","",IFERROR(INDEX(FRONTEIRA!$L:$L,MATCH(A17,FRONTEIRA!$B:$B,0)),""))</f>
        <v/>
      </c>
      <c r="CC17" s="7" t="str">
        <f>IF(A17="","",IF(COUNTIFS(OCORRENCIAS!$B$2:$B$2000,A17,OCORRENCIAS!$Z$2:$Z$2000,"Sim")&gt;0,"Sim","Não"))</f>
        <v/>
      </c>
      <c r="CD17" s="7" t="str">
        <f t="shared" si="10"/>
        <v/>
      </c>
      <c r="CE17" s="7"/>
      <c r="CF17" s="7" t="str">
        <f t="shared" ca="1" si="11"/>
        <v xml:space="preserve">Motorista GR; Motorista seguradora; Veículo GR; Checklist; Espelhamento; SMP; Averbação; </v>
      </c>
      <c r="CG17" s="7" t="str">
        <f t="shared" si="12"/>
        <v/>
      </c>
      <c r="CH17" s="7" t="str">
        <f t="shared" si="13"/>
        <v/>
      </c>
      <c r="CI17" s="7" t="str">
        <f t="shared" si="14"/>
        <v>Não</v>
      </c>
      <c r="CJ17" s="7" t="str">
        <f t="shared" si="15"/>
        <v/>
      </c>
      <c r="CK17" s="7"/>
      <c r="CL17" s="7"/>
      <c r="CM17" s="7"/>
      <c r="CN17" s="12"/>
      <c r="CO17" s="7"/>
      <c r="CP17" s="7" t="str">
        <f t="shared" ca="1" si="16"/>
        <v/>
      </c>
    </row>
    <row r="18" spans="1:94" x14ac:dyDescent="0.25">
      <c r="A18" s="7"/>
      <c r="B18" s="12"/>
      <c r="C18" s="7"/>
      <c r="D18" s="7"/>
      <c r="E18" s="7"/>
      <c r="F18" s="7" t="str">
        <f>IF(C18="","",IFERROR(INDEX(VEICULOS!$C:$C,MATCH(C18,VEICULOS!$A:$A,0)),"?")&amp;IF(D18="",""," + "&amp;IFERROR(INDEX(VEICULOS!$C:$C,MATCH(D18,VEICULOS!$A:$A,0)),"?"))&amp;IF(E18="",""," + "&amp;IFERROR(INDEX(VEICULOS!$C:$C,MATCH(E18,VEICULOS!$A:$A,0)),"?")))</f>
        <v/>
      </c>
      <c r="G18" s="7" t="str">
        <f>IF(C18="","",IFERROR(INDEX(VEICULOS!$I:$I,MATCH(C18,VEICULOS!$A:$A,0)),"Não cadastrado"))</f>
        <v/>
      </c>
      <c r="H18" s="7"/>
      <c r="I18" s="7" t="str">
        <f>IF(H18="","",IFERROR(INDEX(MOTORISTAS!$B:$B,MATCH(H18,MOTORISTAS!$A:$A,0)),"Não cadastrado"))</f>
        <v/>
      </c>
      <c r="J18" s="7"/>
      <c r="K18" s="7"/>
      <c r="L18" s="7" t="str">
        <f>IF(K18="","",IFERROR(INDEX(MOTORISTAS!$B:$B,MATCH(K18,MOTORISTAS!$A:$A,0)),"Não cadastrado"))</f>
        <v/>
      </c>
      <c r="M18" s="7" t="str">
        <f>IF(H18="","",IFERROR(INDEX(MOTORISTAS!$AA:$AA,MATCH(H18,MOTORISTAS!$A:$A,0)),"Não cadastrado"))</f>
        <v/>
      </c>
      <c r="N18" s="7" t="str">
        <f>IF(H18="","",IF(COUNTIFS(CONSULTAS!$C$2:$C$2000,H18,CONSULTAS!$E$2:$E$2000,"GR",CONSULTAS!$S$2:$S$2000,"Sim")&gt;0,"Sim","Não"))</f>
        <v/>
      </c>
      <c r="O18" s="7" t="str">
        <f>IF(H18="","",IFERROR(INDEX(CONSULTAS!$L:$L,MATCH(H18&amp;"#GR",CONSULTAS!$T:$T,0)),"—"))</f>
        <v/>
      </c>
      <c r="P18" s="13" t="str">
        <f>IF(H18="","",IFERROR(INDEX(CONSULTAS!$Q:$Q,MATCH(H18&amp;"#GR",CONSULTAS!$T:$T,0)),""))</f>
        <v/>
      </c>
      <c r="Q18" s="7" t="str">
        <f>IF(H18="","",IF(COUNTIFS(CONSULTAS!$C$2:$C$2000,H18,CONSULTAS!$E$2:$E$2000,"Seguradora",CONSULTAS!$S$2:$S$2000,"Sim")&gt;0,"Sim","Não"))</f>
        <v/>
      </c>
      <c r="R18" s="7" t="str">
        <f>IF(H18="","",IFERROR(INDEX(CONSULTAS!$L:$L,MATCH(H18&amp;"#Seguradora",CONSULTAS!$T:$T,0)),"—"))</f>
        <v/>
      </c>
      <c r="S18" s="13" t="str">
        <f>IF(H18="","",IFERROR(INDEX(CONSULTAS!$Q:$Q,MATCH(H18&amp;"#Seguradora",CONSULTAS!$T:$T,0)),""))</f>
        <v/>
      </c>
      <c r="T18" s="10" t="str">
        <f>IF(H18="","",IFERROR(INDEX(CONSULTAS!$N:$N,MATCH(H18&amp;"#GR",CONSULTAS!$T:$T,0)),""))</f>
        <v/>
      </c>
      <c r="U18" s="7" t="str">
        <f>IF(K18="","N/A",IF(AND(COUNTIFS(CONSULTAS!$C$2:$C$2000,K18,CONSULTAS!$E$2:$E$2000,"GR",CONSULTAS!$S$2:$S$2000,"Sim")&gt;0,COUNTIFS(CONSULTAS!$C$2:$C$2000,K18,CONSULTAS!$E$2:$E$2000,"Seguradora",CONSULTAS!$S$2:$S$2000,"Sim")&gt;0),"Sim","Não"))</f>
        <v>N/A</v>
      </c>
      <c r="V18" s="7" t="str">
        <f>IF(C18="","",IFERROR(INDEX(VEICULOS!$X:$X,MATCH(C18,VEICULOS!$A:$A,0)),"Não"))</f>
        <v/>
      </c>
      <c r="W18" s="7"/>
      <c r="X18" s="7"/>
      <c r="Y18" s="7"/>
      <c r="Z18" s="10"/>
      <c r="AA18" s="7"/>
      <c r="AB18" s="10" t="str">
        <f t="shared" si="0"/>
        <v/>
      </c>
      <c r="AC18" s="7">
        <f>IF(OR(Y18="",AB18=""),0,SUMPRODUCT((PGR_REGRAS!$C$2:$C$61=Y18)*(PGR_REGRAS!$D$2:$D$61&lt;=AB18)*(PGR_REGRAS!$E$2:$E$61&gt;=AB18)*(PGR_REGRAS!$C$2:$C$61&lt;&gt;"")*ROW(PGR_REGRAS!$C$2:$C$61)))</f>
        <v>0</v>
      </c>
      <c r="AD18" s="7" t="str">
        <f>IF(AC18=0,IF(Y18="","","Sem regra - consultar seguradora"),INDEX(PGR_REGRAS!$A:$A,AC18))</f>
        <v/>
      </c>
      <c r="AE18" s="7" t="str">
        <f>IF(AC18=0,"",INDEX(PGR_REGRAS!$T:$T,AC18))</f>
        <v/>
      </c>
      <c r="AF18" s="7" t="str">
        <f>IF(AC18=0,"",INDEX(PGR_REGRAS!$I:$I,AC18))</f>
        <v/>
      </c>
      <c r="AG18" s="7" t="str">
        <f>IF(AC18=0,"",INDEX(PGR_REGRAS!$K:$K,AC18))</f>
        <v/>
      </c>
      <c r="AH18" s="7" t="str">
        <f t="shared" si="1"/>
        <v/>
      </c>
      <c r="AI18" s="7"/>
      <c r="AJ18" s="7"/>
      <c r="AK18" s="7"/>
      <c r="AL18" s="7"/>
      <c r="AM18" s="7"/>
      <c r="AN18" s="7"/>
      <c r="AO18" s="13"/>
      <c r="AP18" s="12"/>
      <c r="AQ18" s="12"/>
      <c r="AR18" s="7" t="str">
        <f>IF(C18="","",IFERROR(INDEX(RASTREADORES!$F:$F,MATCH(C18&amp;"#Principal",RASTREADORES!$Y:$Y,0))&amp;" ("&amp;INDEX(RASTREADORES!$G:$G,MATCH(C18&amp;"#Principal",RASTREADORES!$Y:$Y,0))&amp;")","Sem rastreador principal"))</f>
        <v/>
      </c>
      <c r="AS18" s="7" t="str">
        <f>IF(C18="","",IFERROR(INDEX(RASTREADORES!$H:$H,MATCH(C18&amp;"#Principal",RASTREADORES!$Y:$Y,0)),"—"))</f>
        <v/>
      </c>
      <c r="AT18" s="7" t="str">
        <f>IF(C18="","",IFERROR(INDEX(RASTREADORES!$A:$A,MATCH(C18&amp;"#Redundante",RASTREADORES!$Y:$Y,0)),IFERROR(INDEX(RASTREADORES!$A:$A,MATCH(C18&amp;"#Isca retornável",RASTREADORES!$Y:$Y,0)),IFERROR(INDEX(RASTREADORES!$A:$A,MATCH(C18&amp;"#Isca descartável",RASTREADORES!$Y:$Y,0)),"Nenhum"))))</f>
        <v/>
      </c>
      <c r="AU18" s="7" t="str">
        <f>IF(C18="","",IFERROR(INDEX(RASTREADORES!$L:$L,MATCH(C18&amp;"#Principal",RASTREADORES!$Y:$Y,0)),""))</f>
        <v/>
      </c>
      <c r="AV18" s="7" t="str">
        <f>IF(C18="","",IF(COUNTIFS(ESPELHAMENTOS!$B$2:$B$2000,C18,ESPELHAMENTOS!$O$2:$O$2000,"Sim")&gt;0,"Sim","Não"))</f>
        <v/>
      </c>
      <c r="AW18" s="7" t="str">
        <f>IF(C18="","",COUNTIFS(ESPELHAMENTOS!$B$2:$B$2000,C18,ESPELHAMENTOS!$O$2:$O$2000,"Sim"))</f>
        <v/>
      </c>
      <c r="AX18" s="7" t="str">
        <f>IF(C18="","",IF(COUNTIFS(ESPELHAMENTOS!$B$2:$B$2000,C18,ESPELHAMENTOS!$O$2:$O$2000,"Sim",ESPELHAMENTOS!$E$2:$E$2000,"GR transportadora")&gt;0,"Sim","Não"))</f>
        <v/>
      </c>
      <c r="AY18" s="7" t="str">
        <f>IF(OR(AQ18="",C18=""),"",IFERROR(ROUND((AQ18-SUMPRODUCT(MIN((ESPELHAMENTOS!$C$2:$C$2000=A18)*ESPELHAMENTOS!$H$2:$H$2000+(ESPELHAMENTOS!$C$2:$C$2000&lt;&gt;A18)*99999)))*24,1),""))</f>
        <v/>
      </c>
      <c r="AZ18" s="7" t="str">
        <f ca="1">IF(C18="","",IF(COUNTIFS(CHECKLISTS!$B$2:$B$2000,C18,CHECKLISTS!$AH$2:$AH$2000,"Válido",CHECKLISTS!$AG$2:$AG$2000,"&gt;="&amp;INT(IF(AO18="",TODAY(),AO18)))+COUNTIFS(CHECKLISTS!$B$2:$B$2000,C18,CHECKLISTS!$AH$2:$AH$2000,"Vence &lt;=7d",CHECKLISTS!$AG$2:$AG$2000,"&gt;="&amp;INT(IF(AO18="",TODAY(),AO18)))&gt;0,"Sim","Não"))</f>
        <v/>
      </c>
      <c r="BA18" s="13" t="str">
        <f>IF(C18="","",IF(COUNTIFS(CHECKLISTS!$B$2:$B$2000,C18,CHECKLISTS!$AF$2:$AF$2000,"Aprovado")=0,"",SUMPRODUCT(MAX((CHECKLISTS!$B$2:$B$2000=C18)*CHECKLISTS!$AG$2:$AG$2000))))</f>
        <v/>
      </c>
      <c r="BB18" s="7" t="str">
        <f>IF(A18="","",IF(COUNTIFS(SMP!$B$2:$B$2000,A18,SMP!$I$2:$I$2000,"Liberada")+COUNTIFS(SMP!$B$2:$B$2000,A18,SMP!$I$2:$I$2000,"Em andamento")+COUNTIFS(SMP!$B$2:$B$2000,A18,SMP!$I$2:$I$2000,"Finalizada")&gt;0,"Sim","Não"))</f>
        <v/>
      </c>
      <c r="BC18" s="7" t="str">
        <f>IF(A18="","",IFERROR(INDEX(SMP!$A:$A,MATCH(A18,SMP!$B:$B,0)),"—"))</f>
        <v/>
      </c>
      <c r="BD18" s="7" t="str">
        <f>IF(A18="","",IFERROR(INDEX(SMP!$I:$I,MATCH(A18,SMP!$B:$B,0)),"Não aberta"))</f>
        <v/>
      </c>
      <c r="BE18" s="7" t="str">
        <f>IF(A18="","",IFERROR(INDEX(SMP!$D:$D,MATCH(A18,SMP!$B:$B,0)),""))</f>
        <v/>
      </c>
      <c r="BF18" s="7" t="str">
        <f>IF(A18="","",IF(COUNTIFS(AVERBACOES!$B$2:$B$2000,A18,AVERBACOES!$Q$2:$Q$2000,"Averbado completo")+COUNTIFS(AVERBACOES!$B$2:$B$2000,A18,AVERBACOES!$Q$2:$Q$2000,"Averbado CRT")+COUNTIFS(AVERBACOES!$B$2:$B$2000,A18,AVERBACOES!$Q$2:$Q$2000,"Averbado CT-e")+COUNTIFS(AVERBACOES!$B$2:$B$2000,A18,AVERBACOES!$Q$2:$Q$2000,"Averbado MDF-e")+COUNTIFS(AVERBACOES!$B$2:$B$2000,A18,AVERBACOES!$Q$2:$Q$2000,"Averbado pelo embarcador")&gt;0,"Sim","Não"))</f>
        <v/>
      </c>
      <c r="BG18" s="7" t="str">
        <f>IF(A18="","",IFERROR(INDEX(AVERBACOES!$L:$L,MATCH(A18,AVERBACOES!$B:$B,0)),"—"))</f>
        <v/>
      </c>
      <c r="BH18" s="7"/>
      <c r="BI18" s="7"/>
      <c r="BJ18" s="7"/>
      <c r="BK18" s="7"/>
      <c r="BL18" s="7"/>
      <c r="BM18" s="7">
        <f t="shared" si="2"/>
        <v>0</v>
      </c>
      <c r="BN18" s="7" t="str">
        <f t="shared" si="3"/>
        <v/>
      </c>
      <c r="BO18" s="7" t="str">
        <f t="shared" si="4"/>
        <v/>
      </c>
      <c r="BP18" s="7" t="str">
        <f t="shared" si="5"/>
        <v/>
      </c>
      <c r="BQ18" s="7" t="str">
        <f t="shared" si="6"/>
        <v/>
      </c>
      <c r="BR18" s="12"/>
      <c r="BS18" s="7" t="str">
        <f t="shared" si="7"/>
        <v/>
      </c>
      <c r="BT18" s="7" t="str">
        <f>IF(C18="","",IF(BV18=0,"Sem posição registrada",IFERROR(INDEX(POSICOES!$E:$E,MATCH(C18&amp;"#"&amp;ROUND(BV18*1440,0),POSICOES!$R:$R,0)),"?")))</f>
        <v/>
      </c>
      <c r="BU18" s="7" t="str">
        <f>IF(OR(C18="",BV18=0),"",IFERROR(INDEX(POSICOES!$F:$F,MATCH(C18&amp;"#"&amp;ROUND(BV18*1440,0),POSICOES!$R:$R,0))&amp;"/"&amp;INDEX(POSICOES!$G:$G,MATCH(C18&amp;"#"&amp;ROUND(BV18*1440,0),POSICOES!$R:$R,0))&amp;" - "&amp;INDEX(POSICOES!$H:$H,MATCH(C18&amp;"#"&amp;ROUND(BV18*1440,0),POSICOES!$R:$R,0)),""))</f>
        <v/>
      </c>
      <c r="BV18" s="14">
        <f>IF(C18="",0,SUMPRODUCT(MAX((POSICOES!$C$2:$C$3000=C18)*POSICOES!$B$2:$B$3000)))</f>
        <v>0</v>
      </c>
      <c r="BW18" s="7" t="str">
        <f t="shared" ca="1" si="8"/>
        <v/>
      </c>
      <c r="BX18" s="7" t="str">
        <f t="shared" ca="1" si="9"/>
        <v/>
      </c>
      <c r="BY18" s="12"/>
      <c r="BZ18" s="12"/>
      <c r="CA18" s="7" t="str">
        <f>IF(A18="","",IF(COUNTIFS(FRONTEIRA!$B$2:$B$2000,A18,FRONTEIRA!$AA$2:$AA$2000,"Sim")=0,"",ROUND(SUMIFS(FRONTEIRA!$Y$2:$Y$2000,FRONTEIRA!$B$2:$B$2000,A18,FRONTEIRA!$AA$2:$AA$2000,"Sim"),1)))</f>
        <v/>
      </c>
      <c r="CB18" s="7" t="str">
        <f>IF(A18="","",IFERROR(INDEX(FRONTEIRA!$L:$L,MATCH(A18,FRONTEIRA!$B:$B,0)),""))</f>
        <v/>
      </c>
      <c r="CC18" s="7" t="str">
        <f>IF(A18="","",IF(COUNTIFS(OCORRENCIAS!$B$2:$B$2000,A18,OCORRENCIAS!$Z$2:$Z$2000,"Sim")&gt;0,"Sim","Não"))</f>
        <v/>
      </c>
      <c r="CD18" s="7" t="str">
        <f t="shared" si="10"/>
        <v/>
      </c>
      <c r="CE18" s="7"/>
      <c r="CF18" s="7" t="str">
        <f t="shared" ca="1" si="11"/>
        <v xml:space="preserve">Motorista GR; Motorista seguradora; Veículo GR; Checklist; Espelhamento; SMP; Averbação; </v>
      </c>
      <c r="CG18" s="7" t="str">
        <f t="shared" si="12"/>
        <v/>
      </c>
      <c r="CH18" s="7" t="str">
        <f t="shared" si="13"/>
        <v/>
      </c>
      <c r="CI18" s="7" t="str">
        <f t="shared" si="14"/>
        <v>Não</v>
      </c>
      <c r="CJ18" s="7" t="str">
        <f t="shared" si="15"/>
        <v/>
      </c>
      <c r="CK18" s="7"/>
      <c r="CL18" s="7"/>
      <c r="CM18" s="7"/>
      <c r="CN18" s="12"/>
      <c r="CO18" s="7"/>
      <c r="CP18" s="7" t="str">
        <f t="shared" ca="1" si="16"/>
        <v/>
      </c>
    </row>
    <row r="19" spans="1:94" x14ac:dyDescent="0.25">
      <c r="A19" s="7"/>
      <c r="B19" s="12"/>
      <c r="C19" s="7"/>
      <c r="D19" s="7"/>
      <c r="E19" s="7"/>
      <c r="F19" s="7" t="str">
        <f>IF(C19="","",IFERROR(INDEX(VEICULOS!$C:$C,MATCH(C19,VEICULOS!$A:$A,0)),"?")&amp;IF(D19="",""," + "&amp;IFERROR(INDEX(VEICULOS!$C:$C,MATCH(D19,VEICULOS!$A:$A,0)),"?"))&amp;IF(E19="",""," + "&amp;IFERROR(INDEX(VEICULOS!$C:$C,MATCH(E19,VEICULOS!$A:$A,0)),"?")))</f>
        <v/>
      </c>
      <c r="G19" s="7" t="str">
        <f>IF(C19="","",IFERROR(INDEX(VEICULOS!$I:$I,MATCH(C19,VEICULOS!$A:$A,0)),"Não cadastrado"))</f>
        <v/>
      </c>
      <c r="H19" s="7"/>
      <c r="I19" s="7" t="str">
        <f>IF(H19="","",IFERROR(INDEX(MOTORISTAS!$B:$B,MATCH(H19,MOTORISTAS!$A:$A,0)),"Não cadastrado"))</f>
        <v/>
      </c>
      <c r="J19" s="7"/>
      <c r="K19" s="7"/>
      <c r="L19" s="7" t="str">
        <f>IF(K19="","",IFERROR(INDEX(MOTORISTAS!$B:$B,MATCH(K19,MOTORISTAS!$A:$A,0)),"Não cadastrado"))</f>
        <v/>
      </c>
      <c r="M19" s="7" t="str">
        <f>IF(H19="","",IFERROR(INDEX(MOTORISTAS!$AA:$AA,MATCH(H19,MOTORISTAS!$A:$A,0)),"Não cadastrado"))</f>
        <v/>
      </c>
      <c r="N19" s="7" t="str">
        <f>IF(H19="","",IF(COUNTIFS(CONSULTAS!$C$2:$C$2000,H19,CONSULTAS!$E$2:$E$2000,"GR",CONSULTAS!$S$2:$S$2000,"Sim")&gt;0,"Sim","Não"))</f>
        <v/>
      </c>
      <c r="O19" s="7" t="str">
        <f>IF(H19="","",IFERROR(INDEX(CONSULTAS!$L:$L,MATCH(H19&amp;"#GR",CONSULTAS!$T:$T,0)),"—"))</f>
        <v/>
      </c>
      <c r="P19" s="13" t="str">
        <f>IF(H19="","",IFERROR(INDEX(CONSULTAS!$Q:$Q,MATCH(H19&amp;"#GR",CONSULTAS!$T:$T,0)),""))</f>
        <v/>
      </c>
      <c r="Q19" s="7" t="str">
        <f>IF(H19="","",IF(COUNTIFS(CONSULTAS!$C$2:$C$2000,H19,CONSULTAS!$E$2:$E$2000,"Seguradora",CONSULTAS!$S$2:$S$2000,"Sim")&gt;0,"Sim","Não"))</f>
        <v/>
      </c>
      <c r="R19" s="7" t="str">
        <f>IF(H19="","",IFERROR(INDEX(CONSULTAS!$L:$L,MATCH(H19&amp;"#Seguradora",CONSULTAS!$T:$T,0)),"—"))</f>
        <v/>
      </c>
      <c r="S19" s="13" t="str">
        <f>IF(H19="","",IFERROR(INDEX(CONSULTAS!$Q:$Q,MATCH(H19&amp;"#Seguradora",CONSULTAS!$T:$T,0)),""))</f>
        <v/>
      </c>
      <c r="T19" s="10" t="str">
        <f>IF(H19="","",IFERROR(INDEX(CONSULTAS!$N:$N,MATCH(H19&amp;"#GR",CONSULTAS!$T:$T,0)),""))</f>
        <v/>
      </c>
      <c r="U19" s="7" t="str">
        <f>IF(K19="","N/A",IF(AND(COUNTIFS(CONSULTAS!$C$2:$C$2000,K19,CONSULTAS!$E$2:$E$2000,"GR",CONSULTAS!$S$2:$S$2000,"Sim")&gt;0,COUNTIFS(CONSULTAS!$C$2:$C$2000,K19,CONSULTAS!$E$2:$E$2000,"Seguradora",CONSULTAS!$S$2:$S$2000,"Sim")&gt;0),"Sim","Não"))</f>
        <v>N/A</v>
      </c>
      <c r="V19" s="7" t="str">
        <f>IF(C19="","",IFERROR(INDEX(VEICULOS!$X:$X,MATCH(C19,VEICULOS!$A:$A,0)),"Não"))</f>
        <v/>
      </c>
      <c r="W19" s="7"/>
      <c r="X19" s="7"/>
      <c r="Y19" s="7"/>
      <c r="Z19" s="10"/>
      <c r="AA19" s="7"/>
      <c r="AB19" s="10" t="str">
        <f t="shared" si="0"/>
        <v/>
      </c>
      <c r="AC19" s="7">
        <f>IF(OR(Y19="",AB19=""),0,SUMPRODUCT((PGR_REGRAS!$C$2:$C$61=Y19)*(PGR_REGRAS!$D$2:$D$61&lt;=AB19)*(PGR_REGRAS!$E$2:$E$61&gt;=AB19)*(PGR_REGRAS!$C$2:$C$61&lt;&gt;"")*ROW(PGR_REGRAS!$C$2:$C$61)))</f>
        <v>0</v>
      </c>
      <c r="AD19" s="7" t="str">
        <f>IF(AC19=0,IF(Y19="","","Sem regra - consultar seguradora"),INDEX(PGR_REGRAS!$A:$A,AC19))</f>
        <v/>
      </c>
      <c r="AE19" s="7" t="str">
        <f>IF(AC19=0,"",INDEX(PGR_REGRAS!$T:$T,AC19))</f>
        <v/>
      </c>
      <c r="AF19" s="7" t="str">
        <f>IF(AC19=0,"",INDEX(PGR_REGRAS!$I:$I,AC19))</f>
        <v/>
      </c>
      <c r="AG19" s="7" t="str">
        <f>IF(AC19=0,"",INDEX(PGR_REGRAS!$K:$K,AC19))</f>
        <v/>
      </c>
      <c r="AH19" s="7" t="str">
        <f t="shared" si="1"/>
        <v/>
      </c>
      <c r="AI19" s="7"/>
      <c r="AJ19" s="7"/>
      <c r="AK19" s="7"/>
      <c r="AL19" s="7"/>
      <c r="AM19" s="7"/>
      <c r="AN19" s="7"/>
      <c r="AO19" s="13"/>
      <c r="AP19" s="12"/>
      <c r="AQ19" s="12"/>
      <c r="AR19" s="7" t="str">
        <f>IF(C19="","",IFERROR(INDEX(RASTREADORES!$F:$F,MATCH(C19&amp;"#Principal",RASTREADORES!$Y:$Y,0))&amp;" ("&amp;INDEX(RASTREADORES!$G:$G,MATCH(C19&amp;"#Principal",RASTREADORES!$Y:$Y,0))&amp;")","Sem rastreador principal"))</f>
        <v/>
      </c>
      <c r="AS19" s="7" t="str">
        <f>IF(C19="","",IFERROR(INDEX(RASTREADORES!$H:$H,MATCH(C19&amp;"#Principal",RASTREADORES!$Y:$Y,0)),"—"))</f>
        <v/>
      </c>
      <c r="AT19" s="7" t="str">
        <f>IF(C19="","",IFERROR(INDEX(RASTREADORES!$A:$A,MATCH(C19&amp;"#Redundante",RASTREADORES!$Y:$Y,0)),IFERROR(INDEX(RASTREADORES!$A:$A,MATCH(C19&amp;"#Isca retornável",RASTREADORES!$Y:$Y,0)),IFERROR(INDEX(RASTREADORES!$A:$A,MATCH(C19&amp;"#Isca descartável",RASTREADORES!$Y:$Y,0)),"Nenhum"))))</f>
        <v/>
      </c>
      <c r="AU19" s="7" t="str">
        <f>IF(C19="","",IFERROR(INDEX(RASTREADORES!$L:$L,MATCH(C19&amp;"#Principal",RASTREADORES!$Y:$Y,0)),""))</f>
        <v/>
      </c>
      <c r="AV19" s="7" t="str">
        <f>IF(C19="","",IF(COUNTIFS(ESPELHAMENTOS!$B$2:$B$2000,C19,ESPELHAMENTOS!$O$2:$O$2000,"Sim")&gt;0,"Sim","Não"))</f>
        <v/>
      </c>
      <c r="AW19" s="7" t="str">
        <f>IF(C19="","",COUNTIFS(ESPELHAMENTOS!$B$2:$B$2000,C19,ESPELHAMENTOS!$O$2:$O$2000,"Sim"))</f>
        <v/>
      </c>
      <c r="AX19" s="7" t="str">
        <f>IF(C19="","",IF(COUNTIFS(ESPELHAMENTOS!$B$2:$B$2000,C19,ESPELHAMENTOS!$O$2:$O$2000,"Sim",ESPELHAMENTOS!$E$2:$E$2000,"GR transportadora")&gt;0,"Sim","Não"))</f>
        <v/>
      </c>
      <c r="AY19" s="7" t="str">
        <f>IF(OR(AQ19="",C19=""),"",IFERROR(ROUND((AQ19-SUMPRODUCT(MIN((ESPELHAMENTOS!$C$2:$C$2000=A19)*ESPELHAMENTOS!$H$2:$H$2000+(ESPELHAMENTOS!$C$2:$C$2000&lt;&gt;A19)*99999)))*24,1),""))</f>
        <v/>
      </c>
      <c r="AZ19" s="7" t="str">
        <f ca="1">IF(C19="","",IF(COUNTIFS(CHECKLISTS!$B$2:$B$2000,C19,CHECKLISTS!$AH$2:$AH$2000,"Válido",CHECKLISTS!$AG$2:$AG$2000,"&gt;="&amp;INT(IF(AO19="",TODAY(),AO19)))+COUNTIFS(CHECKLISTS!$B$2:$B$2000,C19,CHECKLISTS!$AH$2:$AH$2000,"Vence &lt;=7d",CHECKLISTS!$AG$2:$AG$2000,"&gt;="&amp;INT(IF(AO19="",TODAY(),AO19)))&gt;0,"Sim","Não"))</f>
        <v/>
      </c>
      <c r="BA19" s="13" t="str">
        <f>IF(C19="","",IF(COUNTIFS(CHECKLISTS!$B$2:$B$2000,C19,CHECKLISTS!$AF$2:$AF$2000,"Aprovado")=0,"",SUMPRODUCT(MAX((CHECKLISTS!$B$2:$B$2000=C19)*CHECKLISTS!$AG$2:$AG$2000))))</f>
        <v/>
      </c>
      <c r="BB19" s="7" t="str">
        <f>IF(A19="","",IF(COUNTIFS(SMP!$B$2:$B$2000,A19,SMP!$I$2:$I$2000,"Liberada")+COUNTIFS(SMP!$B$2:$B$2000,A19,SMP!$I$2:$I$2000,"Em andamento")+COUNTIFS(SMP!$B$2:$B$2000,A19,SMP!$I$2:$I$2000,"Finalizada")&gt;0,"Sim","Não"))</f>
        <v/>
      </c>
      <c r="BC19" s="7" t="str">
        <f>IF(A19="","",IFERROR(INDEX(SMP!$A:$A,MATCH(A19,SMP!$B:$B,0)),"—"))</f>
        <v/>
      </c>
      <c r="BD19" s="7" t="str">
        <f>IF(A19="","",IFERROR(INDEX(SMP!$I:$I,MATCH(A19,SMP!$B:$B,0)),"Não aberta"))</f>
        <v/>
      </c>
      <c r="BE19" s="7" t="str">
        <f>IF(A19="","",IFERROR(INDEX(SMP!$D:$D,MATCH(A19,SMP!$B:$B,0)),""))</f>
        <v/>
      </c>
      <c r="BF19" s="7" t="str">
        <f>IF(A19="","",IF(COUNTIFS(AVERBACOES!$B$2:$B$2000,A19,AVERBACOES!$Q$2:$Q$2000,"Averbado completo")+COUNTIFS(AVERBACOES!$B$2:$B$2000,A19,AVERBACOES!$Q$2:$Q$2000,"Averbado CRT")+COUNTIFS(AVERBACOES!$B$2:$B$2000,A19,AVERBACOES!$Q$2:$Q$2000,"Averbado CT-e")+COUNTIFS(AVERBACOES!$B$2:$B$2000,A19,AVERBACOES!$Q$2:$Q$2000,"Averbado MDF-e")+COUNTIFS(AVERBACOES!$B$2:$B$2000,A19,AVERBACOES!$Q$2:$Q$2000,"Averbado pelo embarcador")&gt;0,"Sim","Não"))</f>
        <v/>
      </c>
      <c r="BG19" s="7" t="str">
        <f>IF(A19="","",IFERROR(INDEX(AVERBACOES!$L:$L,MATCH(A19,AVERBACOES!$B:$B,0)),"—"))</f>
        <v/>
      </c>
      <c r="BH19" s="7"/>
      <c r="BI19" s="7"/>
      <c r="BJ19" s="7"/>
      <c r="BK19" s="7"/>
      <c r="BL19" s="7"/>
      <c r="BM19" s="7">
        <f t="shared" si="2"/>
        <v>0</v>
      </c>
      <c r="BN19" s="7" t="str">
        <f t="shared" si="3"/>
        <v/>
      </c>
      <c r="BO19" s="7" t="str">
        <f t="shared" si="4"/>
        <v/>
      </c>
      <c r="BP19" s="7" t="str">
        <f t="shared" si="5"/>
        <v/>
      </c>
      <c r="BQ19" s="7" t="str">
        <f t="shared" si="6"/>
        <v/>
      </c>
      <c r="BR19" s="12"/>
      <c r="BS19" s="7" t="str">
        <f t="shared" si="7"/>
        <v/>
      </c>
      <c r="BT19" s="7" t="str">
        <f>IF(C19="","",IF(BV19=0,"Sem posição registrada",IFERROR(INDEX(POSICOES!$E:$E,MATCH(C19&amp;"#"&amp;ROUND(BV19*1440,0),POSICOES!$R:$R,0)),"?")))</f>
        <v/>
      </c>
      <c r="BU19" s="7" t="str">
        <f>IF(OR(C19="",BV19=0),"",IFERROR(INDEX(POSICOES!$F:$F,MATCH(C19&amp;"#"&amp;ROUND(BV19*1440,0),POSICOES!$R:$R,0))&amp;"/"&amp;INDEX(POSICOES!$G:$G,MATCH(C19&amp;"#"&amp;ROUND(BV19*1440,0),POSICOES!$R:$R,0))&amp;" - "&amp;INDEX(POSICOES!$H:$H,MATCH(C19&amp;"#"&amp;ROUND(BV19*1440,0),POSICOES!$R:$R,0)),""))</f>
        <v/>
      </c>
      <c r="BV19" s="14">
        <f>IF(C19="",0,SUMPRODUCT(MAX((POSICOES!$C$2:$C$3000=C19)*POSICOES!$B$2:$B$3000)))</f>
        <v>0</v>
      </c>
      <c r="BW19" s="7" t="str">
        <f t="shared" ca="1" si="8"/>
        <v/>
      </c>
      <c r="BX19" s="7" t="str">
        <f t="shared" ca="1" si="9"/>
        <v/>
      </c>
      <c r="BY19" s="12"/>
      <c r="BZ19" s="12"/>
      <c r="CA19" s="7" t="str">
        <f>IF(A19="","",IF(COUNTIFS(FRONTEIRA!$B$2:$B$2000,A19,FRONTEIRA!$AA$2:$AA$2000,"Sim")=0,"",ROUND(SUMIFS(FRONTEIRA!$Y$2:$Y$2000,FRONTEIRA!$B$2:$B$2000,A19,FRONTEIRA!$AA$2:$AA$2000,"Sim"),1)))</f>
        <v/>
      </c>
      <c r="CB19" s="7" t="str">
        <f>IF(A19="","",IFERROR(INDEX(FRONTEIRA!$L:$L,MATCH(A19,FRONTEIRA!$B:$B,0)),""))</f>
        <v/>
      </c>
      <c r="CC19" s="7" t="str">
        <f>IF(A19="","",IF(COUNTIFS(OCORRENCIAS!$B$2:$B$2000,A19,OCORRENCIAS!$Z$2:$Z$2000,"Sim")&gt;0,"Sim","Não"))</f>
        <v/>
      </c>
      <c r="CD19" s="7" t="str">
        <f t="shared" si="10"/>
        <v/>
      </c>
      <c r="CE19" s="7"/>
      <c r="CF19" s="7" t="str">
        <f t="shared" ca="1" si="11"/>
        <v xml:space="preserve">Motorista GR; Motorista seguradora; Veículo GR; Checklist; Espelhamento; SMP; Averbação; </v>
      </c>
      <c r="CG19" s="7" t="str">
        <f t="shared" si="12"/>
        <v/>
      </c>
      <c r="CH19" s="7" t="str">
        <f t="shared" si="13"/>
        <v/>
      </c>
      <c r="CI19" s="7" t="str">
        <f t="shared" si="14"/>
        <v>Não</v>
      </c>
      <c r="CJ19" s="7" t="str">
        <f t="shared" si="15"/>
        <v/>
      </c>
      <c r="CK19" s="7"/>
      <c r="CL19" s="7"/>
      <c r="CM19" s="7"/>
      <c r="CN19" s="12"/>
      <c r="CO19" s="7"/>
      <c r="CP19" s="7" t="str">
        <f t="shared" ca="1" si="16"/>
        <v/>
      </c>
    </row>
    <row r="20" spans="1:94" x14ac:dyDescent="0.25">
      <c r="A20" s="7"/>
      <c r="B20" s="12"/>
      <c r="C20" s="7"/>
      <c r="D20" s="7"/>
      <c r="E20" s="7"/>
      <c r="F20" s="7" t="str">
        <f>IF(C20="","",IFERROR(INDEX(VEICULOS!$C:$C,MATCH(C20,VEICULOS!$A:$A,0)),"?")&amp;IF(D20="",""," + "&amp;IFERROR(INDEX(VEICULOS!$C:$C,MATCH(D20,VEICULOS!$A:$A,0)),"?"))&amp;IF(E20="",""," + "&amp;IFERROR(INDEX(VEICULOS!$C:$C,MATCH(E20,VEICULOS!$A:$A,0)),"?")))</f>
        <v/>
      </c>
      <c r="G20" s="7" t="str">
        <f>IF(C20="","",IFERROR(INDEX(VEICULOS!$I:$I,MATCH(C20,VEICULOS!$A:$A,0)),"Não cadastrado"))</f>
        <v/>
      </c>
      <c r="H20" s="7"/>
      <c r="I20" s="7" t="str">
        <f>IF(H20="","",IFERROR(INDEX(MOTORISTAS!$B:$B,MATCH(H20,MOTORISTAS!$A:$A,0)),"Não cadastrado"))</f>
        <v/>
      </c>
      <c r="J20" s="7"/>
      <c r="K20" s="7"/>
      <c r="L20" s="7" t="str">
        <f>IF(K20="","",IFERROR(INDEX(MOTORISTAS!$B:$B,MATCH(K20,MOTORISTAS!$A:$A,0)),"Não cadastrado"))</f>
        <v/>
      </c>
      <c r="M20" s="7" t="str">
        <f>IF(H20="","",IFERROR(INDEX(MOTORISTAS!$AA:$AA,MATCH(H20,MOTORISTAS!$A:$A,0)),"Não cadastrado"))</f>
        <v/>
      </c>
      <c r="N20" s="7" t="str">
        <f>IF(H20="","",IF(COUNTIFS(CONSULTAS!$C$2:$C$2000,H20,CONSULTAS!$E$2:$E$2000,"GR",CONSULTAS!$S$2:$S$2000,"Sim")&gt;0,"Sim","Não"))</f>
        <v/>
      </c>
      <c r="O20" s="7" t="str">
        <f>IF(H20="","",IFERROR(INDEX(CONSULTAS!$L:$L,MATCH(H20&amp;"#GR",CONSULTAS!$T:$T,0)),"—"))</f>
        <v/>
      </c>
      <c r="P20" s="13" t="str">
        <f>IF(H20="","",IFERROR(INDEX(CONSULTAS!$Q:$Q,MATCH(H20&amp;"#GR",CONSULTAS!$T:$T,0)),""))</f>
        <v/>
      </c>
      <c r="Q20" s="7" t="str">
        <f>IF(H20="","",IF(COUNTIFS(CONSULTAS!$C$2:$C$2000,H20,CONSULTAS!$E$2:$E$2000,"Seguradora",CONSULTAS!$S$2:$S$2000,"Sim")&gt;0,"Sim","Não"))</f>
        <v/>
      </c>
      <c r="R20" s="7" t="str">
        <f>IF(H20="","",IFERROR(INDEX(CONSULTAS!$L:$L,MATCH(H20&amp;"#Seguradora",CONSULTAS!$T:$T,0)),"—"))</f>
        <v/>
      </c>
      <c r="S20" s="13" t="str">
        <f>IF(H20="","",IFERROR(INDEX(CONSULTAS!$Q:$Q,MATCH(H20&amp;"#Seguradora",CONSULTAS!$T:$T,0)),""))</f>
        <v/>
      </c>
      <c r="T20" s="10" t="str">
        <f>IF(H20="","",IFERROR(INDEX(CONSULTAS!$N:$N,MATCH(H20&amp;"#GR",CONSULTAS!$T:$T,0)),""))</f>
        <v/>
      </c>
      <c r="U20" s="7" t="str">
        <f>IF(K20="","N/A",IF(AND(COUNTIFS(CONSULTAS!$C$2:$C$2000,K20,CONSULTAS!$E$2:$E$2000,"GR",CONSULTAS!$S$2:$S$2000,"Sim")&gt;0,COUNTIFS(CONSULTAS!$C$2:$C$2000,K20,CONSULTAS!$E$2:$E$2000,"Seguradora",CONSULTAS!$S$2:$S$2000,"Sim")&gt;0),"Sim","Não"))</f>
        <v>N/A</v>
      </c>
      <c r="V20" s="7" t="str">
        <f>IF(C20="","",IFERROR(INDEX(VEICULOS!$X:$X,MATCH(C20,VEICULOS!$A:$A,0)),"Não"))</f>
        <v/>
      </c>
      <c r="W20" s="7"/>
      <c r="X20" s="7"/>
      <c r="Y20" s="7"/>
      <c r="Z20" s="10"/>
      <c r="AA20" s="7"/>
      <c r="AB20" s="10" t="str">
        <f t="shared" si="0"/>
        <v/>
      </c>
      <c r="AC20" s="7">
        <f>IF(OR(Y20="",AB20=""),0,SUMPRODUCT((PGR_REGRAS!$C$2:$C$61=Y20)*(PGR_REGRAS!$D$2:$D$61&lt;=AB20)*(PGR_REGRAS!$E$2:$E$61&gt;=AB20)*(PGR_REGRAS!$C$2:$C$61&lt;&gt;"")*ROW(PGR_REGRAS!$C$2:$C$61)))</f>
        <v>0</v>
      </c>
      <c r="AD20" s="7" t="str">
        <f>IF(AC20=0,IF(Y20="","","Sem regra - consultar seguradora"),INDEX(PGR_REGRAS!$A:$A,AC20))</f>
        <v/>
      </c>
      <c r="AE20" s="7" t="str">
        <f>IF(AC20=0,"",INDEX(PGR_REGRAS!$T:$T,AC20))</f>
        <v/>
      </c>
      <c r="AF20" s="7" t="str">
        <f>IF(AC20=0,"",INDEX(PGR_REGRAS!$I:$I,AC20))</f>
        <v/>
      </c>
      <c r="AG20" s="7" t="str">
        <f>IF(AC20=0,"",INDEX(PGR_REGRAS!$K:$K,AC20))</f>
        <v/>
      </c>
      <c r="AH20" s="7" t="str">
        <f t="shared" si="1"/>
        <v/>
      </c>
      <c r="AI20" s="7"/>
      <c r="AJ20" s="7"/>
      <c r="AK20" s="7"/>
      <c r="AL20" s="7"/>
      <c r="AM20" s="7"/>
      <c r="AN20" s="7"/>
      <c r="AO20" s="13"/>
      <c r="AP20" s="12"/>
      <c r="AQ20" s="12"/>
      <c r="AR20" s="7" t="str">
        <f>IF(C20="","",IFERROR(INDEX(RASTREADORES!$F:$F,MATCH(C20&amp;"#Principal",RASTREADORES!$Y:$Y,0))&amp;" ("&amp;INDEX(RASTREADORES!$G:$G,MATCH(C20&amp;"#Principal",RASTREADORES!$Y:$Y,0))&amp;")","Sem rastreador principal"))</f>
        <v/>
      </c>
      <c r="AS20" s="7" t="str">
        <f>IF(C20="","",IFERROR(INDEX(RASTREADORES!$H:$H,MATCH(C20&amp;"#Principal",RASTREADORES!$Y:$Y,0)),"—"))</f>
        <v/>
      </c>
      <c r="AT20" s="7" t="str">
        <f>IF(C20="","",IFERROR(INDEX(RASTREADORES!$A:$A,MATCH(C20&amp;"#Redundante",RASTREADORES!$Y:$Y,0)),IFERROR(INDEX(RASTREADORES!$A:$A,MATCH(C20&amp;"#Isca retornável",RASTREADORES!$Y:$Y,0)),IFERROR(INDEX(RASTREADORES!$A:$A,MATCH(C20&amp;"#Isca descartável",RASTREADORES!$Y:$Y,0)),"Nenhum"))))</f>
        <v/>
      </c>
      <c r="AU20" s="7" t="str">
        <f>IF(C20="","",IFERROR(INDEX(RASTREADORES!$L:$L,MATCH(C20&amp;"#Principal",RASTREADORES!$Y:$Y,0)),""))</f>
        <v/>
      </c>
      <c r="AV20" s="7" t="str">
        <f>IF(C20="","",IF(COUNTIFS(ESPELHAMENTOS!$B$2:$B$2000,C20,ESPELHAMENTOS!$O$2:$O$2000,"Sim")&gt;0,"Sim","Não"))</f>
        <v/>
      </c>
      <c r="AW20" s="7" t="str">
        <f>IF(C20="","",COUNTIFS(ESPELHAMENTOS!$B$2:$B$2000,C20,ESPELHAMENTOS!$O$2:$O$2000,"Sim"))</f>
        <v/>
      </c>
      <c r="AX20" s="7" t="str">
        <f>IF(C20="","",IF(COUNTIFS(ESPELHAMENTOS!$B$2:$B$2000,C20,ESPELHAMENTOS!$O$2:$O$2000,"Sim",ESPELHAMENTOS!$E$2:$E$2000,"GR transportadora")&gt;0,"Sim","Não"))</f>
        <v/>
      </c>
      <c r="AY20" s="7" t="str">
        <f>IF(OR(AQ20="",C20=""),"",IFERROR(ROUND((AQ20-SUMPRODUCT(MIN((ESPELHAMENTOS!$C$2:$C$2000=A20)*ESPELHAMENTOS!$H$2:$H$2000+(ESPELHAMENTOS!$C$2:$C$2000&lt;&gt;A20)*99999)))*24,1),""))</f>
        <v/>
      </c>
      <c r="AZ20" s="7" t="str">
        <f ca="1">IF(C20="","",IF(COUNTIFS(CHECKLISTS!$B$2:$B$2000,C20,CHECKLISTS!$AH$2:$AH$2000,"Válido",CHECKLISTS!$AG$2:$AG$2000,"&gt;="&amp;INT(IF(AO20="",TODAY(),AO20)))+COUNTIFS(CHECKLISTS!$B$2:$B$2000,C20,CHECKLISTS!$AH$2:$AH$2000,"Vence &lt;=7d",CHECKLISTS!$AG$2:$AG$2000,"&gt;="&amp;INT(IF(AO20="",TODAY(),AO20)))&gt;0,"Sim","Não"))</f>
        <v/>
      </c>
      <c r="BA20" s="13" t="str">
        <f>IF(C20="","",IF(COUNTIFS(CHECKLISTS!$B$2:$B$2000,C20,CHECKLISTS!$AF$2:$AF$2000,"Aprovado")=0,"",SUMPRODUCT(MAX((CHECKLISTS!$B$2:$B$2000=C20)*CHECKLISTS!$AG$2:$AG$2000))))</f>
        <v/>
      </c>
      <c r="BB20" s="7" t="str">
        <f>IF(A20="","",IF(COUNTIFS(SMP!$B$2:$B$2000,A20,SMP!$I$2:$I$2000,"Liberada")+COUNTIFS(SMP!$B$2:$B$2000,A20,SMP!$I$2:$I$2000,"Em andamento")+COUNTIFS(SMP!$B$2:$B$2000,A20,SMP!$I$2:$I$2000,"Finalizada")&gt;0,"Sim","Não"))</f>
        <v/>
      </c>
      <c r="BC20" s="7" t="str">
        <f>IF(A20="","",IFERROR(INDEX(SMP!$A:$A,MATCH(A20,SMP!$B:$B,0)),"—"))</f>
        <v/>
      </c>
      <c r="BD20" s="7" t="str">
        <f>IF(A20="","",IFERROR(INDEX(SMP!$I:$I,MATCH(A20,SMP!$B:$B,0)),"Não aberta"))</f>
        <v/>
      </c>
      <c r="BE20" s="7" t="str">
        <f>IF(A20="","",IFERROR(INDEX(SMP!$D:$D,MATCH(A20,SMP!$B:$B,0)),""))</f>
        <v/>
      </c>
      <c r="BF20" s="7" t="str">
        <f>IF(A20="","",IF(COUNTIFS(AVERBACOES!$B$2:$B$2000,A20,AVERBACOES!$Q$2:$Q$2000,"Averbado completo")+COUNTIFS(AVERBACOES!$B$2:$B$2000,A20,AVERBACOES!$Q$2:$Q$2000,"Averbado CRT")+COUNTIFS(AVERBACOES!$B$2:$B$2000,A20,AVERBACOES!$Q$2:$Q$2000,"Averbado CT-e")+COUNTIFS(AVERBACOES!$B$2:$B$2000,A20,AVERBACOES!$Q$2:$Q$2000,"Averbado MDF-e")+COUNTIFS(AVERBACOES!$B$2:$B$2000,A20,AVERBACOES!$Q$2:$Q$2000,"Averbado pelo embarcador")&gt;0,"Sim","Não"))</f>
        <v/>
      </c>
      <c r="BG20" s="7" t="str">
        <f>IF(A20="","",IFERROR(INDEX(AVERBACOES!$L:$L,MATCH(A20,AVERBACOES!$B:$B,0)),"—"))</f>
        <v/>
      </c>
      <c r="BH20" s="7"/>
      <c r="BI20" s="7"/>
      <c r="BJ20" s="7"/>
      <c r="BK20" s="7"/>
      <c r="BL20" s="7"/>
      <c r="BM20" s="7">
        <f t="shared" si="2"/>
        <v>0</v>
      </c>
      <c r="BN20" s="7" t="str">
        <f t="shared" si="3"/>
        <v/>
      </c>
      <c r="BO20" s="7" t="str">
        <f t="shared" si="4"/>
        <v/>
      </c>
      <c r="BP20" s="7" t="str">
        <f t="shared" si="5"/>
        <v/>
      </c>
      <c r="BQ20" s="7" t="str">
        <f t="shared" si="6"/>
        <v/>
      </c>
      <c r="BR20" s="12"/>
      <c r="BS20" s="7" t="str">
        <f t="shared" si="7"/>
        <v/>
      </c>
      <c r="BT20" s="7" t="str">
        <f>IF(C20="","",IF(BV20=0,"Sem posição registrada",IFERROR(INDEX(POSICOES!$E:$E,MATCH(C20&amp;"#"&amp;ROUND(BV20*1440,0),POSICOES!$R:$R,0)),"?")))</f>
        <v/>
      </c>
      <c r="BU20" s="7" t="str">
        <f>IF(OR(C20="",BV20=0),"",IFERROR(INDEX(POSICOES!$F:$F,MATCH(C20&amp;"#"&amp;ROUND(BV20*1440,0),POSICOES!$R:$R,0))&amp;"/"&amp;INDEX(POSICOES!$G:$G,MATCH(C20&amp;"#"&amp;ROUND(BV20*1440,0),POSICOES!$R:$R,0))&amp;" - "&amp;INDEX(POSICOES!$H:$H,MATCH(C20&amp;"#"&amp;ROUND(BV20*1440,0),POSICOES!$R:$R,0)),""))</f>
        <v/>
      </c>
      <c r="BV20" s="14">
        <f>IF(C20="",0,SUMPRODUCT(MAX((POSICOES!$C$2:$C$3000=C20)*POSICOES!$B$2:$B$3000)))</f>
        <v>0</v>
      </c>
      <c r="BW20" s="7" t="str">
        <f t="shared" ca="1" si="8"/>
        <v/>
      </c>
      <c r="BX20" s="7" t="str">
        <f t="shared" ca="1" si="9"/>
        <v/>
      </c>
      <c r="BY20" s="12"/>
      <c r="BZ20" s="12"/>
      <c r="CA20" s="7" t="str">
        <f>IF(A20="","",IF(COUNTIFS(FRONTEIRA!$B$2:$B$2000,A20,FRONTEIRA!$AA$2:$AA$2000,"Sim")=0,"",ROUND(SUMIFS(FRONTEIRA!$Y$2:$Y$2000,FRONTEIRA!$B$2:$B$2000,A20,FRONTEIRA!$AA$2:$AA$2000,"Sim"),1)))</f>
        <v/>
      </c>
      <c r="CB20" s="7" t="str">
        <f>IF(A20="","",IFERROR(INDEX(FRONTEIRA!$L:$L,MATCH(A20,FRONTEIRA!$B:$B,0)),""))</f>
        <v/>
      </c>
      <c r="CC20" s="7" t="str">
        <f>IF(A20="","",IF(COUNTIFS(OCORRENCIAS!$B$2:$B$2000,A20,OCORRENCIAS!$Z$2:$Z$2000,"Sim")&gt;0,"Sim","Não"))</f>
        <v/>
      </c>
      <c r="CD20" s="7" t="str">
        <f t="shared" si="10"/>
        <v/>
      </c>
      <c r="CE20" s="7"/>
      <c r="CF20" s="7" t="str">
        <f t="shared" ca="1" si="11"/>
        <v xml:space="preserve">Motorista GR; Motorista seguradora; Veículo GR; Checklist; Espelhamento; SMP; Averbação; </v>
      </c>
      <c r="CG20" s="7" t="str">
        <f t="shared" si="12"/>
        <v/>
      </c>
      <c r="CH20" s="7" t="str">
        <f t="shared" si="13"/>
        <v/>
      </c>
      <c r="CI20" s="7" t="str">
        <f t="shared" si="14"/>
        <v>Não</v>
      </c>
      <c r="CJ20" s="7" t="str">
        <f t="shared" si="15"/>
        <v/>
      </c>
      <c r="CK20" s="7"/>
      <c r="CL20" s="7"/>
      <c r="CM20" s="7"/>
      <c r="CN20" s="12"/>
      <c r="CO20" s="7"/>
      <c r="CP20" s="7" t="str">
        <f t="shared" ca="1" si="16"/>
        <v/>
      </c>
    </row>
    <row r="21" spans="1:94" x14ac:dyDescent="0.25">
      <c r="A21" s="7"/>
      <c r="B21" s="12"/>
      <c r="C21" s="7"/>
      <c r="D21" s="7"/>
      <c r="E21" s="7"/>
      <c r="F21" s="7" t="str">
        <f>IF(C21="","",IFERROR(INDEX(VEICULOS!$C:$C,MATCH(C21,VEICULOS!$A:$A,0)),"?")&amp;IF(D21="",""," + "&amp;IFERROR(INDEX(VEICULOS!$C:$C,MATCH(D21,VEICULOS!$A:$A,0)),"?"))&amp;IF(E21="",""," + "&amp;IFERROR(INDEX(VEICULOS!$C:$C,MATCH(E21,VEICULOS!$A:$A,0)),"?")))</f>
        <v/>
      </c>
      <c r="G21" s="7" t="str">
        <f>IF(C21="","",IFERROR(INDEX(VEICULOS!$I:$I,MATCH(C21,VEICULOS!$A:$A,0)),"Não cadastrado"))</f>
        <v/>
      </c>
      <c r="H21" s="7"/>
      <c r="I21" s="7" t="str">
        <f>IF(H21="","",IFERROR(INDEX(MOTORISTAS!$B:$B,MATCH(H21,MOTORISTAS!$A:$A,0)),"Não cadastrado"))</f>
        <v/>
      </c>
      <c r="J21" s="7"/>
      <c r="K21" s="7"/>
      <c r="L21" s="7" t="str">
        <f>IF(K21="","",IFERROR(INDEX(MOTORISTAS!$B:$B,MATCH(K21,MOTORISTAS!$A:$A,0)),"Não cadastrado"))</f>
        <v/>
      </c>
      <c r="M21" s="7" t="str">
        <f>IF(H21="","",IFERROR(INDEX(MOTORISTAS!$AA:$AA,MATCH(H21,MOTORISTAS!$A:$A,0)),"Não cadastrado"))</f>
        <v/>
      </c>
      <c r="N21" s="7" t="str">
        <f>IF(H21="","",IF(COUNTIFS(CONSULTAS!$C$2:$C$2000,H21,CONSULTAS!$E$2:$E$2000,"GR",CONSULTAS!$S$2:$S$2000,"Sim")&gt;0,"Sim","Não"))</f>
        <v/>
      </c>
      <c r="O21" s="7" t="str">
        <f>IF(H21="","",IFERROR(INDEX(CONSULTAS!$L:$L,MATCH(H21&amp;"#GR",CONSULTAS!$T:$T,0)),"—"))</f>
        <v/>
      </c>
      <c r="P21" s="13" t="str">
        <f>IF(H21="","",IFERROR(INDEX(CONSULTAS!$Q:$Q,MATCH(H21&amp;"#GR",CONSULTAS!$T:$T,0)),""))</f>
        <v/>
      </c>
      <c r="Q21" s="7" t="str">
        <f>IF(H21="","",IF(COUNTIFS(CONSULTAS!$C$2:$C$2000,H21,CONSULTAS!$E$2:$E$2000,"Seguradora",CONSULTAS!$S$2:$S$2000,"Sim")&gt;0,"Sim","Não"))</f>
        <v/>
      </c>
      <c r="R21" s="7" t="str">
        <f>IF(H21="","",IFERROR(INDEX(CONSULTAS!$L:$L,MATCH(H21&amp;"#Seguradora",CONSULTAS!$T:$T,0)),"—"))</f>
        <v/>
      </c>
      <c r="S21" s="13" t="str">
        <f>IF(H21="","",IFERROR(INDEX(CONSULTAS!$Q:$Q,MATCH(H21&amp;"#Seguradora",CONSULTAS!$T:$T,0)),""))</f>
        <v/>
      </c>
      <c r="T21" s="10" t="str">
        <f>IF(H21="","",IFERROR(INDEX(CONSULTAS!$N:$N,MATCH(H21&amp;"#GR",CONSULTAS!$T:$T,0)),""))</f>
        <v/>
      </c>
      <c r="U21" s="7" t="str">
        <f>IF(K21="","N/A",IF(AND(COUNTIFS(CONSULTAS!$C$2:$C$2000,K21,CONSULTAS!$E$2:$E$2000,"GR",CONSULTAS!$S$2:$S$2000,"Sim")&gt;0,COUNTIFS(CONSULTAS!$C$2:$C$2000,K21,CONSULTAS!$E$2:$E$2000,"Seguradora",CONSULTAS!$S$2:$S$2000,"Sim")&gt;0),"Sim","Não"))</f>
        <v>N/A</v>
      </c>
      <c r="V21" s="7" t="str">
        <f>IF(C21="","",IFERROR(INDEX(VEICULOS!$X:$X,MATCH(C21,VEICULOS!$A:$A,0)),"Não"))</f>
        <v/>
      </c>
      <c r="W21" s="7"/>
      <c r="X21" s="7"/>
      <c r="Y21" s="7"/>
      <c r="Z21" s="10"/>
      <c r="AA21" s="7"/>
      <c r="AB21" s="10" t="str">
        <f t="shared" si="0"/>
        <v/>
      </c>
      <c r="AC21" s="7">
        <f>IF(OR(Y21="",AB21=""),0,SUMPRODUCT((PGR_REGRAS!$C$2:$C$61=Y21)*(PGR_REGRAS!$D$2:$D$61&lt;=AB21)*(PGR_REGRAS!$E$2:$E$61&gt;=AB21)*(PGR_REGRAS!$C$2:$C$61&lt;&gt;"")*ROW(PGR_REGRAS!$C$2:$C$61)))</f>
        <v>0</v>
      </c>
      <c r="AD21" s="7" t="str">
        <f>IF(AC21=0,IF(Y21="","","Sem regra - consultar seguradora"),INDEX(PGR_REGRAS!$A:$A,AC21))</f>
        <v/>
      </c>
      <c r="AE21" s="7" t="str">
        <f>IF(AC21=0,"",INDEX(PGR_REGRAS!$T:$T,AC21))</f>
        <v/>
      </c>
      <c r="AF21" s="7" t="str">
        <f>IF(AC21=0,"",INDEX(PGR_REGRAS!$I:$I,AC21))</f>
        <v/>
      </c>
      <c r="AG21" s="7" t="str">
        <f>IF(AC21=0,"",INDEX(PGR_REGRAS!$K:$K,AC21))</f>
        <v/>
      </c>
      <c r="AH21" s="7" t="str">
        <f t="shared" si="1"/>
        <v/>
      </c>
      <c r="AI21" s="7"/>
      <c r="AJ21" s="7"/>
      <c r="AK21" s="7"/>
      <c r="AL21" s="7"/>
      <c r="AM21" s="7"/>
      <c r="AN21" s="7"/>
      <c r="AO21" s="13"/>
      <c r="AP21" s="12"/>
      <c r="AQ21" s="12"/>
      <c r="AR21" s="7" t="str">
        <f>IF(C21="","",IFERROR(INDEX(RASTREADORES!$F:$F,MATCH(C21&amp;"#Principal",RASTREADORES!$Y:$Y,0))&amp;" ("&amp;INDEX(RASTREADORES!$G:$G,MATCH(C21&amp;"#Principal",RASTREADORES!$Y:$Y,0))&amp;")","Sem rastreador principal"))</f>
        <v/>
      </c>
      <c r="AS21" s="7" t="str">
        <f>IF(C21="","",IFERROR(INDEX(RASTREADORES!$H:$H,MATCH(C21&amp;"#Principal",RASTREADORES!$Y:$Y,0)),"—"))</f>
        <v/>
      </c>
      <c r="AT21" s="7" t="str">
        <f>IF(C21="","",IFERROR(INDEX(RASTREADORES!$A:$A,MATCH(C21&amp;"#Redundante",RASTREADORES!$Y:$Y,0)),IFERROR(INDEX(RASTREADORES!$A:$A,MATCH(C21&amp;"#Isca retornável",RASTREADORES!$Y:$Y,0)),IFERROR(INDEX(RASTREADORES!$A:$A,MATCH(C21&amp;"#Isca descartável",RASTREADORES!$Y:$Y,0)),"Nenhum"))))</f>
        <v/>
      </c>
      <c r="AU21" s="7" t="str">
        <f>IF(C21="","",IFERROR(INDEX(RASTREADORES!$L:$L,MATCH(C21&amp;"#Principal",RASTREADORES!$Y:$Y,0)),""))</f>
        <v/>
      </c>
      <c r="AV21" s="7" t="str">
        <f>IF(C21="","",IF(COUNTIFS(ESPELHAMENTOS!$B$2:$B$2000,C21,ESPELHAMENTOS!$O$2:$O$2000,"Sim")&gt;0,"Sim","Não"))</f>
        <v/>
      </c>
      <c r="AW21" s="7" t="str">
        <f>IF(C21="","",COUNTIFS(ESPELHAMENTOS!$B$2:$B$2000,C21,ESPELHAMENTOS!$O$2:$O$2000,"Sim"))</f>
        <v/>
      </c>
      <c r="AX21" s="7" t="str">
        <f>IF(C21="","",IF(COUNTIFS(ESPELHAMENTOS!$B$2:$B$2000,C21,ESPELHAMENTOS!$O$2:$O$2000,"Sim",ESPELHAMENTOS!$E$2:$E$2000,"GR transportadora")&gt;0,"Sim","Não"))</f>
        <v/>
      </c>
      <c r="AY21" s="7" t="str">
        <f>IF(OR(AQ21="",C21=""),"",IFERROR(ROUND((AQ21-SUMPRODUCT(MIN((ESPELHAMENTOS!$C$2:$C$2000=A21)*ESPELHAMENTOS!$H$2:$H$2000+(ESPELHAMENTOS!$C$2:$C$2000&lt;&gt;A21)*99999)))*24,1),""))</f>
        <v/>
      </c>
      <c r="AZ21" s="7" t="str">
        <f ca="1">IF(C21="","",IF(COUNTIFS(CHECKLISTS!$B$2:$B$2000,C21,CHECKLISTS!$AH$2:$AH$2000,"Válido",CHECKLISTS!$AG$2:$AG$2000,"&gt;="&amp;INT(IF(AO21="",TODAY(),AO21)))+COUNTIFS(CHECKLISTS!$B$2:$B$2000,C21,CHECKLISTS!$AH$2:$AH$2000,"Vence &lt;=7d",CHECKLISTS!$AG$2:$AG$2000,"&gt;="&amp;INT(IF(AO21="",TODAY(),AO21)))&gt;0,"Sim","Não"))</f>
        <v/>
      </c>
      <c r="BA21" s="13" t="str">
        <f>IF(C21="","",IF(COUNTIFS(CHECKLISTS!$B$2:$B$2000,C21,CHECKLISTS!$AF$2:$AF$2000,"Aprovado")=0,"",SUMPRODUCT(MAX((CHECKLISTS!$B$2:$B$2000=C21)*CHECKLISTS!$AG$2:$AG$2000))))</f>
        <v/>
      </c>
      <c r="BB21" s="7" t="str">
        <f>IF(A21="","",IF(COUNTIFS(SMP!$B$2:$B$2000,A21,SMP!$I$2:$I$2000,"Liberada")+COUNTIFS(SMP!$B$2:$B$2000,A21,SMP!$I$2:$I$2000,"Em andamento")+COUNTIFS(SMP!$B$2:$B$2000,A21,SMP!$I$2:$I$2000,"Finalizada")&gt;0,"Sim","Não"))</f>
        <v/>
      </c>
      <c r="BC21" s="7" t="str">
        <f>IF(A21="","",IFERROR(INDEX(SMP!$A:$A,MATCH(A21,SMP!$B:$B,0)),"—"))</f>
        <v/>
      </c>
      <c r="BD21" s="7" t="str">
        <f>IF(A21="","",IFERROR(INDEX(SMP!$I:$I,MATCH(A21,SMP!$B:$B,0)),"Não aberta"))</f>
        <v/>
      </c>
      <c r="BE21" s="7" t="str">
        <f>IF(A21="","",IFERROR(INDEX(SMP!$D:$D,MATCH(A21,SMP!$B:$B,0)),""))</f>
        <v/>
      </c>
      <c r="BF21" s="7" t="str">
        <f>IF(A21="","",IF(COUNTIFS(AVERBACOES!$B$2:$B$2000,A21,AVERBACOES!$Q$2:$Q$2000,"Averbado completo")+COUNTIFS(AVERBACOES!$B$2:$B$2000,A21,AVERBACOES!$Q$2:$Q$2000,"Averbado CRT")+COUNTIFS(AVERBACOES!$B$2:$B$2000,A21,AVERBACOES!$Q$2:$Q$2000,"Averbado CT-e")+COUNTIFS(AVERBACOES!$B$2:$B$2000,A21,AVERBACOES!$Q$2:$Q$2000,"Averbado MDF-e")+COUNTIFS(AVERBACOES!$B$2:$B$2000,A21,AVERBACOES!$Q$2:$Q$2000,"Averbado pelo embarcador")&gt;0,"Sim","Não"))</f>
        <v/>
      </c>
      <c r="BG21" s="7" t="str">
        <f>IF(A21="","",IFERROR(INDEX(AVERBACOES!$L:$L,MATCH(A21,AVERBACOES!$B:$B,0)),"—"))</f>
        <v/>
      </c>
      <c r="BH21" s="7"/>
      <c r="BI21" s="7"/>
      <c r="BJ21" s="7"/>
      <c r="BK21" s="7"/>
      <c r="BL21" s="7"/>
      <c r="BM21" s="7">
        <f t="shared" si="2"/>
        <v>0</v>
      </c>
      <c r="BN21" s="7" t="str">
        <f t="shared" si="3"/>
        <v/>
      </c>
      <c r="BO21" s="7" t="str">
        <f t="shared" si="4"/>
        <v/>
      </c>
      <c r="BP21" s="7" t="str">
        <f t="shared" si="5"/>
        <v/>
      </c>
      <c r="BQ21" s="7" t="str">
        <f t="shared" si="6"/>
        <v/>
      </c>
      <c r="BR21" s="12"/>
      <c r="BS21" s="7" t="str">
        <f t="shared" si="7"/>
        <v/>
      </c>
      <c r="BT21" s="7" t="str">
        <f>IF(C21="","",IF(BV21=0,"Sem posição registrada",IFERROR(INDEX(POSICOES!$E:$E,MATCH(C21&amp;"#"&amp;ROUND(BV21*1440,0),POSICOES!$R:$R,0)),"?")))</f>
        <v/>
      </c>
      <c r="BU21" s="7" t="str">
        <f>IF(OR(C21="",BV21=0),"",IFERROR(INDEX(POSICOES!$F:$F,MATCH(C21&amp;"#"&amp;ROUND(BV21*1440,0),POSICOES!$R:$R,0))&amp;"/"&amp;INDEX(POSICOES!$G:$G,MATCH(C21&amp;"#"&amp;ROUND(BV21*1440,0),POSICOES!$R:$R,0))&amp;" - "&amp;INDEX(POSICOES!$H:$H,MATCH(C21&amp;"#"&amp;ROUND(BV21*1440,0),POSICOES!$R:$R,0)),""))</f>
        <v/>
      </c>
      <c r="BV21" s="14">
        <f>IF(C21="",0,SUMPRODUCT(MAX((POSICOES!$C$2:$C$3000=C21)*POSICOES!$B$2:$B$3000)))</f>
        <v>0</v>
      </c>
      <c r="BW21" s="7" t="str">
        <f t="shared" ca="1" si="8"/>
        <v/>
      </c>
      <c r="BX21" s="7" t="str">
        <f t="shared" ca="1" si="9"/>
        <v/>
      </c>
      <c r="BY21" s="12"/>
      <c r="BZ21" s="12"/>
      <c r="CA21" s="7" t="str">
        <f>IF(A21="","",IF(COUNTIFS(FRONTEIRA!$B$2:$B$2000,A21,FRONTEIRA!$AA$2:$AA$2000,"Sim")=0,"",ROUND(SUMIFS(FRONTEIRA!$Y$2:$Y$2000,FRONTEIRA!$B$2:$B$2000,A21,FRONTEIRA!$AA$2:$AA$2000,"Sim"),1)))</f>
        <v/>
      </c>
      <c r="CB21" s="7" t="str">
        <f>IF(A21="","",IFERROR(INDEX(FRONTEIRA!$L:$L,MATCH(A21,FRONTEIRA!$B:$B,0)),""))</f>
        <v/>
      </c>
      <c r="CC21" s="7" t="str">
        <f>IF(A21="","",IF(COUNTIFS(OCORRENCIAS!$B$2:$B$2000,A21,OCORRENCIAS!$Z$2:$Z$2000,"Sim")&gt;0,"Sim","Não"))</f>
        <v/>
      </c>
      <c r="CD21" s="7" t="str">
        <f t="shared" si="10"/>
        <v/>
      </c>
      <c r="CE21" s="7"/>
      <c r="CF21" s="7" t="str">
        <f t="shared" ca="1" si="11"/>
        <v xml:space="preserve">Motorista GR; Motorista seguradora; Veículo GR; Checklist; Espelhamento; SMP; Averbação; </v>
      </c>
      <c r="CG21" s="7" t="str">
        <f t="shared" si="12"/>
        <v/>
      </c>
      <c r="CH21" s="7" t="str">
        <f t="shared" si="13"/>
        <v/>
      </c>
      <c r="CI21" s="7" t="str">
        <f t="shared" si="14"/>
        <v>Não</v>
      </c>
      <c r="CJ21" s="7" t="str">
        <f t="shared" si="15"/>
        <v/>
      </c>
      <c r="CK21" s="7"/>
      <c r="CL21" s="7"/>
      <c r="CM21" s="7"/>
      <c r="CN21" s="12"/>
      <c r="CO21" s="7"/>
      <c r="CP21" s="7" t="str">
        <f t="shared" ca="1" si="16"/>
        <v/>
      </c>
    </row>
    <row r="22" spans="1:94" x14ac:dyDescent="0.25">
      <c r="A22" s="7"/>
      <c r="B22" s="12"/>
      <c r="C22" s="7"/>
      <c r="D22" s="7"/>
      <c r="E22" s="7"/>
      <c r="F22" s="7" t="str">
        <f>IF(C22="","",IFERROR(INDEX(VEICULOS!$C:$C,MATCH(C22,VEICULOS!$A:$A,0)),"?")&amp;IF(D22="",""," + "&amp;IFERROR(INDEX(VEICULOS!$C:$C,MATCH(D22,VEICULOS!$A:$A,0)),"?"))&amp;IF(E22="",""," + "&amp;IFERROR(INDEX(VEICULOS!$C:$C,MATCH(E22,VEICULOS!$A:$A,0)),"?")))</f>
        <v/>
      </c>
      <c r="G22" s="7" t="str">
        <f>IF(C22="","",IFERROR(INDEX(VEICULOS!$I:$I,MATCH(C22,VEICULOS!$A:$A,0)),"Não cadastrado"))</f>
        <v/>
      </c>
      <c r="H22" s="7"/>
      <c r="I22" s="7" t="str">
        <f>IF(H22="","",IFERROR(INDEX(MOTORISTAS!$B:$B,MATCH(H22,MOTORISTAS!$A:$A,0)),"Não cadastrado"))</f>
        <v/>
      </c>
      <c r="J22" s="7"/>
      <c r="K22" s="7"/>
      <c r="L22" s="7" t="str">
        <f>IF(K22="","",IFERROR(INDEX(MOTORISTAS!$B:$B,MATCH(K22,MOTORISTAS!$A:$A,0)),"Não cadastrado"))</f>
        <v/>
      </c>
      <c r="M22" s="7" t="str">
        <f>IF(H22="","",IFERROR(INDEX(MOTORISTAS!$AA:$AA,MATCH(H22,MOTORISTAS!$A:$A,0)),"Não cadastrado"))</f>
        <v/>
      </c>
      <c r="N22" s="7" t="str">
        <f>IF(H22="","",IF(COUNTIFS(CONSULTAS!$C$2:$C$2000,H22,CONSULTAS!$E$2:$E$2000,"GR",CONSULTAS!$S$2:$S$2000,"Sim")&gt;0,"Sim","Não"))</f>
        <v/>
      </c>
      <c r="O22" s="7" t="str">
        <f>IF(H22="","",IFERROR(INDEX(CONSULTAS!$L:$L,MATCH(H22&amp;"#GR",CONSULTAS!$T:$T,0)),"—"))</f>
        <v/>
      </c>
      <c r="P22" s="13" t="str">
        <f>IF(H22="","",IFERROR(INDEX(CONSULTAS!$Q:$Q,MATCH(H22&amp;"#GR",CONSULTAS!$T:$T,0)),""))</f>
        <v/>
      </c>
      <c r="Q22" s="7" t="str">
        <f>IF(H22="","",IF(COUNTIFS(CONSULTAS!$C$2:$C$2000,H22,CONSULTAS!$E$2:$E$2000,"Seguradora",CONSULTAS!$S$2:$S$2000,"Sim")&gt;0,"Sim","Não"))</f>
        <v/>
      </c>
      <c r="R22" s="7" t="str">
        <f>IF(H22="","",IFERROR(INDEX(CONSULTAS!$L:$L,MATCH(H22&amp;"#Seguradora",CONSULTAS!$T:$T,0)),"—"))</f>
        <v/>
      </c>
      <c r="S22" s="13" t="str">
        <f>IF(H22="","",IFERROR(INDEX(CONSULTAS!$Q:$Q,MATCH(H22&amp;"#Seguradora",CONSULTAS!$T:$T,0)),""))</f>
        <v/>
      </c>
      <c r="T22" s="10" t="str">
        <f>IF(H22="","",IFERROR(INDEX(CONSULTAS!$N:$N,MATCH(H22&amp;"#GR",CONSULTAS!$T:$T,0)),""))</f>
        <v/>
      </c>
      <c r="U22" s="7" t="str">
        <f>IF(K22="","N/A",IF(AND(COUNTIFS(CONSULTAS!$C$2:$C$2000,K22,CONSULTAS!$E$2:$E$2000,"GR",CONSULTAS!$S$2:$S$2000,"Sim")&gt;0,COUNTIFS(CONSULTAS!$C$2:$C$2000,K22,CONSULTAS!$E$2:$E$2000,"Seguradora",CONSULTAS!$S$2:$S$2000,"Sim")&gt;0),"Sim","Não"))</f>
        <v>N/A</v>
      </c>
      <c r="V22" s="7" t="str">
        <f>IF(C22="","",IFERROR(INDEX(VEICULOS!$X:$X,MATCH(C22,VEICULOS!$A:$A,0)),"Não"))</f>
        <v/>
      </c>
      <c r="W22" s="7"/>
      <c r="X22" s="7"/>
      <c r="Y22" s="7"/>
      <c r="Z22" s="10"/>
      <c r="AA22" s="7"/>
      <c r="AB22" s="10" t="str">
        <f t="shared" si="0"/>
        <v/>
      </c>
      <c r="AC22" s="7">
        <f>IF(OR(Y22="",AB22=""),0,SUMPRODUCT((PGR_REGRAS!$C$2:$C$61=Y22)*(PGR_REGRAS!$D$2:$D$61&lt;=AB22)*(PGR_REGRAS!$E$2:$E$61&gt;=AB22)*(PGR_REGRAS!$C$2:$C$61&lt;&gt;"")*ROW(PGR_REGRAS!$C$2:$C$61)))</f>
        <v>0</v>
      </c>
      <c r="AD22" s="7" t="str">
        <f>IF(AC22=0,IF(Y22="","","Sem regra - consultar seguradora"),INDEX(PGR_REGRAS!$A:$A,AC22))</f>
        <v/>
      </c>
      <c r="AE22" s="7" t="str">
        <f>IF(AC22=0,"",INDEX(PGR_REGRAS!$T:$T,AC22))</f>
        <v/>
      </c>
      <c r="AF22" s="7" t="str">
        <f>IF(AC22=0,"",INDEX(PGR_REGRAS!$I:$I,AC22))</f>
        <v/>
      </c>
      <c r="AG22" s="7" t="str">
        <f>IF(AC22=0,"",INDEX(PGR_REGRAS!$K:$K,AC22))</f>
        <v/>
      </c>
      <c r="AH22" s="7" t="str">
        <f t="shared" si="1"/>
        <v/>
      </c>
      <c r="AI22" s="7"/>
      <c r="AJ22" s="7"/>
      <c r="AK22" s="7"/>
      <c r="AL22" s="7"/>
      <c r="AM22" s="7"/>
      <c r="AN22" s="7"/>
      <c r="AO22" s="13"/>
      <c r="AP22" s="12"/>
      <c r="AQ22" s="12"/>
      <c r="AR22" s="7" t="str">
        <f>IF(C22="","",IFERROR(INDEX(RASTREADORES!$F:$F,MATCH(C22&amp;"#Principal",RASTREADORES!$Y:$Y,0))&amp;" ("&amp;INDEX(RASTREADORES!$G:$G,MATCH(C22&amp;"#Principal",RASTREADORES!$Y:$Y,0))&amp;")","Sem rastreador principal"))</f>
        <v/>
      </c>
      <c r="AS22" s="7" t="str">
        <f>IF(C22="","",IFERROR(INDEX(RASTREADORES!$H:$H,MATCH(C22&amp;"#Principal",RASTREADORES!$Y:$Y,0)),"—"))</f>
        <v/>
      </c>
      <c r="AT22" s="7" t="str">
        <f>IF(C22="","",IFERROR(INDEX(RASTREADORES!$A:$A,MATCH(C22&amp;"#Redundante",RASTREADORES!$Y:$Y,0)),IFERROR(INDEX(RASTREADORES!$A:$A,MATCH(C22&amp;"#Isca retornável",RASTREADORES!$Y:$Y,0)),IFERROR(INDEX(RASTREADORES!$A:$A,MATCH(C22&amp;"#Isca descartável",RASTREADORES!$Y:$Y,0)),"Nenhum"))))</f>
        <v/>
      </c>
      <c r="AU22" s="7" t="str">
        <f>IF(C22="","",IFERROR(INDEX(RASTREADORES!$L:$L,MATCH(C22&amp;"#Principal",RASTREADORES!$Y:$Y,0)),""))</f>
        <v/>
      </c>
      <c r="AV22" s="7" t="str">
        <f>IF(C22="","",IF(COUNTIFS(ESPELHAMENTOS!$B$2:$B$2000,C22,ESPELHAMENTOS!$O$2:$O$2000,"Sim")&gt;0,"Sim","Não"))</f>
        <v/>
      </c>
      <c r="AW22" s="7" t="str">
        <f>IF(C22="","",COUNTIFS(ESPELHAMENTOS!$B$2:$B$2000,C22,ESPELHAMENTOS!$O$2:$O$2000,"Sim"))</f>
        <v/>
      </c>
      <c r="AX22" s="7" t="str">
        <f>IF(C22="","",IF(COUNTIFS(ESPELHAMENTOS!$B$2:$B$2000,C22,ESPELHAMENTOS!$O$2:$O$2000,"Sim",ESPELHAMENTOS!$E$2:$E$2000,"GR transportadora")&gt;0,"Sim","Não"))</f>
        <v/>
      </c>
      <c r="AY22" s="7" t="str">
        <f>IF(OR(AQ22="",C22=""),"",IFERROR(ROUND((AQ22-SUMPRODUCT(MIN((ESPELHAMENTOS!$C$2:$C$2000=A22)*ESPELHAMENTOS!$H$2:$H$2000+(ESPELHAMENTOS!$C$2:$C$2000&lt;&gt;A22)*99999)))*24,1),""))</f>
        <v/>
      </c>
      <c r="AZ22" s="7" t="str">
        <f ca="1">IF(C22="","",IF(COUNTIFS(CHECKLISTS!$B$2:$B$2000,C22,CHECKLISTS!$AH$2:$AH$2000,"Válido",CHECKLISTS!$AG$2:$AG$2000,"&gt;="&amp;INT(IF(AO22="",TODAY(),AO22)))+COUNTIFS(CHECKLISTS!$B$2:$B$2000,C22,CHECKLISTS!$AH$2:$AH$2000,"Vence &lt;=7d",CHECKLISTS!$AG$2:$AG$2000,"&gt;="&amp;INT(IF(AO22="",TODAY(),AO22)))&gt;0,"Sim","Não"))</f>
        <v/>
      </c>
      <c r="BA22" s="13" t="str">
        <f>IF(C22="","",IF(COUNTIFS(CHECKLISTS!$B$2:$B$2000,C22,CHECKLISTS!$AF$2:$AF$2000,"Aprovado")=0,"",SUMPRODUCT(MAX((CHECKLISTS!$B$2:$B$2000=C22)*CHECKLISTS!$AG$2:$AG$2000))))</f>
        <v/>
      </c>
      <c r="BB22" s="7" t="str">
        <f>IF(A22="","",IF(COUNTIFS(SMP!$B$2:$B$2000,A22,SMP!$I$2:$I$2000,"Liberada")+COUNTIFS(SMP!$B$2:$B$2000,A22,SMP!$I$2:$I$2000,"Em andamento")+COUNTIFS(SMP!$B$2:$B$2000,A22,SMP!$I$2:$I$2000,"Finalizada")&gt;0,"Sim","Não"))</f>
        <v/>
      </c>
      <c r="BC22" s="7" t="str">
        <f>IF(A22="","",IFERROR(INDEX(SMP!$A:$A,MATCH(A22,SMP!$B:$B,0)),"—"))</f>
        <v/>
      </c>
      <c r="BD22" s="7" t="str">
        <f>IF(A22="","",IFERROR(INDEX(SMP!$I:$I,MATCH(A22,SMP!$B:$B,0)),"Não aberta"))</f>
        <v/>
      </c>
      <c r="BE22" s="7" t="str">
        <f>IF(A22="","",IFERROR(INDEX(SMP!$D:$D,MATCH(A22,SMP!$B:$B,0)),""))</f>
        <v/>
      </c>
      <c r="BF22" s="7" t="str">
        <f>IF(A22="","",IF(COUNTIFS(AVERBACOES!$B$2:$B$2000,A22,AVERBACOES!$Q$2:$Q$2000,"Averbado completo")+COUNTIFS(AVERBACOES!$B$2:$B$2000,A22,AVERBACOES!$Q$2:$Q$2000,"Averbado CRT")+COUNTIFS(AVERBACOES!$B$2:$B$2000,A22,AVERBACOES!$Q$2:$Q$2000,"Averbado CT-e")+COUNTIFS(AVERBACOES!$B$2:$B$2000,A22,AVERBACOES!$Q$2:$Q$2000,"Averbado MDF-e")+COUNTIFS(AVERBACOES!$B$2:$B$2000,A22,AVERBACOES!$Q$2:$Q$2000,"Averbado pelo embarcador")&gt;0,"Sim","Não"))</f>
        <v/>
      </c>
      <c r="BG22" s="7" t="str">
        <f>IF(A22="","",IFERROR(INDEX(AVERBACOES!$L:$L,MATCH(A22,AVERBACOES!$B:$B,0)),"—"))</f>
        <v/>
      </c>
      <c r="BH22" s="7"/>
      <c r="BI22" s="7"/>
      <c r="BJ22" s="7"/>
      <c r="BK22" s="7"/>
      <c r="BL22" s="7"/>
      <c r="BM22" s="7">
        <f t="shared" si="2"/>
        <v>0</v>
      </c>
      <c r="BN22" s="7" t="str">
        <f t="shared" si="3"/>
        <v/>
      </c>
      <c r="BO22" s="7" t="str">
        <f t="shared" si="4"/>
        <v/>
      </c>
      <c r="BP22" s="7" t="str">
        <f t="shared" si="5"/>
        <v/>
      </c>
      <c r="BQ22" s="7" t="str">
        <f t="shared" si="6"/>
        <v/>
      </c>
      <c r="BR22" s="12"/>
      <c r="BS22" s="7" t="str">
        <f t="shared" si="7"/>
        <v/>
      </c>
      <c r="BT22" s="7" t="str">
        <f>IF(C22="","",IF(BV22=0,"Sem posição registrada",IFERROR(INDEX(POSICOES!$E:$E,MATCH(C22&amp;"#"&amp;ROUND(BV22*1440,0),POSICOES!$R:$R,0)),"?")))</f>
        <v/>
      </c>
      <c r="BU22" s="7" t="str">
        <f>IF(OR(C22="",BV22=0),"",IFERROR(INDEX(POSICOES!$F:$F,MATCH(C22&amp;"#"&amp;ROUND(BV22*1440,0),POSICOES!$R:$R,0))&amp;"/"&amp;INDEX(POSICOES!$G:$G,MATCH(C22&amp;"#"&amp;ROUND(BV22*1440,0),POSICOES!$R:$R,0))&amp;" - "&amp;INDEX(POSICOES!$H:$H,MATCH(C22&amp;"#"&amp;ROUND(BV22*1440,0),POSICOES!$R:$R,0)),""))</f>
        <v/>
      </c>
      <c r="BV22" s="14">
        <f>IF(C22="",0,SUMPRODUCT(MAX((POSICOES!$C$2:$C$3000=C22)*POSICOES!$B$2:$B$3000)))</f>
        <v>0</v>
      </c>
      <c r="BW22" s="7" t="str">
        <f t="shared" ca="1" si="8"/>
        <v/>
      </c>
      <c r="BX22" s="7" t="str">
        <f t="shared" ca="1" si="9"/>
        <v/>
      </c>
      <c r="BY22" s="12"/>
      <c r="BZ22" s="12"/>
      <c r="CA22" s="7" t="str">
        <f>IF(A22="","",IF(COUNTIFS(FRONTEIRA!$B$2:$B$2000,A22,FRONTEIRA!$AA$2:$AA$2000,"Sim")=0,"",ROUND(SUMIFS(FRONTEIRA!$Y$2:$Y$2000,FRONTEIRA!$B$2:$B$2000,A22,FRONTEIRA!$AA$2:$AA$2000,"Sim"),1)))</f>
        <v/>
      </c>
      <c r="CB22" s="7" t="str">
        <f>IF(A22="","",IFERROR(INDEX(FRONTEIRA!$L:$L,MATCH(A22,FRONTEIRA!$B:$B,0)),""))</f>
        <v/>
      </c>
      <c r="CC22" s="7" t="str">
        <f>IF(A22="","",IF(COUNTIFS(OCORRENCIAS!$B$2:$B$2000,A22,OCORRENCIAS!$Z$2:$Z$2000,"Sim")&gt;0,"Sim","Não"))</f>
        <v/>
      </c>
      <c r="CD22" s="7" t="str">
        <f t="shared" si="10"/>
        <v/>
      </c>
      <c r="CE22" s="7"/>
      <c r="CF22" s="7" t="str">
        <f t="shared" ca="1" si="11"/>
        <v xml:space="preserve">Motorista GR; Motorista seguradora; Veículo GR; Checklist; Espelhamento; SMP; Averbação; </v>
      </c>
      <c r="CG22" s="7" t="str">
        <f t="shared" si="12"/>
        <v/>
      </c>
      <c r="CH22" s="7" t="str">
        <f t="shared" si="13"/>
        <v/>
      </c>
      <c r="CI22" s="7" t="str">
        <f t="shared" si="14"/>
        <v>Não</v>
      </c>
      <c r="CJ22" s="7" t="str">
        <f t="shared" si="15"/>
        <v/>
      </c>
      <c r="CK22" s="7"/>
      <c r="CL22" s="7"/>
      <c r="CM22" s="7"/>
      <c r="CN22" s="12"/>
      <c r="CO22" s="7"/>
      <c r="CP22" s="7" t="str">
        <f t="shared" ca="1" si="16"/>
        <v/>
      </c>
    </row>
    <row r="23" spans="1:94" x14ac:dyDescent="0.25">
      <c r="A23" s="7"/>
      <c r="B23" s="12"/>
      <c r="C23" s="7"/>
      <c r="D23" s="7"/>
      <c r="E23" s="7"/>
      <c r="F23" s="7" t="str">
        <f>IF(C23="","",IFERROR(INDEX(VEICULOS!$C:$C,MATCH(C23,VEICULOS!$A:$A,0)),"?")&amp;IF(D23="",""," + "&amp;IFERROR(INDEX(VEICULOS!$C:$C,MATCH(D23,VEICULOS!$A:$A,0)),"?"))&amp;IF(E23="",""," + "&amp;IFERROR(INDEX(VEICULOS!$C:$C,MATCH(E23,VEICULOS!$A:$A,0)),"?")))</f>
        <v/>
      </c>
      <c r="G23" s="7" t="str">
        <f>IF(C23="","",IFERROR(INDEX(VEICULOS!$I:$I,MATCH(C23,VEICULOS!$A:$A,0)),"Não cadastrado"))</f>
        <v/>
      </c>
      <c r="H23" s="7"/>
      <c r="I23" s="7" t="str">
        <f>IF(H23="","",IFERROR(INDEX(MOTORISTAS!$B:$B,MATCH(H23,MOTORISTAS!$A:$A,0)),"Não cadastrado"))</f>
        <v/>
      </c>
      <c r="J23" s="7"/>
      <c r="K23" s="7"/>
      <c r="L23" s="7" t="str">
        <f>IF(K23="","",IFERROR(INDEX(MOTORISTAS!$B:$B,MATCH(K23,MOTORISTAS!$A:$A,0)),"Não cadastrado"))</f>
        <v/>
      </c>
      <c r="M23" s="7" t="str">
        <f>IF(H23="","",IFERROR(INDEX(MOTORISTAS!$AA:$AA,MATCH(H23,MOTORISTAS!$A:$A,0)),"Não cadastrado"))</f>
        <v/>
      </c>
      <c r="N23" s="7" t="str">
        <f>IF(H23="","",IF(COUNTIFS(CONSULTAS!$C$2:$C$2000,H23,CONSULTAS!$E$2:$E$2000,"GR",CONSULTAS!$S$2:$S$2000,"Sim")&gt;0,"Sim","Não"))</f>
        <v/>
      </c>
      <c r="O23" s="7" t="str">
        <f>IF(H23="","",IFERROR(INDEX(CONSULTAS!$L:$L,MATCH(H23&amp;"#GR",CONSULTAS!$T:$T,0)),"—"))</f>
        <v/>
      </c>
      <c r="P23" s="13" t="str">
        <f>IF(H23="","",IFERROR(INDEX(CONSULTAS!$Q:$Q,MATCH(H23&amp;"#GR",CONSULTAS!$T:$T,0)),""))</f>
        <v/>
      </c>
      <c r="Q23" s="7" t="str">
        <f>IF(H23="","",IF(COUNTIFS(CONSULTAS!$C$2:$C$2000,H23,CONSULTAS!$E$2:$E$2000,"Seguradora",CONSULTAS!$S$2:$S$2000,"Sim")&gt;0,"Sim","Não"))</f>
        <v/>
      </c>
      <c r="R23" s="7" t="str">
        <f>IF(H23="","",IFERROR(INDEX(CONSULTAS!$L:$L,MATCH(H23&amp;"#Seguradora",CONSULTAS!$T:$T,0)),"—"))</f>
        <v/>
      </c>
      <c r="S23" s="13" t="str">
        <f>IF(H23="","",IFERROR(INDEX(CONSULTAS!$Q:$Q,MATCH(H23&amp;"#Seguradora",CONSULTAS!$T:$T,0)),""))</f>
        <v/>
      </c>
      <c r="T23" s="10" t="str">
        <f>IF(H23="","",IFERROR(INDEX(CONSULTAS!$N:$N,MATCH(H23&amp;"#GR",CONSULTAS!$T:$T,0)),""))</f>
        <v/>
      </c>
      <c r="U23" s="7" t="str">
        <f>IF(K23="","N/A",IF(AND(COUNTIFS(CONSULTAS!$C$2:$C$2000,K23,CONSULTAS!$E$2:$E$2000,"GR",CONSULTAS!$S$2:$S$2000,"Sim")&gt;0,COUNTIFS(CONSULTAS!$C$2:$C$2000,K23,CONSULTAS!$E$2:$E$2000,"Seguradora",CONSULTAS!$S$2:$S$2000,"Sim")&gt;0),"Sim","Não"))</f>
        <v>N/A</v>
      </c>
      <c r="V23" s="7" t="str">
        <f>IF(C23="","",IFERROR(INDEX(VEICULOS!$X:$X,MATCH(C23,VEICULOS!$A:$A,0)),"Não"))</f>
        <v/>
      </c>
      <c r="W23" s="7"/>
      <c r="X23" s="7"/>
      <c r="Y23" s="7"/>
      <c r="Z23" s="10"/>
      <c r="AA23" s="7"/>
      <c r="AB23" s="10" t="str">
        <f t="shared" si="0"/>
        <v/>
      </c>
      <c r="AC23" s="7">
        <f>IF(OR(Y23="",AB23=""),0,SUMPRODUCT((PGR_REGRAS!$C$2:$C$61=Y23)*(PGR_REGRAS!$D$2:$D$61&lt;=AB23)*(PGR_REGRAS!$E$2:$E$61&gt;=AB23)*(PGR_REGRAS!$C$2:$C$61&lt;&gt;"")*ROW(PGR_REGRAS!$C$2:$C$61)))</f>
        <v>0</v>
      </c>
      <c r="AD23" s="7" t="str">
        <f>IF(AC23=0,IF(Y23="","","Sem regra - consultar seguradora"),INDEX(PGR_REGRAS!$A:$A,AC23))</f>
        <v/>
      </c>
      <c r="AE23" s="7" t="str">
        <f>IF(AC23=0,"",INDEX(PGR_REGRAS!$T:$T,AC23))</f>
        <v/>
      </c>
      <c r="AF23" s="7" t="str">
        <f>IF(AC23=0,"",INDEX(PGR_REGRAS!$I:$I,AC23))</f>
        <v/>
      </c>
      <c r="AG23" s="7" t="str">
        <f>IF(AC23=0,"",INDEX(PGR_REGRAS!$K:$K,AC23))</f>
        <v/>
      </c>
      <c r="AH23" s="7" t="str">
        <f t="shared" si="1"/>
        <v/>
      </c>
      <c r="AI23" s="7"/>
      <c r="AJ23" s="7"/>
      <c r="AK23" s="7"/>
      <c r="AL23" s="7"/>
      <c r="AM23" s="7"/>
      <c r="AN23" s="7"/>
      <c r="AO23" s="13"/>
      <c r="AP23" s="12"/>
      <c r="AQ23" s="12"/>
      <c r="AR23" s="7" t="str">
        <f>IF(C23="","",IFERROR(INDEX(RASTREADORES!$F:$F,MATCH(C23&amp;"#Principal",RASTREADORES!$Y:$Y,0))&amp;" ("&amp;INDEX(RASTREADORES!$G:$G,MATCH(C23&amp;"#Principal",RASTREADORES!$Y:$Y,0))&amp;")","Sem rastreador principal"))</f>
        <v/>
      </c>
      <c r="AS23" s="7" t="str">
        <f>IF(C23="","",IFERROR(INDEX(RASTREADORES!$H:$H,MATCH(C23&amp;"#Principal",RASTREADORES!$Y:$Y,0)),"—"))</f>
        <v/>
      </c>
      <c r="AT23" s="7" t="str">
        <f>IF(C23="","",IFERROR(INDEX(RASTREADORES!$A:$A,MATCH(C23&amp;"#Redundante",RASTREADORES!$Y:$Y,0)),IFERROR(INDEX(RASTREADORES!$A:$A,MATCH(C23&amp;"#Isca retornável",RASTREADORES!$Y:$Y,0)),IFERROR(INDEX(RASTREADORES!$A:$A,MATCH(C23&amp;"#Isca descartável",RASTREADORES!$Y:$Y,0)),"Nenhum"))))</f>
        <v/>
      </c>
      <c r="AU23" s="7" t="str">
        <f>IF(C23="","",IFERROR(INDEX(RASTREADORES!$L:$L,MATCH(C23&amp;"#Principal",RASTREADORES!$Y:$Y,0)),""))</f>
        <v/>
      </c>
      <c r="AV23" s="7" t="str">
        <f>IF(C23="","",IF(COUNTIFS(ESPELHAMENTOS!$B$2:$B$2000,C23,ESPELHAMENTOS!$O$2:$O$2000,"Sim")&gt;0,"Sim","Não"))</f>
        <v/>
      </c>
      <c r="AW23" s="7" t="str">
        <f>IF(C23="","",COUNTIFS(ESPELHAMENTOS!$B$2:$B$2000,C23,ESPELHAMENTOS!$O$2:$O$2000,"Sim"))</f>
        <v/>
      </c>
      <c r="AX23" s="7" t="str">
        <f>IF(C23="","",IF(COUNTIFS(ESPELHAMENTOS!$B$2:$B$2000,C23,ESPELHAMENTOS!$O$2:$O$2000,"Sim",ESPELHAMENTOS!$E$2:$E$2000,"GR transportadora")&gt;0,"Sim","Não"))</f>
        <v/>
      </c>
      <c r="AY23" s="7" t="str">
        <f>IF(OR(AQ23="",C23=""),"",IFERROR(ROUND((AQ23-SUMPRODUCT(MIN((ESPELHAMENTOS!$C$2:$C$2000=A23)*ESPELHAMENTOS!$H$2:$H$2000+(ESPELHAMENTOS!$C$2:$C$2000&lt;&gt;A23)*99999)))*24,1),""))</f>
        <v/>
      </c>
      <c r="AZ23" s="7" t="str">
        <f ca="1">IF(C23="","",IF(COUNTIFS(CHECKLISTS!$B$2:$B$2000,C23,CHECKLISTS!$AH$2:$AH$2000,"Válido",CHECKLISTS!$AG$2:$AG$2000,"&gt;="&amp;INT(IF(AO23="",TODAY(),AO23)))+COUNTIFS(CHECKLISTS!$B$2:$B$2000,C23,CHECKLISTS!$AH$2:$AH$2000,"Vence &lt;=7d",CHECKLISTS!$AG$2:$AG$2000,"&gt;="&amp;INT(IF(AO23="",TODAY(),AO23)))&gt;0,"Sim","Não"))</f>
        <v/>
      </c>
      <c r="BA23" s="13" t="str">
        <f>IF(C23="","",IF(COUNTIFS(CHECKLISTS!$B$2:$B$2000,C23,CHECKLISTS!$AF$2:$AF$2000,"Aprovado")=0,"",SUMPRODUCT(MAX((CHECKLISTS!$B$2:$B$2000=C23)*CHECKLISTS!$AG$2:$AG$2000))))</f>
        <v/>
      </c>
      <c r="BB23" s="7" t="str">
        <f>IF(A23="","",IF(COUNTIFS(SMP!$B$2:$B$2000,A23,SMP!$I$2:$I$2000,"Liberada")+COUNTIFS(SMP!$B$2:$B$2000,A23,SMP!$I$2:$I$2000,"Em andamento")+COUNTIFS(SMP!$B$2:$B$2000,A23,SMP!$I$2:$I$2000,"Finalizada")&gt;0,"Sim","Não"))</f>
        <v/>
      </c>
      <c r="BC23" s="7" t="str">
        <f>IF(A23="","",IFERROR(INDEX(SMP!$A:$A,MATCH(A23,SMP!$B:$B,0)),"—"))</f>
        <v/>
      </c>
      <c r="BD23" s="7" t="str">
        <f>IF(A23="","",IFERROR(INDEX(SMP!$I:$I,MATCH(A23,SMP!$B:$B,0)),"Não aberta"))</f>
        <v/>
      </c>
      <c r="BE23" s="7" t="str">
        <f>IF(A23="","",IFERROR(INDEX(SMP!$D:$D,MATCH(A23,SMP!$B:$B,0)),""))</f>
        <v/>
      </c>
      <c r="BF23" s="7" t="str">
        <f>IF(A23="","",IF(COUNTIFS(AVERBACOES!$B$2:$B$2000,A23,AVERBACOES!$Q$2:$Q$2000,"Averbado completo")+COUNTIFS(AVERBACOES!$B$2:$B$2000,A23,AVERBACOES!$Q$2:$Q$2000,"Averbado CRT")+COUNTIFS(AVERBACOES!$B$2:$B$2000,A23,AVERBACOES!$Q$2:$Q$2000,"Averbado CT-e")+COUNTIFS(AVERBACOES!$B$2:$B$2000,A23,AVERBACOES!$Q$2:$Q$2000,"Averbado MDF-e")+COUNTIFS(AVERBACOES!$B$2:$B$2000,A23,AVERBACOES!$Q$2:$Q$2000,"Averbado pelo embarcador")&gt;0,"Sim","Não"))</f>
        <v/>
      </c>
      <c r="BG23" s="7" t="str">
        <f>IF(A23="","",IFERROR(INDEX(AVERBACOES!$L:$L,MATCH(A23,AVERBACOES!$B:$B,0)),"—"))</f>
        <v/>
      </c>
      <c r="BH23" s="7"/>
      <c r="BI23" s="7"/>
      <c r="BJ23" s="7"/>
      <c r="BK23" s="7"/>
      <c r="BL23" s="7"/>
      <c r="BM23" s="7">
        <f t="shared" si="2"/>
        <v>0</v>
      </c>
      <c r="BN23" s="7" t="str">
        <f t="shared" si="3"/>
        <v/>
      </c>
      <c r="BO23" s="7" t="str">
        <f t="shared" si="4"/>
        <v/>
      </c>
      <c r="BP23" s="7" t="str">
        <f t="shared" si="5"/>
        <v/>
      </c>
      <c r="BQ23" s="7" t="str">
        <f t="shared" si="6"/>
        <v/>
      </c>
      <c r="BR23" s="12"/>
      <c r="BS23" s="7" t="str">
        <f t="shared" si="7"/>
        <v/>
      </c>
      <c r="BT23" s="7" t="str">
        <f>IF(C23="","",IF(BV23=0,"Sem posição registrada",IFERROR(INDEX(POSICOES!$E:$E,MATCH(C23&amp;"#"&amp;ROUND(BV23*1440,0),POSICOES!$R:$R,0)),"?")))</f>
        <v/>
      </c>
      <c r="BU23" s="7" t="str">
        <f>IF(OR(C23="",BV23=0),"",IFERROR(INDEX(POSICOES!$F:$F,MATCH(C23&amp;"#"&amp;ROUND(BV23*1440,0),POSICOES!$R:$R,0))&amp;"/"&amp;INDEX(POSICOES!$G:$G,MATCH(C23&amp;"#"&amp;ROUND(BV23*1440,0),POSICOES!$R:$R,0))&amp;" - "&amp;INDEX(POSICOES!$H:$H,MATCH(C23&amp;"#"&amp;ROUND(BV23*1440,0),POSICOES!$R:$R,0)),""))</f>
        <v/>
      </c>
      <c r="BV23" s="14">
        <f>IF(C23="",0,SUMPRODUCT(MAX((POSICOES!$C$2:$C$3000=C23)*POSICOES!$B$2:$B$3000)))</f>
        <v>0</v>
      </c>
      <c r="BW23" s="7" t="str">
        <f t="shared" ca="1" si="8"/>
        <v/>
      </c>
      <c r="BX23" s="7" t="str">
        <f t="shared" ca="1" si="9"/>
        <v/>
      </c>
      <c r="BY23" s="12"/>
      <c r="BZ23" s="12"/>
      <c r="CA23" s="7" t="str">
        <f>IF(A23="","",IF(COUNTIFS(FRONTEIRA!$B$2:$B$2000,A23,FRONTEIRA!$AA$2:$AA$2000,"Sim")=0,"",ROUND(SUMIFS(FRONTEIRA!$Y$2:$Y$2000,FRONTEIRA!$B$2:$B$2000,A23,FRONTEIRA!$AA$2:$AA$2000,"Sim"),1)))</f>
        <v/>
      </c>
      <c r="CB23" s="7" t="str">
        <f>IF(A23="","",IFERROR(INDEX(FRONTEIRA!$L:$L,MATCH(A23,FRONTEIRA!$B:$B,0)),""))</f>
        <v/>
      </c>
      <c r="CC23" s="7" t="str">
        <f>IF(A23="","",IF(COUNTIFS(OCORRENCIAS!$B$2:$B$2000,A23,OCORRENCIAS!$Z$2:$Z$2000,"Sim")&gt;0,"Sim","Não"))</f>
        <v/>
      </c>
      <c r="CD23" s="7" t="str">
        <f t="shared" si="10"/>
        <v/>
      </c>
      <c r="CE23" s="7"/>
      <c r="CF23" s="7" t="str">
        <f t="shared" ca="1" si="11"/>
        <v xml:space="preserve">Motorista GR; Motorista seguradora; Veículo GR; Checklist; Espelhamento; SMP; Averbação; </v>
      </c>
      <c r="CG23" s="7" t="str">
        <f t="shared" si="12"/>
        <v/>
      </c>
      <c r="CH23" s="7" t="str">
        <f t="shared" si="13"/>
        <v/>
      </c>
      <c r="CI23" s="7" t="str">
        <f t="shared" si="14"/>
        <v>Não</v>
      </c>
      <c r="CJ23" s="7" t="str">
        <f t="shared" si="15"/>
        <v/>
      </c>
      <c r="CK23" s="7"/>
      <c r="CL23" s="7"/>
      <c r="CM23" s="7"/>
      <c r="CN23" s="12"/>
      <c r="CO23" s="7"/>
      <c r="CP23" s="7" t="str">
        <f t="shared" ca="1" si="16"/>
        <v/>
      </c>
    </row>
    <row r="24" spans="1:94" x14ac:dyDescent="0.25">
      <c r="A24" s="7"/>
      <c r="B24" s="12"/>
      <c r="C24" s="7"/>
      <c r="D24" s="7"/>
      <c r="E24" s="7"/>
      <c r="F24" s="7" t="str">
        <f>IF(C24="","",IFERROR(INDEX(VEICULOS!$C:$C,MATCH(C24,VEICULOS!$A:$A,0)),"?")&amp;IF(D24="",""," + "&amp;IFERROR(INDEX(VEICULOS!$C:$C,MATCH(D24,VEICULOS!$A:$A,0)),"?"))&amp;IF(E24="",""," + "&amp;IFERROR(INDEX(VEICULOS!$C:$C,MATCH(E24,VEICULOS!$A:$A,0)),"?")))</f>
        <v/>
      </c>
      <c r="G24" s="7" t="str">
        <f>IF(C24="","",IFERROR(INDEX(VEICULOS!$I:$I,MATCH(C24,VEICULOS!$A:$A,0)),"Não cadastrado"))</f>
        <v/>
      </c>
      <c r="H24" s="7"/>
      <c r="I24" s="7" t="str">
        <f>IF(H24="","",IFERROR(INDEX(MOTORISTAS!$B:$B,MATCH(H24,MOTORISTAS!$A:$A,0)),"Não cadastrado"))</f>
        <v/>
      </c>
      <c r="J24" s="7"/>
      <c r="K24" s="7"/>
      <c r="L24" s="7" t="str">
        <f>IF(K24="","",IFERROR(INDEX(MOTORISTAS!$B:$B,MATCH(K24,MOTORISTAS!$A:$A,0)),"Não cadastrado"))</f>
        <v/>
      </c>
      <c r="M24" s="7" t="str">
        <f>IF(H24="","",IFERROR(INDEX(MOTORISTAS!$AA:$AA,MATCH(H24,MOTORISTAS!$A:$A,0)),"Não cadastrado"))</f>
        <v/>
      </c>
      <c r="N24" s="7" t="str">
        <f>IF(H24="","",IF(COUNTIFS(CONSULTAS!$C$2:$C$2000,H24,CONSULTAS!$E$2:$E$2000,"GR",CONSULTAS!$S$2:$S$2000,"Sim")&gt;0,"Sim","Não"))</f>
        <v/>
      </c>
      <c r="O24" s="7" t="str">
        <f>IF(H24="","",IFERROR(INDEX(CONSULTAS!$L:$L,MATCH(H24&amp;"#GR",CONSULTAS!$T:$T,0)),"—"))</f>
        <v/>
      </c>
      <c r="P24" s="13" t="str">
        <f>IF(H24="","",IFERROR(INDEX(CONSULTAS!$Q:$Q,MATCH(H24&amp;"#GR",CONSULTAS!$T:$T,0)),""))</f>
        <v/>
      </c>
      <c r="Q24" s="7" t="str">
        <f>IF(H24="","",IF(COUNTIFS(CONSULTAS!$C$2:$C$2000,H24,CONSULTAS!$E$2:$E$2000,"Seguradora",CONSULTAS!$S$2:$S$2000,"Sim")&gt;0,"Sim","Não"))</f>
        <v/>
      </c>
      <c r="R24" s="7" t="str">
        <f>IF(H24="","",IFERROR(INDEX(CONSULTAS!$L:$L,MATCH(H24&amp;"#Seguradora",CONSULTAS!$T:$T,0)),"—"))</f>
        <v/>
      </c>
      <c r="S24" s="13" t="str">
        <f>IF(H24="","",IFERROR(INDEX(CONSULTAS!$Q:$Q,MATCH(H24&amp;"#Seguradora",CONSULTAS!$T:$T,0)),""))</f>
        <v/>
      </c>
      <c r="T24" s="10" t="str">
        <f>IF(H24="","",IFERROR(INDEX(CONSULTAS!$N:$N,MATCH(H24&amp;"#GR",CONSULTAS!$T:$T,0)),""))</f>
        <v/>
      </c>
      <c r="U24" s="7" t="str">
        <f>IF(K24="","N/A",IF(AND(COUNTIFS(CONSULTAS!$C$2:$C$2000,K24,CONSULTAS!$E$2:$E$2000,"GR",CONSULTAS!$S$2:$S$2000,"Sim")&gt;0,COUNTIFS(CONSULTAS!$C$2:$C$2000,K24,CONSULTAS!$E$2:$E$2000,"Seguradora",CONSULTAS!$S$2:$S$2000,"Sim")&gt;0),"Sim","Não"))</f>
        <v>N/A</v>
      </c>
      <c r="V24" s="7" t="str">
        <f>IF(C24="","",IFERROR(INDEX(VEICULOS!$X:$X,MATCH(C24,VEICULOS!$A:$A,0)),"Não"))</f>
        <v/>
      </c>
      <c r="W24" s="7"/>
      <c r="X24" s="7"/>
      <c r="Y24" s="7"/>
      <c r="Z24" s="10"/>
      <c r="AA24" s="7"/>
      <c r="AB24" s="10" t="str">
        <f t="shared" si="0"/>
        <v/>
      </c>
      <c r="AC24" s="7">
        <f>IF(OR(Y24="",AB24=""),0,SUMPRODUCT((PGR_REGRAS!$C$2:$C$61=Y24)*(PGR_REGRAS!$D$2:$D$61&lt;=AB24)*(PGR_REGRAS!$E$2:$E$61&gt;=AB24)*(PGR_REGRAS!$C$2:$C$61&lt;&gt;"")*ROW(PGR_REGRAS!$C$2:$C$61)))</f>
        <v>0</v>
      </c>
      <c r="AD24" s="7" t="str">
        <f>IF(AC24=0,IF(Y24="","","Sem regra - consultar seguradora"),INDEX(PGR_REGRAS!$A:$A,AC24))</f>
        <v/>
      </c>
      <c r="AE24" s="7" t="str">
        <f>IF(AC24=0,"",INDEX(PGR_REGRAS!$T:$T,AC24))</f>
        <v/>
      </c>
      <c r="AF24" s="7" t="str">
        <f>IF(AC24=0,"",INDEX(PGR_REGRAS!$I:$I,AC24))</f>
        <v/>
      </c>
      <c r="AG24" s="7" t="str">
        <f>IF(AC24=0,"",INDEX(PGR_REGRAS!$K:$K,AC24))</f>
        <v/>
      </c>
      <c r="AH24" s="7" t="str">
        <f t="shared" si="1"/>
        <v/>
      </c>
      <c r="AI24" s="7"/>
      <c r="AJ24" s="7"/>
      <c r="AK24" s="7"/>
      <c r="AL24" s="7"/>
      <c r="AM24" s="7"/>
      <c r="AN24" s="7"/>
      <c r="AO24" s="13"/>
      <c r="AP24" s="12"/>
      <c r="AQ24" s="12"/>
      <c r="AR24" s="7" t="str">
        <f>IF(C24="","",IFERROR(INDEX(RASTREADORES!$F:$F,MATCH(C24&amp;"#Principal",RASTREADORES!$Y:$Y,0))&amp;" ("&amp;INDEX(RASTREADORES!$G:$G,MATCH(C24&amp;"#Principal",RASTREADORES!$Y:$Y,0))&amp;")","Sem rastreador principal"))</f>
        <v/>
      </c>
      <c r="AS24" s="7" t="str">
        <f>IF(C24="","",IFERROR(INDEX(RASTREADORES!$H:$H,MATCH(C24&amp;"#Principal",RASTREADORES!$Y:$Y,0)),"—"))</f>
        <v/>
      </c>
      <c r="AT24" s="7" t="str">
        <f>IF(C24="","",IFERROR(INDEX(RASTREADORES!$A:$A,MATCH(C24&amp;"#Redundante",RASTREADORES!$Y:$Y,0)),IFERROR(INDEX(RASTREADORES!$A:$A,MATCH(C24&amp;"#Isca retornável",RASTREADORES!$Y:$Y,0)),IFERROR(INDEX(RASTREADORES!$A:$A,MATCH(C24&amp;"#Isca descartável",RASTREADORES!$Y:$Y,0)),"Nenhum"))))</f>
        <v/>
      </c>
      <c r="AU24" s="7" t="str">
        <f>IF(C24="","",IFERROR(INDEX(RASTREADORES!$L:$L,MATCH(C24&amp;"#Principal",RASTREADORES!$Y:$Y,0)),""))</f>
        <v/>
      </c>
      <c r="AV24" s="7" t="str">
        <f>IF(C24="","",IF(COUNTIFS(ESPELHAMENTOS!$B$2:$B$2000,C24,ESPELHAMENTOS!$O$2:$O$2000,"Sim")&gt;0,"Sim","Não"))</f>
        <v/>
      </c>
      <c r="AW24" s="7" t="str">
        <f>IF(C24="","",COUNTIFS(ESPELHAMENTOS!$B$2:$B$2000,C24,ESPELHAMENTOS!$O$2:$O$2000,"Sim"))</f>
        <v/>
      </c>
      <c r="AX24" s="7" t="str">
        <f>IF(C24="","",IF(COUNTIFS(ESPELHAMENTOS!$B$2:$B$2000,C24,ESPELHAMENTOS!$O$2:$O$2000,"Sim",ESPELHAMENTOS!$E$2:$E$2000,"GR transportadora")&gt;0,"Sim","Não"))</f>
        <v/>
      </c>
      <c r="AY24" s="7" t="str">
        <f>IF(OR(AQ24="",C24=""),"",IFERROR(ROUND((AQ24-SUMPRODUCT(MIN((ESPELHAMENTOS!$C$2:$C$2000=A24)*ESPELHAMENTOS!$H$2:$H$2000+(ESPELHAMENTOS!$C$2:$C$2000&lt;&gt;A24)*99999)))*24,1),""))</f>
        <v/>
      </c>
      <c r="AZ24" s="7" t="str">
        <f ca="1">IF(C24="","",IF(COUNTIFS(CHECKLISTS!$B$2:$B$2000,C24,CHECKLISTS!$AH$2:$AH$2000,"Válido",CHECKLISTS!$AG$2:$AG$2000,"&gt;="&amp;INT(IF(AO24="",TODAY(),AO24)))+COUNTIFS(CHECKLISTS!$B$2:$B$2000,C24,CHECKLISTS!$AH$2:$AH$2000,"Vence &lt;=7d",CHECKLISTS!$AG$2:$AG$2000,"&gt;="&amp;INT(IF(AO24="",TODAY(),AO24)))&gt;0,"Sim","Não"))</f>
        <v/>
      </c>
      <c r="BA24" s="13" t="str">
        <f>IF(C24="","",IF(COUNTIFS(CHECKLISTS!$B$2:$B$2000,C24,CHECKLISTS!$AF$2:$AF$2000,"Aprovado")=0,"",SUMPRODUCT(MAX((CHECKLISTS!$B$2:$B$2000=C24)*CHECKLISTS!$AG$2:$AG$2000))))</f>
        <v/>
      </c>
      <c r="BB24" s="7" t="str">
        <f>IF(A24="","",IF(COUNTIFS(SMP!$B$2:$B$2000,A24,SMP!$I$2:$I$2000,"Liberada")+COUNTIFS(SMP!$B$2:$B$2000,A24,SMP!$I$2:$I$2000,"Em andamento")+COUNTIFS(SMP!$B$2:$B$2000,A24,SMP!$I$2:$I$2000,"Finalizada")&gt;0,"Sim","Não"))</f>
        <v/>
      </c>
      <c r="BC24" s="7" t="str">
        <f>IF(A24="","",IFERROR(INDEX(SMP!$A:$A,MATCH(A24,SMP!$B:$B,0)),"—"))</f>
        <v/>
      </c>
      <c r="BD24" s="7" t="str">
        <f>IF(A24="","",IFERROR(INDEX(SMP!$I:$I,MATCH(A24,SMP!$B:$B,0)),"Não aberta"))</f>
        <v/>
      </c>
      <c r="BE24" s="7" t="str">
        <f>IF(A24="","",IFERROR(INDEX(SMP!$D:$D,MATCH(A24,SMP!$B:$B,0)),""))</f>
        <v/>
      </c>
      <c r="BF24" s="7" t="str">
        <f>IF(A24="","",IF(COUNTIFS(AVERBACOES!$B$2:$B$2000,A24,AVERBACOES!$Q$2:$Q$2000,"Averbado completo")+COUNTIFS(AVERBACOES!$B$2:$B$2000,A24,AVERBACOES!$Q$2:$Q$2000,"Averbado CRT")+COUNTIFS(AVERBACOES!$B$2:$B$2000,A24,AVERBACOES!$Q$2:$Q$2000,"Averbado CT-e")+COUNTIFS(AVERBACOES!$B$2:$B$2000,A24,AVERBACOES!$Q$2:$Q$2000,"Averbado MDF-e")+COUNTIFS(AVERBACOES!$B$2:$B$2000,A24,AVERBACOES!$Q$2:$Q$2000,"Averbado pelo embarcador")&gt;0,"Sim","Não"))</f>
        <v/>
      </c>
      <c r="BG24" s="7" t="str">
        <f>IF(A24="","",IFERROR(INDEX(AVERBACOES!$L:$L,MATCH(A24,AVERBACOES!$B:$B,0)),"—"))</f>
        <v/>
      </c>
      <c r="BH24" s="7"/>
      <c r="BI24" s="7"/>
      <c r="BJ24" s="7"/>
      <c r="BK24" s="7"/>
      <c r="BL24" s="7"/>
      <c r="BM24" s="7">
        <f t="shared" si="2"/>
        <v>0</v>
      </c>
      <c r="BN24" s="7" t="str">
        <f t="shared" si="3"/>
        <v/>
      </c>
      <c r="BO24" s="7" t="str">
        <f t="shared" si="4"/>
        <v/>
      </c>
      <c r="BP24" s="7" t="str">
        <f t="shared" si="5"/>
        <v/>
      </c>
      <c r="BQ24" s="7" t="str">
        <f t="shared" si="6"/>
        <v/>
      </c>
      <c r="BR24" s="12"/>
      <c r="BS24" s="7" t="str">
        <f t="shared" si="7"/>
        <v/>
      </c>
      <c r="BT24" s="7" t="str">
        <f>IF(C24="","",IF(BV24=0,"Sem posição registrada",IFERROR(INDEX(POSICOES!$E:$E,MATCH(C24&amp;"#"&amp;ROUND(BV24*1440,0),POSICOES!$R:$R,0)),"?")))</f>
        <v/>
      </c>
      <c r="BU24" s="7" t="str">
        <f>IF(OR(C24="",BV24=0),"",IFERROR(INDEX(POSICOES!$F:$F,MATCH(C24&amp;"#"&amp;ROUND(BV24*1440,0),POSICOES!$R:$R,0))&amp;"/"&amp;INDEX(POSICOES!$G:$G,MATCH(C24&amp;"#"&amp;ROUND(BV24*1440,0),POSICOES!$R:$R,0))&amp;" - "&amp;INDEX(POSICOES!$H:$H,MATCH(C24&amp;"#"&amp;ROUND(BV24*1440,0),POSICOES!$R:$R,0)),""))</f>
        <v/>
      </c>
      <c r="BV24" s="14">
        <f>IF(C24="",0,SUMPRODUCT(MAX((POSICOES!$C$2:$C$3000=C24)*POSICOES!$B$2:$B$3000)))</f>
        <v>0</v>
      </c>
      <c r="BW24" s="7" t="str">
        <f t="shared" ca="1" si="8"/>
        <v/>
      </c>
      <c r="BX24" s="7" t="str">
        <f t="shared" ca="1" si="9"/>
        <v/>
      </c>
      <c r="BY24" s="12"/>
      <c r="BZ24" s="12"/>
      <c r="CA24" s="7" t="str">
        <f>IF(A24="","",IF(COUNTIFS(FRONTEIRA!$B$2:$B$2000,A24,FRONTEIRA!$AA$2:$AA$2000,"Sim")=0,"",ROUND(SUMIFS(FRONTEIRA!$Y$2:$Y$2000,FRONTEIRA!$B$2:$B$2000,A24,FRONTEIRA!$AA$2:$AA$2000,"Sim"),1)))</f>
        <v/>
      </c>
      <c r="CB24" s="7" t="str">
        <f>IF(A24="","",IFERROR(INDEX(FRONTEIRA!$L:$L,MATCH(A24,FRONTEIRA!$B:$B,0)),""))</f>
        <v/>
      </c>
      <c r="CC24" s="7" t="str">
        <f>IF(A24="","",IF(COUNTIFS(OCORRENCIAS!$B$2:$B$2000,A24,OCORRENCIAS!$Z$2:$Z$2000,"Sim")&gt;0,"Sim","Não"))</f>
        <v/>
      </c>
      <c r="CD24" s="7" t="str">
        <f t="shared" si="10"/>
        <v/>
      </c>
      <c r="CE24" s="7"/>
      <c r="CF24" s="7" t="str">
        <f t="shared" ca="1" si="11"/>
        <v xml:space="preserve">Motorista GR; Motorista seguradora; Veículo GR; Checklist; Espelhamento; SMP; Averbação; </v>
      </c>
      <c r="CG24" s="7" t="str">
        <f t="shared" si="12"/>
        <v/>
      </c>
      <c r="CH24" s="7" t="str">
        <f t="shared" si="13"/>
        <v/>
      </c>
      <c r="CI24" s="7" t="str">
        <f t="shared" si="14"/>
        <v>Não</v>
      </c>
      <c r="CJ24" s="7" t="str">
        <f t="shared" si="15"/>
        <v/>
      </c>
      <c r="CK24" s="7"/>
      <c r="CL24" s="7"/>
      <c r="CM24" s="7"/>
      <c r="CN24" s="12"/>
      <c r="CO24" s="7"/>
      <c r="CP24" s="7" t="str">
        <f t="shared" ca="1" si="16"/>
        <v/>
      </c>
    </row>
    <row r="25" spans="1:94" x14ac:dyDescent="0.25">
      <c r="A25" s="7"/>
      <c r="B25" s="12"/>
      <c r="C25" s="7"/>
      <c r="D25" s="7"/>
      <c r="E25" s="7"/>
      <c r="F25" s="7" t="str">
        <f>IF(C25="","",IFERROR(INDEX(VEICULOS!$C:$C,MATCH(C25,VEICULOS!$A:$A,0)),"?")&amp;IF(D25="",""," + "&amp;IFERROR(INDEX(VEICULOS!$C:$C,MATCH(D25,VEICULOS!$A:$A,0)),"?"))&amp;IF(E25="",""," + "&amp;IFERROR(INDEX(VEICULOS!$C:$C,MATCH(E25,VEICULOS!$A:$A,0)),"?")))</f>
        <v/>
      </c>
      <c r="G25" s="7" t="str">
        <f>IF(C25="","",IFERROR(INDEX(VEICULOS!$I:$I,MATCH(C25,VEICULOS!$A:$A,0)),"Não cadastrado"))</f>
        <v/>
      </c>
      <c r="H25" s="7"/>
      <c r="I25" s="7" t="str">
        <f>IF(H25="","",IFERROR(INDEX(MOTORISTAS!$B:$B,MATCH(H25,MOTORISTAS!$A:$A,0)),"Não cadastrado"))</f>
        <v/>
      </c>
      <c r="J25" s="7"/>
      <c r="K25" s="7"/>
      <c r="L25" s="7" t="str">
        <f>IF(K25="","",IFERROR(INDEX(MOTORISTAS!$B:$B,MATCH(K25,MOTORISTAS!$A:$A,0)),"Não cadastrado"))</f>
        <v/>
      </c>
      <c r="M25" s="7" t="str">
        <f>IF(H25="","",IFERROR(INDEX(MOTORISTAS!$AA:$AA,MATCH(H25,MOTORISTAS!$A:$A,0)),"Não cadastrado"))</f>
        <v/>
      </c>
      <c r="N25" s="7" t="str">
        <f>IF(H25="","",IF(COUNTIFS(CONSULTAS!$C$2:$C$2000,H25,CONSULTAS!$E$2:$E$2000,"GR",CONSULTAS!$S$2:$S$2000,"Sim")&gt;0,"Sim","Não"))</f>
        <v/>
      </c>
      <c r="O25" s="7" t="str">
        <f>IF(H25="","",IFERROR(INDEX(CONSULTAS!$L:$L,MATCH(H25&amp;"#GR",CONSULTAS!$T:$T,0)),"—"))</f>
        <v/>
      </c>
      <c r="P25" s="13" t="str">
        <f>IF(H25="","",IFERROR(INDEX(CONSULTAS!$Q:$Q,MATCH(H25&amp;"#GR",CONSULTAS!$T:$T,0)),""))</f>
        <v/>
      </c>
      <c r="Q25" s="7" t="str">
        <f>IF(H25="","",IF(COUNTIFS(CONSULTAS!$C$2:$C$2000,H25,CONSULTAS!$E$2:$E$2000,"Seguradora",CONSULTAS!$S$2:$S$2000,"Sim")&gt;0,"Sim","Não"))</f>
        <v/>
      </c>
      <c r="R25" s="7" t="str">
        <f>IF(H25="","",IFERROR(INDEX(CONSULTAS!$L:$L,MATCH(H25&amp;"#Seguradora",CONSULTAS!$T:$T,0)),"—"))</f>
        <v/>
      </c>
      <c r="S25" s="13" t="str">
        <f>IF(H25="","",IFERROR(INDEX(CONSULTAS!$Q:$Q,MATCH(H25&amp;"#Seguradora",CONSULTAS!$T:$T,0)),""))</f>
        <v/>
      </c>
      <c r="T25" s="10" t="str">
        <f>IF(H25="","",IFERROR(INDEX(CONSULTAS!$N:$N,MATCH(H25&amp;"#GR",CONSULTAS!$T:$T,0)),""))</f>
        <v/>
      </c>
      <c r="U25" s="7" t="str">
        <f>IF(K25="","N/A",IF(AND(COUNTIFS(CONSULTAS!$C$2:$C$2000,K25,CONSULTAS!$E$2:$E$2000,"GR",CONSULTAS!$S$2:$S$2000,"Sim")&gt;0,COUNTIFS(CONSULTAS!$C$2:$C$2000,K25,CONSULTAS!$E$2:$E$2000,"Seguradora",CONSULTAS!$S$2:$S$2000,"Sim")&gt;0),"Sim","Não"))</f>
        <v>N/A</v>
      </c>
      <c r="V25" s="7" t="str">
        <f>IF(C25="","",IFERROR(INDEX(VEICULOS!$X:$X,MATCH(C25,VEICULOS!$A:$A,0)),"Não"))</f>
        <v/>
      </c>
      <c r="W25" s="7"/>
      <c r="X25" s="7"/>
      <c r="Y25" s="7"/>
      <c r="Z25" s="10"/>
      <c r="AA25" s="7"/>
      <c r="AB25" s="10" t="str">
        <f t="shared" si="0"/>
        <v/>
      </c>
      <c r="AC25" s="7">
        <f>IF(OR(Y25="",AB25=""),0,SUMPRODUCT((PGR_REGRAS!$C$2:$C$61=Y25)*(PGR_REGRAS!$D$2:$D$61&lt;=AB25)*(PGR_REGRAS!$E$2:$E$61&gt;=AB25)*(PGR_REGRAS!$C$2:$C$61&lt;&gt;"")*ROW(PGR_REGRAS!$C$2:$C$61)))</f>
        <v>0</v>
      </c>
      <c r="AD25" s="7" t="str">
        <f>IF(AC25=0,IF(Y25="","","Sem regra - consultar seguradora"),INDEX(PGR_REGRAS!$A:$A,AC25))</f>
        <v/>
      </c>
      <c r="AE25" s="7" t="str">
        <f>IF(AC25=0,"",INDEX(PGR_REGRAS!$T:$T,AC25))</f>
        <v/>
      </c>
      <c r="AF25" s="7" t="str">
        <f>IF(AC25=0,"",INDEX(PGR_REGRAS!$I:$I,AC25))</f>
        <v/>
      </c>
      <c r="AG25" s="7" t="str">
        <f>IF(AC25=0,"",INDEX(PGR_REGRAS!$K:$K,AC25))</f>
        <v/>
      </c>
      <c r="AH25" s="7" t="str">
        <f t="shared" si="1"/>
        <v/>
      </c>
      <c r="AI25" s="7"/>
      <c r="AJ25" s="7"/>
      <c r="AK25" s="7"/>
      <c r="AL25" s="7"/>
      <c r="AM25" s="7"/>
      <c r="AN25" s="7"/>
      <c r="AO25" s="13"/>
      <c r="AP25" s="12"/>
      <c r="AQ25" s="12"/>
      <c r="AR25" s="7" t="str">
        <f>IF(C25="","",IFERROR(INDEX(RASTREADORES!$F:$F,MATCH(C25&amp;"#Principal",RASTREADORES!$Y:$Y,0))&amp;" ("&amp;INDEX(RASTREADORES!$G:$G,MATCH(C25&amp;"#Principal",RASTREADORES!$Y:$Y,0))&amp;")","Sem rastreador principal"))</f>
        <v/>
      </c>
      <c r="AS25" s="7" t="str">
        <f>IF(C25="","",IFERROR(INDEX(RASTREADORES!$H:$H,MATCH(C25&amp;"#Principal",RASTREADORES!$Y:$Y,0)),"—"))</f>
        <v/>
      </c>
      <c r="AT25" s="7" t="str">
        <f>IF(C25="","",IFERROR(INDEX(RASTREADORES!$A:$A,MATCH(C25&amp;"#Redundante",RASTREADORES!$Y:$Y,0)),IFERROR(INDEX(RASTREADORES!$A:$A,MATCH(C25&amp;"#Isca retornável",RASTREADORES!$Y:$Y,0)),IFERROR(INDEX(RASTREADORES!$A:$A,MATCH(C25&amp;"#Isca descartável",RASTREADORES!$Y:$Y,0)),"Nenhum"))))</f>
        <v/>
      </c>
      <c r="AU25" s="7" t="str">
        <f>IF(C25="","",IFERROR(INDEX(RASTREADORES!$L:$L,MATCH(C25&amp;"#Principal",RASTREADORES!$Y:$Y,0)),""))</f>
        <v/>
      </c>
      <c r="AV25" s="7" t="str">
        <f>IF(C25="","",IF(COUNTIFS(ESPELHAMENTOS!$B$2:$B$2000,C25,ESPELHAMENTOS!$O$2:$O$2000,"Sim")&gt;0,"Sim","Não"))</f>
        <v/>
      </c>
      <c r="AW25" s="7" t="str">
        <f>IF(C25="","",COUNTIFS(ESPELHAMENTOS!$B$2:$B$2000,C25,ESPELHAMENTOS!$O$2:$O$2000,"Sim"))</f>
        <v/>
      </c>
      <c r="AX25" s="7" t="str">
        <f>IF(C25="","",IF(COUNTIFS(ESPELHAMENTOS!$B$2:$B$2000,C25,ESPELHAMENTOS!$O$2:$O$2000,"Sim",ESPELHAMENTOS!$E$2:$E$2000,"GR transportadora")&gt;0,"Sim","Não"))</f>
        <v/>
      </c>
      <c r="AY25" s="7" t="str">
        <f>IF(OR(AQ25="",C25=""),"",IFERROR(ROUND((AQ25-SUMPRODUCT(MIN((ESPELHAMENTOS!$C$2:$C$2000=A25)*ESPELHAMENTOS!$H$2:$H$2000+(ESPELHAMENTOS!$C$2:$C$2000&lt;&gt;A25)*99999)))*24,1),""))</f>
        <v/>
      </c>
      <c r="AZ25" s="7" t="str">
        <f ca="1">IF(C25="","",IF(COUNTIFS(CHECKLISTS!$B$2:$B$2000,C25,CHECKLISTS!$AH$2:$AH$2000,"Válido",CHECKLISTS!$AG$2:$AG$2000,"&gt;="&amp;INT(IF(AO25="",TODAY(),AO25)))+COUNTIFS(CHECKLISTS!$B$2:$B$2000,C25,CHECKLISTS!$AH$2:$AH$2000,"Vence &lt;=7d",CHECKLISTS!$AG$2:$AG$2000,"&gt;="&amp;INT(IF(AO25="",TODAY(),AO25)))&gt;0,"Sim","Não"))</f>
        <v/>
      </c>
      <c r="BA25" s="13" t="str">
        <f>IF(C25="","",IF(COUNTIFS(CHECKLISTS!$B$2:$B$2000,C25,CHECKLISTS!$AF$2:$AF$2000,"Aprovado")=0,"",SUMPRODUCT(MAX((CHECKLISTS!$B$2:$B$2000=C25)*CHECKLISTS!$AG$2:$AG$2000))))</f>
        <v/>
      </c>
      <c r="BB25" s="7" t="str">
        <f>IF(A25="","",IF(COUNTIFS(SMP!$B$2:$B$2000,A25,SMP!$I$2:$I$2000,"Liberada")+COUNTIFS(SMP!$B$2:$B$2000,A25,SMP!$I$2:$I$2000,"Em andamento")+COUNTIFS(SMP!$B$2:$B$2000,A25,SMP!$I$2:$I$2000,"Finalizada")&gt;0,"Sim","Não"))</f>
        <v/>
      </c>
      <c r="BC25" s="7" t="str">
        <f>IF(A25="","",IFERROR(INDEX(SMP!$A:$A,MATCH(A25,SMP!$B:$B,0)),"—"))</f>
        <v/>
      </c>
      <c r="BD25" s="7" t="str">
        <f>IF(A25="","",IFERROR(INDEX(SMP!$I:$I,MATCH(A25,SMP!$B:$B,0)),"Não aberta"))</f>
        <v/>
      </c>
      <c r="BE25" s="7" t="str">
        <f>IF(A25="","",IFERROR(INDEX(SMP!$D:$D,MATCH(A25,SMP!$B:$B,0)),""))</f>
        <v/>
      </c>
      <c r="BF25" s="7" t="str">
        <f>IF(A25="","",IF(COUNTIFS(AVERBACOES!$B$2:$B$2000,A25,AVERBACOES!$Q$2:$Q$2000,"Averbado completo")+COUNTIFS(AVERBACOES!$B$2:$B$2000,A25,AVERBACOES!$Q$2:$Q$2000,"Averbado CRT")+COUNTIFS(AVERBACOES!$B$2:$B$2000,A25,AVERBACOES!$Q$2:$Q$2000,"Averbado CT-e")+COUNTIFS(AVERBACOES!$B$2:$B$2000,A25,AVERBACOES!$Q$2:$Q$2000,"Averbado MDF-e")+COUNTIFS(AVERBACOES!$B$2:$B$2000,A25,AVERBACOES!$Q$2:$Q$2000,"Averbado pelo embarcador")&gt;0,"Sim","Não"))</f>
        <v/>
      </c>
      <c r="BG25" s="7" t="str">
        <f>IF(A25="","",IFERROR(INDEX(AVERBACOES!$L:$L,MATCH(A25,AVERBACOES!$B:$B,0)),"—"))</f>
        <v/>
      </c>
      <c r="BH25" s="7"/>
      <c r="BI25" s="7"/>
      <c r="BJ25" s="7"/>
      <c r="BK25" s="7"/>
      <c r="BL25" s="7"/>
      <c r="BM25" s="7">
        <f t="shared" si="2"/>
        <v>0</v>
      </c>
      <c r="BN25" s="7" t="str">
        <f t="shared" si="3"/>
        <v/>
      </c>
      <c r="BO25" s="7" t="str">
        <f t="shared" si="4"/>
        <v/>
      </c>
      <c r="BP25" s="7" t="str">
        <f t="shared" si="5"/>
        <v/>
      </c>
      <c r="BQ25" s="7" t="str">
        <f t="shared" si="6"/>
        <v/>
      </c>
      <c r="BR25" s="12"/>
      <c r="BS25" s="7" t="str">
        <f t="shared" si="7"/>
        <v/>
      </c>
      <c r="BT25" s="7" t="str">
        <f>IF(C25="","",IF(BV25=0,"Sem posição registrada",IFERROR(INDEX(POSICOES!$E:$E,MATCH(C25&amp;"#"&amp;ROUND(BV25*1440,0),POSICOES!$R:$R,0)),"?")))</f>
        <v/>
      </c>
      <c r="BU25" s="7" t="str">
        <f>IF(OR(C25="",BV25=0),"",IFERROR(INDEX(POSICOES!$F:$F,MATCH(C25&amp;"#"&amp;ROUND(BV25*1440,0),POSICOES!$R:$R,0))&amp;"/"&amp;INDEX(POSICOES!$G:$G,MATCH(C25&amp;"#"&amp;ROUND(BV25*1440,0),POSICOES!$R:$R,0))&amp;" - "&amp;INDEX(POSICOES!$H:$H,MATCH(C25&amp;"#"&amp;ROUND(BV25*1440,0),POSICOES!$R:$R,0)),""))</f>
        <v/>
      </c>
      <c r="BV25" s="14">
        <f>IF(C25="",0,SUMPRODUCT(MAX((POSICOES!$C$2:$C$3000=C25)*POSICOES!$B$2:$B$3000)))</f>
        <v>0</v>
      </c>
      <c r="BW25" s="7" t="str">
        <f t="shared" ca="1" si="8"/>
        <v/>
      </c>
      <c r="BX25" s="7" t="str">
        <f t="shared" ca="1" si="9"/>
        <v/>
      </c>
      <c r="BY25" s="12"/>
      <c r="BZ25" s="12"/>
      <c r="CA25" s="7" t="str">
        <f>IF(A25="","",IF(COUNTIFS(FRONTEIRA!$B$2:$B$2000,A25,FRONTEIRA!$AA$2:$AA$2000,"Sim")=0,"",ROUND(SUMIFS(FRONTEIRA!$Y$2:$Y$2000,FRONTEIRA!$B$2:$B$2000,A25,FRONTEIRA!$AA$2:$AA$2000,"Sim"),1)))</f>
        <v/>
      </c>
      <c r="CB25" s="7" t="str">
        <f>IF(A25="","",IFERROR(INDEX(FRONTEIRA!$L:$L,MATCH(A25,FRONTEIRA!$B:$B,0)),""))</f>
        <v/>
      </c>
      <c r="CC25" s="7" t="str">
        <f>IF(A25="","",IF(COUNTIFS(OCORRENCIAS!$B$2:$B$2000,A25,OCORRENCIAS!$Z$2:$Z$2000,"Sim")&gt;0,"Sim","Não"))</f>
        <v/>
      </c>
      <c r="CD25" s="7" t="str">
        <f t="shared" si="10"/>
        <v/>
      </c>
      <c r="CE25" s="7"/>
      <c r="CF25" s="7" t="str">
        <f t="shared" ca="1" si="11"/>
        <v xml:space="preserve">Motorista GR; Motorista seguradora; Veículo GR; Checklist; Espelhamento; SMP; Averbação; </v>
      </c>
      <c r="CG25" s="7" t="str">
        <f t="shared" si="12"/>
        <v/>
      </c>
      <c r="CH25" s="7" t="str">
        <f t="shared" si="13"/>
        <v/>
      </c>
      <c r="CI25" s="7" t="str">
        <f t="shared" si="14"/>
        <v>Não</v>
      </c>
      <c r="CJ25" s="7" t="str">
        <f t="shared" si="15"/>
        <v/>
      </c>
      <c r="CK25" s="7"/>
      <c r="CL25" s="7"/>
      <c r="CM25" s="7"/>
      <c r="CN25" s="12"/>
      <c r="CO25" s="7"/>
      <c r="CP25" s="7" t="str">
        <f t="shared" ca="1" si="16"/>
        <v/>
      </c>
    </row>
    <row r="26" spans="1:94" x14ac:dyDescent="0.25">
      <c r="A26" s="7"/>
      <c r="B26" s="12"/>
      <c r="C26" s="7"/>
      <c r="D26" s="7"/>
      <c r="E26" s="7"/>
      <c r="F26" s="7" t="str">
        <f>IF(C26="","",IFERROR(INDEX(VEICULOS!$C:$C,MATCH(C26,VEICULOS!$A:$A,0)),"?")&amp;IF(D26="",""," + "&amp;IFERROR(INDEX(VEICULOS!$C:$C,MATCH(D26,VEICULOS!$A:$A,0)),"?"))&amp;IF(E26="",""," + "&amp;IFERROR(INDEX(VEICULOS!$C:$C,MATCH(E26,VEICULOS!$A:$A,0)),"?")))</f>
        <v/>
      </c>
      <c r="G26" s="7" t="str">
        <f>IF(C26="","",IFERROR(INDEX(VEICULOS!$I:$I,MATCH(C26,VEICULOS!$A:$A,0)),"Não cadastrado"))</f>
        <v/>
      </c>
      <c r="H26" s="7"/>
      <c r="I26" s="7" t="str">
        <f>IF(H26="","",IFERROR(INDEX(MOTORISTAS!$B:$B,MATCH(H26,MOTORISTAS!$A:$A,0)),"Não cadastrado"))</f>
        <v/>
      </c>
      <c r="J26" s="7"/>
      <c r="K26" s="7"/>
      <c r="L26" s="7" t="str">
        <f>IF(K26="","",IFERROR(INDEX(MOTORISTAS!$B:$B,MATCH(K26,MOTORISTAS!$A:$A,0)),"Não cadastrado"))</f>
        <v/>
      </c>
      <c r="M26" s="7" t="str">
        <f>IF(H26="","",IFERROR(INDEX(MOTORISTAS!$AA:$AA,MATCH(H26,MOTORISTAS!$A:$A,0)),"Não cadastrado"))</f>
        <v/>
      </c>
      <c r="N26" s="7" t="str">
        <f>IF(H26="","",IF(COUNTIFS(CONSULTAS!$C$2:$C$2000,H26,CONSULTAS!$E$2:$E$2000,"GR",CONSULTAS!$S$2:$S$2000,"Sim")&gt;0,"Sim","Não"))</f>
        <v/>
      </c>
      <c r="O26" s="7" t="str">
        <f>IF(H26="","",IFERROR(INDEX(CONSULTAS!$L:$L,MATCH(H26&amp;"#GR",CONSULTAS!$T:$T,0)),"—"))</f>
        <v/>
      </c>
      <c r="P26" s="13" t="str">
        <f>IF(H26="","",IFERROR(INDEX(CONSULTAS!$Q:$Q,MATCH(H26&amp;"#GR",CONSULTAS!$T:$T,0)),""))</f>
        <v/>
      </c>
      <c r="Q26" s="7" t="str">
        <f>IF(H26="","",IF(COUNTIFS(CONSULTAS!$C$2:$C$2000,H26,CONSULTAS!$E$2:$E$2000,"Seguradora",CONSULTAS!$S$2:$S$2000,"Sim")&gt;0,"Sim","Não"))</f>
        <v/>
      </c>
      <c r="R26" s="7" t="str">
        <f>IF(H26="","",IFERROR(INDEX(CONSULTAS!$L:$L,MATCH(H26&amp;"#Seguradora",CONSULTAS!$T:$T,0)),"—"))</f>
        <v/>
      </c>
      <c r="S26" s="13" t="str">
        <f>IF(H26="","",IFERROR(INDEX(CONSULTAS!$Q:$Q,MATCH(H26&amp;"#Seguradora",CONSULTAS!$T:$T,0)),""))</f>
        <v/>
      </c>
      <c r="T26" s="10" t="str">
        <f>IF(H26="","",IFERROR(INDEX(CONSULTAS!$N:$N,MATCH(H26&amp;"#GR",CONSULTAS!$T:$T,0)),""))</f>
        <v/>
      </c>
      <c r="U26" s="7" t="str">
        <f>IF(K26="","N/A",IF(AND(COUNTIFS(CONSULTAS!$C$2:$C$2000,K26,CONSULTAS!$E$2:$E$2000,"GR",CONSULTAS!$S$2:$S$2000,"Sim")&gt;0,COUNTIFS(CONSULTAS!$C$2:$C$2000,K26,CONSULTAS!$E$2:$E$2000,"Seguradora",CONSULTAS!$S$2:$S$2000,"Sim")&gt;0),"Sim","Não"))</f>
        <v>N/A</v>
      </c>
      <c r="V26" s="7" t="str">
        <f>IF(C26="","",IFERROR(INDEX(VEICULOS!$X:$X,MATCH(C26,VEICULOS!$A:$A,0)),"Não"))</f>
        <v/>
      </c>
      <c r="W26" s="7"/>
      <c r="X26" s="7"/>
      <c r="Y26" s="7"/>
      <c r="Z26" s="10"/>
      <c r="AA26" s="7"/>
      <c r="AB26" s="10" t="str">
        <f t="shared" si="0"/>
        <v/>
      </c>
      <c r="AC26" s="7">
        <f>IF(OR(Y26="",AB26=""),0,SUMPRODUCT((PGR_REGRAS!$C$2:$C$61=Y26)*(PGR_REGRAS!$D$2:$D$61&lt;=AB26)*(PGR_REGRAS!$E$2:$E$61&gt;=AB26)*(PGR_REGRAS!$C$2:$C$61&lt;&gt;"")*ROW(PGR_REGRAS!$C$2:$C$61)))</f>
        <v>0</v>
      </c>
      <c r="AD26" s="7" t="str">
        <f>IF(AC26=0,IF(Y26="","","Sem regra - consultar seguradora"),INDEX(PGR_REGRAS!$A:$A,AC26))</f>
        <v/>
      </c>
      <c r="AE26" s="7" t="str">
        <f>IF(AC26=0,"",INDEX(PGR_REGRAS!$T:$T,AC26))</f>
        <v/>
      </c>
      <c r="AF26" s="7" t="str">
        <f>IF(AC26=0,"",INDEX(PGR_REGRAS!$I:$I,AC26))</f>
        <v/>
      </c>
      <c r="AG26" s="7" t="str">
        <f>IF(AC26=0,"",INDEX(PGR_REGRAS!$K:$K,AC26))</f>
        <v/>
      </c>
      <c r="AH26" s="7" t="str">
        <f t="shared" si="1"/>
        <v/>
      </c>
      <c r="AI26" s="7"/>
      <c r="AJ26" s="7"/>
      <c r="AK26" s="7"/>
      <c r="AL26" s="7"/>
      <c r="AM26" s="7"/>
      <c r="AN26" s="7"/>
      <c r="AO26" s="13"/>
      <c r="AP26" s="12"/>
      <c r="AQ26" s="12"/>
      <c r="AR26" s="7" t="str">
        <f>IF(C26="","",IFERROR(INDEX(RASTREADORES!$F:$F,MATCH(C26&amp;"#Principal",RASTREADORES!$Y:$Y,0))&amp;" ("&amp;INDEX(RASTREADORES!$G:$G,MATCH(C26&amp;"#Principal",RASTREADORES!$Y:$Y,0))&amp;")","Sem rastreador principal"))</f>
        <v/>
      </c>
      <c r="AS26" s="7" t="str">
        <f>IF(C26="","",IFERROR(INDEX(RASTREADORES!$H:$H,MATCH(C26&amp;"#Principal",RASTREADORES!$Y:$Y,0)),"—"))</f>
        <v/>
      </c>
      <c r="AT26" s="7" t="str">
        <f>IF(C26="","",IFERROR(INDEX(RASTREADORES!$A:$A,MATCH(C26&amp;"#Redundante",RASTREADORES!$Y:$Y,0)),IFERROR(INDEX(RASTREADORES!$A:$A,MATCH(C26&amp;"#Isca retornável",RASTREADORES!$Y:$Y,0)),IFERROR(INDEX(RASTREADORES!$A:$A,MATCH(C26&amp;"#Isca descartável",RASTREADORES!$Y:$Y,0)),"Nenhum"))))</f>
        <v/>
      </c>
      <c r="AU26" s="7" t="str">
        <f>IF(C26="","",IFERROR(INDEX(RASTREADORES!$L:$L,MATCH(C26&amp;"#Principal",RASTREADORES!$Y:$Y,0)),""))</f>
        <v/>
      </c>
      <c r="AV26" s="7" t="str">
        <f>IF(C26="","",IF(COUNTIFS(ESPELHAMENTOS!$B$2:$B$2000,C26,ESPELHAMENTOS!$O$2:$O$2000,"Sim")&gt;0,"Sim","Não"))</f>
        <v/>
      </c>
      <c r="AW26" s="7" t="str">
        <f>IF(C26="","",COUNTIFS(ESPELHAMENTOS!$B$2:$B$2000,C26,ESPELHAMENTOS!$O$2:$O$2000,"Sim"))</f>
        <v/>
      </c>
      <c r="AX26" s="7" t="str">
        <f>IF(C26="","",IF(COUNTIFS(ESPELHAMENTOS!$B$2:$B$2000,C26,ESPELHAMENTOS!$O$2:$O$2000,"Sim",ESPELHAMENTOS!$E$2:$E$2000,"GR transportadora")&gt;0,"Sim","Não"))</f>
        <v/>
      </c>
      <c r="AY26" s="7" t="str">
        <f>IF(OR(AQ26="",C26=""),"",IFERROR(ROUND((AQ26-SUMPRODUCT(MIN((ESPELHAMENTOS!$C$2:$C$2000=A26)*ESPELHAMENTOS!$H$2:$H$2000+(ESPELHAMENTOS!$C$2:$C$2000&lt;&gt;A26)*99999)))*24,1),""))</f>
        <v/>
      </c>
      <c r="AZ26" s="7" t="str">
        <f ca="1">IF(C26="","",IF(COUNTIFS(CHECKLISTS!$B$2:$B$2000,C26,CHECKLISTS!$AH$2:$AH$2000,"Válido",CHECKLISTS!$AG$2:$AG$2000,"&gt;="&amp;INT(IF(AO26="",TODAY(),AO26)))+COUNTIFS(CHECKLISTS!$B$2:$B$2000,C26,CHECKLISTS!$AH$2:$AH$2000,"Vence &lt;=7d",CHECKLISTS!$AG$2:$AG$2000,"&gt;="&amp;INT(IF(AO26="",TODAY(),AO26)))&gt;0,"Sim","Não"))</f>
        <v/>
      </c>
      <c r="BA26" s="13" t="str">
        <f>IF(C26="","",IF(COUNTIFS(CHECKLISTS!$B$2:$B$2000,C26,CHECKLISTS!$AF$2:$AF$2000,"Aprovado")=0,"",SUMPRODUCT(MAX((CHECKLISTS!$B$2:$B$2000=C26)*CHECKLISTS!$AG$2:$AG$2000))))</f>
        <v/>
      </c>
      <c r="BB26" s="7" t="str">
        <f>IF(A26="","",IF(COUNTIFS(SMP!$B$2:$B$2000,A26,SMP!$I$2:$I$2000,"Liberada")+COUNTIFS(SMP!$B$2:$B$2000,A26,SMP!$I$2:$I$2000,"Em andamento")+COUNTIFS(SMP!$B$2:$B$2000,A26,SMP!$I$2:$I$2000,"Finalizada")&gt;0,"Sim","Não"))</f>
        <v/>
      </c>
      <c r="BC26" s="7" t="str">
        <f>IF(A26="","",IFERROR(INDEX(SMP!$A:$A,MATCH(A26,SMP!$B:$B,0)),"—"))</f>
        <v/>
      </c>
      <c r="BD26" s="7" t="str">
        <f>IF(A26="","",IFERROR(INDEX(SMP!$I:$I,MATCH(A26,SMP!$B:$B,0)),"Não aberta"))</f>
        <v/>
      </c>
      <c r="BE26" s="7" t="str">
        <f>IF(A26="","",IFERROR(INDEX(SMP!$D:$D,MATCH(A26,SMP!$B:$B,0)),""))</f>
        <v/>
      </c>
      <c r="BF26" s="7" t="str">
        <f>IF(A26="","",IF(COUNTIFS(AVERBACOES!$B$2:$B$2000,A26,AVERBACOES!$Q$2:$Q$2000,"Averbado completo")+COUNTIFS(AVERBACOES!$B$2:$B$2000,A26,AVERBACOES!$Q$2:$Q$2000,"Averbado CRT")+COUNTIFS(AVERBACOES!$B$2:$B$2000,A26,AVERBACOES!$Q$2:$Q$2000,"Averbado CT-e")+COUNTIFS(AVERBACOES!$B$2:$B$2000,A26,AVERBACOES!$Q$2:$Q$2000,"Averbado MDF-e")+COUNTIFS(AVERBACOES!$B$2:$B$2000,A26,AVERBACOES!$Q$2:$Q$2000,"Averbado pelo embarcador")&gt;0,"Sim","Não"))</f>
        <v/>
      </c>
      <c r="BG26" s="7" t="str">
        <f>IF(A26="","",IFERROR(INDEX(AVERBACOES!$L:$L,MATCH(A26,AVERBACOES!$B:$B,0)),"—"))</f>
        <v/>
      </c>
      <c r="BH26" s="7"/>
      <c r="BI26" s="7"/>
      <c r="BJ26" s="7"/>
      <c r="BK26" s="7"/>
      <c r="BL26" s="7"/>
      <c r="BM26" s="7">
        <f t="shared" si="2"/>
        <v>0</v>
      </c>
      <c r="BN26" s="7" t="str">
        <f t="shared" si="3"/>
        <v/>
      </c>
      <c r="BO26" s="7" t="str">
        <f t="shared" si="4"/>
        <v/>
      </c>
      <c r="BP26" s="7" t="str">
        <f t="shared" si="5"/>
        <v/>
      </c>
      <c r="BQ26" s="7" t="str">
        <f t="shared" si="6"/>
        <v/>
      </c>
      <c r="BR26" s="12"/>
      <c r="BS26" s="7" t="str">
        <f t="shared" si="7"/>
        <v/>
      </c>
      <c r="BT26" s="7" t="str">
        <f>IF(C26="","",IF(BV26=0,"Sem posição registrada",IFERROR(INDEX(POSICOES!$E:$E,MATCH(C26&amp;"#"&amp;ROUND(BV26*1440,0),POSICOES!$R:$R,0)),"?")))</f>
        <v/>
      </c>
      <c r="BU26" s="7" t="str">
        <f>IF(OR(C26="",BV26=0),"",IFERROR(INDEX(POSICOES!$F:$F,MATCH(C26&amp;"#"&amp;ROUND(BV26*1440,0),POSICOES!$R:$R,0))&amp;"/"&amp;INDEX(POSICOES!$G:$G,MATCH(C26&amp;"#"&amp;ROUND(BV26*1440,0),POSICOES!$R:$R,0))&amp;" - "&amp;INDEX(POSICOES!$H:$H,MATCH(C26&amp;"#"&amp;ROUND(BV26*1440,0),POSICOES!$R:$R,0)),""))</f>
        <v/>
      </c>
      <c r="BV26" s="14">
        <f>IF(C26="",0,SUMPRODUCT(MAX((POSICOES!$C$2:$C$3000=C26)*POSICOES!$B$2:$B$3000)))</f>
        <v>0</v>
      </c>
      <c r="BW26" s="7" t="str">
        <f t="shared" ca="1" si="8"/>
        <v/>
      </c>
      <c r="BX26" s="7" t="str">
        <f t="shared" ca="1" si="9"/>
        <v/>
      </c>
      <c r="BY26" s="12"/>
      <c r="BZ26" s="12"/>
      <c r="CA26" s="7" t="str">
        <f>IF(A26="","",IF(COUNTIFS(FRONTEIRA!$B$2:$B$2000,A26,FRONTEIRA!$AA$2:$AA$2000,"Sim")=0,"",ROUND(SUMIFS(FRONTEIRA!$Y$2:$Y$2000,FRONTEIRA!$B$2:$B$2000,A26,FRONTEIRA!$AA$2:$AA$2000,"Sim"),1)))</f>
        <v/>
      </c>
      <c r="CB26" s="7" t="str">
        <f>IF(A26="","",IFERROR(INDEX(FRONTEIRA!$L:$L,MATCH(A26,FRONTEIRA!$B:$B,0)),""))</f>
        <v/>
      </c>
      <c r="CC26" s="7" t="str">
        <f>IF(A26="","",IF(COUNTIFS(OCORRENCIAS!$B$2:$B$2000,A26,OCORRENCIAS!$Z$2:$Z$2000,"Sim")&gt;0,"Sim","Não"))</f>
        <v/>
      </c>
      <c r="CD26" s="7" t="str">
        <f t="shared" si="10"/>
        <v/>
      </c>
      <c r="CE26" s="7"/>
      <c r="CF26" s="7" t="str">
        <f t="shared" ca="1" si="11"/>
        <v xml:space="preserve">Motorista GR; Motorista seguradora; Veículo GR; Checklist; Espelhamento; SMP; Averbação; </v>
      </c>
      <c r="CG26" s="7" t="str">
        <f t="shared" si="12"/>
        <v/>
      </c>
      <c r="CH26" s="7" t="str">
        <f t="shared" si="13"/>
        <v/>
      </c>
      <c r="CI26" s="7" t="str">
        <f t="shared" si="14"/>
        <v>Não</v>
      </c>
      <c r="CJ26" s="7" t="str">
        <f t="shared" si="15"/>
        <v/>
      </c>
      <c r="CK26" s="7"/>
      <c r="CL26" s="7"/>
      <c r="CM26" s="7"/>
      <c r="CN26" s="12"/>
      <c r="CO26" s="7"/>
      <c r="CP26" s="7" t="str">
        <f t="shared" ca="1" si="16"/>
        <v/>
      </c>
    </row>
    <row r="27" spans="1:94" x14ac:dyDescent="0.25">
      <c r="A27" s="7"/>
      <c r="B27" s="12"/>
      <c r="C27" s="7"/>
      <c r="D27" s="7"/>
      <c r="E27" s="7"/>
      <c r="F27" s="7" t="str">
        <f>IF(C27="","",IFERROR(INDEX(VEICULOS!$C:$C,MATCH(C27,VEICULOS!$A:$A,0)),"?")&amp;IF(D27="",""," + "&amp;IFERROR(INDEX(VEICULOS!$C:$C,MATCH(D27,VEICULOS!$A:$A,0)),"?"))&amp;IF(E27="",""," + "&amp;IFERROR(INDEX(VEICULOS!$C:$C,MATCH(E27,VEICULOS!$A:$A,0)),"?")))</f>
        <v/>
      </c>
      <c r="G27" s="7" t="str">
        <f>IF(C27="","",IFERROR(INDEX(VEICULOS!$I:$I,MATCH(C27,VEICULOS!$A:$A,0)),"Não cadastrado"))</f>
        <v/>
      </c>
      <c r="H27" s="7"/>
      <c r="I27" s="7" t="str">
        <f>IF(H27="","",IFERROR(INDEX(MOTORISTAS!$B:$B,MATCH(H27,MOTORISTAS!$A:$A,0)),"Não cadastrado"))</f>
        <v/>
      </c>
      <c r="J27" s="7"/>
      <c r="K27" s="7"/>
      <c r="L27" s="7" t="str">
        <f>IF(K27="","",IFERROR(INDEX(MOTORISTAS!$B:$B,MATCH(K27,MOTORISTAS!$A:$A,0)),"Não cadastrado"))</f>
        <v/>
      </c>
      <c r="M27" s="7" t="str">
        <f>IF(H27="","",IFERROR(INDEX(MOTORISTAS!$AA:$AA,MATCH(H27,MOTORISTAS!$A:$A,0)),"Não cadastrado"))</f>
        <v/>
      </c>
      <c r="N27" s="7" t="str">
        <f>IF(H27="","",IF(COUNTIFS(CONSULTAS!$C$2:$C$2000,H27,CONSULTAS!$E$2:$E$2000,"GR",CONSULTAS!$S$2:$S$2000,"Sim")&gt;0,"Sim","Não"))</f>
        <v/>
      </c>
      <c r="O27" s="7" t="str">
        <f>IF(H27="","",IFERROR(INDEX(CONSULTAS!$L:$L,MATCH(H27&amp;"#GR",CONSULTAS!$T:$T,0)),"—"))</f>
        <v/>
      </c>
      <c r="P27" s="13" t="str">
        <f>IF(H27="","",IFERROR(INDEX(CONSULTAS!$Q:$Q,MATCH(H27&amp;"#GR",CONSULTAS!$T:$T,0)),""))</f>
        <v/>
      </c>
      <c r="Q27" s="7" t="str">
        <f>IF(H27="","",IF(COUNTIFS(CONSULTAS!$C$2:$C$2000,H27,CONSULTAS!$E$2:$E$2000,"Seguradora",CONSULTAS!$S$2:$S$2000,"Sim")&gt;0,"Sim","Não"))</f>
        <v/>
      </c>
      <c r="R27" s="7" t="str">
        <f>IF(H27="","",IFERROR(INDEX(CONSULTAS!$L:$L,MATCH(H27&amp;"#Seguradora",CONSULTAS!$T:$T,0)),"—"))</f>
        <v/>
      </c>
      <c r="S27" s="13" t="str">
        <f>IF(H27="","",IFERROR(INDEX(CONSULTAS!$Q:$Q,MATCH(H27&amp;"#Seguradora",CONSULTAS!$T:$T,0)),""))</f>
        <v/>
      </c>
      <c r="T27" s="10" t="str">
        <f>IF(H27="","",IFERROR(INDEX(CONSULTAS!$N:$N,MATCH(H27&amp;"#GR",CONSULTAS!$T:$T,0)),""))</f>
        <v/>
      </c>
      <c r="U27" s="7" t="str">
        <f>IF(K27="","N/A",IF(AND(COUNTIFS(CONSULTAS!$C$2:$C$2000,K27,CONSULTAS!$E$2:$E$2000,"GR",CONSULTAS!$S$2:$S$2000,"Sim")&gt;0,COUNTIFS(CONSULTAS!$C$2:$C$2000,K27,CONSULTAS!$E$2:$E$2000,"Seguradora",CONSULTAS!$S$2:$S$2000,"Sim")&gt;0),"Sim","Não"))</f>
        <v>N/A</v>
      </c>
      <c r="V27" s="7" t="str">
        <f>IF(C27="","",IFERROR(INDEX(VEICULOS!$X:$X,MATCH(C27,VEICULOS!$A:$A,0)),"Não"))</f>
        <v/>
      </c>
      <c r="W27" s="7"/>
      <c r="X27" s="7"/>
      <c r="Y27" s="7"/>
      <c r="Z27" s="10"/>
      <c r="AA27" s="7"/>
      <c r="AB27" s="10" t="str">
        <f t="shared" si="0"/>
        <v/>
      </c>
      <c r="AC27" s="7">
        <f>IF(OR(Y27="",AB27=""),0,SUMPRODUCT((PGR_REGRAS!$C$2:$C$61=Y27)*(PGR_REGRAS!$D$2:$D$61&lt;=AB27)*(PGR_REGRAS!$E$2:$E$61&gt;=AB27)*(PGR_REGRAS!$C$2:$C$61&lt;&gt;"")*ROW(PGR_REGRAS!$C$2:$C$61)))</f>
        <v>0</v>
      </c>
      <c r="AD27" s="7" t="str">
        <f>IF(AC27=0,IF(Y27="","","Sem regra - consultar seguradora"),INDEX(PGR_REGRAS!$A:$A,AC27))</f>
        <v/>
      </c>
      <c r="AE27" s="7" t="str">
        <f>IF(AC27=0,"",INDEX(PGR_REGRAS!$T:$T,AC27))</f>
        <v/>
      </c>
      <c r="AF27" s="7" t="str">
        <f>IF(AC27=0,"",INDEX(PGR_REGRAS!$I:$I,AC27))</f>
        <v/>
      </c>
      <c r="AG27" s="7" t="str">
        <f>IF(AC27=0,"",INDEX(PGR_REGRAS!$K:$K,AC27))</f>
        <v/>
      </c>
      <c r="AH27" s="7" t="str">
        <f t="shared" si="1"/>
        <v/>
      </c>
      <c r="AI27" s="7"/>
      <c r="AJ27" s="7"/>
      <c r="AK27" s="7"/>
      <c r="AL27" s="7"/>
      <c r="AM27" s="7"/>
      <c r="AN27" s="7"/>
      <c r="AO27" s="13"/>
      <c r="AP27" s="12"/>
      <c r="AQ27" s="12"/>
      <c r="AR27" s="7" t="str">
        <f>IF(C27="","",IFERROR(INDEX(RASTREADORES!$F:$F,MATCH(C27&amp;"#Principal",RASTREADORES!$Y:$Y,0))&amp;" ("&amp;INDEX(RASTREADORES!$G:$G,MATCH(C27&amp;"#Principal",RASTREADORES!$Y:$Y,0))&amp;")","Sem rastreador principal"))</f>
        <v/>
      </c>
      <c r="AS27" s="7" t="str">
        <f>IF(C27="","",IFERROR(INDEX(RASTREADORES!$H:$H,MATCH(C27&amp;"#Principal",RASTREADORES!$Y:$Y,0)),"—"))</f>
        <v/>
      </c>
      <c r="AT27" s="7" t="str">
        <f>IF(C27="","",IFERROR(INDEX(RASTREADORES!$A:$A,MATCH(C27&amp;"#Redundante",RASTREADORES!$Y:$Y,0)),IFERROR(INDEX(RASTREADORES!$A:$A,MATCH(C27&amp;"#Isca retornável",RASTREADORES!$Y:$Y,0)),IFERROR(INDEX(RASTREADORES!$A:$A,MATCH(C27&amp;"#Isca descartável",RASTREADORES!$Y:$Y,0)),"Nenhum"))))</f>
        <v/>
      </c>
      <c r="AU27" s="7" t="str">
        <f>IF(C27="","",IFERROR(INDEX(RASTREADORES!$L:$L,MATCH(C27&amp;"#Principal",RASTREADORES!$Y:$Y,0)),""))</f>
        <v/>
      </c>
      <c r="AV27" s="7" t="str">
        <f>IF(C27="","",IF(COUNTIFS(ESPELHAMENTOS!$B$2:$B$2000,C27,ESPELHAMENTOS!$O$2:$O$2000,"Sim")&gt;0,"Sim","Não"))</f>
        <v/>
      </c>
      <c r="AW27" s="7" t="str">
        <f>IF(C27="","",COUNTIFS(ESPELHAMENTOS!$B$2:$B$2000,C27,ESPELHAMENTOS!$O$2:$O$2000,"Sim"))</f>
        <v/>
      </c>
      <c r="AX27" s="7" t="str">
        <f>IF(C27="","",IF(COUNTIFS(ESPELHAMENTOS!$B$2:$B$2000,C27,ESPELHAMENTOS!$O$2:$O$2000,"Sim",ESPELHAMENTOS!$E$2:$E$2000,"GR transportadora")&gt;0,"Sim","Não"))</f>
        <v/>
      </c>
      <c r="AY27" s="7" t="str">
        <f>IF(OR(AQ27="",C27=""),"",IFERROR(ROUND((AQ27-SUMPRODUCT(MIN((ESPELHAMENTOS!$C$2:$C$2000=A27)*ESPELHAMENTOS!$H$2:$H$2000+(ESPELHAMENTOS!$C$2:$C$2000&lt;&gt;A27)*99999)))*24,1),""))</f>
        <v/>
      </c>
      <c r="AZ27" s="7" t="str">
        <f ca="1">IF(C27="","",IF(COUNTIFS(CHECKLISTS!$B$2:$B$2000,C27,CHECKLISTS!$AH$2:$AH$2000,"Válido",CHECKLISTS!$AG$2:$AG$2000,"&gt;="&amp;INT(IF(AO27="",TODAY(),AO27)))+COUNTIFS(CHECKLISTS!$B$2:$B$2000,C27,CHECKLISTS!$AH$2:$AH$2000,"Vence &lt;=7d",CHECKLISTS!$AG$2:$AG$2000,"&gt;="&amp;INT(IF(AO27="",TODAY(),AO27)))&gt;0,"Sim","Não"))</f>
        <v/>
      </c>
      <c r="BA27" s="13" t="str">
        <f>IF(C27="","",IF(COUNTIFS(CHECKLISTS!$B$2:$B$2000,C27,CHECKLISTS!$AF$2:$AF$2000,"Aprovado")=0,"",SUMPRODUCT(MAX((CHECKLISTS!$B$2:$B$2000=C27)*CHECKLISTS!$AG$2:$AG$2000))))</f>
        <v/>
      </c>
      <c r="BB27" s="7" t="str">
        <f>IF(A27="","",IF(COUNTIFS(SMP!$B$2:$B$2000,A27,SMP!$I$2:$I$2000,"Liberada")+COUNTIFS(SMP!$B$2:$B$2000,A27,SMP!$I$2:$I$2000,"Em andamento")+COUNTIFS(SMP!$B$2:$B$2000,A27,SMP!$I$2:$I$2000,"Finalizada")&gt;0,"Sim","Não"))</f>
        <v/>
      </c>
      <c r="BC27" s="7" t="str">
        <f>IF(A27="","",IFERROR(INDEX(SMP!$A:$A,MATCH(A27,SMP!$B:$B,0)),"—"))</f>
        <v/>
      </c>
      <c r="BD27" s="7" t="str">
        <f>IF(A27="","",IFERROR(INDEX(SMP!$I:$I,MATCH(A27,SMP!$B:$B,0)),"Não aberta"))</f>
        <v/>
      </c>
      <c r="BE27" s="7" t="str">
        <f>IF(A27="","",IFERROR(INDEX(SMP!$D:$D,MATCH(A27,SMP!$B:$B,0)),""))</f>
        <v/>
      </c>
      <c r="BF27" s="7" t="str">
        <f>IF(A27="","",IF(COUNTIFS(AVERBACOES!$B$2:$B$2000,A27,AVERBACOES!$Q$2:$Q$2000,"Averbado completo")+COUNTIFS(AVERBACOES!$B$2:$B$2000,A27,AVERBACOES!$Q$2:$Q$2000,"Averbado CRT")+COUNTIFS(AVERBACOES!$B$2:$B$2000,A27,AVERBACOES!$Q$2:$Q$2000,"Averbado CT-e")+COUNTIFS(AVERBACOES!$B$2:$B$2000,A27,AVERBACOES!$Q$2:$Q$2000,"Averbado MDF-e")+COUNTIFS(AVERBACOES!$B$2:$B$2000,A27,AVERBACOES!$Q$2:$Q$2000,"Averbado pelo embarcador")&gt;0,"Sim","Não"))</f>
        <v/>
      </c>
      <c r="BG27" s="7" t="str">
        <f>IF(A27="","",IFERROR(INDEX(AVERBACOES!$L:$L,MATCH(A27,AVERBACOES!$B:$B,0)),"—"))</f>
        <v/>
      </c>
      <c r="BH27" s="7"/>
      <c r="BI27" s="7"/>
      <c r="BJ27" s="7"/>
      <c r="BK27" s="7"/>
      <c r="BL27" s="7"/>
      <c r="BM27" s="7">
        <f t="shared" si="2"/>
        <v>0</v>
      </c>
      <c r="BN27" s="7" t="str">
        <f t="shared" si="3"/>
        <v/>
      </c>
      <c r="BO27" s="7" t="str">
        <f t="shared" si="4"/>
        <v/>
      </c>
      <c r="BP27" s="7" t="str">
        <f t="shared" si="5"/>
        <v/>
      </c>
      <c r="BQ27" s="7" t="str">
        <f t="shared" si="6"/>
        <v/>
      </c>
      <c r="BR27" s="12"/>
      <c r="BS27" s="7" t="str">
        <f t="shared" si="7"/>
        <v/>
      </c>
      <c r="BT27" s="7" t="str">
        <f>IF(C27="","",IF(BV27=0,"Sem posição registrada",IFERROR(INDEX(POSICOES!$E:$E,MATCH(C27&amp;"#"&amp;ROUND(BV27*1440,0),POSICOES!$R:$R,0)),"?")))</f>
        <v/>
      </c>
      <c r="BU27" s="7" t="str">
        <f>IF(OR(C27="",BV27=0),"",IFERROR(INDEX(POSICOES!$F:$F,MATCH(C27&amp;"#"&amp;ROUND(BV27*1440,0),POSICOES!$R:$R,0))&amp;"/"&amp;INDEX(POSICOES!$G:$G,MATCH(C27&amp;"#"&amp;ROUND(BV27*1440,0),POSICOES!$R:$R,0))&amp;" - "&amp;INDEX(POSICOES!$H:$H,MATCH(C27&amp;"#"&amp;ROUND(BV27*1440,0),POSICOES!$R:$R,0)),""))</f>
        <v/>
      </c>
      <c r="BV27" s="14">
        <f>IF(C27="",0,SUMPRODUCT(MAX((POSICOES!$C$2:$C$3000=C27)*POSICOES!$B$2:$B$3000)))</f>
        <v>0</v>
      </c>
      <c r="BW27" s="7" t="str">
        <f t="shared" ca="1" si="8"/>
        <v/>
      </c>
      <c r="BX27" s="7" t="str">
        <f t="shared" ca="1" si="9"/>
        <v/>
      </c>
      <c r="BY27" s="12"/>
      <c r="BZ27" s="12"/>
      <c r="CA27" s="7" t="str">
        <f>IF(A27="","",IF(COUNTIFS(FRONTEIRA!$B$2:$B$2000,A27,FRONTEIRA!$AA$2:$AA$2000,"Sim")=0,"",ROUND(SUMIFS(FRONTEIRA!$Y$2:$Y$2000,FRONTEIRA!$B$2:$B$2000,A27,FRONTEIRA!$AA$2:$AA$2000,"Sim"),1)))</f>
        <v/>
      </c>
      <c r="CB27" s="7" t="str">
        <f>IF(A27="","",IFERROR(INDEX(FRONTEIRA!$L:$L,MATCH(A27,FRONTEIRA!$B:$B,0)),""))</f>
        <v/>
      </c>
      <c r="CC27" s="7" t="str">
        <f>IF(A27="","",IF(COUNTIFS(OCORRENCIAS!$B$2:$B$2000,A27,OCORRENCIAS!$Z$2:$Z$2000,"Sim")&gt;0,"Sim","Não"))</f>
        <v/>
      </c>
      <c r="CD27" s="7" t="str">
        <f t="shared" si="10"/>
        <v/>
      </c>
      <c r="CE27" s="7"/>
      <c r="CF27" s="7" t="str">
        <f t="shared" ca="1" si="11"/>
        <v xml:space="preserve">Motorista GR; Motorista seguradora; Veículo GR; Checklist; Espelhamento; SMP; Averbação; </v>
      </c>
      <c r="CG27" s="7" t="str">
        <f t="shared" si="12"/>
        <v/>
      </c>
      <c r="CH27" s="7" t="str">
        <f t="shared" si="13"/>
        <v/>
      </c>
      <c r="CI27" s="7" t="str">
        <f t="shared" si="14"/>
        <v>Não</v>
      </c>
      <c r="CJ27" s="7" t="str">
        <f t="shared" si="15"/>
        <v/>
      </c>
      <c r="CK27" s="7"/>
      <c r="CL27" s="7"/>
      <c r="CM27" s="7"/>
      <c r="CN27" s="12"/>
      <c r="CO27" s="7"/>
      <c r="CP27" s="7" t="str">
        <f t="shared" ca="1" si="16"/>
        <v/>
      </c>
    </row>
    <row r="28" spans="1:94" x14ac:dyDescent="0.25">
      <c r="A28" s="7"/>
      <c r="B28" s="12"/>
      <c r="C28" s="7"/>
      <c r="D28" s="7"/>
      <c r="E28" s="7"/>
      <c r="F28" s="7" t="str">
        <f>IF(C28="","",IFERROR(INDEX(VEICULOS!$C:$C,MATCH(C28,VEICULOS!$A:$A,0)),"?")&amp;IF(D28="",""," + "&amp;IFERROR(INDEX(VEICULOS!$C:$C,MATCH(D28,VEICULOS!$A:$A,0)),"?"))&amp;IF(E28="",""," + "&amp;IFERROR(INDEX(VEICULOS!$C:$C,MATCH(E28,VEICULOS!$A:$A,0)),"?")))</f>
        <v/>
      </c>
      <c r="G28" s="7" t="str">
        <f>IF(C28="","",IFERROR(INDEX(VEICULOS!$I:$I,MATCH(C28,VEICULOS!$A:$A,0)),"Não cadastrado"))</f>
        <v/>
      </c>
      <c r="H28" s="7"/>
      <c r="I28" s="7" t="str">
        <f>IF(H28="","",IFERROR(INDEX(MOTORISTAS!$B:$B,MATCH(H28,MOTORISTAS!$A:$A,0)),"Não cadastrado"))</f>
        <v/>
      </c>
      <c r="J28" s="7"/>
      <c r="K28" s="7"/>
      <c r="L28" s="7" t="str">
        <f>IF(K28="","",IFERROR(INDEX(MOTORISTAS!$B:$B,MATCH(K28,MOTORISTAS!$A:$A,0)),"Não cadastrado"))</f>
        <v/>
      </c>
      <c r="M28" s="7" t="str">
        <f>IF(H28="","",IFERROR(INDEX(MOTORISTAS!$AA:$AA,MATCH(H28,MOTORISTAS!$A:$A,0)),"Não cadastrado"))</f>
        <v/>
      </c>
      <c r="N28" s="7" t="str">
        <f>IF(H28="","",IF(COUNTIFS(CONSULTAS!$C$2:$C$2000,H28,CONSULTAS!$E$2:$E$2000,"GR",CONSULTAS!$S$2:$S$2000,"Sim")&gt;0,"Sim","Não"))</f>
        <v/>
      </c>
      <c r="O28" s="7" t="str">
        <f>IF(H28="","",IFERROR(INDEX(CONSULTAS!$L:$L,MATCH(H28&amp;"#GR",CONSULTAS!$T:$T,0)),"—"))</f>
        <v/>
      </c>
      <c r="P28" s="13" t="str">
        <f>IF(H28="","",IFERROR(INDEX(CONSULTAS!$Q:$Q,MATCH(H28&amp;"#GR",CONSULTAS!$T:$T,0)),""))</f>
        <v/>
      </c>
      <c r="Q28" s="7" t="str">
        <f>IF(H28="","",IF(COUNTIFS(CONSULTAS!$C$2:$C$2000,H28,CONSULTAS!$E$2:$E$2000,"Seguradora",CONSULTAS!$S$2:$S$2000,"Sim")&gt;0,"Sim","Não"))</f>
        <v/>
      </c>
      <c r="R28" s="7" t="str">
        <f>IF(H28="","",IFERROR(INDEX(CONSULTAS!$L:$L,MATCH(H28&amp;"#Seguradora",CONSULTAS!$T:$T,0)),"—"))</f>
        <v/>
      </c>
      <c r="S28" s="13" t="str">
        <f>IF(H28="","",IFERROR(INDEX(CONSULTAS!$Q:$Q,MATCH(H28&amp;"#Seguradora",CONSULTAS!$T:$T,0)),""))</f>
        <v/>
      </c>
      <c r="T28" s="10" t="str">
        <f>IF(H28="","",IFERROR(INDEX(CONSULTAS!$N:$N,MATCH(H28&amp;"#GR",CONSULTAS!$T:$T,0)),""))</f>
        <v/>
      </c>
      <c r="U28" s="7" t="str">
        <f>IF(K28="","N/A",IF(AND(COUNTIFS(CONSULTAS!$C$2:$C$2000,K28,CONSULTAS!$E$2:$E$2000,"GR",CONSULTAS!$S$2:$S$2000,"Sim")&gt;0,COUNTIFS(CONSULTAS!$C$2:$C$2000,K28,CONSULTAS!$E$2:$E$2000,"Seguradora",CONSULTAS!$S$2:$S$2000,"Sim")&gt;0),"Sim","Não"))</f>
        <v>N/A</v>
      </c>
      <c r="V28" s="7" t="str">
        <f>IF(C28="","",IFERROR(INDEX(VEICULOS!$X:$X,MATCH(C28,VEICULOS!$A:$A,0)),"Não"))</f>
        <v/>
      </c>
      <c r="W28" s="7"/>
      <c r="X28" s="7"/>
      <c r="Y28" s="7"/>
      <c r="Z28" s="10"/>
      <c r="AA28" s="7"/>
      <c r="AB28" s="10" t="str">
        <f t="shared" si="0"/>
        <v/>
      </c>
      <c r="AC28" s="7">
        <f>IF(OR(Y28="",AB28=""),0,SUMPRODUCT((PGR_REGRAS!$C$2:$C$61=Y28)*(PGR_REGRAS!$D$2:$D$61&lt;=AB28)*(PGR_REGRAS!$E$2:$E$61&gt;=AB28)*(PGR_REGRAS!$C$2:$C$61&lt;&gt;"")*ROW(PGR_REGRAS!$C$2:$C$61)))</f>
        <v>0</v>
      </c>
      <c r="AD28" s="7" t="str">
        <f>IF(AC28=0,IF(Y28="","","Sem regra - consultar seguradora"),INDEX(PGR_REGRAS!$A:$A,AC28))</f>
        <v/>
      </c>
      <c r="AE28" s="7" t="str">
        <f>IF(AC28=0,"",INDEX(PGR_REGRAS!$T:$T,AC28))</f>
        <v/>
      </c>
      <c r="AF28" s="7" t="str">
        <f>IF(AC28=0,"",INDEX(PGR_REGRAS!$I:$I,AC28))</f>
        <v/>
      </c>
      <c r="AG28" s="7" t="str">
        <f>IF(AC28=0,"",INDEX(PGR_REGRAS!$K:$K,AC28))</f>
        <v/>
      </c>
      <c r="AH28" s="7" t="str">
        <f t="shared" si="1"/>
        <v/>
      </c>
      <c r="AI28" s="7"/>
      <c r="AJ28" s="7"/>
      <c r="AK28" s="7"/>
      <c r="AL28" s="7"/>
      <c r="AM28" s="7"/>
      <c r="AN28" s="7"/>
      <c r="AO28" s="13"/>
      <c r="AP28" s="12"/>
      <c r="AQ28" s="12"/>
      <c r="AR28" s="7" t="str">
        <f>IF(C28="","",IFERROR(INDEX(RASTREADORES!$F:$F,MATCH(C28&amp;"#Principal",RASTREADORES!$Y:$Y,0))&amp;" ("&amp;INDEX(RASTREADORES!$G:$G,MATCH(C28&amp;"#Principal",RASTREADORES!$Y:$Y,0))&amp;")","Sem rastreador principal"))</f>
        <v/>
      </c>
      <c r="AS28" s="7" t="str">
        <f>IF(C28="","",IFERROR(INDEX(RASTREADORES!$H:$H,MATCH(C28&amp;"#Principal",RASTREADORES!$Y:$Y,0)),"—"))</f>
        <v/>
      </c>
      <c r="AT28" s="7" t="str">
        <f>IF(C28="","",IFERROR(INDEX(RASTREADORES!$A:$A,MATCH(C28&amp;"#Redundante",RASTREADORES!$Y:$Y,0)),IFERROR(INDEX(RASTREADORES!$A:$A,MATCH(C28&amp;"#Isca retornável",RASTREADORES!$Y:$Y,0)),IFERROR(INDEX(RASTREADORES!$A:$A,MATCH(C28&amp;"#Isca descartável",RASTREADORES!$Y:$Y,0)),"Nenhum"))))</f>
        <v/>
      </c>
      <c r="AU28" s="7" t="str">
        <f>IF(C28="","",IFERROR(INDEX(RASTREADORES!$L:$L,MATCH(C28&amp;"#Principal",RASTREADORES!$Y:$Y,0)),""))</f>
        <v/>
      </c>
      <c r="AV28" s="7" t="str">
        <f>IF(C28="","",IF(COUNTIFS(ESPELHAMENTOS!$B$2:$B$2000,C28,ESPELHAMENTOS!$O$2:$O$2000,"Sim")&gt;0,"Sim","Não"))</f>
        <v/>
      </c>
      <c r="AW28" s="7" t="str">
        <f>IF(C28="","",COUNTIFS(ESPELHAMENTOS!$B$2:$B$2000,C28,ESPELHAMENTOS!$O$2:$O$2000,"Sim"))</f>
        <v/>
      </c>
      <c r="AX28" s="7" t="str">
        <f>IF(C28="","",IF(COUNTIFS(ESPELHAMENTOS!$B$2:$B$2000,C28,ESPELHAMENTOS!$O$2:$O$2000,"Sim",ESPELHAMENTOS!$E$2:$E$2000,"GR transportadora")&gt;0,"Sim","Não"))</f>
        <v/>
      </c>
      <c r="AY28" s="7" t="str">
        <f>IF(OR(AQ28="",C28=""),"",IFERROR(ROUND((AQ28-SUMPRODUCT(MIN((ESPELHAMENTOS!$C$2:$C$2000=A28)*ESPELHAMENTOS!$H$2:$H$2000+(ESPELHAMENTOS!$C$2:$C$2000&lt;&gt;A28)*99999)))*24,1),""))</f>
        <v/>
      </c>
      <c r="AZ28" s="7" t="str">
        <f ca="1">IF(C28="","",IF(COUNTIFS(CHECKLISTS!$B$2:$B$2000,C28,CHECKLISTS!$AH$2:$AH$2000,"Válido",CHECKLISTS!$AG$2:$AG$2000,"&gt;="&amp;INT(IF(AO28="",TODAY(),AO28)))+COUNTIFS(CHECKLISTS!$B$2:$B$2000,C28,CHECKLISTS!$AH$2:$AH$2000,"Vence &lt;=7d",CHECKLISTS!$AG$2:$AG$2000,"&gt;="&amp;INT(IF(AO28="",TODAY(),AO28)))&gt;0,"Sim","Não"))</f>
        <v/>
      </c>
      <c r="BA28" s="13" t="str">
        <f>IF(C28="","",IF(COUNTIFS(CHECKLISTS!$B$2:$B$2000,C28,CHECKLISTS!$AF$2:$AF$2000,"Aprovado")=0,"",SUMPRODUCT(MAX((CHECKLISTS!$B$2:$B$2000=C28)*CHECKLISTS!$AG$2:$AG$2000))))</f>
        <v/>
      </c>
      <c r="BB28" s="7" t="str">
        <f>IF(A28="","",IF(COUNTIFS(SMP!$B$2:$B$2000,A28,SMP!$I$2:$I$2000,"Liberada")+COUNTIFS(SMP!$B$2:$B$2000,A28,SMP!$I$2:$I$2000,"Em andamento")+COUNTIFS(SMP!$B$2:$B$2000,A28,SMP!$I$2:$I$2000,"Finalizada")&gt;0,"Sim","Não"))</f>
        <v/>
      </c>
      <c r="BC28" s="7" t="str">
        <f>IF(A28="","",IFERROR(INDEX(SMP!$A:$A,MATCH(A28,SMP!$B:$B,0)),"—"))</f>
        <v/>
      </c>
      <c r="BD28" s="7" t="str">
        <f>IF(A28="","",IFERROR(INDEX(SMP!$I:$I,MATCH(A28,SMP!$B:$B,0)),"Não aberta"))</f>
        <v/>
      </c>
      <c r="BE28" s="7" t="str">
        <f>IF(A28="","",IFERROR(INDEX(SMP!$D:$D,MATCH(A28,SMP!$B:$B,0)),""))</f>
        <v/>
      </c>
      <c r="BF28" s="7" t="str">
        <f>IF(A28="","",IF(COUNTIFS(AVERBACOES!$B$2:$B$2000,A28,AVERBACOES!$Q$2:$Q$2000,"Averbado completo")+COUNTIFS(AVERBACOES!$B$2:$B$2000,A28,AVERBACOES!$Q$2:$Q$2000,"Averbado CRT")+COUNTIFS(AVERBACOES!$B$2:$B$2000,A28,AVERBACOES!$Q$2:$Q$2000,"Averbado CT-e")+COUNTIFS(AVERBACOES!$B$2:$B$2000,A28,AVERBACOES!$Q$2:$Q$2000,"Averbado MDF-e")+COUNTIFS(AVERBACOES!$B$2:$B$2000,A28,AVERBACOES!$Q$2:$Q$2000,"Averbado pelo embarcador")&gt;0,"Sim","Não"))</f>
        <v/>
      </c>
      <c r="BG28" s="7" t="str">
        <f>IF(A28="","",IFERROR(INDEX(AVERBACOES!$L:$L,MATCH(A28,AVERBACOES!$B:$B,0)),"—"))</f>
        <v/>
      </c>
      <c r="BH28" s="7"/>
      <c r="BI28" s="7"/>
      <c r="BJ28" s="7"/>
      <c r="BK28" s="7"/>
      <c r="BL28" s="7"/>
      <c r="BM28" s="7">
        <f t="shared" si="2"/>
        <v>0</v>
      </c>
      <c r="BN28" s="7" t="str">
        <f t="shared" si="3"/>
        <v/>
      </c>
      <c r="BO28" s="7" t="str">
        <f t="shared" si="4"/>
        <v/>
      </c>
      <c r="BP28" s="7" t="str">
        <f t="shared" si="5"/>
        <v/>
      </c>
      <c r="BQ28" s="7" t="str">
        <f t="shared" si="6"/>
        <v/>
      </c>
      <c r="BR28" s="12"/>
      <c r="BS28" s="7" t="str">
        <f t="shared" si="7"/>
        <v/>
      </c>
      <c r="BT28" s="7" t="str">
        <f>IF(C28="","",IF(BV28=0,"Sem posição registrada",IFERROR(INDEX(POSICOES!$E:$E,MATCH(C28&amp;"#"&amp;ROUND(BV28*1440,0),POSICOES!$R:$R,0)),"?")))</f>
        <v/>
      </c>
      <c r="BU28" s="7" t="str">
        <f>IF(OR(C28="",BV28=0),"",IFERROR(INDEX(POSICOES!$F:$F,MATCH(C28&amp;"#"&amp;ROUND(BV28*1440,0),POSICOES!$R:$R,0))&amp;"/"&amp;INDEX(POSICOES!$G:$G,MATCH(C28&amp;"#"&amp;ROUND(BV28*1440,0),POSICOES!$R:$R,0))&amp;" - "&amp;INDEX(POSICOES!$H:$H,MATCH(C28&amp;"#"&amp;ROUND(BV28*1440,0),POSICOES!$R:$R,0)),""))</f>
        <v/>
      </c>
      <c r="BV28" s="14">
        <f>IF(C28="",0,SUMPRODUCT(MAX((POSICOES!$C$2:$C$3000=C28)*POSICOES!$B$2:$B$3000)))</f>
        <v>0</v>
      </c>
      <c r="BW28" s="7" t="str">
        <f t="shared" ca="1" si="8"/>
        <v/>
      </c>
      <c r="BX28" s="7" t="str">
        <f t="shared" ca="1" si="9"/>
        <v/>
      </c>
      <c r="BY28" s="12"/>
      <c r="BZ28" s="12"/>
      <c r="CA28" s="7" t="str">
        <f>IF(A28="","",IF(COUNTIFS(FRONTEIRA!$B$2:$B$2000,A28,FRONTEIRA!$AA$2:$AA$2000,"Sim")=0,"",ROUND(SUMIFS(FRONTEIRA!$Y$2:$Y$2000,FRONTEIRA!$B$2:$B$2000,A28,FRONTEIRA!$AA$2:$AA$2000,"Sim"),1)))</f>
        <v/>
      </c>
      <c r="CB28" s="7" t="str">
        <f>IF(A28="","",IFERROR(INDEX(FRONTEIRA!$L:$L,MATCH(A28,FRONTEIRA!$B:$B,0)),""))</f>
        <v/>
      </c>
      <c r="CC28" s="7" t="str">
        <f>IF(A28="","",IF(COUNTIFS(OCORRENCIAS!$B$2:$B$2000,A28,OCORRENCIAS!$Z$2:$Z$2000,"Sim")&gt;0,"Sim","Não"))</f>
        <v/>
      </c>
      <c r="CD28" s="7" t="str">
        <f t="shared" si="10"/>
        <v/>
      </c>
      <c r="CE28" s="7"/>
      <c r="CF28" s="7" t="str">
        <f t="shared" ca="1" si="11"/>
        <v xml:space="preserve">Motorista GR; Motorista seguradora; Veículo GR; Checklist; Espelhamento; SMP; Averbação; </v>
      </c>
      <c r="CG28" s="7" t="str">
        <f t="shared" si="12"/>
        <v/>
      </c>
      <c r="CH28" s="7" t="str">
        <f t="shared" si="13"/>
        <v/>
      </c>
      <c r="CI28" s="7" t="str">
        <f t="shared" si="14"/>
        <v>Não</v>
      </c>
      <c r="CJ28" s="7" t="str">
        <f t="shared" si="15"/>
        <v/>
      </c>
      <c r="CK28" s="7"/>
      <c r="CL28" s="7"/>
      <c r="CM28" s="7"/>
      <c r="CN28" s="12"/>
      <c r="CO28" s="7"/>
      <c r="CP28" s="7" t="str">
        <f t="shared" ca="1" si="16"/>
        <v/>
      </c>
    </row>
    <row r="29" spans="1:94" x14ac:dyDescent="0.25">
      <c r="A29" s="7"/>
      <c r="B29" s="12"/>
      <c r="C29" s="7"/>
      <c r="D29" s="7"/>
      <c r="E29" s="7"/>
      <c r="F29" s="7" t="str">
        <f>IF(C29="","",IFERROR(INDEX(VEICULOS!$C:$C,MATCH(C29,VEICULOS!$A:$A,0)),"?")&amp;IF(D29="",""," + "&amp;IFERROR(INDEX(VEICULOS!$C:$C,MATCH(D29,VEICULOS!$A:$A,0)),"?"))&amp;IF(E29="",""," + "&amp;IFERROR(INDEX(VEICULOS!$C:$C,MATCH(E29,VEICULOS!$A:$A,0)),"?")))</f>
        <v/>
      </c>
      <c r="G29" s="7" t="str">
        <f>IF(C29="","",IFERROR(INDEX(VEICULOS!$I:$I,MATCH(C29,VEICULOS!$A:$A,0)),"Não cadastrado"))</f>
        <v/>
      </c>
      <c r="H29" s="7"/>
      <c r="I29" s="7" t="str">
        <f>IF(H29="","",IFERROR(INDEX(MOTORISTAS!$B:$B,MATCH(H29,MOTORISTAS!$A:$A,0)),"Não cadastrado"))</f>
        <v/>
      </c>
      <c r="J29" s="7"/>
      <c r="K29" s="7"/>
      <c r="L29" s="7" t="str">
        <f>IF(K29="","",IFERROR(INDEX(MOTORISTAS!$B:$B,MATCH(K29,MOTORISTAS!$A:$A,0)),"Não cadastrado"))</f>
        <v/>
      </c>
      <c r="M29" s="7" t="str">
        <f>IF(H29="","",IFERROR(INDEX(MOTORISTAS!$AA:$AA,MATCH(H29,MOTORISTAS!$A:$A,0)),"Não cadastrado"))</f>
        <v/>
      </c>
      <c r="N29" s="7" t="str">
        <f>IF(H29="","",IF(COUNTIFS(CONSULTAS!$C$2:$C$2000,H29,CONSULTAS!$E$2:$E$2000,"GR",CONSULTAS!$S$2:$S$2000,"Sim")&gt;0,"Sim","Não"))</f>
        <v/>
      </c>
      <c r="O29" s="7" t="str">
        <f>IF(H29="","",IFERROR(INDEX(CONSULTAS!$L:$L,MATCH(H29&amp;"#GR",CONSULTAS!$T:$T,0)),"—"))</f>
        <v/>
      </c>
      <c r="P29" s="13" t="str">
        <f>IF(H29="","",IFERROR(INDEX(CONSULTAS!$Q:$Q,MATCH(H29&amp;"#GR",CONSULTAS!$T:$T,0)),""))</f>
        <v/>
      </c>
      <c r="Q29" s="7" t="str">
        <f>IF(H29="","",IF(COUNTIFS(CONSULTAS!$C$2:$C$2000,H29,CONSULTAS!$E$2:$E$2000,"Seguradora",CONSULTAS!$S$2:$S$2000,"Sim")&gt;0,"Sim","Não"))</f>
        <v/>
      </c>
      <c r="R29" s="7" t="str">
        <f>IF(H29="","",IFERROR(INDEX(CONSULTAS!$L:$L,MATCH(H29&amp;"#Seguradora",CONSULTAS!$T:$T,0)),"—"))</f>
        <v/>
      </c>
      <c r="S29" s="13" t="str">
        <f>IF(H29="","",IFERROR(INDEX(CONSULTAS!$Q:$Q,MATCH(H29&amp;"#Seguradora",CONSULTAS!$T:$T,0)),""))</f>
        <v/>
      </c>
      <c r="T29" s="10" t="str">
        <f>IF(H29="","",IFERROR(INDEX(CONSULTAS!$N:$N,MATCH(H29&amp;"#GR",CONSULTAS!$T:$T,0)),""))</f>
        <v/>
      </c>
      <c r="U29" s="7" t="str">
        <f>IF(K29="","N/A",IF(AND(COUNTIFS(CONSULTAS!$C$2:$C$2000,K29,CONSULTAS!$E$2:$E$2000,"GR",CONSULTAS!$S$2:$S$2000,"Sim")&gt;0,COUNTIFS(CONSULTAS!$C$2:$C$2000,K29,CONSULTAS!$E$2:$E$2000,"Seguradora",CONSULTAS!$S$2:$S$2000,"Sim")&gt;0),"Sim","Não"))</f>
        <v>N/A</v>
      </c>
      <c r="V29" s="7" t="str">
        <f>IF(C29="","",IFERROR(INDEX(VEICULOS!$X:$X,MATCH(C29,VEICULOS!$A:$A,0)),"Não"))</f>
        <v/>
      </c>
      <c r="W29" s="7"/>
      <c r="X29" s="7"/>
      <c r="Y29" s="7"/>
      <c r="Z29" s="10"/>
      <c r="AA29" s="7"/>
      <c r="AB29" s="10" t="str">
        <f t="shared" si="0"/>
        <v/>
      </c>
      <c r="AC29" s="7">
        <f>IF(OR(Y29="",AB29=""),0,SUMPRODUCT((PGR_REGRAS!$C$2:$C$61=Y29)*(PGR_REGRAS!$D$2:$D$61&lt;=AB29)*(PGR_REGRAS!$E$2:$E$61&gt;=AB29)*(PGR_REGRAS!$C$2:$C$61&lt;&gt;"")*ROW(PGR_REGRAS!$C$2:$C$61)))</f>
        <v>0</v>
      </c>
      <c r="AD29" s="7" t="str">
        <f>IF(AC29=0,IF(Y29="","","Sem regra - consultar seguradora"),INDEX(PGR_REGRAS!$A:$A,AC29))</f>
        <v/>
      </c>
      <c r="AE29" s="7" t="str">
        <f>IF(AC29=0,"",INDEX(PGR_REGRAS!$T:$T,AC29))</f>
        <v/>
      </c>
      <c r="AF29" s="7" t="str">
        <f>IF(AC29=0,"",INDEX(PGR_REGRAS!$I:$I,AC29))</f>
        <v/>
      </c>
      <c r="AG29" s="7" t="str">
        <f>IF(AC29=0,"",INDEX(PGR_REGRAS!$K:$K,AC29))</f>
        <v/>
      </c>
      <c r="AH29" s="7" t="str">
        <f t="shared" si="1"/>
        <v/>
      </c>
      <c r="AI29" s="7"/>
      <c r="AJ29" s="7"/>
      <c r="AK29" s="7"/>
      <c r="AL29" s="7"/>
      <c r="AM29" s="7"/>
      <c r="AN29" s="7"/>
      <c r="AO29" s="13"/>
      <c r="AP29" s="12"/>
      <c r="AQ29" s="12"/>
      <c r="AR29" s="7" t="str">
        <f>IF(C29="","",IFERROR(INDEX(RASTREADORES!$F:$F,MATCH(C29&amp;"#Principal",RASTREADORES!$Y:$Y,0))&amp;" ("&amp;INDEX(RASTREADORES!$G:$G,MATCH(C29&amp;"#Principal",RASTREADORES!$Y:$Y,0))&amp;")","Sem rastreador principal"))</f>
        <v/>
      </c>
      <c r="AS29" s="7" t="str">
        <f>IF(C29="","",IFERROR(INDEX(RASTREADORES!$H:$H,MATCH(C29&amp;"#Principal",RASTREADORES!$Y:$Y,0)),"—"))</f>
        <v/>
      </c>
      <c r="AT29" s="7" t="str">
        <f>IF(C29="","",IFERROR(INDEX(RASTREADORES!$A:$A,MATCH(C29&amp;"#Redundante",RASTREADORES!$Y:$Y,0)),IFERROR(INDEX(RASTREADORES!$A:$A,MATCH(C29&amp;"#Isca retornável",RASTREADORES!$Y:$Y,0)),IFERROR(INDEX(RASTREADORES!$A:$A,MATCH(C29&amp;"#Isca descartável",RASTREADORES!$Y:$Y,0)),"Nenhum"))))</f>
        <v/>
      </c>
      <c r="AU29" s="7" t="str">
        <f>IF(C29="","",IFERROR(INDEX(RASTREADORES!$L:$L,MATCH(C29&amp;"#Principal",RASTREADORES!$Y:$Y,0)),""))</f>
        <v/>
      </c>
      <c r="AV29" s="7" t="str">
        <f>IF(C29="","",IF(COUNTIFS(ESPELHAMENTOS!$B$2:$B$2000,C29,ESPELHAMENTOS!$O$2:$O$2000,"Sim")&gt;0,"Sim","Não"))</f>
        <v/>
      </c>
      <c r="AW29" s="7" t="str">
        <f>IF(C29="","",COUNTIFS(ESPELHAMENTOS!$B$2:$B$2000,C29,ESPELHAMENTOS!$O$2:$O$2000,"Sim"))</f>
        <v/>
      </c>
      <c r="AX29" s="7" t="str">
        <f>IF(C29="","",IF(COUNTIFS(ESPELHAMENTOS!$B$2:$B$2000,C29,ESPELHAMENTOS!$O$2:$O$2000,"Sim",ESPELHAMENTOS!$E$2:$E$2000,"GR transportadora")&gt;0,"Sim","Não"))</f>
        <v/>
      </c>
      <c r="AY29" s="7" t="str">
        <f>IF(OR(AQ29="",C29=""),"",IFERROR(ROUND((AQ29-SUMPRODUCT(MIN((ESPELHAMENTOS!$C$2:$C$2000=A29)*ESPELHAMENTOS!$H$2:$H$2000+(ESPELHAMENTOS!$C$2:$C$2000&lt;&gt;A29)*99999)))*24,1),""))</f>
        <v/>
      </c>
      <c r="AZ29" s="7" t="str">
        <f ca="1">IF(C29="","",IF(COUNTIFS(CHECKLISTS!$B$2:$B$2000,C29,CHECKLISTS!$AH$2:$AH$2000,"Válido",CHECKLISTS!$AG$2:$AG$2000,"&gt;="&amp;INT(IF(AO29="",TODAY(),AO29)))+COUNTIFS(CHECKLISTS!$B$2:$B$2000,C29,CHECKLISTS!$AH$2:$AH$2000,"Vence &lt;=7d",CHECKLISTS!$AG$2:$AG$2000,"&gt;="&amp;INT(IF(AO29="",TODAY(),AO29)))&gt;0,"Sim","Não"))</f>
        <v/>
      </c>
      <c r="BA29" s="13" t="str">
        <f>IF(C29="","",IF(COUNTIFS(CHECKLISTS!$B$2:$B$2000,C29,CHECKLISTS!$AF$2:$AF$2000,"Aprovado")=0,"",SUMPRODUCT(MAX((CHECKLISTS!$B$2:$B$2000=C29)*CHECKLISTS!$AG$2:$AG$2000))))</f>
        <v/>
      </c>
      <c r="BB29" s="7" t="str">
        <f>IF(A29="","",IF(COUNTIFS(SMP!$B$2:$B$2000,A29,SMP!$I$2:$I$2000,"Liberada")+COUNTIFS(SMP!$B$2:$B$2000,A29,SMP!$I$2:$I$2000,"Em andamento")+COUNTIFS(SMP!$B$2:$B$2000,A29,SMP!$I$2:$I$2000,"Finalizada")&gt;0,"Sim","Não"))</f>
        <v/>
      </c>
      <c r="BC29" s="7" t="str">
        <f>IF(A29="","",IFERROR(INDEX(SMP!$A:$A,MATCH(A29,SMP!$B:$B,0)),"—"))</f>
        <v/>
      </c>
      <c r="BD29" s="7" t="str">
        <f>IF(A29="","",IFERROR(INDEX(SMP!$I:$I,MATCH(A29,SMP!$B:$B,0)),"Não aberta"))</f>
        <v/>
      </c>
      <c r="BE29" s="7" t="str">
        <f>IF(A29="","",IFERROR(INDEX(SMP!$D:$D,MATCH(A29,SMP!$B:$B,0)),""))</f>
        <v/>
      </c>
      <c r="BF29" s="7" t="str">
        <f>IF(A29="","",IF(COUNTIFS(AVERBACOES!$B$2:$B$2000,A29,AVERBACOES!$Q$2:$Q$2000,"Averbado completo")+COUNTIFS(AVERBACOES!$B$2:$B$2000,A29,AVERBACOES!$Q$2:$Q$2000,"Averbado CRT")+COUNTIFS(AVERBACOES!$B$2:$B$2000,A29,AVERBACOES!$Q$2:$Q$2000,"Averbado CT-e")+COUNTIFS(AVERBACOES!$B$2:$B$2000,A29,AVERBACOES!$Q$2:$Q$2000,"Averbado MDF-e")+COUNTIFS(AVERBACOES!$B$2:$B$2000,A29,AVERBACOES!$Q$2:$Q$2000,"Averbado pelo embarcador")&gt;0,"Sim","Não"))</f>
        <v/>
      </c>
      <c r="BG29" s="7" t="str">
        <f>IF(A29="","",IFERROR(INDEX(AVERBACOES!$L:$L,MATCH(A29,AVERBACOES!$B:$B,0)),"—"))</f>
        <v/>
      </c>
      <c r="BH29" s="7"/>
      <c r="BI29" s="7"/>
      <c r="BJ29" s="7"/>
      <c r="BK29" s="7"/>
      <c r="BL29" s="7"/>
      <c r="BM29" s="7">
        <f t="shared" si="2"/>
        <v>0</v>
      </c>
      <c r="BN29" s="7" t="str">
        <f t="shared" si="3"/>
        <v/>
      </c>
      <c r="BO29" s="7" t="str">
        <f t="shared" si="4"/>
        <v/>
      </c>
      <c r="BP29" s="7" t="str">
        <f t="shared" si="5"/>
        <v/>
      </c>
      <c r="BQ29" s="7" t="str">
        <f t="shared" si="6"/>
        <v/>
      </c>
      <c r="BR29" s="12"/>
      <c r="BS29" s="7" t="str">
        <f t="shared" si="7"/>
        <v/>
      </c>
      <c r="BT29" s="7" t="str">
        <f>IF(C29="","",IF(BV29=0,"Sem posição registrada",IFERROR(INDEX(POSICOES!$E:$E,MATCH(C29&amp;"#"&amp;ROUND(BV29*1440,0),POSICOES!$R:$R,0)),"?")))</f>
        <v/>
      </c>
      <c r="BU29" s="7" t="str">
        <f>IF(OR(C29="",BV29=0),"",IFERROR(INDEX(POSICOES!$F:$F,MATCH(C29&amp;"#"&amp;ROUND(BV29*1440,0),POSICOES!$R:$R,0))&amp;"/"&amp;INDEX(POSICOES!$G:$G,MATCH(C29&amp;"#"&amp;ROUND(BV29*1440,0),POSICOES!$R:$R,0))&amp;" - "&amp;INDEX(POSICOES!$H:$H,MATCH(C29&amp;"#"&amp;ROUND(BV29*1440,0),POSICOES!$R:$R,0)),""))</f>
        <v/>
      </c>
      <c r="BV29" s="14">
        <f>IF(C29="",0,SUMPRODUCT(MAX((POSICOES!$C$2:$C$3000=C29)*POSICOES!$B$2:$B$3000)))</f>
        <v>0</v>
      </c>
      <c r="BW29" s="7" t="str">
        <f t="shared" ca="1" si="8"/>
        <v/>
      </c>
      <c r="BX29" s="7" t="str">
        <f t="shared" ca="1" si="9"/>
        <v/>
      </c>
      <c r="BY29" s="12"/>
      <c r="BZ29" s="12"/>
      <c r="CA29" s="7" t="str">
        <f>IF(A29="","",IF(COUNTIFS(FRONTEIRA!$B$2:$B$2000,A29,FRONTEIRA!$AA$2:$AA$2000,"Sim")=0,"",ROUND(SUMIFS(FRONTEIRA!$Y$2:$Y$2000,FRONTEIRA!$B$2:$B$2000,A29,FRONTEIRA!$AA$2:$AA$2000,"Sim"),1)))</f>
        <v/>
      </c>
      <c r="CB29" s="7" t="str">
        <f>IF(A29="","",IFERROR(INDEX(FRONTEIRA!$L:$L,MATCH(A29,FRONTEIRA!$B:$B,0)),""))</f>
        <v/>
      </c>
      <c r="CC29" s="7" t="str">
        <f>IF(A29="","",IF(COUNTIFS(OCORRENCIAS!$B$2:$B$2000,A29,OCORRENCIAS!$Z$2:$Z$2000,"Sim")&gt;0,"Sim","Não"))</f>
        <v/>
      </c>
      <c r="CD29" s="7" t="str">
        <f t="shared" si="10"/>
        <v/>
      </c>
      <c r="CE29" s="7"/>
      <c r="CF29" s="7" t="str">
        <f t="shared" ca="1" si="11"/>
        <v xml:space="preserve">Motorista GR; Motorista seguradora; Veículo GR; Checklist; Espelhamento; SMP; Averbação; </v>
      </c>
      <c r="CG29" s="7" t="str">
        <f t="shared" si="12"/>
        <v/>
      </c>
      <c r="CH29" s="7" t="str">
        <f t="shared" si="13"/>
        <v/>
      </c>
      <c r="CI29" s="7" t="str">
        <f t="shared" si="14"/>
        <v>Não</v>
      </c>
      <c r="CJ29" s="7" t="str">
        <f t="shared" si="15"/>
        <v/>
      </c>
      <c r="CK29" s="7"/>
      <c r="CL29" s="7"/>
      <c r="CM29" s="7"/>
      <c r="CN29" s="12"/>
      <c r="CO29" s="7"/>
      <c r="CP29" s="7" t="str">
        <f t="shared" ca="1" si="16"/>
        <v/>
      </c>
    </row>
    <row r="30" spans="1:94" x14ac:dyDescent="0.25">
      <c r="A30" s="7"/>
      <c r="B30" s="12"/>
      <c r="C30" s="7"/>
      <c r="D30" s="7"/>
      <c r="E30" s="7"/>
      <c r="F30" s="7" t="str">
        <f>IF(C30="","",IFERROR(INDEX(VEICULOS!$C:$C,MATCH(C30,VEICULOS!$A:$A,0)),"?")&amp;IF(D30="",""," + "&amp;IFERROR(INDEX(VEICULOS!$C:$C,MATCH(D30,VEICULOS!$A:$A,0)),"?"))&amp;IF(E30="",""," + "&amp;IFERROR(INDEX(VEICULOS!$C:$C,MATCH(E30,VEICULOS!$A:$A,0)),"?")))</f>
        <v/>
      </c>
      <c r="G30" s="7" t="str">
        <f>IF(C30="","",IFERROR(INDEX(VEICULOS!$I:$I,MATCH(C30,VEICULOS!$A:$A,0)),"Não cadastrado"))</f>
        <v/>
      </c>
      <c r="H30" s="7"/>
      <c r="I30" s="7" t="str">
        <f>IF(H30="","",IFERROR(INDEX(MOTORISTAS!$B:$B,MATCH(H30,MOTORISTAS!$A:$A,0)),"Não cadastrado"))</f>
        <v/>
      </c>
      <c r="J30" s="7"/>
      <c r="K30" s="7"/>
      <c r="L30" s="7" t="str">
        <f>IF(K30="","",IFERROR(INDEX(MOTORISTAS!$B:$B,MATCH(K30,MOTORISTAS!$A:$A,0)),"Não cadastrado"))</f>
        <v/>
      </c>
      <c r="M30" s="7" t="str">
        <f>IF(H30="","",IFERROR(INDEX(MOTORISTAS!$AA:$AA,MATCH(H30,MOTORISTAS!$A:$A,0)),"Não cadastrado"))</f>
        <v/>
      </c>
      <c r="N30" s="7" t="str">
        <f>IF(H30="","",IF(COUNTIFS(CONSULTAS!$C$2:$C$2000,H30,CONSULTAS!$E$2:$E$2000,"GR",CONSULTAS!$S$2:$S$2000,"Sim")&gt;0,"Sim","Não"))</f>
        <v/>
      </c>
      <c r="O30" s="7" t="str">
        <f>IF(H30="","",IFERROR(INDEX(CONSULTAS!$L:$L,MATCH(H30&amp;"#GR",CONSULTAS!$T:$T,0)),"—"))</f>
        <v/>
      </c>
      <c r="P30" s="13" t="str">
        <f>IF(H30="","",IFERROR(INDEX(CONSULTAS!$Q:$Q,MATCH(H30&amp;"#GR",CONSULTAS!$T:$T,0)),""))</f>
        <v/>
      </c>
      <c r="Q30" s="7" t="str">
        <f>IF(H30="","",IF(COUNTIFS(CONSULTAS!$C$2:$C$2000,H30,CONSULTAS!$E$2:$E$2000,"Seguradora",CONSULTAS!$S$2:$S$2000,"Sim")&gt;0,"Sim","Não"))</f>
        <v/>
      </c>
      <c r="R30" s="7" t="str">
        <f>IF(H30="","",IFERROR(INDEX(CONSULTAS!$L:$L,MATCH(H30&amp;"#Seguradora",CONSULTAS!$T:$T,0)),"—"))</f>
        <v/>
      </c>
      <c r="S30" s="13" t="str">
        <f>IF(H30="","",IFERROR(INDEX(CONSULTAS!$Q:$Q,MATCH(H30&amp;"#Seguradora",CONSULTAS!$T:$T,0)),""))</f>
        <v/>
      </c>
      <c r="T30" s="10" t="str">
        <f>IF(H30="","",IFERROR(INDEX(CONSULTAS!$N:$N,MATCH(H30&amp;"#GR",CONSULTAS!$T:$T,0)),""))</f>
        <v/>
      </c>
      <c r="U30" s="7" t="str">
        <f>IF(K30="","N/A",IF(AND(COUNTIFS(CONSULTAS!$C$2:$C$2000,K30,CONSULTAS!$E$2:$E$2000,"GR",CONSULTAS!$S$2:$S$2000,"Sim")&gt;0,COUNTIFS(CONSULTAS!$C$2:$C$2000,K30,CONSULTAS!$E$2:$E$2000,"Seguradora",CONSULTAS!$S$2:$S$2000,"Sim")&gt;0),"Sim","Não"))</f>
        <v>N/A</v>
      </c>
      <c r="V30" s="7" t="str">
        <f>IF(C30="","",IFERROR(INDEX(VEICULOS!$X:$X,MATCH(C30,VEICULOS!$A:$A,0)),"Não"))</f>
        <v/>
      </c>
      <c r="W30" s="7"/>
      <c r="X30" s="7"/>
      <c r="Y30" s="7"/>
      <c r="Z30" s="10"/>
      <c r="AA30" s="7"/>
      <c r="AB30" s="10" t="str">
        <f t="shared" si="0"/>
        <v/>
      </c>
      <c r="AC30" s="7">
        <f>IF(OR(Y30="",AB30=""),0,SUMPRODUCT((PGR_REGRAS!$C$2:$C$61=Y30)*(PGR_REGRAS!$D$2:$D$61&lt;=AB30)*(PGR_REGRAS!$E$2:$E$61&gt;=AB30)*(PGR_REGRAS!$C$2:$C$61&lt;&gt;"")*ROW(PGR_REGRAS!$C$2:$C$61)))</f>
        <v>0</v>
      </c>
      <c r="AD30" s="7" t="str">
        <f>IF(AC30=0,IF(Y30="","","Sem regra - consultar seguradora"),INDEX(PGR_REGRAS!$A:$A,AC30))</f>
        <v/>
      </c>
      <c r="AE30" s="7" t="str">
        <f>IF(AC30=0,"",INDEX(PGR_REGRAS!$T:$T,AC30))</f>
        <v/>
      </c>
      <c r="AF30" s="7" t="str">
        <f>IF(AC30=0,"",INDEX(PGR_REGRAS!$I:$I,AC30))</f>
        <v/>
      </c>
      <c r="AG30" s="7" t="str">
        <f>IF(AC30=0,"",INDEX(PGR_REGRAS!$K:$K,AC30))</f>
        <v/>
      </c>
      <c r="AH30" s="7" t="str">
        <f t="shared" si="1"/>
        <v/>
      </c>
      <c r="AI30" s="7"/>
      <c r="AJ30" s="7"/>
      <c r="AK30" s="7"/>
      <c r="AL30" s="7"/>
      <c r="AM30" s="7"/>
      <c r="AN30" s="7"/>
      <c r="AO30" s="13"/>
      <c r="AP30" s="12"/>
      <c r="AQ30" s="12"/>
      <c r="AR30" s="7" t="str">
        <f>IF(C30="","",IFERROR(INDEX(RASTREADORES!$F:$F,MATCH(C30&amp;"#Principal",RASTREADORES!$Y:$Y,0))&amp;" ("&amp;INDEX(RASTREADORES!$G:$G,MATCH(C30&amp;"#Principal",RASTREADORES!$Y:$Y,0))&amp;")","Sem rastreador principal"))</f>
        <v/>
      </c>
      <c r="AS30" s="7" t="str">
        <f>IF(C30="","",IFERROR(INDEX(RASTREADORES!$H:$H,MATCH(C30&amp;"#Principal",RASTREADORES!$Y:$Y,0)),"—"))</f>
        <v/>
      </c>
      <c r="AT30" s="7" t="str">
        <f>IF(C30="","",IFERROR(INDEX(RASTREADORES!$A:$A,MATCH(C30&amp;"#Redundante",RASTREADORES!$Y:$Y,0)),IFERROR(INDEX(RASTREADORES!$A:$A,MATCH(C30&amp;"#Isca retornável",RASTREADORES!$Y:$Y,0)),IFERROR(INDEX(RASTREADORES!$A:$A,MATCH(C30&amp;"#Isca descartável",RASTREADORES!$Y:$Y,0)),"Nenhum"))))</f>
        <v/>
      </c>
      <c r="AU30" s="7" t="str">
        <f>IF(C30="","",IFERROR(INDEX(RASTREADORES!$L:$L,MATCH(C30&amp;"#Principal",RASTREADORES!$Y:$Y,0)),""))</f>
        <v/>
      </c>
      <c r="AV30" s="7" t="str">
        <f>IF(C30="","",IF(COUNTIFS(ESPELHAMENTOS!$B$2:$B$2000,C30,ESPELHAMENTOS!$O$2:$O$2000,"Sim")&gt;0,"Sim","Não"))</f>
        <v/>
      </c>
      <c r="AW30" s="7" t="str">
        <f>IF(C30="","",COUNTIFS(ESPELHAMENTOS!$B$2:$B$2000,C30,ESPELHAMENTOS!$O$2:$O$2000,"Sim"))</f>
        <v/>
      </c>
      <c r="AX30" s="7" t="str">
        <f>IF(C30="","",IF(COUNTIFS(ESPELHAMENTOS!$B$2:$B$2000,C30,ESPELHAMENTOS!$O$2:$O$2000,"Sim",ESPELHAMENTOS!$E$2:$E$2000,"GR transportadora")&gt;0,"Sim","Não"))</f>
        <v/>
      </c>
      <c r="AY30" s="7" t="str">
        <f>IF(OR(AQ30="",C30=""),"",IFERROR(ROUND((AQ30-SUMPRODUCT(MIN((ESPELHAMENTOS!$C$2:$C$2000=A30)*ESPELHAMENTOS!$H$2:$H$2000+(ESPELHAMENTOS!$C$2:$C$2000&lt;&gt;A30)*99999)))*24,1),""))</f>
        <v/>
      </c>
      <c r="AZ30" s="7" t="str">
        <f ca="1">IF(C30="","",IF(COUNTIFS(CHECKLISTS!$B$2:$B$2000,C30,CHECKLISTS!$AH$2:$AH$2000,"Válido",CHECKLISTS!$AG$2:$AG$2000,"&gt;="&amp;INT(IF(AO30="",TODAY(),AO30)))+COUNTIFS(CHECKLISTS!$B$2:$B$2000,C30,CHECKLISTS!$AH$2:$AH$2000,"Vence &lt;=7d",CHECKLISTS!$AG$2:$AG$2000,"&gt;="&amp;INT(IF(AO30="",TODAY(),AO30)))&gt;0,"Sim","Não"))</f>
        <v/>
      </c>
      <c r="BA30" s="13" t="str">
        <f>IF(C30="","",IF(COUNTIFS(CHECKLISTS!$B$2:$B$2000,C30,CHECKLISTS!$AF$2:$AF$2000,"Aprovado")=0,"",SUMPRODUCT(MAX((CHECKLISTS!$B$2:$B$2000=C30)*CHECKLISTS!$AG$2:$AG$2000))))</f>
        <v/>
      </c>
      <c r="BB30" s="7" t="str">
        <f>IF(A30="","",IF(COUNTIFS(SMP!$B$2:$B$2000,A30,SMP!$I$2:$I$2000,"Liberada")+COUNTIFS(SMP!$B$2:$B$2000,A30,SMP!$I$2:$I$2000,"Em andamento")+COUNTIFS(SMP!$B$2:$B$2000,A30,SMP!$I$2:$I$2000,"Finalizada")&gt;0,"Sim","Não"))</f>
        <v/>
      </c>
      <c r="BC30" s="7" t="str">
        <f>IF(A30="","",IFERROR(INDEX(SMP!$A:$A,MATCH(A30,SMP!$B:$B,0)),"—"))</f>
        <v/>
      </c>
      <c r="BD30" s="7" t="str">
        <f>IF(A30="","",IFERROR(INDEX(SMP!$I:$I,MATCH(A30,SMP!$B:$B,0)),"Não aberta"))</f>
        <v/>
      </c>
      <c r="BE30" s="7" t="str">
        <f>IF(A30="","",IFERROR(INDEX(SMP!$D:$D,MATCH(A30,SMP!$B:$B,0)),""))</f>
        <v/>
      </c>
      <c r="BF30" s="7" t="str">
        <f>IF(A30="","",IF(COUNTIFS(AVERBACOES!$B$2:$B$2000,A30,AVERBACOES!$Q$2:$Q$2000,"Averbado completo")+COUNTIFS(AVERBACOES!$B$2:$B$2000,A30,AVERBACOES!$Q$2:$Q$2000,"Averbado CRT")+COUNTIFS(AVERBACOES!$B$2:$B$2000,A30,AVERBACOES!$Q$2:$Q$2000,"Averbado CT-e")+COUNTIFS(AVERBACOES!$B$2:$B$2000,A30,AVERBACOES!$Q$2:$Q$2000,"Averbado MDF-e")+COUNTIFS(AVERBACOES!$B$2:$B$2000,A30,AVERBACOES!$Q$2:$Q$2000,"Averbado pelo embarcador")&gt;0,"Sim","Não"))</f>
        <v/>
      </c>
      <c r="BG30" s="7" t="str">
        <f>IF(A30="","",IFERROR(INDEX(AVERBACOES!$L:$L,MATCH(A30,AVERBACOES!$B:$B,0)),"—"))</f>
        <v/>
      </c>
      <c r="BH30" s="7"/>
      <c r="BI30" s="7"/>
      <c r="BJ30" s="7"/>
      <c r="BK30" s="7"/>
      <c r="BL30" s="7"/>
      <c r="BM30" s="7">
        <f t="shared" si="2"/>
        <v>0</v>
      </c>
      <c r="BN30" s="7" t="str">
        <f t="shared" si="3"/>
        <v/>
      </c>
      <c r="BO30" s="7" t="str">
        <f t="shared" si="4"/>
        <v/>
      </c>
      <c r="BP30" s="7" t="str">
        <f t="shared" si="5"/>
        <v/>
      </c>
      <c r="BQ30" s="7" t="str">
        <f t="shared" si="6"/>
        <v/>
      </c>
      <c r="BR30" s="12"/>
      <c r="BS30" s="7" t="str">
        <f t="shared" si="7"/>
        <v/>
      </c>
      <c r="BT30" s="7" t="str">
        <f>IF(C30="","",IF(BV30=0,"Sem posição registrada",IFERROR(INDEX(POSICOES!$E:$E,MATCH(C30&amp;"#"&amp;ROUND(BV30*1440,0),POSICOES!$R:$R,0)),"?")))</f>
        <v/>
      </c>
      <c r="BU30" s="7" t="str">
        <f>IF(OR(C30="",BV30=0),"",IFERROR(INDEX(POSICOES!$F:$F,MATCH(C30&amp;"#"&amp;ROUND(BV30*1440,0),POSICOES!$R:$R,0))&amp;"/"&amp;INDEX(POSICOES!$G:$G,MATCH(C30&amp;"#"&amp;ROUND(BV30*1440,0),POSICOES!$R:$R,0))&amp;" - "&amp;INDEX(POSICOES!$H:$H,MATCH(C30&amp;"#"&amp;ROUND(BV30*1440,0),POSICOES!$R:$R,0)),""))</f>
        <v/>
      </c>
      <c r="BV30" s="14">
        <f>IF(C30="",0,SUMPRODUCT(MAX((POSICOES!$C$2:$C$3000=C30)*POSICOES!$B$2:$B$3000)))</f>
        <v>0</v>
      </c>
      <c r="BW30" s="7" t="str">
        <f t="shared" ca="1" si="8"/>
        <v/>
      </c>
      <c r="BX30" s="7" t="str">
        <f t="shared" ca="1" si="9"/>
        <v/>
      </c>
      <c r="BY30" s="12"/>
      <c r="BZ30" s="12"/>
      <c r="CA30" s="7" t="str">
        <f>IF(A30="","",IF(COUNTIFS(FRONTEIRA!$B$2:$B$2000,A30,FRONTEIRA!$AA$2:$AA$2000,"Sim")=0,"",ROUND(SUMIFS(FRONTEIRA!$Y$2:$Y$2000,FRONTEIRA!$B$2:$B$2000,A30,FRONTEIRA!$AA$2:$AA$2000,"Sim"),1)))</f>
        <v/>
      </c>
      <c r="CB30" s="7" t="str">
        <f>IF(A30="","",IFERROR(INDEX(FRONTEIRA!$L:$L,MATCH(A30,FRONTEIRA!$B:$B,0)),""))</f>
        <v/>
      </c>
      <c r="CC30" s="7" t="str">
        <f>IF(A30="","",IF(COUNTIFS(OCORRENCIAS!$B$2:$B$2000,A30,OCORRENCIAS!$Z$2:$Z$2000,"Sim")&gt;0,"Sim","Não"))</f>
        <v/>
      </c>
      <c r="CD30" s="7" t="str">
        <f t="shared" si="10"/>
        <v/>
      </c>
      <c r="CE30" s="7"/>
      <c r="CF30" s="7" t="str">
        <f t="shared" ca="1" si="11"/>
        <v xml:space="preserve">Motorista GR; Motorista seguradora; Veículo GR; Checklist; Espelhamento; SMP; Averbação; </v>
      </c>
      <c r="CG30" s="7" t="str">
        <f t="shared" si="12"/>
        <v/>
      </c>
      <c r="CH30" s="7" t="str">
        <f t="shared" si="13"/>
        <v/>
      </c>
      <c r="CI30" s="7" t="str">
        <f t="shared" si="14"/>
        <v>Não</v>
      </c>
      <c r="CJ30" s="7" t="str">
        <f t="shared" si="15"/>
        <v/>
      </c>
      <c r="CK30" s="7"/>
      <c r="CL30" s="7"/>
      <c r="CM30" s="7"/>
      <c r="CN30" s="12"/>
      <c r="CO30" s="7"/>
      <c r="CP30" s="7" t="str">
        <f t="shared" ca="1" si="16"/>
        <v/>
      </c>
    </row>
    <row r="31" spans="1:94" x14ac:dyDescent="0.25">
      <c r="A31" s="7"/>
      <c r="B31" s="12"/>
      <c r="C31" s="7"/>
      <c r="D31" s="7"/>
      <c r="E31" s="7"/>
      <c r="F31" s="7" t="str">
        <f>IF(C31="","",IFERROR(INDEX(VEICULOS!$C:$C,MATCH(C31,VEICULOS!$A:$A,0)),"?")&amp;IF(D31="",""," + "&amp;IFERROR(INDEX(VEICULOS!$C:$C,MATCH(D31,VEICULOS!$A:$A,0)),"?"))&amp;IF(E31="",""," + "&amp;IFERROR(INDEX(VEICULOS!$C:$C,MATCH(E31,VEICULOS!$A:$A,0)),"?")))</f>
        <v/>
      </c>
      <c r="G31" s="7" t="str">
        <f>IF(C31="","",IFERROR(INDEX(VEICULOS!$I:$I,MATCH(C31,VEICULOS!$A:$A,0)),"Não cadastrado"))</f>
        <v/>
      </c>
      <c r="H31" s="7"/>
      <c r="I31" s="7" t="str">
        <f>IF(H31="","",IFERROR(INDEX(MOTORISTAS!$B:$B,MATCH(H31,MOTORISTAS!$A:$A,0)),"Não cadastrado"))</f>
        <v/>
      </c>
      <c r="J31" s="7"/>
      <c r="K31" s="7"/>
      <c r="L31" s="7" t="str">
        <f>IF(K31="","",IFERROR(INDEX(MOTORISTAS!$B:$B,MATCH(K31,MOTORISTAS!$A:$A,0)),"Não cadastrado"))</f>
        <v/>
      </c>
      <c r="M31" s="7" t="str">
        <f>IF(H31="","",IFERROR(INDEX(MOTORISTAS!$AA:$AA,MATCH(H31,MOTORISTAS!$A:$A,0)),"Não cadastrado"))</f>
        <v/>
      </c>
      <c r="N31" s="7" t="str">
        <f>IF(H31="","",IF(COUNTIFS(CONSULTAS!$C$2:$C$2000,H31,CONSULTAS!$E$2:$E$2000,"GR",CONSULTAS!$S$2:$S$2000,"Sim")&gt;0,"Sim","Não"))</f>
        <v/>
      </c>
      <c r="O31" s="7" t="str">
        <f>IF(H31="","",IFERROR(INDEX(CONSULTAS!$L:$L,MATCH(H31&amp;"#GR",CONSULTAS!$T:$T,0)),"—"))</f>
        <v/>
      </c>
      <c r="P31" s="13" t="str">
        <f>IF(H31="","",IFERROR(INDEX(CONSULTAS!$Q:$Q,MATCH(H31&amp;"#GR",CONSULTAS!$T:$T,0)),""))</f>
        <v/>
      </c>
      <c r="Q31" s="7" t="str">
        <f>IF(H31="","",IF(COUNTIFS(CONSULTAS!$C$2:$C$2000,H31,CONSULTAS!$E$2:$E$2000,"Seguradora",CONSULTAS!$S$2:$S$2000,"Sim")&gt;0,"Sim","Não"))</f>
        <v/>
      </c>
      <c r="R31" s="7" t="str">
        <f>IF(H31="","",IFERROR(INDEX(CONSULTAS!$L:$L,MATCH(H31&amp;"#Seguradora",CONSULTAS!$T:$T,0)),"—"))</f>
        <v/>
      </c>
      <c r="S31" s="13" t="str">
        <f>IF(H31="","",IFERROR(INDEX(CONSULTAS!$Q:$Q,MATCH(H31&amp;"#Seguradora",CONSULTAS!$T:$T,0)),""))</f>
        <v/>
      </c>
      <c r="T31" s="10" t="str">
        <f>IF(H31="","",IFERROR(INDEX(CONSULTAS!$N:$N,MATCH(H31&amp;"#GR",CONSULTAS!$T:$T,0)),""))</f>
        <v/>
      </c>
      <c r="U31" s="7" t="str">
        <f>IF(K31="","N/A",IF(AND(COUNTIFS(CONSULTAS!$C$2:$C$2000,K31,CONSULTAS!$E$2:$E$2000,"GR",CONSULTAS!$S$2:$S$2000,"Sim")&gt;0,COUNTIFS(CONSULTAS!$C$2:$C$2000,K31,CONSULTAS!$E$2:$E$2000,"Seguradora",CONSULTAS!$S$2:$S$2000,"Sim")&gt;0),"Sim","Não"))</f>
        <v>N/A</v>
      </c>
      <c r="V31" s="7" t="str">
        <f>IF(C31="","",IFERROR(INDEX(VEICULOS!$X:$X,MATCH(C31,VEICULOS!$A:$A,0)),"Não"))</f>
        <v/>
      </c>
      <c r="W31" s="7"/>
      <c r="X31" s="7"/>
      <c r="Y31" s="7"/>
      <c r="Z31" s="10"/>
      <c r="AA31" s="7"/>
      <c r="AB31" s="10" t="str">
        <f t="shared" si="0"/>
        <v/>
      </c>
      <c r="AC31" s="7">
        <f>IF(OR(Y31="",AB31=""),0,SUMPRODUCT((PGR_REGRAS!$C$2:$C$61=Y31)*(PGR_REGRAS!$D$2:$D$61&lt;=AB31)*(PGR_REGRAS!$E$2:$E$61&gt;=AB31)*(PGR_REGRAS!$C$2:$C$61&lt;&gt;"")*ROW(PGR_REGRAS!$C$2:$C$61)))</f>
        <v>0</v>
      </c>
      <c r="AD31" s="7" t="str">
        <f>IF(AC31=0,IF(Y31="","","Sem regra - consultar seguradora"),INDEX(PGR_REGRAS!$A:$A,AC31))</f>
        <v/>
      </c>
      <c r="AE31" s="7" t="str">
        <f>IF(AC31=0,"",INDEX(PGR_REGRAS!$T:$T,AC31))</f>
        <v/>
      </c>
      <c r="AF31" s="7" t="str">
        <f>IF(AC31=0,"",INDEX(PGR_REGRAS!$I:$I,AC31))</f>
        <v/>
      </c>
      <c r="AG31" s="7" t="str">
        <f>IF(AC31=0,"",INDEX(PGR_REGRAS!$K:$K,AC31))</f>
        <v/>
      </c>
      <c r="AH31" s="7" t="str">
        <f t="shared" si="1"/>
        <v/>
      </c>
      <c r="AI31" s="7"/>
      <c r="AJ31" s="7"/>
      <c r="AK31" s="7"/>
      <c r="AL31" s="7"/>
      <c r="AM31" s="7"/>
      <c r="AN31" s="7"/>
      <c r="AO31" s="13"/>
      <c r="AP31" s="12"/>
      <c r="AQ31" s="12"/>
      <c r="AR31" s="7" t="str">
        <f>IF(C31="","",IFERROR(INDEX(RASTREADORES!$F:$F,MATCH(C31&amp;"#Principal",RASTREADORES!$Y:$Y,0))&amp;" ("&amp;INDEX(RASTREADORES!$G:$G,MATCH(C31&amp;"#Principal",RASTREADORES!$Y:$Y,0))&amp;")","Sem rastreador principal"))</f>
        <v/>
      </c>
      <c r="AS31" s="7" t="str">
        <f>IF(C31="","",IFERROR(INDEX(RASTREADORES!$H:$H,MATCH(C31&amp;"#Principal",RASTREADORES!$Y:$Y,0)),"—"))</f>
        <v/>
      </c>
      <c r="AT31" s="7" t="str">
        <f>IF(C31="","",IFERROR(INDEX(RASTREADORES!$A:$A,MATCH(C31&amp;"#Redundante",RASTREADORES!$Y:$Y,0)),IFERROR(INDEX(RASTREADORES!$A:$A,MATCH(C31&amp;"#Isca retornável",RASTREADORES!$Y:$Y,0)),IFERROR(INDEX(RASTREADORES!$A:$A,MATCH(C31&amp;"#Isca descartável",RASTREADORES!$Y:$Y,0)),"Nenhum"))))</f>
        <v/>
      </c>
      <c r="AU31" s="7" t="str">
        <f>IF(C31="","",IFERROR(INDEX(RASTREADORES!$L:$L,MATCH(C31&amp;"#Principal",RASTREADORES!$Y:$Y,0)),""))</f>
        <v/>
      </c>
      <c r="AV31" s="7" t="str">
        <f>IF(C31="","",IF(COUNTIFS(ESPELHAMENTOS!$B$2:$B$2000,C31,ESPELHAMENTOS!$O$2:$O$2000,"Sim")&gt;0,"Sim","Não"))</f>
        <v/>
      </c>
      <c r="AW31" s="7" t="str">
        <f>IF(C31="","",COUNTIFS(ESPELHAMENTOS!$B$2:$B$2000,C31,ESPELHAMENTOS!$O$2:$O$2000,"Sim"))</f>
        <v/>
      </c>
      <c r="AX31" s="7" t="str">
        <f>IF(C31="","",IF(COUNTIFS(ESPELHAMENTOS!$B$2:$B$2000,C31,ESPELHAMENTOS!$O$2:$O$2000,"Sim",ESPELHAMENTOS!$E$2:$E$2000,"GR transportadora")&gt;0,"Sim","Não"))</f>
        <v/>
      </c>
      <c r="AY31" s="7" t="str">
        <f>IF(OR(AQ31="",C31=""),"",IFERROR(ROUND((AQ31-SUMPRODUCT(MIN((ESPELHAMENTOS!$C$2:$C$2000=A31)*ESPELHAMENTOS!$H$2:$H$2000+(ESPELHAMENTOS!$C$2:$C$2000&lt;&gt;A31)*99999)))*24,1),""))</f>
        <v/>
      </c>
      <c r="AZ31" s="7" t="str">
        <f ca="1">IF(C31="","",IF(COUNTIFS(CHECKLISTS!$B$2:$B$2000,C31,CHECKLISTS!$AH$2:$AH$2000,"Válido",CHECKLISTS!$AG$2:$AG$2000,"&gt;="&amp;INT(IF(AO31="",TODAY(),AO31)))+COUNTIFS(CHECKLISTS!$B$2:$B$2000,C31,CHECKLISTS!$AH$2:$AH$2000,"Vence &lt;=7d",CHECKLISTS!$AG$2:$AG$2000,"&gt;="&amp;INT(IF(AO31="",TODAY(),AO31)))&gt;0,"Sim","Não"))</f>
        <v/>
      </c>
      <c r="BA31" s="13" t="str">
        <f>IF(C31="","",IF(COUNTIFS(CHECKLISTS!$B$2:$B$2000,C31,CHECKLISTS!$AF$2:$AF$2000,"Aprovado")=0,"",SUMPRODUCT(MAX((CHECKLISTS!$B$2:$B$2000=C31)*CHECKLISTS!$AG$2:$AG$2000))))</f>
        <v/>
      </c>
      <c r="BB31" s="7" t="str">
        <f>IF(A31="","",IF(COUNTIFS(SMP!$B$2:$B$2000,A31,SMP!$I$2:$I$2000,"Liberada")+COUNTIFS(SMP!$B$2:$B$2000,A31,SMP!$I$2:$I$2000,"Em andamento")+COUNTIFS(SMP!$B$2:$B$2000,A31,SMP!$I$2:$I$2000,"Finalizada")&gt;0,"Sim","Não"))</f>
        <v/>
      </c>
      <c r="BC31" s="7" t="str">
        <f>IF(A31="","",IFERROR(INDEX(SMP!$A:$A,MATCH(A31,SMP!$B:$B,0)),"—"))</f>
        <v/>
      </c>
      <c r="BD31" s="7" t="str">
        <f>IF(A31="","",IFERROR(INDEX(SMP!$I:$I,MATCH(A31,SMP!$B:$B,0)),"Não aberta"))</f>
        <v/>
      </c>
      <c r="BE31" s="7" t="str">
        <f>IF(A31="","",IFERROR(INDEX(SMP!$D:$D,MATCH(A31,SMP!$B:$B,0)),""))</f>
        <v/>
      </c>
      <c r="BF31" s="7" t="str">
        <f>IF(A31="","",IF(COUNTIFS(AVERBACOES!$B$2:$B$2000,A31,AVERBACOES!$Q$2:$Q$2000,"Averbado completo")+COUNTIFS(AVERBACOES!$B$2:$B$2000,A31,AVERBACOES!$Q$2:$Q$2000,"Averbado CRT")+COUNTIFS(AVERBACOES!$B$2:$B$2000,A31,AVERBACOES!$Q$2:$Q$2000,"Averbado CT-e")+COUNTIFS(AVERBACOES!$B$2:$B$2000,A31,AVERBACOES!$Q$2:$Q$2000,"Averbado MDF-e")+COUNTIFS(AVERBACOES!$B$2:$B$2000,A31,AVERBACOES!$Q$2:$Q$2000,"Averbado pelo embarcador")&gt;0,"Sim","Não"))</f>
        <v/>
      </c>
      <c r="BG31" s="7" t="str">
        <f>IF(A31="","",IFERROR(INDEX(AVERBACOES!$L:$L,MATCH(A31,AVERBACOES!$B:$B,0)),"—"))</f>
        <v/>
      </c>
      <c r="BH31" s="7"/>
      <c r="BI31" s="7"/>
      <c r="BJ31" s="7"/>
      <c r="BK31" s="7"/>
      <c r="BL31" s="7"/>
      <c r="BM31" s="7">
        <f t="shared" si="2"/>
        <v>0</v>
      </c>
      <c r="BN31" s="7" t="str">
        <f t="shared" si="3"/>
        <v/>
      </c>
      <c r="BO31" s="7" t="str">
        <f t="shared" si="4"/>
        <v/>
      </c>
      <c r="BP31" s="7" t="str">
        <f t="shared" si="5"/>
        <v/>
      </c>
      <c r="BQ31" s="7" t="str">
        <f t="shared" si="6"/>
        <v/>
      </c>
      <c r="BR31" s="12"/>
      <c r="BS31" s="7" t="str">
        <f t="shared" si="7"/>
        <v/>
      </c>
      <c r="BT31" s="7" t="str">
        <f>IF(C31="","",IF(BV31=0,"Sem posição registrada",IFERROR(INDEX(POSICOES!$E:$E,MATCH(C31&amp;"#"&amp;ROUND(BV31*1440,0),POSICOES!$R:$R,0)),"?")))</f>
        <v/>
      </c>
      <c r="BU31" s="7" t="str">
        <f>IF(OR(C31="",BV31=0),"",IFERROR(INDEX(POSICOES!$F:$F,MATCH(C31&amp;"#"&amp;ROUND(BV31*1440,0),POSICOES!$R:$R,0))&amp;"/"&amp;INDEX(POSICOES!$G:$G,MATCH(C31&amp;"#"&amp;ROUND(BV31*1440,0),POSICOES!$R:$R,0))&amp;" - "&amp;INDEX(POSICOES!$H:$H,MATCH(C31&amp;"#"&amp;ROUND(BV31*1440,0),POSICOES!$R:$R,0)),""))</f>
        <v/>
      </c>
      <c r="BV31" s="14">
        <f>IF(C31="",0,SUMPRODUCT(MAX((POSICOES!$C$2:$C$3000=C31)*POSICOES!$B$2:$B$3000)))</f>
        <v>0</v>
      </c>
      <c r="BW31" s="7" t="str">
        <f t="shared" ca="1" si="8"/>
        <v/>
      </c>
      <c r="BX31" s="7" t="str">
        <f t="shared" ca="1" si="9"/>
        <v/>
      </c>
      <c r="BY31" s="12"/>
      <c r="BZ31" s="12"/>
      <c r="CA31" s="7" t="str">
        <f>IF(A31="","",IF(COUNTIFS(FRONTEIRA!$B$2:$B$2000,A31,FRONTEIRA!$AA$2:$AA$2000,"Sim")=0,"",ROUND(SUMIFS(FRONTEIRA!$Y$2:$Y$2000,FRONTEIRA!$B$2:$B$2000,A31,FRONTEIRA!$AA$2:$AA$2000,"Sim"),1)))</f>
        <v/>
      </c>
      <c r="CB31" s="7" t="str">
        <f>IF(A31="","",IFERROR(INDEX(FRONTEIRA!$L:$L,MATCH(A31,FRONTEIRA!$B:$B,0)),""))</f>
        <v/>
      </c>
      <c r="CC31" s="7" t="str">
        <f>IF(A31="","",IF(COUNTIFS(OCORRENCIAS!$B$2:$B$2000,A31,OCORRENCIAS!$Z$2:$Z$2000,"Sim")&gt;0,"Sim","Não"))</f>
        <v/>
      </c>
      <c r="CD31" s="7" t="str">
        <f t="shared" si="10"/>
        <v/>
      </c>
      <c r="CE31" s="7"/>
      <c r="CF31" s="7" t="str">
        <f t="shared" ca="1" si="11"/>
        <v xml:space="preserve">Motorista GR; Motorista seguradora; Veículo GR; Checklist; Espelhamento; SMP; Averbação; </v>
      </c>
      <c r="CG31" s="7" t="str">
        <f t="shared" si="12"/>
        <v/>
      </c>
      <c r="CH31" s="7" t="str">
        <f t="shared" si="13"/>
        <v/>
      </c>
      <c r="CI31" s="7" t="str">
        <f t="shared" si="14"/>
        <v>Não</v>
      </c>
      <c r="CJ31" s="7" t="str">
        <f t="shared" si="15"/>
        <v/>
      </c>
      <c r="CK31" s="7"/>
      <c r="CL31" s="7"/>
      <c r="CM31" s="7"/>
      <c r="CN31" s="12"/>
      <c r="CO31" s="7"/>
      <c r="CP31" s="7" t="str">
        <f t="shared" ca="1" si="16"/>
        <v/>
      </c>
    </row>
    <row r="32" spans="1:94" x14ac:dyDescent="0.25">
      <c r="A32" s="7"/>
      <c r="B32" s="12"/>
      <c r="C32" s="7"/>
      <c r="D32" s="7"/>
      <c r="E32" s="7"/>
      <c r="F32" s="7" t="str">
        <f>IF(C32="","",IFERROR(INDEX(VEICULOS!$C:$C,MATCH(C32,VEICULOS!$A:$A,0)),"?")&amp;IF(D32="",""," + "&amp;IFERROR(INDEX(VEICULOS!$C:$C,MATCH(D32,VEICULOS!$A:$A,0)),"?"))&amp;IF(E32="",""," + "&amp;IFERROR(INDEX(VEICULOS!$C:$C,MATCH(E32,VEICULOS!$A:$A,0)),"?")))</f>
        <v/>
      </c>
      <c r="G32" s="7" t="str">
        <f>IF(C32="","",IFERROR(INDEX(VEICULOS!$I:$I,MATCH(C32,VEICULOS!$A:$A,0)),"Não cadastrado"))</f>
        <v/>
      </c>
      <c r="H32" s="7"/>
      <c r="I32" s="7" t="str">
        <f>IF(H32="","",IFERROR(INDEX(MOTORISTAS!$B:$B,MATCH(H32,MOTORISTAS!$A:$A,0)),"Não cadastrado"))</f>
        <v/>
      </c>
      <c r="J32" s="7"/>
      <c r="K32" s="7"/>
      <c r="L32" s="7" t="str">
        <f>IF(K32="","",IFERROR(INDEX(MOTORISTAS!$B:$B,MATCH(K32,MOTORISTAS!$A:$A,0)),"Não cadastrado"))</f>
        <v/>
      </c>
      <c r="M32" s="7" t="str">
        <f>IF(H32="","",IFERROR(INDEX(MOTORISTAS!$AA:$AA,MATCH(H32,MOTORISTAS!$A:$A,0)),"Não cadastrado"))</f>
        <v/>
      </c>
      <c r="N32" s="7" t="str">
        <f>IF(H32="","",IF(COUNTIFS(CONSULTAS!$C$2:$C$2000,H32,CONSULTAS!$E$2:$E$2000,"GR",CONSULTAS!$S$2:$S$2000,"Sim")&gt;0,"Sim","Não"))</f>
        <v/>
      </c>
      <c r="O32" s="7" t="str">
        <f>IF(H32="","",IFERROR(INDEX(CONSULTAS!$L:$L,MATCH(H32&amp;"#GR",CONSULTAS!$T:$T,0)),"—"))</f>
        <v/>
      </c>
      <c r="P32" s="13" t="str">
        <f>IF(H32="","",IFERROR(INDEX(CONSULTAS!$Q:$Q,MATCH(H32&amp;"#GR",CONSULTAS!$T:$T,0)),""))</f>
        <v/>
      </c>
      <c r="Q32" s="7" t="str">
        <f>IF(H32="","",IF(COUNTIFS(CONSULTAS!$C$2:$C$2000,H32,CONSULTAS!$E$2:$E$2000,"Seguradora",CONSULTAS!$S$2:$S$2000,"Sim")&gt;0,"Sim","Não"))</f>
        <v/>
      </c>
      <c r="R32" s="7" t="str">
        <f>IF(H32="","",IFERROR(INDEX(CONSULTAS!$L:$L,MATCH(H32&amp;"#Seguradora",CONSULTAS!$T:$T,0)),"—"))</f>
        <v/>
      </c>
      <c r="S32" s="13" t="str">
        <f>IF(H32="","",IFERROR(INDEX(CONSULTAS!$Q:$Q,MATCH(H32&amp;"#Seguradora",CONSULTAS!$T:$T,0)),""))</f>
        <v/>
      </c>
      <c r="T32" s="10" t="str">
        <f>IF(H32="","",IFERROR(INDEX(CONSULTAS!$N:$N,MATCH(H32&amp;"#GR",CONSULTAS!$T:$T,0)),""))</f>
        <v/>
      </c>
      <c r="U32" s="7" t="str">
        <f>IF(K32="","N/A",IF(AND(COUNTIFS(CONSULTAS!$C$2:$C$2000,K32,CONSULTAS!$E$2:$E$2000,"GR",CONSULTAS!$S$2:$S$2000,"Sim")&gt;0,COUNTIFS(CONSULTAS!$C$2:$C$2000,K32,CONSULTAS!$E$2:$E$2000,"Seguradora",CONSULTAS!$S$2:$S$2000,"Sim")&gt;0),"Sim","Não"))</f>
        <v>N/A</v>
      </c>
      <c r="V32" s="7" t="str">
        <f>IF(C32="","",IFERROR(INDEX(VEICULOS!$X:$X,MATCH(C32,VEICULOS!$A:$A,0)),"Não"))</f>
        <v/>
      </c>
      <c r="W32" s="7"/>
      <c r="X32" s="7"/>
      <c r="Y32" s="7"/>
      <c r="Z32" s="10"/>
      <c r="AA32" s="7"/>
      <c r="AB32" s="10" t="str">
        <f t="shared" si="0"/>
        <v/>
      </c>
      <c r="AC32" s="7">
        <f>IF(OR(Y32="",AB32=""),0,SUMPRODUCT((PGR_REGRAS!$C$2:$C$61=Y32)*(PGR_REGRAS!$D$2:$D$61&lt;=AB32)*(PGR_REGRAS!$E$2:$E$61&gt;=AB32)*(PGR_REGRAS!$C$2:$C$61&lt;&gt;"")*ROW(PGR_REGRAS!$C$2:$C$61)))</f>
        <v>0</v>
      </c>
      <c r="AD32" s="7" t="str">
        <f>IF(AC32=0,IF(Y32="","","Sem regra - consultar seguradora"),INDEX(PGR_REGRAS!$A:$A,AC32))</f>
        <v/>
      </c>
      <c r="AE32" s="7" t="str">
        <f>IF(AC32=0,"",INDEX(PGR_REGRAS!$T:$T,AC32))</f>
        <v/>
      </c>
      <c r="AF32" s="7" t="str">
        <f>IF(AC32=0,"",INDEX(PGR_REGRAS!$I:$I,AC32))</f>
        <v/>
      </c>
      <c r="AG32" s="7" t="str">
        <f>IF(AC32=0,"",INDEX(PGR_REGRAS!$K:$K,AC32))</f>
        <v/>
      </c>
      <c r="AH32" s="7" t="str">
        <f t="shared" si="1"/>
        <v/>
      </c>
      <c r="AI32" s="7"/>
      <c r="AJ32" s="7"/>
      <c r="AK32" s="7"/>
      <c r="AL32" s="7"/>
      <c r="AM32" s="7"/>
      <c r="AN32" s="7"/>
      <c r="AO32" s="13"/>
      <c r="AP32" s="12"/>
      <c r="AQ32" s="12"/>
      <c r="AR32" s="7" t="str">
        <f>IF(C32="","",IFERROR(INDEX(RASTREADORES!$F:$F,MATCH(C32&amp;"#Principal",RASTREADORES!$Y:$Y,0))&amp;" ("&amp;INDEX(RASTREADORES!$G:$G,MATCH(C32&amp;"#Principal",RASTREADORES!$Y:$Y,0))&amp;")","Sem rastreador principal"))</f>
        <v/>
      </c>
      <c r="AS32" s="7" t="str">
        <f>IF(C32="","",IFERROR(INDEX(RASTREADORES!$H:$H,MATCH(C32&amp;"#Principal",RASTREADORES!$Y:$Y,0)),"—"))</f>
        <v/>
      </c>
      <c r="AT32" s="7" t="str">
        <f>IF(C32="","",IFERROR(INDEX(RASTREADORES!$A:$A,MATCH(C32&amp;"#Redundante",RASTREADORES!$Y:$Y,0)),IFERROR(INDEX(RASTREADORES!$A:$A,MATCH(C32&amp;"#Isca retornável",RASTREADORES!$Y:$Y,0)),IFERROR(INDEX(RASTREADORES!$A:$A,MATCH(C32&amp;"#Isca descartável",RASTREADORES!$Y:$Y,0)),"Nenhum"))))</f>
        <v/>
      </c>
      <c r="AU32" s="7" t="str">
        <f>IF(C32="","",IFERROR(INDEX(RASTREADORES!$L:$L,MATCH(C32&amp;"#Principal",RASTREADORES!$Y:$Y,0)),""))</f>
        <v/>
      </c>
      <c r="AV32" s="7" t="str">
        <f>IF(C32="","",IF(COUNTIFS(ESPELHAMENTOS!$B$2:$B$2000,C32,ESPELHAMENTOS!$O$2:$O$2000,"Sim")&gt;0,"Sim","Não"))</f>
        <v/>
      </c>
      <c r="AW32" s="7" t="str">
        <f>IF(C32="","",COUNTIFS(ESPELHAMENTOS!$B$2:$B$2000,C32,ESPELHAMENTOS!$O$2:$O$2000,"Sim"))</f>
        <v/>
      </c>
      <c r="AX32" s="7" t="str">
        <f>IF(C32="","",IF(COUNTIFS(ESPELHAMENTOS!$B$2:$B$2000,C32,ESPELHAMENTOS!$O$2:$O$2000,"Sim",ESPELHAMENTOS!$E$2:$E$2000,"GR transportadora")&gt;0,"Sim","Não"))</f>
        <v/>
      </c>
      <c r="AY32" s="7" t="str">
        <f>IF(OR(AQ32="",C32=""),"",IFERROR(ROUND((AQ32-SUMPRODUCT(MIN((ESPELHAMENTOS!$C$2:$C$2000=A32)*ESPELHAMENTOS!$H$2:$H$2000+(ESPELHAMENTOS!$C$2:$C$2000&lt;&gt;A32)*99999)))*24,1),""))</f>
        <v/>
      </c>
      <c r="AZ32" s="7" t="str">
        <f ca="1">IF(C32="","",IF(COUNTIFS(CHECKLISTS!$B$2:$B$2000,C32,CHECKLISTS!$AH$2:$AH$2000,"Válido",CHECKLISTS!$AG$2:$AG$2000,"&gt;="&amp;INT(IF(AO32="",TODAY(),AO32)))+COUNTIFS(CHECKLISTS!$B$2:$B$2000,C32,CHECKLISTS!$AH$2:$AH$2000,"Vence &lt;=7d",CHECKLISTS!$AG$2:$AG$2000,"&gt;="&amp;INT(IF(AO32="",TODAY(),AO32)))&gt;0,"Sim","Não"))</f>
        <v/>
      </c>
      <c r="BA32" s="13" t="str">
        <f>IF(C32="","",IF(COUNTIFS(CHECKLISTS!$B$2:$B$2000,C32,CHECKLISTS!$AF$2:$AF$2000,"Aprovado")=0,"",SUMPRODUCT(MAX((CHECKLISTS!$B$2:$B$2000=C32)*CHECKLISTS!$AG$2:$AG$2000))))</f>
        <v/>
      </c>
      <c r="BB32" s="7" t="str">
        <f>IF(A32="","",IF(COUNTIFS(SMP!$B$2:$B$2000,A32,SMP!$I$2:$I$2000,"Liberada")+COUNTIFS(SMP!$B$2:$B$2000,A32,SMP!$I$2:$I$2000,"Em andamento")+COUNTIFS(SMP!$B$2:$B$2000,A32,SMP!$I$2:$I$2000,"Finalizada")&gt;0,"Sim","Não"))</f>
        <v/>
      </c>
      <c r="BC32" s="7" t="str">
        <f>IF(A32="","",IFERROR(INDEX(SMP!$A:$A,MATCH(A32,SMP!$B:$B,0)),"—"))</f>
        <v/>
      </c>
      <c r="BD32" s="7" t="str">
        <f>IF(A32="","",IFERROR(INDEX(SMP!$I:$I,MATCH(A32,SMP!$B:$B,0)),"Não aberta"))</f>
        <v/>
      </c>
      <c r="BE32" s="7" t="str">
        <f>IF(A32="","",IFERROR(INDEX(SMP!$D:$D,MATCH(A32,SMP!$B:$B,0)),""))</f>
        <v/>
      </c>
      <c r="BF32" s="7" t="str">
        <f>IF(A32="","",IF(COUNTIFS(AVERBACOES!$B$2:$B$2000,A32,AVERBACOES!$Q$2:$Q$2000,"Averbado completo")+COUNTIFS(AVERBACOES!$B$2:$B$2000,A32,AVERBACOES!$Q$2:$Q$2000,"Averbado CRT")+COUNTIFS(AVERBACOES!$B$2:$B$2000,A32,AVERBACOES!$Q$2:$Q$2000,"Averbado CT-e")+COUNTIFS(AVERBACOES!$B$2:$B$2000,A32,AVERBACOES!$Q$2:$Q$2000,"Averbado MDF-e")+COUNTIFS(AVERBACOES!$B$2:$B$2000,A32,AVERBACOES!$Q$2:$Q$2000,"Averbado pelo embarcador")&gt;0,"Sim","Não"))</f>
        <v/>
      </c>
      <c r="BG32" s="7" t="str">
        <f>IF(A32="","",IFERROR(INDEX(AVERBACOES!$L:$L,MATCH(A32,AVERBACOES!$B:$B,0)),"—"))</f>
        <v/>
      </c>
      <c r="BH32" s="7"/>
      <c r="BI32" s="7"/>
      <c r="BJ32" s="7"/>
      <c r="BK32" s="7"/>
      <c r="BL32" s="7"/>
      <c r="BM32" s="7">
        <f t="shared" si="2"/>
        <v>0</v>
      </c>
      <c r="BN32" s="7" t="str">
        <f t="shared" si="3"/>
        <v/>
      </c>
      <c r="BO32" s="7" t="str">
        <f t="shared" si="4"/>
        <v/>
      </c>
      <c r="BP32" s="7" t="str">
        <f t="shared" si="5"/>
        <v/>
      </c>
      <c r="BQ32" s="7" t="str">
        <f t="shared" si="6"/>
        <v/>
      </c>
      <c r="BR32" s="12"/>
      <c r="BS32" s="7" t="str">
        <f t="shared" si="7"/>
        <v/>
      </c>
      <c r="BT32" s="7" t="str">
        <f>IF(C32="","",IF(BV32=0,"Sem posição registrada",IFERROR(INDEX(POSICOES!$E:$E,MATCH(C32&amp;"#"&amp;ROUND(BV32*1440,0),POSICOES!$R:$R,0)),"?")))</f>
        <v/>
      </c>
      <c r="BU32" s="7" t="str">
        <f>IF(OR(C32="",BV32=0),"",IFERROR(INDEX(POSICOES!$F:$F,MATCH(C32&amp;"#"&amp;ROUND(BV32*1440,0),POSICOES!$R:$R,0))&amp;"/"&amp;INDEX(POSICOES!$G:$G,MATCH(C32&amp;"#"&amp;ROUND(BV32*1440,0),POSICOES!$R:$R,0))&amp;" - "&amp;INDEX(POSICOES!$H:$H,MATCH(C32&amp;"#"&amp;ROUND(BV32*1440,0),POSICOES!$R:$R,0)),""))</f>
        <v/>
      </c>
      <c r="BV32" s="14">
        <f>IF(C32="",0,SUMPRODUCT(MAX((POSICOES!$C$2:$C$3000=C32)*POSICOES!$B$2:$B$3000)))</f>
        <v>0</v>
      </c>
      <c r="BW32" s="7" t="str">
        <f t="shared" ca="1" si="8"/>
        <v/>
      </c>
      <c r="BX32" s="7" t="str">
        <f t="shared" ca="1" si="9"/>
        <v/>
      </c>
      <c r="BY32" s="12"/>
      <c r="BZ32" s="12"/>
      <c r="CA32" s="7" t="str">
        <f>IF(A32="","",IF(COUNTIFS(FRONTEIRA!$B$2:$B$2000,A32,FRONTEIRA!$AA$2:$AA$2000,"Sim")=0,"",ROUND(SUMIFS(FRONTEIRA!$Y$2:$Y$2000,FRONTEIRA!$B$2:$B$2000,A32,FRONTEIRA!$AA$2:$AA$2000,"Sim"),1)))</f>
        <v/>
      </c>
      <c r="CB32" s="7" t="str">
        <f>IF(A32="","",IFERROR(INDEX(FRONTEIRA!$L:$L,MATCH(A32,FRONTEIRA!$B:$B,0)),""))</f>
        <v/>
      </c>
      <c r="CC32" s="7" t="str">
        <f>IF(A32="","",IF(COUNTIFS(OCORRENCIAS!$B$2:$B$2000,A32,OCORRENCIAS!$Z$2:$Z$2000,"Sim")&gt;0,"Sim","Não"))</f>
        <v/>
      </c>
      <c r="CD32" s="7" t="str">
        <f t="shared" si="10"/>
        <v/>
      </c>
      <c r="CE32" s="7"/>
      <c r="CF32" s="7" t="str">
        <f t="shared" ca="1" si="11"/>
        <v xml:space="preserve">Motorista GR; Motorista seguradora; Veículo GR; Checklist; Espelhamento; SMP; Averbação; </v>
      </c>
      <c r="CG32" s="7" t="str">
        <f t="shared" si="12"/>
        <v/>
      </c>
      <c r="CH32" s="7" t="str">
        <f t="shared" si="13"/>
        <v/>
      </c>
      <c r="CI32" s="7" t="str">
        <f t="shared" si="14"/>
        <v>Não</v>
      </c>
      <c r="CJ32" s="7" t="str">
        <f t="shared" si="15"/>
        <v/>
      </c>
      <c r="CK32" s="7"/>
      <c r="CL32" s="7"/>
      <c r="CM32" s="7"/>
      <c r="CN32" s="12"/>
      <c r="CO32" s="7"/>
      <c r="CP32" s="7" t="str">
        <f t="shared" ca="1" si="16"/>
        <v/>
      </c>
    </row>
    <row r="33" spans="1:94" x14ac:dyDescent="0.25">
      <c r="A33" s="7"/>
      <c r="B33" s="12"/>
      <c r="C33" s="7"/>
      <c r="D33" s="7"/>
      <c r="E33" s="7"/>
      <c r="F33" s="7" t="str">
        <f>IF(C33="","",IFERROR(INDEX(VEICULOS!$C:$C,MATCH(C33,VEICULOS!$A:$A,0)),"?")&amp;IF(D33="",""," + "&amp;IFERROR(INDEX(VEICULOS!$C:$C,MATCH(D33,VEICULOS!$A:$A,0)),"?"))&amp;IF(E33="",""," + "&amp;IFERROR(INDEX(VEICULOS!$C:$C,MATCH(E33,VEICULOS!$A:$A,0)),"?")))</f>
        <v/>
      </c>
      <c r="G33" s="7" t="str">
        <f>IF(C33="","",IFERROR(INDEX(VEICULOS!$I:$I,MATCH(C33,VEICULOS!$A:$A,0)),"Não cadastrado"))</f>
        <v/>
      </c>
      <c r="H33" s="7"/>
      <c r="I33" s="7" t="str">
        <f>IF(H33="","",IFERROR(INDEX(MOTORISTAS!$B:$B,MATCH(H33,MOTORISTAS!$A:$A,0)),"Não cadastrado"))</f>
        <v/>
      </c>
      <c r="J33" s="7"/>
      <c r="K33" s="7"/>
      <c r="L33" s="7" t="str">
        <f>IF(K33="","",IFERROR(INDEX(MOTORISTAS!$B:$B,MATCH(K33,MOTORISTAS!$A:$A,0)),"Não cadastrado"))</f>
        <v/>
      </c>
      <c r="M33" s="7" t="str">
        <f>IF(H33="","",IFERROR(INDEX(MOTORISTAS!$AA:$AA,MATCH(H33,MOTORISTAS!$A:$A,0)),"Não cadastrado"))</f>
        <v/>
      </c>
      <c r="N33" s="7" t="str">
        <f>IF(H33="","",IF(COUNTIFS(CONSULTAS!$C$2:$C$2000,H33,CONSULTAS!$E$2:$E$2000,"GR",CONSULTAS!$S$2:$S$2000,"Sim")&gt;0,"Sim","Não"))</f>
        <v/>
      </c>
      <c r="O33" s="7" t="str">
        <f>IF(H33="","",IFERROR(INDEX(CONSULTAS!$L:$L,MATCH(H33&amp;"#GR",CONSULTAS!$T:$T,0)),"—"))</f>
        <v/>
      </c>
      <c r="P33" s="13" t="str">
        <f>IF(H33="","",IFERROR(INDEX(CONSULTAS!$Q:$Q,MATCH(H33&amp;"#GR",CONSULTAS!$T:$T,0)),""))</f>
        <v/>
      </c>
      <c r="Q33" s="7" t="str">
        <f>IF(H33="","",IF(COUNTIFS(CONSULTAS!$C$2:$C$2000,H33,CONSULTAS!$E$2:$E$2000,"Seguradora",CONSULTAS!$S$2:$S$2000,"Sim")&gt;0,"Sim","Não"))</f>
        <v/>
      </c>
      <c r="R33" s="7" t="str">
        <f>IF(H33="","",IFERROR(INDEX(CONSULTAS!$L:$L,MATCH(H33&amp;"#Seguradora",CONSULTAS!$T:$T,0)),"—"))</f>
        <v/>
      </c>
      <c r="S33" s="13" t="str">
        <f>IF(H33="","",IFERROR(INDEX(CONSULTAS!$Q:$Q,MATCH(H33&amp;"#Seguradora",CONSULTAS!$T:$T,0)),""))</f>
        <v/>
      </c>
      <c r="T33" s="10" t="str">
        <f>IF(H33="","",IFERROR(INDEX(CONSULTAS!$N:$N,MATCH(H33&amp;"#GR",CONSULTAS!$T:$T,0)),""))</f>
        <v/>
      </c>
      <c r="U33" s="7" t="str">
        <f>IF(K33="","N/A",IF(AND(COUNTIFS(CONSULTAS!$C$2:$C$2000,K33,CONSULTAS!$E$2:$E$2000,"GR",CONSULTAS!$S$2:$S$2000,"Sim")&gt;0,COUNTIFS(CONSULTAS!$C$2:$C$2000,K33,CONSULTAS!$E$2:$E$2000,"Seguradora",CONSULTAS!$S$2:$S$2000,"Sim")&gt;0),"Sim","Não"))</f>
        <v>N/A</v>
      </c>
      <c r="V33" s="7" t="str">
        <f>IF(C33="","",IFERROR(INDEX(VEICULOS!$X:$X,MATCH(C33,VEICULOS!$A:$A,0)),"Não"))</f>
        <v/>
      </c>
      <c r="W33" s="7"/>
      <c r="X33" s="7"/>
      <c r="Y33" s="7"/>
      <c r="Z33" s="10"/>
      <c r="AA33" s="7"/>
      <c r="AB33" s="10" t="str">
        <f t="shared" si="0"/>
        <v/>
      </c>
      <c r="AC33" s="7">
        <f>IF(OR(Y33="",AB33=""),0,SUMPRODUCT((PGR_REGRAS!$C$2:$C$61=Y33)*(PGR_REGRAS!$D$2:$D$61&lt;=AB33)*(PGR_REGRAS!$E$2:$E$61&gt;=AB33)*(PGR_REGRAS!$C$2:$C$61&lt;&gt;"")*ROW(PGR_REGRAS!$C$2:$C$61)))</f>
        <v>0</v>
      </c>
      <c r="AD33" s="7" t="str">
        <f>IF(AC33=0,IF(Y33="","","Sem regra - consultar seguradora"),INDEX(PGR_REGRAS!$A:$A,AC33))</f>
        <v/>
      </c>
      <c r="AE33" s="7" t="str">
        <f>IF(AC33=0,"",INDEX(PGR_REGRAS!$T:$T,AC33))</f>
        <v/>
      </c>
      <c r="AF33" s="7" t="str">
        <f>IF(AC33=0,"",INDEX(PGR_REGRAS!$I:$I,AC33))</f>
        <v/>
      </c>
      <c r="AG33" s="7" t="str">
        <f>IF(AC33=0,"",INDEX(PGR_REGRAS!$K:$K,AC33))</f>
        <v/>
      </c>
      <c r="AH33" s="7" t="str">
        <f t="shared" si="1"/>
        <v/>
      </c>
      <c r="AI33" s="7"/>
      <c r="AJ33" s="7"/>
      <c r="AK33" s="7"/>
      <c r="AL33" s="7"/>
      <c r="AM33" s="7"/>
      <c r="AN33" s="7"/>
      <c r="AO33" s="13"/>
      <c r="AP33" s="12"/>
      <c r="AQ33" s="12"/>
      <c r="AR33" s="7" t="str">
        <f>IF(C33="","",IFERROR(INDEX(RASTREADORES!$F:$F,MATCH(C33&amp;"#Principal",RASTREADORES!$Y:$Y,0))&amp;" ("&amp;INDEX(RASTREADORES!$G:$G,MATCH(C33&amp;"#Principal",RASTREADORES!$Y:$Y,0))&amp;")","Sem rastreador principal"))</f>
        <v/>
      </c>
      <c r="AS33" s="7" t="str">
        <f>IF(C33="","",IFERROR(INDEX(RASTREADORES!$H:$H,MATCH(C33&amp;"#Principal",RASTREADORES!$Y:$Y,0)),"—"))</f>
        <v/>
      </c>
      <c r="AT33" s="7" t="str">
        <f>IF(C33="","",IFERROR(INDEX(RASTREADORES!$A:$A,MATCH(C33&amp;"#Redundante",RASTREADORES!$Y:$Y,0)),IFERROR(INDEX(RASTREADORES!$A:$A,MATCH(C33&amp;"#Isca retornável",RASTREADORES!$Y:$Y,0)),IFERROR(INDEX(RASTREADORES!$A:$A,MATCH(C33&amp;"#Isca descartável",RASTREADORES!$Y:$Y,0)),"Nenhum"))))</f>
        <v/>
      </c>
      <c r="AU33" s="7" t="str">
        <f>IF(C33="","",IFERROR(INDEX(RASTREADORES!$L:$L,MATCH(C33&amp;"#Principal",RASTREADORES!$Y:$Y,0)),""))</f>
        <v/>
      </c>
      <c r="AV33" s="7" t="str">
        <f>IF(C33="","",IF(COUNTIFS(ESPELHAMENTOS!$B$2:$B$2000,C33,ESPELHAMENTOS!$O$2:$O$2000,"Sim")&gt;0,"Sim","Não"))</f>
        <v/>
      </c>
      <c r="AW33" s="7" t="str">
        <f>IF(C33="","",COUNTIFS(ESPELHAMENTOS!$B$2:$B$2000,C33,ESPELHAMENTOS!$O$2:$O$2000,"Sim"))</f>
        <v/>
      </c>
      <c r="AX33" s="7" t="str">
        <f>IF(C33="","",IF(COUNTIFS(ESPELHAMENTOS!$B$2:$B$2000,C33,ESPELHAMENTOS!$O$2:$O$2000,"Sim",ESPELHAMENTOS!$E$2:$E$2000,"GR transportadora")&gt;0,"Sim","Não"))</f>
        <v/>
      </c>
      <c r="AY33" s="7" t="str">
        <f>IF(OR(AQ33="",C33=""),"",IFERROR(ROUND((AQ33-SUMPRODUCT(MIN((ESPELHAMENTOS!$C$2:$C$2000=A33)*ESPELHAMENTOS!$H$2:$H$2000+(ESPELHAMENTOS!$C$2:$C$2000&lt;&gt;A33)*99999)))*24,1),""))</f>
        <v/>
      </c>
      <c r="AZ33" s="7" t="str">
        <f ca="1">IF(C33="","",IF(COUNTIFS(CHECKLISTS!$B$2:$B$2000,C33,CHECKLISTS!$AH$2:$AH$2000,"Válido",CHECKLISTS!$AG$2:$AG$2000,"&gt;="&amp;INT(IF(AO33="",TODAY(),AO33)))+COUNTIFS(CHECKLISTS!$B$2:$B$2000,C33,CHECKLISTS!$AH$2:$AH$2000,"Vence &lt;=7d",CHECKLISTS!$AG$2:$AG$2000,"&gt;="&amp;INT(IF(AO33="",TODAY(),AO33)))&gt;0,"Sim","Não"))</f>
        <v/>
      </c>
      <c r="BA33" s="13" t="str">
        <f>IF(C33="","",IF(COUNTIFS(CHECKLISTS!$B$2:$B$2000,C33,CHECKLISTS!$AF$2:$AF$2000,"Aprovado")=0,"",SUMPRODUCT(MAX((CHECKLISTS!$B$2:$B$2000=C33)*CHECKLISTS!$AG$2:$AG$2000))))</f>
        <v/>
      </c>
      <c r="BB33" s="7" t="str">
        <f>IF(A33="","",IF(COUNTIFS(SMP!$B$2:$B$2000,A33,SMP!$I$2:$I$2000,"Liberada")+COUNTIFS(SMP!$B$2:$B$2000,A33,SMP!$I$2:$I$2000,"Em andamento")+COUNTIFS(SMP!$B$2:$B$2000,A33,SMP!$I$2:$I$2000,"Finalizada")&gt;0,"Sim","Não"))</f>
        <v/>
      </c>
      <c r="BC33" s="7" t="str">
        <f>IF(A33="","",IFERROR(INDEX(SMP!$A:$A,MATCH(A33,SMP!$B:$B,0)),"—"))</f>
        <v/>
      </c>
      <c r="BD33" s="7" t="str">
        <f>IF(A33="","",IFERROR(INDEX(SMP!$I:$I,MATCH(A33,SMP!$B:$B,0)),"Não aberta"))</f>
        <v/>
      </c>
      <c r="BE33" s="7" t="str">
        <f>IF(A33="","",IFERROR(INDEX(SMP!$D:$D,MATCH(A33,SMP!$B:$B,0)),""))</f>
        <v/>
      </c>
      <c r="BF33" s="7" t="str">
        <f>IF(A33="","",IF(COUNTIFS(AVERBACOES!$B$2:$B$2000,A33,AVERBACOES!$Q$2:$Q$2000,"Averbado completo")+COUNTIFS(AVERBACOES!$B$2:$B$2000,A33,AVERBACOES!$Q$2:$Q$2000,"Averbado CRT")+COUNTIFS(AVERBACOES!$B$2:$B$2000,A33,AVERBACOES!$Q$2:$Q$2000,"Averbado CT-e")+COUNTIFS(AVERBACOES!$B$2:$B$2000,A33,AVERBACOES!$Q$2:$Q$2000,"Averbado MDF-e")+COUNTIFS(AVERBACOES!$B$2:$B$2000,A33,AVERBACOES!$Q$2:$Q$2000,"Averbado pelo embarcador")&gt;0,"Sim","Não"))</f>
        <v/>
      </c>
      <c r="BG33" s="7" t="str">
        <f>IF(A33="","",IFERROR(INDEX(AVERBACOES!$L:$L,MATCH(A33,AVERBACOES!$B:$B,0)),"—"))</f>
        <v/>
      </c>
      <c r="BH33" s="7"/>
      <c r="BI33" s="7"/>
      <c r="BJ33" s="7"/>
      <c r="BK33" s="7"/>
      <c r="BL33" s="7"/>
      <c r="BM33" s="7">
        <f t="shared" si="2"/>
        <v>0</v>
      </c>
      <c r="BN33" s="7" t="str">
        <f t="shared" si="3"/>
        <v/>
      </c>
      <c r="BO33" s="7" t="str">
        <f t="shared" si="4"/>
        <v/>
      </c>
      <c r="BP33" s="7" t="str">
        <f t="shared" si="5"/>
        <v/>
      </c>
      <c r="BQ33" s="7" t="str">
        <f t="shared" si="6"/>
        <v/>
      </c>
      <c r="BR33" s="12"/>
      <c r="BS33" s="7" t="str">
        <f t="shared" si="7"/>
        <v/>
      </c>
      <c r="BT33" s="7" t="str">
        <f>IF(C33="","",IF(BV33=0,"Sem posição registrada",IFERROR(INDEX(POSICOES!$E:$E,MATCH(C33&amp;"#"&amp;ROUND(BV33*1440,0),POSICOES!$R:$R,0)),"?")))</f>
        <v/>
      </c>
      <c r="BU33" s="7" t="str">
        <f>IF(OR(C33="",BV33=0),"",IFERROR(INDEX(POSICOES!$F:$F,MATCH(C33&amp;"#"&amp;ROUND(BV33*1440,0),POSICOES!$R:$R,0))&amp;"/"&amp;INDEX(POSICOES!$G:$G,MATCH(C33&amp;"#"&amp;ROUND(BV33*1440,0),POSICOES!$R:$R,0))&amp;" - "&amp;INDEX(POSICOES!$H:$H,MATCH(C33&amp;"#"&amp;ROUND(BV33*1440,0),POSICOES!$R:$R,0)),""))</f>
        <v/>
      </c>
      <c r="BV33" s="14">
        <f>IF(C33="",0,SUMPRODUCT(MAX((POSICOES!$C$2:$C$3000=C33)*POSICOES!$B$2:$B$3000)))</f>
        <v>0</v>
      </c>
      <c r="BW33" s="7" t="str">
        <f t="shared" ca="1" si="8"/>
        <v/>
      </c>
      <c r="BX33" s="7" t="str">
        <f t="shared" ca="1" si="9"/>
        <v/>
      </c>
      <c r="BY33" s="12"/>
      <c r="BZ33" s="12"/>
      <c r="CA33" s="7" t="str">
        <f>IF(A33="","",IF(COUNTIFS(FRONTEIRA!$B$2:$B$2000,A33,FRONTEIRA!$AA$2:$AA$2000,"Sim")=0,"",ROUND(SUMIFS(FRONTEIRA!$Y$2:$Y$2000,FRONTEIRA!$B$2:$B$2000,A33,FRONTEIRA!$AA$2:$AA$2000,"Sim"),1)))</f>
        <v/>
      </c>
      <c r="CB33" s="7" t="str">
        <f>IF(A33="","",IFERROR(INDEX(FRONTEIRA!$L:$L,MATCH(A33,FRONTEIRA!$B:$B,0)),""))</f>
        <v/>
      </c>
      <c r="CC33" s="7" t="str">
        <f>IF(A33="","",IF(COUNTIFS(OCORRENCIAS!$B$2:$B$2000,A33,OCORRENCIAS!$Z$2:$Z$2000,"Sim")&gt;0,"Sim","Não"))</f>
        <v/>
      </c>
      <c r="CD33" s="7" t="str">
        <f t="shared" si="10"/>
        <v/>
      </c>
      <c r="CE33" s="7"/>
      <c r="CF33" s="7" t="str">
        <f t="shared" ca="1" si="11"/>
        <v xml:space="preserve">Motorista GR; Motorista seguradora; Veículo GR; Checklist; Espelhamento; SMP; Averbação; </v>
      </c>
      <c r="CG33" s="7" t="str">
        <f t="shared" si="12"/>
        <v/>
      </c>
      <c r="CH33" s="7" t="str">
        <f t="shared" si="13"/>
        <v/>
      </c>
      <c r="CI33" s="7" t="str">
        <f t="shared" si="14"/>
        <v>Não</v>
      </c>
      <c r="CJ33" s="7" t="str">
        <f t="shared" si="15"/>
        <v/>
      </c>
      <c r="CK33" s="7"/>
      <c r="CL33" s="7"/>
      <c r="CM33" s="7"/>
      <c r="CN33" s="12"/>
      <c r="CO33" s="7"/>
      <c r="CP33" s="7" t="str">
        <f t="shared" ca="1" si="16"/>
        <v/>
      </c>
    </row>
    <row r="34" spans="1:94" x14ac:dyDescent="0.25">
      <c r="A34" s="7"/>
      <c r="B34" s="12"/>
      <c r="C34" s="7"/>
      <c r="D34" s="7"/>
      <c r="E34" s="7"/>
      <c r="F34" s="7" t="str">
        <f>IF(C34="","",IFERROR(INDEX(VEICULOS!$C:$C,MATCH(C34,VEICULOS!$A:$A,0)),"?")&amp;IF(D34="",""," + "&amp;IFERROR(INDEX(VEICULOS!$C:$C,MATCH(D34,VEICULOS!$A:$A,0)),"?"))&amp;IF(E34="",""," + "&amp;IFERROR(INDEX(VEICULOS!$C:$C,MATCH(E34,VEICULOS!$A:$A,0)),"?")))</f>
        <v/>
      </c>
      <c r="G34" s="7" t="str">
        <f>IF(C34="","",IFERROR(INDEX(VEICULOS!$I:$I,MATCH(C34,VEICULOS!$A:$A,0)),"Não cadastrado"))</f>
        <v/>
      </c>
      <c r="H34" s="7"/>
      <c r="I34" s="7" t="str">
        <f>IF(H34="","",IFERROR(INDEX(MOTORISTAS!$B:$B,MATCH(H34,MOTORISTAS!$A:$A,0)),"Não cadastrado"))</f>
        <v/>
      </c>
      <c r="J34" s="7"/>
      <c r="K34" s="7"/>
      <c r="L34" s="7" t="str">
        <f>IF(K34="","",IFERROR(INDEX(MOTORISTAS!$B:$B,MATCH(K34,MOTORISTAS!$A:$A,0)),"Não cadastrado"))</f>
        <v/>
      </c>
      <c r="M34" s="7" t="str">
        <f>IF(H34="","",IFERROR(INDEX(MOTORISTAS!$AA:$AA,MATCH(H34,MOTORISTAS!$A:$A,0)),"Não cadastrado"))</f>
        <v/>
      </c>
      <c r="N34" s="7" t="str">
        <f>IF(H34="","",IF(COUNTIFS(CONSULTAS!$C$2:$C$2000,H34,CONSULTAS!$E$2:$E$2000,"GR",CONSULTAS!$S$2:$S$2000,"Sim")&gt;0,"Sim","Não"))</f>
        <v/>
      </c>
      <c r="O34" s="7" t="str">
        <f>IF(H34="","",IFERROR(INDEX(CONSULTAS!$L:$L,MATCH(H34&amp;"#GR",CONSULTAS!$T:$T,0)),"—"))</f>
        <v/>
      </c>
      <c r="P34" s="13" t="str">
        <f>IF(H34="","",IFERROR(INDEX(CONSULTAS!$Q:$Q,MATCH(H34&amp;"#GR",CONSULTAS!$T:$T,0)),""))</f>
        <v/>
      </c>
      <c r="Q34" s="7" t="str">
        <f>IF(H34="","",IF(COUNTIFS(CONSULTAS!$C$2:$C$2000,H34,CONSULTAS!$E$2:$E$2000,"Seguradora",CONSULTAS!$S$2:$S$2000,"Sim")&gt;0,"Sim","Não"))</f>
        <v/>
      </c>
      <c r="R34" s="7" t="str">
        <f>IF(H34="","",IFERROR(INDEX(CONSULTAS!$L:$L,MATCH(H34&amp;"#Seguradora",CONSULTAS!$T:$T,0)),"—"))</f>
        <v/>
      </c>
      <c r="S34" s="13" t="str">
        <f>IF(H34="","",IFERROR(INDEX(CONSULTAS!$Q:$Q,MATCH(H34&amp;"#Seguradora",CONSULTAS!$T:$T,0)),""))</f>
        <v/>
      </c>
      <c r="T34" s="10" t="str">
        <f>IF(H34="","",IFERROR(INDEX(CONSULTAS!$N:$N,MATCH(H34&amp;"#GR",CONSULTAS!$T:$T,0)),""))</f>
        <v/>
      </c>
      <c r="U34" s="7" t="str">
        <f>IF(K34="","N/A",IF(AND(COUNTIFS(CONSULTAS!$C$2:$C$2000,K34,CONSULTAS!$E$2:$E$2000,"GR",CONSULTAS!$S$2:$S$2000,"Sim")&gt;0,COUNTIFS(CONSULTAS!$C$2:$C$2000,K34,CONSULTAS!$E$2:$E$2000,"Seguradora",CONSULTAS!$S$2:$S$2000,"Sim")&gt;0),"Sim","Não"))</f>
        <v>N/A</v>
      </c>
      <c r="V34" s="7" t="str">
        <f>IF(C34="","",IFERROR(INDEX(VEICULOS!$X:$X,MATCH(C34,VEICULOS!$A:$A,0)),"Não"))</f>
        <v/>
      </c>
      <c r="W34" s="7"/>
      <c r="X34" s="7"/>
      <c r="Y34" s="7"/>
      <c r="Z34" s="10"/>
      <c r="AA34" s="7"/>
      <c r="AB34" s="10" t="str">
        <f t="shared" si="0"/>
        <v/>
      </c>
      <c r="AC34" s="7">
        <f>IF(OR(Y34="",AB34=""),0,SUMPRODUCT((PGR_REGRAS!$C$2:$C$61=Y34)*(PGR_REGRAS!$D$2:$D$61&lt;=AB34)*(PGR_REGRAS!$E$2:$E$61&gt;=AB34)*(PGR_REGRAS!$C$2:$C$61&lt;&gt;"")*ROW(PGR_REGRAS!$C$2:$C$61)))</f>
        <v>0</v>
      </c>
      <c r="AD34" s="7" t="str">
        <f>IF(AC34=0,IF(Y34="","","Sem regra - consultar seguradora"),INDEX(PGR_REGRAS!$A:$A,AC34))</f>
        <v/>
      </c>
      <c r="AE34" s="7" t="str">
        <f>IF(AC34=0,"",INDEX(PGR_REGRAS!$T:$T,AC34))</f>
        <v/>
      </c>
      <c r="AF34" s="7" t="str">
        <f>IF(AC34=0,"",INDEX(PGR_REGRAS!$I:$I,AC34))</f>
        <v/>
      </c>
      <c r="AG34" s="7" t="str">
        <f>IF(AC34=0,"",INDEX(PGR_REGRAS!$K:$K,AC34))</f>
        <v/>
      </c>
      <c r="AH34" s="7" t="str">
        <f t="shared" si="1"/>
        <v/>
      </c>
      <c r="AI34" s="7"/>
      <c r="AJ34" s="7"/>
      <c r="AK34" s="7"/>
      <c r="AL34" s="7"/>
      <c r="AM34" s="7"/>
      <c r="AN34" s="7"/>
      <c r="AO34" s="13"/>
      <c r="AP34" s="12"/>
      <c r="AQ34" s="12"/>
      <c r="AR34" s="7" t="str">
        <f>IF(C34="","",IFERROR(INDEX(RASTREADORES!$F:$F,MATCH(C34&amp;"#Principal",RASTREADORES!$Y:$Y,0))&amp;" ("&amp;INDEX(RASTREADORES!$G:$G,MATCH(C34&amp;"#Principal",RASTREADORES!$Y:$Y,0))&amp;")","Sem rastreador principal"))</f>
        <v/>
      </c>
      <c r="AS34" s="7" t="str">
        <f>IF(C34="","",IFERROR(INDEX(RASTREADORES!$H:$H,MATCH(C34&amp;"#Principal",RASTREADORES!$Y:$Y,0)),"—"))</f>
        <v/>
      </c>
      <c r="AT34" s="7" t="str">
        <f>IF(C34="","",IFERROR(INDEX(RASTREADORES!$A:$A,MATCH(C34&amp;"#Redundante",RASTREADORES!$Y:$Y,0)),IFERROR(INDEX(RASTREADORES!$A:$A,MATCH(C34&amp;"#Isca retornável",RASTREADORES!$Y:$Y,0)),IFERROR(INDEX(RASTREADORES!$A:$A,MATCH(C34&amp;"#Isca descartável",RASTREADORES!$Y:$Y,0)),"Nenhum"))))</f>
        <v/>
      </c>
      <c r="AU34" s="7" t="str">
        <f>IF(C34="","",IFERROR(INDEX(RASTREADORES!$L:$L,MATCH(C34&amp;"#Principal",RASTREADORES!$Y:$Y,0)),""))</f>
        <v/>
      </c>
      <c r="AV34" s="7" t="str">
        <f>IF(C34="","",IF(COUNTIFS(ESPELHAMENTOS!$B$2:$B$2000,C34,ESPELHAMENTOS!$O$2:$O$2000,"Sim")&gt;0,"Sim","Não"))</f>
        <v/>
      </c>
      <c r="AW34" s="7" t="str">
        <f>IF(C34="","",COUNTIFS(ESPELHAMENTOS!$B$2:$B$2000,C34,ESPELHAMENTOS!$O$2:$O$2000,"Sim"))</f>
        <v/>
      </c>
      <c r="AX34" s="7" t="str">
        <f>IF(C34="","",IF(COUNTIFS(ESPELHAMENTOS!$B$2:$B$2000,C34,ESPELHAMENTOS!$O$2:$O$2000,"Sim",ESPELHAMENTOS!$E$2:$E$2000,"GR transportadora")&gt;0,"Sim","Não"))</f>
        <v/>
      </c>
      <c r="AY34" s="7" t="str">
        <f>IF(OR(AQ34="",C34=""),"",IFERROR(ROUND((AQ34-SUMPRODUCT(MIN((ESPELHAMENTOS!$C$2:$C$2000=A34)*ESPELHAMENTOS!$H$2:$H$2000+(ESPELHAMENTOS!$C$2:$C$2000&lt;&gt;A34)*99999)))*24,1),""))</f>
        <v/>
      </c>
      <c r="AZ34" s="7" t="str">
        <f ca="1">IF(C34="","",IF(COUNTIFS(CHECKLISTS!$B$2:$B$2000,C34,CHECKLISTS!$AH$2:$AH$2000,"Válido",CHECKLISTS!$AG$2:$AG$2000,"&gt;="&amp;INT(IF(AO34="",TODAY(),AO34)))+COUNTIFS(CHECKLISTS!$B$2:$B$2000,C34,CHECKLISTS!$AH$2:$AH$2000,"Vence &lt;=7d",CHECKLISTS!$AG$2:$AG$2000,"&gt;="&amp;INT(IF(AO34="",TODAY(),AO34)))&gt;0,"Sim","Não"))</f>
        <v/>
      </c>
      <c r="BA34" s="13" t="str">
        <f>IF(C34="","",IF(COUNTIFS(CHECKLISTS!$B$2:$B$2000,C34,CHECKLISTS!$AF$2:$AF$2000,"Aprovado")=0,"",SUMPRODUCT(MAX((CHECKLISTS!$B$2:$B$2000=C34)*CHECKLISTS!$AG$2:$AG$2000))))</f>
        <v/>
      </c>
      <c r="BB34" s="7" t="str">
        <f>IF(A34="","",IF(COUNTIFS(SMP!$B$2:$B$2000,A34,SMP!$I$2:$I$2000,"Liberada")+COUNTIFS(SMP!$B$2:$B$2000,A34,SMP!$I$2:$I$2000,"Em andamento")+COUNTIFS(SMP!$B$2:$B$2000,A34,SMP!$I$2:$I$2000,"Finalizada")&gt;0,"Sim","Não"))</f>
        <v/>
      </c>
      <c r="BC34" s="7" t="str">
        <f>IF(A34="","",IFERROR(INDEX(SMP!$A:$A,MATCH(A34,SMP!$B:$B,0)),"—"))</f>
        <v/>
      </c>
      <c r="BD34" s="7" t="str">
        <f>IF(A34="","",IFERROR(INDEX(SMP!$I:$I,MATCH(A34,SMP!$B:$B,0)),"Não aberta"))</f>
        <v/>
      </c>
      <c r="BE34" s="7" t="str">
        <f>IF(A34="","",IFERROR(INDEX(SMP!$D:$D,MATCH(A34,SMP!$B:$B,0)),""))</f>
        <v/>
      </c>
      <c r="BF34" s="7" t="str">
        <f>IF(A34="","",IF(COUNTIFS(AVERBACOES!$B$2:$B$2000,A34,AVERBACOES!$Q$2:$Q$2000,"Averbado completo")+COUNTIFS(AVERBACOES!$B$2:$B$2000,A34,AVERBACOES!$Q$2:$Q$2000,"Averbado CRT")+COUNTIFS(AVERBACOES!$B$2:$B$2000,A34,AVERBACOES!$Q$2:$Q$2000,"Averbado CT-e")+COUNTIFS(AVERBACOES!$B$2:$B$2000,A34,AVERBACOES!$Q$2:$Q$2000,"Averbado MDF-e")+COUNTIFS(AVERBACOES!$B$2:$B$2000,A34,AVERBACOES!$Q$2:$Q$2000,"Averbado pelo embarcador")&gt;0,"Sim","Não"))</f>
        <v/>
      </c>
      <c r="BG34" s="7" t="str">
        <f>IF(A34="","",IFERROR(INDEX(AVERBACOES!$L:$L,MATCH(A34,AVERBACOES!$B:$B,0)),"—"))</f>
        <v/>
      </c>
      <c r="BH34" s="7"/>
      <c r="BI34" s="7"/>
      <c r="BJ34" s="7"/>
      <c r="BK34" s="7"/>
      <c r="BL34" s="7"/>
      <c r="BM34" s="7">
        <f t="shared" si="2"/>
        <v>0</v>
      </c>
      <c r="BN34" s="7" t="str">
        <f t="shared" si="3"/>
        <v/>
      </c>
      <c r="BO34" s="7" t="str">
        <f t="shared" si="4"/>
        <v/>
      </c>
      <c r="BP34" s="7" t="str">
        <f t="shared" si="5"/>
        <v/>
      </c>
      <c r="BQ34" s="7" t="str">
        <f t="shared" si="6"/>
        <v/>
      </c>
      <c r="BR34" s="12"/>
      <c r="BS34" s="7" t="str">
        <f t="shared" si="7"/>
        <v/>
      </c>
      <c r="BT34" s="7" t="str">
        <f>IF(C34="","",IF(BV34=0,"Sem posição registrada",IFERROR(INDEX(POSICOES!$E:$E,MATCH(C34&amp;"#"&amp;ROUND(BV34*1440,0),POSICOES!$R:$R,0)),"?")))</f>
        <v/>
      </c>
      <c r="BU34" s="7" t="str">
        <f>IF(OR(C34="",BV34=0),"",IFERROR(INDEX(POSICOES!$F:$F,MATCH(C34&amp;"#"&amp;ROUND(BV34*1440,0),POSICOES!$R:$R,0))&amp;"/"&amp;INDEX(POSICOES!$G:$G,MATCH(C34&amp;"#"&amp;ROUND(BV34*1440,0),POSICOES!$R:$R,0))&amp;" - "&amp;INDEX(POSICOES!$H:$H,MATCH(C34&amp;"#"&amp;ROUND(BV34*1440,0),POSICOES!$R:$R,0)),""))</f>
        <v/>
      </c>
      <c r="BV34" s="14">
        <f>IF(C34="",0,SUMPRODUCT(MAX((POSICOES!$C$2:$C$3000=C34)*POSICOES!$B$2:$B$3000)))</f>
        <v>0</v>
      </c>
      <c r="BW34" s="7" t="str">
        <f t="shared" ca="1" si="8"/>
        <v/>
      </c>
      <c r="BX34" s="7" t="str">
        <f t="shared" ca="1" si="9"/>
        <v/>
      </c>
      <c r="BY34" s="12"/>
      <c r="BZ34" s="12"/>
      <c r="CA34" s="7" t="str">
        <f>IF(A34="","",IF(COUNTIFS(FRONTEIRA!$B$2:$B$2000,A34,FRONTEIRA!$AA$2:$AA$2000,"Sim")=0,"",ROUND(SUMIFS(FRONTEIRA!$Y$2:$Y$2000,FRONTEIRA!$B$2:$B$2000,A34,FRONTEIRA!$AA$2:$AA$2000,"Sim"),1)))</f>
        <v/>
      </c>
      <c r="CB34" s="7" t="str">
        <f>IF(A34="","",IFERROR(INDEX(FRONTEIRA!$L:$L,MATCH(A34,FRONTEIRA!$B:$B,0)),""))</f>
        <v/>
      </c>
      <c r="CC34" s="7" t="str">
        <f>IF(A34="","",IF(COUNTIFS(OCORRENCIAS!$B$2:$B$2000,A34,OCORRENCIAS!$Z$2:$Z$2000,"Sim")&gt;0,"Sim","Não"))</f>
        <v/>
      </c>
      <c r="CD34" s="7" t="str">
        <f t="shared" si="10"/>
        <v/>
      </c>
      <c r="CE34" s="7"/>
      <c r="CF34" s="7" t="str">
        <f t="shared" ca="1" si="11"/>
        <v xml:space="preserve">Motorista GR; Motorista seguradora; Veículo GR; Checklist; Espelhamento; SMP; Averbação; </v>
      </c>
      <c r="CG34" s="7" t="str">
        <f t="shared" si="12"/>
        <v/>
      </c>
      <c r="CH34" s="7" t="str">
        <f t="shared" si="13"/>
        <v/>
      </c>
      <c r="CI34" s="7" t="str">
        <f t="shared" si="14"/>
        <v>Não</v>
      </c>
      <c r="CJ34" s="7" t="str">
        <f t="shared" si="15"/>
        <v/>
      </c>
      <c r="CK34" s="7"/>
      <c r="CL34" s="7"/>
      <c r="CM34" s="7"/>
      <c r="CN34" s="12"/>
      <c r="CO34" s="7"/>
      <c r="CP34" s="7" t="str">
        <f t="shared" ca="1" si="16"/>
        <v/>
      </c>
    </row>
    <row r="35" spans="1:94" x14ac:dyDescent="0.25">
      <c r="A35" s="7"/>
      <c r="B35" s="12"/>
      <c r="C35" s="7"/>
      <c r="D35" s="7"/>
      <c r="E35" s="7"/>
      <c r="F35" s="7" t="str">
        <f>IF(C35="","",IFERROR(INDEX(VEICULOS!$C:$C,MATCH(C35,VEICULOS!$A:$A,0)),"?")&amp;IF(D35="",""," + "&amp;IFERROR(INDEX(VEICULOS!$C:$C,MATCH(D35,VEICULOS!$A:$A,0)),"?"))&amp;IF(E35="",""," + "&amp;IFERROR(INDEX(VEICULOS!$C:$C,MATCH(E35,VEICULOS!$A:$A,0)),"?")))</f>
        <v/>
      </c>
      <c r="G35" s="7" t="str">
        <f>IF(C35="","",IFERROR(INDEX(VEICULOS!$I:$I,MATCH(C35,VEICULOS!$A:$A,0)),"Não cadastrado"))</f>
        <v/>
      </c>
      <c r="H35" s="7"/>
      <c r="I35" s="7" t="str">
        <f>IF(H35="","",IFERROR(INDEX(MOTORISTAS!$B:$B,MATCH(H35,MOTORISTAS!$A:$A,0)),"Não cadastrado"))</f>
        <v/>
      </c>
      <c r="J35" s="7"/>
      <c r="K35" s="7"/>
      <c r="L35" s="7" t="str">
        <f>IF(K35="","",IFERROR(INDEX(MOTORISTAS!$B:$B,MATCH(K35,MOTORISTAS!$A:$A,0)),"Não cadastrado"))</f>
        <v/>
      </c>
      <c r="M35" s="7" t="str">
        <f>IF(H35="","",IFERROR(INDEX(MOTORISTAS!$AA:$AA,MATCH(H35,MOTORISTAS!$A:$A,0)),"Não cadastrado"))</f>
        <v/>
      </c>
      <c r="N35" s="7" t="str">
        <f>IF(H35="","",IF(COUNTIFS(CONSULTAS!$C$2:$C$2000,H35,CONSULTAS!$E$2:$E$2000,"GR",CONSULTAS!$S$2:$S$2000,"Sim")&gt;0,"Sim","Não"))</f>
        <v/>
      </c>
      <c r="O35" s="7" t="str">
        <f>IF(H35="","",IFERROR(INDEX(CONSULTAS!$L:$L,MATCH(H35&amp;"#GR",CONSULTAS!$T:$T,0)),"—"))</f>
        <v/>
      </c>
      <c r="P35" s="13" t="str">
        <f>IF(H35="","",IFERROR(INDEX(CONSULTAS!$Q:$Q,MATCH(H35&amp;"#GR",CONSULTAS!$T:$T,0)),""))</f>
        <v/>
      </c>
      <c r="Q35" s="7" t="str">
        <f>IF(H35="","",IF(COUNTIFS(CONSULTAS!$C$2:$C$2000,H35,CONSULTAS!$E$2:$E$2000,"Seguradora",CONSULTAS!$S$2:$S$2000,"Sim")&gt;0,"Sim","Não"))</f>
        <v/>
      </c>
      <c r="R35" s="7" t="str">
        <f>IF(H35="","",IFERROR(INDEX(CONSULTAS!$L:$L,MATCH(H35&amp;"#Seguradora",CONSULTAS!$T:$T,0)),"—"))</f>
        <v/>
      </c>
      <c r="S35" s="13" t="str">
        <f>IF(H35="","",IFERROR(INDEX(CONSULTAS!$Q:$Q,MATCH(H35&amp;"#Seguradora",CONSULTAS!$T:$T,0)),""))</f>
        <v/>
      </c>
      <c r="T35" s="10" t="str">
        <f>IF(H35="","",IFERROR(INDEX(CONSULTAS!$N:$N,MATCH(H35&amp;"#GR",CONSULTAS!$T:$T,0)),""))</f>
        <v/>
      </c>
      <c r="U35" s="7" t="str">
        <f>IF(K35="","N/A",IF(AND(COUNTIFS(CONSULTAS!$C$2:$C$2000,K35,CONSULTAS!$E$2:$E$2000,"GR",CONSULTAS!$S$2:$S$2000,"Sim")&gt;0,COUNTIFS(CONSULTAS!$C$2:$C$2000,K35,CONSULTAS!$E$2:$E$2000,"Seguradora",CONSULTAS!$S$2:$S$2000,"Sim")&gt;0),"Sim","Não"))</f>
        <v>N/A</v>
      </c>
      <c r="V35" s="7" t="str">
        <f>IF(C35="","",IFERROR(INDEX(VEICULOS!$X:$X,MATCH(C35,VEICULOS!$A:$A,0)),"Não"))</f>
        <v/>
      </c>
      <c r="W35" s="7"/>
      <c r="X35" s="7"/>
      <c r="Y35" s="7"/>
      <c r="Z35" s="10"/>
      <c r="AA35" s="7"/>
      <c r="AB35" s="10" t="str">
        <f t="shared" si="0"/>
        <v/>
      </c>
      <c r="AC35" s="7">
        <f>IF(OR(Y35="",AB35=""),0,SUMPRODUCT((PGR_REGRAS!$C$2:$C$61=Y35)*(PGR_REGRAS!$D$2:$D$61&lt;=AB35)*(PGR_REGRAS!$E$2:$E$61&gt;=AB35)*(PGR_REGRAS!$C$2:$C$61&lt;&gt;"")*ROW(PGR_REGRAS!$C$2:$C$61)))</f>
        <v>0</v>
      </c>
      <c r="AD35" s="7" t="str">
        <f>IF(AC35=0,IF(Y35="","","Sem regra - consultar seguradora"),INDEX(PGR_REGRAS!$A:$A,AC35))</f>
        <v/>
      </c>
      <c r="AE35" s="7" t="str">
        <f>IF(AC35=0,"",INDEX(PGR_REGRAS!$T:$T,AC35))</f>
        <v/>
      </c>
      <c r="AF35" s="7" t="str">
        <f>IF(AC35=0,"",INDEX(PGR_REGRAS!$I:$I,AC35))</f>
        <v/>
      </c>
      <c r="AG35" s="7" t="str">
        <f>IF(AC35=0,"",INDEX(PGR_REGRAS!$K:$K,AC35))</f>
        <v/>
      </c>
      <c r="AH35" s="7" t="str">
        <f t="shared" si="1"/>
        <v/>
      </c>
      <c r="AI35" s="7"/>
      <c r="AJ35" s="7"/>
      <c r="AK35" s="7"/>
      <c r="AL35" s="7"/>
      <c r="AM35" s="7"/>
      <c r="AN35" s="7"/>
      <c r="AO35" s="13"/>
      <c r="AP35" s="12"/>
      <c r="AQ35" s="12"/>
      <c r="AR35" s="7" t="str">
        <f>IF(C35="","",IFERROR(INDEX(RASTREADORES!$F:$F,MATCH(C35&amp;"#Principal",RASTREADORES!$Y:$Y,0))&amp;" ("&amp;INDEX(RASTREADORES!$G:$G,MATCH(C35&amp;"#Principal",RASTREADORES!$Y:$Y,0))&amp;")","Sem rastreador principal"))</f>
        <v/>
      </c>
      <c r="AS35" s="7" t="str">
        <f>IF(C35="","",IFERROR(INDEX(RASTREADORES!$H:$H,MATCH(C35&amp;"#Principal",RASTREADORES!$Y:$Y,0)),"—"))</f>
        <v/>
      </c>
      <c r="AT35" s="7" t="str">
        <f>IF(C35="","",IFERROR(INDEX(RASTREADORES!$A:$A,MATCH(C35&amp;"#Redundante",RASTREADORES!$Y:$Y,0)),IFERROR(INDEX(RASTREADORES!$A:$A,MATCH(C35&amp;"#Isca retornável",RASTREADORES!$Y:$Y,0)),IFERROR(INDEX(RASTREADORES!$A:$A,MATCH(C35&amp;"#Isca descartável",RASTREADORES!$Y:$Y,0)),"Nenhum"))))</f>
        <v/>
      </c>
      <c r="AU35" s="7" t="str">
        <f>IF(C35="","",IFERROR(INDEX(RASTREADORES!$L:$L,MATCH(C35&amp;"#Principal",RASTREADORES!$Y:$Y,0)),""))</f>
        <v/>
      </c>
      <c r="AV35" s="7" t="str">
        <f>IF(C35="","",IF(COUNTIFS(ESPELHAMENTOS!$B$2:$B$2000,C35,ESPELHAMENTOS!$O$2:$O$2000,"Sim")&gt;0,"Sim","Não"))</f>
        <v/>
      </c>
      <c r="AW35" s="7" t="str">
        <f>IF(C35="","",COUNTIFS(ESPELHAMENTOS!$B$2:$B$2000,C35,ESPELHAMENTOS!$O$2:$O$2000,"Sim"))</f>
        <v/>
      </c>
      <c r="AX35" s="7" t="str">
        <f>IF(C35="","",IF(COUNTIFS(ESPELHAMENTOS!$B$2:$B$2000,C35,ESPELHAMENTOS!$O$2:$O$2000,"Sim",ESPELHAMENTOS!$E$2:$E$2000,"GR transportadora")&gt;0,"Sim","Não"))</f>
        <v/>
      </c>
      <c r="AY35" s="7" t="str">
        <f>IF(OR(AQ35="",C35=""),"",IFERROR(ROUND((AQ35-SUMPRODUCT(MIN((ESPELHAMENTOS!$C$2:$C$2000=A35)*ESPELHAMENTOS!$H$2:$H$2000+(ESPELHAMENTOS!$C$2:$C$2000&lt;&gt;A35)*99999)))*24,1),""))</f>
        <v/>
      </c>
      <c r="AZ35" s="7" t="str">
        <f ca="1">IF(C35="","",IF(COUNTIFS(CHECKLISTS!$B$2:$B$2000,C35,CHECKLISTS!$AH$2:$AH$2000,"Válido",CHECKLISTS!$AG$2:$AG$2000,"&gt;="&amp;INT(IF(AO35="",TODAY(),AO35)))+COUNTIFS(CHECKLISTS!$B$2:$B$2000,C35,CHECKLISTS!$AH$2:$AH$2000,"Vence &lt;=7d",CHECKLISTS!$AG$2:$AG$2000,"&gt;="&amp;INT(IF(AO35="",TODAY(),AO35)))&gt;0,"Sim","Não"))</f>
        <v/>
      </c>
      <c r="BA35" s="13" t="str">
        <f>IF(C35="","",IF(COUNTIFS(CHECKLISTS!$B$2:$B$2000,C35,CHECKLISTS!$AF$2:$AF$2000,"Aprovado")=0,"",SUMPRODUCT(MAX((CHECKLISTS!$B$2:$B$2000=C35)*CHECKLISTS!$AG$2:$AG$2000))))</f>
        <v/>
      </c>
      <c r="BB35" s="7" t="str">
        <f>IF(A35="","",IF(COUNTIFS(SMP!$B$2:$B$2000,A35,SMP!$I$2:$I$2000,"Liberada")+COUNTIFS(SMP!$B$2:$B$2000,A35,SMP!$I$2:$I$2000,"Em andamento")+COUNTIFS(SMP!$B$2:$B$2000,A35,SMP!$I$2:$I$2000,"Finalizada")&gt;0,"Sim","Não"))</f>
        <v/>
      </c>
      <c r="BC35" s="7" t="str">
        <f>IF(A35="","",IFERROR(INDEX(SMP!$A:$A,MATCH(A35,SMP!$B:$B,0)),"—"))</f>
        <v/>
      </c>
      <c r="BD35" s="7" t="str">
        <f>IF(A35="","",IFERROR(INDEX(SMP!$I:$I,MATCH(A35,SMP!$B:$B,0)),"Não aberta"))</f>
        <v/>
      </c>
      <c r="BE35" s="7" t="str">
        <f>IF(A35="","",IFERROR(INDEX(SMP!$D:$D,MATCH(A35,SMP!$B:$B,0)),""))</f>
        <v/>
      </c>
      <c r="BF35" s="7" t="str">
        <f>IF(A35="","",IF(COUNTIFS(AVERBACOES!$B$2:$B$2000,A35,AVERBACOES!$Q$2:$Q$2000,"Averbado completo")+COUNTIFS(AVERBACOES!$B$2:$B$2000,A35,AVERBACOES!$Q$2:$Q$2000,"Averbado CRT")+COUNTIFS(AVERBACOES!$B$2:$B$2000,A35,AVERBACOES!$Q$2:$Q$2000,"Averbado CT-e")+COUNTIFS(AVERBACOES!$B$2:$B$2000,A35,AVERBACOES!$Q$2:$Q$2000,"Averbado MDF-e")+COUNTIFS(AVERBACOES!$B$2:$B$2000,A35,AVERBACOES!$Q$2:$Q$2000,"Averbado pelo embarcador")&gt;0,"Sim","Não"))</f>
        <v/>
      </c>
      <c r="BG35" s="7" t="str">
        <f>IF(A35="","",IFERROR(INDEX(AVERBACOES!$L:$L,MATCH(A35,AVERBACOES!$B:$B,0)),"—"))</f>
        <v/>
      </c>
      <c r="BH35" s="7"/>
      <c r="BI35" s="7"/>
      <c r="BJ35" s="7"/>
      <c r="BK35" s="7"/>
      <c r="BL35" s="7"/>
      <c r="BM35" s="7">
        <f t="shared" si="2"/>
        <v>0</v>
      </c>
      <c r="BN35" s="7" t="str">
        <f t="shared" si="3"/>
        <v/>
      </c>
      <c r="BO35" s="7" t="str">
        <f t="shared" si="4"/>
        <v/>
      </c>
      <c r="BP35" s="7" t="str">
        <f t="shared" si="5"/>
        <v/>
      </c>
      <c r="BQ35" s="7" t="str">
        <f t="shared" si="6"/>
        <v/>
      </c>
      <c r="BR35" s="12"/>
      <c r="BS35" s="7" t="str">
        <f t="shared" si="7"/>
        <v/>
      </c>
      <c r="BT35" s="7" t="str">
        <f>IF(C35="","",IF(BV35=0,"Sem posição registrada",IFERROR(INDEX(POSICOES!$E:$E,MATCH(C35&amp;"#"&amp;ROUND(BV35*1440,0),POSICOES!$R:$R,0)),"?")))</f>
        <v/>
      </c>
      <c r="BU35" s="7" t="str">
        <f>IF(OR(C35="",BV35=0),"",IFERROR(INDEX(POSICOES!$F:$F,MATCH(C35&amp;"#"&amp;ROUND(BV35*1440,0),POSICOES!$R:$R,0))&amp;"/"&amp;INDEX(POSICOES!$G:$G,MATCH(C35&amp;"#"&amp;ROUND(BV35*1440,0),POSICOES!$R:$R,0))&amp;" - "&amp;INDEX(POSICOES!$H:$H,MATCH(C35&amp;"#"&amp;ROUND(BV35*1440,0),POSICOES!$R:$R,0)),""))</f>
        <v/>
      </c>
      <c r="BV35" s="14">
        <f>IF(C35="",0,SUMPRODUCT(MAX((POSICOES!$C$2:$C$3000=C35)*POSICOES!$B$2:$B$3000)))</f>
        <v>0</v>
      </c>
      <c r="BW35" s="7" t="str">
        <f t="shared" ca="1" si="8"/>
        <v/>
      </c>
      <c r="BX35" s="7" t="str">
        <f t="shared" ca="1" si="9"/>
        <v/>
      </c>
      <c r="BY35" s="12"/>
      <c r="BZ35" s="12"/>
      <c r="CA35" s="7" t="str">
        <f>IF(A35="","",IF(COUNTIFS(FRONTEIRA!$B$2:$B$2000,A35,FRONTEIRA!$AA$2:$AA$2000,"Sim")=0,"",ROUND(SUMIFS(FRONTEIRA!$Y$2:$Y$2000,FRONTEIRA!$B$2:$B$2000,A35,FRONTEIRA!$AA$2:$AA$2000,"Sim"),1)))</f>
        <v/>
      </c>
      <c r="CB35" s="7" t="str">
        <f>IF(A35="","",IFERROR(INDEX(FRONTEIRA!$L:$L,MATCH(A35,FRONTEIRA!$B:$B,0)),""))</f>
        <v/>
      </c>
      <c r="CC35" s="7" t="str">
        <f>IF(A35="","",IF(COUNTIFS(OCORRENCIAS!$B$2:$B$2000,A35,OCORRENCIAS!$Z$2:$Z$2000,"Sim")&gt;0,"Sim","Não"))</f>
        <v/>
      </c>
      <c r="CD35" s="7" t="str">
        <f t="shared" si="10"/>
        <v/>
      </c>
      <c r="CE35" s="7"/>
      <c r="CF35" s="7" t="str">
        <f t="shared" ca="1" si="11"/>
        <v xml:space="preserve">Motorista GR; Motorista seguradora; Veículo GR; Checklist; Espelhamento; SMP; Averbação; </v>
      </c>
      <c r="CG35" s="7" t="str">
        <f t="shared" si="12"/>
        <v/>
      </c>
      <c r="CH35" s="7" t="str">
        <f t="shared" si="13"/>
        <v/>
      </c>
      <c r="CI35" s="7" t="str">
        <f t="shared" si="14"/>
        <v>Não</v>
      </c>
      <c r="CJ35" s="7" t="str">
        <f t="shared" si="15"/>
        <v/>
      </c>
      <c r="CK35" s="7"/>
      <c r="CL35" s="7"/>
      <c r="CM35" s="7"/>
      <c r="CN35" s="12"/>
      <c r="CO35" s="7"/>
      <c r="CP35" s="7" t="str">
        <f t="shared" ca="1" si="16"/>
        <v/>
      </c>
    </row>
    <row r="36" spans="1:94" x14ac:dyDescent="0.25">
      <c r="A36" s="7"/>
      <c r="B36" s="12"/>
      <c r="C36" s="7"/>
      <c r="D36" s="7"/>
      <c r="E36" s="7"/>
      <c r="F36" s="7" t="str">
        <f>IF(C36="","",IFERROR(INDEX(VEICULOS!$C:$C,MATCH(C36,VEICULOS!$A:$A,0)),"?")&amp;IF(D36="",""," + "&amp;IFERROR(INDEX(VEICULOS!$C:$C,MATCH(D36,VEICULOS!$A:$A,0)),"?"))&amp;IF(E36="",""," + "&amp;IFERROR(INDEX(VEICULOS!$C:$C,MATCH(E36,VEICULOS!$A:$A,0)),"?")))</f>
        <v/>
      </c>
      <c r="G36" s="7" t="str">
        <f>IF(C36="","",IFERROR(INDEX(VEICULOS!$I:$I,MATCH(C36,VEICULOS!$A:$A,0)),"Não cadastrado"))</f>
        <v/>
      </c>
      <c r="H36" s="7"/>
      <c r="I36" s="7" t="str">
        <f>IF(H36="","",IFERROR(INDEX(MOTORISTAS!$B:$B,MATCH(H36,MOTORISTAS!$A:$A,0)),"Não cadastrado"))</f>
        <v/>
      </c>
      <c r="J36" s="7"/>
      <c r="K36" s="7"/>
      <c r="L36" s="7" t="str">
        <f>IF(K36="","",IFERROR(INDEX(MOTORISTAS!$B:$B,MATCH(K36,MOTORISTAS!$A:$A,0)),"Não cadastrado"))</f>
        <v/>
      </c>
      <c r="M36" s="7" t="str">
        <f>IF(H36="","",IFERROR(INDEX(MOTORISTAS!$AA:$AA,MATCH(H36,MOTORISTAS!$A:$A,0)),"Não cadastrado"))</f>
        <v/>
      </c>
      <c r="N36" s="7" t="str">
        <f>IF(H36="","",IF(COUNTIFS(CONSULTAS!$C$2:$C$2000,H36,CONSULTAS!$E$2:$E$2000,"GR",CONSULTAS!$S$2:$S$2000,"Sim")&gt;0,"Sim","Não"))</f>
        <v/>
      </c>
      <c r="O36" s="7" t="str">
        <f>IF(H36="","",IFERROR(INDEX(CONSULTAS!$L:$L,MATCH(H36&amp;"#GR",CONSULTAS!$T:$T,0)),"—"))</f>
        <v/>
      </c>
      <c r="P36" s="13" t="str">
        <f>IF(H36="","",IFERROR(INDEX(CONSULTAS!$Q:$Q,MATCH(H36&amp;"#GR",CONSULTAS!$T:$T,0)),""))</f>
        <v/>
      </c>
      <c r="Q36" s="7" t="str">
        <f>IF(H36="","",IF(COUNTIFS(CONSULTAS!$C$2:$C$2000,H36,CONSULTAS!$E$2:$E$2000,"Seguradora",CONSULTAS!$S$2:$S$2000,"Sim")&gt;0,"Sim","Não"))</f>
        <v/>
      </c>
      <c r="R36" s="7" t="str">
        <f>IF(H36="","",IFERROR(INDEX(CONSULTAS!$L:$L,MATCH(H36&amp;"#Seguradora",CONSULTAS!$T:$T,0)),"—"))</f>
        <v/>
      </c>
      <c r="S36" s="13" t="str">
        <f>IF(H36="","",IFERROR(INDEX(CONSULTAS!$Q:$Q,MATCH(H36&amp;"#Seguradora",CONSULTAS!$T:$T,0)),""))</f>
        <v/>
      </c>
      <c r="T36" s="10" t="str">
        <f>IF(H36="","",IFERROR(INDEX(CONSULTAS!$N:$N,MATCH(H36&amp;"#GR",CONSULTAS!$T:$T,0)),""))</f>
        <v/>
      </c>
      <c r="U36" s="7" t="str">
        <f>IF(K36="","N/A",IF(AND(COUNTIFS(CONSULTAS!$C$2:$C$2000,K36,CONSULTAS!$E$2:$E$2000,"GR",CONSULTAS!$S$2:$S$2000,"Sim")&gt;0,COUNTIFS(CONSULTAS!$C$2:$C$2000,K36,CONSULTAS!$E$2:$E$2000,"Seguradora",CONSULTAS!$S$2:$S$2000,"Sim")&gt;0),"Sim","Não"))</f>
        <v>N/A</v>
      </c>
      <c r="V36" s="7" t="str">
        <f>IF(C36="","",IFERROR(INDEX(VEICULOS!$X:$X,MATCH(C36,VEICULOS!$A:$A,0)),"Não"))</f>
        <v/>
      </c>
      <c r="W36" s="7"/>
      <c r="X36" s="7"/>
      <c r="Y36" s="7"/>
      <c r="Z36" s="10"/>
      <c r="AA36" s="7"/>
      <c r="AB36" s="10" t="str">
        <f t="shared" si="0"/>
        <v/>
      </c>
      <c r="AC36" s="7">
        <f>IF(OR(Y36="",AB36=""),0,SUMPRODUCT((PGR_REGRAS!$C$2:$C$61=Y36)*(PGR_REGRAS!$D$2:$D$61&lt;=AB36)*(PGR_REGRAS!$E$2:$E$61&gt;=AB36)*(PGR_REGRAS!$C$2:$C$61&lt;&gt;"")*ROW(PGR_REGRAS!$C$2:$C$61)))</f>
        <v>0</v>
      </c>
      <c r="AD36" s="7" t="str">
        <f>IF(AC36=0,IF(Y36="","","Sem regra - consultar seguradora"),INDEX(PGR_REGRAS!$A:$A,AC36))</f>
        <v/>
      </c>
      <c r="AE36" s="7" t="str">
        <f>IF(AC36=0,"",INDEX(PGR_REGRAS!$T:$T,AC36))</f>
        <v/>
      </c>
      <c r="AF36" s="7" t="str">
        <f>IF(AC36=0,"",INDEX(PGR_REGRAS!$I:$I,AC36))</f>
        <v/>
      </c>
      <c r="AG36" s="7" t="str">
        <f>IF(AC36=0,"",INDEX(PGR_REGRAS!$K:$K,AC36))</f>
        <v/>
      </c>
      <c r="AH36" s="7" t="str">
        <f t="shared" si="1"/>
        <v/>
      </c>
      <c r="AI36" s="7"/>
      <c r="AJ36" s="7"/>
      <c r="AK36" s="7"/>
      <c r="AL36" s="7"/>
      <c r="AM36" s="7"/>
      <c r="AN36" s="7"/>
      <c r="AO36" s="13"/>
      <c r="AP36" s="12"/>
      <c r="AQ36" s="12"/>
      <c r="AR36" s="7" t="str">
        <f>IF(C36="","",IFERROR(INDEX(RASTREADORES!$F:$F,MATCH(C36&amp;"#Principal",RASTREADORES!$Y:$Y,0))&amp;" ("&amp;INDEX(RASTREADORES!$G:$G,MATCH(C36&amp;"#Principal",RASTREADORES!$Y:$Y,0))&amp;")","Sem rastreador principal"))</f>
        <v/>
      </c>
      <c r="AS36" s="7" t="str">
        <f>IF(C36="","",IFERROR(INDEX(RASTREADORES!$H:$H,MATCH(C36&amp;"#Principal",RASTREADORES!$Y:$Y,0)),"—"))</f>
        <v/>
      </c>
      <c r="AT36" s="7" t="str">
        <f>IF(C36="","",IFERROR(INDEX(RASTREADORES!$A:$A,MATCH(C36&amp;"#Redundante",RASTREADORES!$Y:$Y,0)),IFERROR(INDEX(RASTREADORES!$A:$A,MATCH(C36&amp;"#Isca retornável",RASTREADORES!$Y:$Y,0)),IFERROR(INDEX(RASTREADORES!$A:$A,MATCH(C36&amp;"#Isca descartável",RASTREADORES!$Y:$Y,0)),"Nenhum"))))</f>
        <v/>
      </c>
      <c r="AU36" s="7" t="str">
        <f>IF(C36="","",IFERROR(INDEX(RASTREADORES!$L:$L,MATCH(C36&amp;"#Principal",RASTREADORES!$Y:$Y,0)),""))</f>
        <v/>
      </c>
      <c r="AV36" s="7" t="str">
        <f>IF(C36="","",IF(COUNTIFS(ESPELHAMENTOS!$B$2:$B$2000,C36,ESPELHAMENTOS!$O$2:$O$2000,"Sim")&gt;0,"Sim","Não"))</f>
        <v/>
      </c>
      <c r="AW36" s="7" t="str">
        <f>IF(C36="","",COUNTIFS(ESPELHAMENTOS!$B$2:$B$2000,C36,ESPELHAMENTOS!$O$2:$O$2000,"Sim"))</f>
        <v/>
      </c>
      <c r="AX36" s="7" t="str">
        <f>IF(C36="","",IF(COUNTIFS(ESPELHAMENTOS!$B$2:$B$2000,C36,ESPELHAMENTOS!$O$2:$O$2000,"Sim",ESPELHAMENTOS!$E$2:$E$2000,"GR transportadora")&gt;0,"Sim","Não"))</f>
        <v/>
      </c>
      <c r="AY36" s="7" t="str">
        <f>IF(OR(AQ36="",C36=""),"",IFERROR(ROUND((AQ36-SUMPRODUCT(MIN((ESPELHAMENTOS!$C$2:$C$2000=A36)*ESPELHAMENTOS!$H$2:$H$2000+(ESPELHAMENTOS!$C$2:$C$2000&lt;&gt;A36)*99999)))*24,1),""))</f>
        <v/>
      </c>
      <c r="AZ36" s="7" t="str">
        <f ca="1">IF(C36="","",IF(COUNTIFS(CHECKLISTS!$B$2:$B$2000,C36,CHECKLISTS!$AH$2:$AH$2000,"Válido",CHECKLISTS!$AG$2:$AG$2000,"&gt;="&amp;INT(IF(AO36="",TODAY(),AO36)))+COUNTIFS(CHECKLISTS!$B$2:$B$2000,C36,CHECKLISTS!$AH$2:$AH$2000,"Vence &lt;=7d",CHECKLISTS!$AG$2:$AG$2000,"&gt;="&amp;INT(IF(AO36="",TODAY(),AO36)))&gt;0,"Sim","Não"))</f>
        <v/>
      </c>
      <c r="BA36" s="13" t="str">
        <f>IF(C36="","",IF(COUNTIFS(CHECKLISTS!$B$2:$B$2000,C36,CHECKLISTS!$AF$2:$AF$2000,"Aprovado")=0,"",SUMPRODUCT(MAX((CHECKLISTS!$B$2:$B$2000=C36)*CHECKLISTS!$AG$2:$AG$2000))))</f>
        <v/>
      </c>
      <c r="BB36" s="7" t="str">
        <f>IF(A36="","",IF(COUNTIFS(SMP!$B$2:$B$2000,A36,SMP!$I$2:$I$2000,"Liberada")+COUNTIFS(SMP!$B$2:$B$2000,A36,SMP!$I$2:$I$2000,"Em andamento")+COUNTIFS(SMP!$B$2:$B$2000,A36,SMP!$I$2:$I$2000,"Finalizada")&gt;0,"Sim","Não"))</f>
        <v/>
      </c>
      <c r="BC36" s="7" t="str">
        <f>IF(A36="","",IFERROR(INDEX(SMP!$A:$A,MATCH(A36,SMP!$B:$B,0)),"—"))</f>
        <v/>
      </c>
      <c r="BD36" s="7" t="str">
        <f>IF(A36="","",IFERROR(INDEX(SMP!$I:$I,MATCH(A36,SMP!$B:$B,0)),"Não aberta"))</f>
        <v/>
      </c>
      <c r="BE36" s="7" t="str">
        <f>IF(A36="","",IFERROR(INDEX(SMP!$D:$D,MATCH(A36,SMP!$B:$B,0)),""))</f>
        <v/>
      </c>
      <c r="BF36" s="7" t="str">
        <f>IF(A36="","",IF(COUNTIFS(AVERBACOES!$B$2:$B$2000,A36,AVERBACOES!$Q$2:$Q$2000,"Averbado completo")+COUNTIFS(AVERBACOES!$B$2:$B$2000,A36,AVERBACOES!$Q$2:$Q$2000,"Averbado CRT")+COUNTIFS(AVERBACOES!$B$2:$B$2000,A36,AVERBACOES!$Q$2:$Q$2000,"Averbado CT-e")+COUNTIFS(AVERBACOES!$B$2:$B$2000,A36,AVERBACOES!$Q$2:$Q$2000,"Averbado MDF-e")+COUNTIFS(AVERBACOES!$B$2:$B$2000,A36,AVERBACOES!$Q$2:$Q$2000,"Averbado pelo embarcador")&gt;0,"Sim","Não"))</f>
        <v/>
      </c>
      <c r="BG36" s="7" t="str">
        <f>IF(A36="","",IFERROR(INDEX(AVERBACOES!$L:$L,MATCH(A36,AVERBACOES!$B:$B,0)),"—"))</f>
        <v/>
      </c>
      <c r="BH36" s="7"/>
      <c r="BI36" s="7"/>
      <c r="BJ36" s="7"/>
      <c r="BK36" s="7"/>
      <c r="BL36" s="7"/>
      <c r="BM36" s="7">
        <f t="shared" si="2"/>
        <v>0</v>
      </c>
      <c r="BN36" s="7" t="str">
        <f t="shared" si="3"/>
        <v/>
      </c>
      <c r="BO36" s="7" t="str">
        <f t="shared" si="4"/>
        <v/>
      </c>
      <c r="BP36" s="7" t="str">
        <f t="shared" si="5"/>
        <v/>
      </c>
      <c r="BQ36" s="7" t="str">
        <f t="shared" si="6"/>
        <v/>
      </c>
      <c r="BR36" s="12"/>
      <c r="BS36" s="7" t="str">
        <f t="shared" si="7"/>
        <v/>
      </c>
      <c r="BT36" s="7" t="str">
        <f>IF(C36="","",IF(BV36=0,"Sem posição registrada",IFERROR(INDEX(POSICOES!$E:$E,MATCH(C36&amp;"#"&amp;ROUND(BV36*1440,0),POSICOES!$R:$R,0)),"?")))</f>
        <v/>
      </c>
      <c r="BU36" s="7" t="str">
        <f>IF(OR(C36="",BV36=0),"",IFERROR(INDEX(POSICOES!$F:$F,MATCH(C36&amp;"#"&amp;ROUND(BV36*1440,0),POSICOES!$R:$R,0))&amp;"/"&amp;INDEX(POSICOES!$G:$G,MATCH(C36&amp;"#"&amp;ROUND(BV36*1440,0),POSICOES!$R:$R,0))&amp;" - "&amp;INDEX(POSICOES!$H:$H,MATCH(C36&amp;"#"&amp;ROUND(BV36*1440,0),POSICOES!$R:$R,0)),""))</f>
        <v/>
      </c>
      <c r="BV36" s="14">
        <f>IF(C36="",0,SUMPRODUCT(MAX((POSICOES!$C$2:$C$3000=C36)*POSICOES!$B$2:$B$3000)))</f>
        <v>0</v>
      </c>
      <c r="BW36" s="7" t="str">
        <f t="shared" ca="1" si="8"/>
        <v/>
      </c>
      <c r="BX36" s="7" t="str">
        <f t="shared" ca="1" si="9"/>
        <v/>
      </c>
      <c r="BY36" s="12"/>
      <c r="BZ36" s="12"/>
      <c r="CA36" s="7" t="str">
        <f>IF(A36="","",IF(COUNTIFS(FRONTEIRA!$B$2:$B$2000,A36,FRONTEIRA!$AA$2:$AA$2000,"Sim")=0,"",ROUND(SUMIFS(FRONTEIRA!$Y$2:$Y$2000,FRONTEIRA!$B$2:$B$2000,A36,FRONTEIRA!$AA$2:$AA$2000,"Sim"),1)))</f>
        <v/>
      </c>
      <c r="CB36" s="7" t="str">
        <f>IF(A36="","",IFERROR(INDEX(FRONTEIRA!$L:$L,MATCH(A36,FRONTEIRA!$B:$B,0)),""))</f>
        <v/>
      </c>
      <c r="CC36" s="7" t="str">
        <f>IF(A36="","",IF(COUNTIFS(OCORRENCIAS!$B$2:$B$2000,A36,OCORRENCIAS!$Z$2:$Z$2000,"Sim")&gt;0,"Sim","Não"))</f>
        <v/>
      </c>
      <c r="CD36" s="7" t="str">
        <f t="shared" si="10"/>
        <v/>
      </c>
      <c r="CE36" s="7"/>
      <c r="CF36" s="7" t="str">
        <f t="shared" ca="1" si="11"/>
        <v xml:space="preserve">Motorista GR; Motorista seguradora; Veículo GR; Checklist; Espelhamento; SMP; Averbação; </v>
      </c>
      <c r="CG36" s="7" t="str">
        <f t="shared" si="12"/>
        <v/>
      </c>
      <c r="CH36" s="7" t="str">
        <f t="shared" si="13"/>
        <v/>
      </c>
      <c r="CI36" s="7" t="str">
        <f t="shared" si="14"/>
        <v>Não</v>
      </c>
      <c r="CJ36" s="7" t="str">
        <f t="shared" si="15"/>
        <v/>
      </c>
      <c r="CK36" s="7"/>
      <c r="CL36" s="7"/>
      <c r="CM36" s="7"/>
      <c r="CN36" s="12"/>
      <c r="CO36" s="7"/>
      <c r="CP36" s="7" t="str">
        <f t="shared" ca="1" si="16"/>
        <v/>
      </c>
    </row>
    <row r="37" spans="1:94" x14ac:dyDescent="0.25">
      <c r="A37" s="7"/>
      <c r="B37" s="12"/>
      <c r="C37" s="7"/>
      <c r="D37" s="7"/>
      <c r="E37" s="7"/>
      <c r="F37" s="7" t="str">
        <f>IF(C37="","",IFERROR(INDEX(VEICULOS!$C:$C,MATCH(C37,VEICULOS!$A:$A,0)),"?")&amp;IF(D37="",""," + "&amp;IFERROR(INDEX(VEICULOS!$C:$C,MATCH(D37,VEICULOS!$A:$A,0)),"?"))&amp;IF(E37="",""," + "&amp;IFERROR(INDEX(VEICULOS!$C:$C,MATCH(E37,VEICULOS!$A:$A,0)),"?")))</f>
        <v/>
      </c>
      <c r="G37" s="7" t="str">
        <f>IF(C37="","",IFERROR(INDEX(VEICULOS!$I:$I,MATCH(C37,VEICULOS!$A:$A,0)),"Não cadastrado"))</f>
        <v/>
      </c>
      <c r="H37" s="7"/>
      <c r="I37" s="7" t="str">
        <f>IF(H37="","",IFERROR(INDEX(MOTORISTAS!$B:$B,MATCH(H37,MOTORISTAS!$A:$A,0)),"Não cadastrado"))</f>
        <v/>
      </c>
      <c r="J37" s="7"/>
      <c r="K37" s="7"/>
      <c r="L37" s="7" t="str">
        <f>IF(K37="","",IFERROR(INDEX(MOTORISTAS!$B:$B,MATCH(K37,MOTORISTAS!$A:$A,0)),"Não cadastrado"))</f>
        <v/>
      </c>
      <c r="M37" s="7" t="str">
        <f>IF(H37="","",IFERROR(INDEX(MOTORISTAS!$AA:$AA,MATCH(H37,MOTORISTAS!$A:$A,0)),"Não cadastrado"))</f>
        <v/>
      </c>
      <c r="N37" s="7" t="str">
        <f>IF(H37="","",IF(COUNTIFS(CONSULTAS!$C$2:$C$2000,H37,CONSULTAS!$E$2:$E$2000,"GR",CONSULTAS!$S$2:$S$2000,"Sim")&gt;0,"Sim","Não"))</f>
        <v/>
      </c>
      <c r="O37" s="7" t="str">
        <f>IF(H37="","",IFERROR(INDEX(CONSULTAS!$L:$L,MATCH(H37&amp;"#GR",CONSULTAS!$T:$T,0)),"—"))</f>
        <v/>
      </c>
      <c r="P37" s="13" t="str">
        <f>IF(H37="","",IFERROR(INDEX(CONSULTAS!$Q:$Q,MATCH(H37&amp;"#GR",CONSULTAS!$T:$T,0)),""))</f>
        <v/>
      </c>
      <c r="Q37" s="7" t="str">
        <f>IF(H37="","",IF(COUNTIFS(CONSULTAS!$C$2:$C$2000,H37,CONSULTAS!$E$2:$E$2000,"Seguradora",CONSULTAS!$S$2:$S$2000,"Sim")&gt;0,"Sim","Não"))</f>
        <v/>
      </c>
      <c r="R37" s="7" t="str">
        <f>IF(H37="","",IFERROR(INDEX(CONSULTAS!$L:$L,MATCH(H37&amp;"#Seguradora",CONSULTAS!$T:$T,0)),"—"))</f>
        <v/>
      </c>
      <c r="S37" s="13" t="str">
        <f>IF(H37="","",IFERROR(INDEX(CONSULTAS!$Q:$Q,MATCH(H37&amp;"#Seguradora",CONSULTAS!$T:$T,0)),""))</f>
        <v/>
      </c>
      <c r="T37" s="10" t="str">
        <f>IF(H37="","",IFERROR(INDEX(CONSULTAS!$N:$N,MATCH(H37&amp;"#GR",CONSULTAS!$T:$T,0)),""))</f>
        <v/>
      </c>
      <c r="U37" s="7" t="str">
        <f>IF(K37="","N/A",IF(AND(COUNTIFS(CONSULTAS!$C$2:$C$2000,K37,CONSULTAS!$E$2:$E$2000,"GR",CONSULTAS!$S$2:$S$2000,"Sim")&gt;0,COUNTIFS(CONSULTAS!$C$2:$C$2000,K37,CONSULTAS!$E$2:$E$2000,"Seguradora",CONSULTAS!$S$2:$S$2000,"Sim")&gt;0),"Sim","Não"))</f>
        <v>N/A</v>
      </c>
      <c r="V37" s="7" t="str">
        <f>IF(C37="","",IFERROR(INDEX(VEICULOS!$X:$X,MATCH(C37,VEICULOS!$A:$A,0)),"Não"))</f>
        <v/>
      </c>
      <c r="W37" s="7"/>
      <c r="X37" s="7"/>
      <c r="Y37" s="7"/>
      <c r="Z37" s="10"/>
      <c r="AA37" s="7"/>
      <c r="AB37" s="10" t="str">
        <f t="shared" si="0"/>
        <v/>
      </c>
      <c r="AC37" s="7">
        <f>IF(OR(Y37="",AB37=""),0,SUMPRODUCT((PGR_REGRAS!$C$2:$C$61=Y37)*(PGR_REGRAS!$D$2:$D$61&lt;=AB37)*(PGR_REGRAS!$E$2:$E$61&gt;=AB37)*(PGR_REGRAS!$C$2:$C$61&lt;&gt;"")*ROW(PGR_REGRAS!$C$2:$C$61)))</f>
        <v>0</v>
      </c>
      <c r="AD37" s="7" t="str">
        <f>IF(AC37=0,IF(Y37="","","Sem regra - consultar seguradora"),INDEX(PGR_REGRAS!$A:$A,AC37))</f>
        <v/>
      </c>
      <c r="AE37" s="7" t="str">
        <f>IF(AC37=0,"",INDEX(PGR_REGRAS!$T:$T,AC37))</f>
        <v/>
      </c>
      <c r="AF37" s="7" t="str">
        <f>IF(AC37=0,"",INDEX(PGR_REGRAS!$I:$I,AC37))</f>
        <v/>
      </c>
      <c r="AG37" s="7" t="str">
        <f>IF(AC37=0,"",INDEX(PGR_REGRAS!$K:$K,AC37))</f>
        <v/>
      </c>
      <c r="AH37" s="7" t="str">
        <f t="shared" si="1"/>
        <v/>
      </c>
      <c r="AI37" s="7"/>
      <c r="AJ37" s="7"/>
      <c r="AK37" s="7"/>
      <c r="AL37" s="7"/>
      <c r="AM37" s="7"/>
      <c r="AN37" s="7"/>
      <c r="AO37" s="13"/>
      <c r="AP37" s="12"/>
      <c r="AQ37" s="12"/>
      <c r="AR37" s="7" t="str">
        <f>IF(C37="","",IFERROR(INDEX(RASTREADORES!$F:$F,MATCH(C37&amp;"#Principal",RASTREADORES!$Y:$Y,0))&amp;" ("&amp;INDEX(RASTREADORES!$G:$G,MATCH(C37&amp;"#Principal",RASTREADORES!$Y:$Y,0))&amp;")","Sem rastreador principal"))</f>
        <v/>
      </c>
      <c r="AS37" s="7" t="str">
        <f>IF(C37="","",IFERROR(INDEX(RASTREADORES!$H:$H,MATCH(C37&amp;"#Principal",RASTREADORES!$Y:$Y,0)),"—"))</f>
        <v/>
      </c>
      <c r="AT37" s="7" t="str">
        <f>IF(C37="","",IFERROR(INDEX(RASTREADORES!$A:$A,MATCH(C37&amp;"#Redundante",RASTREADORES!$Y:$Y,0)),IFERROR(INDEX(RASTREADORES!$A:$A,MATCH(C37&amp;"#Isca retornável",RASTREADORES!$Y:$Y,0)),IFERROR(INDEX(RASTREADORES!$A:$A,MATCH(C37&amp;"#Isca descartável",RASTREADORES!$Y:$Y,0)),"Nenhum"))))</f>
        <v/>
      </c>
      <c r="AU37" s="7" t="str">
        <f>IF(C37="","",IFERROR(INDEX(RASTREADORES!$L:$L,MATCH(C37&amp;"#Principal",RASTREADORES!$Y:$Y,0)),""))</f>
        <v/>
      </c>
      <c r="AV37" s="7" t="str">
        <f>IF(C37="","",IF(COUNTIFS(ESPELHAMENTOS!$B$2:$B$2000,C37,ESPELHAMENTOS!$O$2:$O$2000,"Sim")&gt;0,"Sim","Não"))</f>
        <v/>
      </c>
      <c r="AW37" s="7" t="str">
        <f>IF(C37="","",COUNTIFS(ESPELHAMENTOS!$B$2:$B$2000,C37,ESPELHAMENTOS!$O$2:$O$2000,"Sim"))</f>
        <v/>
      </c>
      <c r="AX37" s="7" t="str">
        <f>IF(C37="","",IF(COUNTIFS(ESPELHAMENTOS!$B$2:$B$2000,C37,ESPELHAMENTOS!$O$2:$O$2000,"Sim",ESPELHAMENTOS!$E$2:$E$2000,"GR transportadora")&gt;0,"Sim","Não"))</f>
        <v/>
      </c>
      <c r="AY37" s="7" t="str">
        <f>IF(OR(AQ37="",C37=""),"",IFERROR(ROUND((AQ37-SUMPRODUCT(MIN((ESPELHAMENTOS!$C$2:$C$2000=A37)*ESPELHAMENTOS!$H$2:$H$2000+(ESPELHAMENTOS!$C$2:$C$2000&lt;&gt;A37)*99999)))*24,1),""))</f>
        <v/>
      </c>
      <c r="AZ37" s="7" t="str">
        <f ca="1">IF(C37="","",IF(COUNTIFS(CHECKLISTS!$B$2:$B$2000,C37,CHECKLISTS!$AH$2:$AH$2000,"Válido",CHECKLISTS!$AG$2:$AG$2000,"&gt;="&amp;INT(IF(AO37="",TODAY(),AO37)))+COUNTIFS(CHECKLISTS!$B$2:$B$2000,C37,CHECKLISTS!$AH$2:$AH$2000,"Vence &lt;=7d",CHECKLISTS!$AG$2:$AG$2000,"&gt;="&amp;INT(IF(AO37="",TODAY(),AO37)))&gt;0,"Sim","Não"))</f>
        <v/>
      </c>
      <c r="BA37" s="13" t="str">
        <f>IF(C37="","",IF(COUNTIFS(CHECKLISTS!$B$2:$B$2000,C37,CHECKLISTS!$AF$2:$AF$2000,"Aprovado")=0,"",SUMPRODUCT(MAX((CHECKLISTS!$B$2:$B$2000=C37)*CHECKLISTS!$AG$2:$AG$2000))))</f>
        <v/>
      </c>
      <c r="BB37" s="7" t="str">
        <f>IF(A37="","",IF(COUNTIFS(SMP!$B$2:$B$2000,A37,SMP!$I$2:$I$2000,"Liberada")+COUNTIFS(SMP!$B$2:$B$2000,A37,SMP!$I$2:$I$2000,"Em andamento")+COUNTIFS(SMP!$B$2:$B$2000,A37,SMP!$I$2:$I$2000,"Finalizada")&gt;0,"Sim","Não"))</f>
        <v/>
      </c>
      <c r="BC37" s="7" t="str">
        <f>IF(A37="","",IFERROR(INDEX(SMP!$A:$A,MATCH(A37,SMP!$B:$B,0)),"—"))</f>
        <v/>
      </c>
      <c r="BD37" s="7" t="str">
        <f>IF(A37="","",IFERROR(INDEX(SMP!$I:$I,MATCH(A37,SMP!$B:$B,0)),"Não aberta"))</f>
        <v/>
      </c>
      <c r="BE37" s="7" t="str">
        <f>IF(A37="","",IFERROR(INDEX(SMP!$D:$D,MATCH(A37,SMP!$B:$B,0)),""))</f>
        <v/>
      </c>
      <c r="BF37" s="7" t="str">
        <f>IF(A37="","",IF(COUNTIFS(AVERBACOES!$B$2:$B$2000,A37,AVERBACOES!$Q$2:$Q$2000,"Averbado completo")+COUNTIFS(AVERBACOES!$B$2:$B$2000,A37,AVERBACOES!$Q$2:$Q$2000,"Averbado CRT")+COUNTIFS(AVERBACOES!$B$2:$B$2000,A37,AVERBACOES!$Q$2:$Q$2000,"Averbado CT-e")+COUNTIFS(AVERBACOES!$B$2:$B$2000,A37,AVERBACOES!$Q$2:$Q$2000,"Averbado MDF-e")+COUNTIFS(AVERBACOES!$B$2:$B$2000,A37,AVERBACOES!$Q$2:$Q$2000,"Averbado pelo embarcador")&gt;0,"Sim","Não"))</f>
        <v/>
      </c>
      <c r="BG37" s="7" t="str">
        <f>IF(A37="","",IFERROR(INDEX(AVERBACOES!$L:$L,MATCH(A37,AVERBACOES!$B:$B,0)),"—"))</f>
        <v/>
      </c>
      <c r="BH37" s="7"/>
      <c r="BI37" s="7"/>
      <c r="BJ37" s="7"/>
      <c r="BK37" s="7"/>
      <c r="BL37" s="7"/>
      <c r="BM37" s="7">
        <f t="shared" si="2"/>
        <v>0</v>
      </c>
      <c r="BN37" s="7" t="str">
        <f t="shared" si="3"/>
        <v/>
      </c>
      <c r="BO37" s="7" t="str">
        <f t="shared" si="4"/>
        <v/>
      </c>
      <c r="BP37" s="7" t="str">
        <f t="shared" si="5"/>
        <v/>
      </c>
      <c r="BQ37" s="7" t="str">
        <f t="shared" si="6"/>
        <v/>
      </c>
      <c r="BR37" s="12"/>
      <c r="BS37" s="7" t="str">
        <f t="shared" si="7"/>
        <v/>
      </c>
      <c r="BT37" s="7" t="str">
        <f>IF(C37="","",IF(BV37=0,"Sem posição registrada",IFERROR(INDEX(POSICOES!$E:$E,MATCH(C37&amp;"#"&amp;ROUND(BV37*1440,0),POSICOES!$R:$R,0)),"?")))</f>
        <v/>
      </c>
      <c r="BU37" s="7" t="str">
        <f>IF(OR(C37="",BV37=0),"",IFERROR(INDEX(POSICOES!$F:$F,MATCH(C37&amp;"#"&amp;ROUND(BV37*1440,0),POSICOES!$R:$R,0))&amp;"/"&amp;INDEX(POSICOES!$G:$G,MATCH(C37&amp;"#"&amp;ROUND(BV37*1440,0),POSICOES!$R:$R,0))&amp;" - "&amp;INDEX(POSICOES!$H:$H,MATCH(C37&amp;"#"&amp;ROUND(BV37*1440,0),POSICOES!$R:$R,0)),""))</f>
        <v/>
      </c>
      <c r="BV37" s="14">
        <f>IF(C37="",0,SUMPRODUCT(MAX((POSICOES!$C$2:$C$3000=C37)*POSICOES!$B$2:$B$3000)))</f>
        <v>0</v>
      </c>
      <c r="BW37" s="7" t="str">
        <f t="shared" ca="1" si="8"/>
        <v/>
      </c>
      <c r="BX37" s="7" t="str">
        <f t="shared" ca="1" si="9"/>
        <v/>
      </c>
      <c r="BY37" s="12"/>
      <c r="BZ37" s="12"/>
      <c r="CA37" s="7" t="str">
        <f>IF(A37="","",IF(COUNTIFS(FRONTEIRA!$B$2:$B$2000,A37,FRONTEIRA!$AA$2:$AA$2000,"Sim")=0,"",ROUND(SUMIFS(FRONTEIRA!$Y$2:$Y$2000,FRONTEIRA!$B$2:$B$2000,A37,FRONTEIRA!$AA$2:$AA$2000,"Sim"),1)))</f>
        <v/>
      </c>
      <c r="CB37" s="7" t="str">
        <f>IF(A37="","",IFERROR(INDEX(FRONTEIRA!$L:$L,MATCH(A37,FRONTEIRA!$B:$B,0)),""))</f>
        <v/>
      </c>
      <c r="CC37" s="7" t="str">
        <f>IF(A37="","",IF(COUNTIFS(OCORRENCIAS!$B$2:$B$2000,A37,OCORRENCIAS!$Z$2:$Z$2000,"Sim")&gt;0,"Sim","Não"))</f>
        <v/>
      </c>
      <c r="CD37" s="7" t="str">
        <f t="shared" si="10"/>
        <v/>
      </c>
      <c r="CE37" s="7"/>
      <c r="CF37" s="7" t="str">
        <f t="shared" ca="1" si="11"/>
        <v xml:space="preserve">Motorista GR; Motorista seguradora; Veículo GR; Checklist; Espelhamento; SMP; Averbação; </v>
      </c>
      <c r="CG37" s="7" t="str">
        <f t="shared" si="12"/>
        <v/>
      </c>
      <c r="CH37" s="7" t="str">
        <f t="shared" si="13"/>
        <v/>
      </c>
      <c r="CI37" s="7" t="str">
        <f t="shared" si="14"/>
        <v>Não</v>
      </c>
      <c r="CJ37" s="7" t="str">
        <f t="shared" si="15"/>
        <v/>
      </c>
      <c r="CK37" s="7"/>
      <c r="CL37" s="7"/>
      <c r="CM37" s="7"/>
      <c r="CN37" s="12"/>
      <c r="CO37" s="7"/>
      <c r="CP37" s="7" t="str">
        <f t="shared" ca="1" si="16"/>
        <v/>
      </c>
    </row>
    <row r="38" spans="1:94" x14ac:dyDescent="0.25">
      <c r="A38" s="7"/>
      <c r="B38" s="12"/>
      <c r="C38" s="7"/>
      <c r="D38" s="7"/>
      <c r="E38" s="7"/>
      <c r="F38" s="7" t="str">
        <f>IF(C38="","",IFERROR(INDEX(VEICULOS!$C:$C,MATCH(C38,VEICULOS!$A:$A,0)),"?")&amp;IF(D38="",""," + "&amp;IFERROR(INDEX(VEICULOS!$C:$C,MATCH(D38,VEICULOS!$A:$A,0)),"?"))&amp;IF(E38="",""," + "&amp;IFERROR(INDEX(VEICULOS!$C:$C,MATCH(E38,VEICULOS!$A:$A,0)),"?")))</f>
        <v/>
      </c>
      <c r="G38" s="7" t="str">
        <f>IF(C38="","",IFERROR(INDEX(VEICULOS!$I:$I,MATCH(C38,VEICULOS!$A:$A,0)),"Não cadastrado"))</f>
        <v/>
      </c>
      <c r="H38" s="7"/>
      <c r="I38" s="7" t="str">
        <f>IF(H38="","",IFERROR(INDEX(MOTORISTAS!$B:$B,MATCH(H38,MOTORISTAS!$A:$A,0)),"Não cadastrado"))</f>
        <v/>
      </c>
      <c r="J38" s="7"/>
      <c r="K38" s="7"/>
      <c r="L38" s="7" t="str">
        <f>IF(K38="","",IFERROR(INDEX(MOTORISTAS!$B:$B,MATCH(K38,MOTORISTAS!$A:$A,0)),"Não cadastrado"))</f>
        <v/>
      </c>
      <c r="M38" s="7" t="str">
        <f>IF(H38="","",IFERROR(INDEX(MOTORISTAS!$AA:$AA,MATCH(H38,MOTORISTAS!$A:$A,0)),"Não cadastrado"))</f>
        <v/>
      </c>
      <c r="N38" s="7" t="str">
        <f>IF(H38="","",IF(COUNTIFS(CONSULTAS!$C$2:$C$2000,H38,CONSULTAS!$E$2:$E$2000,"GR",CONSULTAS!$S$2:$S$2000,"Sim")&gt;0,"Sim","Não"))</f>
        <v/>
      </c>
      <c r="O38" s="7" t="str">
        <f>IF(H38="","",IFERROR(INDEX(CONSULTAS!$L:$L,MATCH(H38&amp;"#GR",CONSULTAS!$T:$T,0)),"—"))</f>
        <v/>
      </c>
      <c r="P38" s="13" t="str">
        <f>IF(H38="","",IFERROR(INDEX(CONSULTAS!$Q:$Q,MATCH(H38&amp;"#GR",CONSULTAS!$T:$T,0)),""))</f>
        <v/>
      </c>
      <c r="Q38" s="7" t="str">
        <f>IF(H38="","",IF(COUNTIFS(CONSULTAS!$C$2:$C$2000,H38,CONSULTAS!$E$2:$E$2000,"Seguradora",CONSULTAS!$S$2:$S$2000,"Sim")&gt;0,"Sim","Não"))</f>
        <v/>
      </c>
      <c r="R38" s="7" t="str">
        <f>IF(H38="","",IFERROR(INDEX(CONSULTAS!$L:$L,MATCH(H38&amp;"#Seguradora",CONSULTAS!$T:$T,0)),"—"))</f>
        <v/>
      </c>
      <c r="S38" s="13" t="str">
        <f>IF(H38="","",IFERROR(INDEX(CONSULTAS!$Q:$Q,MATCH(H38&amp;"#Seguradora",CONSULTAS!$T:$T,0)),""))</f>
        <v/>
      </c>
      <c r="T38" s="10" t="str">
        <f>IF(H38="","",IFERROR(INDEX(CONSULTAS!$N:$N,MATCH(H38&amp;"#GR",CONSULTAS!$T:$T,0)),""))</f>
        <v/>
      </c>
      <c r="U38" s="7" t="str">
        <f>IF(K38="","N/A",IF(AND(COUNTIFS(CONSULTAS!$C$2:$C$2000,K38,CONSULTAS!$E$2:$E$2000,"GR",CONSULTAS!$S$2:$S$2000,"Sim")&gt;0,COUNTIFS(CONSULTAS!$C$2:$C$2000,K38,CONSULTAS!$E$2:$E$2000,"Seguradora",CONSULTAS!$S$2:$S$2000,"Sim")&gt;0),"Sim","Não"))</f>
        <v>N/A</v>
      </c>
      <c r="V38" s="7" t="str">
        <f>IF(C38="","",IFERROR(INDEX(VEICULOS!$X:$X,MATCH(C38,VEICULOS!$A:$A,0)),"Não"))</f>
        <v/>
      </c>
      <c r="W38" s="7"/>
      <c r="X38" s="7"/>
      <c r="Y38" s="7"/>
      <c r="Z38" s="10"/>
      <c r="AA38" s="7"/>
      <c r="AB38" s="10" t="str">
        <f t="shared" si="0"/>
        <v/>
      </c>
      <c r="AC38" s="7">
        <f>IF(OR(Y38="",AB38=""),0,SUMPRODUCT((PGR_REGRAS!$C$2:$C$61=Y38)*(PGR_REGRAS!$D$2:$D$61&lt;=AB38)*(PGR_REGRAS!$E$2:$E$61&gt;=AB38)*(PGR_REGRAS!$C$2:$C$61&lt;&gt;"")*ROW(PGR_REGRAS!$C$2:$C$61)))</f>
        <v>0</v>
      </c>
      <c r="AD38" s="7" t="str">
        <f>IF(AC38=0,IF(Y38="","","Sem regra - consultar seguradora"),INDEX(PGR_REGRAS!$A:$A,AC38))</f>
        <v/>
      </c>
      <c r="AE38" s="7" t="str">
        <f>IF(AC38=0,"",INDEX(PGR_REGRAS!$T:$T,AC38))</f>
        <v/>
      </c>
      <c r="AF38" s="7" t="str">
        <f>IF(AC38=0,"",INDEX(PGR_REGRAS!$I:$I,AC38))</f>
        <v/>
      </c>
      <c r="AG38" s="7" t="str">
        <f>IF(AC38=0,"",INDEX(PGR_REGRAS!$K:$K,AC38))</f>
        <v/>
      </c>
      <c r="AH38" s="7" t="str">
        <f t="shared" si="1"/>
        <v/>
      </c>
      <c r="AI38" s="7"/>
      <c r="AJ38" s="7"/>
      <c r="AK38" s="7"/>
      <c r="AL38" s="7"/>
      <c r="AM38" s="7"/>
      <c r="AN38" s="7"/>
      <c r="AO38" s="13"/>
      <c r="AP38" s="12"/>
      <c r="AQ38" s="12"/>
      <c r="AR38" s="7" t="str">
        <f>IF(C38="","",IFERROR(INDEX(RASTREADORES!$F:$F,MATCH(C38&amp;"#Principal",RASTREADORES!$Y:$Y,0))&amp;" ("&amp;INDEX(RASTREADORES!$G:$G,MATCH(C38&amp;"#Principal",RASTREADORES!$Y:$Y,0))&amp;")","Sem rastreador principal"))</f>
        <v/>
      </c>
      <c r="AS38" s="7" t="str">
        <f>IF(C38="","",IFERROR(INDEX(RASTREADORES!$H:$H,MATCH(C38&amp;"#Principal",RASTREADORES!$Y:$Y,0)),"—"))</f>
        <v/>
      </c>
      <c r="AT38" s="7" t="str">
        <f>IF(C38="","",IFERROR(INDEX(RASTREADORES!$A:$A,MATCH(C38&amp;"#Redundante",RASTREADORES!$Y:$Y,0)),IFERROR(INDEX(RASTREADORES!$A:$A,MATCH(C38&amp;"#Isca retornável",RASTREADORES!$Y:$Y,0)),IFERROR(INDEX(RASTREADORES!$A:$A,MATCH(C38&amp;"#Isca descartável",RASTREADORES!$Y:$Y,0)),"Nenhum"))))</f>
        <v/>
      </c>
      <c r="AU38" s="7" t="str">
        <f>IF(C38="","",IFERROR(INDEX(RASTREADORES!$L:$L,MATCH(C38&amp;"#Principal",RASTREADORES!$Y:$Y,0)),""))</f>
        <v/>
      </c>
      <c r="AV38" s="7" t="str">
        <f>IF(C38="","",IF(COUNTIFS(ESPELHAMENTOS!$B$2:$B$2000,C38,ESPELHAMENTOS!$O$2:$O$2000,"Sim")&gt;0,"Sim","Não"))</f>
        <v/>
      </c>
      <c r="AW38" s="7" t="str">
        <f>IF(C38="","",COUNTIFS(ESPELHAMENTOS!$B$2:$B$2000,C38,ESPELHAMENTOS!$O$2:$O$2000,"Sim"))</f>
        <v/>
      </c>
      <c r="AX38" s="7" t="str">
        <f>IF(C38="","",IF(COUNTIFS(ESPELHAMENTOS!$B$2:$B$2000,C38,ESPELHAMENTOS!$O$2:$O$2000,"Sim",ESPELHAMENTOS!$E$2:$E$2000,"GR transportadora")&gt;0,"Sim","Não"))</f>
        <v/>
      </c>
      <c r="AY38" s="7" t="str">
        <f>IF(OR(AQ38="",C38=""),"",IFERROR(ROUND((AQ38-SUMPRODUCT(MIN((ESPELHAMENTOS!$C$2:$C$2000=A38)*ESPELHAMENTOS!$H$2:$H$2000+(ESPELHAMENTOS!$C$2:$C$2000&lt;&gt;A38)*99999)))*24,1),""))</f>
        <v/>
      </c>
      <c r="AZ38" s="7" t="str">
        <f ca="1">IF(C38="","",IF(COUNTIFS(CHECKLISTS!$B$2:$B$2000,C38,CHECKLISTS!$AH$2:$AH$2000,"Válido",CHECKLISTS!$AG$2:$AG$2000,"&gt;="&amp;INT(IF(AO38="",TODAY(),AO38)))+COUNTIFS(CHECKLISTS!$B$2:$B$2000,C38,CHECKLISTS!$AH$2:$AH$2000,"Vence &lt;=7d",CHECKLISTS!$AG$2:$AG$2000,"&gt;="&amp;INT(IF(AO38="",TODAY(),AO38)))&gt;0,"Sim","Não"))</f>
        <v/>
      </c>
      <c r="BA38" s="13" t="str">
        <f>IF(C38="","",IF(COUNTIFS(CHECKLISTS!$B$2:$B$2000,C38,CHECKLISTS!$AF$2:$AF$2000,"Aprovado")=0,"",SUMPRODUCT(MAX((CHECKLISTS!$B$2:$B$2000=C38)*CHECKLISTS!$AG$2:$AG$2000))))</f>
        <v/>
      </c>
      <c r="BB38" s="7" t="str">
        <f>IF(A38="","",IF(COUNTIFS(SMP!$B$2:$B$2000,A38,SMP!$I$2:$I$2000,"Liberada")+COUNTIFS(SMP!$B$2:$B$2000,A38,SMP!$I$2:$I$2000,"Em andamento")+COUNTIFS(SMP!$B$2:$B$2000,A38,SMP!$I$2:$I$2000,"Finalizada")&gt;0,"Sim","Não"))</f>
        <v/>
      </c>
      <c r="BC38" s="7" t="str">
        <f>IF(A38="","",IFERROR(INDEX(SMP!$A:$A,MATCH(A38,SMP!$B:$B,0)),"—"))</f>
        <v/>
      </c>
      <c r="BD38" s="7" t="str">
        <f>IF(A38="","",IFERROR(INDEX(SMP!$I:$I,MATCH(A38,SMP!$B:$B,0)),"Não aberta"))</f>
        <v/>
      </c>
      <c r="BE38" s="7" t="str">
        <f>IF(A38="","",IFERROR(INDEX(SMP!$D:$D,MATCH(A38,SMP!$B:$B,0)),""))</f>
        <v/>
      </c>
      <c r="BF38" s="7" t="str">
        <f>IF(A38="","",IF(COUNTIFS(AVERBACOES!$B$2:$B$2000,A38,AVERBACOES!$Q$2:$Q$2000,"Averbado completo")+COUNTIFS(AVERBACOES!$B$2:$B$2000,A38,AVERBACOES!$Q$2:$Q$2000,"Averbado CRT")+COUNTIFS(AVERBACOES!$B$2:$B$2000,A38,AVERBACOES!$Q$2:$Q$2000,"Averbado CT-e")+COUNTIFS(AVERBACOES!$B$2:$B$2000,A38,AVERBACOES!$Q$2:$Q$2000,"Averbado MDF-e")+COUNTIFS(AVERBACOES!$B$2:$B$2000,A38,AVERBACOES!$Q$2:$Q$2000,"Averbado pelo embarcador")&gt;0,"Sim","Não"))</f>
        <v/>
      </c>
      <c r="BG38" s="7" t="str">
        <f>IF(A38="","",IFERROR(INDEX(AVERBACOES!$L:$L,MATCH(A38,AVERBACOES!$B:$B,0)),"—"))</f>
        <v/>
      </c>
      <c r="BH38" s="7"/>
      <c r="BI38" s="7"/>
      <c r="BJ38" s="7"/>
      <c r="BK38" s="7"/>
      <c r="BL38" s="7"/>
      <c r="BM38" s="7">
        <f t="shared" si="2"/>
        <v>0</v>
      </c>
      <c r="BN38" s="7" t="str">
        <f t="shared" si="3"/>
        <v/>
      </c>
      <c r="BO38" s="7" t="str">
        <f t="shared" si="4"/>
        <v/>
      </c>
      <c r="BP38" s="7" t="str">
        <f t="shared" si="5"/>
        <v/>
      </c>
      <c r="BQ38" s="7" t="str">
        <f t="shared" si="6"/>
        <v/>
      </c>
      <c r="BR38" s="12"/>
      <c r="BS38" s="7" t="str">
        <f t="shared" si="7"/>
        <v/>
      </c>
      <c r="BT38" s="7" t="str">
        <f>IF(C38="","",IF(BV38=0,"Sem posição registrada",IFERROR(INDEX(POSICOES!$E:$E,MATCH(C38&amp;"#"&amp;ROUND(BV38*1440,0),POSICOES!$R:$R,0)),"?")))</f>
        <v/>
      </c>
      <c r="BU38" s="7" t="str">
        <f>IF(OR(C38="",BV38=0),"",IFERROR(INDEX(POSICOES!$F:$F,MATCH(C38&amp;"#"&amp;ROUND(BV38*1440,0),POSICOES!$R:$R,0))&amp;"/"&amp;INDEX(POSICOES!$G:$G,MATCH(C38&amp;"#"&amp;ROUND(BV38*1440,0),POSICOES!$R:$R,0))&amp;" - "&amp;INDEX(POSICOES!$H:$H,MATCH(C38&amp;"#"&amp;ROUND(BV38*1440,0),POSICOES!$R:$R,0)),""))</f>
        <v/>
      </c>
      <c r="BV38" s="14">
        <f>IF(C38="",0,SUMPRODUCT(MAX((POSICOES!$C$2:$C$3000=C38)*POSICOES!$B$2:$B$3000)))</f>
        <v>0</v>
      </c>
      <c r="BW38" s="7" t="str">
        <f t="shared" ca="1" si="8"/>
        <v/>
      </c>
      <c r="BX38" s="7" t="str">
        <f t="shared" ca="1" si="9"/>
        <v/>
      </c>
      <c r="BY38" s="12"/>
      <c r="BZ38" s="12"/>
      <c r="CA38" s="7" t="str">
        <f>IF(A38="","",IF(COUNTIFS(FRONTEIRA!$B$2:$B$2000,A38,FRONTEIRA!$AA$2:$AA$2000,"Sim")=0,"",ROUND(SUMIFS(FRONTEIRA!$Y$2:$Y$2000,FRONTEIRA!$B$2:$B$2000,A38,FRONTEIRA!$AA$2:$AA$2000,"Sim"),1)))</f>
        <v/>
      </c>
      <c r="CB38" s="7" t="str">
        <f>IF(A38="","",IFERROR(INDEX(FRONTEIRA!$L:$L,MATCH(A38,FRONTEIRA!$B:$B,0)),""))</f>
        <v/>
      </c>
      <c r="CC38" s="7" t="str">
        <f>IF(A38="","",IF(COUNTIFS(OCORRENCIAS!$B$2:$B$2000,A38,OCORRENCIAS!$Z$2:$Z$2000,"Sim")&gt;0,"Sim","Não"))</f>
        <v/>
      </c>
      <c r="CD38" s="7" t="str">
        <f t="shared" si="10"/>
        <v/>
      </c>
      <c r="CE38" s="7"/>
      <c r="CF38" s="7" t="str">
        <f t="shared" ca="1" si="11"/>
        <v xml:space="preserve">Motorista GR; Motorista seguradora; Veículo GR; Checklist; Espelhamento; SMP; Averbação; </v>
      </c>
      <c r="CG38" s="7" t="str">
        <f t="shared" si="12"/>
        <v/>
      </c>
      <c r="CH38" s="7" t="str">
        <f t="shared" si="13"/>
        <v/>
      </c>
      <c r="CI38" s="7" t="str">
        <f t="shared" si="14"/>
        <v>Não</v>
      </c>
      <c r="CJ38" s="7" t="str">
        <f t="shared" si="15"/>
        <v/>
      </c>
      <c r="CK38" s="7"/>
      <c r="CL38" s="7"/>
      <c r="CM38" s="7"/>
      <c r="CN38" s="12"/>
      <c r="CO38" s="7"/>
      <c r="CP38" s="7" t="str">
        <f t="shared" ca="1" si="16"/>
        <v/>
      </c>
    </row>
    <row r="39" spans="1:94" x14ac:dyDescent="0.25">
      <c r="A39" s="7"/>
      <c r="B39" s="12"/>
      <c r="C39" s="7"/>
      <c r="D39" s="7"/>
      <c r="E39" s="7"/>
      <c r="F39" s="7" t="str">
        <f>IF(C39="","",IFERROR(INDEX(VEICULOS!$C:$C,MATCH(C39,VEICULOS!$A:$A,0)),"?")&amp;IF(D39="",""," + "&amp;IFERROR(INDEX(VEICULOS!$C:$C,MATCH(D39,VEICULOS!$A:$A,0)),"?"))&amp;IF(E39="",""," + "&amp;IFERROR(INDEX(VEICULOS!$C:$C,MATCH(E39,VEICULOS!$A:$A,0)),"?")))</f>
        <v/>
      </c>
      <c r="G39" s="7" t="str">
        <f>IF(C39="","",IFERROR(INDEX(VEICULOS!$I:$I,MATCH(C39,VEICULOS!$A:$A,0)),"Não cadastrado"))</f>
        <v/>
      </c>
      <c r="H39" s="7"/>
      <c r="I39" s="7" t="str">
        <f>IF(H39="","",IFERROR(INDEX(MOTORISTAS!$B:$B,MATCH(H39,MOTORISTAS!$A:$A,0)),"Não cadastrado"))</f>
        <v/>
      </c>
      <c r="J39" s="7"/>
      <c r="K39" s="7"/>
      <c r="L39" s="7" t="str">
        <f>IF(K39="","",IFERROR(INDEX(MOTORISTAS!$B:$B,MATCH(K39,MOTORISTAS!$A:$A,0)),"Não cadastrado"))</f>
        <v/>
      </c>
      <c r="M39" s="7" t="str">
        <f>IF(H39="","",IFERROR(INDEX(MOTORISTAS!$AA:$AA,MATCH(H39,MOTORISTAS!$A:$A,0)),"Não cadastrado"))</f>
        <v/>
      </c>
      <c r="N39" s="7" t="str">
        <f>IF(H39="","",IF(COUNTIFS(CONSULTAS!$C$2:$C$2000,H39,CONSULTAS!$E$2:$E$2000,"GR",CONSULTAS!$S$2:$S$2000,"Sim")&gt;0,"Sim","Não"))</f>
        <v/>
      </c>
      <c r="O39" s="7" t="str">
        <f>IF(H39="","",IFERROR(INDEX(CONSULTAS!$L:$L,MATCH(H39&amp;"#GR",CONSULTAS!$T:$T,0)),"—"))</f>
        <v/>
      </c>
      <c r="P39" s="13" t="str">
        <f>IF(H39="","",IFERROR(INDEX(CONSULTAS!$Q:$Q,MATCH(H39&amp;"#GR",CONSULTAS!$T:$T,0)),""))</f>
        <v/>
      </c>
      <c r="Q39" s="7" t="str">
        <f>IF(H39="","",IF(COUNTIFS(CONSULTAS!$C$2:$C$2000,H39,CONSULTAS!$E$2:$E$2000,"Seguradora",CONSULTAS!$S$2:$S$2000,"Sim")&gt;0,"Sim","Não"))</f>
        <v/>
      </c>
      <c r="R39" s="7" t="str">
        <f>IF(H39="","",IFERROR(INDEX(CONSULTAS!$L:$L,MATCH(H39&amp;"#Seguradora",CONSULTAS!$T:$T,0)),"—"))</f>
        <v/>
      </c>
      <c r="S39" s="13" t="str">
        <f>IF(H39="","",IFERROR(INDEX(CONSULTAS!$Q:$Q,MATCH(H39&amp;"#Seguradora",CONSULTAS!$T:$T,0)),""))</f>
        <v/>
      </c>
      <c r="T39" s="10" t="str">
        <f>IF(H39="","",IFERROR(INDEX(CONSULTAS!$N:$N,MATCH(H39&amp;"#GR",CONSULTAS!$T:$T,0)),""))</f>
        <v/>
      </c>
      <c r="U39" s="7" t="str">
        <f>IF(K39="","N/A",IF(AND(COUNTIFS(CONSULTAS!$C$2:$C$2000,K39,CONSULTAS!$E$2:$E$2000,"GR",CONSULTAS!$S$2:$S$2000,"Sim")&gt;0,COUNTIFS(CONSULTAS!$C$2:$C$2000,K39,CONSULTAS!$E$2:$E$2000,"Seguradora",CONSULTAS!$S$2:$S$2000,"Sim")&gt;0),"Sim","Não"))</f>
        <v>N/A</v>
      </c>
      <c r="V39" s="7" t="str">
        <f>IF(C39="","",IFERROR(INDEX(VEICULOS!$X:$X,MATCH(C39,VEICULOS!$A:$A,0)),"Não"))</f>
        <v/>
      </c>
      <c r="W39" s="7"/>
      <c r="X39" s="7"/>
      <c r="Y39" s="7"/>
      <c r="Z39" s="10"/>
      <c r="AA39" s="7"/>
      <c r="AB39" s="10" t="str">
        <f t="shared" si="0"/>
        <v/>
      </c>
      <c r="AC39" s="7">
        <f>IF(OR(Y39="",AB39=""),0,SUMPRODUCT((PGR_REGRAS!$C$2:$C$61=Y39)*(PGR_REGRAS!$D$2:$D$61&lt;=AB39)*(PGR_REGRAS!$E$2:$E$61&gt;=AB39)*(PGR_REGRAS!$C$2:$C$61&lt;&gt;"")*ROW(PGR_REGRAS!$C$2:$C$61)))</f>
        <v>0</v>
      </c>
      <c r="AD39" s="7" t="str">
        <f>IF(AC39=0,IF(Y39="","","Sem regra - consultar seguradora"),INDEX(PGR_REGRAS!$A:$A,AC39))</f>
        <v/>
      </c>
      <c r="AE39" s="7" t="str">
        <f>IF(AC39=0,"",INDEX(PGR_REGRAS!$T:$T,AC39))</f>
        <v/>
      </c>
      <c r="AF39" s="7" t="str">
        <f>IF(AC39=0,"",INDEX(PGR_REGRAS!$I:$I,AC39))</f>
        <v/>
      </c>
      <c r="AG39" s="7" t="str">
        <f>IF(AC39=0,"",INDEX(PGR_REGRAS!$K:$K,AC39))</f>
        <v/>
      </c>
      <c r="AH39" s="7" t="str">
        <f t="shared" si="1"/>
        <v/>
      </c>
      <c r="AI39" s="7"/>
      <c r="AJ39" s="7"/>
      <c r="AK39" s="7"/>
      <c r="AL39" s="7"/>
      <c r="AM39" s="7"/>
      <c r="AN39" s="7"/>
      <c r="AO39" s="13"/>
      <c r="AP39" s="12"/>
      <c r="AQ39" s="12"/>
      <c r="AR39" s="7" t="str">
        <f>IF(C39="","",IFERROR(INDEX(RASTREADORES!$F:$F,MATCH(C39&amp;"#Principal",RASTREADORES!$Y:$Y,0))&amp;" ("&amp;INDEX(RASTREADORES!$G:$G,MATCH(C39&amp;"#Principal",RASTREADORES!$Y:$Y,0))&amp;")","Sem rastreador principal"))</f>
        <v/>
      </c>
      <c r="AS39" s="7" t="str">
        <f>IF(C39="","",IFERROR(INDEX(RASTREADORES!$H:$H,MATCH(C39&amp;"#Principal",RASTREADORES!$Y:$Y,0)),"—"))</f>
        <v/>
      </c>
      <c r="AT39" s="7" t="str">
        <f>IF(C39="","",IFERROR(INDEX(RASTREADORES!$A:$A,MATCH(C39&amp;"#Redundante",RASTREADORES!$Y:$Y,0)),IFERROR(INDEX(RASTREADORES!$A:$A,MATCH(C39&amp;"#Isca retornável",RASTREADORES!$Y:$Y,0)),IFERROR(INDEX(RASTREADORES!$A:$A,MATCH(C39&amp;"#Isca descartável",RASTREADORES!$Y:$Y,0)),"Nenhum"))))</f>
        <v/>
      </c>
      <c r="AU39" s="7" t="str">
        <f>IF(C39="","",IFERROR(INDEX(RASTREADORES!$L:$L,MATCH(C39&amp;"#Principal",RASTREADORES!$Y:$Y,0)),""))</f>
        <v/>
      </c>
      <c r="AV39" s="7" t="str">
        <f>IF(C39="","",IF(COUNTIFS(ESPELHAMENTOS!$B$2:$B$2000,C39,ESPELHAMENTOS!$O$2:$O$2000,"Sim")&gt;0,"Sim","Não"))</f>
        <v/>
      </c>
      <c r="AW39" s="7" t="str">
        <f>IF(C39="","",COUNTIFS(ESPELHAMENTOS!$B$2:$B$2000,C39,ESPELHAMENTOS!$O$2:$O$2000,"Sim"))</f>
        <v/>
      </c>
      <c r="AX39" s="7" t="str">
        <f>IF(C39="","",IF(COUNTIFS(ESPELHAMENTOS!$B$2:$B$2000,C39,ESPELHAMENTOS!$O$2:$O$2000,"Sim",ESPELHAMENTOS!$E$2:$E$2000,"GR transportadora")&gt;0,"Sim","Não"))</f>
        <v/>
      </c>
      <c r="AY39" s="7" t="str">
        <f>IF(OR(AQ39="",C39=""),"",IFERROR(ROUND((AQ39-SUMPRODUCT(MIN((ESPELHAMENTOS!$C$2:$C$2000=A39)*ESPELHAMENTOS!$H$2:$H$2000+(ESPELHAMENTOS!$C$2:$C$2000&lt;&gt;A39)*99999)))*24,1),""))</f>
        <v/>
      </c>
      <c r="AZ39" s="7" t="str">
        <f ca="1">IF(C39="","",IF(COUNTIFS(CHECKLISTS!$B$2:$B$2000,C39,CHECKLISTS!$AH$2:$AH$2000,"Válido",CHECKLISTS!$AG$2:$AG$2000,"&gt;="&amp;INT(IF(AO39="",TODAY(),AO39)))+COUNTIFS(CHECKLISTS!$B$2:$B$2000,C39,CHECKLISTS!$AH$2:$AH$2000,"Vence &lt;=7d",CHECKLISTS!$AG$2:$AG$2000,"&gt;="&amp;INT(IF(AO39="",TODAY(),AO39)))&gt;0,"Sim","Não"))</f>
        <v/>
      </c>
      <c r="BA39" s="13" t="str">
        <f>IF(C39="","",IF(COUNTIFS(CHECKLISTS!$B$2:$B$2000,C39,CHECKLISTS!$AF$2:$AF$2000,"Aprovado")=0,"",SUMPRODUCT(MAX((CHECKLISTS!$B$2:$B$2000=C39)*CHECKLISTS!$AG$2:$AG$2000))))</f>
        <v/>
      </c>
      <c r="BB39" s="7" t="str">
        <f>IF(A39="","",IF(COUNTIFS(SMP!$B$2:$B$2000,A39,SMP!$I$2:$I$2000,"Liberada")+COUNTIFS(SMP!$B$2:$B$2000,A39,SMP!$I$2:$I$2000,"Em andamento")+COUNTIFS(SMP!$B$2:$B$2000,A39,SMP!$I$2:$I$2000,"Finalizada")&gt;0,"Sim","Não"))</f>
        <v/>
      </c>
      <c r="BC39" s="7" t="str">
        <f>IF(A39="","",IFERROR(INDEX(SMP!$A:$A,MATCH(A39,SMP!$B:$B,0)),"—"))</f>
        <v/>
      </c>
      <c r="BD39" s="7" t="str">
        <f>IF(A39="","",IFERROR(INDEX(SMP!$I:$I,MATCH(A39,SMP!$B:$B,0)),"Não aberta"))</f>
        <v/>
      </c>
      <c r="BE39" s="7" t="str">
        <f>IF(A39="","",IFERROR(INDEX(SMP!$D:$D,MATCH(A39,SMP!$B:$B,0)),""))</f>
        <v/>
      </c>
      <c r="BF39" s="7" t="str">
        <f>IF(A39="","",IF(COUNTIFS(AVERBACOES!$B$2:$B$2000,A39,AVERBACOES!$Q$2:$Q$2000,"Averbado completo")+COUNTIFS(AVERBACOES!$B$2:$B$2000,A39,AVERBACOES!$Q$2:$Q$2000,"Averbado CRT")+COUNTIFS(AVERBACOES!$B$2:$B$2000,A39,AVERBACOES!$Q$2:$Q$2000,"Averbado CT-e")+COUNTIFS(AVERBACOES!$B$2:$B$2000,A39,AVERBACOES!$Q$2:$Q$2000,"Averbado MDF-e")+COUNTIFS(AVERBACOES!$B$2:$B$2000,A39,AVERBACOES!$Q$2:$Q$2000,"Averbado pelo embarcador")&gt;0,"Sim","Não"))</f>
        <v/>
      </c>
      <c r="BG39" s="7" t="str">
        <f>IF(A39="","",IFERROR(INDEX(AVERBACOES!$L:$L,MATCH(A39,AVERBACOES!$B:$B,0)),"—"))</f>
        <v/>
      </c>
      <c r="BH39" s="7"/>
      <c r="BI39" s="7"/>
      <c r="BJ39" s="7"/>
      <c r="BK39" s="7"/>
      <c r="BL39" s="7"/>
      <c r="BM39" s="7">
        <f t="shared" si="2"/>
        <v>0</v>
      </c>
      <c r="BN39" s="7" t="str">
        <f t="shared" si="3"/>
        <v/>
      </c>
      <c r="BO39" s="7" t="str">
        <f t="shared" si="4"/>
        <v/>
      </c>
      <c r="BP39" s="7" t="str">
        <f t="shared" si="5"/>
        <v/>
      </c>
      <c r="BQ39" s="7" t="str">
        <f t="shared" si="6"/>
        <v/>
      </c>
      <c r="BR39" s="12"/>
      <c r="BS39" s="7" t="str">
        <f t="shared" si="7"/>
        <v/>
      </c>
      <c r="BT39" s="7" t="str">
        <f>IF(C39="","",IF(BV39=0,"Sem posição registrada",IFERROR(INDEX(POSICOES!$E:$E,MATCH(C39&amp;"#"&amp;ROUND(BV39*1440,0),POSICOES!$R:$R,0)),"?")))</f>
        <v/>
      </c>
      <c r="BU39" s="7" t="str">
        <f>IF(OR(C39="",BV39=0),"",IFERROR(INDEX(POSICOES!$F:$F,MATCH(C39&amp;"#"&amp;ROUND(BV39*1440,0),POSICOES!$R:$R,0))&amp;"/"&amp;INDEX(POSICOES!$G:$G,MATCH(C39&amp;"#"&amp;ROUND(BV39*1440,0),POSICOES!$R:$R,0))&amp;" - "&amp;INDEX(POSICOES!$H:$H,MATCH(C39&amp;"#"&amp;ROUND(BV39*1440,0),POSICOES!$R:$R,0)),""))</f>
        <v/>
      </c>
      <c r="BV39" s="14">
        <f>IF(C39="",0,SUMPRODUCT(MAX((POSICOES!$C$2:$C$3000=C39)*POSICOES!$B$2:$B$3000)))</f>
        <v>0</v>
      </c>
      <c r="BW39" s="7" t="str">
        <f t="shared" ca="1" si="8"/>
        <v/>
      </c>
      <c r="BX39" s="7" t="str">
        <f t="shared" ca="1" si="9"/>
        <v/>
      </c>
      <c r="BY39" s="12"/>
      <c r="BZ39" s="12"/>
      <c r="CA39" s="7" t="str">
        <f>IF(A39="","",IF(COUNTIFS(FRONTEIRA!$B$2:$B$2000,A39,FRONTEIRA!$AA$2:$AA$2000,"Sim")=0,"",ROUND(SUMIFS(FRONTEIRA!$Y$2:$Y$2000,FRONTEIRA!$B$2:$B$2000,A39,FRONTEIRA!$AA$2:$AA$2000,"Sim"),1)))</f>
        <v/>
      </c>
      <c r="CB39" s="7" t="str">
        <f>IF(A39="","",IFERROR(INDEX(FRONTEIRA!$L:$L,MATCH(A39,FRONTEIRA!$B:$B,0)),""))</f>
        <v/>
      </c>
      <c r="CC39" s="7" t="str">
        <f>IF(A39="","",IF(COUNTIFS(OCORRENCIAS!$B$2:$B$2000,A39,OCORRENCIAS!$Z$2:$Z$2000,"Sim")&gt;0,"Sim","Não"))</f>
        <v/>
      </c>
      <c r="CD39" s="7" t="str">
        <f t="shared" si="10"/>
        <v/>
      </c>
      <c r="CE39" s="7"/>
      <c r="CF39" s="7" t="str">
        <f t="shared" ca="1" si="11"/>
        <v xml:space="preserve">Motorista GR; Motorista seguradora; Veículo GR; Checklist; Espelhamento; SMP; Averbação; </v>
      </c>
      <c r="CG39" s="7" t="str">
        <f t="shared" si="12"/>
        <v/>
      </c>
      <c r="CH39" s="7" t="str">
        <f t="shared" si="13"/>
        <v/>
      </c>
      <c r="CI39" s="7" t="str">
        <f t="shared" si="14"/>
        <v>Não</v>
      </c>
      <c r="CJ39" s="7" t="str">
        <f t="shared" si="15"/>
        <v/>
      </c>
      <c r="CK39" s="7"/>
      <c r="CL39" s="7"/>
      <c r="CM39" s="7"/>
      <c r="CN39" s="12"/>
      <c r="CO39" s="7"/>
      <c r="CP39" s="7" t="str">
        <f t="shared" ca="1" si="16"/>
        <v/>
      </c>
    </row>
    <row r="40" spans="1:94" x14ac:dyDescent="0.25">
      <c r="A40" s="7"/>
      <c r="B40" s="12"/>
      <c r="C40" s="7"/>
      <c r="D40" s="7"/>
      <c r="E40" s="7"/>
      <c r="F40" s="7" t="str">
        <f>IF(C40="","",IFERROR(INDEX(VEICULOS!$C:$C,MATCH(C40,VEICULOS!$A:$A,0)),"?")&amp;IF(D40="",""," + "&amp;IFERROR(INDEX(VEICULOS!$C:$C,MATCH(D40,VEICULOS!$A:$A,0)),"?"))&amp;IF(E40="",""," + "&amp;IFERROR(INDEX(VEICULOS!$C:$C,MATCH(E40,VEICULOS!$A:$A,0)),"?")))</f>
        <v/>
      </c>
      <c r="G40" s="7" t="str">
        <f>IF(C40="","",IFERROR(INDEX(VEICULOS!$I:$I,MATCH(C40,VEICULOS!$A:$A,0)),"Não cadastrado"))</f>
        <v/>
      </c>
      <c r="H40" s="7"/>
      <c r="I40" s="7" t="str">
        <f>IF(H40="","",IFERROR(INDEX(MOTORISTAS!$B:$B,MATCH(H40,MOTORISTAS!$A:$A,0)),"Não cadastrado"))</f>
        <v/>
      </c>
      <c r="J40" s="7"/>
      <c r="K40" s="7"/>
      <c r="L40" s="7" t="str">
        <f>IF(K40="","",IFERROR(INDEX(MOTORISTAS!$B:$B,MATCH(K40,MOTORISTAS!$A:$A,0)),"Não cadastrado"))</f>
        <v/>
      </c>
      <c r="M40" s="7" t="str">
        <f>IF(H40="","",IFERROR(INDEX(MOTORISTAS!$AA:$AA,MATCH(H40,MOTORISTAS!$A:$A,0)),"Não cadastrado"))</f>
        <v/>
      </c>
      <c r="N40" s="7" t="str">
        <f>IF(H40="","",IF(COUNTIFS(CONSULTAS!$C$2:$C$2000,H40,CONSULTAS!$E$2:$E$2000,"GR",CONSULTAS!$S$2:$S$2000,"Sim")&gt;0,"Sim","Não"))</f>
        <v/>
      </c>
      <c r="O40" s="7" t="str">
        <f>IF(H40="","",IFERROR(INDEX(CONSULTAS!$L:$L,MATCH(H40&amp;"#GR",CONSULTAS!$T:$T,0)),"—"))</f>
        <v/>
      </c>
      <c r="P40" s="13" t="str">
        <f>IF(H40="","",IFERROR(INDEX(CONSULTAS!$Q:$Q,MATCH(H40&amp;"#GR",CONSULTAS!$T:$T,0)),""))</f>
        <v/>
      </c>
      <c r="Q40" s="7" t="str">
        <f>IF(H40="","",IF(COUNTIFS(CONSULTAS!$C$2:$C$2000,H40,CONSULTAS!$E$2:$E$2000,"Seguradora",CONSULTAS!$S$2:$S$2000,"Sim")&gt;0,"Sim","Não"))</f>
        <v/>
      </c>
      <c r="R40" s="7" t="str">
        <f>IF(H40="","",IFERROR(INDEX(CONSULTAS!$L:$L,MATCH(H40&amp;"#Seguradora",CONSULTAS!$T:$T,0)),"—"))</f>
        <v/>
      </c>
      <c r="S40" s="13" t="str">
        <f>IF(H40="","",IFERROR(INDEX(CONSULTAS!$Q:$Q,MATCH(H40&amp;"#Seguradora",CONSULTAS!$T:$T,0)),""))</f>
        <v/>
      </c>
      <c r="T40" s="10" t="str">
        <f>IF(H40="","",IFERROR(INDEX(CONSULTAS!$N:$N,MATCH(H40&amp;"#GR",CONSULTAS!$T:$T,0)),""))</f>
        <v/>
      </c>
      <c r="U40" s="7" t="str">
        <f>IF(K40="","N/A",IF(AND(COUNTIFS(CONSULTAS!$C$2:$C$2000,K40,CONSULTAS!$E$2:$E$2000,"GR",CONSULTAS!$S$2:$S$2000,"Sim")&gt;0,COUNTIFS(CONSULTAS!$C$2:$C$2000,K40,CONSULTAS!$E$2:$E$2000,"Seguradora",CONSULTAS!$S$2:$S$2000,"Sim")&gt;0),"Sim","Não"))</f>
        <v>N/A</v>
      </c>
      <c r="V40" s="7" t="str">
        <f>IF(C40="","",IFERROR(INDEX(VEICULOS!$X:$X,MATCH(C40,VEICULOS!$A:$A,0)),"Não"))</f>
        <v/>
      </c>
      <c r="W40" s="7"/>
      <c r="X40" s="7"/>
      <c r="Y40" s="7"/>
      <c r="Z40" s="10"/>
      <c r="AA40" s="7"/>
      <c r="AB40" s="10" t="str">
        <f t="shared" si="0"/>
        <v/>
      </c>
      <c r="AC40" s="7">
        <f>IF(OR(Y40="",AB40=""),0,SUMPRODUCT((PGR_REGRAS!$C$2:$C$61=Y40)*(PGR_REGRAS!$D$2:$D$61&lt;=AB40)*(PGR_REGRAS!$E$2:$E$61&gt;=AB40)*(PGR_REGRAS!$C$2:$C$61&lt;&gt;"")*ROW(PGR_REGRAS!$C$2:$C$61)))</f>
        <v>0</v>
      </c>
      <c r="AD40" s="7" t="str">
        <f>IF(AC40=0,IF(Y40="","","Sem regra - consultar seguradora"),INDEX(PGR_REGRAS!$A:$A,AC40))</f>
        <v/>
      </c>
      <c r="AE40" s="7" t="str">
        <f>IF(AC40=0,"",INDEX(PGR_REGRAS!$T:$T,AC40))</f>
        <v/>
      </c>
      <c r="AF40" s="7" t="str">
        <f>IF(AC40=0,"",INDEX(PGR_REGRAS!$I:$I,AC40))</f>
        <v/>
      </c>
      <c r="AG40" s="7" t="str">
        <f>IF(AC40=0,"",INDEX(PGR_REGRAS!$K:$K,AC40))</f>
        <v/>
      </c>
      <c r="AH40" s="7" t="str">
        <f t="shared" si="1"/>
        <v/>
      </c>
      <c r="AI40" s="7"/>
      <c r="AJ40" s="7"/>
      <c r="AK40" s="7"/>
      <c r="AL40" s="7"/>
      <c r="AM40" s="7"/>
      <c r="AN40" s="7"/>
      <c r="AO40" s="13"/>
      <c r="AP40" s="12"/>
      <c r="AQ40" s="12"/>
      <c r="AR40" s="7" t="str">
        <f>IF(C40="","",IFERROR(INDEX(RASTREADORES!$F:$F,MATCH(C40&amp;"#Principal",RASTREADORES!$Y:$Y,0))&amp;" ("&amp;INDEX(RASTREADORES!$G:$G,MATCH(C40&amp;"#Principal",RASTREADORES!$Y:$Y,0))&amp;")","Sem rastreador principal"))</f>
        <v/>
      </c>
      <c r="AS40" s="7" t="str">
        <f>IF(C40="","",IFERROR(INDEX(RASTREADORES!$H:$H,MATCH(C40&amp;"#Principal",RASTREADORES!$Y:$Y,0)),"—"))</f>
        <v/>
      </c>
      <c r="AT40" s="7" t="str">
        <f>IF(C40="","",IFERROR(INDEX(RASTREADORES!$A:$A,MATCH(C40&amp;"#Redundante",RASTREADORES!$Y:$Y,0)),IFERROR(INDEX(RASTREADORES!$A:$A,MATCH(C40&amp;"#Isca retornável",RASTREADORES!$Y:$Y,0)),IFERROR(INDEX(RASTREADORES!$A:$A,MATCH(C40&amp;"#Isca descartável",RASTREADORES!$Y:$Y,0)),"Nenhum"))))</f>
        <v/>
      </c>
      <c r="AU40" s="7" t="str">
        <f>IF(C40="","",IFERROR(INDEX(RASTREADORES!$L:$L,MATCH(C40&amp;"#Principal",RASTREADORES!$Y:$Y,0)),""))</f>
        <v/>
      </c>
      <c r="AV40" s="7" t="str">
        <f>IF(C40="","",IF(COUNTIFS(ESPELHAMENTOS!$B$2:$B$2000,C40,ESPELHAMENTOS!$O$2:$O$2000,"Sim")&gt;0,"Sim","Não"))</f>
        <v/>
      </c>
      <c r="AW40" s="7" t="str">
        <f>IF(C40="","",COUNTIFS(ESPELHAMENTOS!$B$2:$B$2000,C40,ESPELHAMENTOS!$O$2:$O$2000,"Sim"))</f>
        <v/>
      </c>
      <c r="AX40" s="7" t="str">
        <f>IF(C40="","",IF(COUNTIFS(ESPELHAMENTOS!$B$2:$B$2000,C40,ESPELHAMENTOS!$O$2:$O$2000,"Sim",ESPELHAMENTOS!$E$2:$E$2000,"GR transportadora")&gt;0,"Sim","Não"))</f>
        <v/>
      </c>
      <c r="AY40" s="7" t="str">
        <f>IF(OR(AQ40="",C40=""),"",IFERROR(ROUND((AQ40-SUMPRODUCT(MIN((ESPELHAMENTOS!$C$2:$C$2000=A40)*ESPELHAMENTOS!$H$2:$H$2000+(ESPELHAMENTOS!$C$2:$C$2000&lt;&gt;A40)*99999)))*24,1),""))</f>
        <v/>
      </c>
      <c r="AZ40" s="7" t="str">
        <f ca="1">IF(C40="","",IF(COUNTIFS(CHECKLISTS!$B$2:$B$2000,C40,CHECKLISTS!$AH$2:$AH$2000,"Válido",CHECKLISTS!$AG$2:$AG$2000,"&gt;="&amp;INT(IF(AO40="",TODAY(),AO40)))+COUNTIFS(CHECKLISTS!$B$2:$B$2000,C40,CHECKLISTS!$AH$2:$AH$2000,"Vence &lt;=7d",CHECKLISTS!$AG$2:$AG$2000,"&gt;="&amp;INT(IF(AO40="",TODAY(),AO40)))&gt;0,"Sim","Não"))</f>
        <v/>
      </c>
      <c r="BA40" s="13" t="str">
        <f>IF(C40="","",IF(COUNTIFS(CHECKLISTS!$B$2:$B$2000,C40,CHECKLISTS!$AF$2:$AF$2000,"Aprovado")=0,"",SUMPRODUCT(MAX((CHECKLISTS!$B$2:$B$2000=C40)*CHECKLISTS!$AG$2:$AG$2000))))</f>
        <v/>
      </c>
      <c r="BB40" s="7" t="str">
        <f>IF(A40="","",IF(COUNTIFS(SMP!$B$2:$B$2000,A40,SMP!$I$2:$I$2000,"Liberada")+COUNTIFS(SMP!$B$2:$B$2000,A40,SMP!$I$2:$I$2000,"Em andamento")+COUNTIFS(SMP!$B$2:$B$2000,A40,SMP!$I$2:$I$2000,"Finalizada")&gt;0,"Sim","Não"))</f>
        <v/>
      </c>
      <c r="BC40" s="7" t="str">
        <f>IF(A40="","",IFERROR(INDEX(SMP!$A:$A,MATCH(A40,SMP!$B:$B,0)),"—"))</f>
        <v/>
      </c>
      <c r="BD40" s="7" t="str">
        <f>IF(A40="","",IFERROR(INDEX(SMP!$I:$I,MATCH(A40,SMP!$B:$B,0)),"Não aberta"))</f>
        <v/>
      </c>
      <c r="BE40" s="7" t="str">
        <f>IF(A40="","",IFERROR(INDEX(SMP!$D:$D,MATCH(A40,SMP!$B:$B,0)),""))</f>
        <v/>
      </c>
      <c r="BF40" s="7" t="str">
        <f>IF(A40="","",IF(COUNTIFS(AVERBACOES!$B$2:$B$2000,A40,AVERBACOES!$Q$2:$Q$2000,"Averbado completo")+COUNTIFS(AVERBACOES!$B$2:$B$2000,A40,AVERBACOES!$Q$2:$Q$2000,"Averbado CRT")+COUNTIFS(AVERBACOES!$B$2:$B$2000,A40,AVERBACOES!$Q$2:$Q$2000,"Averbado CT-e")+COUNTIFS(AVERBACOES!$B$2:$B$2000,A40,AVERBACOES!$Q$2:$Q$2000,"Averbado MDF-e")+COUNTIFS(AVERBACOES!$B$2:$B$2000,A40,AVERBACOES!$Q$2:$Q$2000,"Averbado pelo embarcador")&gt;0,"Sim","Não"))</f>
        <v/>
      </c>
      <c r="BG40" s="7" t="str">
        <f>IF(A40="","",IFERROR(INDEX(AVERBACOES!$L:$L,MATCH(A40,AVERBACOES!$B:$B,0)),"—"))</f>
        <v/>
      </c>
      <c r="BH40" s="7"/>
      <c r="BI40" s="7"/>
      <c r="BJ40" s="7"/>
      <c r="BK40" s="7"/>
      <c r="BL40" s="7"/>
      <c r="BM40" s="7">
        <f t="shared" si="2"/>
        <v>0</v>
      </c>
      <c r="BN40" s="7" t="str">
        <f t="shared" si="3"/>
        <v/>
      </c>
      <c r="BO40" s="7" t="str">
        <f t="shared" si="4"/>
        <v/>
      </c>
      <c r="BP40" s="7" t="str">
        <f t="shared" si="5"/>
        <v/>
      </c>
      <c r="BQ40" s="7" t="str">
        <f t="shared" si="6"/>
        <v/>
      </c>
      <c r="BR40" s="12"/>
      <c r="BS40" s="7" t="str">
        <f t="shared" si="7"/>
        <v/>
      </c>
      <c r="BT40" s="7" t="str">
        <f>IF(C40="","",IF(BV40=0,"Sem posição registrada",IFERROR(INDEX(POSICOES!$E:$E,MATCH(C40&amp;"#"&amp;ROUND(BV40*1440,0),POSICOES!$R:$R,0)),"?")))</f>
        <v/>
      </c>
      <c r="BU40" s="7" t="str">
        <f>IF(OR(C40="",BV40=0),"",IFERROR(INDEX(POSICOES!$F:$F,MATCH(C40&amp;"#"&amp;ROUND(BV40*1440,0),POSICOES!$R:$R,0))&amp;"/"&amp;INDEX(POSICOES!$G:$G,MATCH(C40&amp;"#"&amp;ROUND(BV40*1440,0),POSICOES!$R:$R,0))&amp;" - "&amp;INDEX(POSICOES!$H:$H,MATCH(C40&amp;"#"&amp;ROUND(BV40*1440,0),POSICOES!$R:$R,0)),""))</f>
        <v/>
      </c>
      <c r="BV40" s="14">
        <f>IF(C40="",0,SUMPRODUCT(MAX((POSICOES!$C$2:$C$3000=C40)*POSICOES!$B$2:$B$3000)))</f>
        <v>0</v>
      </c>
      <c r="BW40" s="7" t="str">
        <f t="shared" ca="1" si="8"/>
        <v/>
      </c>
      <c r="BX40" s="7" t="str">
        <f t="shared" ca="1" si="9"/>
        <v/>
      </c>
      <c r="BY40" s="12"/>
      <c r="BZ40" s="12"/>
      <c r="CA40" s="7" t="str">
        <f>IF(A40="","",IF(COUNTIFS(FRONTEIRA!$B$2:$B$2000,A40,FRONTEIRA!$AA$2:$AA$2000,"Sim")=0,"",ROUND(SUMIFS(FRONTEIRA!$Y$2:$Y$2000,FRONTEIRA!$B$2:$B$2000,A40,FRONTEIRA!$AA$2:$AA$2000,"Sim"),1)))</f>
        <v/>
      </c>
      <c r="CB40" s="7" t="str">
        <f>IF(A40="","",IFERROR(INDEX(FRONTEIRA!$L:$L,MATCH(A40,FRONTEIRA!$B:$B,0)),""))</f>
        <v/>
      </c>
      <c r="CC40" s="7" t="str">
        <f>IF(A40="","",IF(COUNTIFS(OCORRENCIAS!$B$2:$B$2000,A40,OCORRENCIAS!$Z$2:$Z$2000,"Sim")&gt;0,"Sim","Não"))</f>
        <v/>
      </c>
      <c r="CD40" s="7" t="str">
        <f t="shared" si="10"/>
        <v/>
      </c>
      <c r="CE40" s="7"/>
      <c r="CF40" s="7" t="str">
        <f t="shared" ca="1" si="11"/>
        <v xml:space="preserve">Motorista GR; Motorista seguradora; Veículo GR; Checklist; Espelhamento; SMP; Averbação; </v>
      </c>
      <c r="CG40" s="7" t="str">
        <f t="shared" si="12"/>
        <v/>
      </c>
      <c r="CH40" s="7" t="str">
        <f t="shared" si="13"/>
        <v/>
      </c>
      <c r="CI40" s="7" t="str">
        <f t="shared" si="14"/>
        <v>Não</v>
      </c>
      <c r="CJ40" s="7" t="str">
        <f t="shared" si="15"/>
        <v/>
      </c>
      <c r="CK40" s="7"/>
      <c r="CL40" s="7"/>
      <c r="CM40" s="7"/>
      <c r="CN40" s="12"/>
      <c r="CO40" s="7"/>
      <c r="CP40" s="7" t="str">
        <f t="shared" ca="1" si="16"/>
        <v/>
      </c>
    </row>
    <row r="41" spans="1:94" x14ac:dyDescent="0.25">
      <c r="A41" s="7"/>
      <c r="B41" s="12"/>
      <c r="C41" s="7"/>
      <c r="D41" s="7"/>
      <c r="E41" s="7"/>
      <c r="F41" s="7" t="str">
        <f>IF(C41="","",IFERROR(INDEX(VEICULOS!$C:$C,MATCH(C41,VEICULOS!$A:$A,0)),"?")&amp;IF(D41="",""," + "&amp;IFERROR(INDEX(VEICULOS!$C:$C,MATCH(D41,VEICULOS!$A:$A,0)),"?"))&amp;IF(E41="",""," + "&amp;IFERROR(INDEX(VEICULOS!$C:$C,MATCH(E41,VEICULOS!$A:$A,0)),"?")))</f>
        <v/>
      </c>
      <c r="G41" s="7" t="str">
        <f>IF(C41="","",IFERROR(INDEX(VEICULOS!$I:$I,MATCH(C41,VEICULOS!$A:$A,0)),"Não cadastrado"))</f>
        <v/>
      </c>
      <c r="H41" s="7"/>
      <c r="I41" s="7" t="str">
        <f>IF(H41="","",IFERROR(INDEX(MOTORISTAS!$B:$B,MATCH(H41,MOTORISTAS!$A:$A,0)),"Não cadastrado"))</f>
        <v/>
      </c>
      <c r="J41" s="7"/>
      <c r="K41" s="7"/>
      <c r="L41" s="7" t="str">
        <f>IF(K41="","",IFERROR(INDEX(MOTORISTAS!$B:$B,MATCH(K41,MOTORISTAS!$A:$A,0)),"Não cadastrado"))</f>
        <v/>
      </c>
      <c r="M41" s="7" t="str">
        <f>IF(H41="","",IFERROR(INDEX(MOTORISTAS!$AA:$AA,MATCH(H41,MOTORISTAS!$A:$A,0)),"Não cadastrado"))</f>
        <v/>
      </c>
      <c r="N41" s="7" t="str">
        <f>IF(H41="","",IF(COUNTIFS(CONSULTAS!$C$2:$C$2000,H41,CONSULTAS!$E$2:$E$2000,"GR",CONSULTAS!$S$2:$S$2000,"Sim")&gt;0,"Sim","Não"))</f>
        <v/>
      </c>
      <c r="O41" s="7" t="str">
        <f>IF(H41="","",IFERROR(INDEX(CONSULTAS!$L:$L,MATCH(H41&amp;"#GR",CONSULTAS!$T:$T,0)),"—"))</f>
        <v/>
      </c>
      <c r="P41" s="13" t="str">
        <f>IF(H41="","",IFERROR(INDEX(CONSULTAS!$Q:$Q,MATCH(H41&amp;"#GR",CONSULTAS!$T:$T,0)),""))</f>
        <v/>
      </c>
      <c r="Q41" s="7" t="str">
        <f>IF(H41="","",IF(COUNTIFS(CONSULTAS!$C$2:$C$2000,H41,CONSULTAS!$E$2:$E$2000,"Seguradora",CONSULTAS!$S$2:$S$2000,"Sim")&gt;0,"Sim","Não"))</f>
        <v/>
      </c>
      <c r="R41" s="7" t="str">
        <f>IF(H41="","",IFERROR(INDEX(CONSULTAS!$L:$L,MATCH(H41&amp;"#Seguradora",CONSULTAS!$T:$T,0)),"—"))</f>
        <v/>
      </c>
      <c r="S41" s="13" t="str">
        <f>IF(H41="","",IFERROR(INDEX(CONSULTAS!$Q:$Q,MATCH(H41&amp;"#Seguradora",CONSULTAS!$T:$T,0)),""))</f>
        <v/>
      </c>
      <c r="T41" s="10" t="str">
        <f>IF(H41="","",IFERROR(INDEX(CONSULTAS!$N:$N,MATCH(H41&amp;"#GR",CONSULTAS!$T:$T,0)),""))</f>
        <v/>
      </c>
      <c r="U41" s="7" t="str">
        <f>IF(K41="","N/A",IF(AND(COUNTIFS(CONSULTAS!$C$2:$C$2000,K41,CONSULTAS!$E$2:$E$2000,"GR",CONSULTAS!$S$2:$S$2000,"Sim")&gt;0,COUNTIFS(CONSULTAS!$C$2:$C$2000,K41,CONSULTAS!$E$2:$E$2000,"Seguradora",CONSULTAS!$S$2:$S$2000,"Sim")&gt;0),"Sim","Não"))</f>
        <v>N/A</v>
      </c>
      <c r="V41" s="7" t="str">
        <f>IF(C41="","",IFERROR(INDEX(VEICULOS!$X:$X,MATCH(C41,VEICULOS!$A:$A,0)),"Não"))</f>
        <v/>
      </c>
      <c r="W41" s="7"/>
      <c r="X41" s="7"/>
      <c r="Y41" s="7"/>
      <c r="Z41" s="10"/>
      <c r="AA41" s="7"/>
      <c r="AB41" s="10" t="str">
        <f t="shared" si="0"/>
        <v/>
      </c>
      <c r="AC41" s="7">
        <f>IF(OR(Y41="",AB41=""),0,SUMPRODUCT((PGR_REGRAS!$C$2:$C$61=Y41)*(PGR_REGRAS!$D$2:$D$61&lt;=AB41)*(PGR_REGRAS!$E$2:$E$61&gt;=AB41)*(PGR_REGRAS!$C$2:$C$61&lt;&gt;"")*ROW(PGR_REGRAS!$C$2:$C$61)))</f>
        <v>0</v>
      </c>
      <c r="AD41" s="7" t="str">
        <f>IF(AC41=0,IF(Y41="","","Sem regra - consultar seguradora"),INDEX(PGR_REGRAS!$A:$A,AC41))</f>
        <v/>
      </c>
      <c r="AE41" s="7" t="str">
        <f>IF(AC41=0,"",INDEX(PGR_REGRAS!$T:$T,AC41))</f>
        <v/>
      </c>
      <c r="AF41" s="7" t="str">
        <f>IF(AC41=0,"",INDEX(PGR_REGRAS!$I:$I,AC41))</f>
        <v/>
      </c>
      <c r="AG41" s="7" t="str">
        <f>IF(AC41=0,"",INDEX(PGR_REGRAS!$K:$K,AC41))</f>
        <v/>
      </c>
      <c r="AH41" s="7" t="str">
        <f t="shared" si="1"/>
        <v/>
      </c>
      <c r="AI41" s="7"/>
      <c r="AJ41" s="7"/>
      <c r="AK41" s="7"/>
      <c r="AL41" s="7"/>
      <c r="AM41" s="7"/>
      <c r="AN41" s="7"/>
      <c r="AO41" s="13"/>
      <c r="AP41" s="12"/>
      <c r="AQ41" s="12"/>
      <c r="AR41" s="7" t="str">
        <f>IF(C41="","",IFERROR(INDEX(RASTREADORES!$F:$F,MATCH(C41&amp;"#Principal",RASTREADORES!$Y:$Y,0))&amp;" ("&amp;INDEX(RASTREADORES!$G:$G,MATCH(C41&amp;"#Principal",RASTREADORES!$Y:$Y,0))&amp;")","Sem rastreador principal"))</f>
        <v/>
      </c>
      <c r="AS41" s="7" t="str">
        <f>IF(C41="","",IFERROR(INDEX(RASTREADORES!$H:$H,MATCH(C41&amp;"#Principal",RASTREADORES!$Y:$Y,0)),"—"))</f>
        <v/>
      </c>
      <c r="AT41" s="7" t="str">
        <f>IF(C41="","",IFERROR(INDEX(RASTREADORES!$A:$A,MATCH(C41&amp;"#Redundante",RASTREADORES!$Y:$Y,0)),IFERROR(INDEX(RASTREADORES!$A:$A,MATCH(C41&amp;"#Isca retornável",RASTREADORES!$Y:$Y,0)),IFERROR(INDEX(RASTREADORES!$A:$A,MATCH(C41&amp;"#Isca descartável",RASTREADORES!$Y:$Y,0)),"Nenhum"))))</f>
        <v/>
      </c>
      <c r="AU41" s="7" t="str">
        <f>IF(C41="","",IFERROR(INDEX(RASTREADORES!$L:$L,MATCH(C41&amp;"#Principal",RASTREADORES!$Y:$Y,0)),""))</f>
        <v/>
      </c>
      <c r="AV41" s="7" t="str">
        <f>IF(C41="","",IF(COUNTIFS(ESPELHAMENTOS!$B$2:$B$2000,C41,ESPELHAMENTOS!$O$2:$O$2000,"Sim")&gt;0,"Sim","Não"))</f>
        <v/>
      </c>
      <c r="AW41" s="7" t="str">
        <f>IF(C41="","",COUNTIFS(ESPELHAMENTOS!$B$2:$B$2000,C41,ESPELHAMENTOS!$O$2:$O$2000,"Sim"))</f>
        <v/>
      </c>
      <c r="AX41" s="7" t="str">
        <f>IF(C41="","",IF(COUNTIFS(ESPELHAMENTOS!$B$2:$B$2000,C41,ESPELHAMENTOS!$O$2:$O$2000,"Sim",ESPELHAMENTOS!$E$2:$E$2000,"GR transportadora")&gt;0,"Sim","Não"))</f>
        <v/>
      </c>
      <c r="AY41" s="7" t="str">
        <f>IF(OR(AQ41="",C41=""),"",IFERROR(ROUND((AQ41-SUMPRODUCT(MIN((ESPELHAMENTOS!$C$2:$C$2000=A41)*ESPELHAMENTOS!$H$2:$H$2000+(ESPELHAMENTOS!$C$2:$C$2000&lt;&gt;A41)*99999)))*24,1),""))</f>
        <v/>
      </c>
      <c r="AZ41" s="7" t="str">
        <f ca="1">IF(C41="","",IF(COUNTIFS(CHECKLISTS!$B$2:$B$2000,C41,CHECKLISTS!$AH$2:$AH$2000,"Válido",CHECKLISTS!$AG$2:$AG$2000,"&gt;="&amp;INT(IF(AO41="",TODAY(),AO41)))+COUNTIFS(CHECKLISTS!$B$2:$B$2000,C41,CHECKLISTS!$AH$2:$AH$2000,"Vence &lt;=7d",CHECKLISTS!$AG$2:$AG$2000,"&gt;="&amp;INT(IF(AO41="",TODAY(),AO41)))&gt;0,"Sim","Não"))</f>
        <v/>
      </c>
      <c r="BA41" s="13" t="str">
        <f>IF(C41="","",IF(COUNTIFS(CHECKLISTS!$B$2:$B$2000,C41,CHECKLISTS!$AF$2:$AF$2000,"Aprovado")=0,"",SUMPRODUCT(MAX((CHECKLISTS!$B$2:$B$2000=C41)*CHECKLISTS!$AG$2:$AG$2000))))</f>
        <v/>
      </c>
      <c r="BB41" s="7" t="str">
        <f>IF(A41="","",IF(COUNTIFS(SMP!$B$2:$B$2000,A41,SMP!$I$2:$I$2000,"Liberada")+COUNTIFS(SMP!$B$2:$B$2000,A41,SMP!$I$2:$I$2000,"Em andamento")+COUNTIFS(SMP!$B$2:$B$2000,A41,SMP!$I$2:$I$2000,"Finalizada")&gt;0,"Sim","Não"))</f>
        <v/>
      </c>
      <c r="BC41" s="7" t="str">
        <f>IF(A41="","",IFERROR(INDEX(SMP!$A:$A,MATCH(A41,SMP!$B:$B,0)),"—"))</f>
        <v/>
      </c>
      <c r="BD41" s="7" t="str">
        <f>IF(A41="","",IFERROR(INDEX(SMP!$I:$I,MATCH(A41,SMP!$B:$B,0)),"Não aberta"))</f>
        <v/>
      </c>
      <c r="BE41" s="7" t="str">
        <f>IF(A41="","",IFERROR(INDEX(SMP!$D:$D,MATCH(A41,SMP!$B:$B,0)),""))</f>
        <v/>
      </c>
      <c r="BF41" s="7" t="str">
        <f>IF(A41="","",IF(COUNTIFS(AVERBACOES!$B$2:$B$2000,A41,AVERBACOES!$Q$2:$Q$2000,"Averbado completo")+COUNTIFS(AVERBACOES!$B$2:$B$2000,A41,AVERBACOES!$Q$2:$Q$2000,"Averbado CRT")+COUNTIFS(AVERBACOES!$B$2:$B$2000,A41,AVERBACOES!$Q$2:$Q$2000,"Averbado CT-e")+COUNTIFS(AVERBACOES!$B$2:$B$2000,A41,AVERBACOES!$Q$2:$Q$2000,"Averbado MDF-e")+COUNTIFS(AVERBACOES!$B$2:$B$2000,A41,AVERBACOES!$Q$2:$Q$2000,"Averbado pelo embarcador")&gt;0,"Sim","Não"))</f>
        <v/>
      </c>
      <c r="BG41" s="7" t="str">
        <f>IF(A41="","",IFERROR(INDEX(AVERBACOES!$L:$L,MATCH(A41,AVERBACOES!$B:$B,0)),"—"))</f>
        <v/>
      </c>
      <c r="BH41" s="7"/>
      <c r="BI41" s="7"/>
      <c r="BJ41" s="7"/>
      <c r="BK41" s="7"/>
      <c r="BL41" s="7"/>
      <c r="BM41" s="7">
        <f t="shared" si="2"/>
        <v>0</v>
      </c>
      <c r="BN41" s="7" t="str">
        <f t="shared" si="3"/>
        <v/>
      </c>
      <c r="BO41" s="7" t="str">
        <f t="shared" si="4"/>
        <v/>
      </c>
      <c r="BP41" s="7" t="str">
        <f t="shared" si="5"/>
        <v/>
      </c>
      <c r="BQ41" s="7" t="str">
        <f t="shared" si="6"/>
        <v/>
      </c>
      <c r="BR41" s="12"/>
      <c r="BS41" s="7" t="str">
        <f t="shared" si="7"/>
        <v/>
      </c>
      <c r="BT41" s="7" t="str">
        <f>IF(C41="","",IF(BV41=0,"Sem posição registrada",IFERROR(INDEX(POSICOES!$E:$E,MATCH(C41&amp;"#"&amp;ROUND(BV41*1440,0),POSICOES!$R:$R,0)),"?")))</f>
        <v/>
      </c>
      <c r="BU41" s="7" t="str">
        <f>IF(OR(C41="",BV41=0),"",IFERROR(INDEX(POSICOES!$F:$F,MATCH(C41&amp;"#"&amp;ROUND(BV41*1440,0),POSICOES!$R:$R,0))&amp;"/"&amp;INDEX(POSICOES!$G:$G,MATCH(C41&amp;"#"&amp;ROUND(BV41*1440,0),POSICOES!$R:$R,0))&amp;" - "&amp;INDEX(POSICOES!$H:$H,MATCH(C41&amp;"#"&amp;ROUND(BV41*1440,0),POSICOES!$R:$R,0)),""))</f>
        <v/>
      </c>
      <c r="BV41" s="14">
        <f>IF(C41="",0,SUMPRODUCT(MAX((POSICOES!$C$2:$C$3000=C41)*POSICOES!$B$2:$B$3000)))</f>
        <v>0</v>
      </c>
      <c r="BW41" s="7" t="str">
        <f t="shared" ca="1" si="8"/>
        <v/>
      </c>
      <c r="BX41" s="7" t="str">
        <f t="shared" ca="1" si="9"/>
        <v/>
      </c>
      <c r="BY41" s="12"/>
      <c r="BZ41" s="12"/>
      <c r="CA41" s="7" t="str">
        <f>IF(A41="","",IF(COUNTIFS(FRONTEIRA!$B$2:$B$2000,A41,FRONTEIRA!$AA$2:$AA$2000,"Sim")=0,"",ROUND(SUMIFS(FRONTEIRA!$Y$2:$Y$2000,FRONTEIRA!$B$2:$B$2000,A41,FRONTEIRA!$AA$2:$AA$2000,"Sim"),1)))</f>
        <v/>
      </c>
      <c r="CB41" s="7" t="str">
        <f>IF(A41="","",IFERROR(INDEX(FRONTEIRA!$L:$L,MATCH(A41,FRONTEIRA!$B:$B,0)),""))</f>
        <v/>
      </c>
      <c r="CC41" s="7" t="str">
        <f>IF(A41="","",IF(COUNTIFS(OCORRENCIAS!$B$2:$B$2000,A41,OCORRENCIAS!$Z$2:$Z$2000,"Sim")&gt;0,"Sim","Não"))</f>
        <v/>
      </c>
      <c r="CD41" s="7" t="str">
        <f t="shared" si="10"/>
        <v/>
      </c>
      <c r="CE41" s="7"/>
      <c r="CF41" s="7" t="str">
        <f t="shared" ca="1" si="11"/>
        <v xml:space="preserve">Motorista GR; Motorista seguradora; Veículo GR; Checklist; Espelhamento; SMP; Averbação; </v>
      </c>
      <c r="CG41" s="7" t="str">
        <f t="shared" si="12"/>
        <v/>
      </c>
      <c r="CH41" s="7" t="str">
        <f t="shared" si="13"/>
        <v/>
      </c>
      <c r="CI41" s="7" t="str">
        <f t="shared" si="14"/>
        <v>Não</v>
      </c>
      <c r="CJ41" s="7" t="str">
        <f t="shared" si="15"/>
        <v/>
      </c>
      <c r="CK41" s="7"/>
      <c r="CL41" s="7"/>
      <c r="CM41" s="7"/>
      <c r="CN41" s="12"/>
      <c r="CO41" s="7"/>
      <c r="CP41" s="7" t="str">
        <f t="shared" ca="1" si="16"/>
        <v/>
      </c>
    </row>
    <row r="42" spans="1:94" x14ac:dyDescent="0.25">
      <c r="A42" s="7"/>
      <c r="B42" s="12"/>
      <c r="C42" s="7"/>
      <c r="D42" s="7"/>
      <c r="E42" s="7"/>
      <c r="F42" s="7" t="str">
        <f>IF(C42="","",IFERROR(INDEX(VEICULOS!$C:$C,MATCH(C42,VEICULOS!$A:$A,0)),"?")&amp;IF(D42="",""," + "&amp;IFERROR(INDEX(VEICULOS!$C:$C,MATCH(D42,VEICULOS!$A:$A,0)),"?"))&amp;IF(E42="",""," + "&amp;IFERROR(INDEX(VEICULOS!$C:$C,MATCH(E42,VEICULOS!$A:$A,0)),"?")))</f>
        <v/>
      </c>
      <c r="G42" s="7" t="str">
        <f>IF(C42="","",IFERROR(INDEX(VEICULOS!$I:$I,MATCH(C42,VEICULOS!$A:$A,0)),"Não cadastrado"))</f>
        <v/>
      </c>
      <c r="H42" s="7"/>
      <c r="I42" s="7" t="str">
        <f>IF(H42="","",IFERROR(INDEX(MOTORISTAS!$B:$B,MATCH(H42,MOTORISTAS!$A:$A,0)),"Não cadastrado"))</f>
        <v/>
      </c>
      <c r="J42" s="7"/>
      <c r="K42" s="7"/>
      <c r="L42" s="7" t="str">
        <f>IF(K42="","",IFERROR(INDEX(MOTORISTAS!$B:$B,MATCH(K42,MOTORISTAS!$A:$A,0)),"Não cadastrado"))</f>
        <v/>
      </c>
      <c r="M42" s="7" t="str">
        <f>IF(H42="","",IFERROR(INDEX(MOTORISTAS!$AA:$AA,MATCH(H42,MOTORISTAS!$A:$A,0)),"Não cadastrado"))</f>
        <v/>
      </c>
      <c r="N42" s="7" t="str">
        <f>IF(H42="","",IF(COUNTIFS(CONSULTAS!$C$2:$C$2000,H42,CONSULTAS!$E$2:$E$2000,"GR",CONSULTAS!$S$2:$S$2000,"Sim")&gt;0,"Sim","Não"))</f>
        <v/>
      </c>
      <c r="O42" s="7" t="str">
        <f>IF(H42="","",IFERROR(INDEX(CONSULTAS!$L:$L,MATCH(H42&amp;"#GR",CONSULTAS!$T:$T,0)),"—"))</f>
        <v/>
      </c>
      <c r="P42" s="13" t="str">
        <f>IF(H42="","",IFERROR(INDEX(CONSULTAS!$Q:$Q,MATCH(H42&amp;"#GR",CONSULTAS!$T:$T,0)),""))</f>
        <v/>
      </c>
      <c r="Q42" s="7" t="str">
        <f>IF(H42="","",IF(COUNTIFS(CONSULTAS!$C$2:$C$2000,H42,CONSULTAS!$E$2:$E$2000,"Seguradora",CONSULTAS!$S$2:$S$2000,"Sim")&gt;0,"Sim","Não"))</f>
        <v/>
      </c>
      <c r="R42" s="7" t="str">
        <f>IF(H42="","",IFERROR(INDEX(CONSULTAS!$L:$L,MATCH(H42&amp;"#Seguradora",CONSULTAS!$T:$T,0)),"—"))</f>
        <v/>
      </c>
      <c r="S42" s="13" t="str">
        <f>IF(H42="","",IFERROR(INDEX(CONSULTAS!$Q:$Q,MATCH(H42&amp;"#Seguradora",CONSULTAS!$T:$T,0)),""))</f>
        <v/>
      </c>
      <c r="T42" s="10" t="str">
        <f>IF(H42="","",IFERROR(INDEX(CONSULTAS!$N:$N,MATCH(H42&amp;"#GR",CONSULTAS!$T:$T,0)),""))</f>
        <v/>
      </c>
      <c r="U42" s="7" t="str">
        <f>IF(K42="","N/A",IF(AND(COUNTIFS(CONSULTAS!$C$2:$C$2000,K42,CONSULTAS!$E$2:$E$2000,"GR",CONSULTAS!$S$2:$S$2000,"Sim")&gt;0,COUNTIFS(CONSULTAS!$C$2:$C$2000,K42,CONSULTAS!$E$2:$E$2000,"Seguradora",CONSULTAS!$S$2:$S$2000,"Sim")&gt;0),"Sim","Não"))</f>
        <v>N/A</v>
      </c>
      <c r="V42" s="7" t="str">
        <f>IF(C42="","",IFERROR(INDEX(VEICULOS!$X:$X,MATCH(C42,VEICULOS!$A:$A,0)),"Não"))</f>
        <v/>
      </c>
      <c r="W42" s="7"/>
      <c r="X42" s="7"/>
      <c r="Y42" s="7"/>
      <c r="Z42" s="10"/>
      <c r="AA42" s="7"/>
      <c r="AB42" s="10" t="str">
        <f t="shared" si="0"/>
        <v/>
      </c>
      <c r="AC42" s="7">
        <f>IF(OR(Y42="",AB42=""),0,SUMPRODUCT((PGR_REGRAS!$C$2:$C$61=Y42)*(PGR_REGRAS!$D$2:$D$61&lt;=AB42)*(PGR_REGRAS!$E$2:$E$61&gt;=AB42)*(PGR_REGRAS!$C$2:$C$61&lt;&gt;"")*ROW(PGR_REGRAS!$C$2:$C$61)))</f>
        <v>0</v>
      </c>
      <c r="AD42" s="7" t="str">
        <f>IF(AC42=0,IF(Y42="","","Sem regra - consultar seguradora"),INDEX(PGR_REGRAS!$A:$A,AC42))</f>
        <v/>
      </c>
      <c r="AE42" s="7" t="str">
        <f>IF(AC42=0,"",INDEX(PGR_REGRAS!$T:$T,AC42))</f>
        <v/>
      </c>
      <c r="AF42" s="7" t="str">
        <f>IF(AC42=0,"",INDEX(PGR_REGRAS!$I:$I,AC42))</f>
        <v/>
      </c>
      <c r="AG42" s="7" t="str">
        <f>IF(AC42=0,"",INDEX(PGR_REGRAS!$K:$K,AC42))</f>
        <v/>
      </c>
      <c r="AH42" s="7" t="str">
        <f t="shared" si="1"/>
        <v/>
      </c>
      <c r="AI42" s="7"/>
      <c r="AJ42" s="7"/>
      <c r="AK42" s="7"/>
      <c r="AL42" s="7"/>
      <c r="AM42" s="7"/>
      <c r="AN42" s="7"/>
      <c r="AO42" s="13"/>
      <c r="AP42" s="12"/>
      <c r="AQ42" s="12"/>
      <c r="AR42" s="7" t="str">
        <f>IF(C42="","",IFERROR(INDEX(RASTREADORES!$F:$F,MATCH(C42&amp;"#Principal",RASTREADORES!$Y:$Y,0))&amp;" ("&amp;INDEX(RASTREADORES!$G:$G,MATCH(C42&amp;"#Principal",RASTREADORES!$Y:$Y,0))&amp;")","Sem rastreador principal"))</f>
        <v/>
      </c>
      <c r="AS42" s="7" t="str">
        <f>IF(C42="","",IFERROR(INDEX(RASTREADORES!$H:$H,MATCH(C42&amp;"#Principal",RASTREADORES!$Y:$Y,0)),"—"))</f>
        <v/>
      </c>
      <c r="AT42" s="7" t="str">
        <f>IF(C42="","",IFERROR(INDEX(RASTREADORES!$A:$A,MATCH(C42&amp;"#Redundante",RASTREADORES!$Y:$Y,0)),IFERROR(INDEX(RASTREADORES!$A:$A,MATCH(C42&amp;"#Isca retornável",RASTREADORES!$Y:$Y,0)),IFERROR(INDEX(RASTREADORES!$A:$A,MATCH(C42&amp;"#Isca descartável",RASTREADORES!$Y:$Y,0)),"Nenhum"))))</f>
        <v/>
      </c>
      <c r="AU42" s="7" t="str">
        <f>IF(C42="","",IFERROR(INDEX(RASTREADORES!$L:$L,MATCH(C42&amp;"#Principal",RASTREADORES!$Y:$Y,0)),""))</f>
        <v/>
      </c>
      <c r="AV42" s="7" t="str">
        <f>IF(C42="","",IF(COUNTIFS(ESPELHAMENTOS!$B$2:$B$2000,C42,ESPELHAMENTOS!$O$2:$O$2000,"Sim")&gt;0,"Sim","Não"))</f>
        <v/>
      </c>
      <c r="AW42" s="7" t="str">
        <f>IF(C42="","",COUNTIFS(ESPELHAMENTOS!$B$2:$B$2000,C42,ESPELHAMENTOS!$O$2:$O$2000,"Sim"))</f>
        <v/>
      </c>
      <c r="AX42" s="7" t="str">
        <f>IF(C42="","",IF(COUNTIFS(ESPELHAMENTOS!$B$2:$B$2000,C42,ESPELHAMENTOS!$O$2:$O$2000,"Sim",ESPELHAMENTOS!$E$2:$E$2000,"GR transportadora")&gt;0,"Sim","Não"))</f>
        <v/>
      </c>
      <c r="AY42" s="7" t="str">
        <f>IF(OR(AQ42="",C42=""),"",IFERROR(ROUND((AQ42-SUMPRODUCT(MIN((ESPELHAMENTOS!$C$2:$C$2000=A42)*ESPELHAMENTOS!$H$2:$H$2000+(ESPELHAMENTOS!$C$2:$C$2000&lt;&gt;A42)*99999)))*24,1),""))</f>
        <v/>
      </c>
      <c r="AZ42" s="7" t="str">
        <f ca="1">IF(C42="","",IF(COUNTIFS(CHECKLISTS!$B$2:$B$2000,C42,CHECKLISTS!$AH$2:$AH$2000,"Válido",CHECKLISTS!$AG$2:$AG$2000,"&gt;="&amp;INT(IF(AO42="",TODAY(),AO42)))+COUNTIFS(CHECKLISTS!$B$2:$B$2000,C42,CHECKLISTS!$AH$2:$AH$2000,"Vence &lt;=7d",CHECKLISTS!$AG$2:$AG$2000,"&gt;="&amp;INT(IF(AO42="",TODAY(),AO42)))&gt;0,"Sim","Não"))</f>
        <v/>
      </c>
      <c r="BA42" s="13" t="str">
        <f>IF(C42="","",IF(COUNTIFS(CHECKLISTS!$B$2:$B$2000,C42,CHECKLISTS!$AF$2:$AF$2000,"Aprovado")=0,"",SUMPRODUCT(MAX((CHECKLISTS!$B$2:$B$2000=C42)*CHECKLISTS!$AG$2:$AG$2000))))</f>
        <v/>
      </c>
      <c r="BB42" s="7" t="str">
        <f>IF(A42="","",IF(COUNTIFS(SMP!$B$2:$B$2000,A42,SMP!$I$2:$I$2000,"Liberada")+COUNTIFS(SMP!$B$2:$B$2000,A42,SMP!$I$2:$I$2000,"Em andamento")+COUNTIFS(SMP!$B$2:$B$2000,A42,SMP!$I$2:$I$2000,"Finalizada")&gt;0,"Sim","Não"))</f>
        <v/>
      </c>
      <c r="BC42" s="7" t="str">
        <f>IF(A42="","",IFERROR(INDEX(SMP!$A:$A,MATCH(A42,SMP!$B:$B,0)),"—"))</f>
        <v/>
      </c>
      <c r="BD42" s="7" t="str">
        <f>IF(A42="","",IFERROR(INDEX(SMP!$I:$I,MATCH(A42,SMP!$B:$B,0)),"Não aberta"))</f>
        <v/>
      </c>
      <c r="BE42" s="7" t="str">
        <f>IF(A42="","",IFERROR(INDEX(SMP!$D:$D,MATCH(A42,SMP!$B:$B,0)),""))</f>
        <v/>
      </c>
      <c r="BF42" s="7" t="str">
        <f>IF(A42="","",IF(COUNTIFS(AVERBACOES!$B$2:$B$2000,A42,AVERBACOES!$Q$2:$Q$2000,"Averbado completo")+COUNTIFS(AVERBACOES!$B$2:$B$2000,A42,AVERBACOES!$Q$2:$Q$2000,"Averbado CRT")+COUNTIFS(AVERBACOES!$B$2:$B$2000,A42,AVERBACOES!$Q$2:$Q$2000,"Averbado CT-e")+COUNTIFS(AVERBACOES!$B$2:$B$2000,A42,AVERBACOES!$Q$2:$Q$2000,"Averbado MDF-e")+COUNTIFS(AVERBACOES!$B$2:$B$2000,A42,AVERBACOES!$Q$2:$Q$2000,"Averbado pelo embarcador")&gt;0,"Sim","Não"))</f>
        <v/>
      </c>
      <c r="BG42" s="7" t="str">
        <f>IF(A42="","",IFERROR(INDEX(AVERBACOES!$L:$L,MATCH(A42,AVERBACOES!$B:$B,0)),"—"))</f>
        <v/>
      </c>
      <c r="BH42" s="7"/>
      <c r="BI42" s="7"/>
      <c r="BJ42" s="7"/>
      <c r="BK42" s="7"/>
      <c r="BL42" s="7"/>
      <c r="BM42" s="7">
        <f t="shared" si="2"/>
        <v>0</v>
      </c>
      <c r="BN42" s="7" t="str">
        <f t="shared" si="3"/>
        <v/>
      </c>
      <c r="BO42" s="7" t="str">
        <f t="shared" si="4"/>
        <v/>
      </c>
      <c r="BP42" s="7" t="str">
        <f t="shared" si="5"/>
        <v/>
      </c>
      <c r="BQ42" s="7" t="str">
        <f t="shared" si="6"/>
        <v/>
      </c>
      <c r="BR42" s="12"/>
      <c r="BS42" s="7" t="str">
        <f t="shared" si="7"/>
        <v/>
      </c>
      <c r="BT42" s="7" t="str">
        <f>IF(C42="","",IF(BV42=0,"Sem posição registrada",IFERROR(INDEX(POSICOES!$E:$E,MATCH(C42&amp;"#"&amp;ROUND(BV42*1440,0),POSICOES!$R:$R,0)),"?")))</f>
        <v/>
      </c>
      <c r="BU42" s="7" t="str">
        <f>IF(OR(C42="",BV42=0),"",IFERROR(INDEX(POSICOES!$F:$F,MATCH(C42&amp;"#"&amp;ROUND(BV42*1440,0),POSICOES!$R:$R,0))&amp;"/"&amp;INDEX(POSICOES!$G:$G,MATCH(C42&amp;"#"&amp;ROUND(BV42*1440,0),POSICOES!$R:$R,0))&amp;" - "&amp;INDEX(POSICOES!$H:$H,MATCH(C42&amp;"#"&amp;ROUND(BV42*1440,0),POSICOES!$R:$R,0)),""))</f>
        <v/>
      </c>
      <c r="BV42" s="14">
        <f>IF(C42="",0,SUMPRODUCT(MAX((POSICOES!$C$2:$C$3000=C42)*POSICOES!$B$2:$B$3000)))</f>
        <v>0</v>
      </c>
      <c r="BW42" s="7" t="str">
        <f t="shared" ca="1" si="8"/>
        <v/>
      </c>
      <c r="BX42" s="7" t="str">
        <f t="shared" ca="1" si="9"/>
        <v/>
      </c>
      <c r="BY42" s="12"/>
      <c r="BZ42" s="12"/>
      <c r="CA42" s="7" t="str">
        <f>IF(A42="","",IF(COUNTIFS(FRONTEIRA!$B$2:$B$2000,A42,FRONTEIRA!$AA$2:$AA$2000,"Sim")=0,"",ROUND(SUMIFS(FRONTEIRA!$Y$2:$Y$2000,FRONTEIRA!$B$2:$B$2000,A42,FRONTEIRA!$AA$2:$AA$2000,"Sim"),1)))</f>
        <v/>
      </c>
      <c r="CB42" s="7" t="str">
        <f>IF(A42="","",IFERROR(INDEX(FRONTEIRA!$L:$L,MATCH(A42,FRONTEIRA!$B:$B,0)),""))</f>
        <v/>
      </c>
      <c r="CC42" s="7" t="str">
        <f>IF(A42="","",IF(COUNTIFS(OCORRENCIAS!$B$2:$B$2000,A42,OCORRENCIAS!$Z$2:$Z$2000,"Sim")&gt;0,"Sim","Não"))</f>
        <v/>
      </c>
      <c r="CD42" s="7" t="str">
        <f t="shared" si="10"/>
        <v/>
      </c>
      <c r="CE42" s="7"/>
      <c r="CF42" s="7" t="str">
        <f t="shared" ca="1" si="11"/>
        <v xml:space="preserve">Motorista GR; Motorista seguradora; Veículo GR; Checklist; Espelhamento; SMP; Averbação; </v>
      </c>
      <c r="CG42" s="7" t="str">
        <f t="shared" si="12"/>
        <v/>
      </c>
      <c r="CH42" s="7" t="str">
        <f t="shared" si="13"/>
        <v/>
      </c>
      <c r="CI42" s="7" t="str">
        <f t="shared" si="14"/>
        <v>Não</v>
      </c>
      <c r="CJ42" s="7" t="str">
        <f t="shared" si="15"/>
        <v/>
      </c>
      <c r="CK42" s="7"/>
      <c r="CL42" s="7"/>
      <c r="CM42" s="7"/>
      <c r="CN42" s="12"/>
      <c r="CO42" s="7"/>
      <c r="CP42" s="7" t="str">
        <f t="shared" ca="1" si="16"/>
        <v/>
      </c>
    </row>
    <row r="43" spans="1:94" x14ac:dyDescent="0.25">
      <c r="A43" s="7"/>
      <c r="B43" s="12"/>
      <c r="C43" s="7"/>
      <c r="D43" s="7"/>
      <c r="E43" s="7"/>
      <c r="F43" s="7" t="str">
        <f>IF(C43="","",IFERROR(INDEX(VEICULOS!$C:$C,MATCH(C43,VEICULOS!$A:$A,0)),"?")&amp;IF(D43="",""," + "&amp;IFERROR(INDEX(VEICULOS!$C:$C,MATCH(D43,VEICULOS!$A:$A,0)),"?"))&amp;IF(E43="",""," + "&amp;IFERROR(INDEX(VEICULOS!$C:$C,MATCH(E43,VEICULOS!$A:$A,0)),"?")))</f>
        <v/>
      </c>
      <c r="G43" s="7" t="str">
        <f>IF(C43="","",IFERROR(INDEX(VEICULOS!$I:$I,MATCH(C43,VEICULOS!$A:$A,0)),"Não cadastrado"))</f>
        <v/>
      </c>
      <c r="H43" s="7"/>
      <c r="I43" s="7" t="str">
        <f>IF(H43="","",IFERROR(INDEX(MOTORISTAS!$B:$B,MATCH(H43,MOTORISTAS!$A:$A,0)),"Não cadastrado"))</f>
        <v/>
      </c>
      <c r="J43" s="7"/>
      <c r="K43" s="7"/>
      <c r="L43" s="7" t="str">
        <f>IF(K43="","",IFERROR(INDEX(MOTORISTAS!$B:$B,MATCH(K43,MOTORISTAS!$A:$A,0)),"Não cadastrado"))</f>
        <v/>
      </c>
      <c r="M43" s="7" t="str">
        <f>IF(H43="","",IFERROR(INDEX(MOTORISTAS!$AA:$AA,MATCH(H43,MOTORISTAS!$A:$A,0)),"Não cadastrado"))</f>
        <v/>
      </c>
      <c r="N43" s="7" t="str">
        <f>IF(H43="","",IF(COUNTIFS(CONSULTAS!$C$2:$C$2000,H43,CONSULTAS!$E$2:$E$2000,"GR",CONSULTAS!$S$2:$S$2000,"Sim")&gt;0,"Sim","Não"))</f>
        <v/>
      </c>
      <c r="O43" s="7" t="str">
        <f>IF(H43="","",IFERROR(INDEX(CONSULTAS!$L:$L,MATCH(H43&amp;"#GR",CONSULTAS!$T:$T,0)),"—"))</f>
        <v/>
      </c>
      <c r="P43" s="13" t="str">
        <f>IF(H43="","",IFERROR(INDEX(CONSULTAS!$Q:$Q,MATCH(H43&amp;"#GR",CONSULTAS!$T:$T,0)),""))</f>
        <v/>
      </c>
      <c r="Q43" s="7" t="str">
        <f>IF(H43="","",IF(COUNTIFS(CONSULTAS!$C$2:$C$2000,H43,CONSULTAS!$E$2:$E$2000,"Seguradora",CONSULTAS!$S$2:$S$2000,"Sim")&gt;0,"Sim","Não"))</f>
        <v/>
      </c>
      <c r="R43" s="7" t="str">
        <f>IF(H43="","",IFERROR(INDEX(CONSULTAS!$L:$L,MATCH(H43&amp;"#Seguradora",CONSULTAS!$T:$T,0)),"—"))</f>
        <v/>
      </c>
      <c r="S43" s="13" t="str">
        <f>IF(H43="","",IFERROR(INDEX(CONSULTAS!$Q:$Q,MATCH(H43&amp;"#Seguradora",CONSULTAS!$T:$T,0)),""))</f>
        <v/>
      </c>
      <c r="T43" s="10" t="str">
        <f>IF(H43="","",IFERROR(INDEX(CONSULTAS!$N:$N,MATCH(H43&amp;"#GR",CONSULTAS!$T:$T,0)),""))</f>
        <v/>
      </c>
      <c r="U43" s="7" t="str">
        <f>IF(K43="","N/A",IF(AND(COUNTIFS(CONSULTAS!$C$2:$C$2000,K43,CONSULTAS!$E$2:$E$2000,"GR",CONSULTAS!$S$2:$S$2000,"Sim")&gt;0,COUNTIFS(CONSULTAS!$C$2:$C$2000,K43,CONSULTAS!$E$2:$E$2000,"Seguradora",CONSULTAS!$S$2:$S$2000,"Sim")&gt;0),"Sim","Não"))</f>
        <v>N/A</v>
      </c>
      <c r="V43" s="7" t="str">
        <f>IF(C43="","",IFERROR(INDEX(VEICULOS!$X:$X,MATCH(C43,VEICULOS!$A:$A,0)),"Não"))</f>
        <v/>
      </c>
      <c r="W43" s="7"/>
      <c r="X43" s="7"/>
      <c r="Y43" s="7"/>
      <c r="Z43" s="10"/>
      <c r="AA43" s="7"/>
      <c r="AB43" s="10" t="str">
        <f t="shared" si="0"/>
        <v/>
      </c>
      <c r="AC43" s="7">
        <f>IF(OR(Y43="",AB43=""),0,SUMPRODUCT((PGR_REGRAS!$C$2:$C$61=Y43)*(PGR_REGRAS!$D$2:$D$61&lt;=AB43)*(PGR_REGRAS!$E$2:$E$61&gt;=AB43)*(PGR_REGRAS!$C$2:$C$61&lt;&gt;"")*ROW(PGR_REGRAS!$C$2:$C$61)))</f>
        <v>0</v>
      </c>
      <c r="AD43" s="7" t="str">
        <f>IF(AC43=0,IF(Y43="","","Sem regra - consultar seguradora"),INDEX(PGR_REGRAS!$A:$A,AC43))</f>
        <v/>
      </c>
      <c r="AE43" s="7" t="str">
        <f>IF(AC43=0,"",INDEX(PGR_REGRAS!$T:$T,AC43))</f>
        <v/>
      </c>
      <c r="AF43" s="7" t="str">
        <f>IF(AC43=0,"",INDEX(PGR_REGRAS!$I:$I,AC43))</f>
        <v/>
      </c>
      <c r="AG43" s="7" t="str">
        <f>IF(AC43=0,"",INDEX(PGR_REGRAS!$K:$K,AC43))</f>
        <v/>
      </c>
      <c r="AH43" s="7" t="str">
        <f t="shared" si="1"/>
        <v/>
      </c>
      <c r="AI43" s="7"/>
      <c r="AJ43" s="7"/>
      <c r="AK43" s="7"/>
      <c r="AL43" s="7"/>
      <c r="AM43" s="7"/>
      <c r="AN43" s="7"/>
      <c r="AO43" s="13"/>
      <c r="AP43" s="12"/>
      <c r="AQ43" s="12"/>
      <c r="AR43" s="7" t="str">
        <f>IF(C43="","",IFERROR(INDEX(RASTREADORES!$F:$F,MATCH(C43&amp;"#Principal",RASTREADORES!$Y:$Y,0))&amp;" ("&amp;INDEX(RASTREADORES!$G:$G,MATCH(C43&amp;"#Principal",RASTREADORES!$Y:$Y,0))&amp;")","Sem rastreador principal"))</f>
        <v/>
      </c>
      <c r="AS43" s="7" t="str">
        <f>IF(C43="","",IFERROR(INDEX(RASTREADORES!$H:$H,MATCH(C43&amp;"#Principal",RASTREADORES!$Y:$Y,0)),"—"))</f>
        <v/>
      </c>
      <c r="AT43" s="7" t="str">
        <f>IF(C43="","",IFERROR(INDEX(RASTREADORES!$A:$A,MATCH(C43&amp;"#Redundante",RASTREADORES!$Y:$Y,0)),IFERROR(INDEX(RASTREADORES!$A:$A,MATCH(C43&amp;"#Isca retornável",RASTREADORES!$Y:$Y,0)),IFERROR(INDEX(RASTREADORES!$A:$A,MATCH(C43&amp;"#Isca descartável",RASTREADORES!$Y:$Y,0)),"Nenhum"))))</f>
        <v/>
      </c>
      <c r="AU43" s="7" t="str">
        <f>IF(C43="","",IFERROR(INDEX(RASTREADORES!$L:$L,MATCH(C43&amp;"#Principal",RASTREADORES!$Y:$Y,0)),""))</f>
        <v/>
      </c>
      <c r="AV43" s="7" t="str">
        <f>IF(C43="","",IF(COUNTIFS(ESPELHAMENTOS!$B$2:$B$2000,C43,ESPELHAMENTOS!$O$2:$O$2000,"Sim")&gt;0,"Sim","Não"))</f>
        <v/>
      </c>
      <c r="AW43" s="7" t="str">
        <f>IF(C43="","",COUNTIFS(ESPELHAMENTOS!$B$2:$B$2000,C43,ESPELHAMENTOS!$O$2:$O$2000,"Sim"))</f>
        <v/>
      </c>
      <c r="AX43" s="7" t="str">
        <f>IF(C43="","",IF(COUNTIFS(ESPELHAMENTOS!$B$2:$B$2000,C43,ESPELHAMENTOS!$O$2:$O$2000,"Sim",ESPELHAMENTOS!$E$2:$E$2000,"GR transportadora")&gt;0,"Sim","Não"))</f>
        <v/>
      </c>
      <c r="AY43" s="7" t="str">
        <f>IF(OR(AQ43="",C43=""),"",IFERROR(ROUND((AQ43-SUMPRODUCT(MIN((ESPELHAMENTOS!$C$2:$C$2000=A43)*ESPELHAMENTOS!$H$2:$H$2000+(ESPELHAMENTOS!$C$2:$C$2000&lt;&gt;A43)*99999)))*24,1),""))</f>
        <v/>
      </c>
      <c r="AZ43" s="7" t="str">
        <f ca="1">IF(C43="","",IF(COUNTIFS(CHECKLISTS!$B$2:$B$2000,C43,CHECKLISTS!$AH$2:$AH$2000,"Válido",CHECKLISTS!$AG$2:$AG$2000,"&gt;="&amp;INT(IF(AO43="",TODAY(),AO43)))+COUNTIFS(CHECKLISTS!$B$2:$B$2000,C43,CHECKLISTS!$AH$2:$AH$2000,"Vence &lt;=7d",CHECKLISTS!$AG$2:$AG$2000,"&gt;="&amp;INT(IF(AO43="",TODAY(),AO43)))&gt;0,"Sim","Não"))</f>
        <v/>
      </c>
      <c r="BA43" s="13" t="str">
        <f>IF(C43="","",IF(COUNTIFS(CHECKLISTS!$B$2:$B$2000,C43,CHECKLISTS!$AF$2:$AF$2000,"Aprovado")=0,"",SUMPRODUCT(MAX((CHECKLISTS!$B$2:$B$2000=C43)*CHECKLISTS!$AG$2:$AG$2000))))</f>
        <v/>
      </c>
      <c r="BB43" s="7" t="str">
        <f>IF(A43="","",IF(COUNTIFS(SMP!$B$2:$B$2000,A43,SMP!$I$2:$I$2000,"Liberada")+COUNTIFS(SMP!$B$2:$B$2000,A43,SMP!$I$2:$I$2000,"Em andamento")+COUNTIFS(SMP!$B$2:$B$2000,A43,SMP!$I$2:$I$2000,"Finalizada")&gt;0,"Sim","Não"))</f>
        <v/>
      </c>
      <c r="BC43" s="7" t="str">
        <f>IF(A43="","",IFERROR(INDEX(SMP!$A:$A,MATCH(A43,SMP!$B:$B,0)),"—"))</f>
        <v/>
      </c>
      <c r="BD43" s="7" t="str">
        <f>IF(A43="","",IFERROR(INDEX(SMP!$I:$I,MATCH(A43,SMP!$B:$B,0)),"Não aberta"))</f>
        <v/>
      </c>
      <c r="BE43" s="7" t="str">
        <f>IF(A43="","",IFERROR(INDEX(SMP!$D:$D,MATCH(A43,SMP!$B:$B,0)),""))</f>
        <v/>
      </c>
      <c r="BF43" s="7" t="str">
        <f>IF(A43="","",IF(COUNTIFS(AVERBACOES!$B$2:$B$2000,A43,AVERBACOES!$Q$2:$Q$2000,"Averbado completo")+COUNTIFS(AVERBACOES!$B$2:$B$2000,A43,AVERBACOES!$Q$2:$Q$2000,"Averbado CRT")+COUNTIFS(AVERBACOES!$B$2:$B$2000,A43,AVERBACOES!$Q$2:$Q$2000,"Averbado CT-e")+COUNTIFS(AVERBACOES!$B$2:$B$2000,A43,AVERBACOES!$Q$2:$Q$2000,"Averbado MDF-e")+COUNTIFS(AVERBACOES!$B$2:$B$2000,A43,AVERBACOES!$Q$2:$Q$2000,"Averbado pelo embarcador")&gt;0,"Sim","Não"))</f>
        <v/>
      </c>
      <c r="BG43" s="7" t="str">
        <f>IF(A43="","",IFERROR(INDEX(AVERBACOES!$L:$L,MATCH(A43,AVERBACOES!$B:$B,0)),"—"))</f>
        <v/>
      </c>
      <c r="BH43" s="7"/>
      <c r="BI43" s="7"/>
      <c r="BJ43" s="7"/>
      <c r="BK43" s="7"/>
      <c r="BL43" s="7"/>
      <c r="BM43" s="7">
        <f t="shared" si="2"/>
        <v>0</v>
      </c>
      <c r="BN43" s="7" t="str">
        <f t="shared" si="3"/>
        <v/>
      </c>
      <c r="BO43" s="7" t="str">
        <f t="shared" si="4"/>
        <v/>
      </c>
      <c r="BP43" s="7" t="str">
        <f t="shared" si="5"/>
        <v/>
      </c>
      <c r="BQ43" s="7" t="str">
        <f t="shared" si="6"/>
        <v/>
      </c>
      <c r="BR43" s="12"/>
      <c r="BS43" s="7" t="str">
        <f t="shared" si="7"/>
        <v/>
      </c>
      <c r="BT43" s="7" t="str">
        <f>IF(C43="","",IF(BV43=0,"Sem posição registrada",IFERROR(INDEX(POSICOES!$E:$E,MATCH(C43&amp;"#"&amp;ROUND(BV43*1440,0),POSICOES!$R:$R,0)),"?")))</f>
        <v/>
      </c>
      <c r="BU43" s="7" t="str">
        <f>IF(OR(C43="",BV43=0),"",IFERROR(INDEX(POSICOES!$F:$F,MATCH(C43&amp;"#"&amp;ROUND(BV43*1440,0),POSICOES!$R:$R,0))&amp;"/"&amp;INDEX(POSICOES!$G:$G,MATCH(C43&amp;"#"&amp;ROUND(BV43*1440,0),POSICOES!$R:$R,0))&amp;" - "&amp;INDEX(POSICOES!$H:$H,MATCH(C43&amp;"#"&amp;ROUND(BV43*1440,0),POSICOES!$R:$R,0)),""))</f>
        <v/>
      </c>
      <c r="BV43" s="14">
        <f>IF(C43="",0,SUMPRODUCT(MAX((POSICOES!$C$2:$C$3000=C43)*POSICOES!$B$2:$B$3000)))</f>
        <v>0</v>
      </c>
      <c r="BW43" s="7" t="str">
        <f t="shared" ca="1" si="8"/>
        <v/>
      </c>
      <c r="BX43" s="7" t="str">
        <f t="shared" ca="1" si="9"/>
        <v/>
      </c>
      <c r="BY43" s="12"/>
      <c r="BZ43" s="12"/>
      <c r="CA43" s="7" t="str">
        <f>IF(A43="","",IF(COUNTIFS(FRONTEIRA!$B$2:$B$2000,A43,FRONTEIRA!$AA$2:$AA$2000,"Sim")=0,"",ROUND(SUMIFS(FRONTEIRA!$Y$2:$Y$2000,FRONTEIRA!$B$2:$B$2000,A43,FRONTEIRA!$AA$2:$AA$2000,"Sim"),1)))</f>
        <v/>
      </c>
      <c r="CB43" s="7" t="str">
        <f>IF(A43="","",IFERROR(INDEX(FRONTEIRA!$L:$L,MATCH(A43,FRONTEIRA!$B:$B,0)),""))</f>
        <v/>
      </c>
      <c r="CC43" s="7" t="str">
        <f>IF(A43="","",IF(COUNTIFS(OCORRENCIAS!$B$2:$B$2000,A43,OCORRENCIAS!$Z$2:$Z$2000,"Sim")&gt;0,"Sim","Não"))</f>
        <v/>
      </c>
      <c r="CD43" s="7" t="str">
        <f t="shared" si="10"/>
        <v/>
      </c>
      <c r="CE43" s="7"/>
      <c r="CF43" s="7" t="str">
        <f t="shared" ca="1" si="11"/>
        <v xml:space="preserve">Motorista GR; Motorista seguradora; Veículo GR; Checklist; Espelhamento; SMP; Averbação; </v>
      </c>
      <c r="CG43" s="7" t="str">
        <f t="shared" si="12"/>
        <v/>
      </c>
      <c r="CH43" s="7" t="str">
        <f t="shared" si="13"/>
        <v/>
      </c>
      <c r="CI43" s="7" t="str">
        <f t="shared" si="14"/>
        <v>Não</v>
      </c>
      <c r="CJ43" s="7" t="str">
        <f t="shared" si="15"/>
        <v/>
      </c>
      <c r="CK43" s="7"/>
      <c r="CL43" s="7"/>
      <c r="CM43" s="7"/>
      <c r="CN43" s="12"/>
      <c r="CO43" s="7"/>
      <c r="CP43" s="7" t="str">
        <f t="shared" ca="1" si="16"/>
        <v/>
      </c>
    </row>
    <row r="44" spans="1:94" x14ac:dyDescent="0.25">
      <c r="A44" s="7"/>
      <c r="B44" s="12"/>
      <c r="C44" s="7"/>
      <c r="D44" s="7"/>
      <c r="E44" s="7"/>
      <c r="F44" s="7" t="str">
        <f>IF(C44="","",IFERROR(INDEX(VEICULOS!$C:$C,MATCH(C44,VEICULOS!$A:$A,0)),"?")&amp;IF(D44="",""," + "&amp;IFERROR(INDEX(VEICULOS!$C:$C,MATCH(D44,VEICULOS!$A:$A,0)),"?"))&amp;IF(E44="",""," + "&amp;IFERROR(INDEX(VEICULOS!$C:$C,MATCH(E44,VEICULOS!$A:$A,0)),"?")))</f>
        <v/>
      </c>
      <c r="G44" s="7" t="str">
        <f>IF(C44="","",IFERROR(INDEX(VEICULOS!$I:$I,MATCH(C44,VEICULOS!$A:$A,0)),"Não cadastrado"))</f>
        <v/>
      </c>
      <c r="H44" s="7"/>
      <c r="I44" s="7" t="str">
        <f>IF(H44="","",IFERROR(INDEX(MOTORISTAS!$B:$B,MATCH(H44,MOTORISTAS!$A:$A,0)),"Não cadastrado"))</f>
        <v/>
      </c>
      <c r="J44" s="7"/>
      <c r="K44" s="7"/>
      <c r="L44" s="7" t="str">
        <f>IF(K44="","",IFERROR(INDEX(MOTORISTAS!$B:$B,MATCH(K44,MOTORISTAS!$A:$A,0)),"Não cadastrado"))</f>
        <v/>
      </c>
      <c r="M44" s="7" t="str">
        <f>IF(H44="","",IFERROR(INDEX(MOTORISTAS!$AA:$AA,MATCH(H44,MOTORISTAS!$A:$A,0)),"Não cadastrado"))</f>
        <v/>
      </c>
      <c r="N44" s="7" t="str">
        <f>IF(H44="","",IF(COUNTIFS(CONSULTAS!$C$2:$C$2000,H44,CONSULTAS!$E$2:$E$2000,"GR",CONSULTAS!$S$2:$S$2000,"Sim")&gt;0,"Sim","Não"))</f>
        <v/>
      </c>
      <c r="O44" s="7" t="str">
        <f>IF(H44="","",IFERROR(INDEX(CONSULTAS!$L:$L,MATCH(H44&amp;"#GR",CONSULTAS!$T:$T,0)),"—"))</f>
        <v/>
      </c>
      <c r="P44" s="13" t="str">
        <f>IF(H44="","",IFERROR(INDEX(CONSULTAS!$Q:$Q,MATCH(H44&amp;"#GR",CONSULTAS!$T:$T,0)),""))</f>
        <v/>
      </c>
      <c r="Q44" s="7" t="str">
        <f>IF(H44="","",IF(COUNTIFS(CONSULTAS!$C$2:$C$2000,H44,CONSULTAS!$E$2:$E$2000,"Seguradora",CONSULTAS!$S$2:$S$2000,"Sim")&gt;0,"Sim","Não"))</f>
        <v/>
      </c>
      <c r="R44" s="7" t="str">
        <f>IF(H44="","",IFERROR(INDEX(CONSULTAS!$L:$L,MATCH(H44&amp;"#Seguradora",CONSULTAS!$T:$T,0)),"—"))</f>
        <v/>
      </c>
      <c r="S44" s="13" t="str">
        <f>IF(H44="","",IFERROR(INDEX(CONSULTAS!$Q:$Q,MATCH(H44&amp;"#Seguradora",CONSULTAS!$T:$T,0)),""))</f>
        <v/>
      </c>
      <c r="T44" s="10" t="str">
        <f>IF(H44="","",IFERROR(INDEX(CONSULTAS!$N:$N,MATCH(H44&amp;"#GR",CONSULTAS!$T:$T,0)),""))</f>
        <v/>
      </c>
      <c r="U44" s="7" t="str">
        <f>IF(K44="","N/A",IF(AND(COUNTIFS(CONSULTAS!$C$2:$C$2000,K44,CONSULTAS!$E$2:$E$2000,"GR",CONSULTAS!$S$2:$S$2000,"Sim")&gt;0,COUNTIFS(CONSULTAS!$C$2:$C$2000,K44,CONSULTAS!$E$2:$E$2000,"Seguradora",CONSULTAS!$S$2:$S$2000,"Sim")&gt;0),"Sim","Não"))</f>
        <v>N/A</v>
      </c>
      <c r="V44" s="7" t="str">
        <f>IF(C44="","",IFERROR(INDEX(VEICULOS!$X:$X,MATCH(C44,VEICULOS!$A:$A,0)),"Não"))</f>
        <v/>
      </c>
      <c r="W44" s="7"/>
      <c r="X44" s="7"/>
      <c r="Y44" s="7"/>
      <c r="Z44" s="10"/>
      <c r="AA44" s="7"/>
      <c r="AB44" s="10" t="str">
        <f t="shared" si="0"/>
        <v/>
      </c>
      <c r="AC44" s="7">
        <f>IF(OR(Y44="",AB44=""),0,SUMPRODUCT((PGR_REGRAS!$C$2:$C$61=Y44)*(PGR_REGRAS!$D$2:$D$61&lt;=AB44)*(PGR_REGRAS!$E$2:$E$61&gt;=AB44)*(PGR_REGRAS!$C$2:$C$61&lt;&gt;"")*ROW(PGR_REGRAS!$C$2:$C$61)))</f>
        <v>0</v>
      </c>
      <c r="AD44" s="7" t="str">
        <f>IF(AC44=0,IF(Y44="","","Sem regra - consultar seguradora"),INDEX(PGR_REGRAS!$A:$A,AC44))</f>
        <v/>
      </c>
      <c r="AE44" s="7" t="str">
        <f>IF(AC44=0,"",INDEX(PGR_REGRAS!$T:$T,AC44))</f>
        <v/>
      </c>
      <c r="AF44" s="7" t="str">
        <f>IF(AC44=0,"",INDEX(PGR_REGRAS!$I:$I,AC44))</f>
        <v/>
      </c>
      <c r="AG44" s="7" t="str">
        <f>IF(AC44=0,"",INDEX(PGR_REGRAS!$K:$K,AC44))</f>
        <v/>
      </c>
      <c r="AH44" s="7" t="str">
        <f t="shared" si="1"/>
        <v/>
      </c>
      <c r="AI44" s="7"/>
      <c r="AJ44" s="7"/>
      <c r="AK44" s="7"/>
      <c r="AL44" s="7"/>
      <c r="AM44" s="7"/>
      <c r="AN44" s="7"/>
      <c r="AO44" s="13"/>
      <c r="AP44" s="12"/>
      <c r="AQ44" s="12"/>
      <c r="AR44" s="7" t="str">
        <f>IF(C44="","",IFERROR(INDEX(RASTREADORES!$F:$F,MATCH(C44&amp;"#Principal",RASTREADORES!$Y:$Y,0))&amp;" ("&amp;INDEX(RASTREADORES!$G:$G,MATCH(C44&amp;"#Principal",RASTREADORES!$Y:$Y,0))&amp;")","Sem rastreador principal"))</f>
        <v/>
      </c>
      <c r="AS44" s="7" t="str">
        <f>IF(C44="","",IFERROR(INDEX(RASTREADORES!$H:$H,MATCH(C44&amp;"#Principal",RASTREADORES!$Y:$Y,0)),"—"))</f>
        <v/>
      </c>
      <c r="AT44" s="7" t="str">
        <f>IF(C44="","",IFERROR(INDEX(RASTREADORES!$A:$A,MATCH(C44&amp;"#Redundante",RASTREADORES!$Y:$Y,0)),IFERROR(INDEX(RASTREADORES!$A:$A,MATCH(C44&amp;"#Isca retornável",RASTREADORES!$Y:$Y,0)),IFERROR(INDEX(RASTREADORES!$A:$A,MATCH(C44&amp;"#Isca descartável",RASTREADORES!$Y:$Y,0)),"Nenhum"))))</f>
        <v/>
      </c>
      <c r="AU44" s="7" t="str">
        <f>IF(C44="","",IFERROR(INDEX(RASTREADORES!$L:$L,MATCH(C44&amp;"#Principal",RASTREADORES!$Y:$Y,0)),""))</f>
        <v/>
      </c>
      <c r="AV44" s="7" t="str">
        <f>IF(C44="","",IF(COUNTIFS(ESPELHAMENTOS!$B$2:$B$2000,C44,ESPELHAMENTOS!$O$2:$O$2000,"Sim")&gt;0,"Sim","Não"))</f>
        <v/>
      </c>
      <c r="AW44" s="7" t="str">
        <f>IF(C44="","",COUNTIFS(ESPELHAMENTOS!$B$2:$B$2000,C44,ESPELHAMENTOS!$O$2:$O$2000,"Sim"))</f>
        <v/>
      </c>
      <c r="AX44" s="7" t="str">
        <f>IF(C44="","",IF(COUNTIFS(ESPELHAMENTOS!$B$2:$B$2000,C44,ESPELHAMENTOS!$O$2:$O$2000,"Sim",ESPELHAMENTOS!$E$2:$E$2000,"GR transportadora")&gt;0,"Sim","Não"))</f>
        <v/>
      </c>
      <c r="AY44" s="7" t="str">
        <f>IF(OR(AQ44="",C44=""),"",IFERROR(ROUND((AQ44-SUMPRODUCT(MIN((ESPELHAMENTOS!$C$2:$C$2000=A44)*ESPELHAMENTOS!$H$2:$H$2000+(ESPELHAMENTOS!$C$2:$C$2000&lt;&gt;A44)*99999)))*24,1),""))</f>
        <v/>
      </c>
      <c r="AZ44" s="7" t="str">
        <f ca="1">IF(C44="","",IF(COUNTIFS(CHECKLISTS!$B$2:$B$2000,C44,CHECKLISTS!$AH$2:$AH$2000,"Válido",CHECKLISTS!$AG$2:$AG$2000,"&gt;="&amp;INT(IF(AO44="",TODAY(),AO44)))+COUNTIFS(CHECKLISTS!$B$2:$B$2000,C44,CHECKLISTS!$AH$2:$AH$2000,"Vence &lt;=7d",CHECKLISTS!$AG$2:$AG$2000,"&gt;="&amp;INT(IF(AO44="",TODAY(),AO44)))&gt;0,"Sim","Não"))</f>
        <v/>
      </c>
      <c r="BA44" s="13" t="str">
        <f>IF(C44="","",IF(COUNTIFS(CHECKLISTS!$B$2:$B$2000,C44,CHECKLISTS!$AF$2:$AF$2000,"Aprovado")=0,"",SUMPRODUCT(MAX((CHECKLISTS!$B$2:$B$2000=C44)*CHECKLISTS!$AG$2:$AG$2000))))</f>
        <v/>
      </c>
      <c r="BB44" s="7" t="str">
        <f>IF(A44="","",IF(COUNTIFS(SMP!$B$2:$B$2000,A44,SMP!$I$2:$I$2000,"Liberada")+COUNTIFS(SMP!$B$2:$B$2000,A44,SMP!$I$2:$I$2000,"Em andamento")+COUNTIFS(SMP!$B$2:$B$2000,A44,SMP!$I$2:$I$2000,"Finalizada")&gt;0,"Sim","Não"))</f>
        <v/>
      </c>
      <c r="BC44" s="7" t="str">
        <f>IF(A44="","",IFERROR(INDEX(SMP!$A:$A,MATCH(A44,SMP!$B:$B,0)),"—"))</f>
        <v/>
      </c>
      <c r="BD44" s="7" t="str">
        <f>IF(A44="","",IFERROR(INDEX(SMP!$I:$I,MATCH(A44,SMP!$B:$B,0)),"Não aberta"))</f>
        <v/>
      </c>
      <c r="BE44" s="7" t="str">
        <f>IF(A44="","",IFERROR(INDEX(SMP!$D:$D,MATCH(A44,SMP!$B:$B,0)),""))</f>
        <v/>
      </c>
      <c r="BF44" s="7" t="str">
        <f>IF(A44="","",IF(COUNTIFS(AVERBACOES!$B$2:$B$2000,A44,AVERBACOES!$Q$2:$Q$2000,"Averbado completo")+COUNTIFS(AVERBACOES!$B$2:$B$2000,A44,AVERBACOES!$Q$2:$Q$2000,"Averbado CRT")+COUNTIFS(AVERBACOES!$B$2:$B$2000,A44,AVERBACOES!$Q$2:$Q$2000,"Averbado CT-e")+COUNTIFS(AVERBACOES!$B$2:$B$2000,A44,AVERBACOES!$Q$2:$Q$2000,"Averbado MDF-e")+COUNTIFS(AVERBACOES!$B$2:$B$2000,A44,AVERBACOES!$Q$2:$Q$2000,"Averbado pelo embarcador")&gt;0,"Sim","Não"))</f>
        <v/>
      </c>
      <c r="BG44" s="7" t="str">
        <f>IF(A44="","",IFERROR(INDEX(AVERBACOES!$L:$L,MATCH(A44,AVERBACOES!$B:$B,0)),"—"))</f>
        <v/>
      </c>
      <c r="BH44" s="7"/>
      <c r="BI44" s="7"/>
      <c r="BJ44" s="7"/>
      <c r="BK44" s="7"/>
      <c r="BL44" s="7"/>
      <c r="BM44" s="7">
        <f t="shared" si="2"/>
        <v>0</v>
      </c>
      <c r="BN44" s="7" t="str">
        <f t="shared" si="3"/>
        <v/>
      </c>
      <c r="BO44" s="7" t="str">
        <f t="shared" si="4"/>
        <v/>
      </c>
      <c r="BP44" s="7" t="str">
        <f t="shared" si="5"/>
        <v/>
      </c>
      <c r="BQ44" s="7" t="str">
        <f t="shared" si="6"/>
        <v/>
      </c>
      <c r="BR44" s="12"/>
      <c r="BS44" s="7" t="str">
        <f t="shared" si="7"/>
        <v/>
      </c>
      <c r="BT44" s="7" t="str">
        <f>IF(C44="","",IF(BV44=0,"Sem posição registrada",IFERROR(INDEX(POSICOES!$E:$E,MATCH(C44&amp;"#"&amp;ROUND(BV44*1440,0),POSICOES!$R:$R,0)),"?")))</f>
        <v/>
      </c>
      <c r="BU44" s="7" t="str">
        <f>IF(OR(C44="",BV44=0),"",IFERROR(INDEX(POSICOES!$F:$F,MATCH(C44&amp;"#"&amp;ROUND(BV44*1440,0),POSICOES!$R:$R,0))&amp;"/"&amp;INDEX(POSICOES!$G:$G,MATCH(C44&amp;"#"&amp;ROUND(BV44*1440,0),POSICOES!$R:$R,0))&amp;" - "&amp;INDEX(POSICOES!$H:$H,MATCH(C44&amp;"#"&amp;ROUND(BV44*1440,0),POSICOES!$R:$R,0)),""))</f>
        <v/>
      </c>
      <c r="BV44" s="14">
        <f>IF(C44="",0,SUMPRODUCT(MAX((POSICOES!$C$2:$C$3000=C44)*POSICOES!$B$2:$B$3000)))</f>
        <v>0</v>
      </c>
      <c r="BW44" s="7" t="str">
        <f t="shared" ca="1" si="8"/>
        <v/>
      </c>
      <c r="BX44" s="7" t="str">
        <f t="shared" ca="1" si="9"/>
        <v/>
      </c>
      <c r="BY44" s="12"/>
      <c r="BZ44" s="12"/>
      <c r="CA44" s="7" t="str">
        <f>IF(A44="","",IF(COUNTIFS(FRONTEIRA!$B$2:$B$2000,A44,FRONTEIRA!$AA$2:$AA$2000,"Sim")=0,"",ROUND(SUMIFS(FRONTEIRA!$Y$2:$Y$2000,FRONTEIRA!$B$2:$B$2000,A44,FRONTEIRA!$AA$2:$AA$2000,"Sim"),1)))</f>
        <v/>
      </c>
      <c r="CB44" s="7" t="str">
        <f>IF(A44="","",IFERROR(INDEX(FRONTEIRA!$L:$L,MATCH(A44,FRONTEIRA!$B:$B,0)),""))</f>
        <v/>
      </c>
      <c r="CC44" s="7" t="str">
        <f>IF(A44="","",IF(COUNTIFS(OCORRENCIAS!$B$2:$B$2000,A44,OCORRENCIAS!$Z$2:$Z$2000,"Sim")&gt;0,"Sim","Não"))</f>
        <v/>
      </c>
      <c r="CD44" s="7" t="str">
        <f t="shared" si="10"/>
        <v/>
      </c>
      <c r="CE44" s="7"/>
      <c r="CF44" s="7" t="str">
        <f t="shared" ca="1" si="11"/>
        <v xml:space="preserve">Motorista GR; Motorista seguradora; Veículo GR; Checklist; Espelhamento; SMP; Averbação; </v>
      </c>
      <c r="CG44" s="7" t="str">
        <f t="shared" si="12"/>
        <v/>
      </c>
      <c r="CH44" s="7" t="str">
        <f t="shared" si="13"/>
        <v/>
      </c>
      <c r="CI44" s="7" t="str">
        <f t="shared" si="14"/>
        <v>Não</v>
      </c>
      <c r="CJ44" s="7" t="str">
        <f t="shared" si="15"/>
        <v/>
      </c>
      <c r="CK44" s="7"/>
      <c r="CL44" s="7"/>
      <c r="CM44" s="7"/>
      <c r="CN44" s="12"/>
      <c r="CO44" s="7"/>
      <c r="CP44" s="7" t="str">
        <f t="shared" ca="1" si="16"/>
        <v/>
      </c>
    </row>
    <row r="45" spans="1:94" x14ac:dyDescent="0.25">
      <c r="A45" s="7"/>
      <c r="B45" s="12"/>
      <c r="C45" s="7"/>
      <c r="D45" s="7"/>
      <c r="E45" s="7"/>
      <c r="F45" s="7" t="str">
        <f>IF(C45="","",IFERROR(INDEX(VEICULOS!$C:$C,MATCH(C45,VEICULOS!$A:$A,0)),"?")&amp;IF(D45="",""," + "&amp;IFERROR(INDEX(VEICULOS!$C:$C,MATCH(D45,VEICULOS!$A:$A,0)),"?"))&amp;IF(E45="",""," + "&amp;IFERROR(INDEX(VEICULOS!$C:$C,MATCH(E45,VEICULOS!$A:$A,0)),"?")))</f>
        <v/>
      </c>
      <c r="G45" s="7" t="str">
        <f>IF(C45="","",IFERROR(INDEX(VEICULOS!$I:$I,MATCH(C45,VEICULOS!$A:$A,0)),"Não cadastrado"))</f>
        <v/>
      </c>
      <c r="H45" s="7"/>
      <c r="I45" s="7" t="str">
        <f>IF(H45="","",IFERROR(INDEX(MOTORISTAS!$B:$B,MATCH(H45,MOTORISTAS!$A:$A,0)),"Não cadastrado"))</f>
        <v/>
      </c>
      <c r="J45" s="7"/>
      <c r="K45" s="7"/>
      <c r="L45" s="7" t="str">
        <f>IF(K45="","",IFERROR(INDEX(MOTORISTAS!$B:$B,MATCH(K45,MOTORISTAS!$A:$A,0)),"Não cadastrado"))</f>
        <v/>
      </c>
      <c r="M45" s="7" t="str">
        <f>IF(H45="","",IFERROR(INDEX(MOTORISTAS!$AA:$AA,MATCH(H45,MOTORISTAS!$A:$A,0)),"Não cadastrado"))</f>
        <v/>
      </c>
      <c r="N45" s="7" t="str">
        <f>IF(H45="","",IF(COUNTIFS(CONSULTAS!$C$2:$C$2000,H45,CONSULTAS!$E$2:$E$2000,"GR",CONSULTAS!$S$2:$S$2000,"Sim")&gt;0,"Sim","Não"))</f>
        <v/>
      </c>
      <c r="O45" s="7" t="str">
        <f>IF(H45="","",IFERROR(INDEX(CONSULTAS!$L:$L,MATCH(H45&amp;"#GR",CONSULTAS!$T:$T,0)),"—"))</f>
        <v/>
      </c>
      <c r="P45" s="13" t="str">
        <f>IF(H45="","",IFERROR(INDEX(CONSULTAS!$Q:$Q,MATCH(H45&amp;"#GR",CONSULTAS!$T:$T,0)),""))</f>
        <v/>
      </c>
      <c r="Q45" s="7" t="str">
        <f>IF(H45="","",IF(COUNTIFS(CONSULTAS!$C$2:$C$2000,H45,CONSULTAS!$E$2:$E$2000,"Seguradora",CONSULTAS!$S$2:$S$2000,"Sim")&gt;0,"Sim","Não"))</f>
        <v/>
      </c>
      <c r="R45" s="7" t="str">
        <f>IF(H45="","",IFERROR(INDEX(CONSULTAS!$L:$L,MATCH(H45&amp;"#Seguradora",CONSULTAS!$T:$T,0)),"—"))</f>
        <v/>
      </c>
      <c r="S45" s="13" t="str">
        <f>IF(H45="","",IFERROR(INDEX(CONSULTAS!$Q:$Q,MATCH(H45&amp;"#Seguradora",CONSULTAS!$T:$T,0)),""))</f>
        <v/>
      </c>
      <c r="T45" s="10" t="str">
        <f>IF(H45="","",IFERROR(INDEX(CONSULTAS!$N:$N,MATCH(H45&amp;"#GR",CONSULTAS!$T:$T,0)),""))</f>
        <v/>
      </c>
      <c r="U45" s="7" t="str">
        <f>IF(K45="","N/A",IF(AND(COUNTIFS(CONSULTAS!$C$2:$C$2000,K45,CONSULTAS!$E$2:$E$2000,"GR",CONSULTAS!$S$2:$S$2000,"Sim")&gt;0,COUNTIFS(CONSULTAS!$C$2:$C$2000,K45,CONSULTAS!$E$2:$E$2000,"Seguradora",CONSULTAS!$S$2:$S$2000,"Sim")&gt;0),"Sim","Não"))</f>
        <v>N/A</v>
      </c>
      <c r="V45" s="7" t="str">
        <f>IF(C45="","",IFERROR(INDEX(VEICULOS!$X:$X,MATCH(C45,VEICULOS!$A:$A,0)),"Não"))</f>
        <v/>
      </c>
      <c r="W45" s="7"/>
      <c r="X45" s="7"/>
      <c r="Y45" s="7"/>
      <c r="Z45" s="10"/>
      <c r="AA45" s="7"/>
      <c r="AB45" s="10" t="str">
        <f t="shared" si="0"/>
        <v/>
      </c>
      <c r="AC45" s="7">
        <f>IF(OR(Y45="",AB45=""),0,SUMPRODUCT((PGR_REGRAS!$C$2:$C$61=Y45)*(PGR_REGRAS!$D$2:$D$61&lt;=AB45)*(PGR_REGRAS!$E$2:$E$61&gt;=AB45)*(PGR_REGRAS!$C$2:$C$61&lt;&gt;"")*ROW(PGR_REGRAS!$C$2:$C$61)))</f>
        <v>0</v>
      </c>
      <c r="AD45" s="7" t="str">
        <f>IF(AC45=0,IF(Y45="","","Sem regra - consultar seguradora"),INDEX(PGR_REGRAS!$A:$A,AC45))</f>
        <v/>
      </c>
      <c r="AE45" s="7" t="str">
        <f>IF(AC45=0,"",INDEX(PGR_REGRAS!$T:$T,AC45))</f>
        <v/>
      </c>
      <c r="AF45" s="7" t="str">
        <f>IF(AC45=0,"",INDEX(PGR_REGRAS!$I:$I,AC45))</f>
        <v/>
      </c>
      <c r="AG45" s="7" t="str">
        <f>IF(AC45=0,"",INDEX(PGR_REGRAS!$K:$K,AC45))</f>
        <v/>
      </c>
      <c r="AH45" s="7" t="str">
        <f t="shared" si="1"/>
        <v/>
      </c>
      <c r="AI45" s="7"/>
      <c r="AJ45" s="7"/>
      <c r="AK45" s="7"/>
      <c r="AL45" s="7"/>
      <c r="AM45" s="7"/>
      <c r="AN45" s="7"/>
      <c r="AO45" s="13"/>
      <c r="AP45" s="12"/>
      <c r="AQ45" s="12"/>
      <c r="AR45" s="7" t="str">
        <f>IF(C45="","",IFERROR(INDEX(RASTREADORES!$F:$F,MATCH(C45&amp;"#Principal",RASTREADORES!$Y:$Y,0))&amp;" ("&amp;INDEX(RASTREADORES!$G:$G,MATCH(C45&amp;"#Principal",RASTREADORES!$Y:$Y,0))&amp;")","Sem rastreador principal"))</f>
        <v/>
      </c>
      <c r="AS45" s="7" t="str">
        <f>IF(C45="","",IFERROR(INDEX(RASTREADORES!$H:$H,MATCH(C45&amp;"#Principal",RASTREADORES!$Y:$Y,0)),"—"))</f>
        <v/>
      </c>
      <c r="AT45" s="7" t="str">
        <f>IF(C45="","",IFERROR(INDEX(RASTREADORES!$A:$A,MATCH(C45&amp;"#Redundante",RASTREADORES!$Y:$Y,0)),IFERROR(INDEX(RASTREADORES!$A:$A,MATCH(C45&amp;"#Isca retornável",RASTREADORES!$Y:$Y,0)),IFERROR(INDEX(RASTREADORES!$A:$A,MATCH(C45&amp;"#Isca descartável",RASTREADORES!$Y:$Y,0)),"Nenhum"))))</f>
        <v/>
      </c>
      <c r="AU45" s="7" t="str">
        <f>IF(C45="","",IFERROR(INDEX(RASTREADORES!$L:$L,MATCH(C45&amp;"#Principal",RASTREADORES!$Y:$Y,0)),""))</f>
        <v/>
      </c>
      <c r="AV45" s="7" t="str">
        <f>IF(C45="","",IF(COUNTIFS(ESPELHAMENTOS!$B$2:$B$2000,C45,ESPELHAMENTOS!$O$2:$O$2000,"Sim")&gt;0,"Sim","Não"))</f>
        <v/>
      </c>
      <c r="AW45" s="7" t="str">
        <f>IF(C45="","",COUNTIFS(ESPELHAMENTOS!$B$2:$B$2000,C45,ESPELHAMENTOS!$O$2:$O$2000,"Sim"))</f>
        <v/>
      </c>
      <c r="AX45" s="7" t="str">
        <f>IF(C45="","",IF(COUNTIFS(ESPELHAMENTOS!$B$2:$B$2000,C45,ESPELHAMENTOS!$O$2:$O$2000,"Sim",ESPELHAMENTOS!$E$2:$E$2000,"GR transportadora")&gt;0,"Sim","Não"))</f>
        <v/>
      </c>
      <c r="AY45" s="7" t="str">
        <f>IF(OR(AQ45="",C45=""),"",IFERROR(ROUND((AQ45-SUMPRODUCT(MIN((ESPELHAMENTOS!$C$2:$C$2000=A45)*ESPELHAMENTOS!$H$2:$H$2000+(ESPELHAMENTOS!$C$2:$C$2000&lt;&gt;A45)*99999)))*24,1),""))</f>
        <v/>
      </c>
      <c r="AZ45" s="7" t="str">
        <f ca="1">IF(C45="","",IF(COUNTIFS(CHECKLISTS!$B$2:$B$2000,C45,CHECKLISTS!$AH$2:$AH$2000,"Válido",CHECKLISTS!$AG$2:$AG$2000,"&gt;="&amp;INT(IF(AO45="",TODAY(),AO45)))+COUNTIFS(CHECKLISTS!$B$2:$B$2000,C45,CHECKLISTS!$AH$2:$AH$2000,"Vence &lt;=7d",CHECKLISTS!$AG$2:$AG$2000,"&gt;="&amp;INT(IF(AO45="",TODAY(),AO45)))&gt;0,"Sim","Não"))</f>
        <v/>
      </c>
      <c r="BA45" s="13" t="str">
        <f>IF(C45="","",IF(COUNTIFS(CHECKLISTS!$B$2:$B$2000,C45,CHECKLISTS!$AF$2:$AF$2000,"Aprovado")=0,"",SUMPRODUCT(MAX((CHECKLISTS!$B$2:$B$2000=C45)*CHECKLISTS!$AG$2:$AG$2000))))</f>
        <v/>
      </c>
      <c r="BB45" s="7" t="str">
        <f>IF(A45="","",IF(COUNTIFS(SMP!$B$2:$B$2000,A45,SMP!$I$2:$I$2000,"Liberada")+COUNTIFS(SMP!$B$2:$B$2000,A45,SMP!$I$2:$I$2000,"Em andamento")+COUNTIFS(SMP!$B$2:$B$2000,A45,SMP!$I$2:$I$2000,"Finalizada")&gt;0,"Sim","Não"))</f>
        <v/>
      </c>
      <c r="BC45" s="7" t="str">
        <f>IF(A45="","",IFERROR(INDEX(SMP!$A:$A,MATCH(A45,SMP!$B:$B,0)),"—"))</f>
        <v/>
      </c>
      <c r="BD45" s="7" t="str">
        <f>IF(A45="","",IFERROR(INDEX(SMP!$I:$I,MATCH(A45,SMP!$B:$B,0)),"Não aberta"))</f>
        <v/>
      </c>
      <c r="BE45" s="7" t="str">
        <f>IF(A45="","",IFERROR(INDEX(SMP!$D:$D,MATCH(A45,SMP!$B:$B,0)),""))</f>
        <v/>
      </c>
      <c r="BF45" s="7" t="str">
        <f>IF(A45="","",IF(COUNTIFS(AVERBACOES!$B$2:$B$2000,A45,AVERBACOES!$Q$2:$Q$2000,"Averbado completo")+COUNTIFS(AVERBACOES!$B$2:$B$2000,A45,AVERBACOES!$Q$2:$Q$2000,"Averbado CRT")+COUNTIFS(AVERBACOES!$B$2:$B$2000,A45,AVERBACOES!$Q$2:$Q$2000,"Averbado CT-e")+COUNTIFS(AVERBACOES!$B$2:$B$2000,A45,AVERBACOES!$Q$2:$Q$2000,"Averbado MDF-e")+COUNTIFS(AVERBACOES!$B$2:$B$2000,A45,AVERBACOES!$Q$2:$Q$2000,"Averbado pelo embarcador")&gt;0,"Sim","Não"))</f>
        <v/>
      </c>
      <c r="BG45" s="7" t="str">
        <f>IF(A45="","",IFERROR(INDEX(AVERBACOES!$L:$L,MATCH(A45,AVERBACOES!$B:$B,0)),"—"))</f>
        <v/>
      </c>
      <c r="BH45" s="7"/>
      <c r="BI45" s="7"/>
      <c r="BJ45" s="7"/>
      <c r="BK45" s="7"/>
      <c r="BL45" s="7"/>
      <c r="BM45" s="7">
        <f t="shared" si="2"/>
        <v>0</v>
      </c>
      <c r="BN45" s="7" t="str">
        <f t="shared" si="3"/>
        <v/>
      </c>
      <c r="BO45" s="7" t="str">
        <f t="shared" si="4"/>
        <v/>
      </c>
      <c r="BP45" s="7" t="str">
        <f t="shared" si="5"/>
        <v/>
      </c>
      <c r="BQ45" s="7" t="str">
        <f t="shared" si="6"/>
        <v/>
      </c>
      <c r="BR45" s="12"/>
      <c r="BS45" s="7" t="str">
        <f t="shared" si="7"/>
        <v/>
      </c>
      <c r="BT45" s="7" t="str">
        <f>IF(C45="","",IF(BV45=0,"Sem posição registrada",IFERROR(INDEX(POSICOES!$E:$E,MATCH(C45&amp;"#"&amp;ROUND(BV45*1440,0),POSICOES!$R:$R,0)),"?")))</f>
        <v/>
      </c>
      <c r="BU45" s="7" t="str">
        <f>IF(OR(C45="",BV45=0),"",IFERROR(INDEX(POSICOES!$F:$F,MATCH(C45&amp;"#"&amp;ROUND(BV45*1440,0),POSICOES!$R:$R,0))&amp;"/"&amp;INDEX(POSICOES!$G:$G,MATCH(C45&amp;"#"&amp;ROUND(BV45*1440,0),POSICOES!$R:$R,0))&amp;" - "&amp;INDEX(POSICOES!$H:$H,MATCH(C45&amp;"#"&amp;ROUND(BV45*1440,0),POSICOES!$R:$R,0)),""))</f>
        <v/>
      </c>
      <c r="BV45" s="14">
        <f>IF(C45="",0,SUMPRODUCT(MAX((POSICOES!$C$2:$C$3000=C45)*POSICOES!$B$2:$B$3000)))</f>
        <v>0</v>
      </c>
      <c r="BW45" s="7" t="str">
        <f t="shared" ca="1" si="8"/>
        <v/>
      </c>
      <c r="BX45" s="7" t="str">
        <f t="shared" ca="1" si="9"/>
        <v/>
      </c>
      <c r="BY45" s="12"/>
      <c r="BZ45" s="12"/>
      <c r="CA45" s="7" t="str">
        <f>IF(A45="","",IF(COUNTIFS(FRONTEIRA!$B$2:$B$2000,A45,FRONTEIRA!$AA$2:$AA$2000,"Sim")=0,"",ROUND(SUMIFS(FRONTEIRA!$Y$2:$Y$2000,FRONTEIRA!$B$2:$B$2000,A45,FRONTEIRA!$AA$2:$AA$2000,"Sim"),1)))</f>
        <v/>
      </c>
      <c r="CB45" s="7" t="str">
        <f>IF(A45="","",IFERROR(INDEX(FRONTEIRA!$L:$L,MATCH(A45,FRONTEIRA!$B:$B,0)),""))</f>
        <v/>
      </c>
      <c r="CC45" s="7" t="str">
        <f>IF(A45="","",IF(COUNTIFS(OCORRENCIAS!$B$2:$B$2000,A45,OCORRENCIAS!$Z$2:$Z$2000,"Sim")&gt;0,"Sim","Não"))</f>
        <v/>
      </c>
      <c r="CD45" s="7" t="str">
        <f t="shared" si="10"/>
        <v/>
      </c>
      <c r="CE45" s="7"/>
      <c r="CF45" s="7" t="str">
        <f t="shared" ca="1" si="11"/>
        <v xml:space="preserve">Motorista GR; Motorista seguradora; Veículo GR; Checklist; Espelhamento; SMP; Averbação; </v>
      </c>
      <c r="CG45" s="7" t="str">
        <f t="shared" si="12"/>
        <v/>
      </c>
      <c r="CH45" s="7" t="str">
        <f t="shared" si="13"/>
        <v/>
      </c>
      <c r="CI45" s="7" t="str">
        <f t="shared" si="14"/>
        <v>Não</v>
      </c>
      <c r="CJ45" s="7" t="str">
        <f t="shared" si="15"/>
        <v/>
      </c>
      <c r="CK45" s="7"/>
      <c r="CL45" s="7"/>
      <c r="CM45" s="7"/>
      <c r="CN45" s="12"/>
      <c r="CO45" s="7"/>
      <c r="CP45" s="7" t="str">
        <f t="shared" ca="1" si="16"/>
        <v/>
      </c>
    </row>
    <row r="46" spans="1:94" x14ac:dyDescent="0.25">
      <c r="A46" s="7"/>
      <c r="B46" s="12"/>
      <c r="C46" s="7"/>
      <c r="D46" s="7"/>
      <c r="E46" s="7"/>
      <c r="F46" s="7" t="str">
        <f>IF(C46="","",IFERROR(INDEX(VEICULOS!$C:$C,MATCH(C46,VEICULOS!$A:$A,0)),"?")&amp;IF(D46="",""," + "&amp;IFERROR(INDEX(VEICULOS!$C:$C,MATCH(D46,VEICULOS!$A:$A,0)),"?"))&amp;IF(E46="",""," + "&amp;IFERROR(INDEX(VEICULOS!$C:$C,MATCH(E46,VEICULOS!$A:$A,0)),"?")))</f>
        <v/>
      </c>
      <c r="G46" s="7" t="str">
        <f>IF(C46="","",IFERROR(INDEX(VEICULOS!$I:$I,MATCH(C46,VEICULOS!$A:$A,0)),"Não cadastrado"))</f>
        <v/>
      </c>
      <c r="H46" s="7"/>
      <c r="I46" s="7" t="str">
        <f>IF(H46="","",IFERROR(INDEX(MOTORISTAS!$B:$B,MATCH(H46,MOTORISTAS!$A:$A,0)),"Não cadastrado"))</f>
        <v/>
      </c>
      <c r="J46" s="7"/>
      <c r="K46" s="7"/>
      <c r="L46" s="7" t="str">
        <f>IF(K46="","",IFERROR(INDEX(MOTORISTAS!$B:$B,MATCH(K46,MOTORISTAS!$A:$A,0)),"Não cadastrado"))</f>
        <v/>
      </c>
      <c r="M46" s="7" t="str">
        <f>IF(H46="","",IFERROR(INDEX(MOTORISTAS!$AA:$AA,MATCH(H46,MOTORISTAS!$A:$A,0)),"Não cadastrado"))</f>
        <v/>
      </c>
      <c r="N46" s="7" t="str">
        <f>IF(H46="","",IF(COUNTIFS(CONSULTAS!$C$2:$C$2000,H46,CONSULTAS!$E$2:$E$2000,"GR",CONSULTAS!$S$2:$S$2000,"Sim")&gt;0,"Sim","Não"))</f>
        <v/>
      </c>
      <c r="O46" s="7" t="str">
        <f>IF(H46="","",IFERROR(INDEX(CONSULTAS!$L:$L,MATCH(H46&amp;"#GR",CONSULTAS!$T:$T,0)),"—"))</f>
        <v/>
      </c>
      <c r="P46" s="13" t="str">
        <f>IF(H46="","",IFERROR(INDEX(CONSULTAS!$Q:$Q,MATCH(H46&amp;"#GR",CONSULTAS!$T:$T,0)),""))</f>
        <v/>
      </c>
      <c r="Q46" s="7" t="str">
        <f>IF(H46="","",IF(COUNTIFS(CONSULTAS!$C$2:$C$2000,H46,CONSULTAS!$E$2:$E$2000,"Seguradora",CONSULTAS!$S$2:$S$2000,"Sim")&gt;0,"Sim","Não"))</f>
        <v/>
      </c>
      <c r="R46" s="7" t="str">
        <f>IF(H46="","",IFERROR(INDEX(CONSULTAS!$L:$L,MATCH(H46&amp;"#Seguradora",CONSULTAS!$T:$T,0)),"—"))</f>
        <v/>
      </c>
      <c r="S46" s="13" t="str">
        <f>IF(H46="","",IFERROR(INDEX(CONSULTAS!$Q:$Q,MATCH(H46&amp;"#Seguradora",CONSULTAS!$T:$T,0)),""))</f>
        <v/>
      </c>
      <c r="T46" s="10" t="str">
        <f>IF(H46="","",IFERROR(INDEX(CONSULTAS!$N:$N,MATCH(H46&amp;"#GR",CONSULTAS!$T:$T,0)),""))</f>
        <v/>
      </c>
      <c r="U46" s="7" t="str">
        <f>IF(K46="","N/A",IF(AND(COUNTIFS(CONSULTAS!$C$2:$C$2000,K46,CONSULTAS!$E$2:$E$2000,"GR",CONSULTAS!$S$2:$S$2000,"Sim")&gt;0,COUNTIFS(CONSULTAS!$C$2:$C$2000,K46,CONSULTAS!$E$2:$E$2000,"Seguradora",CONSULTAS!$S$2:$S$2000,"Sim")&gt;0),"Sim","Não"))</f>
        <v>N/A</v>
      </c>
      <c r="V46" s="7" t="str">
        <f>IF(C46="","",IFERROR(INDEX(VEICULOS!$X:$X,MATCH(C46,VEICULOS!$A:$A,0)),"Não"))</f>
        <v/>
      </c>
      <c r="W46" s="7"/>
      <c r="X46" s="7"/>
      <c r="Y46" s="7"/>
      <c r="Z46" s="10"/>
      <c r="AA46" s="7"/>
      <c r="AB46" s="10" t="str">
        <f t="shared" si="0"/>
        <v/>
      </c>
      <c r="AC46" s="7">
        <f>IF(OR(Y46="",AB46=""),0,SUMPRODUCT((PGR_REGRAS!$C$2:$C$61=Y46)*(PGR_REGRAS!$D$2:$D$61&lt;=AB46)*(PGR_REGRAS!$E$2:$E$61&gt;=AB46)*(PGR_REGRAS!$C$2:$C$61&lt;&gt;"")*ROW(PGR_REGRAS!$C$2:$C$61)))</f>
        <v>0</v>
      </c>
      <c r="AD46" s="7" t="str">
        <f>IF(AC46=0,IF(Y46="","","Sem regra - consultar seguradora"),INDEX(PGR_REGRAS!$A:$A,AC46))</f>
        <v/>
      </c>
      <c r="AE46" s="7" t="str">
        <f>IF(AC46=0,"",INDEX(PGR_REGRAS!$T:$T,AC46))</f>
        <v/>
      </c>
      <c r="AF46" s="7" t="str">
        <f>IF(AC46=0,"",INDEX(PGR_REGRAS!$I:$I,AC46))</f>
        <v/>
      </c>
      <c r="AG46" s="7" t="str">
        <f>IF(AC46=0,"",INDEX(PGR_REGRAS!$K:$K,AC46))</f>
        <v/>
      </c>
      <c r="AH46" s="7" t="str">
        <f t="shared" si="1"/>
        <v/>
      </c>
      <c r="AI46" s="7"/>
      <c r="AJ46" s="7"/>
      <c r="AK46" s="7"/>
      <c r="AL46" s="7"/>
      <c r="AM46" s="7"/>
      <c r="AN46" s="7"/>
      <c r="AO46" s="13"/>
      <c r="AP46" s="12"/>
      <c r="AQ46" s="12"/>
      <c r="AR46" s="7" t="str">
        <f>IF(C46="","",IFERROR(INDEX(RASTREADORES!$F:$F,MATCH(C46&amp;"#Principal",RASTREADORES!$Y:$Y,0))&amp;" ("&amp;INDEX(RASTREADORES!$G:$G,MATCH(C46&amp;"#Principal",RASTREADORES!$Y:$Y,0))&amp;")","Sem rastreador principal"))</f>
        <v/>
      </c>
      <c r="AS46" s="7" t="str">
        <f>IF(C46="","",IFERROR(INDEX(RASTREADORES!$H:$H,MATCH(C46&amp;"#Principal",RASTREADORES!$Y:$Y,0)),"—"))</f>
        <v/>
      </c>
      <c r="AT46" s="7" t="str">
        <f>IF(C46="","",IFERROR(INDEX(RASTREADORES!$A:$A,MATCH(C46&amp;"#Redundante",RASTREADORES!$Y:$Y,0)),IFERROR(INDEX(RASTREADORES!$A:$A,MATCH(C46&amp;"#Isca retornável",RASTREADORES!$Y:$Y,0)),IFERROR(INDEX(RASTREADORES!$A:$A,MATCH(C46&amp;"#Isca descartável",RASTREADORES!$Y:$Y,0)),"Nenhum"))))</f>
        <v/>
      </c>
      <c r="AU46" s="7" t="str">
        <f>IF(C46="","",IFERROR(INDEX(RASTREADORES!$L:$L,MATCH(C46&amp;"#Principal",RASTREADORES!$Y:$Y,0)),""))</f>
        <v/>
      </c>
      <c r="AV46" s="7" t="str">
        <f>IF(C46="","",IF(COUNTIFS(ESPELHAMENTOS!$B$2:$B$2000,C46,ESPELHAMENTOS!$O$2:$O$2000,"Sim")&gt;0,"Sim","Não"))</f>
        <v/>
      </c>
      <c r="AW46" s="7" t="str">
        <f>IF(C46="","",COUNTIFS(ESPELHAMENTOS!$B$2:$B$2000,C46,ESPELHAMENTOS!$O$2:$O$2000,"Sim"))</f>
        <v/>
      </c>
      <c r="AX46" s="7" t="str">
        <f>IF(C46="","",IF(COUNTIFS(ESPELHAMENTOS!$B$2:$B$2000,C46,ESPELHAMENTOS!$O$2:$O$2000,"Sim",ESPELHAMENTOS!$E$2:$E$2000,"GR transportadora")&gt;0,"Sim","Não"))</f>
        <v/>
      </c>
      <c r="AY46" s="7" t="str">
        <f>IF(OR(AQ46="",C46=""),"",IFERROR(ROUND((AQ46-SUMPRODUCT(MIN((ESPELHAMENTOS!$C$2:$C$2000=A46)*ESPELHAMENTOS!$H$2:$H$2000+(ESPELHAMENTOS!$C$2:$C$2000&lt;&gt;A46)*99999)))*24,1),""))</f>
        <v/>
      </c>
      <c r="AZ46" s="7" t="str">
        <f ca="1">IF(C46="","",IF(COUNTIFS(CHECKLISTS!$B$2:$B$2000,C46,CHECKLISTS!$AH$2:$AH$2000,"Válido",CHECKLISTS!$AG$2:$AG$2000,"&gt;="&amp;INT(IF(AO46="",TODAY(),AO46)))+COUNTIFS(CHECKLISTS!$B$2:$B$2000,C46,CHECKLISTS!$AH$2:$AH$2000,"Vence &lt;=7d",CHECKLISTS!$AG$2:$AG$2000,"&gt;="&amp;INT(IF(AO46="",TODAY(),AO46)))&gt;0,"Sim","Não"))</f>
        <v/>
      </c>
      <c r="BA46" s="13" t="str">
        <f>IF(C46="","",IF(COUNTIFS(CHECKLISTS!$B$2:$B$2000,C46,CHECKLISTS!$AF$2:$AF$2000,"Aprovado")=0,"",SUMPRODUCT(MAX((CHECKLISTS!$B$2:$B$2000=C46)*CHECKLISTS!$AG$2:$AG$2000))))</f>
        <v/>
      </c>
      <c r="BB46" s="7" t="str">
        <f>IF(A46="","",IF(COUNTIFS(SMP!$B$2:$B$2000,A46,SMP!$I$2:$I$2000,"Liberada")+COUNTIFS(SMP!$B$2:$B$2000,A46,SMP!$I$2:$I$2000,"Em andamento")+COUNTIFS(SMP!$B$2:$B$2000,A46,SMP!$I$2:$I$2000,"Finalizada")&gt;0,"Sim","Não"))</f>
        <v/>
      </c>
      <c r="BC46" s="7" t="str">
        <f>IF(A46="","",IFERROR(INDEX(SMP!$A:$A,MATCH(A46,SMP!$B:$B,0)),"—"))</f>
        <v/>
      </c>
      <c r="BD46" s="7" t="str">
        <f>IF(A46="","",IFERROR(INDEX(SMP!$I:$I,MATCH(A46,SMP!$B:$B,0)),"Não aberta"))</f>
        <v/>
      </c>
      <c r="BE46" s="7" t="str">
        <f>IF(A46="","",IFERROR(INDEX(SMP!$D:$D,MATCH(A46,SMP!$B:$B,0)),""))</f>
        <v/>
      </c>
      <c r="BF46" s="7" t="str">
        <f>IF(A46="","",IF(COUNTIFS(AVERBACOES!$B$2:$B$2000,A46,AVERBACOES!$Q$2:$Q$2000,"Averbado completo")+COUNTIFS(AVERBACOES!$B$2:$B$2000,A46,AVERBACOES!$Q$2:$Q$2000,"Averbado CRT")+COUNTIFS(AVERBACOES!$B$2:$B$2000,A46,AVERBACOES!$Q$2:$Q$2000,"Averbado CT-e")+COUNTIFS(AVERBACOES!$B$2:$B$2000,A46,AVERBACOES!$Q$2:$Q$2000,"Averbado MDF-e")+COUNTIFS(AVERBACOES!$B$2:$B$2000,A46,AVERBACOES!$Q$2:$Q$2000,"Averbado pelo embarcador")&gt;0,"Sim","Não"))</f>
        <v/>
      </c>
      <c r="BG46" s="7" t="str">
        <f>IF(A46="","",IFERROR(INDEX(AVERBACOES!$L:$L,MATCH(A46,AVERBACOES!$B:$B,0)),"—"))</f>
        <v/>
      </c>
      <c r="BH46" s="7"/>
      <c r="BI46" s="7"/>
      <c r="BJ46" s="7"/>
      <c r="BK46" s="7"/>
      <c r="BL46" s="7"/>
      <c r="BM46" s="7">
        <f t="shared" si="2"/>
        <v>0</v>
      </c>
      <c r="BN46" s="7" t="str">
        <f t="shared" si="3"/>
        <v/>
      </c>
      <c r="BO46" s="7" t="str">
        <f t="shared" si="4"/>
        <v/>
      </c>
      <c r="BP46" s="7" t="str">
        <f t="shared" si="5"/>
        <v/>
      </c>
      <c r="BQ46" s="7" t="str">
        <f t="shared" si="6"/>
        <v/>
      </c>
      <c r="BR46" s="12"/>
      <c r="BS46" s="7" t="str">
        <f t="shared" si="7"/>
        <v/>
      </c>
      <c r="BT46" s="7" t="str">
        <f>IF(C46="","",IF(BV46=0,"Sem posição registrada",IFERROR(INDEX(POSICOES!$E:$E,MATCH(C46&amp;"#"&amp;ROUND(BV46*1440,0),POSICOES!$R:$R,0)),"?")))</f>
        <v/>
      </c>
      <c r="BU46" s="7" t="str">
        <f>IF(OR(C46="",BV46=0),"",IFERROR(INDEX(POSICOES!$F:$F,MATCH(C46&amp;"#"&amp;ROUND(BV46*1440,0),POSICOES!$R:$R,0))&amp;"/"&amp;INDEX(POSICOES!$G:$G,MATCH(C46&amp;"#"&amp;ROUND(BV46*1440,0),POSICOES!$R:$R,0))&amp;" - "&amp;INDEX(POSICOES!$H:$H,MATCH(C46&amp;"#"&amp;ROUND(BV46*1440,0),POSICOES!$R:$R,0)),""))</f>
        <v/>
      </c>
      <c r="BV46" s="14">
        <f>IF(C46="",0,SUMPRODUCT(MAX((POSICOES!$C$2:$C$3000=C46)*POSICOES!$B$2:$B$3000)))</f>
        <v>0</v>
      </c>
      <c r="BW46" s="7" t="str">
        <f t="shared" ca="1" si="8"/>
        <v/>
      </c>
      <c r="BX46" s="7" t="str">
        <f t="shared" ca="1" si="9"/>
        <v/>
      </c>
      <c r="BY46" s="12"/>
      <c r="BZ46" s="12"/>
      <c r="CA46" s="7" t="str">
        <f>IF(A46="","",IF(COUNTIFS(FRONTEIRA!$B$2:$B$2000,A46,FRONTEIRA!$AA$2:$AA$2000,"Sim")=0,"",ROUND(SUMIFS(FRONTEIRA!$Y$2:$Y$2000,FRONTEIRA!$B$2:$B$2000,A46,FRONTEIRA!$AA$2:$AA$2000,"Sim"),1)))</f>
        <v/>
      </c>
      <c r="CB46" s="7" t="str">
        <f>IF(A46="","",IFERROR(INDEX(FRONTEIRA!$L:$L,MATCH(A46,FRONTEIRA!$B:$B,0)),""))</f>
        <v/>
      </c>
      <c r="CC46" s="7" t="str">
        <f>IF(A46="","",IF(COUNTIFS(OCORRENCIAS!$B$2:$B$2000,A46,OCORRENCIAS!$Z$2:$Z$2000,"Sim")&gt;0,"Sim","Não"))</f>
        <v/>
      </c>
      <c r="CD46" s="7" t="str">
        <f t="shared" si="10"/>
        <v/>
      </c>
      <c r="CE46" s="7"/>
      <c r="CF46" s="7" t="str">
        <f t="shared" ca="1" si="11"/>
        <v xml:space="preserve">Motorista GR; Motorista seguradora; Veículo GR; Checklist; Espelhamento; SMP; Averbação; </v>
      </c>
      <c r="CG46" s="7" t="str">
        <f t="shared" si="12"/>
        <v/>
      </c>
      <c r="CH46" s="7" t="str">
        <f t="shared" si="13"/>
        <v/>
      </c>
      <c r="CI46" s="7" t="str">
        <f t="shared" si="14"/>
        <v>Não</v>
      </c>
      <c r="CJ46" s="7" t="str">
        <f t="shared" si="15"/>
        <v/>
      </c>
      <c r="CK46" s="7"/>
      <c r="CL46" s="7"/>
      <c r="CM46" s="7"/>
      <c r="CN46" s="12"/>
      <c r="CO46" s="7"/>
      <c r="CP46" s="7" t="str">
        <f t="shared" ca="1" si="16"/>
        <v/>
      </c>
    </row>
    <row r="47" spans="1:94" x14ac:dyDescent="0.25">
      <c r="A47" s="7"/>
      <c r="B47" s="12"/>
      <c r="C47" s="7"/>
      <c r="D47" s="7"/>
      <c r="E47" s="7"/>
      <c r="F47" s="7" t="str">
        <f>IF(C47="","",IFERROR(INDEX(VEICULOS!$C:$C,MATCH(C47,VEICULOS!$A:$A,0)),"?")&amp;IF(D47="",""," + "&amp;IFERROR(INDEX(VEICULOS!$C:$C,MATCH(D47,VEICULOS!$A:$A,0)),"?"))&amp;IF(E47="",""," + "&amp;IFERROR(INDEX(VEICULOS!$C:$C,MATCH(E47,VEICULOS!$A:$A,0)),"?")))</f>
        <v/>
      </c>
      <c r="G47" s="7" t="str">
        <f>IF(C47="","",IFERROR(INDEX(VEICULOS!$I:$I,MATCH(C47,VEICULOS!$A:$A,0)),"Não cadastrado"))</f>
        <v/>
      </c>
      <c r="H47" s="7"/>
      <c r="I47" s="7" t="str">
        <f>IF(H47="","",IFERROR(INDEX(MOTORISTAS!$B:$B,MATCH(H47,MOTORISTAS!$A:$A,0)),"Não cadastrado"))</f>
        <v/>
      </c>
      <c r="J47" s="7"/>
      <c r="K47" s="7"/>
      <c r="L47" s="7" t="str">
        <f>IF(K47="","",IFERROR(INDEX(MOTORISTAS!$B:$B,MATCH(K47,MOTORISTAS!$A:$A,0)),"Não cadastrado"))</f>
        <v/>
      </c>
      <c r="M47" s="7" t="str">
        <f>IF(H47="","",IFERROR(INDEX(MOTORISTAS!$AA:$AA,MATCH(H47,MOTORISTAS!$A:$A,0)),"Não cadastrado"))</f>
        <v/>
      </c>
      <c r="N47" s="7" t="str">
        <f>IF(H47="","",IF(COUNTIFS(CONSULTAS!$C$2:$C$2000,H47,CONSULTAS!$E$2:$E$2000,"GR",CONSULTAS!$S$2:$S$2000,"Sim")&gt;0,"Sim","Não"))</f>
        <v/>
      </c>
      <c r="O47" s="7" t="str">
        <f>IF(H47="","",IFERROR(INDEX(CONSULTAS!$L:$L,MATCH(H47&amp;"#GR",CONSULTAS!$T:$T,0)),"—"))</f>
        <v/>
      </c>
      <c r="P47" s="13" t="str">
        <f>IF(H47="","",IFERROR(INDEX(CONSULTAS!$Q:$Q,MATCH(H47&amp;"#GR",CONSULTAS!$T:$T,0)),""))</f>
        <v/>
      </c>
      <c r="Q47" s="7" t="str">
        <f>IF(H47="","",IF(COUNTIFS(CONSULTAS!$C$2:$C$2000,H47,CONSULTAS!$E$2:$E$2000,"Seguradora",CONSULTAS!$S$2:$S$2000,"Sim")&gt;0,"Sim","Não"))</f>
        <v/>
      </c>
      <c r="R47" s="7" t="str">
        <f>IF(H47="","",IFERROR(INDEX(CONSULTAS!$L:$L,MATCH(H47&amp;"#Seguradora",CONSULTAS!$T:$T,0)),"—"))</f>
        <v/>
      </c>
      <c r="S47" s="13" t="str">
        <f>IF(H47="","",IFERROR(INDEX(CONSULTAS!$Q:$Q,MATCH(H47&amp;"#Seguradora",CONSULTAS!$T:$T,0)),""))</f>
        <v/>
      </c>
      <c r="T47" s="10" t="str">
        <f>IF(H47="","",IFERROR(INDEX(CONSULTAS!$N:$N,MATCH(H47&amp;"#GR",CONSULTAS!$T:$T,0)),""))</f>
        <v/>
      </c>
      <c r="U47" s="7" t="str">
        <f>IF(K47="","N/A",IF(AND(COUNTIFS(CONSULTAS!$C$2:$C$2000,K47,CONSULTAS!$E$2:$E$2000,"GR",CONSULTAS!$S$2:$S$2000,"Sim")&gt;0,COUNTIFS(CONSULTAS!$C$2:$C$2000,K47,CONSULTAS!$E$2:$E$2000,"Seguradora",CONSULTAS!$S$2:$S$2000,"Sim")&gt;0),"Sim","Não"))</f>
        <v>N/A</v>
      </c>
      <c r="V47" s="7" t="str">
        <f>IF(C47="","",IFERROR(INDEX(VEICULOS!$X:$X,MATCH(C47,VEICULOS!$A:$A,0)),"Não"))</f>
        <v/>
      </c>
      <c r="W47" s="7"/>
      <c r="X47" s="7"/>
      <c r="Y47" s="7"/>
      <c r="Z47" s="10"/>
      <c r="AA47" s="7"/>
      <c r="AB47" s="10" t="str">
        <f t="shared" si="0"/>
        <v/>
      </c>
      <c r="AC47" s="7">
        <f>IF(OR(Y47="",AB47=""),0,SUMPRODUCT((PGR_REGRAS!$C$2:$C$61=Y47)*(PGR_REGRAS!$D$2:$D$61&lt;=AB47)*(PGR_REGRAS!$E$2:$E$61&gt;=AB47)*(PGR_REGRAS!$C$2:$C$61&lt;&gt;"")*ROW(PGR_REGRAS!$C$2:$C$61)))</f>
        <v>0</v>
      </c>
      <c r="AD47" s="7" t="str">
        <f>IF(AC47=0,IF(Y47="","","Sem regra - consultar seguradora"),INDEX(PGR_REGRAS!$A:$A,AC47))</f>
        <v/>
      </c>
      <c r="AE47" s="7" t="str">
        <f>IF(AC47=0,"",INDEX(PGR_REGRAS!$T:$T,AC47))</f>
        <v/>
      </c>
      <c r="AF47" s="7" t="str">
        <f>IF(AC47=0,"",INDEX(PGR_REGRAS!$I:$I,AC47))</f>
        <v/>
      </c>
      <c r="AG47" s="7" t="str">
        <f>IF(AC47=0,"",INDEX(PGR_REGRAS!$K:$K,AC47))</f>
        <v/>
      </c>
      <c r="AH47" s="7" t="str">
        <f t="shared" si="1"/>
        <v/>
      </c>
      <c r="AI47" s="7"/>
      <c r="AJ47" s="7"/>
      <c r="AK47" s="7"/>
      <c r="AL47" s="7"/>
      <c r="AM47" s="7"/>
      <c r="AN47" s="7"/>
      <c r="AO47" s="13"/>
      <c r="AP47" s="12"/>
      <c r="AQ47" s="12"/>
      <c r="AR47" s="7" t="str">
        <f>IF(C47="","",IFERROR(INDEX(RASTREADORES!$F:$F,MATCH(C47&amp;"#Principal",RASTREADORES!$Y:$Y,0))&amp;" ("&amp;INDEX(RASTREADORES!$G:$G,MATCH(C47&amp;"#Principal",RASTREADORES!$Y:$Y,0))&amp;")","Sem rastreador principal"))</f>
        <v/>
      </c>
      <c r="AS47" s="7" t="str">
        <f>IF(C47="","",IFERROR(INDEX(RASTREADORES!$H:$H,MATCH(C47&amp;"#Principal",RASTREADORES!$Y:$Y,0)),"—"))</f>
        <v/>
      </c>
      <c r="AT47" s="7" t="str">
        <f>IF(C47="","",IFERROR(INDEX(RASTREADORES!$A:$A,MATCH(C47&amp;"#Redundante",RASTREADORES!$Y:$Y,0)),IFERROR(INDEX(RASTREADORES!$A:$A,MATCH(C47&amp;"#Isca retornável",RASTREADORES!$Y:$Y,0)),IFERROR(INDEX(RASTREADORES!$A:$A,MATCH(C47&amp;"#Isca descartável",RASTREADORES!$Y:$Y,0)),"Nenhum"))))</f>
        <v/>
      </c>
      <c r="AU47" s="7" t="str">
        <f>IF(C47="","",IFERROR(INDEX(RASTREADORES!$L:$L,MATCH(C47&amp;"#Principal",RASTREADORES!$Y:$Y,0)),""))</f>
        <v/>
      </c>
      <c r="AV47" s="7" t="str">
        <f>IF(C47="","",IF(COUNTIFS(ESPELHAMENTOS!$B$2:$B$2000,C47,ESPELHAMENTOS!$O$2:$O$2000,"Sim")&gt;0,"Sim","Não"))</f>
        <v/>
      </c>
      <c r="AW47" s="7" t="str">
        <f>IF(C47="","",COUNTIFS(ESPELHAMENTOS!$B$2:$B$2000,C47,ESPELHAMENTOS!$O$2:$O$2000,"Sim"))</f>
        <v/>
      </c>
      <c r="AX47" s="7" t="str">
        <f>IF(C47="","",IF(COUNTIFS(ESPELHAMENTOS!$B$2:$B$2000,C47,ESPELHAMENTOS!$O$2:$O$2000,"Sim",ESPELHAMENTOS!$E$2:$E$2000,"GR transportadora")&gt;0,"Sim","Não"))</f>
        <v/>
      </c>
      <c r="AY47" s="7" t="str">
        <f>IF(OR(AQ47="",C47=""),"",IFERROR(ROUND((AQ47-SUMPRODUCT(MIN((ESPELHAMENTOS!$C$2:$C$2000=A47)*ESPELHAMENTOS!$H$2:$H$2000+(ESPELHAMENTOS!$C$2:$C$2000&lt;&gt;A47)*99999)))*24,1),""))</f>
        <v/>
      </c>
      <c r="AZ47" s="7" t="str">
        <f ca="1">IF(C47="","",IF(COUNTIFS(CHECKLISTS!$B$2:$B$2000,C47,CHECKLISTS!$AH$2:$AH$2000,"Válido",CHECKLISTS!$AG$2:$AG$2000,"&gt;="&amp;INT(IF(AO47="",TODAY(),AO47)))+COUNTIFS(CHECKLISTS!$B$2:$B$2000,C47,CHECKLISTS!$AH$2:$AH$2000,"Vence &lt;=7d",CHECKLISTS!$AG$2:$AG$2000,"&gt;="&amp;INT(IF(AO47="",TODAY(),AO47)))&gt;0,"Sim","Não"))</f>
        <v/>
      </c>
      <c r="BA47" s="13" t="str">
        <f>IF(C47="","",IF(COUNTIFS(CHECKLISTS!$B$2:$B$2000,C47,CHECKLISTS!$AF$2:$AF$2000,"Aprovado")=0,"",SUMPRODUCT(MAX((CHECKLISTS!$B$2:$B$2000=C47)*CHECKLISTS!$AG$2:$AG$2000))))</f>
        <v/>
      </c>
      <c r="BB47" s="7" t="str">
        <f>IF(A47="","",IF(COUNTIFS(SMP!$B$2:$B$2000,A47,SMP!$I$2:$I$2000,"Liberada")+COUNTIFS(SMP!$B$2:$B$2000,A47,SMP!$I$2:$I$2000,"Em andamento")+COUNTIFS(SMP!$B$2:$B$2000,A47,SMP!$I$2:$I$2000,"Finalizada")&gt;0,"Sim","Não"))</f>
        <v/>
      </c>
      <c r="BC47" s="7" t="str">
        <f>IF(A47="","",IFERROR(INDEX(SMP!$A:$A,MATCH(A47,SMP!$B:$B,0)),"—"))</f>
        <v/>
      </c>
      <c r="BD47" s="7" t="str">
        <f>IF(A47="","",IFERROR(INDEX(SMP!$I:$I,MATCH(A47,SMP!$B:$B,0)),"Não aberta"))</f>
        <v/>
      </c>
      <c r="BE47" s="7" t="str">
        <f>IF(A47="","",IFERROR(INDEX(SMP!$D:$D,MATCH(A47,SMP!$B:$B,0)),""))</f>
        <v/>
      </c>
      <c r="BF47" s="7" t="str">
        <f>IF(A47="","",IF(COUNTIFS(AVERBACOES!$B$2:$B$2000,A47,AVERBACOES!$Q$2:$Q$2000,"Averbado completo")+COUNTIFS(AVERBACOES!$B$2:$B$2000,A47,AVERBACOES!$Q$2:$Q$2000,"Averbado CRT")+COUNTIFS(AVERBACOES!$B$2:$B$2000,A47,AVERBACOES!$Q$2:$Q$2000,"Averbado CT-e")+COUNTIFS(AVERBACOES!$B$2:$B$2000,A47,AVERBACOES!$Q$2:$Q$2000,"Averbado MDF-e")+COUNTIFS(AVERBACOES!$B$2:$B$2000,A47,AVERBACOES!$Q$2:$Q$2000,"Averbado pelo embarcador")&gt;0,"Sim","Não"))</f>
        <v/>
      </c>
      <c r="BG47" s="7" t="str">
        <f>IF(A47="","",IFERROR(INDEX(AVERBACOES!$L:$L,MATCH(A47,AVERBACOES!$B:$B,0)),"—"))</f>
        <v/>
      </c>
      <c r="BH47" s="7"/>
      <c r="BI47" s="7"/>
      <c r="BJ47" s="7"/>
      <c r="BK47" s="7"/>
      <c r="BL47" s="7"/>
      <c r="BM47" s="7">
        <f t="shared" si="2"/>
        <v>0</v>
      </c>
      <c r="BN47" s="7" t="str">
        <f t="shared" si="3"/>
        <v/>
      </c>
      <c r="BO47" s="7" t="str">
        <f t="shared" si="4"/>
        <v/>
      </c>
      <c r="BP47" s="7" t="str">
        <f t="shared" si="5"/>
        <v/>
      </c>
      <c r="BQ47" s="7" t="str">
        <f t="shared" si="6"/>
        <v/>
      </c>
      <c r="BR47" s="12"/>
      <c r="BS47" s="7" t="str">
        <f t="shared" si="7"/>
        <v/>
      </c>
      <c r="BT47" s="7" t="str">
        <f>IF(C47="","",IF(BV47=0,"Sem posição registrada",IFERROR(INDEX(POSICOES!$E:$E,MATCH(C47&amp;"#"&amp;ROUND(BV47*1440,0),POSICOES!$R:$R,0)),"?")))</f>
        <v/>
      </c>
      <c r="BU47" s="7" t="str">
        <f>IF(OR(C47="",BV47=0),"",IFERROR(INDEX(POSICOES!$F:$F,MATCH(C47&amp;"#"&amp;ROUND(BV47*1440,0),POSICOES!$R:$R,0))&amp;"/"&amp;INDEX(POSICOES!$G:$G,MATCH(C47&amp;"#"&amp;ROUND(BV47*1440,0),POSICOES!$R:$R,0))&amp;" - "&amp;INDEX(POSICOES!$H:$H,MATCH(C47&amp;"#"&amp;ROUND(BV47*1440,0),POSICOES!$R:$R,0)),""))</f>
        <v/>
      </c>
      <c r="BV47" s="14">
        <f>IF(C47="",0,SUMPRODUCT(MAX((POSICOES!$C$2:$C$3000=C47)*POSICOES!$B$2:$B$3000)))</f>
        <v>0</v>
      </c>
      <c r="BW47" s="7" t="str">
        <f t="shared" ca="1" si="8"/>
        <v/>
      </c>
      <c r="BX47" s="7" t="str">
        <f t="shared" ca="1" si="9"/>
        <v/>
      </c>
      <c r="BY47" s="12"/>
      <c r="BZ47" s="12"/>
      <c r="CA47" s="7" t="str">
        <f>IF(A47="","",IF(COUNTIFS(FRONTEIRA!$B$2:$B$2000,A47,FRONTEIRA!$AA$2:$AA$2000,"Sim")=0,"",ROUND(SUMIFS(FRONTEIRA!$Y$2:$Y$2000,FRONTEIRA!$B$2:$B$2000,A47,FRONTEIRA!$AA$2:$AA$2000,"Sim"),1)))</f>
        <v/>
      </c>
      <c r="CB47" s="7" t="str">
        <f>IF(A47="","",IFERROR(INDEX(FRONTEIRA!$L:$L,MATCH(A47,FRONTEIRA!$B:$B,0)),""))</f>
        <v/>
      </c>
      <c r="CC47" s="7" t="str">
        <f>IF(A47="","",IF(COUNTIFS(OCORRENCIAS!$B$2:$B$2000,A47,OCORRENCIAS!$Z$2:$Z$2000,"Sim")&gt;0,"Sim","Não"))</f>
        <v/>
      </c>
      <c r="CD47" s="7" t="str">
        <f t="shared" si="10"/>
        <v/>
      </c>
      <c r="CE47" s="7"/>
      <c r="CF47" s="7" t="str">
        <f t="shared" ca="1" si="11"/>
        <v xml:space="preserve">Motorista GR; Motorista seguradora; Veículo GR; Checklist; Espelhamento; SMP; Averbação; </v>
      </c>
      <c r="CG47" s="7" t="str">
        <f t="shared" si="12"/>
        <v/>
      </c>
      <c r="CH47" s="7" t="str">
        <f t="shared" si="13"/>
        <v/>
      </c>
      <c r="CI47" s="7" t="str">
        <f t="shared" si="14"/>
        <v>Não</v>
      </c>
      <c r="CJ47" s="7" t="str">
        <f t="shared" si="15"/>
        <v/>
      </c>
      <c r="CK47" s="7"/>
      <c r="CL47" s="7"/>
      <c r="CM47" s="7"/>
      <c r="CN47" s="12"/>
      <c r="CO47" s="7"/>
      <c r="CP47" s="7" t="str">
        <f t="shared" ca="1" si="16"/>
        <v/>
      </c>
    </row>
    <row r="48" spans="1:94" x14ac:dyDescent="0.25">
      <c r="A48" s="7"/>
      <c r="B48" s="12"/>
      <c r="C48" s="7"/>
      <c r="D48" s="7"/>
      <c r="E48" s="7"/>
      <c r="F48" s="7" t="str">
        <f>IF(C48="","",IFERROR(INDEX(VEICULOS!$C:$C,MATCH(C48,VEICULOS!$A:$A,0)),"?")&amp;IF(D48="",""," + "&amp;IFERROR(INDEX(VEICULOS!$C:$C,MATCH(D48,VEICULOS!$A:$A,0)),"?"))&amp;IF(E48="",""," + "&amp;IFERROR(INDEX(VEICULOS!$C:$C,MATCH(E48,VEICULOS!$A:$A,0)),"?")))</f>
        <v/>
      </c>
      <c r="G48" s="7" t="str">
        <f>IF(C48="","",IFERROR(INDEX(VEICULOS!$I:$I,MATCH(C48,VEICULOS!$A:$A,0)),"Não cadastrado"))</f>
        <v/>
      </c>
      <c r="H48" s="7"/>
      <c r="I48" s="7" t="str">
        <f>IF(H48="","",IFERROR(INDEX(MOTORISTAS!$B:$B,MATCH(H48,MOTORISTAS!$A:$A,0)),"Não cadastrado"))</f>
        <v/>
      </c>
      <c r="J48" s="7"/>
      <c r="K48" s="7"/>
      <c r="L48" s="7" t="str">
        <f>IF(K48="","",IFERROR(INDEX(MOTORISTAS!$B:$B,MATCH(K48,MOTORISTAS!$A:$A,0)),"Não cadastrado"))</f>
        <v/>
      </c>
      <c r="M48" s="7" t="str">
        <f>IF(H48="","",IFERROR(INDEX(MOTORISTAS!$AA:$AA,MATCH(H48,MOTORISTAS!$A:$A,0)),"Não cadastrado"))</f>
        <v/>
      </c>
      <c r="N48" s="7" t="str">
        <f>IF(H48="","",IF(COUNTIFS(CONSULTAS!$C$2:$C$2000,H48,CONSULTAS!$E$2:$E$2000,"GR",CONSULTAS!$S$2:$S$2000,"Sim")&gt;0,"Sim","Não"))</f>
        <v/>
      </c>
      <c r="O48" s="7" t="str">
        <f>IF(H48="","",IFERROR(INDEX(CONSULTAS!$L:$L,MATCH(H48&amp;"#GR",CONSULTAS!$T:$T,0)),"—"))</f>
        <v/>
      </c>
      <c r="P48" s="13" t="str">
        <f>IF(H48="","",IFERROR(INDEX(CONSULTAS!$Q:$Q,MATCH(H48&amp;"#GR",CONSULTAS!$T:$T,0)),""))</f>
        <v/>
      </c>
      <c r="Q48" s="7" t="str">
        <f>IF(H48="","",IF(COUNTIFS(CONSULTAS!$C$2:$C$2000,H48,CONSULTAS!$E$2:$E$2000,"Seguradora",CONSULTAS!$S$2:$S$2000,"Sim")&gt;0,"Sim","Não"))</f>
        <v/>
      </c>
      <c r="R48" s="7" t="str">
        <f>IF(H48="","",IFERROR(INDEX(CONSULTAS!$L:$L,MATCH(H48&amp;"#Seguradora",CONSULTAS!$T:$T,0)),"—"))</f>
        <v/>
      </c>
      <c r="S48" s="13" t="str">
        <f>IF(H48="","",IFERROR(INDEX(CONSULTAS!$Q:$Q,MATCH(H48&amp;"#Seguradora",CONSULTAS!$T:$T,0)),""))</f>
        <v/>
      </c>
      <c r="T48" s="10" t="str">
        <f>IF(H48="","",IFERROR(INDEX(CONSULTAS!$N:$N,MATCH(H48&amp;"#GR",CONSULTAS!$T:$T,0)),""))</f>
        <v/>
      </c>
      <c r="U48" s="7" t="str">
        <f>IF(K48="","N/A",IF(AND(COUNTIFS(CONSULTAS!$C$2:$C$2000,K48,CONSULTAS!$E$2:$E$2000,"GR",CONSULTAS!$S$2:$S$2000,"Sim")&gt;0,COUNTIFS(CONSULTAS!$C$2:$C$2000,K48,CONSULTAS!$E$2:$E$2000,"Seguradora",CONSULTAS!$S$2:$S$2000,"Sim")&gt;0),"Sim","Não"))</f>
        <v>N/A</v>
      </c>
      <c r="V48" s="7" t="str">
        <f>IF(C48="","",IFERROR(INDEX(VEICULOS!$X:$X,MATCH(C48,VEICULOS!$A:$A,0)),"Não"))</f>
        <v/>
      </c>
      <c r="W48" s="7"/>
      <c r="X48" s="7"/>
      <c r="Y48" s="7"/>
      <c r="Z48" s="10"/>
      <c r="AA48" s="7"/>
      <c r="AB48" s="10" t="str">
        <f t="shared" si="0"/>
        <v/>
      </c>
      <c r="AC48" s="7">
        <f>IF(OR(Y48="",AB48=""),0,SUMPRODUCT((PGR_REGRAS!$C$2:$C$61=Y48)*(PGR_REGRAS!$D$2:$D$61&lt;=AB48)*(PGR_REGRAS!$E$2:$E$61&gt;=AB48)*(PGR_REGRAS!$C$2:$C$61&lt;&gt;"")*ROW(PGR_REGRAS!$C$2:$C$61)))</f>
        <v>0</v>
      </c>
      <c r="AD48" s="7" t="str">
        <f>IF(AC48=0,IF(Y48="","","Sem regra - consultar seguradora"),INDEX(PGR_REGRAS!$A:$A,AC48))</f>
        <v/>
      </c>
      <c r="AE48" s="7" t="str">
        <f>IF(AC48=0,"",INDEX(PGR_REGRAS!$T:$T,AC48))</f>
        <v/>
      </c>
      <c r="AF48" s="7" t="str">
        <f>IF(AC48=0,"",INDEX(PGR_REGRAS!$I:$I,AC48))</f>
        <v/>
      </c>
      <c r="AG48" s="7" t="str">
        <f>IF(AC48=0,"",INDEX(PGR_REGRAS!$K:$K,AC48))</f>
        <v/>
      </c>
      <c r="AH48" s="7" t="str">
        <f t="shared" si="1"/>
        <v/>
      </c>
      <c r="AI48" s="7"/>
      <c r="AJ48" s="7"/>
      <c r="AK48" s="7"/>
      <c r="AL48" s="7"/>
      <c r="AM48" s="7"/>
      <c r="AN48" s="7"/>
      <c r="AO48" s="13"/>
      <c r="AP48" s="12"/>
      <c r="AQ48" s="12"/>
      <c r="AR48" s="7" t="str">
        <f>IF(C48="","",IFERROR(INDEX(RASTREADORES!$F:$F,MATCH(C48&amp;"#Principal",RASTREADORES!$Y:$Y,0))&amp;" ("&amp;INDEX(RASTREADORES!$G:$G,MATCH(C48&amp;"#Principal",RASTREADORES!$Y:$Y,0))&amp;")","Sem rastreador principal"))</f>
        <v/>
      </c>
      <c r="AS48" s="7" t="str">
        <f>IF(C48="","",IFERROR(INDEX(RASTREADORES!$H:$H,MATCH(C48&amp;"#Principal",RASTREADORES!$Y:$Y,0)),"—"))</f>
        <v/>
      </c>
      <c r="AT48" s="7" t="str">
        <f>IF(C48="","",IFERROR(INDEX(RASTREADORES!$A:$A,MATCH(C48&amp;"#Redundante",RASTREADORES!$Y:$Y,0)),IFERROR(INDEX(RASTREADORES!$A:$A,MATCH(C48&amp;"#Isca retornável",RASTREADORES!$Y:$Y,0)),IFERROR(INDEX(RASTREADORES!$A:$A,MATCH(C48&amp;"#Isca descartável",RASTREADORES!$Y:$Y,0)),"Nenhum"))))</f>
        <v/>
      </c>
      <c r="AU48" s="7" t="str">
        <f>IF(C48="","",IFERROR(INDEX(RASTREADORES!$L:$L,MATCH(C48&amp;"#Principal",RASTREADORES!$Y:$Y,0)),""))</f>
        <v/>
      </c>
      <c r="AV48" s="7" t="str">
        <f>IF(C48="","",IF(COUNTIFS(ESPELHAMENTOS!$B$2:$B$2000,C48,ESPELHAMENTOS!$O$2:$O$2000,"Sim")&gt;0,"Sim","Não"))</f>
        <v/>
      </c>
      <c r="AW48" s="7" t="str">
        <f>IF(C48="","",COUNTIFS(ESPELHAMENTOS!$B$2:$B$2000,C48,ESPELHAMENTOS!$O$2:$O$2000,"Sim"))</f>
        <v/>
      </c>
      <c r="AX48" s="7" t="str">
        <f>IF(C48="","",IF(COUNTIFS(ESPELHAMENTOS!$B$2:$B$2000,C48,ESPELHAMENTOS!$O$2:$O$2000,"Sim",ESPELHAMENTOS!$E$2:$E$2000,"GR transportadora")&gt;0,"Sim","Não"))</f>
        <v/>
      </c>
      <c r="AY48" s="7" t="str">
        <f>IF(OR(AQ48="",C48=""),"",IFERROR(ROUND((AQ48-SUMPRODUCT(MIN((ESPELHAMENTOS!$C$2:$C$2000=A48)*ESPELHAMENTOS!$H$2:$H$2000+(ESPELHAMENTOS!$C$2:$C$2000&lt;&gt;A48)*99999)))*24,1),""))</f>
        <v/>
      </c>
      <c r="AZ48" s="7" t="str">
        <f ca="1">IF(C48="","",IF(COUNTIFS(CHECKLISTS!$B$2:$B$2000,C48,CHECKLISTS!$AH$2:$AH$2000,"Válido",CHECKLISTS!$AG$2:$AG$2000,"&gt;="&amp;INT(IF(AO48="",TODAY(),AO48)))+COUNTIFS(CHECKLISTS!$B$2:$B$2000,C48,CHECKLISTS!$AH$2:$AH$2000,"Vence &lt;=7d",CHECKLISTS!$AG$2:$AG$2000,"&gt;="&amp;INT(IF(AO48="",TODAY(),AO48)))&gt;0,"Sim","Não"))</f>
        <v/>
      </c>
      <c r="BA48" s="13" t="str">
        <f>IF(C48="","",IF(COUNTIFS(CHECKLISTS!$B$2:$B$2000,C48,CHECKLISTS!$AF$2:$AF$2000,"Aprovado")=0,"",SUMPRODUCT(MAX((CHECKLISTS!$B$2:$B$2000=C48)*CHECKLISTS!$AG$2:$AG$2000))))</f>
        <v/>
      </c>
      <c r="BB48" s="7" t="str">
        <f>IF(A48="","",IF(COUNTIFS(SMP!$B$2:$B$2000,A48,SMP!$I$2:$I$2000,"Liberada")+COUNTIFS(SMP!$B$2:$B$2000,A48,SMP!$I$2:$I$2000,"Em andamento")+COUNTIFS(SMP!$B$2:$B$2000,A48,SMP!$I$2:$I$2000,"Finalizada")&gt;0,"Sim","Não"))</f>
        <v/>
      </c>
      <c r="BC48" s="7" t="str">
        <f>IF(A48="","",IFERROR(INDEX(SMP!$A:$A,MATCH(A48,SMP!$B:$B,0)),"—"))</f>
        <v/>
      </c>
      <c r="BD48" s="7" t="str">
        <f>IF(A48="","",IFERROR(INDEX(SMP!$I:$I,MATCH(A48,SMP!$B:$B,0)),"Não aberta"))</f>
        <v/>
      </c>
      <c r="BE48" s="7" t="str">
        <f>IF(A48="","",IFERROR(INDEX(SMP!$D:$D,MATCH(A48,SMP!$B:$B,0)),""))</f>
        <v/>
      </c>
      <c r="BF48" s="7" t="str">
        <f>IF(A48="","",IF(COUNTIFS(AVERBACOES!$B$2:$B$2000,A48,AVERBACOES!$Q$2:$Q$2000,"Averbado completo")+COUNTIFS(AVERBACOES!$B$2:$B$2000,A48,AVERBACOES!$Q$2:$Q$2000,"Averbado CRT")+COUNTIFS(AVERBACOES!$B$2:$B$2000,A48,AVERBACOES!$Q$2:$Q$2000,"Averbado CT-e")+COUNTIFS(AVERBACOES!$B$2:$B$2000,A48,AVERBACOES!$Q$2:$Q$2000,"Averbado MDF-e")+COUNTIFS(AVERBACOES!$B$2:$B$2000,A48,AVERBACOES!$Q$2:$Q$2000,"Averbado pelo embarcador")&gt;0,"Sim","Não"))</f>
        <v/>
      </c>
      <c r="BG48" s="7" t="str">
        <f>IF(A48="","",IFERROR(INDEX(AVERBACOES!$L:$L,MATCH(A48,AVERBACOES!$B:$B,0)),"—"))</f>
        <v/>
      </c>
      <c r="BH48" s="7"/>
      <c r="BI48" s="7"/>
      <c r="BJ48" s="7"/>
      <c r="BK48" s="7"/>
      <c r="BL48" s="7"/>
      <c r="BM48" s="7">
        <f t="shared" si="2"/>
        <v>0</v>
      </c>
      <c r="BN48" s="7" t="str">
        <f t="shared" si="3"/>
        <v/>
      </c>
      <c r="BO48" s="7" t="str">
        <f t="shared" si="4"/>
        <v/>
      </c>
      <c r="BP48" s="7" t="str">
        <f t="shared" si="5"/>
        <v/>
      </c>
      <c r="BQ48" s="7" t="str">
        <f t="shared" si="6"/>
        <v/>
      </c>
      <c r="BR48" s="12"/>
      <c r="BS48" s="7" t="str">
        <f t="shared" si="7"/>
        <v/>
      </c>
      <c r="BT48" s="7" t="str">
        <f>IF(C48="","",IF(BV48=0,"Sem posição registrada",IFERROR(INDEX(POSICOES!$E:$E,MATCH(C48&amp;"#"&amp;ROUND(BV48*1440,0),POSICOES!$R:$R,0)),"?")))</f>
        <v/>
      </c>
      <c r="BU48" s="7" t="str">
        <f>IF(OR(C48="",BV48=0),"",IFERROR(INDEX(POSICOES!$F:$F,MATCH(C48&amp;"#"&amp;ROUND(BV48*1440,0),POSICOES!$R:$R,0))&amp;"/"&amp;INDEX(POSICOES!$G:$G,MATCH(C48&amp;"#"&amp;ROUND(BV48*1440,0),POSICOES!$R:$R,0))&amp;" - "&amp;INDEX(POSICOES!$H:$H,MATCH(C48&amp;"#"&amp;ROUND(BV48*1440,0),POSICOES!$R:$R,0)),""))</f>
        <v/>
      </c>
      <c r="BV48" s="14">
        <f>IF(C48="",0,SUMPRODUCT(MAX((POSICOES!$C$2:$C$3000=C48)*POSICOES!$B$2:$B$3000)))</f>
        <v>0</v>
      </c>
      <c r="BW48" s="7" t="str">
        <f t="shared" ca="1" si="8"/>
        <v/>
      </c>
      <c r="BX48" s="7" t="str">
        <f t="shared" ca="1" si="9"/>
        <v/>
      </c>
      <c r="BY48" s="12"/>
      <c r="BZ48" s="12"/>
      <c r="CA48" s="7" t="str">
        <f>IF(A48="","",IF(COUNTIFS(FRONTEIRA!$B$2:$B$2000,A48,FRONTEIRA!$AA$2:$AA$2000,"Sim")=0,"",ROUND(SUMIFS(FRONTEIRA!$Y$2:$Y$2000,FRONTEIRA!$B$2:$B$2000,A48,FRONTEIRA!$AA$2:$AA$2000,"Sim"),1)))</f>
        <v/>
      </c>
      <c r="CB48" s="7" t="str">
        <f>IF(A48="","",IFERROR(INDEX(FRONTEIRA!$L:$L,MATCH(A48,FRONTEIRA!$B:$B,0)),""))</f>
        <v/>
      </c>
      <c r="CC48" s="7" t="str">
        <f>IF(A48="","",IF(COUNTIFS(OCORRENCIAS!$B$2:$B$2000,A48,OCORRENCIAS!$Z$2:$Z$2000,"Sim")&gt;0,"Sim","Não"))</f>
        <v/>
      </c>
      <c r="CD48" s="7" t="str">
        <f t="shared" si="10"/>
        <v/>
      </c>
      <c r="CE48" s="7"/>
      <c r="CF48" s="7" t="str">
        <f t="shared" ca="1" si="11"/>
        <v xml:space="preserve">Motorista GR; Motorista seguradora; Veículo GR; Checklist; Espelhamento; SMP; Averbação; </v>
      </c>
      <c r="CG48" s="7" t="str">
        <f t="shared" si="12"/>
        <v/>
      </c>
      <c r="CH48" s="7" t="str">
        <f t="shared" si="13"/>
        <v/>
      </c>
      <c r="CI48" s="7" t="str">
        <f t="shared" si="14"/>
        <v>Não</v>
      </c>
      <c r="CJ48" s="7" t="str">
        <f t="shared" si="15"/>
        <v/>
      </c>
      <c r="CK48" s="7"/>
      <c r="CL48" s="7"/>
      <c r="CM48" s="7"/>
      <c r="CN48" s="12"/>
      <c r="CO48" s="7"/>
      <c r="CP48" s="7" t="str">
        <f t="shared" ca="1" si="16"/>
        <v/>
      </c>
    </row>
    <row r="49" spans="1:94" x14ac:dyDescent="0.25">
      <c r="A49" s="7"/>
      <c r="B49" s="12"/>
      <c r="C49" s="7"/>
      <c r="D49" s="7"/>
      <c r="E49" s="7"/>
      <c r="F49" s="7" t="str">
        <f>IF(C49="","",IFERROR(INDEX(VEICULOS!$C:$C,MATCH(C49,VEICULOS!$A:$A,0)),"?")&amp;IF(D49="",""," + "&amp;IFERROR(INDEX(VEICULOS!$C:$C,MATCH(D49,VEICULOS!$A:$A,0)),"?"))&amp;IF(E49="",""," + "&amp;IFERROR(INDEX(VEICULOS!$C:$C,MATCH(E49,VEICULOS!$A:$A,0)),"?")))</f>
        <v/>
      </c>
      <c r="G49" s="7" t="str">
        <f>IF(C49="","",IFERROR(INDEX(VEICULOS!$I:$I,MATCH(C49,VEICULOS!$A:$A,0)),"Não cadastrado"))</f>
        <v/>
      </c>
      <c r="H49" s="7"/>
      <c r="I49" s="7" t="str">
        <f>IF(H49="","",IFERROR(INDEX(MOTORISTAS!$B:$B,MATCH(H49,MOTORISTAS!$A:$A,0)),"Não cadastrado"))</f>
        <v/>
      </c>
      <c r="J49" s="7"/>
      <c r="K49" s="7"/>
      <c r="L49" s="7" t="str">
        <f>IF(K49="","",IFERROR(INDEX(MOTORISTAS!$B:$B,MATCH(K49,MOTORISTAS!$A:$A,0)),"Não cadastrado"))</f>
        <v/>
      </c>
      <c r="M49" s="7" t="str">
        <f>IF(H49="","",IFERROR(INDEX(MOTORISTAS!$AA:$AA,MATCH(H49,MOTORISTAS!$A:$A,0)),"Não cadastrado"))</f>
        <v/>
      </c>
      <c r="N49" s="7" t="str">
        <f>IF(H49="","",IF(COUNTIFS(CONSULTAS!$C$2:$C$2000,H49,CONSULTAS!$E$2:$E$2000,"GR",CONSULTAS!$S$2:$S$2000,"Sim")&gt;0,"Sim","Não"))</f>
        <v/>
      </c>
      <c r="O49" s="7" t="str">
        <f>IF(H49="","",IFERROR(INDEX(CONSULTAS!$L:$L,MATCH(H49&amp;"#GR",CONSULTAS!$T:$T,0)),"—"))</f>
        <v/>
      </c>
      <c r="P49" s="13" t="str">
        <f>IF(H49="","",IFERROR(INDEX(CONSULTAS!$Q:$Q,MATCH(H49&amp;"#GR",CONSULTAS!$T:$T,0)),""))</f>
        <v/>
      </c>
      <c r="Q49" s="7" t="str">
        <f>IF(H49="","",IF(COUNTIFS(CONSULTAS!$C$2:$C$2000,H49,CONSULTAS!$E$2:$E$2000,"Seguradora",CONSULTAS!$S$2:$S$2000,"Sim")&gt;0,"Sim","Não"))</f>
        <v/>
      </c>
      <c r="R49" s="7" t="str">
        <f>IF(H49="","",IFERROR(INDEX(CONSULTAS!$L:$L,MATCH(H49&amp;"#Seguradora",CONSULTAS!$T:$T,0)),"—"))</f>
        <v/>
      </c>
      <c r="S49" s="13" t="str">
        <f>IF(H49="","",IFERROR(INDEX(CONSULTAS!$Q:$Q,MATCH(H49&amp;"#Seguradora",CONSULTAS!$T:$T,0)),""))</f>
        <v/>
      </c>
      <c r="T49" s="10" t="str">
        <f>IF(H49="","",IFERROR(INDEX(CONSULTAS!$N:$N,MATCH(H49&amp;"#GR",CONSULTAS!$T:$T,0)),""))</f>
        <v/>
      </c>
      <c r="U49" s="7" t="str">
        <f>IF(K49="","N/A",IF(AND(COUNTIFS(CONSULTAS!$C$2:$C$2000,K49,CONSULTAS!$E$2:$E$2000,"GR",CONSULTAS!$S$2:$S$2000,"Sim")&gt;0,COUNTIFS(CONSULTAS!$C$2:$C$2000,K49,CONSULTAS!$E$2:$E$2000,"Seguradora",CONSULTAS!$S$2:$S$2000,"Sim")&gt;0),"Sim","Não"))</f>
        <v>N/A</v>
      </c>
      <c r="V49" s="7" t="str">
        <f>IF(C49="","",IFERROR(INDEX(VEICULOS!$X:$X,MATCH(C49,VEICULOS!$A:$A,0)),"Não"))</f>
        <v/>
      </c>
      <c r="W49" s="7"/>
      <c r="X49" s="7"/>
      <c r="Y49" s="7"/>
      <c r="Z49" s="10"/>
      <c r="AA49" s="7"/>
      <c r="AB49" s="10" t="str">
        <f t="shared" si="0"/>
        <v/>
      </c>
      <c r="AC49" s="7">
        <f>IF(OR(Y49="",AB49=""),0,SUMPRODUCT((PGR_REGRAS!$C$2:$C$61=Y49)*(PGR_REGRAS!$D$2:$D$61&lt;=AB49)*(PGR_REGRAS!$E$2:$E$61&gt;=AB49)*(PGR_REGRAS!$C$2:$C$61&lt;&gt;"")*ROW(PGR_REGRAS!$C$2:$C$61)))</f>
        <v>0</v>
      </c>
      <c r="AD49" s="7" t="str">
        <f>IF(AC49=0,IF(Y49="","","Sem regra - consultar seguradora"),INDEX(PGR_REGRAS!$A:$A,AC49))</f>
        <v/>
      </c>
      <c r="AE49" s="7" t="str">
        <f>IF(AC49=0,"",INDEX(PGR_REGRAS!$T:$T,AC49))</f>
        <v/>
      </c>
      <c r="AF49" s="7" t="str">
        <f>IF(AC49=0,"",INDEX(PGR_REGRAS!$I:$I,AC49))</f>
        <v/>
      </c>
      <c r="AG49" s="7" t="str">
        <f>IF(AC49=0,"",INDEX(PGR_REGRAS!$K:$K,AC49))</f>
        <v/>
      </c>
      <c r="AH49" s="7" t="str">
        <f t="shared" si="1"/>
        <v/>
      </c>
      <c r="AI49" s="7"/>
      <c r="AJ49" s="7"/>
      <c r="AK49" s="7"/>
      <c r="AL49" s="7"/>
      <c r="AM49" s="7"/>
      <c r="AN49" s="7"/>
      <c r="AO49" s="13"/>
      <c r="AP49" s="12"/>
      <c r="AQ49" s="12"/>
      <c r="AR49" s="7" t="str">
        <f>IF(C49="","",IFERROR(INDEX(RASTREADORES!$F:$F,MATCH(C49&amp;"#Principal",RASTREADORES!$Y:$Y,0))&amp;" ("&amp;INDEX(RASTREADORES!$G:$G,MATCH(C49&amp;"#Principal",RASTREADORES!$Y:$Y,0))&amp;")","Sem rastreador principal"))</f>
        <v/>
      </c>
      <c r="AS49" s="7" t="str">
        <f>IF(C49="","",IFERROR(INDEX(RASTREADORES!$H:$H,MATCH(C49&amp;"#Principal",RASTREADORES!$Y:$Y,0)),"—"))</f>
        <v/>
      </c>
      <c r="AT49" s="7" t="str">
        <f>IF(C49="","",IFERROR(INDEX(RASTREADORES!$A:$A,MATCH(C49&amp;"#Redundante",RASTREADORES!$Y:$Y,0)),IFERROR(INDEX(RASTREADORES!$A:$A,MATCH(C49&amp;"#Isca retornável",RASTREADORES!$Y:$Y,0)),IFERROR(INDEX(RASTREADORES!$A:$A,MATCH(C49&amp;"#Isca descartável",RASTREADORES!$Y:$Y,0)),"Nenhum"))))</f>
        <v/>
      </c>
      <c r="AU49" s="7" t="str">
        <f>IF(C49="","",IFERROR(INDEX(RASTREADORES!$L:$L,MATCH(C49&amp;"#Principal",RASTREADORES!$Y:$Y,0)),""))</f>
        <v/>
      </c>
      <c r="AV49" s="7" t="str">
        <f>IF(C49="","",IF(COUNTIFS(ESPELHAMENTOS!$B$2:$B$2000,C49,ESPELHAMENTOS!$O$2:$O$2000,"Sim")&gt;0,"Sim","Não"))</f>
        <v/>
      </c>
      <c r="AW49" s="7" t="str">
        <f>IF(C49="","",COUNTIFS(ESPELHAMENTOS!$B$2:$B$2000,C49,ESPELHAMENTOS!$O$2:$O$2000,"Sim"))</f>
        <v/>
      </c>
      <c r="AX49" s="7" t="str">
        <f>IF(C49="","",IF(COUNTIFS(ESPELHAMENTOS!$B$2:$B$2000,C49,ESPELHAMENTOS!$O$2:$O$2000,"Sim",ESPELHAMENTOS!$E$2:$E$2000,"GR transportadora")&gt;0,"Sim","Não"))</f>
        <v/>
      </c>
      <c r="AY49" s="7" t="str">
        <f>IF(OR(AQ49="",C49=""),"",IFERROR(ROUND((AQ49-SUMPRODUCT(MIN((ESPELHAMENTOS!$C$2:$C$2000=A49)*ESPELHAMENTOS!$H$2:$H$2000+(ESPELHAMENTOS!$C$2:$C$2000&lt;&gt;A49)*99999)))*24,1),""))</f>
        <v/>
      </c>
      <c r="AZ49" s="7" t="str">
        <f ca="1">IF(C49="","",IF(COUNTIFS(CHECKLISTS!$B$2:$B$2000,C49,CHECKLISTS!$AH$2:$AH$2000,"Válido",CHECKLISTS!$AG$2:$AG$2000,"&gt;="&amp;INT(IF(AO49="",TODAY(),AO49)))+COUNTIFS(CHECKLISTS!$B$2:$B$2000,C49,CHECKLISTS!$AH$2:$AH$2000,"Vence &lt;=7d",CHECKLISTS!$AG$2:$AG$2000,"&gt;="&amp;INT(IF(AO49="",TODAY(),AO49)))&gt;0,"Sim","Não"))</f>
        <v/>
      </c>
      <c r="BA49" s="13" t="str">
        <f>IF(C49="","",IF(COUNTIFS(CHECKLISTS!$B$2:$B$2000,C49,CHECKLISTS!$AF$2:$AF$2000,"Aprovado")=0,"",SUMPRODUCT(MAX((CHECKLISTS!$B$2:$B$2000=C49)*CHECKLISTS!$AG$2:$AG$2000))))</f>
        <v/>
      </c>
      <c r="BB49" s="7" t="str">
        <f>IF(A49="","",IF(COUNTIFS(SMP!$B$2:$B$2000,A49,SMP!$I$2:$I$2000,"Liberada")+COUNTIFS(SMP!$B$2:$B$2000,A49,SMP!$I$2:$I$2000,"Em andamento")+COUNTIFS(SMP!$B$2:$B$2000,A49,SMP!$I$2:$I$2000,"Finalizada")&gt;0,"Sim","Não"))</f>
        <v/>
      </c>
      <c r="BC49" s="7" t="str">
        <f>IF(A49="","",IFERROR(INDEX(SMP!$A:$A,MATCH(A49,SMP!$B:$B,0)),"—"))</f>
        <v/>
      </c>
      <c r="BD49" s="7" t="str">
        <f>IF(A49="","",IFERROR(INDEX(SMP!$I:$I,MATCH(A49,SMP!$B:$B,0)),"Não aberta"))</f>
        <v/>
      </c>
      <c r="BE49" s="7" t="str">
        <f>IF(A49="","",IFERROR(INDEX(SMP!$D:$D,MATCH(A49,SMP!$B:$B,0)),""))</f>
        <v/>
      </c>
      <c r="BF49" s="7" t="str">
        <f>IF(A49="","",IF(COUNTIFS(AVERBACOES!$B$2:$B$2000,A49,AVERBACOES!$Q$2:$Q$2000,"Averbado completo")+COUNTIFS(AVERBACOES!$B$2:$B$2000,A49,AVERBACOES!$Q$2:$Q$2000,"Averbado CRT")+COUNTIFS(AVERBACOES!$B$2:$B$2000,A49,AVERBACOES!$Q$2:$Q$2000,"Averbado CT-e")+COUNTIFS(AVERBACOES!$B$2:$B$2000,A49,AVERBACOES!$Q$2:$Q$2000,"Averbado MDF-e")+COUNTIFS(AVERBACOES!$B$2:$B$2000,A49,AVERBACOES!$Q$2:$Q$2000,"Averbado pelo embarcador")&gt;0,"Sim","Não"))</f>
        <v/>
      </c>
      <c r="BG49" s="7" t="str">
        <f>IF(A49="","",IFERROR(INDEX(AVERBACOES!$L:$L,MATCH(A49,AVERBACOES!$B:$B,0)),"—"))</f>
        <v/>
      </c>
      <c r="BH49" s="7"/>
      <c r="BI49" s="7"/>
      <c r="BJ49" s="7"/>
      <c r="BK49" s="7"/>
      <c r="BL49" s="7"/>
      <c r="BM49" s="7">
        <f t="shared" si="2"/>
        <v>0</v>
      </c>
      <c r="BN49" s="7" t="str">
        <f t="shared" si="3"/>
        <v/>
      </c>
      <c r="BO49" s="7" t="str">
        <f t="shared" si="4"/>
        <v/>
      </c>
      <c r="BP49" s="7" t="str">
        <f t="shared" si="5"/>
        <v/>
      </c>
      <c r="BQ49" s="7" t="str">
        <f t="shared" si="6"/>
        <v/>
      </c>
      <c r="BR49" s="12"/>
      <c r="BS49" s="7" t="str">
        <f t="shared" si="7"/>
        <v/>
      </c>
      <c r="BT49" s="7" t="str">
        <f>IF(C49="","",IF(BV49=0,"Sem posição registrada",IFERROR(INDEX(POSICOES!$E:$E,MATCH(C49&amp;"#"&amp;ROUND(BV49*1440,0),POSICOES!$R:$R,0)),"?")))</f>
        <v/>
      </c>
      <c r="BU49" s="7" t="str">
        <f>IF(OR(C49="",BV49=0),"",IFERROR(INDEX(POSICOES!$F:$F,MATCH(C49&amp;"#"&amp;ROUND(BV49*1440,0),POSICOES!$R:$R,0))&amp;"/"&amp;INDEX(POSICOES!$G:$G,MATCH(C49&amp;"#"&amp;ROUND(BV49*1440,0),POSICOES!$R:$R,0))&amp;" - "&amp;INDEX(POSICOES!$H:$H,MATCH(C49&amp;"#"&amp;ROUND(BV49*1440,0),POSICOES!$R:$R,0)),""))</f>
        <v/>
      </c>
      <c r="BV49" s="14">
        <f>IF(C49="",0,SUMPRODUCT(MAX((POSICOES!$C$2:$C$3000=C49)*POSICOES!$B$2:$B$3000)))</f>
        <v>0</v>
      </c>
      <c r="BW49" s="7" t="str">
        <f t="shared" ca="1" si="8"/>
        <v/>
      </c>
      <c r="BX49" s="7" t="str">
        <f t="shared" ca="1" si="9"/>
        <v/>
      </c>
      <c r="BY49" s="12"/>
      <c r="BZ49" s="12"/>
      <c r="CA49" s="7" t="str">
        <f>IF(A49="","",IF(COUNTIFS(FRONTEIRA!$B$2:$B$2000,A49,FRONTEIRA!$AA$2:$AA$2000,"Sim")=0,"",ROUND(SUMIFS(FRONTEIRA!$Y$2:$Y$2000,FRONTEIRA!$B$2:$B$2000,A49,FRONTEIRA!$AA$2:$AA$2000,"Sim"),1)))</f>
        <v/>
      </c>
      <c r="CB49" s="7" t="str">
        <f>IF(A49="","",IFERROR(INDEX(FRONTEIRA!$L:$L,MATCH(A49,FRONTEIRA!$B:$B,0)),""))</f>
        <v/>
      </c>
      <c r="CC49" s="7" t="str">
        <f>IF(A49="","",IF(COUNTIFS(OCORRENCIAS!$B$2:$B$2000,A49,OCORRENCIAS!$Z$2:$Z$2000,"Sim")&gt;0,"Sim","Não"))</f>
        <v/>
      </c>
      <c r="CD49" s="7" t="str">
        <f t="shared" si="10"/>
        <v/>
      </c>
      <c r="CE49" s="7"/>
      <c r="CF49" s="7" t="str">
        <f t="shared" ca="1" si="11"/>
        <v xml:space="preserve">Motorista GR; Motorista seguradora; Veículo GR; Checklist; Espelhamento; SMP; Averbação; </v>
      </c>
      <c r="CG49" s="7" t="str">
        <f t="shared" si="12"/>
        <v/>
      </c>
      <c r="CH49" s="7" t="str">
        <f t="shared" si="13"/>
        <v/>
      </c>
      <c r="CI49" s="7" t="str">
        <f t="shared" si="14"/>
        <v>Não</v>
      </c>
      <c r="CJ49" s="7" t="str">
        <f t="shared" si="15"/>
        <v/>
      </c>
      <c r="CK49" s="7"/>
      <c r="CL49" s="7"/>
      <c r="CM49" s="7"/>
      <c r="CN49" s="12"/>
      <c r="CO49" s="7"/>
      <c r="CP49" s="7" t="str">
        <f t="shared" ca="1" si="16"/>
        <v/>
      </c>
    </row>
    <row r="50" spans="1:94" x14ac:dyDescent="0.25">
      <c r="A50" s="7"/>
      <c r="B50" s="12"/>
      <c r="C50" s="7"/>
      <c r="D50" s="7"/>
      <c r="E50" s="7"/>
      <c r="F50" s="7" t="str">
        <f>IF(C50="","",IFERROR(INDEX(VEICULOS!$C:$C,MATCH(C50,VEICULOS!$A:$A,0)),"?")&amp;IF(D50="",""," + "&amp;IFERROR(INDEX(VEICULOS!$C:$C,MATCH(D50,VEICULOS!$A:$A,0)),"?"))&amp;IF(E50="",""," + "&amp;IFERROR(INDEX(VEICULOS!$C:$C,MATCH(E50,VEICULOS!$A:$A,0)),"?")))</f>
        <v/>
      </c>
      <c r="G50" s="7" t="str">
        <f>IF(C50="","",IFERROR(INDEX(VEICULOS!$I:$I,MATCH(C50,VEICULOS!$A:$A,0)),"Não cadastrado"))</f>
        <v/>
      </c>
      <c r="H50" s="7"/>
      <c r="I50" s="7" t="str">
        <f>IF(H50="","",IFERROR(INDEX(MOTORISTAS!$B:$B,MATCH(H50,MOTORISTAS!$A:$A,0)),"Não cadastrado"))</f>
        <v/>
      </c>
      <c r="J50" s="7"/>
      <c r="K50" s="7"/>
      <c r="L50" s="7" t="str">
        <f>IF(K50="","",IFERROR(INDEX(MOTORISTAS!$B:$B,MATCH(K50,MOTORISTAS!$A:$A,0)),"Não cadastrado"))</f>
        <v/>
      </c>
      <c r="M50" s="7" t="str">
        <f>IF(H50="","",IFERROR(INDEX(MOTORISTAS!$AA:$AA,MATCH(H50,MOTORISTAS!$A:$A,0)),"Não cadastrado"))</f>
        <v/>
      </c>
      <c r="N50" s="7" t="str">
        <f>IF(H50="","",IF(COUNTIFS(CONSULTAS!$C$2:$C$2000,H50,CONSULTAS!$E$2:$E$2000,"GR",CONSULTAS!$S$2:$S$2000,"Sim")&gt;0,"Sim","Não"))</f>
        <v/>
      </c>
      <c r="O50" s="7" t="str">
        <f>IF(H50="","",IFERROR(INDEX(CONSULTAS!$L:$L,MATCH(H50&amp;"#GR",CONSULTAS!$T:$T,0)),"—"))</f>
        <v/>
      </c>
      <c r="P50" s="13" t="str">
        <f>IF(H50="","",IFERROR(INDEX(CONSULTAS!$Q:$Q,MATCH(H50&amp;"#GR",CONSULTAS!$T:$T,0)),""))</f>
        <v/>
      </c>
      <c r="Q50" s="7" t="str">
        <f>IF(H50="","",IF(COUNTIFS(CONSULTAS!$C$2:$C$2000,H50,CONSULTAS!$E$2:$E$2000,"Seguradora",CONSULTAS!$S$2:$S$2000,"Sim")&gt;0,"Sim","Não"))</f>
        <v/>
      </c>
      <c r="R50" s="7" t="str">
        <f>IF(H50="","",IFERROR(INDEX(CONSULTAS!$L:$L,MATCH(H50&amp;"#Seguradora",CONSULTAS!$T:$T,0)),"—"))</f>
        <v/>
      </c>
      <c r="S50" s="13" t="str">
        <f>IF(H50="","",IFERROR(INDEX(CONSULTAS!$Q:$Q,MATCH(H50&amp;"#Seguradora",CONSULTAS!$T:$T,0)),""))</f>
        <v/>
      </c>
      <c r="T50" s="10" t="str">
        <f>IF(H50="","",IFERROR(INDEX(CONSULTAS!$N:$N,MATCH(H50&amp;"#GR",CONSULTAS!$T:$T,0)),""))</f>
        <v/>
      </c>
      <c r="U50" s="7" t="str">
        <f>IF(K50="","N/A",IF(AND(COUNTIFS(CONSULTAS!$C$2:$C$2000,K50,CONSULTAS!$E$2:$E$2000,"GR",CONSULTAS!$S$2:$S$2000,"Sim")&gt;0,COUNTIFS(CONSULTAS!$C$2:$C$2000,K50,CONSULTAS!$E$2:$E$2000,"Seguradora",CONSULTAS!$S$2:$S$2000,"Sim")&gt;0),"Sim","Não"))</f>
        <v>N/A</v>
      </c>
      <c r="V50" s="7" t="str">
        <f>IF(C50="","",IFERROR(INDEX(VEICULOS!$X:$X,MATCH(C50,VEICULOS!$A:$A,0)),"Não"))</f>
        <v/>
      </c>
      <c r="W50" s="7"/>
      <c r="X50" s="7"/>
      <c r="Y50" s="7"/>
      <c r="Z50" s="10"/>
      <c r="AA50" s="7"/>
      <c r="AB50" s="10" t="str">
        <f t="shared" si="0"/>
        <v/>
      </c>
      <c r="AC50" s="7">
        <f>IF(OR(Y50="",AB50=""),0,SUMPRODUCT((PGR_REGRAS!$C$2:$C$61=Y50)*(PGR_REGRAS!$D$2:$D$61&lt;=AB50)*(PGR_REGRAS!$E$2:$E$61&gt;=AB50)*(PGR_REGRAS!$C$2:$C$61&lt;&gt;"")*ROW(PGR_REGRAS!$C$2:$C$61)))</f>
        <v>0</v>
      </c>
      <c r="AD50" s="7" t="str">
        <f>IF(AC50=0,IF(Y50="","","Sem regra - consultar seguradora"),INDEX(PGR_REGRAS!$A:$A,AC50))</f>
        <v/>
      </c>
      <c r="AE50" s="7" t="str">
        <f>IF(AC50=0,"",INDEX(PGR_REGRAS!$T:$T,AC50))</f>
        <v/>
      </c>
      <c r="AF50" s="7" t="str">
        <f>IF(AC50=0,"",INDEX(PGR_REGRAS!$I:$I,AC50))</f>
        <v/>
      </c>
      <c r="AG50" s="7" t="str">
        <f>IF(AC50=0,"",INDEX(PGR_REGRAS!$K:$K,AC50))</f>
        <v/>
      </c>
      <c r="AH50" s="7" t="str">
        <f t="shared" si="1"/>
        <v/>
      </c>
      <c r="AI50" s="7"/>
      <c r="AJ50" s="7"/>
      <c r="AK50" s="7"/>
      <c r="AL50" s="7"/>
      <c r="AM50" s="7"/>
      <c r="AN50" s="7"/>
      <c r="AO50" s="13"/>
      <c r="AP50" s="12"/>
      <c r="AQ50" s="12"/>
      <c r="AR50" s="7" t="str">
        <f>IF(C50="","",IFERROR(INDEX(RASTREADORES!$F:$F,MATCH(C50&amp;"#Principal",RASTREADORES!$Y:$Y,0))&amp;" ("&amp;INDEX(RASTREADORES!$G:$G,MATCH(C50&amp;"#Principal",RASTREADORES!$Y:$Y,0))&amp;")","Sem rastreador principal"))</f>
        <v/>
      </c>
      <c r="AS50" s="7" t="str">
        <f>IF(C50="","",IFERROR(INDEX(RASTREADORES!$H:$H,MATCH(C50&amp;"#Principal",RASTREADORES!$Y:$Y,0)),"—"))</f>
        <v/>
      </c>
      <c r="AT50" s="7" t="str">
        <f>IF(C50="","",IFERROR(INDEX(RASTREADORES!$A:$A,MATCH(C50&amp;"#Redundante",RASTREADORES!$Y:$Y,0)),IFERROR(INDEX(RASTREADORES!$A:$A,MATCH(C50&amp;"#Isca retornável",RASTREADORES!$Y:$Y,0)),IFERROR(INDEX(RASTREADORES!$A:$A,MATCH(C50&amp;"#Isca descartável",RASTREADORES!$Y:$Y,0)),"Nenhum"))))</f>
        <v/>
      </c>
      <c r="AU50" s="7" t="str">
        <f>IF(C50="","",IFERROR(INDEX(RASTREADORES!$L:$L,MATCH(C50&amp;"#Principal",RASTREADORES!$Y:$Y,0)),""))</f>
        <v/>
      </c>
      <c r="AV50" s="7" t="str">
        <f>IF(C50="","",IF(COUNTIFS(ESPELHAMENTOS!$B$2:$B$2000,C50,ESPELHAMENTOS!$O$2:$O$2000,"Sim")&gt;0,"Sim","Não"))</f>
        <v/>
      </c>
      <c r="AW50" s="7" t="str">
        <f>IF(C50="","",COUNTIFS(ESPELHAMENTOS!$B$2:$B$2000,C50,ESPELHAMENTOS!$O$2:$O$2000,"Sim"))</f>
        <v/>
      </c>
      <c r="AX50" s="7" t="str">
        <f>IF(C50="","",IF(COUNTIFS(ESPELHAMENTOS!$B$2:$B$2000,C50,ESPELHAMENTOS!$O$2:$O$2000,"Sim",ESPELHAMENTOS!$E$2:$E$2000,"GR transportadora")&gt;0,"Sim","Não"))</f>
        <v/>
      </c>
      <c r="AY50" s="7" t="str">
        <f>IF(OR(AQ50="",C50=""),"",IFERROR(ROUND((AQ50-SUMPRODUCT(MIN((ESPELHAMENTOS!$C$2:$C$2000=A50)*ESPELHAMENTOS!$H$2:$H$2000+(ESPELHAMENTOS!$C$2:$C$2000&lt;&gt;A50)*99999)))*24,1),""))</f>
        <v/>
      </c>
      <c r="AZ50" s="7" t="str">
        <f ca="1">IF(C50="","",IF(COUNTIFS(CHECKLISTS!$B$2:$B$2000,C50,CHECKLISTS!$AH$2:$AH$2000,"Válido",CHECKLISTS!$AG$2:$AG$2000,"&gt;="&amp;INT(IF(AO50="",TODAY(),AO50)))+COUNTIFS(CHECKLISTS!$B$2:$B$2000,C50,CHECKLISTS!$AH$2:$AH$2000,"Vence &lt;=7d",CHECKLISTS!$AG$2:$AG$2000,"&gt;="&amp;INT(IF(AO50="",TODAY(),AO50)))&gt;0,"Sim","Não"))</f>
        <v/>
      </c>
      <c r="BA50" s="13" t="str">
        <f>IF(C50="","",IF(COUNTIFS(CHECKLISTS!$B$2:$B$2000,C50,CHECKLISTS!$AF$2:$AF$2000,"Aprovado")=0,"",SUMPRODUCT(MAX((CHECKLISTS!$B$2:$B$2000=C50)*CHECKLISTS!$AG$2:$AG$2000))))</f>
        <v/>
      </c>
      <c r="BB50" s="7" t="str">
        <f>IF(A50="","",IF(COUNTIFS(SMP!$B$2:$B$2000,A50,SMP!$I$2:$I$2000,"Liberada")+COUNTIFS(SMP!$B$2:$B$2000,A50,SMP!$I$2:$I$2000,"Em andamento")+COUNTIFS(SMP!$B$2:$B$2000,A50,SMP!$I$2:$I$2000,"Finalizada")&gt;0,"Sim","Não"))</f>
        <v/>
      </c>
      <c r="BC50" s="7" t="str">
        <f>IF(A50="","",IFERROR(INDEX(SMP!$A:$A,MATCH(A50,SMP!$B:$B,0)),"—"))</f>
        <v/>
      </c>
      <c r="BD50" s="7" t="str">
        <f>IF(A50="","",IFERROR(INDEX(SMP!$I:$I,MATCH(A50,SMP!$B:$B,0)),"Não aberta"))</f>
        <v/>
      </c>
      <c r="BE50" s="7" t="str">
        <f>IF(A50="","",IFERROR(INDEX(SMP!$D:$D,MATCH(A50,SMP!$B:$B,0)),""))</f>
        <v/>
      </c>
      <c r="BF50" s="7" t="str">
        <f>IF(A50="","",IF(COUNTIFS(AVERBACOES!$B$2:$B$2000,A50,AVERBACOES!$Q$2:$Q$2000,"Averbado completo")+COUNTIFS(AVERBACOES!$B$2:$B$2000,A50,AVERBACOES!$Q$2:$Q$2000,"Averbado CRT")+COUNTIFS(AVERBACOES!$B$2:$B$2000,A50,AVERBACOES!$Q$2:$Q$2000,"Averbado CT-e")+COUNTIFS(AVERBACOES!$B$2:$B$2000,A50,AVERBACOES!$Q$2:$Q$2000,"Averbado MDF-e")+COUNTIFS(AVERBACOES!$B$2:$B$2000,A50,AVERBACOES!$Q$2:$Q$2000,"Averbado pelo embarcador")&gt;0,"Sim","Não"))</f>
        <v/>
      </c>
      <c r="BG50" s="7" t="str">
        <f>IF(A50="","",IFERROR(INDEX(AVERBACOES!$L:$L,MATCH(A50,AVERBACOES!$B:$B,0)),"—"))</f>
        <v/>
      </c>
      <c r="BH50" s="7"/>
      <c r="BI50" s="7"/>
      <c r="BJ50" s="7"/>
      <c r="BK50" s="7"/>
      <c r="BL50" s="7"/>
      <c r="BM50" s="7">
        <f t="shared" si="2"/>
        <v>0</v>
      </c>
      <c r="BN50" s="7" t="str">
        <f t="shared" si="3"/>
        <v/>
      </c>
      <c r="BO50" s="7" t="str">
        <f t="shared" si="4"/>
        <v/>
      </c>
      <c r="BP50" s="7" t="str">
        <f t="shared" si="5"/>
        <v/>
      </c>
      <c r="BQ50" s="7" t="str">
        <f t="shared" si="6"/>
        <v/>
      </c>
      <c r="BR50" s="12"/>
      <c r="BS50" s="7" t="str">
        <f t="shared" si="7"/>
        <v/>
      </c>
      <c r="BT50" s="7" t="str">
        <f>IF(C50="","",IF(BV50=0,"Sem posição registrada",IFERROR(INDEX(POSICOES!$E:$E,MATCH(C50&amp;"#"&amp;ROUND(BV50*1440,0),POSICOES!$R:$R,0)),"?")))</f>
        <v/>
      </c>
      <c r="BU50" s="7" t="str">
        <f>IF(OR(C50="",BV50=0),"",IFERROR(INDEX(POSICOES!$F:$F,MATCH(C50&amp;"#"&amp;ROUND(BV50*1440,0),POSICOES!$R:$R,0))&amp;"/"&amp;INDEX(POSICOES!$G:$G,MATCH(C50&amp;"#"&amp;ROUND(BV50*1440,0),POSICOES!$R:$R,0))&amp;" - "&amp;INDEX(POSICOES!$H:$H,MATCH(C50&amp;"#"&amp;ROUND(BV50*1440,0),POSICOES!$R:$R,0)),""))</f>
        <v/>
      </c>
      <c r="BV50" s="14">
        <f>IF(C50="",0,SUMPRODUCT(MAX((POSICOES!$C$2:$C$3000=C50)*POSICOES!$B$2:$B$3000)))</f>
        <v>0</v>
      </c>
      <c r="BW50" s="7" t="str">
        <f t="shared" ca="1" si="8"/>
        <v/>
      </c>
      <c r="BX50" s="7" t="str">
        <f t="shared" ca="1" si="9"/>
        <v/>
      </c>
      <c r="BY50" s="12"/>
      <c r="BZ50" s="12"/>
      <c r="CA50" s="7" t="str">
        <f>IF(A50="","",IF(COUNTIFS(FRONTEIRA!$B$2:$B$2000,A50,FRONTEIRA!$AA$2:$AA$2000,"Sim")=0,"",ROUND(SUMIFS(FRONTEIRA!$Y$2:$Y$2000,FRONTEIRA!$B$2:$B$2000,A50,FRONTEIRA!$AA$2:$AA$2000,"Sim"),1)))</f>
        <v/>
      </c>
      <c r="CB50" s="7" t="str">
        <f>IF(A50="","",IFERROR(INDEX(FRONTEIRA!$L:$L,MATCH(A50,FRONTEIRA!$B:$B,0)),""))</f>
        <v/>
      </c>
      <c r="CC50" s="7" t="str">
        <f>IF(A50="","",IF(COUNTIFS(OCORRENCIAS!$B$2:$B$2000,A50,OCORRENCIAS!$Z$2:$Z$2000,"Sim")&gt;0,"Sim","Não"))</f>
        <v/>
      </c>
      <c r="CD50" s="7" t="str">
        <f t="shared" si="10"/>
        <v/>
      </c>
      <c r="CE50" s="7"/>
      <c r="CF50" s="7" t="str">
        <f t="shared" ca="1" si="11"/>
        <v xml:space="preserve">Motorista GR; Motorista seguradora; Veículo GR; Checklist; Espelhamento; SMP; Averbação; </v>
      </c>
      <c r="CG50" s="7" t="str">
        <f t="shared" si="12"/>
        <v/>
      </c>
      <c r="CH50" s="7" t="str">
        <f t="shared" si="13"/>
        <v/>
      </c>
      <c r="CI50" s="7" t="str">
        <f t="shared" si="14"/>
        <v>Não</v>
      </c>
      <c r="CJ50" s="7" t="str">
        <f t="shared" si="15"/>
        <v/>
      </c>
      <c r="CK50" s="7"/>
      <c r="CL50" s="7"/>
      <c r="CM50" s="7"/>
      <c r="CN50" s="12"/>
      <c r="CO50" s="7"/>
      <c r="CP50" s="7" t="str">
        <f t="shared" ca="1" si="16"/>
        <v/>
      </c>
    </row>
    <row r="51" spans="1:94" x14ac:dyDescent="0.25">
      <c r="A51" s="7"/>
      <c r="B51" s="12"/>
      <c r="C51" s="7"/>
      <c r="D51" s="7"/>
      <c r="E51" s="7"/>
      <c r="F51" s="7" t="str">
        <f>IF(C51="","",IFERROR(INDEX(VEICULOS!$C:$C,MATCH(C51,VEICULOS!$A:$A,0)),"?")&amp;IF(D51="",""," + "&amp;IFERROR(INDEX(VEICULOS!$C:$C,MATCH(D51,VEICULOS!$A:$A,0)),"?"))&amp;IF(E51="",""," + "&amp;IFERROR(INDEX(VEICULOS!$C:$C,MATCH(E51,VEICULOS!$A:$A,0)),"?")))</f>
        <v/>
      </c>
      <c r="G51" s="7" t="str">
        <f>IF(C51="","",IFERROR(INDEX(VEICULOS!$I:$I,MATCH(C51,VEICULOS!$A:$A,0)),"Não cadastrado"))</f>
        <v/>
      </c>
      <c r="H51" s="7"/>
      <c r="I51" s="7" t="str">
        <f>IF(H51="","",IFERROR(INDEX(MOTORISTAS!$B:$B,MATCH(H51,MOTORISTAS!$A:$A,0)),"Não cadastrado"))</f>
        <v/>
      </c>
      <c r="J51" s="7"/>
      <c r="K51" s="7"/>
      <c r="L51" s="7" t="str">
        <f>IF(K51="","",IFERROR(INDEX(MOTORISTAS!$B:$B,MATCH(K51,MOTORISTAS!$A:$A,0)),"Não cadastrado"))</f>
        <v/>
      </c>
      <c r="M51" s="7" t="str">
        <f>IF(H51="","",IFERROR(INDEX(MOTORISTAS!$AA:$AA,MATCH(H51,MOTORISTAS!$A:$A,0)),"Não cadastrado"))</f>
        <v/>
      </c>
      <c r="N51" s="7" t="str">
        <f>IF(H51="","",IF(COUNTIFS(CONSULTAS!$C$2:$C$2000,H51,CONSULTAS!$E$2:$E$2000,"GR",CONSULTAS!$S$2:$S$2000,"Sim")&gt;0,"Sim","Não"))</f>
        <v/>
      </c>
      <c r="O51" s="7" t="str">
        <f>IF(H51="","",IFERROR(INDEX(CONSULTAS!$L:$L,MATCH(H51&amp;"#GR",CONSULTAS!$T:$T,0)),"—"))</f>
        <v/>
      </c>
      <c r="P51" s="13" t="str">
        <f>IF(H51="","",IFERROR(INDEX(CONSULTAS!$Q:$Q,MATCH(H51&amp;"#GR",CONSULTAS!$T:$T,0)),""))</f>
        <v/>
      </c>
      <c r="Q51" s="7" t="str">
        <f>IF(H51="","",IF(COUNTIFS(CONSULTAS!$C$2:$C$2000,H51,CONSULTAS!$E$2:$E$2000,"Seguradora",CONSULTAS!$S$2:$S$2000,"Sim")&gt;0,"Sim","Não"))</f>
        <v/>
      </c>
      <c r="R51" s="7" t="str">
        <f>IF(H51="","",IFERROR(INDEX(CONSULTAS!$L:$L,MATCH(H51&amp;"#Seguradora",CONSULTAS!$T:$T,0)),"—"))</f>
        <v/>
      </c>
      <c r="S51" s="13" t="str">
        <f>IF(H51="","",IFERROR(INDEX(CONSULTAS!$Q:$Q,MATCH(H51&amp;"#Seguradora",CONSULTAS!$T:$T,0)),""))</f>
        <v/>
      </c>
      <c r="T51" s="10" t="str">
        <f>IF(H51="","",IFERROR(INDEX(CONSULTAS!$N:$N,MATCH(H51&amp;"#GR",CONSULTAS!$T:$T,0)),""))</f>
        <v/>
      </c>
      <c r="U51" s="7" t="str">
        <f>IF(K51="","N/A",IF(AND(COUNTIFS(CONSULTAS!$C$2:$C$2000,K51,CONSULTAS!$E$2:$E$2000,"GR",CONSULTAS!$S$2:$S$2000,"Sim")&gt;0,COUNTIFS(CONSULTAS!$C$2:$C$2000,K51,CONSULTAS!$E$2:$E$2000,"Seguradora",CONSULTAS!$S$2:$S$2000,"Sim")&gt;0),"Sim","Não"))</f>
        <v>N/A</v>
      </c>
      <c r="V51" s="7" t="str">
        <f>IF(C51="","",IFERROR(INDEX(VEICULOS!$X:$X,MATCH(C51,VEICULOS!$A:$A,0)),"Não"))</f>
        <v/>
      </c>
      <c r="W51" s="7"/>
      <c r="X51" s="7"/>
      <c r="Y51" s="7"/>
      <c r="Z51" s="10"/>
      <c r="AA51" s="7"/>
      <c r="AB51" s="10" t="str">
        <f t="shared" si="0"/>
        <v/>
      </c>
      <c r="AC51" s="7">
        <f>IF(OR(Y51="",AB51=""),0,SUMPRODUCT((PGR_REGRAS!$C$2:$C$61=Y51)*(PGR_REGRAS!$D$2:$D$61&lt;=AB51)*(PGR_REGRAS!$E$2:$E$61&gt;=AB51)*(PGR_REGRAS!$C$2:$C$61&lt;&gt;"")*ROW(PGR_REGRAS!$C$2:$C$61)))</f>
        <v>0</v>
      </c>
      <c r="AD51" s="7" t="str">
        <f>IF(AC51=0,IF(Y51="","","Sem regra - consultar seguradora"),INDEX(PGR_REGRAS!$A:$A,AC51))</f>
        <v/>
      </c>
      <c r="AE51" s="7" t="str">
        <f>IF(AC51=0,"",INDEX(PGR_REGRAS!$T:$T,AC51))</f>
        <v/>
      </c>
      <c r="AF51" s="7" t="str">
        <f>IF(AC51=0,"",INDEX(PGR_REGRAS!$I:$I,AC51))</f>
        <v/>
      </c>
      <c r="AG51" s="7" t="str">
        <f>IF(AC51=0,"",INDEX(PGR_REGRAS!$K:$K,AC51))</f>
        <v/>
      </c>
      <c r="AH51" s="7" t="str">
        <f t="shared" si="1"/>
        <v/>
      </c>
      <c r="AI51" s="7"/>
      <c r="AJ51" s="7"/>
      <c r="AK51" s="7"/>
      <c r="AL51" s="7"/>
      <c r="AM51" s="7"/>
      <c r="AN51" s="7"/>
      <c r="AO51" s="13"/>
      <c r="AP51" s="12"/>
      <c r="AQ51" s="12"/>
      <c r="AR51" s="7" t="str">
        <f>IF(C51="","",IFERROR(INDEX(RASTREADORES!$F:$F,MATCH(C51&amp;"#Principal",RASTREADORES!$Y:$Y,0))&amp;" ("&amp;INDEX(RASTREADORES!$G:$G,MATCH(C51&amp;"#Principal",RASTREADORES!$Y:$Y,0))&amp;")","Sem rastreador principal"))</f>
        <v/>
      </c>
      <c r="AS51" s="7" t="str">
        <f>IF(C51="","",IFERROR(INDEX(RASTREADORES!$H:$H,MATCH(C51&amp;"#Principal",RASTREADORES!$Y:$Y,0)),"—"))</f>
        <v/>
      </c>
      <c r="AT51" s="7" t="str">
        <f>IF(C51="","",IFERROR(INDEX(RASTREADORES!$A:$A,MATCH(C51&amp;"#Redundante",RASTREADORES!$Y:$Y,0)),IFERROR(INDEX(RASTREADORES!$A:$A,MATCH(C51&amp;"#Isca retornável",RASTREADORES!$Y:$Y,0)),IFERROR(INDEX(RASTREADORES!$A:$A,MATCH(C51&amp;"#Isca descartável",RASTREADORES!$Y:$Y,0)),"Nenhum"))))</f>
        <v/>
      </c>
      <c r="AU51" s="7" t="str">
        <f>IF(C51="","",IFERROR(INDEX(RASTREADORES!$L:$L,MATCH(C51&amp;"#Principal",RASTREADORES!$Y:$Y,0)),""))</f>
        <v/>
      </c>
      <c r="AV51" s="7" t="str">
        <f>IF(C51="","",IF(COUNTIFS(ESPELHAMENTOS!$B$2:$B$2000,C51,ESPELHAMENTOS!$O$2:$O$2000,"Sim")&gt;0,"Sim","Não"))</f>
        <v/>
      </c>
      <c r="AW51" s="7" t="str">
        <f>IF(C51="","",COUNTIFS(ESPELHAMENTOS!$B$2:$B$2000,C51,ESPELHAMENTOS!$O$2:$O$2000,"Sim"))</f>
        <v/>
      </c>
      <c r="AX51" s="7" t="str">
        <f>IF(C51="","",IF(COUNTIFS(ESPELHAMENTOS!$B$2:$B$2000,C51,ESPELHAMENTOS!$O$2:$O$2000,"Sim",ESPELHAMENTOS!$E$2:$E$2000,"GR transportadora")&gt;0,"Sim","Não"))</f>
        <v/>
      </c>
      <c r="AY51" s="7" t="str">
        <f>IF(OR(AQ51="",C51=""),"",IFERROR(ROUND((AQ51-SUMPRODUCT(MIN((ESPELHAMENTOS!$C$2:$C$2000=A51)*ESPELHAMENTOS!$H$2:$H$2000+(ESPELHAMENTOS!$C$2:$C$2000&lt;&gt;A51)*99999)))*24,1),""))</f>
        <v/>
      </c>
      <c r="AZ51" s="7" t="str">
        <f ca="1">IF(C51="","",IF(COUNTIFS(CHECKLISTS!$B$2:$B$2000,C51,CHECKLISTS!$AH$2:$AH$2000,"Válido",CHECKLISTS!$AG$2:$AG$2000,"&gt;="&amp;INT(IF(AO51="",TODAY(),AO51)))+COUNTIFS(CHECKLISTS!$B$2:$B$2000,C51,CHECKLISTS!$AH$2:$AH$2000,"Vence &lt;=7d",CHECKLISTS!$AG$2:$AG$2000,"&gt;="&amp;INT(IF(AO51="",TODAY(),AO51)))&gt;0,"Sim","Não"))</f>
        <v/>
      </c>
      <c r="BA51" s="13" t="str">
        <f>IF(C51="","",IF(COUNTIFS(CHECKLISTS!$B$2:$B$2000,C51,CHECKLISTS!$AF$2:$AF$2000,"Aprovado")=0,"",SUMPRODUCT(MAX((CHECKLISTS!$B$2:$B$2000=C51)*CHECKLISTS!$AG$2:$AG$2000))))</f>
        <v/>
      </c>
      <c r="BB51" s="7" t="str">
        <f>IF(A51="","",IF(COUNTIFS(SMP!$B$2:$B$2000,A51,SMP!$I$2:$I$2000,"Liberada")+COUNTIFS(SMP!$B$2:$B$2000,A51,SMP!$I$2:$I$2000,"Em andamento")+COUNTIFS(SMP!$B$2:$B$2000,A51,SMP!$I$2:$I$2000,"Finalizada")&gt;0,"Sim","Não"))</f>
        <v/>
      </c>
      <c r="BC51" s="7" t="str">
        <f>IF(A51="","",IFERROR(INDEX(SMP!$A:$A,MATCH(A51,SMP!$B:$B,0)),"—"))</f>
        <v/>
      </c>
      <c r="BD51" s="7" t="str">
        <f>IF(A51="","",IFERROR(INDEX(SMP!$I:$I,MATCH(A51,SMP!$B:$B,0)),"Não aberta"))</f>
        <v/>
      </c>
      <c r="BE51" s="7" t="str">
        <f>IF(A51="","",IFERROR(INDEX(SMP!$D:$D,MATCH(A51,SMP!$B:$B,0)),""))</f>
        <v/>
      </c>
      <c r="BF51" s="7" t="str">
        <f>IF(A51="","",IF(COUNTIFS(AVERBACOES!$B$2:$B$2000,A51,AVERBACOES!$Q$2:$Q$2000,"Averbado completo")+COUNTIFS(AVERBACOES!$B$2:$B$2000,A51,AVERBACOES!$Q$2:$Q$2000,"Averbado CRT")+COUNTIFS(AVERBACOES!$B$2:$B$2000,A51,AVERBACOES!$Q$2:$Q$2000,"Averbado CT-e")+COUNTIFS(AVERBACOES!$B$2:$B$2000,A51,AVERBACOES!$Q$2:$Q$2000,"Averbado MDF-e")+COUNTIFS(AVERBACOES!$B$2:$B$2000,A51,AVERBACOES!$Q$2:$Q$2000,"Averbado pelo embarcador")&gt;0,"Sim","Não"))</f>
        <v/>
      </c>
      <c r="BG51" s="7" t="str">
        <f>IF(A51="","",IFERROR(INDEX(AVERBACOES!$L:$L,MATCH(A51,AVERBACOES!$B:$B,0)),"—"))</f>
        <v/>
      </c>
      <c r="BH51" s="7"/>
      <c r="BI51" s="7"/>
      <c r="BJ51" s="7"/>
      <c r="BK51" s="7"/>
      <c r="BL51" s="7"/>
      <c r="BM51" s="7">
        <f t="shared" si="2"/>
        <v>0</v>
      </c>
      <c r="BN51" s="7" t="str">
        <f t="shared" si="3"/>
        <v/>
      </c>
      <c r="BO51" s="7" t="str">
        <f t="shared" si="4"/>
        <v/>
      </c>
      <c r="BP51" s="7" t="str">
        <f t="shared" si="5"/>
        <v/>
      </c>
      <c r="BQ51" s="7" t="str">
        <f t="shared" si="6"/>
        <v/>
      </c>
      <c r="BR51" s="12"/>
      <c r="BS51" s="7" t="str">
        <f t="shared" si="7"/>
        <v/>
      </c>
      <c r="BT51" s="7" t="str">
        <f>IF(C51="","",IF(BV51=0,"Sem posição registrada",IFERROR(INDEX(POSICOES!$E:$E,MATCH(C51&amp;"#"&amp;ROUND(BV51*1440,0),POSICOES!$R:$R,0)),"?")))</f>
        <v/>
      </c>
      <c r="BU51" s="7" t="str">
        <f>IF(OR(C51="",BV51=0),"",IFERROR(INDEX(POSICOES!$F:$F,MATCH(C51&amp;"#"&amp;ROUND(BV51*1440,0),POSICOES!$R:$R,0))&amp;"/"&amp;INDEX(POSICOES!$G:$G,MATCH(C51&amp;"#"&amp;ROUND(BV51*1440,0),POSICOES!$R:$R,0))&amp;" - "&amp;INDEX(POSICOES!$H:$H,MATCH(C51&amp;"#"&amp;ROUND(BV51*1440,0),POSICOES!$R:$R,0)),""))</f>
        <v/>
      </c>
      <c r="BV51" s="14">
        <f>IF(C51="",0,SUMPRODUCT(MAX((POSICOES!$C$2:$C$3000=C51)*POSICOES!$B$2:$B$3000)))</f>
        <v>0</v>
      </c>
      <c r="BW51" s="7" t="str">
        <f t="shared" ca="1" si="8"/>
        <v/>
      </c>
      <c r="BX51" s="7" t="str">
        <f t="shared" ca="1" si="9"/>
        <v/>
      </c>
      <c r="BY51" s="12"/>
      <c r="BZ51" s="12"/>
      <c r="CA51" s="7" t="str">
        <f>IF(A51="","",IF(COUNTIFS(FRONTEIRA!$B$2:$B$2000,A51,FRONTEIRA!$AA$2:$AA$2000,"Sim")=0,"",ROUND(SUMIFS(FRONTEIRA!$Y$2:$Y$2000,FRONTEIRA!$B$2:$B$2000,A51,FRONTEIRA!$AA$2:$AA$2000,"Sim"),1)))</f>
        <v/>
      </c>
      <c r="CB51" s="7" t="str">
        <f>IF(A51="","",IFERROR(INDEX(FRONTEIRA!$L:$L,MATCH(A51,FRONTEIRA!$B:$B,0)),""))</f>
        <v/>
      </c>
      <c r="CC51" s="7" t="str">
        <f>IF(A51="","",IF(COUNTIFS(OCORRENCIAS!$B$2:$B$2000,A51,OCORRENCIAS!$Z$2:$Z$2000,"Sim")&gt;0,"Sim","Não"))</f>
        <v/>
      </c>
      <c r="CD51" s="7" t="str">
        <f t="shared" si="10"/>
        <v/>
      </c>
      <c r="CE51" s="7"/>
      <c r="CF51" s="7" t="str">
        <f t="shared" ca="1" si="11"/>
        <v xml:space="preserve">Motorista GR; Motorista seguradora; Veículo GR; Checklist; Espelhamento; SMP; Averbação; </v>
      </c>
      <c r="CG51" s="7" t="str">
        <f t="shared" si="12"/>
        <v/>
      </c>
      <c r="CH51" s="7" t="str">
        <f t="shared" si="13"/>
        <v/>
      </c>
      <c r="CI51" s="7" t="str">
        <f t="shared" si="14"/>
        <v>Não</v>
      </c>
      <c r="CJ51" s="7" t="str">
        <f t="shared" si="15"/>
        <v/>
      </c>
      <c r="CK51" s="7"/>
      <c r="CL51" s="7"/>
      <c r="CM51" s="7"/>
      <c r="CN51" s="12"/>
      <c r="CO51" s="7"/>
      <c r="CP51" s="7" t="str">
        <f t="shared" ca="1" si="16"/>
        <v/>
      </c>
    </row>
    <row r="52" spans="1:94" x14ac:dyDescent="0.25">
      <c r="A52" s="7"/>
      <c r="B52" s="12"/>
      <c r="C52" s="7"/>
      <c r="D52" s="7"/>
      <c r="E52" s="7"/>
      <c r="F52" s="7" t="str">
        <f>IF(C52="","",IFERROR(INDEX(VEICULOS!$C:$C,MATCH(C52,VEICULOS!$A:$A,0)),"?")&amp;IF(D52="",""," + "&amp;IFERROR(INDEX(VEICULOS!$C:$C,MATCH(D52,VEICULOS!$A:$A,0)),"?"))&amp;IF(E52="",""," + "&amp;IFERROR(INDEX(VEICULOS!$C:$C,MATCH(E52,VEICULOS!$A:$A,0)),"?")))</f>
        <v/>
      </c>
      <c r="G52" s="7" t="str">
        <f>IF(C52="","",IFERROR(INDEX(VEICULOS!$I:$I,MATCH(C52,VEICULOS!$A:$A,0)),"Não cadastrado"))</f>
        <v/>
      </c>
      <c r="H52" s="7"/>
      <c r="I52" s="7" t="str">
        <f>IF(H52="","",IFERROR(INDEX(MOTORISTAS!$B:$B,MATCH(H52,MOTORISTAS!$A:$A,0)),"Não cadastrado"))</f>
        <v/>
      </c>
      <c r="J52" s="7"/>
      <c r="K52" s="7"/>
      <c r="L52" s="7" t="str">
        <f>IF(K52="","",IFERROR(INDEX(MOTORISTAS!$B:$B,MATCH(K52,MOTORISTAS!$A:$A,0)),"Não cadastrado"))</f>
        <v/>
      </c>
      <c r="M52" s="7" t="str">
        <f>IF(H52="","",IFERROR(INDEX(MOTORISTAS!$AA:$AA,MATCH(H52,MOTORISTAS!$A:$A,0)),"Não cadastrado"))</f>
        <v/>
      </c>
      <c r="N52" s="7" t="str">
        <f>IF(H52="","",IF(COUNTIFS(CONSULTAS!$C$2:$C$2000,H52,CONSULTAS!$E$2:$E$2000,"GR",CONSULTAS!$S$2:$S$2000,"Sim")&gt;0,"Sim","Não"))</f>
        <v/>
      </c>
      <c r="O52" s="7" t="str">
        <f>IF(H52="","",IFERROR(INDEX(CONSULTAS!$L:$L,MATCH(H52&amp;"#GR",CONSULTAS!$T:$T,0)),"—"))</f>
        <v/>
      </c>
      <c r="P52" s="13" t="str">
        <f>IF(H52="","",IFERROR(INDEX(CONSULTAS!$Q:$Q,MATCH(H52&amp;"#GR",CONSULTAS!$T:$T,0)),""))</f>
        <v/>
      </c>
      <c r="Q52" s="7" t="str">
        <f>IF(H52="","",IF(COUNTIFS(CONSULTAS!$C$2:$C$2000,H52,CONSULTAS!$E$2:$E$2000,"Seguradora",CONSULTAS!$S$2:$S$2000,"Sim")&gt;0,"Sim","Não"))</f>
        <v/>
      </c>
      <c r="R52" s="7" t="str">
        <f>IF(H52="","",IFERROR(INDEX(CONSULTAS!$L:$L,MATCH(H52&amp;"#Seguradora",CONSULTAS!$T:$T,0)),"—"))</f>
        <v/>
      </c>
      <c r="S52" s="13" t="str">
        <f>IF(H52="","",IFERROR(INDEX(CONSULTAS!$Q:$Q,MATCH(H52&amp;"#Seguradora",CONSULTAS!$T:$T,0)),""))</f>
        <v/>
      </c>
      <c r="T52" s="10" t="str">
        <f>IF(H52="","",IFERROR(INDEX(CONSULTAS!$N:$N,MATCH(H52&amp;"#GR",CONSULTAS!$T:$T,0)),""))</f>
        <v/>
      </c>
      <c r="U52" s="7" t="str">
        <f>IF(K52="","N/A",IF(AND(COUNTIFS(CONSULTAS!$C$2:$C$2000,K52,CONSULTAS!$E$2:$E$2000,"GR",CONSULTAS!$S$2:$S$2000,"Sim")&gt;0,COUNTIFS(CONSULTAS!$C$2:$C$2000,K52,CONSULTAS!$E$2:$E$2000,"Seguradora",CONSULTAS!$S$2:$S$2000,"Sim")&gt;0),"Sim","Não"))</f>
        <v>N/A</v>
      </c>
      <c r="V52" s="7" t="str">
        <f>IF(C52="","",IFERROR(INDEX(VEICULOS!$X:$X,MATCH(C52,VEICULOS!$A:$A,0)),"Não"))</f>
        <v/>
      </c>
      <c r="W52" s="7"/>
      <c r="X52" s="7"/>
      <c r="Y52" s="7"/>
      <c r="Z52" s="10"/>
      <c r="AA52" s="7"/>
      <c r="AB52" s="10" t="str">
        <f t="shared" si="0"/>
        <v/>
      </c>
      <c r="AC52" s="7">
        <f>IF(OR(Y52="",AB52=""),0,SUMPRODUCT((PGR_REGRAS!$C$2:$C$61=Y52)*(PGR_REGRAS!$D$2:$D$61&lt;=AB52)*(PGR_REGRAS!$E$2:$E$61&gt;=AB52)*(PGR_REGRAS!$C$2:$C$61&lt;&gt;"")*ROW(PGR_REGRAS!$C$2:$C$61)))</f>
        <v>0</v>
      </c>
      <c r="AD52" s="7" t="str">
        <f>IF(AC52=0,IF(Y52="","","Sem regra - consultar seguradora"),INDEX(PGR_REGRAS!$A:$A,AC52))</f>
        <v/>
      </c>
      <c r="AE52" s="7" t="str">
        <f>IF(AC52=0,"",INDEX(PGR_REGRAS!$T:$T,AC52))</f>
        <v/>
      </c>
      <c r="AF52" s="7" t="str">
        <f>IF(AC52=0,"",INDEX(PGR_REGRAS!$I:$I,AC52))</f>
        <v/>
      </c>
      <c r="AG52" s="7" t="str">
        <f>IF(AC52=0,"",INDEX(PGR_REGRAS!$K:$K,AC52))</f>
        <v/>
      </c>
      <c r="AH52" s="7" t="str">
        <f t="shared" si="1"/>
        <v/>
      </c>
      <c r="AI52" s="7"/>
      <c r="AJ52" s="7"/>
      <c r="AK52" s="7"/>
      <c r="AL52" s="7"/>
      <c r="AM52" s="7"/>
      <c r="AN52" s="7"/>
      <c r="AO52" s="13"/>
      <c r="AP52" s="12"/>
      <c r="AQ52" s="12"/>
      <c r="AR52" s="7" t="str">
        <f>IF(C52="","",IFERROR(INDEX(RASTREADORES!$F:$F,MATCH(C52&amp;"#Principal",RASTREADORES!$Y:$Y,0))&amp;" ("&amp;INDEX(RASTREADORES!$G:$G,MATCH(C52&amp;"#Principal",RASTREADORES!$Y:$Y,0))&amp;")","Sem rastreador principal"))</f>
        <v/>
      </c>
      <c r="AS52" s="7" t="str">
        <f>IF(C52="","",IFERROR(INDEX(RASTREADORES!$H:$H,MATCH(C52&amp;"#Principal",RASTREADORES!$Y:$Y,0)),"—"))</f>
        <v/>
      </c>
      <c r="AT52" s="7" t="str">
        <f>IF(C52="","",IFERROR(INDEX(RASTREADORES!$A:$A,MATCH(C52&amp;"#Redundante",RASTREADORES!$Y:$Y,0)),IFERROR(INDEX(RASTREADORES!$A:$A,MATCH(C52&amp;"#Isca retornável",RASTREADORES!$Y:$Y,0)),IFERROR(INDEX(RASTREADORES!$A:$A,MATCH(C52&amp;"#Isca descartável",RASTREADORES!$Y:$Y,0)),"Nenhum"))))</f>
        <v/>
      </c>
      <c r="AU52" s="7" t="str">
        <f>IF(C52="","",IFERROR(INDEX(RASTREADORES!$L:$L,MATCH(C52&amp;"#Principal",RASTREADORES!$Y:$Y,0)),""))</f>
        <v/>
      </c>
      <c r="AV52" s="7" t="str">
        <f>IF(C52="","",IF(COUNTIFS(ESPELHAMENTOS!$B$2:$B$2000,C52,ESPELHAMENTOS!$O$2:$O$2000,"Sim")&gt;0,"Sim","Não"))</f>
        <v/>
      </c>
      <c r="AW52" s="7" t="str">
        <f>IF(C52="","",COUNTIFS(ESPELHAMENTOS!$B$2:$B$2000,C52,ESPELHAMENTOS!$O$2:$O$2000,"Sim"))</f>
        <v/>
      </c>
      <c r="AX52" s="7" t="str">
        <f>IF(C52="","",IF(COUNTIFS(ESPELHAMENTOS!$B$2:$B$2000,C52,ESPELHAMENTOS!$O$2:$O$2000,"Sim",ESPELHAMENTOS!$E$2:$E$2000,"GR transportadora")&gt;0,"Sim","Não"))</f>
        <v/>
      </c>
      <c r="AY52" s="7" t="str">
        <f>IF(OR(AQ52="",C52=""),"",IFERROR(ROUND((AQ52-SUMPRODUCT(MIN((ESPELHAMENTOS!$C$2:$C$2000=A52)*ESPELHAMENTOS!$H$2:$H$2000+(ESPELHAMENTOS!$C$2:$C$2000&lt;&gt;A52)*99999)))*24,1),""))</f>
        <v/>
      </c>
      <c r="AZ52" s="7" t="str">
        <f ca="1">IF(C52="","",IF(COUNTIFS(CHECKLISTS!$B$2:$B$2000,C52,CHECKLISTS!$AH$2:$AH$2000,"Válido",CHECKLISTS!$AG$2:$AG$2000,"&gt;="&amp;INT(IF(AO52="",TODAY(),AO52)))+COUNTIFS(CHECKLISTS!$B$2:$B$2000,C52,CHECKLISTS!$AH$2:$AH$2000,"Vence &lt;=7d",CHECKLISTS!$AG$2:$AG$2000,"&gt;="&amp;INT(IF(AO52="",TODAY(),AO52)))&gt;0,"Sim","Não"))</f>
        <v/>
      </c>
      <c r="BA52" s="13" t="str">
        <f>IF(C52="","",IF(COUNTIFS(CHECKLISTS!$B$2:$B$2000,C52,CHECKLISTS!$AF$2:$AF$2000,"Aprovado")=0,"",SUMPRODUCT(MAX((CHECKLISTS!$B$2:$B$2000=C52)*CHECKLISTS!$AG$2:$AG$2000))))</f>
        <v/>
      </c>
      <c r="BB52" s="7" t="str">
        <f>IF(A52="","",IF(COUNTIFS(SMP!$B$2:$B$2000,A52,SMP!$I$2:$I$2000,"Liberada")+COUNTIFS(SMP!$B$2:$B$2000,A52,SMP!$I$2:$I$2000,"Em andamento")+COUNTIFS(SMP!$B$2:$B$2000,A52,SMP!$I$2:$I$2000,"Finalizada")&gt;0,"Sim","Não"))</f>
        <v/>
      </c>
      <c r="BC52" s="7" t="str">
        <f>IF(A52="","",IFERROR(INDEX(SMP!$A:$A,MATCH(A52,SMP!$B:$B,0)),"—"))</f>
        <v/>
      </c>
      <c r="BD52" s="7" t="str">
        <f>IF(A52="","",IFERROR(INDEX(SMP!$I:$I,MATCH(A52,SMP!$B:$B,0)),"Não aberta"))</f>
        <v/>
      </c>
      <c r="BE52" s="7" t="str">
        <f>IF(A52="","",IFERROR(INDEX(SMP!$D:$D,MATCH(A52,SMP!$B:$B,0)),""))</f>
        <v/>
      </c>
      <c r="BF52" s="7" t="str">
        <f>IF(A52="","",IF(COUNTIFS(AVERBACOES!$B$2:$B$2000,A52,AVERBACOES!$Q$2:$Q$2000,"Averbado completo")+COUNTIFS(AVERBACOES!$B$2:$B$2000,A52,AVERBACOES!$Q$2:$Q$2000,"Averbado CRT")+COUNTIFS(AVERBACOES!$B$2:$B$2000,A52,AVERBACOES!$Q$2:$Q$2000,"Averbado CT-e")+COUNTIFS(AVERBACOES!$B$2:$B$2000,A52,AVERBACOES!$Q$2:$Q$2000,"Averbado MDF-e")+COUNTIFS(AVERBACOES!$B$2:$B$2000,A52,AVERBACOES!$Q$2:$Q$2000,"Averbado pelo embarcador")&gt;0,"Sim","Não"))</f>
        <v/>
      </c>
      <c r="BG52" s="7" t="str">
        <f>IF(A52="","",IFERROR(INDEX(AVERBACOES!$L:$L,MATCH(A52,AVERBACOES!$B:$B,0)),"—"))</f>
        <v/>
      </c>
      <c r="BH52" s="7"/>
      <c r="BI52" s="7"/>
      <c r="BJ52" s="7"/>
      <c r="BK52" s="7"/>
      <c r="BL52" s="7"/>
      <c r="BM52" s="7">
        <f t="shared" si="2"/>
        <v>0</v>
      </c>
      <c r="BN52" s="7" t="str">
        <f t="shared" si="3"/>
        <v/>
      </c>
      <c r="BO52" s="7" t="str">
        <f t="shared" si="4"/>
        <v/>
      </c>
      <c r="BP52" s="7" t="str">
        <f t="shared" si="5"/>
        <v/>
      </c>
      <c r="BQ52" s="7" t="str">
        <f t="shared" si="6"/>
        <v/>
      </c>
      <c r="BR52" s="12"/>
      <c r="BS52" s="7" t="str">
        <f t="shared" si="7"/>
        <v/>
      </c>
      <c r="BT52" s="7" t="str">
        <f>IF(C52="","",IF(BV52=0,"Sem posição registrada",IFERROR(INDEX(POSICOES!$E:$E,MATCH(C52&amp;"#"&amp;ROUND(BV52*1440,0),POSICOES!$R:$R,0)),"?")))</f>
        <v/>
      </c>
      <c r="BU52" s="7" t="str">
        <f>IF(OR(C52="",BV52=0),"",IFERROR(INDEX(POSICOES!$F:$F,MATCH(C52&amp;"#"&amp;ROUND(BV52*1440,0),POSICOES!$R:$R,0))&amp;"/"&amp;INDEX(POSICOES!$G:$G,MATCH(C52&amp;"#"&amp;ROUND(BV52*1440,0),POSICOES!$R:$R,0))&amp;" - "&amp;INDEX(POSICOES!$H:$H,MATCH(C52&amp;"#"&amp;ROUND(BV52*1440,0),POSICOES!$R:$R,0)),""))</f>
        <v/>
      </c>
      <c r="BV52" s="14">
        <f>IF(C52="",0,SUMPRODUCT(MAX((POSICOES!$C$2:$C$3000=C52)*POSICOES!$B$2:$B$3000)))</f>
        <v>0</v>
      </c>
      <c r="BW52" s="7" t="str">
        <f t="shared" ca="1" si="8"/>
        <v/>
      </c>
      <c r="BX52" s="7" t="str">
        <f t="shared" ca="1" si="9"/>
        <v/>
      </c>
      <c r="BY52" s="12"/>
      <c r="BZ52" s="12"/>
      <c r="CA52" s="7" t="str">
        <f>IF(A52="","",IF(COUNTIFS(FRONTEIRA!$B$2:$B$2000,A52,FRONTEIRA!$AA$2:$AA$2000,"Sim")=0,"",ROUND(SUMIFS(FRONTEIRA!$Y$2:$Y$2000,FRONTEIRA!$B$2:$B$2000,A52,FRONTEIRA!$AA$2:$AA$2000,"Sim"),1)))</f>
        <v/>
      </c>
      <c r="CB52" s="7" t="str">
        <f>IF(A52="","",IFERROR(INDEX(FRONTEIRA!$L:$L,MATCH(A52,FRONTEIRA!$B:$B,0)),""))</f>
        <v/>
      </c>
      <c r="CC52" s="7" t="str">
        <f>IF(A52="","",IF(COUNTIFS(OCORRENCIAS!$B$2:$B$2000,A52,OCORRENCIAS!$Z$2:$Z$2000,"Sim")&gt;0,"Sim","Não"))</f>
        <v/>
      </c>
      <c r="CD52" s="7" t="str">
        <f t="shared" si="10"/>
        <v/>
      </c>
      <c r="CE52" s="7"/>
      <c r="CF52" s="7" t="str">
        <f t="shared" ca="1" si="11"/>
        <v xml:space="preserve">Motorista GR; Motorista seguradora; Veículo GR; Checklist; Espelhamento; SMP; Averbação; </v>
      </c>
      <c r="CG52" s="7" t="str">
        <f t="shared" si="12"/>
        <v/>
      </c>
      <c r="CH52" s="7" t="str">
        <f t="shared" si="13"/>
        <v/>
      </c>
      <c r="CI52" s="7" t="str">
        <f t="shared" si="14"/>
        <v>Não</v>
      </c>
      <c r="CJ52" s="7" t="str">
        <f t="shared" si="15"/>
        <v/>
      </c>
      <c r="CK52" s="7"/>
      <c r="CL52" s="7"/>
      <c r="CM52" s="7"/>
      <c r="CN52" s="12"/>
      <c r="CO52" s="7"/>
      <c r="CP52" s="7" t="str">
        <f t="shared" ca="1" si="16"/>
        <v/>
      </c>
    </row>
    <row r="53" spans="1:94" x14ac:dyDescent="0.25">
      <c r="A53" s="7"/>
      <c r="B53" s="12"/>
      <c r="C53" s="7"/>
      <c r="D53" s="7"/>
      <c r="E53" s="7"/>
      <c r="F53" s="7" t="str">
        <f>IF(C53="","",IFERROR(INDEX(VEICULOS!$C:$C,MATCH(C53,VEICULOS!$A:$A,0)),"?")&amp;IF(D53="",""," + "&amp;IFERROR(INDEX(VEICULOS!$C:$C,MATCH(D53,VEICULOS!$A:$A,0)),"?"))&amp;IF(E53="",""," + "&amp;IFERROR(INDEX(VEICULOS!$C:$C,MATCH(E53,VEICULOS!$A:$A,0)),"?")))</f>
        <v/>
      </c>
      <c r="G53" s="7" t="str">
        <f>IF(C53="","",IFERROR(INDEX(VEICULOS!$I:$I,MATCH(C53,VEICULOS!$A:$A,0)),"Não cadastrado"))</f>
        <v/>
      </c>
      <c r="H53" s="7"/>
      <c r="I53" s="7" t="str">
        <f>IF(H53="","",IFERROR(INDEX(MOTORISTAS!$B:$B,MATCH(H53,MOTORISTAS!$A:$A,0)),"Não cadastrado"))</f>
        <v/>
      </c>
      <c r="J53" s="7"/>
      <c r="K53" s="7"/>
      <c r="L53" s="7" t="str">
        <f>IF(K53="","",IFERROR(INDEX(MOTORISTAS!$B:$B,MATCH(K53,MOTORISTAS!$A:$A,0)),"Não cadastrado"))</f>
        <v/>
      </c>
      <c r="M53" s="7" t="str">
        <f>IF(H53="","",IFERROR(INDEX(MOTORISTAS!$AA:$AA,MATCH(H53,MOTORISTAS!$A:$A,0)),"Não cadastrado"))</f>
        <v/>
      </c>
      <c r="N53" s="7" t="str">
        <f>IF(H53="","",IF(COUNTIFS(CONSULTAS!$C$2:$C$2000,H53,CONSULTAS!$E$2:$E$2000,"GR",CONSULTAS!$S$2:$S$2000,"Sim")&gt;0,"Sim","Não"))</f>
        <v/>
      </c>
      <c r="O53" s="7" t="str">
        <f>IF(H53="","",IFERROR(INDEX(CONSULTAS!$L:$L,MATCH(H53&amp;"#GR",CONSULTAS!$T:$T,0)),"—"))</f>
        <v/>
      </c>
      <c r="P53" s="13" t="str">
        <f>IF(H53="","",IFERROR(INDEX(CONSULTAS!$Q:$Q,MATCH(H53&amp;"#GR",CONSULTAS!$T:$T,0)),""))</f>
        <v/>
      </c>
      <c r="Q53" s="7" t="str">
        <f>IF(H53="","",IF(COUNTIFS(CONSULTAS!$C$2:$C$2000,H53,CONSULTAS!$E$2:$E$2000,"Seguradora",CONSULTAS!$S$2:$S$2000,"Sim")&gt;0,"Sim","Não"))</f>
        <v/>
      </c>
      <c r="R53" s="7" t="str">
        <f>IF(H53="","",IFERROR(INDEX(CONSULTAS!$L:$L,MATCH(H53&amp;"#Seguradora",CONSULTAS!$T:$T,0)),"—"))</f>
        <v/>
      </c>
      <c r="S53" s="13" t="str">
        <f>IF(H53="","",IFERROR(INDEX(CONSULTAS!$Q:$Q,MATCH(H53&amp;"#Seguradora",CONSULTAS!$T:$T,0)),""))</f>
        <v/>
      </c>
      <c r="T53" s="10" t="str">
        <f>IF(H53="","",IFERROR(INDEX(CONSULTAS!$N:$N,MATCH(H53&amp;"#GR",CONSULTAS!$T:$T,0)),""))</f>
        <v/>
      </c>
      <c r="U53" s="7" t="str">
        <f>IF(K53="","N/A",IF(AND(COUNTIFS(CONSULTAS!$C$2:$C$2000,K53,CONSULTAS!$E$2:$E$2000,"GR",CONSULTAS!$S$2:$S$2000,"Sim")&gt;0,COUNTIFS(CONSULTAS!$C$2:$C$2000,K53,CONSULTAS!$E$2:$E$2000,"Seguradora",CONSULTAS!$S$2:$S$2000,"Sim")&gt;0),"Sim","Não"))</f>
        <v>N/A</v>
      </c>
      <c r="V53" s="7" t="str">
        <f>IF(C53="","",IFERROR(INDEX(VEICULOS!$X:$X,MATCH(C53,VEICULOS!$A:$A,0)),"Não"))</f>
        <v/>
      </c>
      <c r="W53" s="7"/>
      <c r="X53" s="7"/>
      <c r="Y53" s="7"/>
      <c r="Z53" s="10"/>
      <c r="AA53" s="7"/>
      <c r="AB53" s="10" t="str">
        <f t="shared" si="0"/>
        <v/>
      </c>
      <c r="AC53" s="7">
        <f>IF(OR(Y53="",AB53=""),0,SUMPRODUCT((PGR_REGRAS!$C$2:$C$61=Y53)*(PGR_REGRAS!$D$2:$D$61&lt;=AB53)*(PGR_REGRAS!$E$2:$E$61&gt;=AB53)*(PGR_REGRAS!$C$2:$C$61&lt;&gt;"")*ROW(PGR_REGRAS!$C$2:$C$61)))</f>
        <v>0</v>
      </c>
      <c r="AD53" s="7" t="str">
        <f>IF(AC53=0,IF(Y53="","","Sem regra - consultar seguradora"),INDEX(PGR_REGRAS!$A:$A,AC53))</f>
        <v/>
      </c>
      <c r="AE53" s="7" t="str">
        <f>IF(AC53=0,"",INDEX(PGR_REGRAS!$T:$T,AC53))</f>
        <v/>
      </c>
      <c r="AF53" s="7" t="str">
        <f>IF(AC53=0,"",INDEX(PGR_REGRAS!$I:$I,AC53))</f>
        <v/>
      </c>
      <c r="AG53" s="7" t="str">
        <f>IF(AC53=0,"",INDEX(PGR_REGRAS!$K:$K,AC53))</f>
        <v/>
      </c>
      <c r="AH53" s="7" t="str">
        <f t="shared" si="1"/>
        <v/>
      </c>
      <c r="AI53" s="7"/>
      <c r="AJ53" s="7"/>
      <c r="AK53" s="7"/>
      <c r="AL53" s="7"/>
      <c r="AM53" s="7"/>
      <c r="AN53" s="7"/>
      <c r="AO53" s="13"/>
      <c r="AP53" s="12"/>
      <c r="AQ53" s="12"/>
      <c r="AR53" s="7" t="str">
        <f>IF(C53="","",IFERROR(INDEX(RASTREADORES!$F:$F,MATCH(C53&amp;"#Principal",RASTREADORES!$Y:$Y,0))&amp;" ("&amp;INDEX(RASTREADORES!$G:$G,MATCH(C53&amp;"#Principal",RASTREADORES!$Y:$Y,0))&amp;")","Sem rastreador principal"))</f>
        <v/>
      </c>
      <c r="AS53" s="7" t="str">
        <f>IF(C53="","",IFERROR(INDEX(RASTREADORES!$H:$H,MATCH(C53&amp;"#Principal",RASTREADORES!$Y:$Y,0)),"—"))</f>
        <v/>
      </c>
      <c r="AT53" s="7" t="str">
        <f>IF(C53="","",IFERROR(INDEX(RASTREADORES!$A:$A,MATCH(C53&amp;"#Redundante",RASTREADORES!$Y:$Y,0)),IFERROR(INDEX(RASTREADORES!$A:$A,MATCH(C53&amp;"#Isca retornável",RASTREADORES!$Y:$Y,0)),IFERROR(INDEX(RASTREADORES!$A:$A,MATCH(C53&amp;"#Isca descartável",RASTREADORES!$Y:$Y,0)),"Nenhum"))))</f>
        <v/>
      </c>
      <c r="AU53" s="7" t="str">
        <f>IF(C53="","",IFERROR(INDEX(RASTREADORES!$L:$L,MATCH(C53&amp;"#Principal",RASTREADORES!$Y:$Y,0)),""))</f>
        <v/>
      </c>
      <c r="AV53" s="7" t="str">
        <f>IF(C53="","",IF(COUNTIFS(ESPELHAMENTOS!$B$2:$B$2000,C53,ESPELHAMENTOS!$O$2:$O$2000,"Sim")&gt;0,"Sim","Não"))</f>
        <v/>
      </c>
      <c r="AW53" s="7" t="str">
        <f>IF(C53="","",COUNTIFS(ESPELHAMENTOS!$B$2:$B$2000,C53,ESPELHAMENTOS!$O$2:$O$2000,"Sim"))</f>
        <v/>
      </c>
      <c r="AX53" s="7" t="str">
        <f>IF(C53="","",IF(COUNTIFS(ESPELHAMENTOS!$B$2:$B$2000,C53,ESPELHAMENTOS!$O$2:$O$2000,"Sim",ESPELHAMENTOS!$E$2:$E$2000,"GR transportadora")&gt;0,"Sim","Não"))</f>
        <v/>
      </c>
      <c r="AY53" s="7" t="str">
        <f>IF(OR(AQ53="",C53=""),"",IFERROR(ROUND((AQ53-SUMPRODUCT(MIN((ESPELHAMENTOS!$C$2:$C$2000=A53)*ESPELHAMENTOS!$H$2:$H$2000+(ESPELHAMENTOS!$C$2:$C$2000&lt;&gt;A53)*99999)))*24,1),""))</f>
        <v/>
      </c>
      <c r="AZ53" s="7" t="str">
        <f ca="1">IF(C53="","",IF(COUNTIFS(CHECKLISTS!$B$2:$B$2000,C53,CHECKLISTS!$AH$2:$AH$2000,"Válido",CHECKLISTS!$AG$2:$AG$2000,"&gt;="&amp;INT(IF(AO53="",TODAY(),AO53)))+COUNTIFS(CHECKLISTS!$B$2:$B$2000,C53,CHECKLISTS!$AH$2:$AH$2000,"Vence &lt;=7d",CHECKLISTS!$AG$2:$AG$2000,"&gt;="&amp;INT(IF(AO53="",TODAY(),AO53)))&gt;0,"Sim","Não"))</f>
        <v/>
      </c>
      <c r="BA53" s="13" t="str">
        <f>IF(C53="","",IF(COUNTIFS(CHECKLISTS!$B$2:$B$2000,C53,CHECKLISTS!$AF$2:$AF$2000,"Aprovado")=0,"",SUMPRODUCT(MAX((CHECKLISTS!$B$2:$B$2000=C53)*CHECKLISTS!$AG$2:$AG$2000))))</f>
        <v/>
      </c>
      <c r="BB53" s="7" t="str">
        <f>IF(A53="","",IF(COUNTIFS(SMP!$B$2:$B$2000,A53,SMP!$I$2:$I$2000,"Liberada")+COUNTIFS(SMP!$B$2:$B$2000,A53,SMP!$I$2:$I$2000,"Em andamento")+COUNTIFS(SMP!$B$2:$B$2000,A53,SMP!$I$2:$I$2000,"Finalizada")&gt;0,"Sim","Não"))</f>
        <v/>
      </c>
      <c r="BC53" s="7" t="str">
        <f>IF(A53="","",IFERROR(INDEX(SMP!$A:$A,MATCH(A53,SMP!$B:$B,0)),"—"))</f>
        <v/>
      </c>
      <c r="BD53" s="7" t="str">
        <f>IF(A53="","",IFERROR(INDEX(SMP!$I:$I,MATCH(A53,SMP!$B:$B,0)),"Não aberta"))</f>
        <v/>
      </c>
      <c r="BE53" s="7" t="str">
        <f>IF(A53="","",IFERROR(INDEX(SMP!$D:$D,MATCH(A53,SMP!$B:$B,0)),""))</f>
        <v/>
      </c>
      <c r="BF53" s="7" t="str">
        <f>IF(A53="","",IF(COUNTIFS(AVERBACOES!$B$2:$B$2000,A53,AVERBACOES!$Q$2:$Q$2000,"Averbado completo")+COUNTIFS(AVERBACOES!$B$2:$B$2000,A53,AVERBACOES!$Q$2:$Q$2000,"Averbado CRT")+COUNTIFS(AVERBACOES!$B$2:$B$2000,A53,AVERBACOES!$Q$2:$Q$2000,"Averbado CT-e")+COUNTIFS(AVERBACOES!$B$2:$B$2000,A53,AVERBACOES!$Q$2:$Q$2000,"Averbado MDF-e")+COUNTIFS(AVERBACOES!$B$2:$B$2000,A53,AVERBACOES!$Q$2:$Q$2000,"Averbado pelo embarcador")&gt;0,"Sim","Não"))</f>
        <v/>
      </c>
      <c r="BG53" s="7" t="str">
        <f>IF(A53="","",IFERROR(INDEX(AVERBACOES!$L:$L,MATCH(A53,AVERBACOES!$B:$B,0)),"—"))</f>
        <v/>
      </c>
      <c r="BH53" s="7"/>
      <c r="BI53" s="7"/>
      <c r="BJ53" s="7"/>
      <c r="BK53" s="7"/>
      <c r="BL53" s="7"/>
      <c r="BM53" s="7">
        <f t="shared" si="2"/>
        <v>0</v>
      </c>
      <c r="BN53" s="7" t="str">
        <f t="shared" si="3"/>
        <v/>
      </c>
      <c r="BO53" s="7" t="str">
        <f t="shared" si="4"/>
        <v/>
      </c>
      <c r="BP53" s="7" t="str">
        <f t="shared" si="5"/>
        <v/>
      </c>
      <c r="BQ53" s="7" t="str">
        <f t="shared" si="6"/>
        <v/>
      </c>
      <c r="BR53" s="12"/>
      <c r="BS53" s="7" t="str">
        <f t="shared" si="7"/>
        <v/>
      </c>
      <c r="BT53" s="7" t="str">
        <f>IF(C53="","",IF(BV53=0,"Sem posição registrada",IFERROR(INDEX(POSICOES!$E:$E,MATCH(C53&amp;"#"&amp;ROUND(BV53*1440,0),POSICOES!$R:$R,0)),"?")))</f>
        <v/>
      </c>
      <c r="BU53" s="7" t="str">
        <f>IF(OR(C53="",BV53=0),"",IFERROR(INDEX(POSICOES!$F:$F,MATCH(C53&amp;"#"&amp;ROUND(BV53*1440,0),POSICOES!$R:$R,0))&amp;"/"&amp;INDEX(POSICOES!$G:$G,MATCH(C53&amp;"#"&amp;ROUND(BV53*1440,0),POSICOES!$R:$R,0))&amp;" - "&amp;INDEX(POSICOES!$H:$H,MATCH(C53&amp;"#"&amp;ROUND(BV53*1440,0),POSICOES!$R:$R,0)),""))</f>
        <v/>
      </c>
      <c r="BV53" s="14">
        <f>IF(C53="",0,SUMPRODUCT(MAX((POSICOES!$C$2:$C$3000=C53)*POSICOES!$B$2:$B$3000)))</f>
        <v>0</v>
      </c>
      <c r="BW53" s="7" t="str">
        <f t="shared" ca="1" si="8"/>
        <v/>
      </c>
      <c r="BX53" s="7" t="str">
        <f t="shared" ca="1" si="9"/>
        <v/>
      </c>
      <c r="BY53" s="12"/>
      <c r="BZ53" s="12"/>
      <c r="CA53" s="7" t="str">
        <f>IF(A53="","",IF(COUNTIFS(FRONTEIRA!$B$2:$B$2000,A53,FRONTEIRA!$AA$2:$AA$2000,"Sim")=0,"",ROUND(SUMIFS(FRONTEIRA!$Y$2:$Y$2000,FRONTEIRA!$B$2:$B$2000,A53,FRONTEIRA!$AA$2:$AA$2000,"Sim"),1)))</f>
        <v/>
      </c>
      <c r="CB53" s="7" t="str">
        <f>IF(A53="","",IFERROR(INDEX(FRONTEIRA!$L:$L,MATCH(A53,FRONTEIRA!$B:$B,0)),""))</f>
        <v/>
      </c>
      <c r="CC53" s="7" t="str">
        <f>IF(A53="","",IF(COUNTIFS(OCORRENCIAS!$B$2:$B$2000,A53,OCORRENCIAS!$Z$2:$Z$2000,"Sim")&gt;0,"Sim","Não"))</f>
        <v/>
      </c>
      <c r="CD53" s="7" t="str">
        <f t="shared" si="10"/>
        <v/>
      </c>
      <c r="CE53" s="7"/>
      <c r="CF53" s="7" t="str">
        <f t="shared" ca="1" si="11"/>
        <v xml:space="preserve">Motorista GR; Motorista seguradora; Veículo GR; Checklist; Espelhamento; SMP; Averbação; </v>
      </c>
      <c r="CG53" s="7" t="str">
        <f t="shared" si="12"/>
        <v/>
      </c>
      <c r="CH53" s="7" t="str">
        <f t="shared" si="13"/>
        <v/>
      </c>
      <c r="CI53" s="7" t="str">
        <f t="shared" si="14"/>
        <v>Não</v>
      </c>
      <c r="CJ53" s="7" t="str">
        <f t="shared" si="15"/>
        <v/>
      </c>
      <c r="CK53" s="7"/>
      <c r="CL53" s="7"/>
      <c r="CM53" s="7"/>
      <c r="CN53" s="12"/>
      <c r="CO53" s="7"/>
      <c r="CP53" s="7" t="str">
        <f t="shared" ca="1" si="16"/>
        <v/>
      </c>
    </row>
    <row r="54" spans="1:94" x14ac:dyDescent="0.25">
      <c r="A54" s="7"/>
      <c r="B54" s="12"/>
      <c r="C54" s="7"/>
      <c r="D54" s="7"/>
      <c r="E54" s="7"/>
      <c r="F54" s="7" t="str">
        <f>IF(C54="","",IFERROR(INDEX(VEICULOS!$C:$C,MATCH(C54,VEICULOS!$A:$A,0)),"?")&amp;IF(D54="",""," + "&amp;IFERROR(INDEX(VEICULOS!$C:$C,MATCH(D54,VEICULOS!$A:$A,0)),"?"))&amp;IF(E54="",""," + "&amp;IFERROR(INDEX(VEICULOS!$C:$C,MATCH(E54,VEICULOS!$A:$A,0)),"?")))</f>
        <v/>
      </c>
      <c r="G54" s="7" t="str">
        <f>IF(C54="","",IFERROR(INDEX(VEICULOS!$I:$I,MATCH(C54,VEICULOS!$A:$A,0)),"Não cadastrado"))</f>
        <v/>
      </c>
      <c r="H54" s="7"/>
      <c r="I54" s="7" t="str">
        <f>IF(H54="","",IFERROR(INDEX(MOTORISTAS!$B:$B,MATCH(H54,MOTORISTAS!$A:$A,0)),"Não cadastrado"))</f>
        <v/>
      </c>
      <c r="J54" s="7"/>
      <c r="K54" s="7"/>
      <c r="L54" s="7" t="str">
        <f>IF(K54="","",IFERROR(INDEX(MOTORISTAS!$B:$B,MATCH(K54,MOTORISTAS!$A:$A,0)),"Não cadastrado"))</f>
        <v/>
      </c>
      <c r="M54" s="7" t="str">
        <f>IF(H54="","",IFERROR(INDEX(MOTORISTAS!$AA:$AA,MATCH(H54,MOTORISTAS!$A:$A,0)),"Não cadastrado"))</f>
        <v/>
      </c>
      <c r="N54" s="7" t="str">
        <f>IF(H54="","",IF(COUNTIFS(CONSULTAS!$C$2:$C$2000,H54,CONSULTAS!$E$2:$E$2000,"GR",CONSULTAS!$S$2:$S$2000,"Sim")&gt;0,"Sim","Não"))</f>
        <v/>
      </c>
      <c r="O54" s="7" t="str">
        <f>IF(H54="","",IFERROR(INDEX(CONSULTAS!$L:$L,MATCH(H54&amp;"#GR",CONSULTAS!$T:$T,0)),"—"))</f>
        <v/>
      </c>
      <c r="P54" s="13" t="str">
        <f>IF(H54="","",IFERROR(INDEX(CONSULTAS!$Q:$Q,MATCH(H54&amp;"#GR",CONSULTAS!$T:$T,0)),""))</f>
        <v/>
      </c>
      <c r="Q54" s="7" t="str">
        <f>IF(H54="","",IF(COUNTIFS(CONSULTAS!$C$2:$C$2000,H54,CONSULTAS!$E$2:$E$2000,"Seguradora",CONSULTAS!$S$2:$S$2000,"Sim")&gt;0,"Sim","Não"))</f>
        <v/>
      </c>
      <c r="R54" s="7" t="str">
        <f>IF(H54="","",IFERROR(INDEX(CONSULTAS!$L:$L,MATCH(H54&amp;"#Seguradora",CONSULTAS!$T:$T,0)),"—"))</f>
        <v/>
      </c>
      <c r="S54" s="13" t="str">
        <f>IF(H54="","",IFERROR(INDEX(CONSULTAS!$Q:$Q,MATCH(H54&amp;"#Seguradora",CONSULTAS!$T:$T,0)),""))</f>
        <v/>
      </c>
      <c r="T54" s="10" t="str">
        <f>IF(H54="","",IFERROR(INDEX(CONSULTAS!$N:$N,MATCH(H54&amp;"#GR",CONSULTAS!$T:$T,0)),""))</f>
        <v/>
      </c>
      <c r="U54" s="7" t="str">
        <f>IF(K54="","N/A",IF(AND(COUNTIFS(CONSULTAS!$C$2:$C$2000,K54,CONSULTAS!$E$2:$E$2000,"GR",CONSULTAS!$S$2:$S$2000,"Sim")&gt;0,COUNTIFS(CONSULTAS!$C$2:$C$2000,K54,CONSULTAS!$E$2:$E$2000,"Seguradora",CONSULTAS!$S$2:$S$2000,"Sim")&gt;0),"Sim","Não"))</f>
        <v>N/A</v>
      </c>
      <c r="V54" s="7" t="str">
        <f>IF(C54="","",IFERROR(INDEX(VEICULOS!$X:$X,MATCH(C54,VEICULOS!$A:$A,0)),"Não"))</f>
        <v/>
      </c>
      <c r="W54" s="7"/>
      <c r="X54" s="7"/>
      <c r="Y54" s="7"/>
      <c r="Z54" s="10"/>
      <c r="AA54" s="7"/>
      <c r="AB54" s="10" t="str">
        <f t="shared" si="0"/>
        <v/>
      </c>
      <c r="AC54" s="7">
        <f>IF(OR(Y54="",AB54=""),0,SUMPRODUCT((PGR_REGRAS!$C$2:$C$61=Y54)*(PGR_REGRAS!$D$2:$D$61&lt;=AB54)*(PGR_REGRAS!$E$2:$E$61&gt;=AB54)*(PGR_REGRAS!$C$2:$C$61&lt;&gt;"")*ROW(PGR_REGRAS!$C$2:$C$61)))</f>
        <v>0</v>
      </c>
      <c r="AD54" s="7" t="str">
        <f>IF(AC54=0,IF(Y54="","","Sem regra - consultar seguradora"),INDEX(PGR_REGRAS!$A:$A,AC54))</f>
        <v/>
      </c>
      <c r="AE54" s="7" t="str">
        <f>IF(AC54=0,"",INDEX(PGR_REGRAS!$T:$T,AC54))</f>
        <v/>
      </c>
      <c r="AF54" s="7" t="str">
        <f>IF(AC54=0,"",INDEX(PGR_REGRAS!$I:$I,AC54))</f>
        <v/>
      </c>
      <c r="AG54" s="7" t="str">
        <f>IF(AC54=0,"",INDEX(PGR_REGRAS!$K:$K,AC54))</f>
        <v/>
      </c>
      <c r="AH54" s="7" t="str">
        <f t="shared" si="1"/>
        <v/>
      </c>
      <c r="AI54" s="7"/>
      <c r="AJ54" s="7"/>
      <c r="AK54" s="7"/>
      <c r="AL54" s="7"/>
      <c r="AM54" s="7"/>
      <c r="AN54" s="7"/>
      <c r="AO54" s="13"/>
      <c r="AP54" s="12"/>
      <c r="AQ54" s="12"/>
      <c r="AR54" s="7" t="str">
        <f>IF(C54="","",IFERROR(INDEX(RASTREADORES!$F:$F,MATCH(C54&amp;"#Principal",RASTREADORES!$Y:$Y,0))&amp;" ("&amp;INDEX(RASTREADORES!$G:$G,MATCH(C54&amp;"#Principal",RASTREADORES!$Y:$Y,0))&amp;")","Sem rastreador principal"))</f>
        <v/>
      </c>
      <c r="AS54" s="7" t="str">
        <f>IF(C54="","",IFERROR(INDEX(RASTREADORES!$H:$H,MATCH(C54&amp;"#Principal",RASTREADORES!$Y:$Y,0)),"—"))</f>
        <v/>
      </c>
      <c r="AT54" s="7" t="str">
        <f>IF(C54="","",IFERROR(INDEX(RASTREADORES!$A:$A,MATCH(C54&amp;"#Redundante",RASTREADORES!$Y:$Y,0)),IFERROR(INDEX(RASTREADORES!$A:$A,MATCH(C54&amp;"#Isca retornável",RASTREADORES!$Y:$Y,0)),IFERROR(INDEX(RASTREADORES!$A:$A,MATCH(C54&amp;"#Isca descartável",RASTREADORES!$Y:$Y,0)),"Nenhum"))))</f>
        <v/>
      </c>
      <c r="AU54" s="7" t="str">
        <f>IF(C54="","",IFERROR(INDEX(RASTREADORES!$L:$L,MATCH(C54&amp;"#Principal",RASTREADORES!$Y:$Y,0)),""))</f>
        <v/>
      </c>
      <c r="AV54" s="7" t="str">
        <f>IF(C54="","",IF(COUNTIFS(ESPELHAMENTOS!$B$2:$B$2000,C54,ESPELHAMENTOS!$O$2:$O$2000,"Sim")&gt;0,"Sim","Não"))</f>
        <v/>
      </c>
      <c r="AW54" s="7" t="str">
        <f>IF(C54="","",COUNTIFS(ESPELHAMENTOS!$B$2:$B$2000,C54,ESPELHAMENTOS!$O$2:$O$2000,"Sim"))</f>
        <v/>
      </c>
      <c r="AX54" s="7" t="str">
        <f>IF(C54="","",IF(COUNTIFS(ESPELHAMENTOS!$B$2:$B$2000,C54,ESPELHAMENTOS!$O$2:$O$2000,"Sim",ESPELHAMENTOS!$E$2:$E$2000,"GR transportadora")&gt;0,"Sim","Não"))</f>
        <v/>
      </c>
      <c r="AY54" s="7" t="str">
        <f>IF(OR(AQ54="",C54=""),"",IFERROR(ROUND((AQ54-SUMPRODUCT(MIN((ESPELHAMENTOS!$C$2:$C$2000=A54)*ESPELHAMENTOS!$H$2:$H$2000+(ESPELHAMENTOS!$C$2:$C$2000&lt;&gt;A54)*99999)))*24,1),""))</f>
        <v/>
      </c>
      <c r="AZ54" s="7" t="str">
        <f ca="1">IF(C54="","",IF(COUNTIFS(CHECKLISTS!$B$2:$B$2000,C54,CHECKLISTS!$AH$2:$AH$2000,"Válido",CHECKLISTS!$AG$2:$AG$2000,"&gt;="&amp;INT(IF(AO54="",TODAY(),AO54)))+COUNTIFS(CHECKLISTS!$B$2:$B$2000,C54,CHECKLISTS!$AH$2:$AH$2000,"Vence &lt;=7d",CHECKLISTS!$AG$2:$AG$2000,"&gt;="&amp;INT(IF(AO54="",TODAY(),AO54)))&gt;0,"Sim","Não"))</f>
        <v/>
      </c>
      <c r="BA54" s="13" t="str">
        <f>IF(C54="","",IF(COUNTIFS(CHECKLISTS!$B$2:$B$2000,C54,CHECKLISTS!$AF$2:$AF$2000,"Aprovado")=0,"",SUMPRODUCT(MAX((CHECKLISTS!$B$2:$B$2000=C54)*CHECKLISTS!$AG$2:$AG$2000))))</f>
        <v/>
      </c>
      <c r="BB54" s="7" t="str">
        <f>IF(A54="","",IF(COUNTIFS(SMP!$B$2:$B$2000,A54,SMP!$I$2:$I$2000,"Liberada")+COUNTIFS(SMP!$B$2:$B$2000,A54,SMP!$I$2:$I$2000,"Em andamento")+COUNTIFS(SMP!$B$2:$B$2000,A54,SMP!$I$2:$I$2000,"Finalizada")&gt;0,"Sim","Não"))</f>
        <v/>
      </c>
      <c r="BC54" s="7" t="str">
        <f>IF(A54="","",IFERROR(INDEX(SMP!$A:$A,MATCH(A54,SMP!$B:$B,0)),"—"))</f>
        <v/>
      </c>
      <c r="BD54" s="7" t="str">
        <f>IF(A54="","",IFERROR(INDEX(SMP!$I:$I,MATCH(A54,SMP!$B:$B,0)),"Não aberta"))</f>
        <v/>
      </c>
      <c r="BE54" s="7" t="str">
        <f>IF(A54="","",IFERROR(INDEX(SMP!$D:$D,MATCH(A54,SMP!$B:$B,0)),""))</f>
        <v/>
      </c>
      <c r="BF54" s="7" t="str">
        <f>IF(A54="","",IF(COUNTIFS(AVERBACOES!$B$2:$B$2000,A54,AVERBACOES!$Q$2:$Q$2000,"Averbado completo")+COUNTIFS(AVERBACOES!$B$2:$B$2000,A54,AVERBACOES!$Q$2:$Q$2000,"Averbado CRT")+COUNTIFS(AVERBACOES!$B$2:$B$2000,A54,AVERBACOES!$Q$2:$Q$2000,"Averbado CT-e")+COUNTIFS(AVERBACOES!$B$2:$B$2000,A54,AVERBACOES!$Q$2:$Q$2000,"Averbado MDF-e")+COUNTIFS(AVERBACOES!$B$2:$B$2000,A54,AVERBACOES!$Q$2:$Q$2000,"Averbado pelo embarcador")&gt;0,"Sim","Não"))</f>
        <v/>
      </c>
      <c r="BG54" s="7" t="str">
        <f>IF(A54="","",IFERROR(INDEX(AVERBACOES!$L:$L,MATCH(A54,AVERBACOES!$B:$B,0)),"—"))</f>
        <v/>
      </c>
      <c r="BH54" s="7"/>
      <c r="BI54" s="7"/>
      <c r="BJ54" s="7"/>
      <c r="BK54" s="7"/>
      <c r="BL54" s="7"/>
      <c r="BM54" s="7">
        <f t="shared" si="2"/>
        <v>0</v>
      </c>
      <c r="BN54" s="7" t="str">
        <f t="shared" si="3"/>
        <v/>
      </c>
      <c r="BO54" s="7" t="str">
        <f t="shared" si="4"/>
        <v/>
      </c>
      <c r="BP54" s="7" t="str">
        <f t="shared" si="5"/>
        <v/>
      </c>
      <c r="BQ54" s="7" t="str">
        <f t="shared" si="6"/>
        <v/>
      </c>
      <c r="BR54" s="12"/>
      <c r="BS54" s="7" t="str">
        <f t="shared" si="7"/>
        <v/>
      </c>
      <c r="BT54" s="7" t="str">
        <f>IF(C54="","",IF(BV54=0,"Sem posição registrada",IFERROR(INDEX(POSICOES!$E:$E,MATCH(C54&amp;"#"&amp;ROUND(BV54*1440,0),POSICOES!$R:$R,0)),"?")))</f>
        <v/>
      </c>
      <c r="BU54" s="7" t="str">
        <f>IF(OR(C54="",BV54=0),"",IFERROR(INDEX(POSICOES!$F:$F,MATCH(C54&amp;"#"&amp;ROUND(BV54*1440,0),POSICOES!$R:$R,0))&amp;"/"&amp;INDEX(POSICOES!$G:$G,MATCH(C54&amp;"#"&amp;ROUND(BV54*1440,0),POSICOES!$R:$R,0))&amp;" - "&amp;INDEX(POSICOES!$H:$H,MATCH(C54&amp;"#"&amp;ROUND(BV54*1440,0),POSICOES!$R:$R,0)),""))</f>
        <v/>
      </c>
      <c r="BV54" s="14">
        <f>IF(C54="",0,SUMPRODUCT(MAX((POSICOES!$C$2:$C$3000=C54)*POSICOES!$B$2:$B$3000)))</f>
        <v>0</v>
      </c>
      <c r="BW54" s="7" t="str">
        <f t="shared" ca="1" si="8"/>
        <v/>
      </c>
      <c r="BX54" s="7" t="str">
        <f t="shared" ca="1" si="9"/>
        <v/>
      </c>
      <c r="BY54" s="12"/>
      <c r="BZ54" s="12"/>
      <c r="CA54" s="7" t="str">
        <f>IF(A54="","",IF(COUNTIFS(FRONTEIRA!$B$2:$B$2000,A54,FRONTEIRA!$AA$2:$AA$2000,"Sim")=0,"",ROUND(SUMIFS(FRONTEIRA!$Y$2:$Y$2000,FRONTEIRA!$B$2:$B$2000,A54,FRONTEIRA!$AA$2:$AA$2000,"Sim"),1)))</f>
        <v/>
      </c>
      <c r="CB54" s="7" t="str">
        <f>IF(A54="","",IFERROR(INDEX(FRONTEIRA!$L:$L,MATCH(A54,FRONTEIRA!$B:$B,0)),""))</f>
        <v/>
      </c>
      <c r="CC54" s="7" t="str">
        <f>IF(A54="","",IF(COUNTIFS(OCORRENCIAS!$B$2:$B$2000,A54,OCORRENCIAS!$Z$2:$Z$2000,"Sim")&gt;0,"Sim","Não"))</f>
        <v/>
      </c>
      <c r="CD54" s="7" t="str">
        <f t="shared" si="10"/>
        <v/>
      </c>
      <c r="CE54" s="7"/>
      <c r="CF54" s="7" t="str">
        <f t="shared" ca="1" si="11"/>
        <v xml:space="preserve">Motorista GR; Motorista seguradora; Veículo GR; Checklist; Espelhamento; SMP; Averbação; </v>
      </c>
      <c r="CG54" s="7" t="str">
        <f t="shared" si="12"/>
        <v/>
      </c>
      <c r="CH54" s="7" t="str">
        <f t="shared" si="13"/>
        <v/>
      </c>
      <c r="CI54" s="7" t="str">
        <f t="shared" si="14"/>
        <v>Não</v>
      </c>
      <c r="CJ54" s="7" t="str">
        <f t="shared" si="15"/>
        <v/>
      </c>
      <c r="CK54" s="7"/>
      <c r="CL54" s="7"/>
      <c r="CM54" s="7"/>
      <c r="CN54" s="12"/>
      <c r="CO54" s="7"/>
      <c r="CP54" s="7" t="str">
        <f t="shared" ca="1" si="16"/>
        <v/>
      </c>
    </row>
    <row r="55" spans="1:94" x14ac:dyDescent="0.25">
      <c r="A55" s="7"/>
      <c r="B55" s="12"/>
      <c r="C55" s="7"/>
      <c r="D55" s="7"/>
      <c r="E55" s="7"/>
      <c r="F55" s="7" t="str">
        <f>IF(C55="","",IFERROR(INDEX(VEICULOS!$C:$C,MATCH(C55,VEICULOS!$A:$A,0)),"?")&amp;IF(D55="",""," + "&amp;IFERROR(INDEX(VEICULOS!$C:$C,MATCH(D55,VEICULOS!$A:$A,0)),"?"))&amp;IF(E55="",""," + "&amp;IFERROR(INDEX(VEICULOS!$C:$C,MATCH(E55,VEICULOS!$A:$A,0)),"?")))</f>
        <v/>
      </c>
      <c r="G55" s="7" t="str">
        <f>IF(C55="","",IFERROR(INDEX(VEICULOS!$I:$I,MATCH(C55,VEICULOS!$A:$A,0)),"Não cadastrado"))</f>
        <v/>
      </c>
      <c r="H55" s="7"/>
      <c r="I55" s="7" t="str">
        <f>IF(H55="","",IFERROR(INDEX(MOTORISTAS!$B:$B,MATCH(H55,MOTORISTAS!$A:$A,0)),"Não cadastrado"))</f>
        <v/>
      </c>
      <c r="J55" s="7"/>
      <c r="K55" s="7"/>
      <c r="L55" s="7" t="str">
        <f>IF(K55="","",IFERROR(INDEX(MOTORISTAS!$B:$B,MATCH(K55,MOTORISTAS!$A:$A,0)),"Não cadastrado"))</f>
        <v/>
      </c>
      <c r="M55" s="7" t="str">
        <f>IF(H55="","",IFERROR(INDEX(MOTORISTAS!$AA:$AA,MATCH(H55,MOTORISTAS!$A:$A,0)),"Não cadastrado"))</f>
        <v/>
      </c>
      <c r="N55" s="7" t="str">
        <f>IF(H55="","",IF(COUNTIFS(CONSULTAS!$C$2:$C$2000,H55,CONSULTAS!$E$2:$E$2000,"GR",CONSULTAS!$S$2:$S$2000,"Sim")&gt;0,"Sim","Não"))</f>
        <v/>
      </c>
      <c r="O55" s="7" t="str">
        <f>IF(H55="","",IFERROR(INDEX(CONSULTAS!$L:$L,MATCH(H55&amp;"#GR",CONSULTAS!$T:$T,0)),"—"))</f>
        <v/>
      </c>
      <c r="P55" s="13" t="str">
        <f>IF(H55="","",IFERROR(INDEX(CONSULTAS!$Q:$Q,MATCH(H55&amp;"#GR",CONSULTAS!$T:$T,0)),""))</f>
        <v/>
      </c>
      <c r="Q55" s="7" t="str">
        <f>IF(H55="","",IF(COUNTIFS(CONSULTAS!$C$2:$C$2000,H55,CONSULTAS!$E$2:$E$2000,"Seguradora",CONSULTAS!$S$2:$S$2000,"Sim")&gt;0,"Sim","Não"))</f>
        <v/>
      </c>
      <c r="R55" s="7" t="str">
        <f>IF(H55="","",IFERROR(INDEX(CONSULTAS!$L:$L,MATCH(H55&amp;"#Seguradora",CONSULTAS!$T:$T,0)),"—"))</f>
        <v/>
      </c>
      <c r="S55" s="13" t="str">
        <f>IF(H55="","",IFERROR(INDEX(CONSULTAS!$Q:$Q,MATCH(H55&amp;"#Seguradora",CONSULTAS!$T:$T,0)),""))</f>
        <v/>
      </c>
      <c r="T55" s="10" t="str">
        <f>IF(H55="","",IFERROR(INDEX(CONSULTAS!$N:$N,MATCH(H55&amp;"#GR",CONSULTAS!$T:$T,0)),""))</f>
        <v/>
      </c>
      <c r="U55" s="7" t="str">
        <f>IF(K55="","N/A",IF(AND(COUNTIFS(CONSULTAS!$C$2:$C$2000,K55,CONSULTAS!$E$2:$E$2000,"GR",CONSULTAS!$S$2:$S$2000,"Sim")&gt;0,COUNTIFS(CONSULTAS!$C$2:$C$2000,K55,CONSULTAS!$E$2:$E$2000,"Seguradora",CONSULTAS!$S$2:$S$2000,"Sim")&gt;0),"Sim","Não"))</f>
        <v>N/A</v>
      </c>
      <c r="V55" s="7" t="str">
        <f>IF(C55="","",IFERROR(INDEX(VEICULOS!$X:$X,MATCH(C55,VEICULOS!$A:$A,0)),"Não"))</f>
        <v/>
      </c>
      <c r="W55" s="7"/>
      <c r="X55" s="7"/>
      <c r="Y55" s="7"/>
      <c r="Z55" s="10"/>
      <c r="AA55" s="7"/>
      <c r="AB55" s="10" t="str">
        <f t="shared" si="0"/>
        <v/>
      </c>
      <c r="AC55" s="7">
        <f>IF(OR(Y55="",AB55=""),0,SUMPRODUCT((PGR_REGRAS!$C$2:$C$61=Y55)*(PGR_REGRAS!$D$2:$D$61&lt;=AB55)*(PGR_REGRAS!$E$2:$E$61&gt;=AB55)*(PGR_REGRAS!$C$2:$C$61&lt;&gt;"")*ROW(PGR_REGRAS!$C$2:$C$61)))</f>
        <v>0</v>
      </c>
      <c r="AD55" s="7" t="str">
        <f>IF(AC55=0,IF(Y55="","","Sem regra - consultar seguradora"),INDEX(PGR_REGRAS!$A:$A,AC55))</f>
        <v/>
      </c>
      <c r="AE55" s="7" t="str">
        <f>IF(AC55=0,"",INDEX(PGR_REGRAS!$T:$T,AC55))</f>
        <v/>
      </c>
      <c r="AF55" s="7" t="str">
        <f>IF(AC55=0,"",INDEX(PGR_REGRAS!$I:$I,AC55))</f>
        <v/>
      </c>
      <c r="AG55" s="7" t="str">
        <f>IF(AC55=0,"",INDEX(PGR_REGRAS!$K:$K,AC55))</f>
        <v/>
      </c>
      <c r="AH55" s="7" t="str">
        <f t="shared" si="1"/>
        <v/>
      </c>
      <c r="AI55" s="7"/>
      <c r="AJ55" s="7"/>
      <c r="AK55" s="7"/>
      <c r="AL55" s="7"/>
      <c r="AM55" s="7"/>
      <c r="AN55" s="7"/>
      <c r="AO55" s="13"/>
      <c r="AP55" s="12"/>
      <c r="AQ55" s="12"/>
      <c r="AR55" s="7" t="str">
        <f>IF(C55="","",IFERROR(INDEX(RASTREADORES!$F:$F,MATCH(C55&amp;"#Principal",RASTREADORES!$Y:$Y,0))&amp;" ("&amp;INDEX(RASTREADORES!$G:$G,MATCH(C55&amp;"#Principal",RASTREADORES!$Y:$Y,0))&amp;")","Sem rastreador principal"))</f>
        <v/>
      </c>
      <c r="AS55" s="7" t="str">
        <f>IF(C55="","",IFERROR(INDEX(RASTREADORES!$H:$H,MATCH(C55&amp;"#Principal",RASTREADORES!$Y:$Y,0)),"—"))</f>
        <v/>
      </c>
      <c r="AT55" s="7" t="str">
        <f>IF(C55="","",IFERROR(INDEX(RASTREADORES!$A:$A,MATCH(C55&amp;"#Redundante",RASTREADORES!$Y:$Y,0)),IFERROR(INDEX(RASTREADORES!$A:$A,MATCH(C55&amp;"#Isca retornável",RASTREADORES!$Y:$Y,0)),IFERROR(INDEX(RASTREADORES!$A:$A,MATCH(C55&amp;"#Isca descartável",RASTREADORES!$Y:$Y,0)),"Nenhum"))))</f>
        <v/>
      </c>
      <c r="AU55" s="7" t="str">
        <f>IF(C55="","",IFERROR(INDEX(RASTREADORES!$L:$L,MATCH(C55&amp;"#Principal",RASTREADORES!$Y:$Y,0)),""))</f>
        <v/>
      </c>
      <c r="AV55" s="7" t="str">
        <f>IF(C55="","",IF(COUNTIFS(ESPELHAMENTOS!$B$2:$B$2000,C55,ESPELHAMENTOS!$O$2:$O$2000,"Sim")&gt;0,"Sim","Não"))</f>
        <v/>
      </c>
      <c r="AW55" s="7" t="str">
        <f>IF(C55="","",COUNTIFS(ESPELHAMENTOS!$B$2:$B$2000,C55,ESPELHAMENTOS!$O$2:$O$2000,"Sim"))</f>
        <v/>
      </c>
      <c r="AX55" s="7" t="str">
        <f>IF(C55="","",IF(COUNTIFS(ESPELHAMENTOS!$B$2:$B$2000,C55,ESPELHAMENTOS!$O$2:$O$2000,"Sim",ESPELHAMENTOS!$E$2:$E$2000,"GR transportadora")&gt;0,"Sim","Não"))</f>
        <v/>
      </c>
      <c r="AY55" s="7" t="str">
        <f>IF(OR(AQ55="",C55=""),"",IFERROR(ROUND((AQ55-SUMPRODUCT(MIN((ESPELHAMENTOS!$C$2:$C$2000=A55)*ESPELHAMENTOS!$H$2:$H$2000+(ESPELHAMENTOS!$C$2:$C$2000&lt;&gt;A55)*99999)))*24,1),""))</f>
        <v/>
      </c>
      <c r="AZ55" s="7" t="str">
        <f ca="1">IF(C55="","",IF(COUNTIFS(CHECKLISTS!$B$2:$B$2000,C55,CHECKLISTS!$AH$2:$AH$2000,"Válido",CHECKLISTS!$AG$2:$AG$2000,"&gt;="&amp;INT(IF(AO55="",TODAY(),AO55)))+COUNTIFS(CHECKLISTS!$B$2:$B$2000,C55,CHECKLISTS!$AH$2:$AH$2000,"Vence &lt;=7d",CHECKLISTS!$AG$2:$AG$2000,"&gt;="&amp;INT(IF(AO55="",TODAY(),AO55)))&gt;0,"Sim","Não"))</f>
        <v/>
      </c>
      <c r="BA55" s="13" t="str">
        <f>IF(C55="","",IF(COUNTIFS(CHECKLISTS!$B$2:$B$2000,C55,CHECKLISTS!$AF$2:$AF$2000,"Aprovado")=0,"",SUMPRODUCT(MAX((CHECKLISTS!$B$2:$B$2000=C55)*CHECKLISTS!$AG$2:$AG$2000))))</f>
        <v/>
      </c>
      <c r="BB55" s="7" t="str">
        <f>IF(A55="","",IF(COUNTIFS(SMP!$B$2:$B$2000,A55,SMP!$I$2:$I$2000,"Liberada")+COUNTIFS(SMP!$B$2:$B$2000,A55,SMP!$I$2:$I$2000,"Em andamento")+COUNTIFS(SMP!$B$2:$B$2000,A55,SMP!$I$2:$I$2000,"Finalizada")&gt;0,"Sim","Não"))</f>
        <v/>
      </c>
      <c r="BC55" s="7" t="str">
        <f>IF(A55="","",IFERROR(INDEX(SMP!$A:$A,MATCH(A55,SMP!$B:$B,0)),"—"))</f>
        <v/>
      </c>
      <c r="BD55" s="7" t="str">
        <f>IF(A55="","",IFERROR(INDEX(SMP!$I:$I,MATCH(A55,SMP!$B:$B,0)),"Não aberta"))</f>
        <v/>
      </c>
      <c r="BE55" s="7" t="str">
        <f>IF(A55="","",IFERROR(INDEX(SMP!$D:$D,MATCH(A55,SMP!$B:$B,0)),""))</f>
        <v/>
      </c>
      <c r="BF55" s="7" t="str">
        <f>IF(A55="","",IF(COUNTIFS(AVERBACOES!$B$2:$B$2000,A55,AVERBACOES!$Q$2:$Q$2000,"Averbado completo")+COUNTIFS(AVERBACOES!$B$2:$B$2000,A55,AVERBACOES!$Q$2:$Q$2000,"Averbado CRT")+COUNTIFS(AVERBACOES!$B$2:$B$2000,A55,AVERBACOES!$Q$2:$Q$2000,"Averbado CT-e")+COUNTIFS(AVERBACOES!$B$2:$B$2000,A55,AVERBACOES!$Q$2:$Q$2000,"Averbado MDF-e")+COUNTIFS(AVERBACOES!$B$2:$B$2000,A55,AVERBACOES!$Q$2:$Q$2000,"Averbado pelo embarcador")&gt;0,"Sim","Não"))</f>
        <v/>
      </c>
      <c r="BG55" s="7" t="str">
        <f>IF(A55="","",IFERROR(INDEX(AVERBACOES!$L:$L,MATCH(A55,AVERBACOES!$B:$B,0)),"—"))</f>
        <v/>
      </c>
      <c r="BH55" s="7"/>
      <c r="BI55" s="7"/>
      <c r="BJ55" s="7"/>
      <c r="BK55" s="7"/>
      <c r="BL55" s="7"/>
      <c r="BM55" s="7">
        <f t="shared" si="2"/>
        <v>0</v>
      </c>
      <c r="BN55" s="7" t="str">
        <f t="shared" si="3"/>
        <v/>
      </c>
      <c r="BO55" s="7" t="str">
        <f t="shared" si="4"/>
        <v/>
      </c>
      <c r="BP55" s="7" t="str">
        <f t="shared" si="5"/>
        <v/>
      </c>
      <c r="BQ55" s="7" t="str">
        <f t="shared" si="6"/>
        <v/>
      </c>
      <c r="BR55" s="12"/>
      <c r="BS55" s="7" t="str">
        <f t="shared" si="7"/>
        <v/>
      </c>
      <c r="BT55" s="7" t="str">
        <f>IF(C55="","",IF(BV55=0,"Sem posição registrada",IFERROR(INDEX(POSICOES!$E:$E,MATCH(C55&amp;"#"&amp;ROUND(BV55*1440,0),POSICOES!$R:$R,0)),"?")))</f>
        <v/>
      </c>
      <c r="BU55" s="7" t="str">
        <f>IF(OR(C55="",BV55=0),"",IFERROR(INDEX(POSICOES!$F:$F,MATCH(C55&amp;"#"&amp;ROUND(BV55*1440,0),POSICOES!$R:$R,0))&amp;"/"&amp;INDEX(POSICOES!$G:$G,MATCH(C55&amp;"#"&amp;ROUND(BV55*1440,0),POSICOES!$R:$R,0))&amp;" - "&amp;INDEX(POSICOES!$H:$H,MATCH(C55&amp;"#"&amp;ROUND(BV55*1440,0),POSICOES!$R:$R,0)),""))</f>
        <v/>
      </c>
      <c r="BV55" s="14">
        <f>IF(C55="",0,SUMPRODUCT(MAX((POSICOES!$C$2:$C$3000=C55)*POSICOES!$B$2:$B$3000)))</f>
        <v>0</v>
      </c>
      <c r="BW55" s="7" t="str">
        <f t="shared" ca="1" si="8"/>
        <v/>
      </c>
      <c r="BX55" s="7" t="str">
        <f t="shared" ca="1" si="9"/>
        <v/>
      </c>
      <c r="BY55" s="12"/>
      <c r="BZ55" s="12"/>
      <c r="CA55" s="7" t="str">
        <f>IF(A55="","",IF(COUNTIFS(FRONTEIRA!$B$2:$B$2000,A55,FRONTEIRA!$AA$2:$AA$2000,"Sim")=0,"",ROUND(SUMIFS(FRONTEIRA!$Y$2:$Y$2000,FRONTEIRA!$B$2:$B$2000,A55,FRONTEIRA!$AA$2:$AA$2000,"Sim"),1)))</f>
        <v/>
      </c>
      <c r="CB55" s="7" t="str">
        <f>IF(A55="","",IFERROR(INDEX(FRONTEIRA!$L:$L,MATCH(A55,FRONTEIRA!$B:$B,0)),""))</f>
        <v/>
      </c>
      <c r="CC55" s="7" t="str">
        <f>IF(A55="","",IF(COUNTIFS(OCORRENCIAS!$B$2:$B$2000,A55,OCORRENCIAS!$Z$2:$Z$2000,"Sim")&gt;0,"Sim","Não"))</f>
        <v/>
      </c>
      <c r="CD55" s="7" t="str">
        <f t="shared" si="10"/>
        <v/>
      </c>
      <c r="CE55" s="7"/>
      <c r="CF55" s="7" t="str">
        <f t="shared" ca="1" si="11"/>
        <v xml:space="preserve">Motorista GR; Motorista seguradora; Veículo GR; Checklist; Espelhamento; SMP; Averbação; </v>
      </c>
      <c r="CG55" s="7" t="str">
        <f t="shared" si="12"/>
        <v/>
      </c>
      <c r="CH55" s="7" t="str">
        <f t="shared" si="13"/>
        <v/>
      </c>
      <c r="CI55" s="7" t="str">
        <f t="shared" si="14"/>
        <v>Não</v>
      </c>
      <c r="CJ55" s="7" t="str">
        <f t="shared" si="15"/>
        <v/>
      </c>
      <c r="CK55" s="7"/>
      <c r="CL55" s="7"/>
      <c r="CM55" s="7"/>
      <c r="CN55" s="12"/>
      <c r="CO55" s="7"/>
      <c r="CP55" s="7" t="str">
        <f t="shared" ca="1" si="16"/>
        <v/>
      </c>
    </row>
    <row r="56" spans="1:94" x14ac:dyDescent="0.25">
      <c r="A56" s="7"/>
      <c r="B56" s="12"/>
      <c r="C56" s="7"/>
      <c r="D56" s="7"/>
      <c r="E56" s="7"/>
      <c r="F56" s="7" t="str">
        <f>IF(C56="","",IFERROR(INDEX(VEICULOS!$C:$C,MATCH(C56,VEICULOS!$A:$A,0)),"?")&amp;IF(D56="",""," + "&amp;IFERROR(INDEX(VEICULOS!$C:$C,MATCH(D56,VEICULOS!$A:$A,0)),"?"))&amp;IF(E56="",""," + "&amp;IFERROR(INDEX(VEICULOS!$C:$C,MATCH(E56,VEICULOS!$A:$A,0)),"?")))</f>
        <v/>
      </c>
      <c r="G56" s="7" t="str">
        <f>IF(C56="","",IFERROR(INDEX(VEICULOS!$I:$I,MATCH(C56,VEICULOS!$A:$A,0)),"Não cadastrado"))</f>
        <v/>
      </c>
      <c r="H56" s="7"/>
      <c r="I56" s="7" t="str">
        <f>IF(H56="","",IFERROR(INDEX(MOTORISTAS!$B:$B,MATCH(H56,MOTORISTAS!$A:$A,0)),"Não cadastrado"))</f>
        <v/>
      </c>
      <c r="J56" s="7"/>
      <c r="K56" s="7"/>
      <c r="L56" s="7" t="str">
        <f>IF(K56="","",IFERROR(INDEX(MOTORISTAS!$B:$B,MATCH(K56,MOTORISTAS!$A:$A,0)),"Não cadastrado"))</f>
        <v/>
      </c>
      <c r="M56" s="7" t="str">
        <f>IF(H56="","",IFERROR(INDEX(MOTORISTAS!$AA:$AA,MATCH(H56,MOTORISTAS!$A:$A,0)),"Não cadastrado"))</f>
        <v/>
      </c>
      <c r="N56" s="7" t="str">
        <f>IF(H56="","",IF(COUNTIFS(CONSULTAS!$C$2:$C$2000,H56,CONSULTAS!$E$2:$E$2000,"GR",CONSULTAS!$S$2:$S$2000,"Sim")&gt;0,"Sim","Não"))</f>
        <v/>
      </c>
      <c r="O56" s="7" t="str">
        <f>IF(H56="","",IFERROR(INDEX(CONSULTAS!$L:$L,MATCH(H56&amp;"#GR",CONSULTAS!$T:$T,0)),"—"))</f>
        <v/>
      </c>
      <c r="P56" s="13" t="str">
        <f>IF(H56="","",IFERROR(INDEX(CONSULTAS!$Q:$Q,MATCH(H56&amp;"#GR",CONSULTAS!$T:$T,0)),""))</f>
        <v/>
      </c>
      <c r="Q56" s="7" t="str">
        <f>IF(H56="","",IF(COUNTIFS(CONSULTAS!$C$2:$C$2000,H56,CONSULTAS!$E$2:$E$2000,"Seguradora",CONSULTAS!$S$2:$S$2000,"Sim")&gt;0,"Sim","Não"))</f>
        <v/>
      </c>
      <c r="R56" s="7" t="str">
        <f>IF(H56="","",IFERROR(INDEX(CONSULTAS!$L:$L,MATCH(H56&amp;"#Seguradora",CONSULTAS!$T:$T,0)),"—"))</f>
        <v/>
      </c>
      <c r="S56" s="13" t="str">
        <f>IF(H56="","",IFERROR(INDEX(CONSULTAS!$Q:$Q,MATCH(H56&amp;"#Seguradora",CONSULTAS!$T:$T,0)),""))</f>
        <v/>
      </c>
      <c r="T56" s="10" t="str">
        <f>IF(H56="","",IFERROR(INDEX(CONSULTAS!$N:$N,MATCH(H56&amp;"#GR",CONSULTAS!$T:$T,0)),""))</f>
        <v/>
      </c>
      <c r="U56" s="7" t="str">
        <f>IF(K56="","N/A",IF(AND(COUNTIFS(CONSULTAS!$C$2:$C$2000,K56,CONSULTAS!$E$2:$E$2000,"GR",CONSULTAS!$S$2:$S$2000,"Sim")&gt;0,COUNTIFS(CONSULTAS!$C$2:$C$2000,K56,CONSULTAS!$E$2:$E$2000,"Seguradora",CONSULTAS!$S$2:$S$2000,"Sim")&gt;0),"Sim","Não"))</f>
        <v>N/A</v>
      </c>
      <c r="V56" s="7" t="str">
        <f>IF(C56="","",IFERROR(INDEX(VEICULOS!$X:$X,MATCH(C56,VEICULOS!$A:$A,0)),"Não"))</f>
        <v/>
      </c>
      <c r="W56" s="7"/>
      <c r="X56" s="7"/>
      <c r="Y56" s="7"/>
      <c r="Z56" s="10"/>
      <c r="AA56" s="7"/>
      <c r="AB56" s="10" t="str">
        <f t="shared" si="0"/>
        <v/>
      </c>
      <c r="AC56" s="7">
        <f>IF(OR(Y56="",AB56=""),0,SUMPRODUCT((PGR_REGRAS!$C$2:$C$61=Y56)*(PGR_REGRAS!$D$2:$D$61&lt;=AB56)*(PGR_REGRAS!$E$2:$E$61&gt;=AB56)*(PGR_REGRAS!$C$2:$C$61&lt;&gt;"")*ROW(PGR_REGRAS!$C$2:$C$61)))</f>
        <v>0</v>
      </c>
      <c r="AD56" s="7" t="str">
        <f>IF(AC56=0,IF(Y56="","","Sem regra - consultar seguradora"),INDEX(PGR_REGRAS!$A:$A,AC56))</f>
        <v/>
      </c>
      <c r="AE56" s="7" t="str">
        <f>IF(AC56=0,"",INDEX(PGR_REGRAS!$T:$T,AC56))</f>
        <v/>
      </c>
      <c r="AF56" s="7" t="str">
        <f>IF(AC56=0,"",INDEX(PGR_REGRAS!$I:$I,AC56))</f>
        <v/>
      </c>
      <c r="AG56" s="7" t="str">
        <f>IF(AC56=0,"",INDEX(PGR_REGRAS!$K:$K,AC56))</f>
        <v/>
      </c>
      <c r="AH56" s="7" t="str">
        <f t="shared" si="1"/>
        <v/>
      </c>
      <c r="AI56" s="7"/>
      <c r="AJ56" s="7"/>
      <c r="AK56" s="7"/>
      <c r="AL56" s="7"/>
      <c r="AM56" s="7"/>
      <c r="AN56" s="7"/>
      <c r="AO56" s="13"/>
      <c r="AP56" s="12"/>
      <c r="AQ56" s="12"/>
      <c r="AR56" s="7" t="str">
        <f>IF(C56="","",IFERROR(INDEX(RASTREADORES!$F:$F,MATCH(C56&amp;"#Principal",RASTREADORES!$Y:$Y,0))&amp;" ("&amp;INDEX(RASTREADORES!$G:$G,MATCH(C56&amp;"#Principal",RASTREADORES!$Y:$Y,0))&amp;")","Sem rastreador principal"))</f>
        <v/>
      </c>
      <c r="AS56" s="7" t="str">
        <f>IF(C56="","",IFERROR(INDEX(RASTREADORES!$H:$H,MATCH(C56&amp;"#Principal",RASTREADORES!$Y:$Y,0)),"—"))</f>
        <v/>
      </c>
      <c r="AT56" s="7" t="str">
        <f>IF(C56="","",IFERROR(INDEX(RASTREADORES!$A:$A,MATCH(C56&amp;"#Redundante",RASTREADORES!$Y:$Y,0)),IFERROR(INDEX(RASTREADORES!$A:$A,MATCH(C56&amp;"#Isca retornável",RASTREADORES!$Y:$Y,0)),IFERROR(INDEX(RASTREADORES!$A:$A,MATCH(C56&amp;"#Isca descartável",RASTREADORES!$Y:$Y,0)),"Nenhum"))))</f>
        <v/>
      </c>
      <c r="AU56" s="7" t="str">
        <f>IF(C56="","",IFERROR(INDEX(RASTREADORES!$L:$L,MATCH(C56&amp;"#Principal",RASTREADORES!$Y:$Y,0)),""))</f>
        <v/>
      </c>
      <c r="AV56" s="7" t="str">
        <f>IF(C56="","",IF(COUNTIFS(ESPELHAMENTOS!$B$2:$B$2000,C56,ESPELHAMENTOS!$O$2:$O$2000,"Sim")&gt;0,"Sim","Não"))</f>
        <v/>
      </c>
      <c r="AW56" s="7" t="str">
        <f>IF(C56="","",COUNTIFS(ESPELHAMENTOS!$B$2:$B$2000,C56,ESPELHAMENTOS!$O$2:$O$2000,"Sim"))</f>
        <v/>
      </c>
      <c r="AX56" s="7" t="str">
        <f>IF(C56="","",IF(COUNTIFS(ESPELHAMENTOS!$B$2:$B$2000,C56,ESPELHAMENTOS!$O$2:$O$2000,"Sim",ESPELHAMENTOS!$E$2:$E$2000,"GR transportadora")&gt;0,"Sim","Não"))</f>
        <v/>
      </c>
      <c r="AY56" s="7" t="str">
        <f>IF(OR(AQ56="",C56=""),"",IFERROR(ROUND((AQ56-SUMPRODUCT(MIN((ESPELHAMENTOS!$C$2:$C$2000=A56)*ESPELHAMENTOS!$H$2:$H$2000+(ESPELHAMENTOS!$C$2:$C$2000&lt;&gt;A56)*99999)))*24,1),""))</f>
        <v/>
      </c>
      <c r="AZ56" s="7" t="str">
        <f ca="1">IF(C56="","",IF(COUNTIFS(CHECKLISTS!$B$2:$B$2000,C56,CHECKLISTS!$AH$2:$AH$2000,"Válido",CHECKLISTS!$AG$2:$AG$2000,"&gt;="&amp;INT(IF(AO56="",TODAY(),AO56)))+COUNTIFS(CHECKLISTS!$B$2:$B$2000,C56,CHECKLISTS!$AH$2:$AH$2000,"Vence &lt;=7d",CHECKLISTS!$AG$2:$AG$2000,"&gt;="&amp;INT(IF(AO56="",TODAY(),AO56)))&gt;0,"Sim","Não"))</f>
        <v/>
      </c>
      <c r="BA56" s="13" t="str">
        <f>IF(C56="","",IF(COUNTIFS(CHECKLISTS!$B$2:$B$2000,C56,CHECKLISTS!$AF$2:$AF$2000,"Aprovado")=0,"",SUMPRODUCT(MAX((CHECKLISTS!$B$2:$B$2000=C56)*CHECKLISTS!$AG$2:$AG$2000))))</f>
        <v/>
      </c>
      <c r="BB56" s="7" t="str">
        <f>IF(A56="","",IF(COUNTIFS(SMP!$B$2:$B$2000,A56,SMP!$I$2:$I$2000,"Liberada")+COUNTIFS(SMP!$B$2:$B$2000,A56,SMP!$I$2:$I$2000,"Em andamento")+COUNTIFS(SMP!$B$2:$B$2000,A56,SMP!$I$2:$I$2000,"Finalizada")&gt;0,"Sim","Não"))</f>
        <v/>
      </c>
      <c r="BC56" s="7" t="str">
        <f>IF(A56="","",IFERROR(INDEX(SMP!$A:$A,MATCH(A56,SMP!$B:$B,0)),"—"))</f>
        <v/>
      </c>
      <c r="BD56" s="7" t="str">
        <f>IF(A56="","",IFERROR(INDEX(SMP!$I:$I,MATCH(A56,SMP!$B:$B,0)),"Não aberta"))</f>
        <v/>
      </c>
      <c r="BE56" s="7" t="str">
        <f>IF(A56="","",IFERROR(INDEX(SMP!$D:$D,MATCH(A56,SMP!$B:$B,0)),""))</f>
        <v/>
      </c>
      <c r="BF56" s="7" t="str">
        <f>IF(A56="","",IF(COUNTIFS(AVERBACOES!$B$2:$B$2000,A56,AVERBACOES!$Q$2:$Q$2000,"Averbado completo")+COUNTIFS(AVERBACOES!$B$2:$B$2000,A56,AVERBACOES!$Q$2:$Q$2000,"Averbado CRT")+COUNTIFS(AVERBACOES!$B$2:$B$2000,A56,AVERBACOES!$Q$2:$Q$2000,"Averbado CT-e")+COUNTIFS(AVERBACOES!$B$2:$B$2000,A56,AVERBACOES!$Q$2:$Q$2000,"Averbado MDF-e")+COUNTIFS(AVERBACOES!$B$2:$B$2000,A56,AVERBACOES!$Q$2:$Q$2000,"Averbado pelo embarcador")&gt;0,"Sim","Não"))</f>
        <v/>
      </c>
      <c r="BG56" s="7" t="str">
        <f>IF(A56="","",IFERROR(INDEX(AVERBACOES!$L:$L,MATCH(A56,AVERBACOES!$B:$B,0)),"—"))</f>
        <v/>
      </c>
      <c r="BH56" s="7"/>
      <c r="BI56" s="7"/>
      <c r="BJ56" s="7"/>
      <c r="BK56" s="7"/>
      <c r="BL56" s="7"/>
      <c r="BM56" s="7">
        <f t="shared" si="2"/>
        <v>0</v>
      </c>
      <c r="BN56" s="7" t="str">
        <f t="shared" si="3"/>
        <v/>
      </c>
      <c r="BO56" s="7" t="str">
        <f t="shared" si="4"/>
        <v/>
      </c>
      <c r="BP56" s="7" t="str">
        <f t="shared" si="5"/>
        <v/>
      </c>
      <c r="BQ56" s="7" t="str">
        <f t="shared" si="6"/>
        <v/>
      </c>
      <c r="BR56" s="12"/>
      <c r="BS56" s="7" t="str">
        <f t="shared" si="7"/>
        <v/>
      </c>
      <c r="BT56" s="7" t="str">
        <f>IF(C56="","",IF(BV56=0,"Sem posição registrada",IFERROR(INDEX(POSICOES!$E:$E,MATCH(C56&amp;"#"&amp;ROUND(BV56*1440,0),POSICOES!$R:$R,0)),"?")))</f>
        <v/>
      </c>
      <c r="BU56" s="7" t="str">
        <f>IF(OR(C56="",BV56=0),"",IFERROR(INDEX(POSICOES!$F:$F,MATCH(C56&amp;"#"&amp;ROUND(BV56*1440,0),POSICOES!$R:$R,0))&amp;"/"&amp;INDEX(POSICOES!$G:$G,MATCH(C56&amp;"#"&amp;ROUND(BV56*1440,0),POSICOES!$R:$R,0))&amp;" - "&amp;INDEX(POSICOES!$H:$H,MATCH(C56&amp;"#"&amp;ROUND(BV56*1440,0),POSICOES!$R:$R,0)),""))</f>
        <v/>
      </c>
      <c r="BV56" s="14">
        <f>IF(C56="",0,SUMPRODUCT(MAX((POSICOES!$C$2:$C$3000=C56)*POSICOES!$B$2:$B$3000)))</f>
        <v>0</v>
      </c>
      <c r="BW56" s="7" t="str">
        <f t="shared" ca="1" si="8"/>
        <v/>
      </c>
      <c r="BX56" s="7" t="str">
        <f t="shared" ca="1" si="9"/>
        <v/>
      </c>
      <c r="BY56" s="12"/>
      <c r="BZ56" s="12"/>
      <c r="CA56" s="7" t="str">
        <f>IF(A56="","",IF(COUNTIFS(FRONTEIRA!$B$2:$B$2000,A56,FRONTEIRA!$AA$2:$AA$2000,"Sim")=0,"",ROUND(SUMIFS(FRONTEIRA!$Y$2:$Y$2000,FRONTEIRA!$B$2:$B$2000,A56,FRONTEIRA!$AA$2:$AA$2000,"Sim"),1)))</f>
        <v/>
      </c>
      <c r="CB56" s="7" t="str">
        <f>IF(A56="","",IFERROR(INDEX(FRONTEIRA!$L:$L,MATCH(A56,FRONTEIRA!$B:$B,0)),""))</f>
        <v/>
      </c>
      <c r="CC56" s="7" t="str">
        <f>IF(A56="","",IF(COUNTIFS(OCORRENCIAS!$B$2:$B$2000,A56,OCORRENCIAS!$Z$2:$Z$2000,"Sim")&gt;0,"Sim","Não"))</f>
        <v/>
      </c>
      <c r="CD56" s="7" t="str">
        <f t="shared" si="10"/>
        <v/>
      </c>
      <c r="CE56" s="7"/>
      <c r="CF56" s="7" t="str">
        <f t="shared" ca="1" si="11"/>
        <v xml:space="preserve">Motorista GR; Motorista seguradora; Veículo GR; Checklist; Espelhamento; SMP; Averbação; </v>
      </c>
      <c r="CG56" s="7" t="str">
        <f t="shared" si="12"/>
        <v/>
      </c>
      <c r="CH56" s="7" t="str">
        <f t="shared" si="13"/>
        <v/>
      </c>
      <c r="CI56" s="7" t="str">
        <f t="shared" si="14"/>
        <v>Não</v>
      </c>
      <c r="CJ56" s="7" t="str">
        <f t="shared" si="15"/>
        <v/>
      </c>
      <c r="CK56" s="7"/>
      <c r="CL56" s="7"/>
      <c r="CM56" s="7"/>
      <c r="CN56" s="12"/>
      <c r="CO56" s="7"/>
      <c r="CP56" s="7" t="str">
        <f t="shared" ca="1" si="16"/>
        <v/>
      </c>
    </row>
    <row r="57" spans="1:94" x14ac:dyDescent="0.25">
      <c r="A57" s="7"/>
      <c r="B57" s="12"/>
      <c r="C57" s="7"/>
      <c r="D57" s="7"/>
      <c r="E57" s="7"/>
      <c r="F57" s="7" t="str">
        <f>IF(C57="","",IFERROR(INDEX(VEICULOS!$C:$C,MATCH(C57,VEICULOS!$A:$A,0)),"?")&amp;IF(D57="",""," + "&amp;IFERROR(INDEX(VEICULOS!$C:$C,MATCH(D57,VEICULOS!$A:$A,0)),"?"))&amp;IF(E57="",""," + "&amp;IFERROR(INDEX(VEICULOS!$C:$C,MATCH(E57,VEICULOS!$A:$A,0)),"?")))</f>
        <v/>
      </c>
      <c r="G57" s="7" t="str">
        <f>IF(C57="","",IFERROR(INDEX(VEICULOS!$I:$I,MATCH(C57,VEICULOS!$A:$A,0)),"Não cadastrado"))</f>
        <v/>
      </c>
      <c r="H57" s="7"/>
      <c r="I57" s="7" t="str">
        <f>IF(H57="","",IFERROR(INDEX(MOTORISTAS!$B:$B,MATCH(H57,MOTORISTAS!$A:$A,0)),"Não cadastrado"))</f>
        <v/>
      </c>
      <c r="J57" s="7"/>
      <c r="K57" s="7"/>
      <c r="L57" s="7" t="str">
        <f>IF(K57="","",IFERROR(INDEX(MOTORISTAS!$B:$B,MATCH(K57,MOTORISTAS!$A:$A,0)),"Não cadastrado"))</f>
        <v/>
      </c>
      <c r="M57" s="7" t="str">
        <f>IF(H57="","",IFERROR(INDEX(MOTORISTAS!$AA:$AA,MATCH(H57,MOTORISTAS!$A:$A,0)),"Não cadastrado"))</f>
        <v/>
      </c>
      <c r="N57" s="7" t="str">
        <f>IF(H57="","",IF(COUNTIFS(CONSULTAS!$C$2:$C$2000,H57,CONSULTAS!$E$2:$E$2000,"GR",CONSULTAS!$S$2:$S$2000,"Sim")&gt;0,"Sim","Não"))</f>
        <v/>
      </c>
      <c r="O57" s="7" t="str">
        <f>IF(H57="","",IFERROR(INDEX(CONSULTAS!$L:$L,MATCH(H57&amp;"#GR",CONSULTAS!$T:$T,0)),"—"))</f>
        <v/>
      </c>
      <c r="P57" s="13" t="str">
        <f>IF(H57="","",IFERROR(INDEX(CONSULTAS!$Q:$Q,MATCH(H57&amp;"#GR",CONSULTAS!$T:$T,0)),""))</f>
        <v/>
      </c>
      <c r="Q57" s="7" t="str">
        <f>IF(H57="","",IF(COUNTIFS(CONSULTAS!$C$2:$C$2000,H57,CONSULTAS!$E$2:$E$2000,"Seguradora",CONSULTAS!$S$2:$S$2000,"Sim")&gt;0,"Sim","Não"))</f>
        <v/>
      </c>
      <c r="R57" s="7" t="str">
        <f>IF(H57="","",IFERROR(INDEX(CONSULTAS!$L:$L,MATCH(H57&amp;"#Seguradora",CONSULTAS!$T:$T,0)),"—"))</f>
        <v/>
      </c>
      <c r="S57" s="13" t="str">
        <f>IF(H57="","",IFERROR(INDEX(CONSULTAS!$Q:$Q,MATCH(H57&amp;"#Seguradora",CONSULTAS!$T:$T,0)),""))</f>
        <v/>
      </c>
      <c r="T57" s="10" t="str">
        <f>IF(H57="","",IFERROR(INDEX(CONSULTAS!$N:$N,MATCH(H57&amp;"#GR",CONSULTAS!$T:$T,0)),""))</f>
        <v/>
      </c>
      <c r="U57" s="7" t="str">
        <f>IF(K57="","N/A",IF(AND(COUNTIFS(CONSULTAS!$C$2:$C$2000,K57,CONSULTAS!$E$2:$E$2000,"GR",CONSULTAS!$S$2:$S$2000,"Sim")&gt;0,COUNTIFS(CONSULTAS!$C$2:$C$2000,K57,CONSULTAS!$E$2:$E$2000,"Seguradora",CONSULTAS!$S$2:$S$2000,"Sim")&gt;0),"Sim","Não"))</f>
        <v>N/A</v>
      </c>
      <c r="V57" s="7" t="str">
        <f>IF(C57="","",IFERROR(INDEX(VEICULOS!$X:$X,MATCH(C57,VEICULOS!$A:$A,0)),"Não"))</f>
        <v/>
      </c>
      <c r="W57" s="7"/>
      <c r="X57" s="7"/>
      <c r="Y57" s="7"/>
      <c r="Z57" s="10"/>
      <c r="AA57" s="7"/>
      <c r="AB57" s="10" t="str">
        <f t="shared" si="0"/>
        <v/>
      </c>
      <c r="AC57" s="7">
        <f>IF(OR(Y57="",AB57=""),0,SUMPRODUCT((PGR_REGRAS!$C$2:$C$61=Y57)*(PGR_REGRAS!$D$2:$D$61&lt;=AB57)*(PGR_REGRAS!$E$2:$E$61&gt;=AB57)*(PGR_REGRAS!$C$2:$C$61&lt;&gt;"")*ROW(PGR_REGRAS!$C$2:$C$61)))</f>
        <v>0</v>
      </c>
      <c r="AD57" s="7" t="str">
        <f>IF(AC57=0,IF(Y57="","","Sem regra - consultar seguradora"),INDEX(PGR_REGRAS!$A:$A,AC57))</f>
        <v/>
      </c>
      <c r="AE57" s="7" t="str">
        <f>IF(AC57=0,"",INDEX(PGR_REGRAS!$T:$T,AC57))</f>
        <v/>
      </c>
      <c r="AF57" s="7" t="str">
        <f>IF(AC57=0,"",INDEX(PGR_REGRAS!$I:$I,AC57))</f>
        <v/>
      </c>
      <c r="AG57" s="7" t="str">
        <f>IF(AC57=0,"",INDEX(PGR_REGRAS!$K:$K,AC57))</f>
        <v/>
      </c>
      <c r="AH57" s="7" t="str">
        <f t="shared" si="1"/>
        <v/>
      </c>
      <c r="AI57" s="7"/>
      <c r="AJ57" s="7"/>
      <c r="AK57" s="7"/>
      <c r="AL57" s="7"/>
      <c r="AM57" s="7"/>
      <c r="AN57" s="7"/>
      <c r="AO57" s="13"/>
      <c r="AP57" s="12"/>
      <c r="AQ57" s="12"/>
      <c r="AR57" s="7" t="str">
        <f>IF(C57="","",IFERROR(INDEX(RASTREADORES!$F:$F,MATCH(C57&amp;"#Principal",RASTREADORES!$Y:$Y,0))&amp;" ("&amp;INDEX(RASTREADORES!$G:$G,MATCH(C57&amp;"#Principal",RASTREADORES!$Y:$Y,0))&amp;")","Sem rastreador principal"))</f>
        <v/>
      </c>
      <c r="AS57" s="7" t="str">
        <f>IF(C57="","",IFERROR(INDEX(RASTREADORES!$H:$H,MATCH(C57&amp;"#Principal",RASTREADORES!$Y:$Y,0)),"—"))</f>
        <v/>
      </c>
      <c r="AT57" s="7" t="str">
        <f>IF(C57="","",IFERROR(INDEX(RASTREADORES!$A:$A,MATCH(C57&amp;"#Redundante",RASTREADORES!$Y:$Y,0)),IFERROR(INDEX(RASTREADORES!$A:$A,MATCH(C57&amp;"#Isca retornável",RASTREADORES!$Y:$Y,0)),IFERROR(INDEX(RASTREADORES!$A:$A,MATCH(C57&amp;"#Isca descartável",RASTREADORES!$Y:$Y,0)),"Nenhum"))))</f>
        <v/>
      </c>
      <c r="AU57" s="7" t="str">
        <f>IF(C57="","",IFERROR(INDEX(RASTREADORES!$L:$L,MATCH(C57&amp;"#Principal",RASTREADORES!$Y:$Y,0)),""))</f>
        <v/>
      </c>
      <c r="AV57" s="7" t="str">
        <f>IF(C57="","",IF(COUNTIFS(ESPELHAMENTOS!$B$2:$B$2000,C57,ESPELHAMENTOS!$O$2:$O$2000,"Sim")&gt;0,"Sim","Não"))</f>
        <v/>
      </c>
      <c r="AW57" s="7" t="str">
        <f>IF(C57="","",COUNTIFS(ESPELHAMENTOS!$B$2:$B$2000,C57,ESPELHAMENTOS!$O$2:$O$2000,"Sim"))</f>
        <v/>
      </c>
      <c r="AX57" s="7" t="str">
        <f>IF(C57="","",IF(COUNTIFS(ESPELHAMENTOS!$B$2:$B$2000,C57,ESPELHAMENTOS!$O$2:$O$2000,"Sim",ESPELHAMENTOS!$E$2:$E$2000,"GR transportadora")&gt;0,"Sim","Não"))</f>
        <v/>
      </c>
      <c r="AY57" s="7" t="str">
        <f>IF(OR(AQ57="",C57=""),"",IFERROR(ROUND((AQ57-SUMPRODUCT(MIN((ESPELHAMENTOS!$C$2:$C$2000=A57)*ESPELHAMENTOS!$H$2:$H$2000+(ESPELHAMENTOS!$C$2:$C$2000&lt;&gt;A57)*99999)))*24,1),""))</f>
        <v/>
      </c>
      <c r="AZ57" s="7" t="str">
        <f ca="1">IF(C57="","",IF(COUNTIFS(CHECKLISTS!$B$2:$B$2000,C57,CHECKLISTS!$AH$2:$AH$2000,"Válido",CHECKLISTS!$AG$2:$AG$2000,"&gt;="&amp;INT(IF(AO57="",TODAY(),AO57)))+COUNTIFS(CHECKLISTS!$B$2:$B$2000,C57,CHECKLISTS!$AH$2:$AH$2000,"Vence &lt;=7d",CHECKLISTS!$AG$2:$AG$2000,"&gt;="&amp;INT(IF(AO57="",TODAY(),AO57)))&gt;0,"Sim","Não"))</f>
        <v/>
      </c>
      <c r="BA57" s="13" t="str">
        <f>IF(C57="","",IF(COUNTIFS(CHECKLISTS!$B$2:$B$2000,C57,CHECKLISTS!$AF$2:$AF$2000,"Aprovado")=0,"",SUMPRODUCT(MAX((CHECKLISTS!$B$2:$B$2000=C57)*CHECKLISTS!$AG$2:$AG$2000))))</f>
        <v/>
      </c>
      <c r="BB57" s="7" t="str">
        <f>IF(A57="","",IF(COUNTIFS(SMP!$B$2:$B$2000,A57,SMP!$I$2:$I$2000,"Liberada")+COUNTIFS(SMP!$B$2:$B$2000,A57,SMP!$I$2:$I$2000,"Em andamento")+COUNTIFS(SMP!$B$2:$B$2000,A57,SMP!$I$2:$I$2000,"Finalizada")&gt;0,"Sim","Não"))</f>
        <v/>
      </c>
      <c r="BC57" s="7" t="str">
        <f>IF(A57="","",IFERROR(INDEX(SMP!$A:$A,MATCH(A57,SMP!$B:$B,0)),"—"))</f>
        <v/>
      </c>
      <c r="BD57" s="7" t="str">
        <f>IF(A57="","",IFERROR(INDEX(SMP!$I:$I,MATCH(A57,SMP!$B:$B,0)),"Não aberta"))</f>
        <v/>
      </c>
      <c r="BE57" s="7" t="str">
        <f>IF(A57="","",IFERROR(INDEX(SMP!$D:$D,MATCH(A57,SMP!$B:$B,0)),""))</f>
        <v/>
      </c>
      <c r="BF57" s="7" t="str">
        <f>IF(A57="","",IF(COUNTIFS(AVERBACOES!$B$2:$B$2000,A57,AVERBACOES!$Q$2:$Q$2000,"Averbado completo")+COUNTIFS(AVERBACOES!$B$2:$B$2000,A57,AVERBACOES!$Q$2:$Q$2000,"Averbado CRT")+COUNTIFS(AVERBACOES!$B$2:$B$2000,A57,AVERBACOES!$Q$2:$Q$2000,"Averbado CT-e")+COUNTIFS(AVERBACOES!$B$2:$B$2000,A57,AVERBACOES!$Q$2:$Q$2000,"Averbado MDF-e")+COUNTIFS(AVERBACOES!$B$2:$B$2000,A57,AVERBACOES!$Q$2:$Q$2000,"Averbado pelo embarcador")&gt;0,"Sim","Não"))</f>
        <v/>
      </c>
      <c r="BG57" s="7" t="str">
        <f>IF(A57="","",IFERROR(INDEX(AVERBACOES!$L:$L,MATCH(A57,AVERBACOES!$B:$B,0)),"—"))</f>
        <v/>
      </c>
      <c r="BH57" s="7"/>
      <c r="BI57" s="7"/>
      <c r="BJ57" s="7"/>
      <c r="BK57" s="7"/>
      <c r="BL57" s="7"/>
      <c r="BM57" s="7">
        <f t="shared" si="2"/>
        <v>0</v>
      </c>
      <c r="BN57" s="7" t="str">
        <f t="shared" si="3"/>
        <v/>
      </c>
      <c r="BO57" s="7" t="str">
        <f t="shared" si="4"/>
        <v/>
      </c>
      <c r="BP57" s="7" t="str">
        <f t="shared" si="5"/>
        <v/>
      </c>
      <c r="BQ57" s="7" t="str">
        <f t="shared" si="6"/>
        <v/>
      </c>
      <c r="BR57" s="12"/>
      <c r="BS57" s="7" t="str">
        <f t="shared" si="7"/>
        <v/>
      </c>
      <c r="BT57" s="7" t="str">
        <f>IF(C57="","",IF(BV57=0,"Sem posição registrada",IFERROR(INDEX(POSICOES!$E:$E,MATCH(C57&amp;"#"&amp;ROUND(BV57*1440,0),POSICOES!$R:$R,0)),"?")))</f>
        <v/>
      </c>
      <c r="BU57" s="7" t="str">
        <f>IF(OR(C57="",BV57=0),"",IFERROR(INDEX(POSICOES!$F:$F,MATCH(C57&amp;"#"&amp;ROUND(BV57*1440,0),POSICOES!$R:$R,0))&amp;"/"&amp;INDEX(POSICOES!$G:$G,MATCH(C57&amp;"#"&amp;ROUND(BV57*1440,0),POSICOES!$R:$R,0))&amp;" - "&amp;INDEX(POSICOES!$H:$H,MATCH(C57&amp;"#"&amp;ROUND(BV57*1440,0),POSICOES!$R:$R,0)),""))</f>
        <v/>
      </c>
      <c r="BV57" s="14">
        <f>IF(C57="",0,SUMPRODUCT(MAX((POSICOES!$C$2:$C$3000=C57)*POSICOES!$B$2:$B$3000)))</f>
        <v>0</v>
      </c>
      <c r="BW57" s="7" t="str">
        <f t="shared" ca="1" si="8"/>
        <v/>
      </c>
      <c r="BX57" s="7" t="str">
        <f t="shared" ca="1" si="9"/>
        <v/>
      </c>
      <c r="BY57" s="12"/>
      <c r="BZ57" s="12"/>
      <c r="CA57" s="7" t="str">
        <f>IF(A57="","",IF(COUNTIFS(FRONTEIRA!$B$2:$B$2000,A57,FRONTEIRA!$AA$2:$AA$2000,"Sim")=0,"",ROUND(SUMIFS(FRONTEIRA!$Y$2:$Y$2000,FRONTEIRA!$B$2:$B$2000,A57,FRONTEIRA!$AA$2:$AA$2000,"Sim"),1)))</f>
        <v/>
      </c>
      <c r="CB57" s="7" t="str">
        <f>IF(A57="","",IFERROR(INDEX(FRONTEIRA!$L:$L,MATCH(A57,FRONTEIRA!$B:$B,0)),""))</f>
        <v/>
      </c>
      <c r="CC57" s="7" t="str">
        <f>IF(A57="","",IF(COUNTIFS(OCORRENCIAS!$B$2:$B$2000,A57,OCORRENCIAS!$Z$2:$Z$2000,"Sim")&gt;0,"Sim","Não"))</f>
        <v/>
      </c>
      <c r="CD57" s="7" t="str">
        <f t="shared" si="10"/>
        <v/>
      </c>
      <c r="CE57" s="7"/>
      <c r="CF57" s="7" t="str">
        <f t="shared" ca="1" si="11"/>
        <v xml:space="preserve">Motorista GR; Motorista seguradora; Veículo GR; Checklist; Espelhamento; SMP; Averbação; </v>
      </c>
      <c r="CG57" s="7" t="str">
        <f t="shared" si="12"/>
        <v/>
      </c>
      <c r="CH57" s="7" t="str">
        <f t="shared" si="13"/>
        <v/>
      </c>
      <c r="CI57" s="7" t="str">
        <f t="shared" si="14"/>
        <v>Não</v>
      </c>
      <c r="CJ57" s="7" t="str">
        <f t="shared" si="15"/>
        <v/>
      </c>
      <c r="CK57" s="7"/>
      <c r="CL57" s="7"/>
      <c r="CM57" s="7"/>
      <c r="CN57" s="12"/>
      <c r="CO57" s="7"/>
      <c r="CP57" s="7" t="str">
        <f t="shared" ca="1" si="16"/>
        <v/>
      </c>
    </row>
    <row r="58" spans="1:94" x14ac:dyDescent="0.25">
      <c r="A58" s="7"/>
      <c r="B58" s="12"/>
      <c r="C58" s="7"/>
      <c r="D58" s="7"/>
      <c r="E58" s="7"/>
      <c r="F58" s="7" t="str">
        <f>IF(C58="","",IFERROR(INDEX(VEICULOS!$C:$C,MATCH(C58,VEICULOS!$A:$A,0)),"?")&amp;IF(D58="",""," + "&amp;IFERROR(INDEX(VEICULOS!$C:$C,MATCH(D58,VEICULOS!$A:$A,0)),"?"))&amp;IF(E58="",""," + "&amp;IFERROR(INDEX(VEICULOS!$C:$C,MATCH(E58,VEICULOS!$A:$A,0)),"?")))</f>
        <v/>
      </c>
      <c r="G58" s="7" t="str">
        <f>IF(C58="","",IFERROR(INDEX(VEICULOS!$I:$I,MATCH(C58,VEICULOS!$A:$A,0)),"Não cadastrado"))</f>
        <v/>
      </c>
      <c r="H58" s="7"/>
      <c r="I58" s="7" t="str">
        <f>IF(H58="","",IFERROR(INDEX(MOTORISTAS!$B:$B,MATCH(H58,MOTORISTAS!$A:$A,0)),"Não cadastrado"))</f>
        <v/>
      </c>
      <c r="J58" s="7"/>
      <c r="K58" s="7"/>
      <c r="L58" s="7" t="str">
        <f>IF(K58="","",IFERROR(INDEX(MOTORISTAS!$B:$B,MATCH(K58,MOTORISTAS!$A:$A,0)),"Não cadastrado"))</f>
        <v/>
      </c>
      <c r="M58" s="7" t="str">
        <f>IF(H58="","",IFERROR(INDEX(MOTORISTAS!$AA:$AA,MATCH(H58,MOTORISTAS!$A:$A,0)),"Não cadastrado"))</f>
        <v/>
      </c>
      <c r="N58" s="7" t="str">
        <f>IF(H58="","",IF(COUNTIFS(CONSULTAS!$C$2:$C$2000,H58,CONSULTAS!$E$2:$E$2000,"GR",CONSULTAS!$S$2:$S$2000,"Sim")&gt;0,"Sim","Não"))</f>
        <v/>
      </c>
      <c r="O58" s="7" t="str">
        <f>IF(H58="","",IFERROR(INDEX(CONSULTAS!$L:$L,MATCH(H58&amp;"#GR",CONSULTAS!$T:$T,0)),"—"))</f>
        <v/>
      </c>
      <c r="P58" s="13" t="str">
        <f>IF(H58="","",IFERROR(INDEX(CONSULTAS!$Q:$Q,MATCH(H58&amp;"#GR",CONSULTAS!$T:$T,0)),""))</f>
        <v/>
      </c>
      <c r="Q58" s="7" t="str">
        <f>IF(H58="","",IF(COUNTIFS(CONSULTAS!$C$2:$C$2000,H58,CONSULTAS!$E$2:$E$2000,"Seguradora",CONSULTAS!$S$2:$S$2000,"Sim")&gt;0,"Sim","Não"))</f>
        <v/>
      </c>
      <c r="R58" s="7" t="str">
        <f>IF(H58="","",IFERROR(INDEX(CONSULTAS!$L:$L,MATCH(H58&amp;"#Seguradora",CONSULTAS!$T:$T,0)),"—"))</f>
        <v/>
      </c>
      <c r="S58" s="13" t="str">
        <f>IF(H58="","",IFERROR(INDEX(CONSULTAS!$Q:$Q,MATCH(H58&amp;"#Seguradora",CONSULTAS!$T:$T,0)),""))</f>
        <v/>
      </c>
      <c r="T58" s="10" t="str">
        <f>IF(H58="","",IFERROR(INDEX(CONSULTAS!$N:$N,MATCH(H58&amp;"#GR",CONSULTAS!$T:$T,0)),""))</f>
        <v/>
      </c>
      <c r="U58" s="7" t="str">
        <f>IF(K58="","N/A",IF(AND(COUNTIFS(CONSULTAS!$C$2:$C$2000,K58,CONSULTAS!$E$2:$E$2000,"GR",CONSULTAS!$S$2:$S$2000,"Sim")&gt;0,COUNTIFS(CONSULTAS!$C$2:$C$2000,K58,CONSULTAS!$E$2:$E$2000,"Seguradora",CONSULTAS!$S$2:$S$2000,"Sim")&gt;0),"Sim","Não"))</f>
        <v>N/A</v>
      </c>
      <c r="V58" s="7" t="str">
        <f>IF(C58="","",IFERROR(INDEX(VEICULOS!$X:$X,MATCH(C58,VEICULOS!$A:$A,0)),"Não"))</f>
        <v/>
      </c>
      <c r="W58" s="7"/>
      <c r="X58" s="7"/>
      <c r="Y58" s="7"/>
      <c r="Z58" s="10"/>
      <c r="AA58" s="7"/>
      <c r="AB58" s="10" t="str">
        <f t="shared" si="0"/>
        <v/>
      </c>
      <c r="AC58" s="7">
        <f>IF(OR(Y58="",AB58=""),0,SUMPRODUCT((PGR_REGRAS!$C$2:$C$61=Y58)*(PGR_REGRAS!$D$2:$D$61&lt;=AB58)*(PGR_REGRAS!$E$2:$E$61&gt;=AB58)*(PGR_REGRAS!$C$2:$C$61&lt;&gt;"")*ROW(PGR_REGRAS!$C$2:$C$61)))</f>
        <v>0</v>
      </c>
      <c r="AD58" s="7" t="str">
        <f>IF(AC58=0,IF(Y58="","","Sem regra - consultar seguradora"),INDEX(PGR_REGRAS!$A:$A,AC58))</f>
        <v/>
      </c>
      <c r="AE58" s="7" t="str">
        <f>IF(AC58=0,"",INDEX(PGR_REGRAS!$T:$T,AC58))</f>
        <v/>
      </c>
      <c r="AF58" s="7" t="str">
        <f>IF(AC58=0,"",INDEX(PGR_REGRAS!$I:$I,AC58))</f>
        <v/>
      </c>
      <c r="AG58" s="7" t="str">
        <f>IF(AC58=0,"",INDEX(PGR_REGRAS!$K:$K,AC58))</f>
        <v/>
      </c>
      <c r="AH58" s="7" t="str">
        <f t="shared" si="1"/>
        <v/>
      </c>
      <c r="AI58" s="7"/>
      <c r="AJ58" s="7"/>
      <c r="AK58" s="7"/>
      <c r="AL58" s="7"/>
      <c r="AM58" s="7"/>
      <c r="AN58" s="7"/>
      <c r="AO58" s="13"/>
      <c r="AP58" s="12"/>
      <c r="AQ58" s="12"/>
      <c r="AR58" s="7" t="str">
        <f>IF(C58="","",IFERROR(INDEX(RASTREADORES!$F:$F,MATCH(C58&amp;"#Principal",RASTREADORES!$Y:$Y,0))&amp;" ("&amp;INDEX(RASTREADORES!$G:$G,MATCH(C58&amp;"#Principal",RASTREADORES!$Y:$Y,0))&amp;")","Sem rastreador principal"))</f>
        <v/>
      </c>
      <c r="AS58" s="7" t="str">
        <f>IF(C58="","",IFERROR(INDEX(RASTREADORES!$H:$H,MATCH(C58&amp;"#Principal",RASTREADORES!$Y:$Y,0)),"—"))</f>
        <v/>
      </c>
      <c r="AT58" s="7" t="str">
        <f>IF(C58="","",IFERROR(INDEX(RASTREADORES!$A:$A,MATCH(C58&amp;"#Redundante",RASTREADORES!$Y:$Y,0)),IFERROR(INDEX(RASTREADORES!$A:$A,MATCH(C58&amp;"#Isca retornável",RASTREADORES!$Y:$Y,0)),IFERROR(INDEX(RASTREADORES!$A:$A,MATCH(C58&amp;"#Isca descartável",RASTREADORES!$Y:$Y,0)),"Nenhum"))))</f>
        <v/>
      </c>
      <c r="AU58" s="7" t="str">
        <f>IF(C58="","",IFERROR(INDEX(RASTREADORES!$L:$L,MATCH(C58&amp;"#Principal",RASTREADORES!$Y:$Y,0)),""))</f>
        <v/>
      </c>
      <c r="AV58" s="7" t="str">
        <f>IF(C58="","",IF(COUNTIFS(ESPELHAMENTOS!$B$2:$B$2000,C58,ESPELHAMENTOS!$O$2:$O$2000,"Sim")&gt;0,"Sim","Não"))</f>
        <v/>
      </c>
      <c r="AW58" s="7" t="str">
        <f>IF(C58="","",COUNTIFS(ESPELHAMENTOS!$B$2:$B$2000,C58,ESPELHAMENTOS!$O$2:$O$2000,"Sim"))</f>
        <v/>
      </c>
      <c r="AX58" s="7" t="str">
        <f>IF(C58="","",IF(COUNTIFS(ESPELHAMENTOS!$B$2:$B$2000,C58,ESPELHAMENTOS!$O$2:$O$2000,"Sim",ESPELHAMENTOS!$E$2:$E$2000,"GR transportadora")&gt;0,"Sim","Não"))</f>
        <v/>
      </c>
      <c r="AY58" s="7" t="str">
        <f>IF(OR(AQ58="",C58=""),"",IFERROR(ROUND((AQ58-SUMPRODUCT(MIN((ESPELHAMENTOS!$C$2:$C$2000=A58)*ESPELHAMENTOS!$H$2:$H$2000+(ESPELHAMENTOS!$C$2:$C$2000&lt;&gt;A58)*99999)))*24,1),""))</f>
        <v/>
      </c>
      <c r="AZ58" s="7" t="str">
        <f ca="1">IF(C58="","",IF(COUNTIFS(CHECKLISTS!$B$2:$B$2000,C58,CHECKLISTS!$AH$2:$AH$2000,"Válido",CHECKLISTS!$AG$2:$AG$2000,"&gt;="&amp;INT(IF(AO58="",TODAY(),AO58)))+COUNTIFS(CHECKLISTS!$B$2:$B$2000,C58,CHECKLISTS!$AH$2:$AH$2000,"Vence &lt;=7d",CHECKLISTS!$AG$2:$AG$2000,"&gt;="&amp;INT(IF(AO58="",TODAY(),AO58)))&gt;0,"Sim","Não"))</f>
        <v/>
      </c>
      <c r="BA58" s="13" t="str">
        <f>IF(C58="","",IF(COUNTIFS(CHECKLISTS!$B$2:$B$2000,C58,CHECKLISTS!$AF$2:$AF$2000,"Aprovado")=0,"",SUMPRODUCT(MAX((CHECKLISTS!$B$2:$B$2000=C58)*CHECKLISTS!$AG$2:$AG$2000))))</f>
        <v/>
      </c>
      <c r="BB58" s="7" t="str">
        <f>IF(A58="","",IF(COUNTIFS(SMP!$B$2:$B$2000,A58,SMP!$I$2:$I$2000,"Liberada")+COUNTIFS(SMP!$B$2:$B$2000,A58,SMP!$I$2:$I$2000,"Em andamento")+COUNTIFS(SMP!$B$2:$B$2000,A58,SMP!$I$2:$I$2000,"Finalizada")&gt;0,"Sim","Não"))</f>
        <v/>
      </c>
      <c r="BC58" s="7" t="str">
        <f>IF(A58="","",IFERROR(INDEX(SMP!$A:$A,MATCH(A58,SMP!$B:$B,0)),"—"))</f>
        <v/>
      </c>
      <c r="BD58" s="7" t="str">
        <f>IF(A58="","",IFERROR(INDEX(SMP!$I:$I,MATCH(A58,SMP!$B:$B,0)),"Não aberta"))</f>
        <v/>
      </c>
      <c r="BE58" s="7" t="str">
        <f>IF(A58="","",IFERROR(INDEX(SMP!$D:$D,MATCH(A58,SMP!$B:$B,0)),""))</f>
        <v/>
      </c>
      <c r="BF58" s="7" t="str">
        <f>IF(A58="","",IF(COUNTIFS(AVERBACOES!$B$2:$B$2000,A58,AVERBACOES!$Q$2:$Q$2000,"Averbado completo")+COUNTIFS(AVERBACOES!$B$2:$B$2000,A58,AVERBACOES!$Q$2:$Q$2000,"Averbado CRT")+COUNTIFS(AVERBACOES!$B$2:$B$2000,A58,AVERBACOES!$Q$2:$Q$2000,"Averbado CT-e")+COUNTIFS(AVERBACOES!$B$2:$B$2000,A58,AVERBACOES!$Q$2:$Q$2000,"Averbado MDF-e")+COUNTIFS(AVERBACOES!$B$2:$B$2000,A58,AVERBACOES!$Q$2:$Q$2000,"Averbado pelo embarcador")&gt;0,"Sim","Não"))</f>
        <v/>
      </c>
      <c r="BG58" s="7" t="str">
        <f>IF(A58="","",IFERROR(INDEX(AVERBACOES!$L:$L,MATCH(A58,AVERBACOES!$B:$B,0)),"—"))</f>
        <v/>
      </c>
      <c r="BH58" s="7"/>
      <c r="BI58" s="7"/>
      <c r="BJ58" s="7"/>
      <c r="BK58" s="7"/>
      <c r="BL58" s="7"/>
      <c r="BM58" s="7">
        <f t="shared" si="2"/>
        <v>0</v>
      </c>
      <c r="BN58" s="7" t="str">
        <f t="shared" si="3"/>
        <v/>
      </c>
      <c r="BO58" s="7" t="str">
        <f t="shared" si="4"/>
        <v/>
      </c>
      <c r="BP58" s="7" t="str">
        <f t="shared" si="5"/>
        <v/>
      </c>
      <c r="BQ58" s="7" t="str">
        <f t="shared" si="6"/>
        <v/>
      </c>
      <c r="BR58" s="12"/>
      <c r="BS58" s="7" t="str">
        <f t="shared" si="7"/>
        <v/>
      </c>
      <c r="BT58" s="7" t="str">
        <f>IF(C58="","",IF(BV58=0,"Sem posição registrada",IFERROR(INDEX(POSICOES!$E:$E,MATCH(C58&amp;"#"&amp;ROUND(BV58*1440,0),POSICOES!$R:$R,0)),"?")))</f>
        <v/>
      </c>
      <c r="BU58" s="7" t="str">
        <f>IF(OR(C58="",BV58=0),"",IFERROR(INDEX(POSICOES!$F:$F,MATCH(C58&amp;"#"&amp;ROUND(BV58*1440,0),POSICOES!$R:$R,0))&amp;"/"&amp;INDEX(POSICOES!$G:$G,MATCH(C58&amp;"#"&amp;ROUND(BV58*1440,0),POSICOES!$R:$R,0))&amp;" - "&amp;INDEX(POSICOES!$H:$H,MATCH(C58&amp;"#"&amp;ROUND(BV58*1440,0),POSICOES!$R:$R,0)),""))</f>
        <v/>
      </c>
      <c r="BV58" s="14">
        <f>IF(C58="",0,SUMPRODUCT(MAX((POSICOES!$C$2:$C$3000=C58)*POSICOES!$B$2:$B$3000)))</f>
        <v>0</v>
      </c>
      <c r="BW58" s="7" t="str">
        <f t="shared" ca="1" si="8"/>
        <v/>
      </c>
      <c r="BX58" s="7" t="str">
        <f t="shared" ca="1" si="9"/>
        <v/>
      </c>
      <c r="BY58" s="12"/>
      <c r="BZ58" s="12"/>
      <c r="CA58" s="7" t="str">
        <f>IF(A58="","",IF(COUNTIFS(FRONTEIRA!$B$2:$B$2000,A58,FRONTEIRA!$AA$2:$AA$2000,"Sim")=0,"",ROUND(SUMIFS(FRONTEIRA!$Y$2:$Y$2000,FRONTEIRA!$B$2:$B$2000,A58,FRONTEIRA!$AA$2:$AA$2000,"Sim"),1)))</f>
        <v/>
      </c>
      <c r="CB58" s="7" t="str">
        <f>IF(A58="","",IFERROR(INDEX(FRONTEIRA!$L:$L,MATCH(A58,FRONTEIRA!$B:$B,0)),""))</f>
        <v/>
      </c>
      <c r="CC58" s="7" t="str">
        <f>IF(A58="","",IF(COUNTIFS(OCORRENCIAS!$B$2:$B$2000,A58,OCORRENCIAS!$Z$2:$Z$2000,"Sim")&gt;0,"Sim","Não"))</f>
        <v/>
      </c>
      <c r="CD58" s="7" t="str">
        <f t="shared" si="10"/>
        <v/>
      </c>
      <c r="CE58" s="7"/>
      <c r="CF58" s="7" t="str">
        <f t="shared" ca="1" si="11"/>
        <v xml:space="preserve">Motorista GR; Motorista seguradora; Veículo GR; Checklist; Espelhamento; SMP; Averbação; </v>
      </c>
      <c r="CG58" s="7" t="str">
        <f t="shared" si="12"/>
        <v/>
      </c>
      <c r="CH58" s="7" t="str">
        <f t="shared" si="13"/>
        <v/>
      </c>
      <c r="CI58" s="7" t="str">
        <f t="shared" si="14"/>
        <v>Não</v>
      </c>
      <c r="CJ58" s="7" t="str">
        <f t="shared" si="15"/>
        <v/>
      </c>
      <c r="CK58" s="7"/>
      <c r="CL58" s="7"/>
      <c r="CM58" s="7"/>
      <c r="CN58" s="12"/>
      <c r="CO58" s="7"/>
      <c r="CP58" s="7" t="str">
        <f t="shared" ca="1" si="16"/>
        <v/>
      </c>
    </row>
    <row r="59" spans="1:94" x14ac:dyDescent="0.25">
      <c r="A59" s="7"/>
      <c r="B59" s="12"/>
      <c r="C59" s="7"/>
      <c r="D59" s="7"/>
      <c r="E59" s="7"/>
      <c r="F59" s="7" t="str">
        <f>IF(C59="","",IFERROR(INDEX(VEICULOS!$C:$C,MATCH(C59,VEICULOS!$A:$A,0)),"?")&amp;IF(D59="",""," + "&amp;IFERROR(INDEX(VEICULOS!$C:$C,MATCH(D59,VEICULOS!$A:$A,0)),"?"))&amp;IF(E59="",""," + "&amp;IFERROR(INDEX(VEICULOS!$C:$C,MATCH(E59,VEICULOS!$A:$A,0)),"?")))</f>
        <v/>
      </c>
      <c r="G59" s="7" t="str">
        <f>IF(C59="","",IFERROR(INDEX(VEICULOS!$I:$I,MATCH(C59,VEICULOS!$A:$A,0)),"Não cadastrado"))</f>
        <v/>
      </c>
      <c r="H59" s="7"/>
      <c r="I59" s="7" t="str">
        <f>IF(H59="","",IFERROR(INDEX(MOTORISTAS!$B:$B,MATCH(H59,MOTORISTAS!$A:$A,0)),"Não cadastrado"))</f>
        <v/>
      </c>
      <c r="J59" s="7"/>
      <c r="K59" s="7"/>
      <c r="L59" s="7" t="str">
        <f>IF(K59="","",IFERROR(INDEX(MOTORISTAS!$B:$B,MATCH(K59,MOTORISTAS!$A:$A,0)),"Não cadastrado"))</f>
        <v/>
      </c>
      <c r="M59" s="7" t="str">
        <f>IF(H59="","",IFERROR(INDEX(MOTORISTAS!$AA:$AA,MATCH(H59,MOTORISTAS!$A:$A,0)),"Não cadastrado"))</f>
        <v/>
      </c>
      <c r="N59" s="7" t="str">
        <f>IF(H59="","",IF(COUNTIFS(CONSULTAS!$C$2:$C$2000,H59,CONSULTAS!$E$2:$E$2000,"GR",CONSULTAS!$S$2:$S$2000,"Sim")&gt;0,"Sim","Não"))</f>
        <v/>
      </c>
      <c r="O59" s="7" t="str">
        <f>IF(H59="","",IFERROR(INDEX(CONSULTAS!$L:$L,MATCH(H59&amp;"#GR",CONSULTAS!$T:$T,0)),"—"))</f>
        <v/>
      </c>
      <c r="P59" s="13" t="str">
        <f>IF(H59="","",IFERROR(INDEX(CONSULTAS!$Q:$Q,MATCH(H59&amp;"#GR",CONSULTAS!$T:$T,0)),""))</f>
        <v/>
      </c>
      <c r="Q59" s="7" t="str">
        <f>IF(H59="","",IF(COUNTIFS(CONSULTAS!$C$2:$C$2000,H59,CONSULTAS!$E$2:$E$2000,"Seguradora",CONSULTAS!$S$2:$S$2000,"Sim")&gt;0,"Sim","Não"))</f>
        <v/>
      </c>
      <c r="R59" s="7" t="str">
        <f>IF(H59="","",IFERROR(INDEX(CONSULTAS!$L:$L,MATCH(H59&amp;"#Seguradora",CONSULTAS!$T:$T,0)),"—"))</f>
        <v/>
      </c>
      <c r="S59" s="13" t="str">
        <f>IF(H59="","",IFERROR(INDEX(CONSULTAS!$Q:$Q,MATCH(H59&amp;"#Seguradora",CONSULTAS!$T:$T,0)),""))</f>
        <v/>
      </c>
      <c r="T59" s="10" t="str">
        <f>IF(H59="","",IFERROR(INDEX(CONSULTAS!$N:$N,MATCH(H59&amp;"#GR",CONSULTAS!$T:$T,0)),""))</f>
        <v/>
      </c>
      <c r="U59" s="7" t="str">
        <f>IF(K59="","N/A",IF(AND(COUNTIFS(CONSULTAS!$C$2:$C$2000,K59,CONSULTAS!$E$2:$E$2000,"GR",CONSULTAS!$S$2:$S$2000,"Sim")&gt;0,COUNTIFS(CONSULTAS!$C$2:$C$2000,K59,CONSULTAS!$E$2:$E$2000,"Seguradora",CONSULTAS!$S$2:$S$2000,"Sim")&gt;0),"Sim","Não"))</f>
        <v>N/A</v>
      </c>
      <c r="V59" s="7" t="str">
        <f>IF(C59="","",IFERROR(INDEX(VEICULOS!$X:$X,MATCH(C59,VEICULOS!$A:$A,0)),"Não"))</f>
        <v/>
      </c>
      <c r="W59" s="7"/>
      <c r="X59" s="7"/>
      <c r="Y59" s="7"/>
      <c r="Z59" s="10"/>
      <c r="AA59" s="7"/>
      <c r="AB59" s="10" t="str">
        <f t="shared" si="0"/>
        <v/>
      </c>
      <c r="AC59" s="7">
        <f>IF(OR(Y59="",AB59=""),0,SUMPRODUCT((PGR_REGRAS!$C$2:$C$61=Y59)*(PGR_REGRAS!$D$2:$D$61&lt;=AB59)*(PGR_REGRAS!$E$2:$E$61&gt;=AB59)*(PGR_REGRAS!$C$2:$C$61&lt;&gt;"")*ROW(PGR_REGRAS!$C$2:$C$61)))</f>
        <v>0</v>
      </c>
      <c r="AD59" s="7" t="str">
        <f>IF(AC59=0,IF(Y59="","","Sem regra - consultar seguradora"),INDEX(PGR_REGRAS!$A:$A,AC59))</f>
        <v/>
      </c>
      <c r="AE59" s="7" t="str">
        <f>IF(AC59=0,"",INDEX(PGR_REGRAS!$T:$T,AC59))</f>
        <v/>
      </c>
      <c r="AF59" s="7" t="str">
        <f>IF(AC59=0,"",INDEX(PGR_REGRAS!$I:$I,AC59))</f>
        <v/>
      </c>
      <c r="AG59" s="7" t="str">
        <f>IF(AC59=0,"",INDEX(PGR_REGRAS!$K:$K,AC59))</f>
        <v/>
      </c>
      <c r="AH59" s="7" t="str">
        <f t="shared" si="1"/>
        <v/>
      </c>
      <c r="AI59" s="7"/>
      <c r="AJ59" s="7"/>
      <c r="AK59" s="7"/>
      <c r="AL59" s="7"/>
      <c r="AM59" s="7"/>
      <c r="AN59" s="7"/>
      <c r="AO59" s="13"/>
      <c r="AP59" s="12"/>
      <c r="AQ59" s="12"/>
      <c r="AR59" s="7" t="str">
        <f>IF(C59="","",IFERROR(INDEX(RASTREADORES!$F:$F,MATCH(C59&amp;"#Principal",RASTREADORES!$Y:$Y,0))&amp;" ("&amp;INDEX(RASTREADORES!$G:$G,MATCH(C59&amp;"#Principal",RASTREADORES!$Y:$Y,0))&amp;")","Sem rastreador principal"))</f>
        <v/>
      </c>
      <c r="AS59" s="7" t="str">
        <f>IF(C59="","",IFERROR(INDEX(RASTREADORES!$H:$H,MATCH(C59&amp;"#Principal",RASTREADORES!$Y:$Y,0)),"—"))</f>
        <v/>
      </c>
      <c r="AT59" s="7" t="str">
        <f>IF(C59="","",IFERROR(INDEX(RASTREADORES!$A:$A,MATCH(C59&amp;"#Redundante",RASTREADORES!$Y:$Y,0)),IFERROR(INDEX(RASTREADORES!$A:$A,MATCH(C59&amp;"#Isca retornável",RASTREADORES!$Y:$Y,0)),IFERROR(INDEX(RASTREADORES!$A:$A,MATCH(C59&amp;"#Isca descartável",RASTREADORES!$Y:$Y,0)),"Nenhum"))))</f>
        <v/>
      </c>
      <c r="AU59" s="7" t="str">
        <f>IF(C59="","",IFERROR(INDEX(RASTREADORES!$L:$L,MATCH(C59&amp;"#Principal",RASTREADORES!$Y:$Y,0)),""))</f>
        <v/>
      </c>
      <c r="AV59" s="7" t="str">
        <f>IF(C59="","",IF(COUNTIFS(ESPELHAMENTOS!$B$2:$B$2000,C59,ESPELHAMENTOS!$O$2:$O$2000,"Sim")&gt;0,"Sim","Não"))</f>
        <v/>
      </c>
      <c r="AW59" s="7" t="str">
        <f>IF(C59="","",COUNTIFS(ESPELHAMENTOS!$B$2:$B$2000,C59,ESPELHAMENTOS!$O$2:$O$2000,"Sim"))</f>
        <v/>
      </c>
      <c r="AX59" s="7" t="str">
        <f>IF(C59="","",IF(COUNTIFS(ESPELHAMENTOS!$B$2:$B$2000,C59,ESPELHAMENTOS!$O$2:$O$2000,"Sim",ESPELHAMENTOS!$E$2:$E$2000,"GR transportadora")&gt;0,"Sim","Não"))</f>
        <v/>
      </c>
      <c r="AY59" s="7" t="str">
        <f>IF(OR(AQ59="",C59=""),"",IFERROR(ROUND((AQ59-SUMPRODUCT(MIN((ESPELHAMENTOS!$C$2:$C$2000=A59)*ESPELHAMENTOS!$H$2:$H$2000+(ESPELHAMENTOS!$C$2:$C$2000&lt;&gt;A59)*99999)))*24,1),""))</f>
        <v/>
      </c>
      <c r="AZ59" s="7" t="str">
        <f ca="1">IF(C59="","",IF(COUNTIFS(CHECKLISTS!$B$2:$B$2000,C59,CHECKLISTS!$AH$2:$AH$2000,"Válido",CHECKLISTS!$AG$2:$AG$2000,"&gt;="&amp;INT(IF(AO59="",TODAY(),AO59)))+COUNTIFS(CHECKLISTS!$B$2:$B$2000,C59,CHECKLISTS!$AH$2:$AH$2000,"Vence &lt;=7d",CHECKLISTS!$AG$2:$AG$2000,"&gt;="&amp;INT(IF(AO59="",TODAY(),AO59)))&gt;0,"Sim","Não"))</f>
        <v/>
      </c>
      <c r="BA59" s="13" t="str">
        <f>IF(C59="","",IF(COUNTIFS(CHECKLISTS!$B$2:$B$2000,C59,CHECKLISTS!$AF$2:$AF$2000,"Aprovado")=0,"",SUMPRODUCT(MAX((CHECKLISTS!$B$2:$B$2000=C59)*CHECKLISTS!$AG$2:$AG$2000))))</f>
        <v/>
      </c>
      <c r="BB59" s="7" t="str">
        <f>IF(A59="","",IF(COUNTIFS(SMP!$B$2:$B$2000,A59,SMP!$I$2:$I$2000,"Liberada")+COUNTIFS(SMP!$B$2:$B$2000,A59,SMP!$I$2:$I$2000,"Em andamento")+COUNTIFS(SMP!$B$2:$B$2000,A59,SMP!$I$2:$I$2000,"Finalizada")&gt;0,"Sim","Não"))</f>
        <v/>
      </c>
      <c r="BC59" s="7" t="str">
        <f>IF(A59="","",IFERROR(INDEX(SMP!$A:$A,MATCH(A59,SMP!$B:$B,0)),"—"))</f>
        <v/>
      </c>
      <c r="BD59" s="7" t="str">
        <f>IF(A59="","",IFERROR(INDEX(SMP!$I:$I,MATCH(A59,SMP!$B:$B,0)),"Não aberta"))</f>
        <v/>
      </c>
      <c r="BE59" s="7" t="str">
        <f>IF(A59="","",IFERROR(INDEX(SMP!$D:$D,MATCH(A59,SMP!$B:$B,0)),""))</f>
        <v/>
      </c>
      <c r="BF59" s="7" t="str">
        <f>IF(A59="","",IF(COUNTIFS(AVERBACOES!$B$2:$B$2000,A59,AVERBACOES!$Q$2:$Q$2000,"Averbado completo")+COUNTIFS(AVERBACOES!$B$2:$B$2000,A59,AVERBACOES!$Q$2:$Q$2000,"Averbado CRT")+COUNTIFS(AVERBACOES!$B$2:$B$2000,A59,AVERBACOES!$Q$2:$Q$2000,"Averbado CT-e")+COUNTIFS(AVERBACOES!$B$2:$B$2000,A59,AVERBACOES!$Q$2:$Q$2000,"Averbado MDF-e")+COUNTIFS(AVERBACOES!$B$2:$B$2000,A59,AVERBACOES!$Q$2:$Q$2000,"Averbado pelo embarcador")&gt;0,"Sim","Não"))</f>
        <v/>
      </c>
      <c r="BG59" s="7" t="str">
        <f>IF(A59="","",IFERROR(INDEX(AVERBACOES!$L:$L,MATCH(A59,AVERBACOES!$B:$B,0)),"—"))</f>
        <v/>
      </c>
      <c r="BH59" s="7"/>
      <c r="BI59" s="7"/>
      <c r="BJ59" s="7"/>
      <c r="BK59" s="7"/>
      <c r="BL59" s="7"/>
      <c r="BM59" s="7">
        <f t="shared" si="2"/>
        <v>0</v>
      </c>
      <c r="BN59" s="7" t="str">
        <f t="shared" si="3"/>
        <v/>
      </c>
      <c r="BO59" s="7" t="str">
        <f t="shared" si="4"/>
        <v/>
      </c>
      <c r="BP59" s="7" t="str">
        <f t="shared" si="5"/>
        <v/>
      </c>
      <c r="BQ59" s="7" t="str">
        <f t="shared" si="6"/>
        <v/>
      </c>
      <c r="BR59" s="12"/>
      <c r="BS59" s="7" t="str">
        <f t="shared" si="7"/>
        <v/>
      </c>
      <c r="BT59" s="7" t="str">
        <f>IF(C59="","",IF(BV59=0,"Sem posição registrada",IFERROR(INDEX(POSICOES!$E:$E,MATCH(C59&amp;"#"&amp;ROUND(BV59*1440,0),POSICOES!$R:$R,0)),"?")))</f>
        <v/>
      </c>
      <c r="BU59" s="7" t="str">
        <f>IF(OR(C59="",BV59=0),"",IFERROR(INDEX(POSICOES!$F:$F,MATCH(C59&amp;"#"&amp;ROUND(BV59*1440,0),POSICOES!$R:$R,0))&amp;"/"&amp;INDEX(POSICOES!$G:$G,MATCH(C59&amp;"#"&amp;ROUND(BV59*1440,0),POSICOES!$R:$R,0))&amp;" - "&amp;INDEX(POSICOES!$H:$H,MATCH(C59&amp;"#"&amp;ROUND(BV59*1440,0),POSICOES!$R:$R,0)),""))</f>
        <v/>
      </c>
      <c r="BV59" s="14">
        <f>IF(C59="",0,SUMPRODUCT(MAX((POSICOES!$C$2:$C$3000=C59)*POSICOES!$B$2:$B$3000)))</f>
        <v>0</v>
      </c>
      <c r="BW59" s="7" t="str">
        <f t="shared" ca="1" si="8"/>
        <v/>
      </c>
      <c r="BX59" s="7" t="str">
        <f t="shared" ca="1" si="9"/>
        <v/>
      </c>
      <c r="BY59" s="12"/>
      <c r="BZ59" s="12"/>
      <c r="CA59" s="7" t="str">
        <f>IF(A59="","",IF(COUNTIFS(FRONTEIRA!$B$2:$B$2000,A59,FRONTEIRA!$AA$2:$AA$2000,"Sim")=0,"",ROUND(SUMIFS(FRONTEIRA!$Y$2:$Y$2000,FRONTEIRA!$B$2:$B$2000,A59,FRONTEIRA!$AA$2:$AA$2000,"Sim"),1)))</f>
        <v/>
      </c>
      <c r="CB59" s="7" t="str">
        <f>IF(A59="","",IFERROR(INDEX(FRONTEIRA!$L:$L,MATCH(A59,FRONTEIRA!$B:$B,0)),""))</f>
        <v/>
      </c>
      <c r="CC59" s="7" t="str">
        <f>IF(A59="","",IF(COUNTIFS(OCORRENCIAS!$B$2:$B$2000,A59,OCORRENCIAS!$Z$2:$Z$2000,"Sim")&gt;0,"Sim","Não"))</f>
        <v/>
      </c>
      <c r="CD59" s="7" t="str">
        <f t="shared" si="10"/>
        <v/>
      </c>
      <c r="CE59" s="7"/>
      <c r="CF59" s="7" t="str">
        <f t="shared" ca="1" si="11"/>
        <v xml:space="preserve">Motorista GR; Motorista seguradora; Veículo GR; Checklist; Espelhamento; SMP; Averbação; </v>
      </c>
      <c r="CG59" s="7" t="str">
        <f t="shared" si="12"/>
        <v/>
      </c>
      <c r="CH59" s="7" t="str">
        <f t="shared" si="13"/>
        <v/>
      </c>
      <c r="CI59" s="7" t="str">
        <f t="shared" si="14"/>
        <v>Não</v>
      </c>
      <c r="CJ59" s="7" t="str">
        <f t="shared" si="15"/>
        <v/>
      </c>
      <c r="CK59" s="7"/>
      <c r="CL59" s="7"/>
      <c r="CM59" s="7"/>
      <c r="CN59" s="12"/>
      <c r="CO59" s="7"/>
      <c r="CP59" s="7" t="str">
        <f t="shared" ca="1" si="16"/>
        <v/>
      </c>
    </row>
    <row r="60" spans="1:94" x14ac:dyDescent="0.25">
      <c r="A60" s="7"/>
      <c r="B60" s="12"/>
      <c r="C60" s="7"/>
      <c r="D60" s="7"/>
      <c r="E60" s="7"/>
      <c r="F60" s="7" t="str">
        <f>IF(C60="","",IFERROR(INDEX(VEICULOS!$C:$C,MATCH(C60,VEICULOS!$A:$A,0)),"?")&amp;IF(D60="",""," + "&amp;IFERROR(INDEX(VEICULOS!$C:$C,MATCH(D60,VEICULOS!$A:$A,0)),"?"))&amp;IF(E60="",""," + "&amp;IFERROR(INDEX(VEICULOS!$C:$C,MATCH(E60,VEICULOS!$A:$A,0)),"?")))</f>
        <v/>
      </c>
      <c r="G60" s="7" t="str">
        <f>IF(C60="","",IFERROR(INDEX(VEICULOS!$I:$I,MATCH(C60,VEICULOS!$A:$A,0)),"Não cadastrado"))</f>
        <v/>
      </c>
      <c r="H60" s="7"/>
      <c r="I60" s="7" t="str">
        <f>IF(H60="","",IFERROR(INDEX(MOTORISTAS!$B:$B,MATCH(H60,MOTORISTAS!$A:$A,0)),"Não cadastrado"))</f>
        <v/>
      </c>
      <c r="J60" s="7"/>
      <c r="K60" s="7"/>
      <c r="L60" s="7" t="str">
        <f>IF(K60="","",IFERROR(INDEX(MOTORISTAS!$B:$B,MATCH(K60,MOTORISTAS!$A:$A,0)),"Não cadastrado"))</f>
        <v/>
      </c>
      <c r="M60" s="7" t="str">
        <f>IF(H60="","",IFERROR(INDEX(MOTORISTAS!$AA:$AA,MATCH(H60,MOTORISTAS!$A:$A,0)),"Não cadastrado"))</f>
        <v/>
      </c>
      <c r="N60" s="7" t="str">
        <f>IF(H60="","",IF(COUNTIFS(CONSULTAS!$C$2:$C$2000,H60,CONSULTAS!$E$2:$E$2000,"GR",CONSULTAS!$S$2:$S$2000,"Sim")&gt;0,"Sim","Não"))</f>
        <v/>
      </c>
      <c r="O60" s="7" t="str">
        <f>IF(H60="","",IFERROR(INDEX(CONSULTAS!$L:$L,MATCH(H60&amp;"#GR",CONSULTAS!$T:$T,0)),"—"))</f>
        <v/>
      </c>
      <c r="P60" s="13" t="str">
        <f>IF(H60="","",IFERROR(INDEX(CONSULTAS!$Q:$Q,MATCH(H60&amp;"#GR",CONSULTAS!$T:$T,0)),""))</f>
        <v/>
      </c>
      <c r="Q60" s="7" t="str">
        <f>IF(H60="","",IF(COUNTIFS(CONSULTAS!$C$2:$C$2000,H60,CONSULTAS!$E$2:$E$2000,"Seguradora",CONSULTAS!$S$2:$S$2000,"Sim")&gt;0,"Sim","Não"))</f>
        <v/>
      </c>
      <c r="R60" s="7" t="str">
        <f>IF(H60="","",IFERROR(INDEX(CONSULTAS!$L:$L,MATCH(H60&amp;"#Seguradora",CONSULTAS!$T:$T,0)),"—"))</f>
        <v/>
      </c>
      <c r="S60" s="13" t="str">
        <f>IF(H60="","",IFERROR(INDEX(CONSULTAS!$Q:$Q,MATCH(H60&amp;"#Seguradora",CONSULTAS!$T:$T,0)),""))</f>
        <v/>
      </c>
      <c r="T60" s="10" t="str">
        <f>IF(H60="","",IFERROR(INDEX(CONSULTAS!$N:$N,MATCH(H60&amp;"#GR",CONSULTAS!$T:$T,0)),""))</f>
        <v/>
      </c>
      <c r="U60" s="7" t="str">
        <f>IF(K60="","N/A",IF(AND(COUNTIFS(CONSULTAS!$C$2:$C$2000,K60,CONSULTAS!$E$2:$E$2000,"GR",CONSULTAS!$S$2:$S$2000,"Sim")&gt;0,COUNTIFS(CONSULTAS!$C$2:$C$2000,K60,CONSULTAS!$E$2:$E$2000,"Seguradora",CONSULTAS!$S$2:$S$2000,"Sim")&gt;0),"Sim","Não"))</f>
        <v>N/A</v>
      </c>
      <c r="V60" s="7" t="str">
        <f>IF(C60="","",IFERROR(INDEX(VEICULOS!$X:$X,MATCH(C60,VEICULOS!$A:$A,0)),"Não"))</f>
        <v/>
      </c>
      <c r="W60" s="7"/>
      <c r="X60" s="7"/>
      <c r="Y60" s="7"/>
      <c r="Z60" s="10"/>
      <c r="AA60" s="7"/>
      <c r="AB60" s="10" t="str">
        <f t="shared" si="0"/>
        <v/>
      </c>
      <c r="AC60" s="7">
        <f>IF(OR(Y60="",AB60=""),0,SUMPRODUCT((PGR_REGRAS!$C$2:$C$61=Y60)*(PGR_REGRAS!$D$2:$D$61&lt;=AB60)*(PGR_REGRAS!$E$2:$E$61&gt;=AB60)*(PGR_REGRAS!$C$2:$C$61&lt;&gt;"")*ROW(PGR_REGRAS!$C$2:$C$61)))</f>
        <v>0</v>
      </c>
      <c r="AD60" s="7" t="str">
        <f>IF(AC60=0,IF(Y60="","","Sem regra - consultar seguradora"),INDEX(PGR_REGRAS!$A:$A,AC60))</f>
        <v/>
      </c>
      <c r="AE60" s="7" t="str">
        <f>IF(AC60=0,"",INDEX(PGR_REGRAS!$T:$T,AC60))</f>
        <v/>
      </c>
      <c r="AF60" s="7" t="str">
        <f>IF(AC60=0,"",INDEX(PGR_REGRAS!$I:$I,AC60))</f>
        <v/>
      </c>
      <c r="AG60" s="7" t="str">
        <f>IF(AC60=0,"",INDEX(PGR_REGRAS!$K:$K,AC60))</f>
        <v/>
      </c>
      <c r="AH60" s="7" t="str">
        <f t="shared" si="1"/>
        <v/>
      </c>
      <c r="AI60" s="7"/>
      <c r="AJ60" s="7"/>
      <c r="AK60" s="7"/>
      <c r="AL60" s="7"/>
      <c r="AM60" s="7"/>
      <c r="AN60" s="7"/>
      <c r="AO60" s="13"/>
      <c r="AP60" s="12"/>
      <c r="AQ60" s="12"/>
      <c r="AR60" s="7" t="str">
        <f>IF(C60="","",IFERROR(INDEX(RASTREADORES!$F:$F,MATCH(C60&amp;"#Principal",RASTREADORES!$Y:$Y,0))&amp;" ("&amp;INDEX(RASTREADORES!$G:$G,MATCH(C60&amp;"#Principal",RASTREADORES!$Y:$Y,0))&amp;")","Sem rastreador principal"))</f>
        <v/>
      </c>
      <c r="AS60" s="7" t="str">
        <f>IF(C60="","",IFERROR(INDEX(RASTREADORES!$H:$H,MATCH(C60&amp;"#Principal",RASTREADORES!$Y:$Y,0)),"—"))</f>
        <v/>
      </c>
      <c r="AT60" s="7" t="str">
        <f>IF(C60="","",IFERROR(INDEX(RASTREADORES!$A:$A,MATCH(C60&amp;"#Redundante",RASTREADORES!$Y:$Y,0)),IFERROR(INDEX(RASTREADORES!$A:$A,MATCH(C60&amp;"#Isca retornável",RASTREADORES!$Y:$Y,0)),IFERROR(INDEX(RASTREADORES!$A:$A,MATCH(C60&amp;"#Isca descartável",RASTREADORES!$Y:$Y,0)),"Nenhum"))))</f>
        <v/>
      </c>
      <c r="AU60" s="7" t="str">
        <f>IF(C60="","",IFERROR(INDEX(RASTREADORES!$L:$L,MATCH(C60&amp;"#Principal",RASTREADORES!$Y:$Y,0)),""))</f>
        <v/>
      </c>
      <c r="AV60" s="7" t="str">
        <f>IF(C60="","",IF(COUNTIFS(ESPELHAMENTOS!$B$2:$B$2000,C60,ESPELHAMENTOS!$O$2:$O$2000,"Sim")&gt;0,"Sim","Não"))</f>
        <v/>
      </c>
      <c r="AW60" s="7" t="str">
        <f>IF(C60="","",COUNTIFS(ESPELHAMENTOS!$B$2:$B$2000,C60,ESPELHAMENTOS!$O$2:$O$2000,"Sim"))</f>
        <v/>
      </c>
      <c r="AX60" s="7" t="str">
        <f>IF(C60="","",IF(COUNTIFS(ESPELHAMENTOS!$B$2:$B$2000,C60,ESPELHAMENTOS!$O$2:$O$2000,"Sim",ESPELHAMENTOS!$E$2:$E$2000,"GR transportadora")&gt;0,"Sim","Não"))</f>
        <v/>
      </c>
      <c r="AY60" s="7" t="str">
        <f>IF(OR(AQ60="",C60=""),"",IFERROR(ROUND((AQ60-SUMPRODUCT(MIN((ESPELHAMENTOS!$C$2:$C$2000=A60)*ESPELHAMENTOS!$H$2:$H$2000+(ESPELHAMENTOS!$C$2:$C$2000&lt;&gt;A60)*99999)))*24,1),""))</f>
        <v/>
      </c>
      <c r="AZ60" s="7" t="str">
        <f ca="1">IF(C60="","",IF(COUNTIFS(CHECKLISTS!$B$2:$B$2000,C60,CHECKLISTS!$AH$2:$AH$2000,"Válido",CHECKLISTS!$AG$2:$AG$2000,"&gt;="&amp;INT(IF(AO60="",TODAY(),AO60)))+COUNTIFS(CHECKLISTS!$B$2:$B$2000,C60,CHECKLISTS!$AH$2:$AH$2000,"Vence &lt;=7d",CHECKLISTS!$AG$2:$AG$2000,"&gt;="&amp;INT(IF(AO60="",TODAY(),AO60)))&gt;0,"Sim","Não"))</f>
        <v/>
      </c>
      <c r="BA60" s="13" t="str">
        <f>IF(C60="","",IF(COUNTIFS(CHECKLISTS!$B$2:$B$2000,C60,CHECKLISTS!$AF$2:$AF$2000,"Aprovado")=0,"",SUMPRODUCT(MAX((CHECKLISTS!$B$2:$B$2000=C60)*CHECKLISTS!$AG$2:$AG$2000))))</f>
        <v/>
      </c>
      <c r="BB60" s="7" t="str">
        <f>IF(A60="","",IF(COUNTIFS(SMP!$B$2:$B$2000,A60,SMP!$I$2:$I$2000,"Liberada")+COUNTIFS(SMP!$B$2:$B$2000,A60,SMP!$I$2:$I$2000,"Em andamento")+COUNTIFS(SMP!$B$2:$B$2000,A60,SMP!$I$2:$I$2000,"Finalizada")&gt;0,"Sim","Não"))</f>
        <v/>
      </c>
      <c r="BC60" s="7" t="str">
        <f>IF(A60="","",IFERROR(INDEX(SMP!$A:$A,MATCH(A60,SMP!$B:$B,0)),"—"))</f>
        <v/>
      </c>
      <c r="BD60" s="7" t="str">
        <f>IF(A60="","",IFERROR(INDEX(SMP!$I:$I,MATCH(A60,SMP!$B:$B,0)),"Não aberta"))</f>
        <v/>
      </c>
      <c r="BE60" s="7" t="str">
        <f>IF(A60="","",IFERROR(INDEX(SMP!$D:$D,MATCH(A60,SMP!$B:$B,0)),""))</f>
        <v/>
      </c>
      <c r="BF60" s="7" t="str">
        <f>IF(A60="","",IF(COUNTIFS(AVERBACOES!$B$2:$B$2000,A60,AVERBACOES!$Q$2:$Q$2000,"Averbado completo")+COUNTIFS(AVERBACOES!$B$2:$B$2000,A60,AVERBACOES!$Q$2:$Q$2000,"Averbado CRT")+COUNTIFS(AVERBACOES!$B$2:$B$2000,A60,AVERBACOES!$Q$2:$Q$2000,"Averbado CT-e")+COUNTIFS(AVERBACOES!$B$2:$B$2000,A60,AVERBACOES!$Q$2:$Q$2000,"Averbado MDF-e")+COUNTIFS(AVERBACOES!$B$2:$B$2000,A60,AVERBACOES!$Q$2:$Q$2000,"Averbado pelo embarcador")&gt;0,"Sim","Não"))</f>
        <v/>
      </c>
      <c r="BG60" s="7" t="str">
        <f>IF(A60="","",IFERROR(INDEX(AVERBACOES!$L:$L,MATCH(A60,AVERBACOES!$B:$B,0)),"—"))</f>
        <v/>
      </c>
      <c r="BH60" s="7"/>
      <c r="BI60" s="7"/>
      <c r="BJ60" s="7"/>
      <c r="BK60" s="7"/>
      <c r="BL60" s="7"/>
      <c r="BM60" s="7">
        <f t="shared" si="2"/>
        <v>0</v>
      </c>
      <c r="BN60" s="7" t="str">
        <f t="shared" si="3"/>
        <v/>
      </c>
      <c r="BO60" s="7" t="str">
        <f t="shared" si="4"/>
        <v/>
      </c>
      <c r="BP60" s="7" t="str">
        <f t="shared" si="5"/>
        <v/>
      </c>
      <c r="BQ60" s="7" t="str">
        <f t="shared" si="6"/>
        <v/>
      </c>
      <c r="BR60" s="12"/>
      <c r="BS60" s="7" t="str">
        <f t="shared" si="7"/>
        <v/>
      </c>
      <c r="BT60" s="7" t="str">
        <f>IF(C60="","",IF(BV60=0,"Sem posição registrada",IFERROR(INDEX(POSICOES!$E:$E,MATCH(C60&amp;"#"&amp;ROUND(BV60*1440,0),POSICOES!$R:$R,0)),"?")))</f>
        <v/>
      </c>
      <c r="BU60" s="7" t="str">
        <f>IF(OR(C60="",BV60=0),"",IFERROR(INDEX(POSICOES!$F:$F,MATCH(C60&amp;"#"&amp;ROUND(BV60*1440,0),POSICOES!$R:$R,0))&amp;"/"&amp;INDEX(POSICOES!$G:$G,MATCH(C60&amp;"#"&amp;ROUND(BV60*1440,0),POSICOES!$R:$R,0))&amp;" - "&amp;INDEX(POSICOES!$H:$H,MATCH(C60&amp;"#"&amp;ROUND(BV60*1440,0),POSICOES!$R:$R,0)),""))</f>
        <v/>
      </c>
      <c r="BV60" s="14">
        <f>IF(C60="",0,SUMPRODUCT(MAX((POSICOES!$C$2:$C$3000=C60)*POSICOES!$B$2:$B$3000)))</f>
        <v>0</v>
      </c>
      <c r="BW60" s="7" t="str">
        <f t="shared" ca="1" si="8"/>
        <v/>
      </c>
      <c r="BX60" s="7" t="str">
        <f t="shared" ca="1" si="9"/>
        <v/>
      </c>
      <c r="BY60" s="12"/>
      <c r="BZ60" s="12"/>
      <c r="CA60" s="7" t="str">
        <f>IF(A60="","",IF(COUNTIFS(FRONTEIRA!$B$2:$B$2000,A60,FRONTEIRA!$AA$2:$AA$2000,"Sim")=0,"",ROUND(SUMIFS(FRONTEIRA!$Y$2:$Y$2000,FRONTEIRA!$B$2:$B$2000,A60,FRONTEIRA!$AA$2:$AA$2000,"Sim"),1)))</f>
        <v/>
      </c>
      <c r="CB60" s="7" t="str">
        <f>IF(A60="","",IFERROR(INDEX(FRONTEIRA!$L:$L,MATCH(A60,FRONTEIRA!$B:$B,0)),""))</f>
        <v/>
      </c>
      <c r="CC60" s="7" t="str">
        <f>IF(A60="","",IF(COUNTIFS(OCORRENCIAS!$B$2:$B$2000,A60,OCORRENCIAS!$Z$2:$Z$2000,"Sim")&gt;0,"Sim","Não"))</f>
        <v/>
      </c>
      <c r="CD60" s="7" t="str">
        <f t="shared" si="10"/>
        <v/>
      </c>
      <c r="CE60" s="7"/>
      <c r="CF60" s="7" t="str">
        <f t="shared" ca="1" si="11"/>
        <v xml:space="preserve">Motorista GR; Motorista seguradora; Veículo GR; Checklist; Espelhamento; SMP; Averbação; </v>
      </c>
      <c r="CG60" s="7" t="str">
        <f t="shared" si="12"/>
        <v/>
      </c>
      <c r="CH60" s="7" t="str">
        <f t="shared" si="13"/>
        <v/>
      </c>
      <c r="CI60" s="7" t="str">
        <f t="shared" si="14"/>
        <v>Não</v>
      </c>
      <c r="CJ60" s="7" t="str">
        <f t="shared" si="15"/>
        <v/>
      </c>
      <c r="CK60" s="7"/>
      <c r="CL60" s="7"/>
      <c r="CM60" s="7"/>
      <c r="CN60" s="12"/>
      <c r="CO60" s="7"/>
      <c r="CP60" s="7" t="str">
        <f t="shared" ca="1" si="16"/>
        <v/>
      </c>
    </row>
    <row r="61" spans="1:94" x14ac:dyDescent="0.25">
      <c r="A61" s="7"/>
      <c r="B61" s="12"/>
      <c r="C61" s="7"/>
      <c r="D61" s="7"/>
      <c r="E61" s="7"/>
      <c r="F61" s="7" t="str">
        <f>IF(C61="","",IFERROR(INDEX(VEICULOS!$C:$C,MATCH(C61,VEICULOS!$A:$A,0)),"?")&amp;IF(D61="",""," + "&amp;IFERROR(INDEX(VEICULOS!$C:$C,MATCH(D61,VEICULOS!$A:$A,0)),"?"))&amp;IF(E61="",""," + "&amp;IFERROR(INDEX(VEICULOS!$C:$C,MATCH(E61,VEICULOS!$A:$A,0)),"?")))</f>
        <v/>
      </c>
      <c r="G61" s="7" t="str">
        <f>IF(C61="","",IFERROR(INDEX(VEICULOS!$I:$I,MATCH(C61,VEICULOS!$A:$A,0)),"Não cadastrado"))</f>
        <v/>
      </c>
      <c r="H61" s="7"/>
      <c r="I61" s="7" t="str">
        <f>IF(H61="","",IFERROR(INDEX(MOTORISTAS!$B:$B,MATCH(H61,MOTORISTAS!$A:$A,0)),"Não cadastrado"))</f>
        <v/>
      </c>
      <c r="J61" s="7"/>
      <c r="K61" s="7"/>
      <c r="L61" s="7" t="str">
        <f>IF(K61="","",IFERROR(INDEX(MOTORISTAS!$B:$B,MATCH(K61,MOTORISTAS!$A:$A,0)),"Não cadastrado"))</f>
        <v/>
      </c>
      <c r="M61" s="7" t="str">
        <f>IF(H61="","",IFERROR(INDEX(MOTORISTAS!$AA:$AA,MATCH(H61,MOTORISTAS!$A:$A,0)),"Não cadastrado"))</f>
        <v/>
      </c>
      <c r="N61" s="7" t="str">
        <f>IF(H61="","",IF(COUNTIFS(CONSULTAS!$C$2:$C$2000,H61,CONSULTAS!$E$2:$E$2000,"GR",CONSULTAS!$S$2:$S$2000,"Sim")&gt;0,"Sim","Não"))</f>
        <v/>
      </c>
      <c r="O61" s="7" t="str">
        <f>IF(H61="","",IFERROR(INDEX(CONSULTAS!$L:$L,MATCH(H61&amp;"#GR",CONSULTAS!$T:$T,0)),"—"))</f>
        <v/>
      </c>
      <c r="P61" s="13" t="str">
        <f>IF(H61="","",IFERROR(INDEX(CONSULTAS!$Q:$Q,MATCH(H61&amp;"#GR",CONSULTAS!$T:$T,0)),""))</f>
        <v/>
      </c>
      <c r="Q61" s="7" t="str">
        <f>IF(H61="","",IF(COUNTIFS(CONSULTAS!$C$2:$C$2000,H61,CONSULTAS!$E$2:$E$2000,"Seguradora",CONSULTAS!$S$2:$S$2000,"Sim")&gt;0,"Sim","Não"))</f>
        <v/>
      </c>
      <c r="R61" s="7" t="str">
        <f>IF(H61="","",IFERROR(INDEX(CONSULTAS!$L:$L,MATCH(H61&amp;"#Seguradora",CONSULTAS!$T:$T,0)),"—"))</f>
        <v/>
      </c>
      <c r="S61" s="13" t="str">
        <f>IF(H61="","",IFERROR(INDEX(CONSULTAS!$Q:$Q,MATCH(H61&amp;"#Seguradora",CONSULTAS!$T:$T,0)),""))</f>
        <v/>
      </c>
      <c r="T61" s="10" t="str">
        <f>IF(H61="","",IFERROR(INDEX(CONSULTAS!$N:$N,MATCH(H61&amp;"#GR",CONSULTAS!$T:$T,0)),""))</f>
        <v/>
      </c>
      <c r="U61" s="7" t="str">
        <f>IF(K61="","N/A",IF(AND(COUNTIFS(CONSULTAS!$C$2:$C$2000,K61,CONSULTAS!$E$2:$E$2000,"GR",CONSULTAS!$S$2:$S$2000,"Sim")&gt;0,COUNTIFS(CONSULTAS!$C$2:$C$2000,K61,CONSULTAS!$E$2:$E$2000,"Seguradora",CONSULTAS!$S$2:$S$2000,"Sim")&gt;0),"Sim","Não"))</f>
        <v>N/A</v>
      </c>
      <c r="V61" s="7" t="str">
        <f>IF(C61="","",IFERROR(INDEX(VEICULOS!$X:$X,MATCH(C61,VEICULOS!$A:$A,0)),"Não"))</f>
        <v/>
      </c>
      <c r="W61" s="7"/>
      <c r="X61" s="7"/>
      <c r="Y61" s="7"/>
      <c r="Z61" s="10"/>
      <c r="AA61" s="7"/>
      <c r="AB61" s="10" t="str">
        <f t="shared" si="0"/>
        <v/>
      </c>
      <c r="AC61" s="7">
        <f>IF(OR(Y61="",AB61=""),0,SUMPRODUCT((PGR_REGRAS!$C$2:$C$61=Y61)*(PGR_REGRAS!$D$2:$D$61&lt;=AB61)*(PGR_REGRAS!$E$2:$E$61&gt;=AB61)*(PGR_REGRAS!$C$2:$C$61&lt;&gt;"")*ROW(PGR_REGRAS!$C$2:$C$61)))</f>
        <v>0</v>
      </c>
      <c r="AD61" s="7" t="str">
        <f>IF(AC61=0,IF(Y61="","","Sem regra - consultar seguradora"),INDEX(PGR_REGRAS!$A:$A,AC61))</f>
        <v/>
      </c>
      <c r="AE61" s="7" t="str">
        <f>IF(AC61=0,"",INDEX(PGR_REGRAS!$T:$T,AC61))</f>
        <v/>
      </c>
      <c r="AF61" s="7" t="str">
        <f>IF(AC61=0,"",INDEX(PGR_REGRAS!$I:$I,AC61))</f>
        <v/>
      </c>
      <c r="AG61" s="7" t="str">
        <f>IF(AC61=0,"",INDEX(PGR_REGRAS!$K:$K,AC61))</f>
        <v/>
      </c>
      <c r="AH61" s="7" t="str">
        <f t="shared" si="1"/>
        <v/>
      </c>
      <c r="AI61" s="7"/>
      <c r="AJ61" s="7"/>
      <c r="AK61" s="7"/>
      <c r="AL61" s="7"/>
      <c r="AM61" s="7"/>
      <c r="AN61" s="7"/>
      <c r="AO61" s="13"/>
      <c r="AP61" s="12"/>
      <c r="AQ61" s="12"/>
      <c r="AR61" s="7" t="str">
        <f>IF(C61="","",IFERROR(INDEX(RASTREADORES!$F:$F,MATCH(C61&amp;"#Principal",RASTREADORES!$Y:$Y,0))&amp;" ("&amp;INDEX(RASTREADORES!$G:$G,MATCH(C61&amp;"#Principal",RASTREADORES!$Y:$Y,0))&amp;")","Sem rastreador principal"))</f>
        <v/>
      </c>
      <c r="AS61" s="7" t="str">
        <f>IF(C61="","",IFERROR(INDEX(RASTREADORES!$H:$H,MATCH(C61&amp;"#Principal",RASTREADORES!$Y:$Y,0)),"—"))</f>
        <v/>
      </c>
      <c r="AT61" s="7" t="str">
        <f>IF(C61="","",IFERROR(INDEX(RASTREADORES!$A:$A,MATCH(C61&amp;"#Redundante",RASTREADORES!$Y:$Y,0)),IFERROR(INDEX(RASTREADORES!$A:$A,MATCH(C61&amp;"#Isca retornável",RASTREADORES!$Y:$Y,0)),IFERROR(INDEX(RASTREADORES!$A:$A,MATCH(C61&amp;"#Isca descartável",RASTREADORES!$Y:$Y,0)),"Nenhum"))))</f>
        <v/>
      </c>
      <c r="AU61" s="7" t="str">
        <f>IF(C61="","",IFERROR(INDEX(RASTREADORES!$L:$L,MATCH(C61&amp;"#Principal",RASTREADORES!$Y:$Y,0)),""))</f>
        <v/>
      </c>
      <c r="AV61" s="7" t="str">
        <f>IF(C61="","",IF(COUNTIFS(ESPELHAMENTOS!$B$2:$B$2000,C61,ESPELHAMENTOS!$O$2:$O$2000,"Sim")&gt;0,"Sim","Não"))</f>
        <v/>
      </c>
      <c r="AW61" s="7" t="str">
        <f>IF(C61="","",COUNTIFS(ESPELHAMENTOS!$B$2:$B$2000,C61,ESPELHAMENTOS!$O$2:$O$2000,"Sim"))</f>
        <v/>
      </c>
      <c r="AX61" s="7" t="str">
        <f>IF(C61="","",IF(COUNTIFS(ESPELHAMENTOS!$B$2:$B$2000,C61,ESPELHAMENTOS!$O$2:$O$2000,"Sim",ESPELHAMENTOS!$E$2:$E$2000,"GR transportadora")&gt;0,"Sim","Não"))</f>
        <v/>
      </c>
      <c r="AY61" s="7" t="str">
        <f>IF(OR(AQ61="",C61=""),"",IFERROR(ROUND((AQ61-SUMPRODUCT(MIN((ESPELHAMENTOS!$C$2:$C$2000=A61)*ESPELHAMENTOS!$H$2:$H$2000+(ESPELHAMENTOS!$C$2:$C$2000&lt;&gt;A61)*99999)))*24,1),""))</f>
        <v/>
      </c>
      <c r="AZ61" s="7" t="str">
        <f ca="1">IF(C61="","",IF(COUNTIFS(CHECKLISTS!$B$2:$B$2000,C61,CHECKLISTS!$AH$2:$AH$2000,"Válido",CHECKLISTS!$AG$2:$AG$2000,"&gt;="&amp;INT(IF(AO61="",TODAY(),AO61)))+COUNTIFS(CHECKLISTS!$B$2:$B$2000,C61,CHECKLISTS!$AH$2:$AH$2000,"Vence &lt;=7d",CHECKLISTS!$AG$2:$AG$2000,"&gt;="&amp;INT(IF(AO61="",TODAY(),AO61)))&gt;0,"Sim","Não"))</f>
        <v/>
      </c>
      <c r="BA61" s="13" t="str">
        <f>IF(C61="","",IF(COUNTIFS(CHECKLISTS!$B$2:$B$2000,C61,CHECKLISTS!$AF$2:$AF$2000,"Aprovado")=0,"",SUMPRODUCT(MAX((CHECKLISTS!$B$2:$B$2000=C61)*CHECKLISTS!$AG$2:$AG$2000))))</f>
        <v/>
      </c>
      <c r="BB61" s="7" t="str">
        <f>IF(A61="","",IF(COUNTIFS(SMP!$B$2:$B$2000,A61,SMP!$I$2:$I$2000,"Liberada")+COUNTIFS(SMP!$B$2:$B$2000,A61,SMP!$I$2:$I$2000,"Em andamento")+COUNTIFS(SMP!$B$2:$B$2000,A61,SMP!$I$2:$I$2000,"Finalizada")&gt;0,"Sim","Não"))</f>
        <v/>
      </c>
      <c r="BC61" s="7" t="str">
        <f>IF(A61="","",IFERROR(INDEX(SMP!$A:$A,MATCH(A61,SMP!$B:$B,0)),"—"))</f>
        <v/>
      </c>
      <c r="BD61" s="7" t="str">
        <f>IF(A61="","",IFERROR(INDEX(SMP!$I:$I,MATCH(A61,SMP!$B:$B,0)),"Não aberta"))</f>
        <v/>
      </c>
      <c r="BE61" s="7" t="str">
        <f>IF(A61="","",IFERROR(INDEX(SMP!$D:$D,MATCH(A61,SMP!$B:$B,0)),""))</f>
        <v/>
      </c>
      <c r="BF61" s="7" t="str">
        <f>IF(A61="","",IF(COUNTIFS(AVERBACOES!$B$2:$B$2000,A61,AVERBACOES!$Q$2:$Q$2000,"Averbado completo")+COUNTIFS(AVERBACOES!$B$2:$B$2000,A61,AVERBACOES!$Q$2:$Q$2000,"Averbado CRT")+COUNTIFS(AVERBACOES!$B$2:$B$2000,A61,AVERBACOES!$Q$2:$Q$2000,"Averbado CT-e")+COUNTIFS(AVERBACOES!$B$2:$B$2000,A61,AVERBACOES!$Q$2:$Q$2000,"Averbado MDF-e")+COUNTIFS(AVERBACOES!$B$2:$B$2000,A61,AVERBACOES!$Q$2:$Q$2000,"Averbado pelo embarcador")&gt;0,"Sim","Não"))</f>
        <v/>
      </c>
      <c r="BG61" s="7" t="str">
        <f>IF(A61="","",IFERROR(INDEX(AVERBACOES!$L:$L,MATCH(A61,AVERBACOES!$B:$B,0)),"—"))</f>
        <v/>
      </c>
      <c r="BH61" s="7"/>
      <c r="BI61" s="7"/>
      <c r="BJ61" s="7"/>
      <c r="BK61" s="7"/>
      <c r="BL61" s="7"/>
      <c r="BM61" s="7">
        <f t="shared" si="2"/>
        <v>0</v>
      </c>
      <c r="BN61" s="7" t="str">
        <f t="shared" si="3"/>
        <v/>
      </c>
      <c r="BO61" s="7" t="str">
        <f t="shared" si="4"/>
        <v/>
      </c>
      <c r="BP61" s="7" t="str">
        <f t="shared" si="5"/>
        <v/>
      </c>
      <c r="BQ61" s="7" t="str">
        <f t="shared" si="6"/>
        <v/>
      </c>
      <c r="BR61" s="12"/>
      <c r="BS61" s="7" t="str">
        <f t="shared" si="7"/>
        <v/>
      </c>
      <c r="BT61" s="7" t="str">
        <f>IF(C61="","",IF(BV61=0,"Sem posição registrada",IFERROR(INDEX(POSICOES!$E:$E,MATCH(C61&amp;"#"&amp;ROUND(BV61*1440,0),POSICOES!$R:$R,0)),"?")))</f>
        <v/>
      </c>
      <c r="BU61" s="7" t="str">
        <f>IF(OR(C61="",BV61=0),"",IFERROR(INDEX(POSICOES!$F:$F,MATCH(C61&amp;"#"&amp;ROUND(BV61*1440,0),POSICOES!$R:$R,0))&amp;"/"&amp;INDEX(POSICOES!$G:$G,MATCH(C61&amp;"#"&amp;ROUND(BV61*1440,0),POSICOES!$R:$R,0))&amp;" - "&amp;INDEX(POSICOES!$H:$H,MATCH(C61&amp;"#"&amp;ROUND(BV61*1440,0),POSICOES!$R:$R,0)),""))</f>
        <v/>
      </c>
      <c r="BV61" s="14">
        <f>IF(C61="",0,SUMPRODUCT(MAX((POSICOES!$C$2:$C$3000=C61)*POSICOES!$B$2:$B$3000)))</f>
        <v>0</v>
      </c>
      <c r="BW61" s="7" t="str">
        <f t="shared" ca="1" si="8"/>
        <v/>
      </c>
      <c r="BX61" s="7" t="str">
        <f t="shared" ca="1" si="9"/>
        <v/>
      </c>
      <c r="BY61" s="12"/>
      <c r="BZ61" s="12"/>
      <c r="CA61" s="7" t="str">
        <f>IF(A61="","",IF(COUNTIFS(FRONTEIRA!$B$2:$B$2000,A61,FRONTEIRA!$AA$2:$AA$2000,"Sim")=0,"",ROUND(SUMIFS(FRONTEIRA!$Y$2:$Y$2000,FRONTEIRA!$B$2:$B$2000,A61,FRONTEIRA!$AA$2:$AA$2000,"Sim"),1)))</f>
        <v/>
      </c>
      <c r="CB61" s="7" t="str">
        <f>IF(A61="","",IFERROR(INDEX(FRONTEIRA!$L:$L,MATCH(A61,FRONTEIRA!$B:$B,0)),""))</f>
        <v/>
      </c>
      <c r="CC61" s="7" t="str">
        <f>IF(A61="","",IF(COUNTIFS(OCORRENCIAS!$B$2:$B$2000,A61,OCORRENCIAS!$Z$2:$Z$2000,"Sim")&gt;0,"Sim","Não"))</f>
        <v/>
      </c>
      <c r="CD61" s="7" t="str">
        <f t="shared" si="10"/>
        <v/>
      </c>
      <c r="CE61" s="7"/>
      <c r="CF61" s="7" t="str">
        <f t="shared" ca="1" si="11"/>
        <v xml:space="preserve">Motorista GR; Motorista seguradora; Veículo GR; Checklist; Espelhamento; SMP; Averbação; </v>
      </c>
      <c r="CG61" s="7" t="str">
        <f t="shared" si="12"/>
        <v/>
      </c>
      <c r="CH61" s="7" t="str">
        <f t="shared" si="13"/>
        <v/>
      </c>
      <c r="CI61" s="7" t="str">
        <f t="shared" si="14"/>
        <v>Não</v>
      </c>
      <c r="CJ61" s="7" t="str">
        <f t="shared" si="15"/>
        <v/>
      </c>
      <c r="CK61" s="7"/>
      <c r="CL61" s="7"/>
      <c r="CM61" s="7"/>
      <c r="CN61" s="12"/>
      <c r="CO61" s="7"/>
      <c r="CP61" s="7" t="str">
        <f t="shared" ca="1" si="16"/>
        <v/>
      </c>
    </row>
    <row r="62" spans="1:94" x14ac:dyDescent="0.25">
      <c r="A62" s="7"/>
      <c r="B62" s="12"/>
      <c r="C62" s="7"/>
      <c r="D62" s="7"/>
      <c r="E62" s="7"/>
      <c r="F62" s="7" t="str">
        <f>IF(C62="","",IFERROR(INDEX(VEICULOS!$C:$C,MATCH(C62,VEICULOS!$A:$A,0)),"?")&amp;IF(D62="",""," + "&amp;IFERROR(INDEX(VEICULOS!$C:$C,MATCH(D62,VEICULOS!$A:$A,0)),"?"))&amp;IF(E62="",""," + "&amp;IFERROR(INDEX(VEICULOS!$C:$C,MATCH(E62,VEICULOS!$A:$A,0)),"?")))</f>
        <v/>
      </c>
      <c r="G62" s="7" t="str">
        <f>IF(C62="","",IFERROR(INDEX(VEICULOS!$I:$I,MATCH(C62,VEICULOS!$A:$A,0)),"Não cadastrado"))</f>
        <v/>
      </c>
      <c r="H62" s="7"/>
      <c r="I62" s="7" t="str">
        <f>IF(H62="","",IFERROR(INDEX(MOTORISTAS!$B:$B,MATCH(H62,MOTORISTAS!$A:$A,0)),"Não cadastrado"))</f>
        <v/>
      </c>
      <c r="J62" s="7"/>
      <c r="K62" s="7"/>
      <c r="L62" s="7" t="str">
        <f>IF(K62="","",IFERROR(INDEX(MOTORISTAS!$B:$B,MATCH(K62,MOTORISTAS!$A:$A,0)),"Não cadastrado"))</f>
        <v/>
      </c>
      <c r="M62" s="7" t="str">
        <f>IF(H62="","",IFERROR(INDEX(MOTORISTAS!$AA:$AA,MATCH(H62,MOTORISTAS!$A:$A,0)),"Não cadastrado"))</f>
        <v/>
      </c>
      <c r="N62" s="7" t="str">
        <f>IF(H62="","",IF(COUNTIFS(CONSULTAS!$C$2:$C$2000,H62,CONSULTAS!$E$2:$E$2000,"GR",CONSULTAS!$S$2:$S$2000,"Sim")&gt;0,"Sim","Não"))</f>
        <v/>
      </c>
      <c r="O62" s="7" t="str">
        <f>IF(H62="","",IFERROR(INDEX(CONSULTAS!$L:$L,MATCH(H62&amp;"#GR",CONSULTAS!$T:$T,0)),"—"))</f>
        <v/>
      </c>
      <c r="P62" s="13" t="str">
        <f>IF(H62="","",IFERROR(INDEX(CONSULTAS!$Q:$Q,MATCH(H62&amp;"#GR",CONSULTAS!$T:$T,0)),""))</f>
        <v/>
      </c>
      <c r="Q62" s="7" t="str">
        <f>IF(H62="","",IF(COUNTIFS(CONSULTAS!$C$2:$C$2000,H62,CONSULTAS!$E$2:$E$2000,"Seguradora",CONSULTAS!$S$2:$S$2000,"Sim")&gt;0,"Sim","Não"))</f>
        <v/>
      </c>
      <c r="R62" s="7" t="str">
        <f>IF(H62="","",IFERROR(INDEX(CONSULTAS!$L:$L,MATCH(H62&amp;"#Seguradora",CONSULTAS!$T:$T,0)),"—"))</f>
        <v/>
      </c>
      <c r="S62" s="13" t="str">
        <f>IF(H62="","",IFERROR(INDEX(CONSULTAS!$Q:$Q,MATCH(H62&amp;"#Seguradora",CONSULTAS!$T:$T,0)),""))</f>
        <v/>
      </c>
      <c r="T62" s="10" t="str">
        <f>IF(H62="","",IFERROR(INDEX(CONSULTAS!$N:$N,MATCH(H62&amp;"#GR",CONSULTAS!$T:$T,0)),""))</f>
        <v/>
      </c>
      <c r="U62" s="7" t="str">
        <f>IF(K62="","N/A",IF(AND(COUNTIFS(CONSULTAS!$C$2:$C$2000,K62,CONSULTAS!$E$2:$E$2000,"GR",CONSULTAS!$S$2:$S$2000,"Sim")&gt;0,COUNTIFS(CONSULTAS!$C$2:$C$2000,K62,CONSULTAS!$E$2:$E$2000,"Seguradora",CONSULTAS!$S$2:$S$2000,"Sim")&gt;0),"Sim","Não"))</f>
        <v>N/A</v>
      </c>
      <c r="V62" s="7" t="str">
        <f>IF(C62="","",IFERROR(INDEX(VEICULOS!$X:$X,MATCH(C62,VEICULOS!$A:$A,0)),"Não"))</f>
        <v/>
      </c>
      <c r="W62" s="7"/>
      <c r="X62" s="7"/>
      <c r="Y62" s="7"/>
      <c r="Z62" s="10"/>
      <c r="AA62" s="7"/>
      <c r="AB62" s="10" t="str">
        <f t="shared" si="0"/>
        <v/>
      </c>
      <c r="AC62" s="7">
        <f>IF(OR(Y62="",AB62=""),0,SUMPRODUCT((PGR_REGRAS!$C$2:$C$61=Y62)*(PGR_REGRAS!$D$2:$D$61&lt;=AB62)*(PGR_REGRAS!$E$2:$E$61&gt;=AB62)*(PGR_REGRAS!$C$2:$C$61&lt;&gt;"")*ROW(PGR_REGRAS!$C$2:$C$61)))</f>
        <v>0</v>
      </c>
      <c r="AD62" s="7" t="str">
        <f>IF(AC62=0,IF(Y62="","","Sem regra - consultar seguradora"),INDEX(PGR_REGRAS!$A:$A,AC62))</f>
        <v/>
      </c>
      <c r="AE62" s="7" t="str">
        <f>IF(AC62=0,"",INDEX(PGR_REGRAS!$T:$T,AC62))</f>
        <v/>
      </c>
      <c r="AF62" s="7" t="str">
        <f>IF(AC62=0,"",INDEX(PGR_REGRAS!$I:$I,AC62))</f>
        <v/>
      </c>
      <c r="AG62" s="7" t="str">
        <f>IF(AC62=0,"",INDEX(PGR_REGRAS!$K:$K,AC62))</f>
        <v/>
      </c>
      <c r="AH62" s="7" t="str">
        <f t="shared" si="1"/>
        <v/>
      </c>
      <c r="AI62" s="7"/>
      <c r="AJ62" s="7"/>
      <c r="AK62" s="7"/>
      <c r="AL62" s="7"/>
      <c r="AM62" s="7"/>
      <c r="AN62" s="7"/>
      <c r="AO62" s="13"/>
      <c r="AP62" s="12"/>
      <c r="AQ62" s="12"/>
      <c r="AR62" s="7" t="str">
        <f>IF(C62="","",IFERROR(INDEX(RASTREADORES!$F:$F,MATCH(C62&amp;"#Principal",RASTREADORES!$Y:$Y,0))&amp;" ("&amp;INDEX(RASTREADORES!$G:$G,MATCH(C62&amp;"#Principal",RASTREADORES!$Y:$Y,0))&amp;")","Sem rastreador principal"))</f>
        <v/>
      </c>
      <c r="AS62" s="7" t="str">
        <f>IF(C62="","",IFERROR(INDEX(RASTREADORES!$H:$H,MATCH(C62&amp;"#Principal",RASTREADORES!$Y:$Y,0)),"—"))</f>
        <v/>
      </c>
      <c r="AT62" s="7" t="str">
        <f>IF(C62="","",IFERROR(INDEX(RASTREADORES!$A:$A,MATCH(C62&amp;"#Redundante",RASTREADORES!$Y:$Y,0)),IFERROR(INDEX(RASTREADORES!$A:$A,MATCH(C62&amp;"#Isca retornável",RASTREADORES!$Y:$Y,0)),IFERROR(INDEX(RASTREADORES!$A:$A,MATCH(C62&amp;"#Isca descartável",RASTREADORES!$Y:$Y,0)),"Nenhum"))))</f>
        <v/>
      </c>
      <c r="AU62" s="7" t="str">
        <f>IF(C62="","",IFERROR(INDEX(RASTREADORES!$L:$L,MATCH(C62&amp;"#Principal",RASTREADORES!$Y:$Y,0)),""))</f>
        <v/>
      </c>
      <c r="AV62" s="7" t="str">
        <f>IF(C62="","",IF(COUNTIFS(ESPELHAMENTOS!$B$2:$B$2000,C62,ESPELHAMENTOS!$O$2:$O$2000,"Sim")&gt;0,"Sim","Não"))</f>
        <v/>
      </c>
      <c r="AW62" s="7" t="str">
        <f>IF(C62="","",COUNTIFS(ESPELHAMENTOS!$B$2:$B$2000,C62,ESPELHAMENTOS!$O$2:$O$2000,"Sim"))</f>
        <v/>
      </c>
      <c r="AX62" s="7" t="str">
        <f>IF(C62="","",IF(COUNTIFS(ESPELHAMENTOS!$B$2:$B$2000,C62,ESPELHAMENTOS!$O$2:$O$2000,"Sim",ESPELHAMENTOS!$E$2:$E$2000,"GR transportadora")&gt;0,"Sim","Não"))</f>
        <v/>
      </c>
      <c r="AY62" s="7" t="str">
        <f>IF(OR(AQ62="",C62=""),"",IFERROR(ROUND((AQ62-SUMPRODUCT(MIN((ESPELHAMENTOS!$C$2:$C$2000=A62)*ESPELHAMENTOS!$H$2:$H$2000+(ESPELHAMENTOS!$C$2:$C$2000&lt;&gt;A62)*99999)))*24,1),""))</f>
        <v/>
      </c>
      <c r="AZ62" s="7" t="str">
        <f ca="1">IF(C62="","",IF(COUNTIFS(CHECKLISTS!$B$2:$B$2000,C62,CHECKLISTS!$AH$2:$AH$2000,"Válido",CHECKLISTS!$AG$2:$AG$2000,"&gt;="&amp;INT(IF(AO62="",TODAY(),AO62)))+COUNTIFS(CHECKLISTS!$B$2:$B$2000,C62,CHECKLISTS!$AH$2:$AH$2000,"Vence &lt;=7d",CHECKLISTS!$AG$2:$AG$2000,"&gt;="&amp;INT(IF(AO62="",TODAY(),AO62)))&gt;0,"Sim","Não"))</f>
        <v/>
      </c>
      <c r="BA62" s="13" t="str">
        <f>IF(C62="","",IF(COUNTIFS(CHECKLISTS!$B$2:$B$2000,C62,CHECKLISTS!$AF$2:$AF$2000,"Aprovado")=0,"",SUMPRODUCT(MAX((CHECKLISTS!$B$2:$B$2000=C62)*CHECKLISTS!$AG$2:$AG$2000))))</f>
        <v/>
      </c>
      <c r="BB62" s="7" t="str">
        <f>IF(A62="","",IF(COUNTIFS(SMP!$B$2:$B$2000,A62,SMP!$I$2:$I$2000,"Liberada")+COUNTIFS(SMP!$B$2:$B$2000,A62,SMP!$I$2:$I$2000,"Em andamento")+COUNTIFS(SMP!$B$2:$B$2000,A62,SMP!$I$2:$I$2000,"Finalizada")&gt;0,"Sim","Não"))</f>
        <v/>
      </c>
      <c r="BC62" s="7" t="str">
        <f>IF(A62="","",IFERROR(INDEX(SMP!$A:$A,MATCH(A62,SMP!$B:$B,0)),"—"))</f>
        <v/>
      </c>
      <c r="BD62" s="7" t="str">
        <f>IF(A62="","",IFERROR(INDEX(SMP!$I:$I,MATCH(A62,SMP!$B:$B,0)),"Não aberta"))</f>
        <v/>
      </c>
      <c r="BE62" s="7" t="str">
        <f>IF(A62="","",IFERROR(INDEX(SMP!$D:$D,MATCH(A62,SMP!$B:$B,0)),""))</f>
        <v/>
      </c>
      <c r="BF62" s="7" t="str">
        <f>IF(A62="","",IF(COUNTIFS(AVERBACOES!$B$2:$B$2000,A62,AVERBACOES!$Q$2:$Q$2000,"Averbado completo")+COUNTIFS(AVERBACOES!$B$2:$B$2000,A62,AVERBACOES!$Q$2:$Q$2000,"Averbado CRT")+COUNTIFS(AVERBACOES!$B$2:$B$2000,A62,AVERBACOES!$Q$2:$Q$2000,"Averbado CT-e")+COUNTIFS(AVERBACOES!$B$2:$B$2000,A62,AVERBACOES!$Q$2:$Q$2000,"Averbado MDF-e")+COUNTIFS(AVERBACOES!$B$2:$B$2000,A62,AVERBACOES!$Q$2:$Q$2000,"Averbado pelo embarcador")&gt;0,"Sim","Não"))</f>
        <v/>
      </c>
      <c r="BG62" s="7" t="str">
        <f>IF(A62="","",IFERROR(INDEX(AVERBACOES!$L:$L,MATCH(A62,AVERBACOES!$B:$B,0)),"—"))</f>
        <v/>
      </c>
      <c r="BH62" s="7"/>
      <c r="BI62" s="7"/>
      <c r="BJ62" s="7"/>
      <c r="BK62" s="7"/>
      <c r="BL62" s="7"/>
      <c r="BM62" s="7">
        <f t="shared" si="2"/>
        <v>0</v>
      </c>
      <c r="BN62" s="7" t="str">
        <f t="shared" si="3"/>
        <v/>
      </c>
      <c r="BO62" s="7" t="str">
        <f t="shared" si="4"/>
        <v/>
      </c>
      <c r="BP62" s="7" t="str">
        <f t="shared" si="5"/>
        <v/>
      </c>
      <c r="BQ62" s="7" t="str">
        <f t="shared" si="6"/>
        <v/>
      </c>
      <c r="BR62" s="12"/>
      <c r="BS62" s="7" t="str">
        <f t="shared" si="7"/>
        <v/>
      </c>
      <c r="BT62" s="7" t="str">
        <f>IF(C62="","",IF(BV62=0,"Sem posição registrada",IFERROR(INDEX(POSICOES!$E:$E,MATCH(C62&amp;"#"&amp;ROUND(BV62*1440,0),POSICOES!$R:$R,0)),"?")))</f>
        <v/>
      </c>
      <c r="BU62" s="7" t="str">
        <f>IF(OR(C62="",BV62=0),"",IFERROR(INDEX(POSICOES!$F:$F,MATCH(C62&amp;"#"&amp;ROUND(BV62*1440,0),POSICOES!$R:$R,0))&amp;"/"&amp;INDEX(POSICOES!$G:$G,MATCH(C62&amp;"#"&amp;ROUND(BV62*1440,0),POSICOES!$R:$R,0))&amp;" - "&amp;INDEX(POSICOES!$H:$H,MATCH(C62&amp;"#"&amp;ROUND(BV62*1440,0),POSICOES!$R:$R,0)),""))</f>
        <v/>
      </c>
      <c r="BV62" s="14">
        <f>IF(C62="",0,SUMPRODUCT(MAX((POSICOES!$C$2:$C$3000=C62)*POSICOES!$B$2:$B$3000)))</f>
        <v>0</v>
      </c>
      <c r="BW62" s="7" t="str">
        <f t="shared" ca="1" si="8"/>
        <v/>
      </c>
      <c r="BX62" s="7" t="str">
        <f t="shared" ca="1" si="9"/>
        <v/>
      </c>
      <c r="BY62" s="12"/>
      <c r="BZ62" s="12"/>
      <c r="CA62" s="7" t="str">
        <f>IF(A62="","",IF(COUNTIFS(FRONTEIRA!$B$2:$B$2000,A62,FRONTEIRA!$AA$2:$AA$2000,"Sim")=0,"",ROUND(SUMIFS(FRONTEIRA!$Y$2:$Y$2000,FRONTEIRA!$B$2:$B$2000,A62,FRONTEIRA!$AA$2:$AA$2000,"Sim"),1)))</f>
        <v/>
      </c>
      <c r="CB62" s="7" t="str">
        <f>IF(A62="","",IFERROR(INDEX(FRONTEIRA!$L:$L,MATCH(A62,FRONTEIRA!$B:$B,0)),""))</f>
        <v/>
      </c>
      <c r="CC62" s="7" t="str">
        <f>IF(A62="","",IF(COUNTIFS(OCORRENCIAS!$B$2:$B$2000,A62,OCORRENCIAS!$Z$2:$Z$2000,"Sim")&gt;0,"Sim","Não"))</f>
        <v/>
      </c>
      <c r="CD62" s="7" t="str">
        <f t="shared" si="10"/>
        <v/>
      </c>
      <c r="CE62" s="7"/>
      <c r="CF62" s="7" t="str">
        <f t="shared" ca="1" si="11"/>
        <v xml:space="preserve">Motorista GR; Motorista seguradora; Veículo GR; Checklist; Espelhamento; SMP; Averbação; </v>
      </c>
      <c r="CG62" s="7" t="str">
        <f t="shared" si="12"/>
        <v/>
      </c>
      <c r="CH62" s="7" t="str">
        <f t="shared" si="13"/>
        <v/>
      </c>
      <c r="CI62" s="7" t="str">
        <f t="shared" si="14"/>
        <v>Não</v>
      </c>
      <c r="CJ62" s="7" t="str">
        <f t="shared" si="15"/>
        <v/>
      </c>
      <c r="CK62" s="7"/>
      <c r="CL62" s="7"/>
      <c r="CM62" s="7"/>
      <c r="CN62" s="12"/>
      <c r="CO62" s="7"/>
      <c r="CP62" s="7" t="str">
        <f t="shared" ca="1" si="16"/>
        <v/>
      </c>
    </row>
    <row r="63" spans="1:94" x14ac:dyDescent="0.25">
      <c r="A63" s="7"/>
      <c r="B63" s="12"/>
      <c r="C63" s="7"/>
      <c r="D63" s="7"/>
      <c r="E63" s="7"/>
      <c r="F63" s="7" t="str">
        <f>IF(C63="","",IFERROR(INDEX(VEICULOS!$C:$C,MATCH(C63,VEICULOS!$A:$A,0)),"?")&amp;IF(D63="",""," + "&amp;IFERROR(INDEX(VEICULOS!$C:$C,MATCH(D63,VEICULOS!$A:$A,0)),"?"))&amp;IF(E63="",""," + "&amp;IFERROR(INDEX(VEICULOS!$C:$C,MATCH(E63,VEICULOS!$A:$A,0)),"?")))</f>
        <v/>
      </c>
      <c r="G63" s="7" t="str">
        <f>IF(C63="","",IFERROR(INDEX(VEICULOS!$I:$I,MATCH(C63,VEICULOS!$A:$A,0)),"Não cadastrado"))</f>
        <v/>
      </c>
      <c r="H63" s="7"/>
      <c r="I63" s="7" t="str">
        <f>IF(H63="","",IFERROR(INDEX(MOTORISTAS!$B:$B,MATCH(H63,MOTORISTAS!$A:$A,0)),"Não cadastrado"))</f>
        <v/>
      </c>
      <c r="J63" s="7"/>
      <c r="K63" s="7"/>
      <c r="L63" s="7" t="str">
        <f>IF(K63="","",IFERROR(INDEX(MOTORISTAS!$B:$B,MATCH(K63,MOTORISTAS!$A:$A,0)),"Não cadastrado"))</f>
        <v/>
      </c>
      <c r="M63" s="7" t="str">
        <f>IF(H63="","",IFERROR(INDEX(MOTORISTAS!$AA:$AA,MATCH(H63,MOTORISTAS!$A:$A,0)),"Não cadastrado"))</f>
        <v/>
      </c>
      <c r="N63" s="7" t="str">
        <f>IF(H63="","",IF(COUNTIFS(CONSULTAS!$C$2:$C$2000,H63,CONSULTAS!$E$2:$E$2000,"GR",CONSULTAS!$S$2:$S$2000,"Sim")&gt;0,"Sim","Não"))</f>
        <v/>
      </c>
      <c r="O63" s="7" t="str">
        <f>IF(H63="","",IFERROR(INDEX(CONSULTAS!$L:$L,MATCH(H63&amp;"#GR",CONSULTAS!$T:$T,0)),"—"))</f>
        <v/>
      </c>
      <c r="P63" s="13" t="str">
        <f>IF(H63="","",IFERROR(INDEX(CONSULTAS!$Q:$Q,MATCH(H63&amp;"#GR",CONSULTAS!$T:$T,0)),""))</f>
        <v/>
      </c>
      <c r="Q63" s="7" t="str">
        <f>IF(H63="","",IF(COUNTIFS(CONSULTAS!$C$2:$C$2000,H63,CONSULTAS!$E$2:$E$2000,"Seguradora",CONSULTAS!$S$2:$S$2000,"Sim")&gt;0,"Sim","Não"))</f>
        <v/>
      </c>
      <c r="R63" s="7" t="str">
        <f>IF(H63="","",IFERROR(INDEX(CONSULTAS!$L:$L,MATCH(H63&amp;"#Seguradora",CONSULTAS!$T:$T,0)),"—"))</f>
        <v/>
      </c>
      <c r="S63" s="13" t="str">
        <f>IF(H63="","",IFERROR(INDEX(CONSULTAS!$Q:$Q,MATCH(H63&amp;"#Seguradora",CONSULTAS!$T:$T,0)),""))</f>
        <v/>
      </c>
      <c r="T63" s="10" t="str">
        <f>IF(H63="","",IFERROR(INDEX(CONSULTAS!$N:$N,MATCH(H63&amp;"#GR",CONSULTAS!$T:$T,0)),""))</f>
        <v/>
      </c>
      <c r="U63" s="7" t="str">
        <f>IF(K63="","N/A",IF(AND(COUNTIFS(CONSULTAS!$C$2:$C$2000,K63,CONSULTAS!$E$2:$E$2000,"GR",CONSULTAS!$S$2:$S$2000,"Sim")&gt;0,COUNTIFS(CONSULTAS!$C$2:$C$2000,K63,CONSULTAS!$E$2:$E$2000,"Seguradora",CONSULTAS!$S$2:$S$2000,"Sim")&gt;0),"Sim","Não"))</f>
        <v>N/A</v>
      </c>
      <c r="V63" s="7" t="str">
        <f>IF(C63="","",IFERROR(INDEX(VEICULOS!$X:$X,MATCH(C63,VEICULOS!$A:$A,0)),"Não"))</f>
        <v/>
      </c>
      <c r="W63" s="7"/>
      <c r="X63" s="7"/>
      <c r="Y63" s="7"/>
      <c r="Z63" s="10"/>
      <c r="AA63" s="7"/>
      <c r="AB63" s="10" t="str">
        <f t="shared" si="0"/>
        <v/>
      </c>
      <c r="AC63" s="7">
        <f>IF(OR(Y63="",AB63=""),0,SUMPRODUCT((PGR_REGRAS!$C$2:$C$61=Y63)*(PGR_REGRAS!$D$2:$D$61&lt;=AB63)*(PGR_REGRAS!$E$2:$E$61&gt;=AB63)*(PGR_REGRAS!$C$2:$C$61&lt;&gt;"")*ROW(PGR_REGRAS!$C$2:$C$61)))</f>
        <v>0</v>
      </c>
      <c r="AD63" s="7" t="str">
        <f>IF(AC63=0,IF(Y63="","","Sem regra - consultar seguradora"),INDEX(PGR_REGRAS!$A:$A,AC63))</f>
        <v/>
      </c>
      <c r="AE63" s="7" t="str">
        <f>IF(AC63=0,"",INDEX(PGR_REGRAS!$T:$T,AC63))</f>
        <v/>
      </c>
      <c r="AF63" s="7" t="str">
        <f>IF(AC63=0,"",INDEX(PGR_REGRAS!$I:$I,AC63))</f>
        <v/>
      </c>
      <c r="AG63" s="7" t="str">
        <f>IF(AC63=0,"",INDEX(PGR_REGRAS!$K:$K,AC63))</f>
        <v/>
      </c>
      <c r="AH63" s="7" t="str">
        <f t="shared" si="1"/>
        <v/>
      </c>
      <c r="AI63" s="7"/>
      <c r="AJ63" s="7"/>
      <c r="AK63" s="7"/>
      <c r="AL63" s="7"/>
      <c r="AM63" s="7"/>
      <c r="AN63" s="7"/>
      <c r="AO63" s="13"/>
      <c r="AP63" s="12"/>
      <c r="AQ63" s="12"/>
      <c r="AR63" s="7" t="str">
        <f>IF(C63="","",IFERROR(INDEX(RASTREADORES!$F:$F,MATCH(C63&amp;"#Principal",RASTREADORES!$Y:$Y,0))&amp;" ("&amp;INDEX(RASTREADORES!$G:$G,MATCH(C63&amp;"#Principal",RASTREADORES!$Y:$Y,0))&amp;")","Sem rastreador principal"))</f>
        <v/>
      </c>
      <c r="AS63" s="7" t="str">
        <f>IF(C63="","",IFERROR(INDEX(RASTREADORES!$H:$H,MATCH(C63&amp;"#Principal",RASTREADORES!$Y:$Y,0)),"—"))</f>
        <v/>
      </c>
      <c r="AT63" s="7" t="str">
        <f>IF(C63="","",IFERROR(INDEX(RASTREADORES!$A:$A,MATCH(C63&amp;"#Redundante",RASTREADORES!$Y:$Y,0)),IFERROR(INDEX(RASTREADORES!$A:$A,MATCH(C63&amp;"#Isca retornável",RASTREADORES!$Y:$Y,0)),IFERROR(INDEX(RASTREADORES!$A:$A,MATCH(C63&amp;"#Isca descartável",RASTREADORES!$Y:$Y,0)),"Nenhum"))))</f>
        <v/>
      </c>
      <c r="AU63" s="7" t="str">
        <f>IF(C63="","",IFERROR(INDEX(RASTREADORES!$L:$L,MATCH(C63&amp;"#Principal",RASTREADORES!$Y:$Y,0)),""))</f>
        <v/>
      </c>
      <c r="AV63" s="7" t="str">
        <f>IF(C63="","",IF(COUNTIFS(ESPELHAMENTOS!$B$2:$B$2000,C63,ESPELHAMENTOS!$O$2:$O$2000,"Sim")&gt;0,"Sim","Não"))</f>
        <v/>
      </c>
      <c r="AW63" s="7" t="str">
        <f>IF(C63="","",COUNTIFS(ESPELHAMENTOS!$B$2:$B$2000,C63,ESPELHAMENTOS!$O$2:$O$2000,"Sim"))</f>
        <v/>
      </c>
      <c r="AX63" s="7" t="str">
        <f>IF(C63="","",IF(COUNTIFS(ESPELHAMENTOS!$B$2:$B$2000,C63,ESPELHAMENTOS!$O$2:$O$2000,"Sim",ESPELHAMENTOS!$E$2:$E$2000,"GR transportadora")&gt;0,"Sim","Não"))</f>
        <v/>
      </c>
      <c r="AY63" s="7" t="str">
        <f>IF(OR(AQ63="",C63=""),"",IFERROR(ROUND((AQ63-SUMPRODUCT(MIN((ESPELHAMENTOS!$C$2:$C$2000=A63)*ESPELHAMENTOS!$H$2:$H$2000+(ESPELHAMENTOS!$C$2:$C$2000&lt;&gt;A63)*99999)))*24,1),""))</f>
        <v/>
      </c>
      <c r="AZ63" s="7" t="str">
        <f ca="1">IF(C63="","",IF(COUNTIFS(CHECKLISTS!$B$2:$B$2000,C63,CHECKLISTS!$AH$2:$AH$2000,"Válido",CHECKLISTS!$AG$2:$AG$2000,"&gt;="&amp;INT(IF(AO63="",TODAY(),AO63)))+COUNTIFS(CHECKLISTS!$B$2:$B$2000,C63,CHECKLISTS!$AH$2:$AH$2000,"Vence &lt;=7d",CHECKLISTS!$AG$2:$AG$2000,"&gt;="&amp;INT(IF(AO63="",TODAY(),AO63)))&gt;0,"Sim","Não"))</f>
        <v/>
      </c>
      <c r="BA63" s="13" t="str">
        <f>IF(C63="","",IF(COUNTIFS(CHECKLISTS!$B$2:$B$2000,C63,CHECKLISTS!$AF$2:$AF$2000,"Aprovado")=0,"",SUMPRODUCT(MAX((CHECKLISTS!$B$2:$B$2000=C63)*CHECKLISTS!$AG$2:$AG$2000))))</f>
        <v/>
      </c>
      <c r="BB63" s="7" t="str">
        <f>IF(A63="","",IF(COUNTIFS(SMP!$B$2:$B$2000,A63,SMP!$I$2:$I$2000,"Liberada")+COUNTIFS(SMP!$B$2:$B$2000,A63,SMP!$I$2:$I$2000,"Em andamento")+COUNTIFS(SMP!$B$2:$B$2000,A63,SMP!$I$2:$I$2000,"Finalizada")&gt;0,"Sim","Não"))</f>
        <v/>
      </c>
      <c r="BC63" s="7" t="str">
        <f>IF(A63="","",IFERROR(INDEX(SMP!$A:$A,MATCH(A63,SMP!$B:$B,0)),"—"))</f>
        <v/>
      </c>
      <c r="BD63" s="7" t="str">
        <f>IF(A63="","",IFERROR(INDEX(SMP!$I:$I,MATCH(A63,SMP!$B:$B,0)),"Não aberta"))</f>
        <v/>
      </c>
      <c r="BE63" s="7" t="str">
        <f>IF(A63="","",IFERROR(INDEX(SMP!$D:$D,MATCH(A63,SMP!$B:$B,0)),""))</f>
        <v/>
      </c>
      <c r="BF63" s="7" t="str">
        <f>IF(A63="","",IF(COUNTIFS(AVERBACOES!$B$2:$B$2000,A63,AVERBACOES!$Q$2:$Q$2000,"Averbado completo")+COUNTIFS(AVERBACOES!$B$2:$B$2000,A63,AVERBACOES!$Q$2:$Q$2000,"Averbado CRT")+COUNTIFS(AVERBACOES!$B$2:$B$2000,A63,AVERBACOES!$Q$2:$Q$2000,"Averbado CT-e")+COUNTIFS(AVERBACOES!$B$2:$B$2000,A63,AVERBACOES!$Q$2:$Q$2000,"Averbado MDF-e")+COUNTIFS(AVERBACOES!$B$2:$B$2000,A63,AVERBACOES!$Q$2:$Q$2000,"Averbado pelo embarcador")&gt;0,"Sim","Não"))</f>
        <v/>
      </c>
      <c r="BG63" s="7" t="str">
        <f>IF(A63="","",IFERROR(INDEX(AVERBACOES!$L:$L,MATCH(A63,AVERBACOES!$B:$B,0)),"—"))</f>
        <v/>
      </c>
      <c r="BH63" s="7"/>
      <c r="BI63" s="7"/>
      <c r="BJ63" s="7"/>
      <c r="BK63" s="7"/>
      <c r="BL63" s="7"/>
      <c r="BM63" s="7">
        <f t="shared" si="2"/>
        <v>0</v>
      </c>
      <c r="BN63" s="7" t="str">
        <f t="shared" si="3"/>
        <v/>
      </c>
      <c r="BO63" s="7" t="str">
        <f t="shared" si="4"/>
        <v/>
      </c>
      <c r="BP63" s="7" t="str">
        <f t="shared" si="5"/>
        <v/>
      </c>
      <c r="BQ63" s="7" t="str">
        <f t="shared" si="6"/>
        <v/>
      </c>
      <c r="BR63" s="12"/>
      <c r="BS63" s="7" t="str">
        <f t="shared" si="7"/>
        <v/>
      </c>
      <c r="BT63" s="7" t="str">
        <f>IF(C63="","",IF(BV63=0,"Sem posição registrada",IFERROR(INDEX(POSICOES!$E:$E,MATCH(C63&amp;"#"&amp;ROUND(BV63*1440,0),POSICOES!$R:$R,0)),"?")))</f>
        <v/>
      </c>
      <c r="BU63" s="7" t="str">
        <f>IF(OR(C63="",BV63=0),"",IFERROR(INDEX(POSICOES!$F:$F,MATCH(C63&amp;"#"&amp;ROUND(BV63*1440,0),POSICOES!$R:$R,0))&amp;"/"&amp;INDEX(POSICOES!$G:$G,MATCH(C63&amp;"#"&amp;ROUND(BV63*1440,0),POSICOES!$R:$R,0))&amp;" - "&amp;INDEX(POSICOES!$H:$H,MATCH(C63&amp;"#"&amp;ROUND(BV63*1440,0),POSICOES!$R:$R,0)),""))</f>
        <v/>
      </c>
      <c r="BV63" s="14">
        <f>IF(C63="",0,SUMPRODUCT(MAX((POSICOES!$C$2:$C$3000=C63)*POSICOES!$B$2:$B$3000)))</f>
        <v>0</v>
      </c>
      <c r="BW63" s="7" t="str">
        <f t="shared" ca="1" si="8"/>
        <v/>
      </c>
      <c r="BX63" s="7" t="str">
        <f t="shared" ca="1" si="9"/>
        <v/>
      </c>
      <c r="BY63" s="12"/>
      <c r="BZ63" s="12"/>
      <c r="CA63" s="7" t="str">
        <f>IF(A63="","",IF(COUNTIFS(FRONTEIRA!$B$2:$B$2000,A63,FRONTEIRA!$AA$2:$AA$2000,"Sim")=0,"",ROUND(SUMIFS(FRONTEIRA!$Y$2:$Y$2000,FRONTEIRA!$B$2:$B$2000,A63,FRONTEIRA!$AA$2:$AA$2000,"Sim"),1)))</f>
        <v/>
      </c>
      <c r="CB63" s="7" t="str">
        <f>IF(A63="","",IFERROR(INDEX(FRONTEIRA!$L:$L,MATCH(A63,FRONTEIRA!$B:$B,0)),""))</f>
        <v/>
      </c>
      <c r="CC63" s="7" t="str">
        <f>IF(A63="","",IF(COUNTIFS(OCORRENCIAS!$B$2:$B$2000,A63,OCORRENCIAS!$Z$2:$Z$2000,"Sim")&gt;0,"Sim","Não"))</f>
        <v/>
      </c>
      <c r="CD63" s="7" t="str">
        <f t="shared" si="10"/>
        <v/>
      </c>
      <c r="CE63" s="7"/>
      <c r="CF63" s="7" t="str">
        <f t="shared" ca="1" si="11"/>
        <v xml:space="preserve">Motorista GR; Motorista seguradora; Veículo GR; Checklist; Espelhamento; SMP; Averbação; </v>
      </c>
      <c r="CG63" s="7" t="str">
        <f t="shared" si="12"/>
        <v/>
      </c>
      <c r="CH63" s="7" t="str">
        <f t="shared" si="13"/>
        <v/>
      </c>
      <c r="CI63" s="7" t="str">
        <f t="shared" si="14"/>
        <v>Não</v>
      </c>
      <c r="CJ63" s="7" t="str">
        <f t="shared" si="15"/>
        <v/>
      </c>
      <c r="CK63" s="7"/>
      <c r="CL63" s="7"/>
      <c r="CM63" s="7"/>
      <c r="CN63" s="12"/>
      <c r="CO63" s="7"/>
      <c r="CP63" s="7" t="str">
        <f t="shared" ca="1" si="16"/>
        <v/>
      </c>
    </row>
    <row r="64" spans="1:94" x14ac:dyDescent="0.25">
      <c r="A64" s="7"/>
      <c r="B64" s="12"/>
      <c r="C64" s="7"/>
      <c r="D64" s="7"/>
      <c r="E64" s="7"/>
      <c r="F64" s="7" t="str">
        <f>IF(C64="","",IFERROR(INDEX(VEICULOS!$C:$C,MATCH(C64,VEICULOS!$A:$A,0)),"?")&amp;IF(D64="",""," + "&amp;IFERROR(INDEX(VEICULOS!$C:$C,MATCH(D64,VEICULOS!$A:$A,0)),"?"))&amp;IF(E64="",""," + "&amp;IFERROR(INDEX(VEICULOS!$C:$C,MATCH(E64,VEICULOS!$A:$A,0)),"?")))</f>
        <v/>
      </c>
      <c r="G64" s="7" t="str">
        <f>IF(C64="","",IFERROR(INDEX(VEICULOS!$I:$I,MATCH(C64,VEICULOS!$A:$A,0)),"Não cadastrado"))</f>
        <v/>
      </c>
      <c r="H64" s="7"/>
      <c r="I64" s="7" t="str">
        <f>IF(H64="","",IFERROR(INDEX(MOTORISTAS!$B:$B,MATCH(H64,MOTORISTAS!$A:$A,0)),"Não cadastrado"))</f>
        <v/>
      </c>
      <c r="J64" s="7"/>
      <c r="K64" s="7"/>
      <c r="L64" s="7" t="str">
        <f>IF(K64="","",IFERROR(INDEX(MOTORISTAS!$B:$B,MATCH(K64,MOTORISTAS!$A:$A,0)),"Não cadastrado"))</f>
        <v/>
      </c>
      <c r="M64" s="7" t="str">
        <f>IF(H64="","",IFERROR(INDEX(MOTORISTAS!$AA:$AA,MATCH(H64,MOTORISTAS!$A:$A,0)),"Não cadastrado"))</f>
        <v/>
      </c>
      <c r="N64" s="7" t="str">
        <f>IF(H64="","",IF(COUNTIFS(CONSULTAS!$C$2:$C$2000,H64,CONSULTAS!$E$2:$E$2000,"GR",CONSULTAS!$S$2:$S$2000,"Sim")&gt;0,"Sim","Não"))</f>
        <v/>
      </c>
      <c r="O64" s="7" t="str">
        <f>IF(H64="","",IFERROR(INDEX(CONSULTAS!$L:$L,MATCH(H64&amp;"#GR",CONSULTAS!$T:$T,0)),"—"))</f>
        <v/>
      </c>
      <c r="P64" s="13" t="str">
        <f>IF(H64="","",IFERROR(INDEX(CONSULTAS!$Q:$Q,MATCH(H64&amp;"#GR",CONSULTAS!$T:$T,0)),""))</f>
        <v/>
      </c>
      <c r="Q64" s="7" t="str">
        <f>IF(H64="","",IF(COUNTIFS(CONSULTAS!$C$2:$C$2000,H64,CONSULTAS!$E$2:$E$2000,"Seguradora",CONSULTAS!$S$2:$S$2000,"Sim")&gt;0,"Sim","Não"))</f>
        <v/>
      </c>
      <c r="R64" s="7" t="str">
        <f>IF(H64="","",IFERROR(INDEX(CONSULTAS!$L:$L,MATCH(H64&amp;"#Seguradora",CONSULTAS!$T:$T,0)),"—"))</f>
        <v/>
      </c>
      <c r="S64" s="13" t="str">
        <f>IF(H64="","",IFERROR(INDEX(CONSULTAS!$Q:$Q,MATCH(H64&amp;"#Seguradora",CONSULTAS!$T:$T,0)),""))</f>
        <v/>
      </c>
      <c r="T64" s="10" t="str">
        <f>IF(H64="","",IFERROR(INDEX(CONSULTAS!$N:$N,MATCH(H64&amp;"#GR",CONSULTAS!$T:$T,0)),""))</f>
        <v/>
      </c>
      <c r="U64" s="7" t="str">
        <f>IF(K64="","N/A",IF(AND(COUNTIFS(CONSULTAS!$C$2:$C$2000,K64,CONSULTAS!$E$2:$E$2000,"GR",CONSULTAS!$S$2:$S$2000,"Sim")&gt;0,COUNTIFS(CONSULTAS!$C$2:$C$2000,K64,CONSULTAS!$E$2:$E$2000,"Seguradora",CONSULTAS!$S$2:$S$2000,"Sim")&gt;0),"Sim","Não"))</f>
        <v>N/A</v>
      </c>
      <c r="V64" s="7" t="str">
        <f>IF(C64="","",IFERROR(INDEX(VEICULOS!$X:$X,MATCH(C64,VEICULOS!$A:$A,0)),"Não"))</f>
        <v/>
      </c>
      <c r="W64" s="7"/>
      <c r="X64" s="7"/>
      <c r="Y64" s="7"/>
      <c r="Z64" s="10"/>
      <c r="AA64" s="7"/>
      <c r="AB64" s="10" t="str">
        <f t="shared" si="0"/>
        <v/>
      </c>
      <c r="AC64" s="7">
        <f>IF(OR(Y64="",AB64=""),0,SUMPRODUCT((PGR_REGRAS!$C$2:$C$61=Y64)*(PGR_REGRAS!$D$2:$D$61&lt;=AB64)*(PGR_REGRAS!$E$2:$E$61&gt;=AB64)*(PGR_REGRAS!$C$2:$C$61&lt;&gt;"")*ROW(PGR_REGRAS!$C$2:$C$61)))</f>
        <v>0</v>
      </c>
      <c r="AD64" s="7" t="str">
        <f>IF(AC64=0,IF(Y64="","","Sem regra - consultar seguradora"),INDEX(PGR_REGRAS!$A:$A,AC64))</f>
        <v/>
      </c>
      <c r="AE64" s="7" t="str">
        <f>IF(AC64=0,"",INDEX(PGR_REGRAS!$T:$T,AC64))</f>
        <v/>
      </c>
      <c r="AF64" s="7" t="str">
        <f>IF(AC64=0,"",INDEX(PGR_REGRAS!$I:$I,AC64))</f>
        <v/>
      </c>
      <c r="AG64" s="7" t="str">
        <f>IF(AC64=0,"",INDEX(PGR_REGRAS!$K:$K,AC64))</f>
        <v/>
      </c>
      <c r="AH64" s="7" t="str">
        <f t="shared" si="1"/>
        <v/>
      </c>
      <c r="AI64" s="7"/>
      <c r="AJ64" s="7"/>
      <c r="AK64" s="7"/>
      <c r="AL64" s="7"/>
      <c r="AM64" s="7"/>
      <c r="AN64" s="7"/>
      <c r="AO64" s="13"/>
      <c r="AP64" s="12"/>
      <c r="AQ64" s="12"/>
      <c r="AR64" s="7" t="str">
        <f>IF(C64="","",IFERROR(INDEX(RASTREADORES!$F:$F,MATCH(C64&amp;"#Principal",RASTREADORES!$Y:$Y,0))&amp;" ("&amp;INDEX(RASTREADORES!$G:$G,MATCH(C64&amp;"#Principal",RASTREADORES!$Y:$Y,0))&amp;")","Sem rastreador principal"))</f>
        <v/>
      </c>
      <c r="AS64" s="7" t="str">
        <f>IF(C64="","",IFERROR(INDEX(RASTREADORES!$H:$H,MATCH(C64&amp;"#Principal",RASTREADORES!$Y:$Y,0)),"—"))</f>
        <v/>
      </c>
      <c r="AT64" s="7" t="str">
        <f>IF(C64="","",IFERROR(INDEX(RASTREADORES!$A:$A,MATCH(C64&amp;"#Redundante",RASTREADORES!$Y:$Y,0)),IFERROR(INDEX(RASTREADORES!$A:$A,MATCH(C64&amp;"#Isca retornável",RASTREADORES!$Y:$Y,0)),IFERROR(INDEX(RASTREADORES!$A:$A,MATCH(C64&amp;"#Isca descartável",RASTREADORES!$Y:$Y,0)),"Nenhum"))))</f>
        <v/>
      </c>
      <c r="AU64" s="7" t="str">
        <f>IF(C64="","",IFERROR(INDEX(RASTREADORES!$L:$L,MATCH(C64&amp;"#Principal",RASTREADORES!$Y:$Y,0)),""))</f>
        <v/>
      </c>
      <c r="AV64" s="7" t="str">
        <f>IF(C64="","",IF(COUNTIFS(ESPELHAMENTOS!$B$2:$B$2000,C64,ESPELHAMENTOS!$O$2:$O$2000,"Sim")&gt;0,"Sim","Não"))</f>
        <v/>
      </c>
      <c r="AW64" s="7" t="str">
        <f>IF(C64="","",COUNTIFS(ESPELHAMENTOS!$B$2:$B$2000,C64,ESPELHAMENTOS!$O$2:$O$2000,"Sim"))</f>
        <v/>
      </c>
      <c r="AX64" s="7" t="str">
        <f>IF(C64="","",IF(COUNTIFS(ESPELHAMENTOS!$B$2:$B$2000,C64,ESPELHAMENTOS!$O$2:$O$2000,"Sim",ESPELHAMENTOS!$E$2:$E$2000,"GR transportadora")&gt;0,"Sim","Não"))</f>
        <v/>
      </c>
      <c r="AY64" s="7" t="str">
        <f>IF(OR(AQ64="",C64=""),"",IFERROR(ROUND((AQ64-SUMPRODUCT(MIN((ESPELHAMENTOS!$C$2:$C$2000=A64)*ESPELHAMENTOS!$H$2:$H$2000+(ESPELHAMENTOS!$C$2:$C$2000&lt;&gt;A64)*99999)))*24,1),""))</f>
        <v/>
      </c>
      <c r="AZ64" s="7" t="str">
        <f ca="1">IF(C64="","",IF(COUNTIFS(CHECKLISTS!$B$2:$B$2000,C64,CHECKLISTS!$AH$2:$AH$2000,"Válido",CHECKLISTS!$AG$2:$AG$2000,"&gt;="&amp;INT(IF(AO64="",TODAY(),AO64)))+COUNTIFS(CHECKLISTS!$B$2:$B$2000,C64,CHECKLISTS!$AH$2:$AH$2000,"Vence &lt;=7d",CHECKLISTS!$AG$2:$AG$2000,"&gt;="&amp;INT(IF(AO64="",TODAY(),AO64)))&gt;0,"Sim","Não"))</f>
        <v/>
      </c>
      <c r="BA64" s="13" t="str">
        <f>IF(C64="","",IF(COUNTIFS(CHECKLISTS!$B$2:$B$2000,C64,CHECKLISTS!$AF$2:$AF$2000,"Aprovado")=0,"",SUMPRODUCT(MAX((CHECKLISTS!$B$2:$B$2000=C64)*CHECKLISTS!$AG$2:$AG$2000))))</f>
        <v/>
      </c>
      <c r="BB64" s="7" t="str">
        <f>IF(A64="","",IF(COUNTIFS(SMP!$B$2:$B$2000,A64,SMP!$I$2:$I$2000,"Liberada")+COUNTIFS(SMP!$B$2:$B$2000,A64,SMP!$I$2:$I$2000,"Em andamento")+COUNTIFS(SMP!$B$2:$B$2000,A64,SMP!$I$2:$I$2000,"Finalizada")&gt;0,"Sim","Não"))</f>
        <v/>
      </c>
      <c r="BC64" s="7" t="str">
        <f>IF(A64="","",IFERROR(INDEX(SMP!$A:$A,MATCH(A64,SMP!$B:$B,0)),"—"))</f>
        <v/>
      </c>
      <c r="BD64" s="7" t="str">
        <f>IF(A64="","",IFERROR(INDEX(SMP!$I:$I,MATCH(A64,SMP!$B:$B,0)),"Não aberta"))</f>
        <v/>
      </c>
      <c r="BE64" s="7" t="str">
        <f>IF(A64="","",IFERROR(INDEX(SMP!$D:$D,MATCH(A64,SMP!$B:$B,0)),""))</f>
        <v/>
      </c>
      <c r="BF64" s="7" t="str">
        <f>IF(A64="","",IF(COUNTIFS(AVERBACOES!$B$2:$B$2000,A64,AVERBACOES!$Q$2:$Q$2000,"Averbado completo")+COUNTIFS(AVERBACOES!$B$2:$B$2000,A64,AVERBACOES!$Q$2:$Q$2000,"Averbado CRT")+COUNTIFS(AVERBACOES!$B$2:$B$2000,A64,AVERBACOES!$Q$2:$Q$2000,"Averbado CT-e")+COUNTIFS(AVERBACOES!$B$2:$B$2000,A64,AVERBACOES!$Q$2:$Q$2000,"Averbado MDF-e")+COUNTIFS(AVERBACOES!$B$2:$B$2000,A64,AVERBACOES!$Q$2:$Q$2000,"Averbado pelo embarcador")&gt;0,"Sim","Não"))</f>
        <v/>
      </c>
      <c r="BG64" s="7" t="str">
        <f>IF(A64="","",IFERROR(INDEX(AVERBACOES!$L:$L,MATCH(A64,AVERBACOES!$B:$B,0)),"—"))</f>
        <v/>
      </c>
      <c r="BH64" s="7"/>
      <c r="BI64" s="7"/>
      <c r="BJ64" s="7"/>
      <c r="BK64" s="7"/>
      <c r="BL64" s="7"/>
      <c r="BM64" s="7">
        <f t="shared" si="2"/>
        <v>0</v>
      </c>
      <c r="BN64" s="7" t="str">
        <f t="shared" si="3"/>
        <v/>
      </c>
      <c r="BO64" s="7" t="str">
        <f t="shared" si="4"/>
        <v/>
      </c>
      <c r="BP64" s="7" t="str">
        <f t="shared" si="5"/>
        <v/>
      </c>
      <c r="BQ64" s="7" t="str">
        <f t="shared" si="6"/>
        <v/>
      </c>
      <c r="BR64" s="12"/>
      <c r="BS64" s="7" t="str">
        <f t="shared" si="7"/>
        <v/>
      </c>
      <c r="BT64" s="7" t="str">
        <f>IF(C64="","",IF(BV64=0,"Sem posição registrada",IFERROR(INDEX(POSICOES!$E:$E,MATCH(C64&amp;"#"&amp;ROUND(BV64*1440,0),POSICOES!$R:$R,0)),"?")))</f>
        <v/>
      </c>
      <c r="BU64" s="7" t="str">
        <f>IF(OR(C64="",BV64=0),"",IFERROR(INDEX(POSICOES!$F:$F,MATCH(C64&amp;"#"&amp;ROUND(BV64*1440,0),POSICOES!$R:$R,0))&amp;"/"&amp;INDEX(POSICOES!$G:$G,MATCH(C64&amp;"#"&amp;ROUND(BV64*1440,0),POSICOES!$R:$R,0))&amp;" - "&amp;INDEX(POSICOES!$H:$H,MATCH(C64&amp;"#"&amp;ROUND(BV64*1440,0),POSICOES!$R:$R,0)),""))</f>
        <v/>
      </c>
      <c r="BV64" s="14">
        <f>IF(C64="",0,SUMPRODUCT(MAX((POSICOES!$C$2:$C$3000=C64)*POSICOES!$B$2:$B$3000)))</f>
        <v>0</v>
      </c>
      <c r="BW64" s="7" t="str">
        <f t="shared" ca="1" si="8"/>
        <v/>
      </c>
      <c r="BX64" s="7" t="str">
        <f t="shared" ca="1" si="9"/>
        <v/>
      </c>
      <c r="BY64" s="12"/>
      <c r="BZ64" s="12"/>
      <c r="CA64" s="7" t="str">
        <f>IF(A64="","",IF(COUNTIFS(FRONTEIRA!$B$2:$B$2000,A64,FRONTEIRA!$AA$2:$AA$2000,"Sim")=0,"",ROUND(SUMIFS(FRONTEIRA!$Y$2:$Y$2000,FRONTEIRA!$B$2:$B$2000,A64,FRONTEIRA!$AA$2:$AA$2000,"Sim"),1)))</f>
        <v/>
      </c>
      <c r="CB64" s="7" t="str">
        <f>IF(A64="","",IFERROR(INDEX(FRONTEIRA!$L:$L,MATCH(A64,FRONTEIRA!$B:$B,0)),""))</f>
        <v/>
      </c>
      <c r="CC64" s="7" t="str">
        <f>IF(A64="","",IF(COUNTIFS(OCORRENCIAS!$B$2:$B$2000,A64,OCORRENCIAS!$Z$2:$Z$2000,"Sim")&gt;0,"Sim","Não"))</f>
        <v/>
      </c>
      <c r="CD64" s="7" t="str">
        <f t="shared" si="10"/>
        <v/>
      </c>
      <c r="CE64" s="7"/>
      <c r="CF64" s="7" t="str">
        <f t="shared" ca="1" si="11"/>
        <v xml:space="preserve">Motorista GR; Motorista seguradora; Veículo GR; Checklist; Espelhamento; SMP; Averbação; </v>
      </c>
      <c r="CG64" s="7" t="str">
        <f t="shared" si="12"/>
        <v/>
      </c>
      <c r="CH64" s="7" t="str">
        <f t="shared" si="13"/>
        <v/>
      </c>
      <c r="CI64" s="7" t="str">
        <f t="shared" si="14"/>
        <v>Não</v>
      </c>
      <c r="CJ64" s="7" t="str">
        <f t="shared" si="15"/>
        <v/>
      </c>
      <c r="CK64" s="7"/>
      <c r="CL64" s="7"/>
      <c r="CM64" s="7"/>
      <c r="CN64" s="12"/>
      <c r="CO64" s="7"/>
      <c r="CP64" s="7" t="str">
        <f t="shared" ca="1" si="16"/>
        <v/>
      </c>
    </row>
    <row r="65" spans="1:94" x14ac:dyDescent="0.25">
      <c r="A65" s="7"/>
      <c r="B65" s="12"/>
      <c r="C65" s="7"/>
      <c r="D65" s="7"/>
      <c r="E65" s="7"/>
      <c r="F65" s="7" t="str">
        <f>IF(C65="","",IFERROR(INDEX(VEICULOS!$C:$C,MATCH(C65,VEICULOS!$A:$A,0)),"?")&amp;IF(D65="",""," + "&amp;IFERROR(INDEX(VEICULOS!$C:$C,MATCH(D65,VEICULOS!$A:$A,0)),"?"))&amp;IF(E65="",""," + "&amp;IFERROR(INDEX(VEICULOS!$C:$C,MATCH(E65,VEICULOS!$A:$A,0)),"?")))</f>
        <v/>
      </c>
      <c r="G65" s="7" t="str">
        <f>IF(C65="","",IFERROR(INDEX(VEICULOS!$I:$I,MATCH(C65,VEICULOS!$A:$A,0)),"Não cadastrado"))</f>
        <v/>
      </c>
      <c r="H65" s="7"/>
      <c r="I65" s="7" t="str">
        <f>IF(H65="","",IFERROR(INDEX(MOTORISTAS!$B:$B,MATCH(H65,MOTORISTAS!$A:$A,0)),"Não cadastrado"))</f>
        <v/>
      </c>
      <c r="J65" s="7"/>
      <c r="K65" s="7"/>
      <c r="L65" s="7" t="str">
        <f>IF(K65="","",IFERROR(INDEX(MOTORISTAS!$B:$B,MATCH(K65,MOTORISTAS!$A:$A,0)),"Não cadastrado"))</f>
        <v/>
      </c>
      <c r="M65" s="7" t="str">
        <f>IF(H65="","",IFERROR(INDEX(MOTORISTAS!$AA:$AA,MATCH(H65,MOTORISTAS!$A:$A,0)),"Não cadastrado"))</f>
        <v/>
      </c>
      <c r="N65" s="7" t="str">
        <f>IF(H65="","",IF(COUNTIFS(CONSULTAS!$C$2:$C$2000,H65,CONSULTAS!$E$2:$E$2000,"GR",CONSULTAS!$S$2:$S$2000,"Sim")&gt;0,"Sim","Não"))</f>
        <v/>
      </c>
      <c r="O65" s="7" t="str">
        <f>IF(H65="","",IFERROR(INDEX(CONSULTAS!$L:$L,MATCH(H65&amp;"#GR",CONSULTAS!$T:$T,0)),"—"))</f>
        <v/>
      </c>
      <c r="P65" s="13" t="str">
        <f>IF(H65="","",IFERROR(INDEX(CONSULTAS!$Q:$Q,MATCH(H65&amp;"#GR",CONSULTAS!$T:$T,0)),""))</f>
        <v/>
      </c>
      <c r="Q65" s="7" t="str">
        <f>IF(H65="","",IF(COUNTIFS(CONSULTAS!$C$2:$C$2000,H65,CONSULTAS!$E$2:$E$2000,"Seguradora",CONSULTAS!$S$2:$S$2000,"Sim")&gt;0,"Sim","Não"))</f>
        <v/>
      </c>
      <c r="R65" s="7" t="str">
        <f>IF(H65="","",IFERROR(INDEX(CONSULTAS!$L:$L,MATCH(H65&amp;"#Seguradora",CONSULTAS!$T:$T,0)),"—"))</f>
        <v/>
      </c>
      <c r="S65" s="13" t="str">
        <f>IF(H65="","",IFERROR(INDEX(CONSULTAS!$Q:$Q,MATCH(H65&amp;"#Seguradora",CONSULTAS!$T:$T,0)),""))</f>
        <v/>
      </c>
      <c r="T65" s="10" t="str">
        <f>IF(H65="","",IFERROR(INDEX(CONSULTAS!$N:$N,MATCH(H65&amp;"#GR",CONSULTAS!$T:$T,0)),""))</f>
        <v/>
      </c>
      <c r="U65" s="7" t="str">
        <f>IF(K65="","N/A",IF(AND(COUNTIFS(CONSULTAS!$C$2:$C$2000,K65,CONSULTAS!$E$2:$E$2000,"GR",CONSULTAS!$S$2:$S$2000,"Sim")&gt;0,COUNTIFS(CONSULTAS!$C$2:$C$2000,K65,CONSULTAS!$E$2:$E$2000,"Seguradora",CONSULTAS!$S$2:$S$2000,"Sim")&gt;0),"Sim","Não"))</f>
        <v>N/A</v>
      </c>
      <c r="V65" s="7" t="str">
        <f>IF(C65="","",IFERROR(INDEX(VEICULOS!$X:$X,MATCH(C65,VEICULOS!$A:$A,0)),"Não"))</f>
        <v/>
      </c>
      <c r="W65" s="7"/>
      <c r="X65" s="7"/>
      <c r="Y65" s="7"/>
      <c r="Z65" s="10"/>
      <c r="AA65" s="7"/>
      <c r="AB65" s="10" t="str">
        <f t="shared" si="0"/>
        <v/>
      </c>
      <c r="AC65" s="7">
        <f>IF(OR(Y65="",AB65=""),0,SUMPRODUCT((PGR_REGRAS!$C$2:$C$61=Y65)*(PGR_REGRAS!$D$2:$D$61&lt;=AB65)*(PGR_REGRAS!$E$2:$E$61&gt;=AB65)*(PGR_REGRAS!$C$2:$C$61&lt;&gt;"")*ROW(PGR_REGRAS!$C$2:$C$61)))</f>
        <v>0</v>
      </c>
      <c r="AD65" s="7" t="str">
        <f>IF(AC65=0,IF(Y65="","","Sem regra - consultar seguradora"),INDEX(PGR_REGRAS!$A:$A,AC65))</f>
        <v/>
      </c>
      <c r="AE65" s="7" t="str">
        <f>IF(AC65=0,"",INDEX(PGR_REGRAS!$T:$T,AC65))</f>
        <v/>
      </c>
      <c r="AF65" s="7" t="str">
        <f>IF(AC65=0,"",INDEX(PGR_REGRAS!$I:$I,AC65))</f>
        <v/>
      </c>
      <c r="AG65" s="7" t="str">
        <f>IF(AC65=0,"",INDEX(PGR_REGRAS!$K:$K,AC65))</f>
        <v/>
      </c>
      <c r="AH65" s="7" t="str">
        <f t="shared" si="1"/>
        <v/>
      </c>
      <c r="AI65" s="7"/>
      <c r="AJ65" s="7"/>
      <c r="AK65" s="7"/>
      <c r="AL65" s="7"/>
      <c r="AM65" s="7"/>
      <c r="AN65" s="7"/>
      <c r="AO65" s="13"/>
      <c r="AP65" s="12"/>
      <c r="AQ65" s="12"/>
      <c r="AR65" s="7" t="str">
        <f>IF(C65="","",IFERROR(INDEX(RASTREADORES!$F:$F,MATCH(C65&amp;"#Principal",RASTREADORES!$Y:$Y,0))&amp;" ("&amp;INDEX(RASTREADORES!$G:$G,MATCH(C65&amp;"#Principal",RASTREADORES!$Y:$Y,0))&amp;")","Sem rastreador principal"))</f>
        <v/>
      </c>
      <c r="AS65" s="7" t="str">
        <f>IF(C65="","",IFERROR(INDEX(RASTREADORES!$H:$H,MATCH(C65&amp;"#Principal",RASTREADORES!$Y:$Y,0)),"—"))</f>
        <v/>
      </c>
      <c r="AT65" s="7" t="str">
        <f>IF(C65="","",IFERROR(INDEX(RASTREADORES!$A:$A,MATCH(C65&amp;"#Redundante",RASTREADORES!$Y:$Y,0)),IFERROR(INDEX(RASTREADORES!$A:$A,MATCH(C65&amp;"#Isca retornável",RASTREADORES!$Y:$Y,0)),IFERROR(INDEX(RASTREADORES!$A:$A,MATCH(C65&amp;"#Isca descartável",RASTREADORES!$Y:$Y,0)),"Nenhum"))))</f>
        <v/>
      </c>
      <c r="AU65" s="7" t="str">
        <f>IF(C65="","",IFERROR(INDEX(RASTREADORES!$L:$L,MATCH(C65&amp;"#Principal",RASTREADORES!$Y:$Y,0)),""))</f>
        <v/>
      </c>
      <c r="AV65" s="7" t="str">
        <f>IF(C65="","",IF(COUNTIFS(ESPELHAMENTOS!$B$2:$B$2000,C65,ESPELHAMENTOS!$O$2:$O$2000,"Sim")&gt;0,"Sim","Não"))</f>
        <v/>
      </c>
      <c r="AW65" s="7" t="str">
        <f>IF(C65="","",COUNTIFS(ESPELHAMENTOS!$B$2:$B$2000,C65,ESPELHAMENTOS!$O$2:$O$2000,"Sim"))</f>
        <v/>
      </c>
      <c r="AX65" s="7" t="str">
        <f>IF(C65="","",IF(COUNTIFS(ESPELHAMENTOS!$B$2:$B$2000,C65,ESPELHAMENTOS!$O$2:$O$2000,"Sim",ESPELHAMENTOS!$E$2:$E$2000,"GR transportadora")&gt;0,"Sim","Não"))</f>
        <v/>
      </c>
      <c r="AY65" s="7" t="str">
        <f>IF(OR(AQ65="",C65=""),"",IFERROR(ROUND((AQ65-SUMPRODUCT(MIN((ESPELHAMENTOS!$C$2:$C$2000=A65)*ESPELHAMENTOS!$H$2:$H$2000+(ESPELHAMENTOS!$C$2:$C$2000&lt;&gt;A65)*99999)))*24,1),""))</f>
        <v/>
      </c>
      <c r="AZ65" s="7" t="str">
        <f ca="1">IF(C65="","",IF(COUNTIFS(CHECKLISTS!$B$2:$B$2000,C65,CHECKLISTS!$AH$2:$AH$2000,"Válido",CHECKLISTS!$AG$2:$AG$2000,"&gt;="&amp;INT(IF(AO65="",TODAY(),AO65)))+COUNTIFS(CHECKLISTS!$B$2:$B$2000,C65,CHECKLISTS!$AH$2:$AH$2000,"Vence &lt;=7d",CHECKLISTS!$AG$2:$AG$2000,"&gt;="&amp;INT(IF(AO65="",TODAY(),AO65)))&gt;0,"Sim","Não"))</f>
        <v/>
      </c>
      <c r="BA65" s="13" t="str">
        <f>IF(C65="","",IF(COUNTIFS(CHECKLISTS!$B$2:$B$2000,C65,CHECKLISTS!$AF$2:$AF$2000,"Aprovado")=0,"",SUMPRODUCT(MAX((CHECKLISTS!$B$2:$B$2000=C65)*CHECKLISTS!$AG$2:$AG$2000))))</f>
        <v/>
      </c>
      <c r="BB65" s="7" t="str">
        <f>IF(A65="","",IF(COUNTIFS(SMP!$B$2:$B$2000,A65,SMP!$I$2:$I$2000,"Liberada")+COUNTIFS(SMP!$B$2:$B$2000,A65,SMP!$I$2:$I$2000,"Em andamento")+COUNTIFS(SMP!$B$2:$B$2000,A65,SMP!$I$2:$I$2000,"Finalizada")&gt;0,"Sim","Não"))</f>
        <v/>
      </c>
      <c r="BC65" s="7" t="str">
        <f>IF(A65="","",IFERROR(INDEX(SMP!$A:$A,MATCH(A65,SMP!$B:$B,0)),"—"))</f>
        <v/>
      </c>
      <c r="BD65" s="7" t="str">
        <f>IF(A65="","",IFERROR(INDEX(SMP!$I:$I,MATCH(A65,SMP!$B:$B,0)),"Não aberta"))</f>
        <v/>
      </c>
      <c r="BE65" s="7" t="str">
        <f>IF(A65="","",IFERROR(INDEX(SMP!$D:$D,MATCH(A65,SMP!$B:$B,0)),""))</f>
        <v/>
      </c>
      <c r="BF65" s="7" t="str">
        <f>IF(A65="","",IF(COUNTIFS(AVERBACOES!$B$2:$B$2000,A65,AVERBACOES!$Q$2:$Q$2000,"Averbado completo")+COUNTIFS(AVERBACOES!$B$2:$B$2000,A65,AVERBACOES!$Q$2:$Q$2000,"Averbado CRT")+COUNTIFS(AVERBACOES!$B$2:$B$2000,A65,AVERBACOES!$Q$2:$Q$2000,"Averbado CT-e")+COUNTIFS(AVERBACOES!$B$2:$B$2000,A65,AVERBACOES!$Q$2:$Q$2000,"Averbado MDF-e")+COUNTIFS(AVERBACOES!$B$2:$B$2000,A65,AVERBACOES!$Q$2:$Q$2000,"Averbado pelo embarcador")&gt;0,"Sim","Não"))</f>
        <v/>
      </c>
      <c r="BG65" s="7" t="str">
        <f>IF(A65="","",IFERROR(INDEX(AVERBACOES!$L:$L,MATCH(A65,AVERBACOES!$B:$B,0)),"—"))</f>
        <v/>
      </c>
      <c r="BH65" s="7"/>
      <c r="BI65" s="7"/>
      <c r="BJ65" s="7"/>
      <c r="BK65" s="7"/>
      <c r="BL65" s="7"/>
      <c r="BM65" s="7">
        <f t="shared" si="2"/>
        <v>0</v>
      </c>
      <c r="BN65" s="7" t="str">
        <f t="shared" si="3"/>
        <v/>
      </c>
      <c r="BO65" s="7" t="str">
        <f t="shared" si="4"/>
        <v/>
      </c>
      <c r="BP65" s="7" t="str">
        <f t="shared" si="5"/>
        <v/>
      </c>
      <c r="BQ65" s="7" t="str">
        <f t="shared" si="6"/>
        <v/>
      </c>
      <c r="BR65" s="12"/>
      <c r="BS65" s="7" t="str">
        <f t="shared" si="7"/>
        <v/>
      </c>
      <c r="BT65" s="7" t="str">
        <f>IF(C65="","",IF(BV65=0,"Sem posição registrada",IFERROR(INDEX(POSICOES!$E:$E,MATCH(C65&amp;"#"&amp;ROUND(BV65*1440,0),POSICOES!$R:$R,0)),"?")))</f>
        <v/>
      </c>
      <c r="BU65" s="7" t="str">
        <f>IF(OR(C65="",BV65=0),"",IFERROR(INDEX(POSICOES!$F:$F,MATCH(C65&amp;"#"&amp;ROUND(BV65*1440,0),POSICOES!$R:$R,0))&amp;"/"&amp;INDEX(POSICOES!$G:$G,MATCH(C65&amp;"#"&amp;ROUND(BV65*1440,0),POSICOES!$R:$R,0))&amp;" - "&amp;INDEX(POSICOES!$H:$H,MATCH(C65&amp;"#"&amp;ROUND(BV65*1440,0),POSICOES!$R:$R,0)),""))</f>
        <v/>
      </c>
      <c r="BV65" s="14">
        <f>IF(C65="",0,SUMPRODUCT(MAX((POSICOES!$C$2:$C$3000=C65)*POSICOES!$B$2:$B$3000)))</f>
        <v>0</v>
      </c>
      <c r="BW65" s="7" t="str">
        <f t="shared" ca="1" si="8"/>
        <v/>
      </c>
      <c r="BX65" s="7" t="str">
        <f t="shared" ca="1" si="9"/>
        <v/>
      </c>
      <c r="BY65" s="12"/>
      <c r="BZ65" s="12"/>
      <c r="CA65" s="7" t="str">
        <f>IF(A65="","",IF(COUNTIFS(FRONTEIRA!$B$2:$B$2000,A65,FRONTEIRA!$AA$2:$AA$2000,"Sim")=0,"",ROUND(SUMIFS(FRONTEIRA!$Y$2:$Y$2000,FRONTEIRA!$B$2:$B$2000,A65,FRONTEIRA!$AA$2:$AA$2000,"Sim"),1)))</f>
        <v/>
      </c>
      <c r="CB65" s="7" t="str">
        <f>IF(A65="","",IFERROR(INDEX(FRONTEIRA!$L:$L,MATCH(A65,FRONTEIRA!$B:$B,0)),""))</f>
        <v/>
      </c>
      <c r="CC65" s="7" t="str">
        <f>IF(A65="","",IF(COUNTIFS(OCORRENCIAS!$B$2:$B$2000,A65,OCORRENCIAS!$Z$2:$Z$2000,"Sim")&gt;0,"Sim","Não"))</f>
        <v/>
      </c>
      <c r="CD65" s="7" t="str">
        <f t="shared" si="10"/>
        <v/>
      </c>
      <c r="CE65" s="7"/>
      <c r="CF65" s="7" t="str">
        <f t="shared" ca="1" si="11"/>
        <v xml:space="preserve">Motorista GR; Motorista seguradora; Veículo GR; Checklist; Espelhamento; SMP; Averbação; </v>
      </c>
      <c r="CG65" s="7" t="str">
        <f t="shared" si="12"/>
        <v/>
      </c>
      <c r="CH65" s="7" t="str">
        <f t="shared" si="13"/>
        <v/>
      </c>
      <c r="CI65" s="7" t="str">
        <f t="shared" si="14"/>
        <v>Não</v>
      </c>
      <c r="CJ65" s="7" t="str">
        <f t="shared" si="15"/>
        <v/>
      </c>
      <c r="CK65" s="7"/>
      <c r="CL65" s="7"/>
      <c r="CM65" s="7"/>
      <c r="CN65" s="12"/>
      <c r="CO65" s="7"/>
      <c r="CP65" s="7" t="str">
        <f t="shared" ca="1" si="16"/>
        <v/>
      </c>
    </row>
    <row r="66" spans="1:94" x14ac:dyDescent="0.25">
      <c r="A66" s="7"/>
      <c r="B66" s="12"/>
      <c r="C66" s="7"/>
      <c r="D66" s="7"/>
      <c r="E66" s="7"/>
      <c r="F66" s="7" t="str">
        <f>IF(C66="","",IFERROR(INDEX(VEICULOS!$C:$C,MATCH(C66,VEICULOS!$A:$A,0)),"?")&amp;IF(D66="",""," + "&amp;IFERROR(INDEX(VEICULOS!$C:$C,MATCH(D66,VEICULOS!$A:$A,0)),"?"))&amp;IF(E66="",""," + "&amp;IFERROR(INDEX(VEICULOS!$C:$C,MATCH(E66,VEICULOS!$A:$A,0)),"?")))</f>
        <v/>
      </c>
      <c r="G66" s="7" t="str">
        <f>IF(C66="","",IFERROR(INDEX(VEICULOS!$I:$I,MATCH(C66,VEICULOS!$A:$A,0)),"Não cadastrado"))</f>
        <v/>
      </c>
      <c r="H66" s="7"/>
      <c r="I66" s="7" t="str">
        <f>IF(H66="","",IFERROR(INDEX(MOTORISTAS!$B:$B,MATCH(H66,MOTORISTAS!$A:$A,0)),"Não cadastrado"))</f>
        <v/>
      </c>
      <c r="J66" s="7"/>
      <c r="K66" s="7"/>
      <c r="L66" s="7" t="str">
        <f>IF(K66="","",IFERROR(INDEX(MOTORISTAS!$B:$B,MATCH(K66,MOTORISTAS!$A:$A,0)),"Não cadastrado"))</f>
        <v/>
      </c>
      <c r="M66" s="7" t="str">
        <f>IF(H66="","",IFERROR(INDEX(MOTORISTAS!$AA:$AA,MATCH(H66,MOTORISTAS!$A:$A,0)),"Não cadastrado"))</f>
        <v/>
      </c>
      <c r="N66" s="7" t="str">
        <f>IF(H66="","",IF(COUNTIFS(CONSULTAS!$C$2:$C$2000,H66,CONSULTAS!$E$2:$E$2000,"GR",CONSULTAS!$S$2:$S$2000,"Sim")&gt;0,"Sim","Não"))</f>
        <v/>
      </c>
      <c r="O66" s="7" t="str">
        <f>IF(H66="","",IFERROR(INDEX(CONSULTAS!$L:$L,MATCH(H66&amp;"#GR",CONSULTAS!$T:$T,0)),"—"))</f>
        <v/>
      </c>
      <c r="P66" s="13" t="str">
        <f>IF(H66="","",IFERROR(INDEX(CONSULTAS!$Q:$Q,MATCH(H66&amp;"#GR",CONSULTAS!$T:$T,0)),""))</f>
        <v/>
      </c>
      <c r="Q66" s="7" t="str">
        <f>IF(H66="","",IF(COUNTIFS(CONSULTAS!$C$2:$C$2000,H66,CONSULTAS!$E$2:$E$2000,"Seguradora",CONSULTAS!$S$2:$S$2000,"Sim")&gt;0,"Sim","Não"))</f>
        <v/>
      </c>
      <c r="R66" s="7" t="str">
        <f>IF(H66="","",IFERROR(INDEX(CONSULTAS!$L:$L,MATCH(H66&amp;"#Seguradora",CONSULTAS!$T:$T,0)),"—"))</f>
        <v/>
      </c>
      <c r="S66" s="13" t="str">
        <f>IF(H66="","",IFERROR(INDEX(CONSULTAS!$Q:$Q,MATCH(H66&amp;"#Seguradora",CONSULTAS!$T:$T,0)),""))</f>
        <v/>
      </c>
      <c r="T66" s="10" t="str">
        <f>IF(H66="","",IFERROR(INDEX(CONSULTAS!$N:$N,MATCH(H66&amp;"#GR",CONSULTAS!$T:$T,0)),""))</f>
        <v/>
      </c>
      <c r="U66" s="7" t="str">
        <f>IF(K66="","N/A",IF(AND(COUNTIFS(CONSULTAS!$C$2:$C$2000,K66,CONSULTAS!$E$2:$E$2000,"GR",CONSULTAS!$S$2:$S$2000,"Sim")&gt;0,COUNTIFS(CONSULTAS!$C$2:$C$2000,K66,CONSULTAS!$E$2:$E$2000,"Seguradora",CONSULTAS!$S$2:$S$2000,"Sim")&gt;0),"Sim","Não"))</f>
        <v>N/A</v>
      </c>
      <c r="V66" s="7" t="str">
        <f>IF(C66="","",IFERROR(INDEX(VEICULOS!$X:$X,MATCH(C66,VEICULOS!$A:$A,0)),"Não"))</f>
        <v/>
      </c>
      <c r="W66" s="7"/>
      <c r="X66" s="7"/>
      <c r="Y66" s="7"/>
      <c r="Z66" s="10"/>
      <c r="AA66" s="7"/>
      <c r="AB66" s="10" t="str">
        <f t="shared" ref="AB66:AB129" si="17">IF(Z66="","",IF(AA66="USD",Z66*P_TAXA_USD,Z66))</f>
        <v/>
      </c>
      <c r="AC66" s="7">
        <f>IF(OR(Y66="",AB66=""),0,SUMPRODUCT((PGR_REGRAS!$C$2:$C$61=Y66)*(PGR_REGRAS!$D$2:$D$61&lt;=AB66)*(PGR_REGRAS!$E$2:$E$61&gt;=AB66)*(PGR_REGRAS!$C$2:$C$61&lt;&gt;"")*ROW(PGR_REGRAS!$C$2:$C$61)))</f>
        <v>0</v>
      </c>
      <c r="AD66" s="7" t="str">
        <f>IF(AC66=0,IF(Y66="","","Sem regra - consultar seguradora"),INDEX(PGR_REGRAS!$A:$A,AC66))</f>
        <v/>
      </c>
      <c r="AE66" s="7" t="str">
        <f>IF(AC66=0,"",INDEX(PGR_REGRAS!$T:$T,AC66))</f>
        <v/>
      </c>
      <c r="AF66" s="7" t="str">
        <f>IF(AC66=0,"",INDEX(PGR_REGRAS!$I:$I,AC66))</f>
        <v/>
      </c>
      <c r="AG66" s="7" t="str">
        <f>IF(AC66=0,"",INDEX(PGR_REGRAS!$K:$K,AC66))</f>
        <v/>
      </c>
      <c r="AH66" s="7" t="str">
        <f t="shared" ref="AH66:AH129" si="18">IF(AB66="","",IF(AB66&gt;P_LMG_REF,"Sim","Não"))</f>
        <v/>
      </c>
      <c r="AI66" s="7"/>
      <c r="AJ66" s="7"/>
      <c r="AK66" s="7"/>
      <c r="AL66" s="7"/>
      <c r="AM66" s="7"/>
      <c r="AN66" s="7"/>
      <c r="AO66" s="13"/>
      <c r="AP66" s="12"/>
      <c r="AQ66" s="12"/>
      <c r="AR66" s="7" t="str">
        <f>IF(C66="","",IFERROR(INDEX(RASTREADORES!$F:$F,MATCH(C66&amp;"#Principal",RASTREADORES!$Y:$Y,0))&amp;" ("&amp;INDEX(RASTREADORES!$G:$G,MATCH(C66&amp;"#Principal",RASTREADORES!$Y:$Y,0))&amp;")","Sem rastreador principal"))</f>
        <v/>
      </c>
      <c r="AS66" s="7" t="str">
        <f>IF(C66="","",IFERROR(INDEX(RASTREADORES!$H:$H,MATCH(C66&amp;"#Principal",RASTREADORES!$Y:$Y,0)),"—"))</f>
        <v/>
      </c>
      <c r="AT66" s="7" t="str">
        <f>IF(C66="","",IFERROR(INDEX(RASTREADORES!$A:$A,MATCH(C66&amp;"#Redundante",RASTREADORES!$Y:$Y,0)),IFERROR(INDEX(RASTREADORES!$A:$A,MATCH(C66&amp;"#Isca retornável",RASTREADORES!$Y:$Y,0)),IFERROR(INDEX(RASTREADORES!$A:$A,MATCH(C66&amp;"#Isca descartável",RASTREADORES!$Y:$Y,0)),"Nenhum"))))</f>
        <v/>
      </c>
      <c r="AU66" s="7" t="str">
        <f>IF(C66="","",IFERROR(INDEX(RASTREADORES!$L:$L,MATCH(C66&amp;"#Principal",RASTREADORES!$Y:$Y,0)),""))</f>
        <v/>
      </c>
      <c r="AV66" s="7" t="str">
        <f>IF(C66="","",IF(COUNTIFS(ESPELHAMENTOS!$B$2:$B$2000,C66,ESPELHAMENTOS!$O$2:$O$2000,"Sim")&gt;0,"Sim","Não"))</f>
        <v/>
      </c>
      <c r="AW66" s="7" t="str">
        <f>IF(C66="","",COUNTIFS(ESPELHAMENTOS!$B$2:$B$2000,C66,ESPELHAMENTOS!$O$2:$O$2000,"Sim"))</f>
        <v/>
      </c>
      <c r="AX66" s="7" t="str">
        <f>IF(C66="","",IF(COUNTIFS(ESPELHAMENTOS!$B$2:$B$2000,C66,ESPELHAMENTOS!$O$2:$O$2000,"Sim",ESPELHAMENTOS!$E$2:$E$2000,"GR transportadora")&gt;0,"Sim","Não"))</f>
        <v/>
      </c>
      <c r="AY66" s="7" t="str">
        <f>IF(OR(AQ66="",C66=""),"",IFERROR(ROUND((AQ66-SUMPRODUCT(MIN((ESPELHAMENTOS!$C$2:$C$2000=A66)*ESPELHAMENTOS!$H$2:$H$2000+(ESPELHAMENTOS!$C$2:$C$2000&lt;&gt;A66)*99999)))*24,1),""))</f>
        <v/>
      </c>
      <c r="AZ66" s="7" t="str">
        <f ca="1">IF(C66="","",IF(COUNTIFS(CHECKLISTS!$B$2:$B$2000,C66,CHECKLISTS!$AH$2:$AH$2000,"Válido",CHECKLISTS!$AG$2:$AG$2000,"&gt;="&amp;INT(IF(AO66="",TODAY(),AO66)))+COUNTIFS(CHECKLISTS!$B$2:$B$2000,C66,CHECKLISTS!$AH$2:$AH$2000,"Vence &lt;=7d",CHECKLISTS!$AG$2:$AG$2000,"&gt;="&amp;INT(IF(AO66="",TODAY(),AO66)))&gt;0,"Sim","Não"))</f>
        <v/>
      </c>
      <c r="BA66" s="13" t="str">
        <f>IF(C66="","",IF(COUNTIFS(CHECKLISTS!$B$2:$B$2000,C66,CHECKLISTS!$AF$2:$AF$2000,"Aprovado")=0,"",SUMPRODUCT(MAX((CHECKLISTS!$B$2:$B$2000=C66)*CHECKLISTS!$AG$2:$AG$2000))))</f>
        <v/>
      </c>
      <c r="BB66" s="7" t="str">
        <f>IF(A66="","",IF(COUNTIFS(SMP!$B$2:$B$2000,A66,SMP!$I$2:$I$2000,"Liberada")+COUNTIFS(SMP!$B$2:$B$2000,A66,SMP!$I$2:$I$2000,"Em andamento")+COUNTIFS(SMP!$B$2:$B$2000,A66,SMP!$I$2:$I$2000,"Finalizada")&gt;0,"Sim","Não"))</f>
        <v/>
      </c>
      <c r="BC66" s="7" t="str">
        <f>IF(A66="","",IFERROR(INDEX(SMP!$A:$A,MATCH(A66,SMP!$B:$B,0)),"—"))</f>
        <v/>
      </c>
      <c r="BD66" s="7" t="str">
        <f>IF(A66="","",IFERROR(INDEX(SMP!$I:$I,MATCH(A66,SMP!$B:$B,0)),"Não aberta"))</f>
        <v/>
      </c>
      <c r="BE66" s="7" t="str">
        <f>IF(A66="","",IFERROR(INDEX(SMP!$D:$D,MATCH(A66,SMP!$B:$B,0)),""))</f>
        <v/>
      </c>
      <c r="BF66" s="7" t="str">
        <f>IF(A66="","",IF(COUNTIFS(AVERBACOES!$B$2:$B$2000,A66,AVERBACOES!$Q$2:$Q$2000,"Averbado completo")+COUNTIFS(AVERBACOES!$B$2:$B$2000,A66,AVERBACOES!$Q$2:$Q$2000,"Averbado CRT")+COUNTIFS(AVERBACOES!$B$2:$B$2000,A66,AVERBACOES!$Q$2:$Q$2000,"Averbado CT-e")+COUNTIFS(AVERBACOES!$B$2:$B$2000,A66,AVERBACOES!$Q$2:$Q$2000,"Averbado MDF-e")+COUNTIFS(AVERBACOES!$B$2:$B$2000,A66,AVERBACOES!$Q$2:$Q$2000,"Averbado pelo embarcador")&gt;0,"Sim","Não"))</f>
        <v/>
      </c>
      <c r="BG66" s="7" t="str">
        <f>IF(A66="","",IFERROR(INDEX(AVERBACOES!$L:$L,MATCH(A66,AVERBACOES!$B:$B,0)),"—"))</f>
        <v/>
      </c>
      <c r="BH66" s="7"/>
      <c r="BI66" s="7"/>
      <c r="BJ66" s="7"/>
      <c r="BK66" s="7"/>
      <c r="BL66" s="7"/>
      <c r="BM66" s="7">
        <f t="shared" ref="BM66:BM129" si="19">IF(BL66="",0,VALUE(LEFT(BL66,2)))</f>
        <v>0</v>
      </c>
      <c r="BN66" s="7" t="str">
        <f t="shared" ref="BN66:BN129" si="20">IF(A66="","",IF(AP66&lt;&gt;"","Sim","Não"))</f>
        <v/>
      </c>
      <c r="BO66" s="7" t="str">
        <f t="shared" ref="BO66:BO129" si="21">IF(A66="","",IF(OR(BM66=8,BM66=9,BM66=10,BM66=11,BM66=15),"Sim","Não"))</f>
        <v/>
      </c>
      <c r="BP66" s="7" t="str">
        <f t="shared" ref="BP66:BP129" si="22">IF(A66="","",IF(AND(BM66&gt;=12,BM66&lt;=14),"Sim","Não"))</f>
        <v/>
      </c>
      <c r="BQ66" s="7" t="str">
        <f t="shared" ref="BQ66:BQ129" si="23">IF(A66="","",IF(OR(AND(BM66&gt;=16,BM66&lt;=20),BR66&lt;&gt;""),"Sim","Não"))</f>
        <v/>
      </c>
      <c r="BR66" s="12"/>
      <c r="BS66" s="7" t="str">
        <f t="shared" ref="BS66:BS129" si="24">IF(A66="","",IF(OR(BM66=18,BM66=19,BM66=20),"Sim","Não"))</f>
        <v/>
      </c>
      <c r="BT66" s="7" t="str">
        <f>IF(C66="","",IF(BV66=0,"Sem posição registrada",IFERROR(INDEX(POSICOES!$E:$E,MATCH(C66&amp;"#"&amp;ROUND(BV66*1440,0),POSICOES!$R:$R,0)),"?")))</f>
        <v/>
      </c>
      <c r="BU66" s="7" t="str">
        <f>IF(OR(C66="",BV66=0),"",IFERROR(INDEX(POSICOES!$F:$F,MATCH(C66&amp;"#"&amp;ROUND(BV66*1440,0),POSICOES!$R:$R,0))&amp;"/"&amp;INDEX(POSICOES!$G:$G,MATCH(C66&amp;"#"&amp;ROUND(BV66*1440,0),POSICOES!$R:$R,0))&amp;" - "&amp;INDEX(POSICOES!$H:$H,MATCH(C66&amp;"#"&amp;ROUND(BV66*1440,0),POSICOES!$R:$R,0)),""))</f>
        <v/>
      </c>
      <c r="BV66" s="14">
        <f>IF(C66="",0,SUMPRODUCT(MAX((POSICOES!$C$2:$C$3000=C66)*POSICOES!$B$2:$B$3000)))</f>
        <v>0</v>
      </c>
      <c r="BW66" s="7" t="str">
        <f t="shared" ref="BW66:BW129" ca="1" si="25">IF(OR(BV66=0,BM66=0,BM66&gt;=20),"",ROUND((NOW()-BV66)*24,1))</f>
        <v/>
      </c>
      <c r="BX66" s="7" t="str">
        <f t="shared" ref="BX66:BX129" ca="1" si="26">IF(BW66="","",IF(BW66&lt;P_SINAL_ALERTA,"Online",IF(BW66&lt;P_SINAL_CRIT,"Sem sinal 1-4h","Sem sinal &gt;4h")))</f>
        <v/>
      </c>
      <c r="BY66" s="12"/>
      <c r="BZ66" s="12"/>
      <c r="CA66" s="7" t="str">
        <f>IF(A66="","",IF(COUNTIFS(FRONTEIRA!$B$2:$B$2000,A66,FRONTEIRA!$AA$2:$AA$2000,"Sim")=0,"",ROUND(SUMIFS(FRONTEIRA!$Y$2:$Y$2000,FRONTEIRA!$B$2:$B$2000,A66,FRONTEIRA!$AA$2:$AA$2000,"Sim"),1)))</f>
        <v/>
      </c>
      <c r="CB66" s="7" t="str">
        <f>IF(A66="","",IFERROR(INDEX(FRONTEIRA!$L:$L,MATCH(A66,FRONTEIRA!$B:$B,0)),""))</f>
        <v/>
      </c>
      <c r="CC66" s="7" t="str">
        <f>IF(A66="","",IF(COUNTIFS(OCORRENCIAS!$B$2:$B$2000,A66,OCORRENCIAS!$Z$2:$Z$2000,"Sim")&gt;0,"Sim","Não"))</f>
        <v/>
      </c>
      <c r="CD66" s="7" t="str">
        <f t="shared" ref="CD66:CD129" si="27">IF(A66="","",IF(AND(N66="Sim",Q66="Sim",OR(U66="Sim",U66="N/A"),V66="Sim",M66&lt;&gt;"Inapto",AZ66="Sim",AV66="Sim",BB66="Sim",BF66="Sim",OR(BK66="Sim",BK66="N/A"),OR(T66="",AB66="",AB66&lt;=T66),OR(AH66&lt;&gt;"Sim",CE66="Sim")),"APTO","BLOQUEADO"))</f>
        <v/>
      </c>
      <c r="CE66" s="7"/>
      <c r="CF66" s="7" t="str">
        <f t="shared" ref="CF66:CF129" ca="1" si="28">IF(N66&lt;&gt;"Sim","Motorista GR; ","")&amp;IF(Q66&lt;&gt;"Sim","Motorista seguradora; ","")&amp;IF(U66="Não","Motorista 2; ","")&amp;IF(V66&lt;&gt;"Sim","Veículo GR; ","")&amp;IF(M66="Inapto","Documentos do motorista; ","")&amp;IF(AZ66&lt;&gt;"Sim","Checklist; ","")&amp;IF(AV66&lt;&gt;"Sim","Espelhamento; ","")&amp;IF(BB66&lt;&gt;"Sim","SMP; ","")&amp;IF(BF66&lt;&gt;"Sim","Averbação; ","")&amp;IF(BK66="Não","Docs internacionais; ","")&amp;IF(AND(T66&lt;&gt;"",AB66&lt;&gt;"",AB66&gt;T66),"Valor acima do perfil; ","")&amp;IF(AND(AH66="Sim",CE66&lt;&gt;"Sim"),"Acima do LMG sem aprovação; ","")</f>
        <v xml:space="preserve">Motorista GR; Motorista seguradora; Veículo GR; Checklist; Espelhamento; SMP; Averbação; </v>
      </c>
      <c r="CG66" s="7" t="str">
        <f t="shared" ref="CG66:CG129" si="29">IF(A66="","",IF(CF66="","Nenhuma",LEFT(CF66,LEN(CF66)-2)))</f>
        <v/>
      </c>
      <c r="CH66" s="7" t="str">
        <f t="shared" ref="CH66:CH129" si="30">IF(A66="","",IF(AND(OR(BO66="Sim",BP66="Sim"),CD66="BLOQUEADO"),"Sim","Não"))</f>
        <v/>
      </c>
      <c r="CI66" s="7" t="str">
        <f t="shared" ref="CI66:CI129" si="31">IF(OR(C66="",BM66=0,BM66&gt;=20),"Não",IF(B66=SUMPRODUCT(MAX((C$2:C$2000=C66)*(BM$2:BM$2000&gt;0)*(BM$2:BM$2000&lt;20)*B$2:B$2000)),"Sim","Não"))</f>
        <v>Não</v>
      </c>
      <c r="CJ66" s="7" t="str">
        <f t="shared" ref="CJ66:CJ129" si="32">IF(A66="","","Viagem "&amp;A66&amp;" - Placa "&amp;C66&amp;" - "&amp;BL66&amp;" - Local: "&amp;BT66&amp;" - Motorista: "&amp;I66&amp;" (GR: "&amp;N66&amp;"; Seguradora: "&amp;Q66&amp;") - Rastreador: "&amp;AR66&amp;" no "&amp;AS66&amp;" - Espelhado: "&amp;AV66&amp;" - Checklist: "&amp;AZ66&amp;" - SMP: "&amp;BB66&amp;" - Averbado: "&amp;BF66&amp;" - Apto: "&amp;CD66&amp;" - Pendencias: "&amp;CG66)</f>
        <v/>
      </c>
      <c r="CK66" s="7"/>
      <c r="CL66" s="7"/>
      <c r="CM66" s="7"/>
      <c r="CN66" s="12"/>
      <c r="CO66" s="7"/>
      <c r="CP66" s="7" t="str">
        <f t="shared" ref="CP66:CP129" ca="1" si="33">IF(OR(CN66="",BM66&lt;7,BM66&gt;=20),"",IF((NOW()-CN66)*24&gt;P_ATUALIZ_MAX_H,"Sim","Não"))</f>
        <v/>
      </c>
    </row>
    <row r="67" spans="1:94" x14ac:dyDescent="0.25">
      <c r="A67" s="7"/>
      <c r="B67" s="12"/>
      <c r="C67" s="7"/>
      <c r="D67" s="7"/>
      <c r="E67" s="7"/>
      <c r="F67" s="7" t="str">
        <f>IF(C67="","",IFERROR(INDEX(VEICULOS!$C:$C,MATCH(C67,VEICULOS!$A:$A,0)),"?")&amp;IF(D67="",""," + "&amp;IFERROR(INDEX(VEICULOS!$C:$C,MATCH(D67,VEICULOS!$A:$A,0)),"?"))&amp;IF(E67="",""," + "&amp;IFERROR(INDEX(VEICULOS!$C:$C,MATCH(E67,VEICULOS!$A:$A,0)),"?")))</f>
        <v/>
      </c>
      <c r="G67" s="7" t="str">
        <f>IF(C67="","",IFERROR(INDEX(VEICULOS!$I:$I,MATCH(C67,VEICULOS!$A:$A,0)),"Não cadastrado"))</f>
        <v/>
      </c>
      <c r="H67" s="7"/>
      <c r="I67" s="7" t="str">
        <f>IF(H67="","",IFERROR(INDEX(MOTORISTAS!$B:$B,MATCH(H67,MOTORISTAS!$A:$A,0)),"Não cadastrado"))</f>
        <v/>
      </c>
      <c r="J67" s="7"/>
      <c r="K67" s="7"/>
      <c r="L67" s="7" t="str">
        <f>IF(K67="","",IFERROR(INDEX(MOTORISTAS!$B:$B,MATCH(K67,MOTORISTAS!$A:$A,0)),"Não cadastrado"))</f>
        <v/>
      </c>
      <c r="M67" s="7" t="str">
        <f>IF(H67="","",IFERROR(INDEX(MOTORISTAS!$AA:$AA,MATCH(H67,MOTORISTAS!$A:$A,0)),"Não cadastrado"))</f>
        <v/>
      </c>
      <c r="N67" s="7" t="str">
        <f>IF(H67="","",IF(COUNTIFS(CONSULTAS!$C$2:$C$2000,H67,CONSULTAS!$E$2:$E$2000,"GR",CONSULTAS!$S$2:$S$2000,"Sim")&gt;0,"Sim","Não"))</f>
        <v/>
      </c>
      <c r="O67" s="7" t="str">
        <f>IF(H67="","",IFERROR(INDEX(CONSULTAS!$L:$L,MATCH(H67&amp;"#GR",CONSULTAS!$T:$T,0)),"—"))</f>
        <v/>
      </c>
      <c r="P67" s="13" t="str">
        <f>IF(H67="","",IFERROR(INDEX(CONSULTAS!$Q:$Q,MATCH(H67&amp;"#GR",CONSULTAS!$T:$T,0)),""))</f>
        <v/>
      </c>
      <c r="Q67" s="7" t="str">
        <f>IF(H67="","",IF(COUNTIFS(CONSULTAS!$C$2:$C$2000,H67,CONSULTAS!$E$2:$E$2000,"Seguradora",CONSULTAS!$S$2:$S$2000,"Sim")&gt;0,"Sim","Não"))</f>
        <v/>
      </c>
      <c r="R67" s="7" t="str">
        <f>IF(H67="","",IFERROR(INDEX(CONSULTAS!$L:$L,MATCH(H67&amp;"#Seguradora",CONSULTAS!$T:$T,0)),"—"))</f>
        <v/>
      </c>
      <c r="S67" s="13" t="str">
        <f>IF(H67="","",IFERROR(INDEX(CONSULTAS!$Q:$Q,MATCH(H67&amp;"#Seguradora",CONSULTAS!$T:$T,0)),""))</f>
        <v/>
      </c>
      <c r="T67" s="10" t="str">
        <f>IF(H67="","",IFERROR(INDEX(CONSULTAS!$N:$N,MATCH(H67&amp;"#GR",CONSULTAS!$T:$T,0)),""))</f>
        <v/>
      </c>
      <c r="U67" s="7" t="str">
        <f>IF(K67="","N/A",IF(AND(COUNTIFS(CONSULTAS!$C$2:$C$2000,K67,CONSULTAS!$E$2:$E$2000,"GR",CONSULTAS!$S$2:$S$2000,"Sim")&gt;0,COUNTIFS(CONSULTAS!$C$2:$C$2000,K67,CONSULTAS!$E$2:$E$2000,"Seguradora",CONSULTAS!$S$2:$S$2000,"Sim")&gt;0),"Sim","Não"))</f>
        <v>N/A</v>
      </c>
      <c r="V67" s="7" t="str">
        <f>IF(C67="","",IFERROR(INDEX(VEICULOS!$X:$X,MATCH(C67,VEICULOS!$A:$A,0)),"Não"))</f>
        <v/>
      </c>
      <c r="W67" s="7"/>
      <c r="X67" s="7"/>
      <c r="Y67" s="7"/>
      <c r="Z67" s="10"/>
      <c r="AA67" s="7"/>
      <c r="AB67" s="10" t="str">
        <f t="shared" si="17"/>
        <v/>
      </c>
      <c r="AC67" s="7">
        <f>IF(OR(Y67="",AB67=""),0,SUMPRODUCT((PGR_REGRAS!$C$2:$C$61=Y67)*(PGR_REGRAS!$D$2:$D$61&lt;=AB67)*(PGR_REGRAS!$E$2:$E$61&gt;=AB67)*(PGR_REGRAS!$C$2:$C$61&lt;&gt;"")*ROW(PGR_REGRAS!$C$2:$C$61)))</f>
        <v>0</v>
      </c>
      <c r="AD67" s="7" t="str">
        <f>IF(AC67=0,IF(Y67="","","Sem regra - consultar seguradora"),INDEX(PGR_REGRAS!$A:$A,AC67))</f>
        <v/>
      </c>
      <c r="AE67" s="7" t="str">
        <f>IF(AC67=0,"",INDEX(PGR_REGRAS!$T:$T,AC67))</f>
        <v/>
      </c>
      <c r="AF67" s="7" t="str">
        <f>IF(AC67=0,"",INDEX(PGR_REGRAS!$I:$I,AC67))</f>
        <v/>
      </c>
      <c r="AG67" s="7" t="str">
        <f>IF(AC67=0,"",INDEX(PGR_REGRAS!$K:$K,AC67))</f>
        <v/>
      </c>
      <c r="AH67" s="7" t="str">
        <f t="shared" si="18"/>
        <v/>
      </c>
      <c r="AI67" s="7"/>
      <c r="AJ67" s="7"/>
      <c r="AK67" s="7"/>
      <c r="AL67" s="7"/>
      <c r="AM67" s="7"/>
      <c r="AN67" s="7"/>
      <c r="AO67" s="13"/>
      <c r="AP67" s="12"/>
      <c r="AQ67" s="12"/>
      <c r="AR67" s="7" t="str">
        <f>IF(C67="","",IFERROR(INDEX(RASTREADORES!$F:$F,MATCH(C67&amp;"#Principal",RASTREADORES!$Y:$Y,0))&amp;" ("&amp;INDEX(RASTREADORES!$G:$G,MATCH(C67&amp;"#Principal",RASTREADORES!$Y:$Y,0))&amp;")","Sem rastreador principal"))</f>
        <v/>
      </c>
      <c r="AS67" s="7" t="str">
        <f>IF(C67="","",IFERROR(INDEX(RASTREADORES!$H:$H,MATCH(C67&amp;"#Principal",RASTREADORES!$Y:$Y,0)),"—"))</f>
        <v/>
      </c>
      <c r="AT67" s="7" t="str">
        <f>IF(C67="","",IFERROR(INDEX(RASTREADORES!$A:$A,MATCH(C67&amp;"#Redundante",RASTREADORES!$Y:$Y,0)),IFERROR(INDEX(RASTREADORES!$A:$A,MATCH(C67&amp;"#Isca retornável",RASTREADORES!$Y:$Y,0)),IFERROR(INDEX(RASTREADORES!$A:$A,MATCH(C67&amp;"#Isca descartável",RASTREADORES!$Y:$Y,0)),"Nenhum"))))</f>
        <v/>
      </c>
      <c r="AU67" s="7" t="str">
        <f>IF(C67="","",IFERROR(INDEX(RASTREADORES!$L:$L,MATCH(C67&amp;"#Principal",RASTREADORES!$Y:$Y,0)),""))</f>
        <v/>
      </c>
      <c r="AV67" s="7" t="str">
        <f>IF(C67="","",IF(COUNTIFS(ESPELHAMENTOS!$B$2:$B$2000,C67,ESPELHAMENTOS!$O$2:$O$2000,"Sim")&gt;0,"Sim","Não"))</f>
        <v/>
      </c>
      <c r="AW67" s="7" t="str">
        <f>IF(C67="","",COUNTIFS(ESPELHAMENTOS!$B$2:$B$2000,C67,ESPELHAMENTOS!$O$2:$O$2000,"Sim"))</f>
        <v/>
      </c>
      <c r="AX67" s="7" t="str">
        <f>IF(C67="","",IF(COUNTIFS(ESPELHAMENTOS!$B$2:$B$2000,C67,ESPELHAMENTOS!$O$2:$O$2000,"Sim",ESPELHAMENTOS!$E$2:$E$2000,"GR transportadora")&gt;0,"Sim","Não"))</f>
        <v/>
      </c>
      <c r="AY67" s="7" t="str">
        <f>IF(OR(AQ67="",C67=""),"",IFERROR(ROUND((AQ67-SUMPRODUCT(MIN((ESPELHAMENTOS!$C$2:$C$2000=A67)*ESPELHAMENTOS!$H$2:$H$2000+(ESPELHAMENTOS!$C$2:$C$2000&lt;&gt;A67)*99999)))*24,1),""))</f>
        <v/>
      </c>
      <c r="AZ67" s="7" t="str">
        <f ca="1">IF(C67="","",IF(COUNTIFS(CHECKLISTS!$B$2:$B$2000,C67,CHECKLISTS!$AH$2:$AH$2000,"Válido",CHECKLISTS!$AG$2:$AG$2000,"&gt;="&amp;INT(IF(AO67="",TODAY(),AO67)))+COUNTIFS(CHECKLISTS!$B$2:$B$2000,C67,CHECKLISTS!$AH$2:$AH$2000,"Vence &lt;=7d",CHECKLISTS!$AG$2:$AG$2000,"&gt;="&amp;INT(IF(AO67="",TODAY(),AO67)))&gt;0,"Sim","Não"))</f>
        <v/>
      </c>
      <c r="BA67" s="13" t="str">
        <f>IF(C67="","",IF(COUNTIFS(CHECKLISTS!$B$2:$B$2000,C67,CHECKLISTS!$AF$2:$AF$2000,"Aprovado")=0,"",SUMPRODUCT(MAX((CHECKLISTS!$B$2:$B$2000=C67)*CHECKLISTS!$AG$2:$AG$2000))))</f>
        <v/>
      </c>
      <c r="BB67" s="7" t="str">
        <f>IF(A67="","",IF(COUNTIFS(SMP!$B$2:$B$2000,A67,SMP!$I$2:$I$2000,"Liberada")+COUNTIFS(SMP!$B$2:$B$2000,A67,SMP!$I$2:$I$2000,"Em andamento")+COUNTIFS(SMP!$B$2:$B$2000,A67,SMP!$I$2:$I$2000,"Finalizada")&gt;0,"Sim","Não"))</f>
        <v/>
      </c>
      <c r="BC67" s="7" t="str">
        <f>IF(A67="","",IFERROR(INDEX(SMP!$A:$A,MATCH(A67,SMP!$B:$B,0)),"—"))</f>
        <v/>
      </c>
      <c r="BD67" s="7" t="str">
        <f>IF(A67="","",IFERROR(INDEX(SMP!$I:$I,MATCH(A67,SMP!$B:$B,0)),"Não aberta"))</f>
        <v/>
      </c>
      <c r="BE67" s="7" t="str">
        <f>IF(A67="","",IFERROR(INDEX(SMP!$D:$D,MATCH(A67,SMP!$B:$B,0)),""))</f>
        <v/>
      </c>
      <c r="BF67" s="7" t="str">
        <f>IF(A67="","",IF(COUNTIFS(AVERBACOES!$B$2:$B$2000,A67,AVERBACOES!$Q$2:$Q$2000,"Averbado completo")+COUNTIFS(AVERBACOES!$B$2:$B$2000,A67,AVERBACOES!$Q$2:$Q$2000,"Averbado CRT")+COUNTIFS(AVERBACOES!$B$2:$B$2000,A67,AVERBACOES!$Q$2:$Q$2000,"Averbado CT-e")+COUNTIFS(AVERBACOES!$B$2:$B$2000,A67,AVERBACOES!$Q$2:$Q$2000,"Averbado MDF-e")+COUNTIFS(AVERBACOES!$B$2:$B$2000,A67,AVERBACOES!$Q$2:$Q$2000,"Averbado pelo embarcador")&gt;0,"Sim","Não"))</f>
        <v/>
      </c>
      <c r="BG67" s="7" t="str">
        <f>IF(A67="","",IFERROR(INDEX(AVERBACOES!$L:$L,MATCH(A67,AVERBACOES!$B:$B,0)),"—"))</f>
        <v/>
      </c>
      <c r="BH67" s="7"/>
      <c r="BI67" s="7"/>
      <c r="BJ67" s="7"/>
      <c r="BK67" s="7"/>
      <c r="BL67" s="7"/>
      <c r="BM67" s="7">
        <f t="shared" si="19"/>
        <v>0</v>
      </c>
      <c r="BN67" s="7" t="str">
        <f t="shared" si="20"/>
        <v/>
      </c>
      <c r="BO67" s="7" t="str">
        <f t="shared" si="21"/>
        <v/>
      </c>
      <c r="BP67" s="7" t="str">
        <f t="shared" si="22"/>
        <v/>
      </c>
      <c r="BQ67" s="7" t="str">
        <f t="shared" si="23"/>
        <v/>
      </c>
      <c r="BR67" s="12"/>
      <c r="BS67" s="7" t="str">
        <f t="shared" si="24"/>
        <v/>
      </c>
      <c r="BT67" s="7" t="str">
        <f>IF(C67="","",IF(BV67=0,"Sem posição registrada",IFERROR(INDEX(POSICOES!$E:$E,MATCH(C67&amp;"#"&amp;ROUND(BV67*1440,0),POSICOES!$R:$R,0)),"?")))</f>
        <v/>
      </c>
      <c r="BU67" s="7" t="str">
        <f>IF(OR(C67="",BV67=0),"",IFERROR(INDEX(POSICOES!$F:$F,MATCH(C67&amp;"#"&amp;ROUND(BV67*1440,0),POSICOES!$R:$R,0))&amp;"/"&amp;INDEX(POSICOES!$G:$G,MATCH(C67&amp;"#"&amp;ROUND(BV67*1440,0),POSICOES!$R:$R,0))&amp;" - "&amp;INDEX(POSICOES!$H:$H,MATCH(C67&amp;"#"&amp;ROUND(BV67*1440,0),POSICOES!$R:$R,0)),""))</f>
        <v/>
      </c>
      <c r="BV67" s="14">
        <f>IF(C67="",0,SUMPRODUCT(MAX((POSICOES!$C$2:$C$3000=C67)*POSICOES!$B$2:$B$3000)))</f>
        <v>0</v>
      </c>
      <c r="BW67" s="7" t="str">
        <f t="shared" ca="1" si="25"/>
        <v/>
      </c>
      <c r="BX67" s="7" t="str">
        <f t="shared" ca="1" si="26"/>
        <v/>
      </c>
      <c r="BY67" s="12"/>
      <c r="BZ67" s="12"/>
      <c r="CA67" s="7" t="str">
        <f>IF(A67="","",IF(COUNTIFS(FRONTEIRA!$B$2:$B$2000,A67,FRONTEIRA!$AA$2:$AA$2000,"Sim")=0,"",ROUND(SUMIFS(FRONTEIRA!$Y$2:$Y$2000,FRONTEIRA!$B$2:$B$2000,A67,FRONTEIRA!$AA$2:$AA$2000,"Sim"),1)))</f>
        <v/>
      </c>
      <c r="CB67" s="7" t="str">
        <f>IF(A67="","",IFERROR(INDEX(FRONTEIRA!$L:$L,MATCH(A67,FRONTEIRA!$B:$B,0)),""))</f>
        <v/>
      </c>
      <c r="CC67" s="7" t="str">
        <f>IF(A67="","",IF(COUNTIFS(OCORRENCIAS!$B$2:$B$2000,A67,OCORRENCIAS!$Z$2:$Z$2000,"Sim")&gt;0,"Sim","Não"))</f>
        <v/>
      </c>
      <c r="CD67" s="7" t="str">
        <f t="shared" si="27"/>
        <v/>
      </c>
      <c r="CE67" s="7"/>
      <c r="CF67" s="7" t="str">
        <f t="shared" ca="1" si="28"/>
        <v xml:space="preserve">Motorista GR; Motorista seguradora; Veículo GR; Checklist; Espelhamento; SMP; Averbação; </v>
      </c>
      <c r="CG67" s="7" t="str">
        <f t="shared" si="29"/>
        <v/>
      </c>
      <c r="CH67" s="7" t="str">
        <f t="shared" si="30"/>
        <v/>
      </c>
      <c r="CI67" s="7" t="str">
        <f t="shared" si="31"/>
        <v>Não</v>
      </c>
      <c r="CJ67" s="7" t="str">
        <f t="shared" si="32"/>
        <v/>
      </c>
      <c r="CK67" s="7"/>
      <c r="CL67" s="7"/>
      <c r="CM67" s="7"/>
      <c r="CN67" s="12"/>
      <c r="CO67" s="7"/>
      <c r="CP67" s="7" t="str">
        <f t="shared" ca="1" si="33"/>
        <v/>
      </c>
    </row>
    <row r="68" spans="1:94" x14ac:dyDescent="0.25">
      <c r="A68" s="7"/>
      <c r="B68" s="12"/>
      <c r="C68" s="7"/>
      <c r="D68" s="7"/>
      <c r="E68" s="7"/>
      <c r="F68" s="7" t="str">
        <f>IF(C68="","",IFERROR(INDEX(VEICULOS!$C:$C,MATCH(C68,VEICULOS!$A:$A,0)),"?")&amp;IF(D68="",""," + "&amp;IFERROR(INDEX(VEICULOS!$C:$C,MATCH(D68,VEICULOS!$A:$A,0)),"?"))&amp;IF(E68="",""," + "&amp;IFERROR(INDEX(VEICULOS!$C:$C,MATCH(E68,VEICULOS!$A:$A,0)),"?")))</f>
        <v/>
      </c>
      <c r="G68" s="7" t="str">
        <f>IF(C68="","",IFERROR(INDEX(VEICULOS!$I:$I,MATCH(C68,VEICULOS!$A:$A,0)),"Não cadastrado"))</f>
        <v/>
      </c>
      <c r="H68" s="7"/>
      <c r="I68" s="7" t="str">
        <f>IF(H68="","",IFERROR(INDEX(MOTORISTAS!$B:$B,MATCH(H68,MOTORISTAS!$A:$A,0)),"Não cadastrado"))</f>
        <v/>
      </c>
      <c r="J68" s="7"/>
      <c r="K68" s="7"/>
      <c r="L68" s="7" t="str">
        <f>IF(K68="","",IFERROR(INDEX(MOTORISTAS!$B:$B,MATCH(K68,MOTORISTAS!$A:$A,0)),"Não cadastrado"))</f>
        <v/>
      </c>
      <c r="M68" s="7" t="str">
        <f>IF(H68="","",IFERROR(INDEX(MOTORISTAS!$AA:$AA,MATCH(H68,MOTORISTAS!$A:$A,0)),"Não cadastrado"))</f>
        <v/>
      </c>
      <c r="N68" s="7" t="str">
        <f>IF(H68="","",IF(COUNTIFS(CONSULTAS!$C$2:$C$2000,H68,CONSULTAS!$E$2:$E$2000,"GR",CONSULTAS!$S$2:$S$2000,"Sim")&gt;0,"Sim","Não"))</f>
        <v/>
      </c>
      <c r="O68" s="7" t="str">
        <f>IF(H68="","",IFERROR(INDEX(CONSULTAS!$L:$L,MATCH(H68&amp;"#GR",CONSULTAS!$T:$T,0)),"—"))</f>
        <v/>
      </c>
      <c r="P68" s="13" t="str">
        <f>IF(H68="","",IFERROR(INDEX(CONSULTAS!$Q:$Q,MATCH(H68&amp;"#GR",CONSULTAS!$T:$T,0)),""))</f>
        <v/>
      </c>
      <c r="Q68" s="7" t="str">
        <f>IF(H68="","",IF(COUNTIFS(CONSULTAS!$C$2:$C$2000,H68,CONSULTAS!$E$2:$E$2000,"Seguradora",CONSULTAS!$S$2:$S$2000,"Sim")&gt;0,"Sim","Não"))</f>
        <v/>
      </c>
      <c r="R68" s="7" t="str">
        <f>IF(H68="","",IFERROR(INDEX(CONSULTAS!$L:$L,MATCH(H68&amp;"#Seguradora",CONSULTAS!$T:$T,0)),"—"))</f>
        <v/>
      </c>
      <c r="S68" s="13" t="str">
        <f>IF(H68="","",IFERROR(INDEX(CONSULTAS!$Q:$Q,MATCH(H68&amp;"#Seguradora",CONSULTAS!$T:$T,0)),""))</f>
        <v/>
      </c>
      <c r="T68" s="10" t="str">
        <f>IF(H68="","",IFERROR(INDEX(CONSULTAS!$N:$N,MATCH(H68&amp;"#GR",CONSULTAS!$T:$T,0)),""))</f>
        <v/>
      </c>
      <c r="U68" s="7" t="str">
        <f>IF(K68="","N/A",IF(AND(COUNTIFS(CONSULTAS!$C$2:$C$2000,K68,CONSULTAS!$E$2:$E$2000,"GR",CONSULTAS!$S$2:$S$2000,"Sim")&gt;0,COUNTIFS(CONSULTAS!$C$2:$C$2000,K68,CONSULTAS!$E$2:$E$2000,"Seguradora",CONSULTAS!$S$2:$S$2000,"Sim")&gt;0),"Sim","Não"))</f>
        <v>N/A</v>
      </c>
      <c r="V68" s="7" t="str">
        <f>IF(C68="","",IFERROR(INDEX(VEICULOS!$X:$X,MATCH(C68,VEICULOS!$A:$A,0)),"Não"))</f>
        <v/>
      </c>
      <c r="W68" s="7"/>
      <c r="X68" s="7"/>
      <c r="Y68" s="7"/>
      <c r="Z68" s="10"/>
      <c r="AA68" s="7"/>
      <c r="AB68" s="10" t="str">
        <f t="shared" si="17"/>
        <v/>
      </c>
      <c r="AC68" s="7">
        <f>IF(OR(Y68="",AB68=""),0,SUMPRODUCT((PGR_REGRAS!$C$2:$C$61=Y68)*(PGR_REGRAS!$D$2:$D$61&lt;=AB68)*(PGR_REGRAS!$E$2:$E$61&gt;=AB68)*(PGR_REGRAS!$C$2:$C$61&lt;&gt;"")*ROW(PGR_REGRAS!$C$2:$C$61)))</f>
        <v>0</v>
      </c>
      <c r="AD68" s="7" t="str">
        <f>IF(AC68=0,IF(Y68="","","Sem regra - consultar seguradora"),INDEX(PGR_REGRAS!$A:$A,AC68))</f>
        <v/>
      </c>
      <c r="AE68" s="7" t="str">
        <f>IF(AC68=0,"",INDEX(PGR_REGRAS!$T:$T,AC68))</f>
        <v/>
      </c>
      <c r="AF68" s="7" t="str">
        <f>IF(AC68=0,"",INDEX(PGR_REGRAS!$I:$I,AC68))</f>
        <v/>
      </c>
      <c r="AG68" s="7" t="str">
        <f>IF(AC68=0,"",INDEX(PGR_REGRAS!$K:$K,AC68))</f>
        <v/>
      </c>
      <c r="AH68" s="7" t="str">
        <f t="shared" si="18"/>
        <v/>
      </c>
      <c r="AI68" s="7"/>
      <c r="AJ68" s="7"/>
      <c r="AK68" s="7"/>
      <c r="AL68" s="7"/>
      <c r="AM68" s="7"/>
      <c r="AN68" s="7"/>
      <c r="AO68" s="13"/>
      <c r="AP68" s="12"/>
      <c r="AQ68" s="12"/>
      <c r="AR68" s="7" t="str">
        <f>IF(C68="","",IFERROR(INDEX(RASTREADORES!$F:$F,MATCH(C68&amp;"#Principal",RASTREADORES!$Y:$Y,0))&amp;" ("&amp;INDEX(RASTREADORES!$G:$G,MATCH(C68&amp;"#Principal",RASTREADORES!$Y:$Y,0))&amp;")","Sem rastreador principal"))</f>
        <v/>
      </c>
      <c r="AS68" s="7" t="str">
        <f>IF(C68="","",IFERROR(INDEX(RASTREADORES!$H:$H,MATCH(C68&amp;"#Principal",RASTREADORES!$Y:$Y,0)),"—"))</f>
        <v/>
      </c>
      <c r="AT68" s="7" t="str">
        <f>IF(C68="","",IFERROR(INDEX(RASTREADORES!$A:$A,MATCH(C68&amp;"#Redundante",RASTREADORES!$Y:$Y,0)),IFERROR(INDEX(RASTREADORES!$A:$A,MATCH(C68&amp;"#Isca retornável",RASTREADORES!$Y:$Y,0)),IFERROR(INDEX(RASTREADORES!$A:$A,MATCH(C68&amp;"#Isca descartável",RASTREADORES!$Y:$Y,0)),"Nenhum"))))</f>
        <v/>
      </c>
      <c r="AU68" s="7" t="str">
        <f>IF(C68="","",IFERROR(INDEX(RASTREADORES!$L:$L,MATCH(C68&amp;"#Principal",RASTREADORES!$Y:$Y,0)),""))</f>
        <v/>
      </c>
      <c r="AV68" s="7" t="str">
        <f>IF(C68="","",IF(COUNTIFS(ESPELHAMENTOS!$B$2:$B$2000,C68,ESPELHAMENTOS!$O$2:$O$2000,"Sim")&gt;0,"Sim","Não"))</f>
        <v/>
      </c>
      <c r="AW68" s="7" t="str">
        <f>IF(C68="","",COUNTIFS(ESPELHAMENTOS!$B$2:$B$2000,C68,ESPELHAMENTOS!$O$2:$O$2000,"Sim"))</f>
        <v/>
      </c>
      <c r="AX68" s="7" t="str">
        <f>IF(C68="","",IF(COUNTIFS(ESPELHAMENTOS!$B$2:$B$2000,C68,ESPELHAMENTOS!$O$2:$O$2000,"Sim",ESPELHAMENTOS!$E$2:$E$2000,"GR transportadora")&gt;0,"Sim","Não"))</f>
        <v/>
      </c>
      <c r="AY68" s="7" t="str">
        <f>IF(OR(AQ68="",C68=""),"",IFERROR(ROUND((AQ68-SUMPRODUCT(MIN((ESPELHAMENTOS!$C$2:$C$2000=A68)*ESPELHAMENTOS!$H$2:$H$2000+(ESPELHAMENTOS!$C$2:$C$2000&lt;&gt;A68)*99999)))*24,1),""))</f>
        <v/>
      </c>
      <c r="AZ68" s="7" t="str">
        <f ca="1">IF(C68="","",IF(COUNTIFS(CHECKLISTS!$B$2:$B$2000,C68,CHECKLISTS!$AH$2:$AH$2000,"Válido",CHECKLISTS!$AG$2:$AG$2000,"&gt;="&amp;INT(IF(AO68="",TODAY(),AO68)))+COUNTIFS(CHECKLISTS!$B$2:$B$2000,C68,CHECKLISTS!$AH$2:$AH$2000,"Vence &lt;=7d",CHECKLISTS!$AG$2:$AG$2000,"&gt;="&amp;INT(IF(AO68="",TODAY(),AO68)))&gt;0,"Sim","Não"))</f>
        <v/>
      </c>
      <c r="BA68" s="13" t="str">
        <f>IF(C68="","",IF(COUNTIFS(CHECKLISTS!$B$2:$B$2000,C68,CHECKLISTS!$AF$2:$AF$2000,"Aprovado")=0,"",SUMPRODUCT(MAX((CHECKLISTS!$B$2:$B$2000=C68)*CHECKLISTS!$AG$2:$AG$2000))))</f>
        <v/>
      </c>
      <c r="BB68" s="7" t="str">
        <f>IF(A68="","",IF(COUNTIFS(SMP!$B$2:$B$2000,A68,SMP!$I$2:$I$2000,"Liberada")+COUNTIFS(SMP!$B$2:$B$2000,A68,SMP!$I$2:$I$2000,"Em andamento")+COUNTIFS(SMP!$B$2:$B$2000,A68,SMP!$I$2:$I$2000,"Finalizada")&gt;0,"Sim","Não"))</f>
        <v/>
      </c>
      <c r="BC68" s="7" t="str">
        <f>IF(A68="","",IFERROR(INDEX(SMP!$A:$A,MATCH(A68,SMP!$B:$B,0)),"—"))</f>
        <v/>
      </c>
      <c r="BD68" s="7" t="str">
        <f>IF(A68="","",IFERROR(INDEX(SMP!$I:$I,MATCH(A68,SMP!$B:$B,0)),"Não aberta"))</f>
        <v/>
      </c>
      <c r="BE68" s="7" t="str">
        <f>IF(A68="","",IFERROR(INDEX(SMP!$D:$D,MATCH(A68,SMP!$B:$B,0)),""))</f>
        <v/>
      </c>
      <c r="BF68" s="7" t="str">
        <f>IF(A68="","",IF(COUNTIFS(AVERBACOES!$B$2:$B$2000,A68,AVERBACOES!$Q$2:$Q$2000,"Averbado completo")+COUNTIFS(AVERBACOES!$B$2:$B$2000,A68,AVERBACOES!$Q$2:$Q$2000,"Averbado CRT")+COUNTIFS(AVERBACOES!$B$2:$B$2000,A68,AVERBACOES!$Q$2:$Q$2000,"Averbado CT-e")+COUNTIFS(AVERBACOES!$B$2:$B$2000,A68,AVERBACOES!$Q$2:$Q$2000,"Averbado MDF-e")+COUNTIFS(AVERBACOES!$B$2:$B$2000,A68,AVERBACOES!$Q$2:$Q$2000,"Averbado pelo embarcador")&gt;0,"Sim","Não"))</f>
        <v/>
      </c>
      <c r="BG68" s="7" t="str">
        <f>IF(A68="","",IFERROR(INDEX(AVERBACOES!$L:$L,MATCH(A68,AVERBACOES!$B:$B,0)),"—"))</f>
        <v/>
      </c>
      <c r="BH68" s="7"/>
      <c r="BI68" s="7"/>
      <c r="BJ68" s="7"/>
      <c r="BK68" s="7"/>
      <c r="BL68" s="7"/>
      <c r="BM68" s="7">
        <f t="shared" si="19"/>
        <v>0</v>
      </c>
      <c r="BN68" s="7" t="str">
        <f t="shared" si="20"/>
        <v/>
      </c>
      <c r="BO68" s="7" t="str">
        <f t="shared" si="21"/>
        <v/>
      </c>
      <c r="BP68" s="7" t="str">
        <f t="shared" si="22"/>
        <v/>
      </c>
      <c r="BQ68" s="7" t="str">
        <f t="shared" si="23"/>
        <v/>
      </c>
      <c r="BR68" s="12"/>
      <c r="BS68" s="7" t="str">
        <f t="shared" si="24"/>
        <v/>
      </c>
      <c r="BT68" s="7" t="str">
        <f>IF(C68="","",IF(BV68=0,"Sem posição registrada",IFERROR(INDEX(POSICOES!$E:$E,MATCH(C68&amp;"#"&amp;ROUND(BV68*1440,0),POSICOES!$R:$R,0)),"?")))</f>
        <v/>
      </c>
      <c r="BU68" s="7" t="str">
        <f>IF(OR(C68="",BV68=0),"",IFERROR(INDEX(POSICOES!$F:$F,MATCH(C68&amp;"#"&amp;ROUND(BV68*1440,0),POSICOES!$R:$R,0))&amp;"/"&amp;INDEX(POSICOES!$G:$G,MATCH(C68&amp;"#"&amp;ROUND(BV68*1440,0),POSICOES!$R:$R,0))&amp;" - "&amp;INDEX(POSICOES!$H:$H,MATCH(C68&amp;"#"&amp;ROUND(BV68*1440,0),POSICOES!$R:$R,0)),""))</f>
        <v/>
      </c>
      <c r="BV68" s="14">
        <f>IF(C68="",0,SUMPRODUCT(MAX((POSICOES!$C$2:$C$3000=C68)*POSICOES!$B$2:$B$3000)))</f>
        <v>0</v>
      </c>
      <c r="BW68" s="7" t="str">
        <f t="shared" ca="1" si="25"/>
        <v/>
      </c>
      <c r="BX68" s="7" t="str">
        <f t="shared" ca="1" si="26"/>
        <v/>
      </c>
      <c r="BY68" s="12"/>
      <c r="BZ68" s="12"/>
      <c r="CA68" s="7" t="str">
        <f>IF(A68="","",IF(COUNTIFS(FRONTEIRA!$B$2:$B$2000,A68,FRONTEIRA!$AA$2:$AA$2000,"Sim")=0,"",ROUND(SUMIFS(FRONTEIRA!$Y$2:$Y$2000,FRONTEIRA!$B$2:$B$2000,A68,FRONTEIRA!$AA$2:$AA$2000,"Sim"),1)))</f>
        <v/>
      </c>
      <c r="CB68" s="7" t="str">
        <f>IF(A68="","",IFERROR(INDEX(FRONTEIRA!$L:$L,MATCH(A68,FRONTEIRA!$B:$B,0)),""))</f>
        <v/>
      </c>
      <c r="CC68" s="7" t="str">
        <f>IF(A68="","",IF(COUNTIFS(OCORRENCIAS!$B$2:$B$2000,A68,OCORRENCIAS!$Z$2:$Z$2000,"Sim")&gt;0,"Sim","Não"))</f>
        <v/>
      </c>
      <c r="CD68" s="7" t="str">
        <f t="shared" si="27"/>
        <v/>
      </c>
      <c r="CE68" s="7"/>
      <c r="CF68" s="7" t="str">
        <f t="shared" ca="1" si="28"/>
        <v xml:space="preserve">Motorista GR; Motorista seguradora; Veículo GR; Checklist; Espelhamento; SMP; Averbação; </v>
      </c>
      <c r="CG68" s="7" t="str">
        <f t="shared" si="29"/>
        <v/>
      </c>
      <c r="CH68" s="7" t="str">
        <f t="shared" si="30"/>
        <v/>
      </c>
      <c r="CI68" s="7" t="str">
        <f t="shared" si="31"/>
        <v>Não</v>
      </c>
      <c r="CJ68" s="7" t="str">
        <f t="shared" si="32"/>
        <v/>
      </c>
      <c r="CK68" s="7"/>
      <c r="CL68" s="7"/>
      <c r="CM68" s="7"/>
      <c r="CN68" s="12"/>
      <c r="CO68" s="7"/>
      <c r="CP68" s="7" t="str">
        <f t="shared" ca="1" si="33"/>
        <v/>
      </c>
    </row>
    <row r="69" spans="1:94" x14ac:dyDescent="0.25">
      <c r="A69" s="7"/>
      <c r="B69" s="12"/>
      <c r="C69" s="7"/>
      <c r="D69" s="7"/>
      <c r="E69" s="7"/>
      <c r="F69" s="7" t="str">
        <f>IF(C69="","",IFERROR(INDEX(VEICULOS!$C:$C,MATCH(C69,VEICULOS!$A:$A,0)),"?")&amp;IF(D69="",""," + "&amp;IFERROR(INDEX(VEICULOS!$C:$C,MATCH(D69,VEICULOS!$A:$A,0)),"?"))&amp;IF(E69="",""," + "&amp;IFERROR(INDEX(VEICULOS!$C:$C,MATCH(E69,VEICULOS!$A:$A,0)),"?")))</f>
        <v/>
      </c>
      <c r="G69" s="7" t="str">
        <f>IF(C69="","",IFERROR(INDEX(VEICULOS!$I:$I,MATCH(C69,VEICULOS!$A:$A,0)),"Não cadastrado"))</f>
        <v/>
      </c>
      <c r="H69" s="7"/>
      <c r="I69" s="7" t="str">
        <f>IF(H69="","",IFERROR(INDEX(MOTORISTAS!$B:$B,MATCH(H69,MOTORISTAS!$A:$A,0)),"Não cadastrado"))</f>
        <v/>
      </c>
      <c r="J69" s="7"/>
      <c r="K69" s="7"/>
      <c r="L69" s="7" t="str">
        <f>IF(K69="","",IFERROR(INDEX(MOTORISTAS!$B:$B,MATCH(K69,MOTORISTAS!$A:$A,0)),"Não cadastrado"))</f>
        <v/>
      </c>
      <c r="M69" s="7" t="str">
        <f>IF(H69="","",IFERROR(INDEX(MOTORISTAS!$AA:$AA,MATCH(H69,MOTORISTAS!$A:$A,0)),"Não cadastrado"))</f>
        <v/>
      </c>
      <c r="N69" s="7" t="str">
        <f>IF(H69="","",IF(COUNTIFS(CONSULTAS!$C$2:$C$2000,H69,CONSULTAS!$E$2:$E$2000,"GR",CONSULTAS!$S$2:$S$2000,"Sim")&gt;0,"Sim","Não"))</f>
        <v/>
      </c>
      <c r="O69" s="7" t="str">
        <f>IF(H69="","",IFERROR(INDEX(CONSULTAS!$L:$L,MATCH(H69&amp;"#GR",CONSULTAS!$T:$T,0)),"—"))</f>
        <v/>
      </c>
      <c r="P69" s="13" t="str">
        <f>IF(H69="","",IFERROR(INDEX(CONSULTAS!$Q:$Q,MATCH(H69&amp;"#GR",CONSULTAS!$T:$T,0)),""))</f>
        <v/>
      </c>
      <c r="Q69" s="7" t="str">
        <f>IF(H69="","",IF(COUNTIFS(CONSULTAS!$C$2:$C$2000,H69,CONSULTAS!$E$2:$E$2000,"Seguradora",CONSULTAS!$S$2:$S$2000,"Sim")&gt;0,"Sim","Não"))</f>
        <v/>
      </c>
      <c r="R69" s="7" t="str">
        <f>IF(H69="","",IFERROR(INDEX(CONSULTAS!$L:$L,MATCH(H69&amp;"#Seguradora",CONSULTAS!$T:$T,0)),"—"))</f>
        <v/>
      </c>
      <c r="S69" s="13" t="str">
        <f>IF(H69="","",IFERROR(INDEX(CONSULTAS!$Q:$Q,MATCH(H69&amp;"#Seguradora",CONSULTAS!$T:$T,0)),""))</f>
        <v/>
      </c>
      <c r="T69" s="10" t="str">
        <f>IF(H69="","",IFERROR(INDEX(CONSULTAS!$N:$N,MATCH(H69&amp;"#GR",CONSULTAS!$T:$T,0)),""))</f>
        <v/>
      </c>
      <c r="U69" s="7" t="str">
        <f>IF(K69="","N/A",IF(AND(COUNTIFS(CONSULTAS!$C$2:$C$2000,K69,CONSULTAS!$E$2:$E$2000,"GR",CONSULTAS!$S$2:$S$2000,"Sim")&gt;0,COUNTIFS(CONSULTAS!$C$2:$C$2000,K69,CONSULTAS!$E$2:$E$2000,"Seguradora",CONSULTAS!$S$2:$S$2000,"Sim")&gt;0),"Sim","Não"))</f>
        <v>N/A</v>
      </c>
      <c r="V69" s="7" t="str">
        <f>IF(C69="","",IFERROR(INDEX(VEICULOS!$X:$X,MATCH(C69,VEICULOS!$A:$A,0)),"Não"))</f>
        <v/>
      </c>
      <c r="W69" s="7"/>
      <c r="X69" s="7"/>
      <c r="Y69" s="7"/>
      <c r="Z69" s="10"/>
      <c r="AA69" s="7"/>
      <c r="AB69" s="10" t="str">
        <f t="shared" si="17"/>
        <v/>
      </c>
      <c r="AC69" s="7">
        <f>IF(OR(Y69="",AB69=""),0,SUMPRODUCT((PGR_REGRAS!$C$2:$C$61=Y69)*(PGR_REGRAS!$D$2:$D$61&lt;=AB69)*(PGR_REGRAS!$E$2:$E$61&gt;=AB69)*(PGR_REGRAS!$C$2:$C$61&lt;&gt;"")*ROW(PGR_REGRAS!$C$2:$C$61)))</f>
        <v>0</v>
      </c>
      <c r="AD69" s="7" t="str">
        <f>IF(AC69=0,IF(Y69="","","Sem regra - consultar seguradora"),INDEX(PGR_REGRAS!$A:$A,AC69))</f>
        <v/>
      </c>
      <c r="AE69" s="7" t="str">
        <f>IF(AC69=0,"",INDEX(PGR_REGRAS!$T:$T,AC69))</f>
        <v/>
      </c>
      <c r="AF69" s="7" t="str">
        <f>IF(AC69=0,"",INDEX(PGR_REGRAS!$I:$I,AC69))</f>
        <v/>
      </c>
      <c r="AG69" s="7" t="str">
        <f>IF(AC69=0,"",INDEX(PGR_REGRAS!$K:$K,AC69))</f>
        <v/>
      </c>
      <c r="AH69" s="7" t="str">
        <f t="shared" si="18"/>
        <v/>
      </c>
      <c r="AI69" s="7"/>
      <c r="AJ69" s="7"/>
      <c r="AK69" s="7"/>
      <c r="AL69" s="7"/>
      <c r="AM69" s="7"/>
      <c r="AN69" s="7"/>
      <c r="AO69" s="13"/>
      <c r="AP69" s="12"/>
      <c r="AQ69" s="12"/>
      <c r="AR69" s="7" t="str">
        <f>IF(C69="","",IFERROR(INDEX(RASTREADORES!$F:$F,MATCH(C69&amp;"#Principal",RASTREADORES!$Y:$Y,0))&amp;" ("&amp;INDEX(RASTREADORES!$G:$G,MATCH(C69&amp;"#Principal",RASTREADORES!$Y:$Y,0))&amp;")","Sem rastreador principal"))</f>
        <v/>
      </c>
      <c r="AS69" s="7" t="str">
        <f>IF(C69="","",IFERROR(INDEX(RASTREADORES!$H:$H,MATCH(C69&amp;"#Principal",RASTREADORES!$Y:$Y,0)),"—"))</f>
        <v/>
      </c>
      <c r="AT69" s="7" t="str">
        <f>IF(C69="","",IFERROR(INDEX(RASTREADORES!$A:$A,MATCH(C69&amp;"#Redundante",RASTREADORES!$Y:$Y,0)),IFERROR(INDEX(RASTREADORES!$A:$A,MATCH(C69&amp;"#Isca retornável",RASTREADORES!$Y:$Y,0)),IFERROR(INDEX(RASTREADORES!$A:$A,MATCH(C69&amp;"#Isca descartável",RASTREADORES!$Y:$Y,0)),"Nenhum"))))</f>
        <v/>
      </c>
      <c r="AU69" s="7" t="str">
        <f>IF(C69="","",IFERROR(INDEX(RASTREADORES!$L:$L,MATCH(C69&amp;"#Principal",RASTREADORES!$Y:$Y,0)),""))</f>
        <v/>
      </c>
      <c r="AV69" s="7" t="str">
        <f>IF(C69="","",IF(COUNTIFS(ESPELHAMENTOS!$B$2:$B$2000,C69,ESPELHAMENTOS!$O$2:$O$2000,"Sim")&gt;0,"Sim","Não"))</f>
        <v/>
      </c>
      <c r="AW69" s="7" t="str">
        <f>IF(C69="","",COUNTIFS(ESPELHAMENTOS!$B$2:$B$2000,C69,ESPELHAMENTOS!$O$2:$O$2000,"Sim"))</f>
        <v/>
      </c>
      <c r="AX69" s="7" t="str">
        <f>IF(C69="","",IF(COUNTIFS(ESPELHAMENTOS!$B$2:$B$2000,C69,ESPELHAMENTOS!$O$2:$O$2000,"Sim",ESPELHAMENTOS!$E$2:$E$2000,"GR transportadora")&gt;0,"Sim","Não"))</f>
        <v/>
      </c>
      <c r="AY69" s="7" t="str">
        <f>IF(OR(AQ69="",C69=""),"",IFERROR(ROUND((AQ69-SUMPRODUCT(MIN((ESPELHAMENTOS!$C$2:$C$2000=A69)*ESPELHAMENTOS!$H$2:$H$2000+(ESPELHAMENTOS!$C$2:$C$2000&lt;&gt;A69)*99999)))*24,1),""))</f>
        <v/>
      </c>
      <c r="AZ69" s="7" t="str">
        <f ca="1">IF(C69="","",IF(COUNTIFS(CHECKLISTS!$B$2:$B$2000,C69,CHECKLISTS!$AH$2:$AH$2000,"Válido",CHECKLISTS!$AG$2:$AG$2000,"&gt;="&amp;INT(IF(AO69="",TODAY(),AO69)))+COUNTIFS(CHECKLISTS!$B$2:$B$2000,C69,CHECKLISTS!$AH$2:$AH$2000,"Vence &lt;=7d",CHECKLISTS!$AG$2:$AG$2000,"&gt;="&amp;INT(IF(AO69="",TODAY(),AO69)))&gt;0,"Sim","Não"))</f>
        <v/>
      </c>
      <c r="BA69" s="13" t="str">
        <f>IF(C69="","",IF(COUNTIFS(CHECKLISTS!$B$2:$B$2000,C69,CHECKLISTS!$AF$2:$AF$2000,"Aprovado")=0,"",SUMPRODUCT(MAX((CHECKLISTS!$B$2:$B$2000=C69)*CHECKLISTS!$AG$2:$AG$2000))))</f>
        <v/>
      </c>
      <c r="BB69" s="7" t="str">
        <f>IF(A69="","",IF(COUNTIFS(SMP!$B$2:$B$2000,A69,SMP!$I$2:$I$2000,"Liberada")+COUNTIFS(SMP!$B$2:$B$2000,A69,SMP!$I$2:$I$2000,"Em andamento")+COUNTIFS(SMP!$B$2:$B$2000,A69,SMP!$I$2:$I$2000,"Finalizada")&gt;0,"Sim","Não"))</f>
        <v/>
      </c>
      <c r="BC69" s="7" t="str">
        <f>IF(A69="","",IFERROR(INDEX(SMP!$A:$A,MATCH(A69,SMP!$B:$B,0)),"—"))</f>
        <v/>
      </c>
      <c r="BD69" s="7" t="str">
        <f>IF(A69="","",IFERROR(INDEX(SMP!$I:$I,MATCH(A69,SMP!$B:$B,0)),"Não aberta"))</f>
        <v/>
      </c>
      <c r="BE69" s="7" t="str">
        <f>IF(A69="","",IFERROR(INDEX(SMP!$D:$D,MATCH(A69,SMP!$B:$B,0)),""))</f>
        <v/>
      </c>
      <c r="BF69" s="7" t="str">
        <f>IF(A69="","",IF(COUNTIFS(AVERBACOES!$B$2:$B$2000,A69,AVERBACOES!$Q$2:$Q$2000,"Averbado completo")+COUNTIFS(AVERBACOES!$B$2:$B$2000,A69,AVERBACOES!$Q$2:$Q$2000,"Averbado CRT")+COUNTIFS(AVERBACOES!$B$2:$B$2000,A69,AVERBACOES!$Q$2:$Q$2000,"Averbado CT-e")+COUNTIFS(AVERBACOES!$B$2:$B$2000,A69,AVERBACOES!$Q$2:$Q$2000,"Averbado MDF-e")+COUNTIFS(AVERBACOES!$B$2:$B$2000,A69,AVERBACOES!$Q$2:$Q$2000,"Averbado pelo embarcador")&gt;0,"Sim","Não"))</f>
        <v/>
      </c>
      <c r="BG69" s="7" t="str">
        <f>IF(A69="","",IFERROR(INDEX(AVERBACOES!$L:$L,MATCH(A69,AVERBACOES!$B:$B,0)),"—"))</f>
        <v/>
      </c>
      <c r="BH69" s="7"/>
      <c r="BI69" s="7"/>
      <c r="BJ69" s="7"/>
      <c r="BK69" s="7"/>
      <c r="BL69" s="7"/>
      <c r="BM69" s="7">
        <f t="shared" si="19"/>
        <v>0</v>
      </c>
      <c r="BN69" s="7" t="str">
        <f t="shared" si="20"/>
        <v/>
      </c>
      <c r="BO69" s="7" t="str">
        <f t="shared" si="21"/>
        <v/>
      </c>
      <c r="BP69" s="7" t="str">
        <f t="shared" si="22"/>
        <v/>
      </c>
      <c r="BQ69" s="7" t="str">
        <f t="shared" si="23"/>
        <v/>
      </c>
      <c r="BR69" s="12"/>
      <c r="BS69" s="7" t="str">
        <f t="shared" si="24"/>
        <v/>
      </c>
      <c r="BT69" s="7" t="str">
        <f>IF(C69="","",IF(BV69=0,"Sem posição registrada",IFERROR(INDEX(POSICOES!$E:$E,MATCH(C69&amp;"#"&amp;ROUND(BV69*1440,0),POSICOES!$R:$R,0)),"?")))</f>
        <v/>
      </c>
      <c r="BU69" s="7" t="str">
        <f>IF(OR(C69="",BV69=0),"",IFERROR(INDEX(POSICOES!$F:$F,MATCH(C69&amp;"#"&amp;ROUND(BV69*1440,0),POSICOES!$R:$R,0))&amp;"/"&amp;INDEX(POSICOES!$G:$G,MATCH(C69&amp;"#"&amp;ROUND(BV69*1440,0),POSICOES!$R:$R,0))&amp;" - "&amp;INDEX(POSICOES!$H:$H,MATCH(C69&amp;"#"&amp;ROUND(BV69*1440,0),POSICOES!$R:$R,0)),""))</f>
        <v/>
      </c>
      <c r="BV69" s="14">
        <f>IF(C69="",0,SUMPRODUCT(MAX((POSICOES!$C$2:$C$3000=C69)*POSICOES!$B$2:$B$3000)))</f>
        <v>0</v>
      </c>
      <c r="BW69" s="7" t="str">
        <f t="shared" ca="1" si="25"/>
        <v/>
      </c>
      <c r="BX69" s="7" t="str">
        <f t="shared" ca="1" si="26"/>
        <v/>
      </c>
      <c r="BY69" s="12"/>
      <c r="BZ69" s="12"/>
      <c r="CA69" s="7" t="str">
        <f>IF(A69="","",IF(COUNTIFS(FRONTEIRA!$B$2:$B$2000,A69,FRONTEIRA!$AA$2:$AA$2000,"Sim")=0,"",ROUND(SUMIFS(FRONTEIRA!$Y$2:$Y$2000,FRONTEIRA!$B$2:$B$2000,A69,FRONTEIRA!$AA$2:$AA$2000,"Sim"),1)))</f>
        <v/>
      </c>
      <c r="CB69" s="7" t="str">
        <f>IF(A69="","",IFERROR(INDEX(FRONTEIRA!$L:$L,MATCH(A69,FRONTEIRA!$B:$B,0)),""))</f>
        <v/>
      </c>
      <c r="CC69" s="7" t="str">
        <f>IF(A69="","",IF(COUNTIFS(OCORRENCIAS!$B$2:$B$2000,A69,OCORRENCIAS!$Z$2:$Z$2000,"Sim")&gt;0,"Sim","Não"))</f>
        <v/>
      </c>
      <c r="CD69" s="7" t="str">
        <f t="shared" si="27"/>
        <v/>
      </c>
      <c r="CE69" s="7"/>
      <c r="CF69" s="7" t="str">
        <f t="shared" ca="1" si="28"/>
        <v xml:space="preserve">Motorista GR; Motorista seguradora; Veículo GR; Checklist; Espelhamento; SMP; Averbação; </v>
      </c>
      <c r="CG69" s="7" t="str">
        <f t="shared" si="29"/>
        <v/>
      </c>
      <c r="CH69" s="7" t="str">
        <f t="shared" si="30"/>
        <v/>
      </c>
      <c r="CI69" s="7" t="str">
        <f t="shared" si="31"/>
        <v>Não</v>
      </c>
      <c r="CJ69" s="7" t="str">
        <f t="shared" si="32"/>
        <v/>
      </c>
      <c r="CK69" s="7"/>
      <c r="CL69" s="7"/>
      <c r="CM69" s="7"/>
      <c r="CN69" s="12"/>
      <c r="CO69" s="7"/>
      <c r="CP69" s="7" t="str">
        <f t="shared" ca="1" si="33"/>
        <v/>
      </c>
    </row>
    <row r="70" spans="1:94" x14ac:dyDescent="0.25">
      <c r="A70" s="7"/>
      <c r="B70" s="12"/>
      <c r="C70" s="7"/>
      <c r="D70" s="7"/>
      <c r="E70" s="7"/>
      <c r="F70" s="7" t="str">
        <f>IF(C70="","",IFERROR(INDEX(VEICULOS!$C:$C,MATCH(C70,VEICULOS!$A:$A,0)),"?")&amp;IF(D70="",""," + "&amp;IFERROR(INDEX(VEICULOS!$C:$C,MATCH(D70,VEICULOS!$A:$A,0)),"?"))&amp;IF(E70="",""," + "&amp;IFERROR(INDEX(VEICULOS!$C:$C,MATCH(E70,VEICULOS!$A:$A,0)),"?")))</f>
        <v/>
      </c>
      <c r="G70" s="7" t="str">
        <f>IF(C70="","",IFERROR(INDEX(VEICULOS!$I:$I,MATCH(C70,VEICULOS!$A:$A,0)),"Não cadastrado"))</f>
        <v/>
      </c>
      <c r="H70" s="7"/>
      <c r="I70" s="7" t="str">
        <f>IF(H70="","",IFERROR(INDEX(MOTORISTAS!$B:$B,MATCH(H70,MOTORISTAS!$A:$A,0)),"Não cadastrado"))</f>
        <v/>
      </c>
      <c r="J70" s="7"/>
      <c r="K70" s="7"/>
      <c r="L70" s="7" t="str">
        <f>IF(K70="","",IFERROR(INDEX(MOTORISTAS!$B:$B,MATCH(K70,MOTORISTAS!$A:$A,0)),"Não cadastrado"))</f>
        <v/>
      </c>
      <c r="M70" s="7" t="str">
        <f>IF(H70="","",IFERROR(INDEX(MOTORISTAS!$AA:$AA,MATCH(H70,MOTORISTAS!$A:$A,0)),"Não cadastrado"))</f>
        <v/>
      </c>
      <c r="N70" s="7" t="str">
        <f>IF(H70="","",IF(COUNTIFS(CONSULTAS!$C$2:$C$2000,H70,CONSULTAS!$E$2:$E$2000,"GR",CONSULTAS!$S$2:$S$2000,"Sim")&gt;0,"Sim","Não"))</f>
        <v/>
      </c>
      <c r="O70" s="7" t="str">
        <f>IF(H70="","",IFERROR(INDEX(CONSULTAS!$L:$L,MATCH(H70&amp;"#GR",CONSULTAS!$T:$T,0)),"—"))</f>
        <v/>
      </c>
      <c r="P70" s="13" t="str">
        <f>IF(H70="","",IFERROR(INDEX(CONSULTAS!$Q:$Q,MATCH(H70&amp;"#GR",CONSULTAS!$T:$T,0)),""))</f>
        <v/>
      </c>
      <c r="Q70" s="7" t="str">
        <f>IF(H70="","",IF(COUNTIFS(CONSULTAS!$C$2:$C$2000,H70,CONSULTAS!$E$2:$E$2000,"Seguradora",CONSULTAS!$S$2:$S$2000,"Sim")&gt;0,"Sim","Não"))</f>
        <v/>
      </c>
      <c r="R70" s="7" t="str">
        <f>IF(H70="","",IFERROR(INDEX(CONSULTAS!$L:$L,MATCH(H70&amp;"#Seguradora",CONSULTAS!$T:$T,0)),"—"))</f>
        <v/>
      </c>
      <c r="S70" s="13" t="str">
        <f>IF(H70="","",IFERROR(INDEX(CONSULTAS!$Q:$Q,MATCH(H70&amp;"#Seguradora",CONSULTAS!$T:$T,0)),""))</f>
        <v/>
      </c>
      <c r="T70" s="10" t="str">
        <f>IF(H70="","",IFERROR(INDEX(CONSULTAS!$N:$N,MATCH(H70&amp;"#GR",CONSULTAS!$T:$T,0)),""))</f>
        <v/>
      </c>
      <c r="U70" s="7" t="str">
        <f>IF(K70="","N/A",IF(AND(COUNTIFS(CONSULTAS!$C$2:$C$2000,K70,CONSULTAS!$E$2:$E$2000,"GR",CONSULTAS!$S$2:$S$2000,"Sim")&gt;0,COUNTIFS(CONSULTAS!$C$2:$C$2000,K70,CONSULTAS!$E$2:$E$2000,"Seguradora",CONSULTAS!$S$2:$S$2000,"Sim")&gt;0),"Sim","Não"))</f>
        <v>N/A</v>
      </c>
      <c r="V70" s="7" t="str">
        <f>IF(C70="","",IFERROR(INDEX(VEICULOS!$X:$X,MATCH(C70,VEICULOS!$A:$A,0)),"Não"))</f>
        <v/>
      </c>
      <c r="W70" s="7"/>
      <c r="X70" s="7"/>
      <c r="Y70" s="7"/>
      <c r="Z70" s="10"/>
      <c r="AA70" s="7"/>
      <c r="AB70" s="10" t="str">
        <f t="shared" si="17"/>
        <v/>
      </c>
      <c r="AC70" s="7">
        <f>IF(OR(Y70="",AB70=""),0,SUMPRODUCT((PGR_REGRAS!$C$2:$C$61=Y70)*(PGR_REGRAS!$D$2:$D$61&lt;=AB70)*(PGR_REGRAS!$E$2:$E$61&gt;=AB70)*(PGR_REGRAS!$C$2:$C$61&lt;&gt;"")*ROW(PGR_REGRAS!$C$2:$C$61)))</f>
        <v>0</v>
      </c>
      <c r="AD70" s="7" t="str">
        <f>IF(AC70=0,IF(Y70="","","Sem regra - consultar seguradora"),INDEX(PGR_REGRAS!$A:$A,AC70))</f>
        <v/>
      </c>
      <c r="AE70" s="7" t="str">
        <f>IF(AC70=0,"",INDEX(PGR_REGRAS!$T:$T,AC70))</f>
        <v/>
      </c>
      <c r="AF70" s="7" t="str">
        <f>IF(AC70=0,"",INDEX(PGR_REGRAS!$I:$I,AC70))</f>
        <v/>
      </c>
      <c r="AG70" s="7" t="str">
        <f>IF(AC70=0,"",INDEX(PGR_REGRAS!$K:$K,AC70))</f>
        <v/>
      </c>
      <c r="AH70" s="7" t="str">
        <f t="shared" si="18"/>
        <v/>
      </c>
      <c r="AI70" s="7"/>
      <c r="AJ70" s="7"/>
      <c r="AK70" s="7"/>
      <c r="AL70" s="7"/>
      <c r="AM70" s="7"/>
      <c r="AN70" s="7"/>
      <c r="AO70" s="13"/>
      <c r="AP70" s="12"/>
      <c r="AQ70" s="12"/>
      <c r="AR70" s="7" t="str">
        <f>IF(C70="","",IFERROR(INDEX(RASTREADORES!$F:$F,MATCH(C70&amp;"#Principal",RASTREADORES!$Y:$Y,0))&amp;" ("&amp;INDEX(RASTREADORES!$G:$G,MATCH(C70&amp;"#Principal",RASTREADORES!$Y:$Y,0))&amp;")","Sem rastreador principal"))</f>
        <v/>
      </c>
      <c r="AS70" s="7" t="str">
        <f>IF(C70="","",IFERROR(INDEX(RASTREADORES!$H:$H,MATCH(C70&amp;"#Principal",RASTREADORES!$Y:$Y,0)),"—"))</f>
        <v/>
      </c>
      <c r="AT70" s="7" t="str">
        <f>IF(C70="","",IFERROR(INDEX(RASTREADORES!$A:$A,MATCH(C70&amp;"#Redundante",RASTREADORES!$Y:$Y,0)),IFERROR(INDEX(RASTREADORES!$A:$A,MATCH(C70&amp;"#Isca retornável",RASTREADORES!$Y:$Y,0)),IFERROR(INDEX(RASTREADORES!$A:$A,MATCH(C70&amp;"#Isca descartável",RASTREADORES!$Y:$Y,0)),"Nenhum"))))</f>
        <v/>
      </c>
      <c r="AU70" s="7" t="str">
        <f>IF(C70="","",IFERROR(INDEX(RASTREADORES!$L:$L,MATCH(C70&amp;"#Principal",RASTREADORES!$Y:$Y,0)),""))</f>
        <v/>
      </c>
      <c r="AV70" s="7" t="str">
        <f>IF(C70="","",IF(COUNTIFS(ESPELHAMENTOS!$B$2:$B$2000,C70,ESPELHAMENTOS!$O$2:$O$2000,"Sim")&gt;0,"Sim","Não"))</f>
        <v/>
      </c>
      <c r="AW70" s="7" t="str">
        <f>IF(C70="","",COUNTIFS(ESPELHAMENTOS!$B$2:$B$2000,C70,ESPELHAMENTOS!$O$2:$O$2000,"Sim"))</f>
        <v/>
      </c>
      <c r="AX70" s="7" t="str">
        <f>IF(C70="","",IF(COUNTIFS(ESPELHAMENTOS!$B$2:$B$2000,C70,ESPELHAMENTOS!$O$2:$O$2000,"Sim",ESPELHAMENTOS!$E$2:$E$2000,"GR transportadora")&gt;0,"Sim","Não"))</f>
        <v/>
      </c>
      <c r="AY70" s="7" t="str">
        <f>IF(OR(AQ70="",C70=""),"",IFERROR(ROUND((AQ70-SUMPRODUCT(MIN((ESPELHAMENTOS!$C$2:$C$2000=A70)*ESPELHAMENTOS!$H$2:$H$2000+(ESPELHAMENTOS!$C$2:$C$2000&lt;&gt;A70)*99999)))*24,1),""))</f>
        <v/>
      </c>
      <c r="AZ70" s="7" t="str">
        <f ca="1">IF(C70="","",IF(COUNTIFS(CHECKLISTS!$B$2:$B$2000,C70,CHECKLISTS!$AH$2:$AH$2000,"Válido",CHECKLISTS!$AG$2:$AG$2000,"&gt;="&amp;INT(IF(AO70="",TODAY(),AO70)))+COUNTIFS(CHECKLISTS!$B$2:$B$2000,C70,CHECKLISTS!$AH$2:$AH$2000,"Vence &lt;=7d",CHECKLISTS!$AG$2:$AG$2000,"&gt;="&amp;INT(IF(AO70="",TODAY(),AO70)))&gt;0,"Sim","Não"))</f>
        <v/>
      </c>
      <c r="BA70" s="13" t="str">
        <f>IF(C70="","",IF(COUNTIFS(CHECKLISTS!$B$2:$B$2000,C70,CHECKLISTS!$AF$2:$AF$2000,"Aprovado")=0,"",SUMPRODUCT(MAX((CHECKLISTS!$B$2:$B$2000=C70)*CHECKLISTS!$AG$2:$AG$2000))))</f>
        <v/>
      </c>
      <c r="BB70" s="7" t="str">
        <f>IF(A70="","",IF(COUNTIFS(SMP!$B$2:$B$2000,A70,SMP!$I$2:$I$2000,"Liberada")+COUNTIFS(SMP!$B$2:$B$2000,A70,SMP!$I$2:$I$2000,"Em andamento")+COUNTIFS(SMP!$B$2:$B$2000,A70,SMP!$I$2:$I$2000,"Finalizada")&gt;0,"Sim","Não"))</f>
        <v/>
      </c>
      <c r="BC70" s="7" t="str">
        <f>IF(A70="","",IFERROR(INDEX(SMP!$A:$A,MATCH(A70,SMP!$B:$B,0)),"—"))</f>
        <v/>
      </c>
      <c r="BD70" s="7" t="str">
        <f>IF(A70="","",IFERROR(INDEX(SMP!$I:$I,MATCH(A70,SMP!$B:$B,0)),"Não aberta"))</f>
        <v/>
      </c>
      <c r="BE70" s="7" t="str">
        <f>IF(A70="","",IFERROR(INDEX(SMP!$D:$D,MATCH(A70,SMP!$B:$B,0)),""))</f>
        <v/>
      </c>
      <c r="BF70" s="7" t="str">
        <f>IF(A70="","",IF(COUNTIFS(AVERBACOES!$B$2:$B$2000,A70,AVERBACOES!$Q$2:$Q$2000,"Averbado completo")+COUNTIFS(AVERBACOES!$B$2:$B$2000,A70,AVERBACOES!$Q$2:$Q$2000,"Averbado CRT")+COUNTIFS(AVERBACOES!$B$2:$B$2000,A70,AVERBACOES!$Q$2:$Q$2000,"Averbado CT-e")+COUNTIFS(AVERBACOES!$B$2:$B$2000,A70,AVERBACOES!$Q$2:$Q$2000,"Averbado MDF-e")+COUNTIFS(AVERBACOES!$B$2:$B$2000,A70,AVERBACOES!$Q$2:$Q$2000,"Averbado pelo embarcador")&gt;0,"Sim","Não"))</f>
        <v/>
      </c>
      <c r="BG70" s="7" t="str">
        <f>IF(A70="","",IFERROR(INDEX(AVERBACOES!$L:$L,MATCH(A70,AVERBACOES!$B:$B,0)),"—"))</f>
        <v/>
      </c>
      <c r="BH70" s="7"/>
      <c r="BI70" s="7"/>
      <c r="BJ70" s="7"/>
      <c r="BK70" s="7"/>
      <c r="BL70" s="7"/>
      <c r="BM70" s="7">
        <f t="shared" si="19"/>
        <v>0</v>
      </c>
      <c r="BN70" s="7" t="str">
        <f t="shared" si="20"/>
        <v/>
      </c>
      <c r="BO70" s="7" t="str">
        <f t="shared" si="21"/>
        <v/>
      </c>
      <c r="BP70" s="7" t="str">
        <f t="shared" si="22"/>
        <v/>
      </c>
      <c r="BQ70" s="7" t="str">
        <f t="shared" si="23"/>
        <v/>
      </c>
      <c r="BR70" s="12"/>
      <c r="BS70" s="7" t="str">
        <f t="shared" si="24"/>
        <v/>
      </c>
      <c r="BT70" s="7" t="str">
        <f>IF(C70="","",IF(BV70=0,"Sem posição registrada",IFERROR(INDEX(POSICOES!$E:$E,MATCH(C70&amp;"#"&amp;ROUND(BV70*1440,0),POSICOES!$R:$R,0)),"?")))</f>
        <v/>
      </c>
      <c r="BU70" s="7" t="str">
        <f>IF(OR(C70="",BV70=0),"",IFERROR(INDEX(POSICOES!$F:$F,MATCH(C70&amp;"#"&amp;ROUND(BV70*1440,0),POSICOES!$R:$R,0))&amp;"/"&amp;INDEX(POSICOES!$G:$G,MATCH(C70&amp;"#"&amp;ROUND(BV70*1440,0),POSICOES!$R:$R,0))&amp;" - "&amp;INDEX(POSICOES!$H:$H,MATCH(C70&amp;"#"&amp;ROUND(BV70*1440,0),POSICOES!$R:$R,0)),""))</f>
        <v/>
      </c>
      <c r="BV70" s="14">
        <f>IF(C70="",0,SUMPRODUCT(MAX((POSICOES!$C$2:$C$3000=C70)*POSICOES!$B$2:$B$3000)))</f>
        <v>0</v>
      </c>
      <c r="BW70" s="7" t="str">
        <f t="shared" ca="1" si="25"/>
        <v/>
      </c>
      <c r="BX70" s="7" t="str">
        <f t="shared" ca="1" si="26"/>
        <v/>
      </c>
      <c r="BY70" s="12"/>
      <c r="BZ70" s="12"/>
      <c r="CA70" s="7" t="str">
        <f>IF(A70="","",IF(COUNTIFS(FRONTEIRA!$B$2:$B$2000,A70,FRONTEIRA!$AA$2:$AA$2000,"Sim")=0,"",ROUND(SUMIFS(FRONTEIRA!$Y$2:$Y$2000,FRONTEIRA!$B$2:$B$2000,A70,FRONTEIRA!$AA$2:$AA$2000,"Sim"),1)))</f>
        <v/>
      </c>
      <c r="CB70" s="7" t="str">
        <f>IF(A70="","",IFERROR(INDEX(FRONTEIRA!$L:$L,MATCH(A70,FRONTEIRA!$B:$B,0)),""))</f>
        <v/>
      </c>
      <c r="CC70" s="7" t="str">
        <f>IF(A70="","",IF(COUNTIFS(OCORRENCIAS!$B$2:$B$2000,A70,OCORRENCIAS!$Z$2:$Z$2000,"Sim")&gt;0,"Sim","Não"))</f>
        <v/>
      </c>
      <c r="CD70" s="7" t="str">
        <f t="shared" si="27"/>
        <v/>
      </c>
      <c r="CE70" s="7"/>
      <c r="CF70" s="7" t="str">
        <f t="shared" ca="1" si="28"/>
        <v xml:space="preserve">Motorista GR; Motorista seguradora; Veículo GR; Checklist; Espelhamento; SMP; Averbação; </v>
      </c>
      <c r="CG70" s="7" t="str">
        <f t="shared" si="29"/>
        <v/>
      </c>
      <c r="CH70" s="7" t="str">
        <f t="shared" si="30"/>
        <v/>
      </c>
      <c r="CI70" s="7" t="str">
        <f t="shared" si="31"/>
        <v>Não</v>
      </c>
      <c r="CJ70" s="7" t="str">
        <f t="shared" si="32"/>
        <v/>
      </c>
      <c r="CK70" s="7"/>
      <c r="CL70" s="7"/>
      <c r="CM70" s="7"/>
      <c r="CN70" s="12"/>
      <c r="CO70" s="7"/>
      <c r="CP70" s="7" t="str">
        <f t="shared" ca="1" si="33"/>
        <v/>
      </c>
    </row>
    <row r="71" spans="1:94" x14ac:dyDescent="0.25">
      <c r="A71" s="7"/>
      <c r="B71" s="12"/>
      <c r="C71" s="7"/>
      <c r="D71" s="7"/>
      <c r="E71" s="7"/>
      <c r="F71" s="7" t="str">
        <f>IF(C71="","",IFERROR(INDEX(VEICULOS!$C:$C,MATCH(C71,VEICULOS!$A:$A,0)),"?")&amp;IF(D71="",""," + "&amp;IFERROR(INDEX(VEICULOS!$C:$C,MATCH(D71,VEICULOS!$A:$A,0)),"?"))&amp;IF(E71="",""," + "&amp;IFERROR(INDEX(VEICULOS!$C:$C,MATCH(E71,VEICULOS!$A:$A,0)),"?")))</f>
        <v/>
      </c>
      <c r="G71" s="7" t="str">
        <f>IF(C71="","",IFERROR(INDEX(VEICULOS!$I:$I,MATCH(C71,VEICULOS!$A:$A,0)),"Não cadastrado"))</f>
        <v/>
      </c>
      <c r="H71" s="7"/>
      <c r="I71" s="7" t="str">
        <f>IF(H71="","",IFERROR(INDEX(MOTORISTAS!$B:$B,MATCH(H71,MOTORISTAS!$A:$A,0)),"Não cadastrado"))</f>
        <v/>
      </c>
      <c r="J71" s="7"/>
      <c r="K71" s="7"/>
      <c r="L71" s="7" t="str">
        <f>IF(K71="","",IFERROR(INDEX(MOTORISTAS!$B:$B,MATCH(K71,MOTORISTAS!$A:$A,0)),"Não cadastrado"))</f>
        <v/>
      </c>
      <c r="M71" s="7" t="str">
        <f>IF(H71="","",IFERROR(INDEX(MOTORISTAS!$AA:$AA,MATCH(H71,MOTORISTAS!$A:$A,0)),"Não cadastrado"))</f>
        <v/>
      </c>
      <c r="N71" s="7" t="str">
        <f>IF(H71="","",IF(COUNTIFS(CONSULTAS!$C$2:$C$2000,H71,CONSULTAS!$E$2:$E$2000,"GR",CONSULTAS!$S$2:$S$2000,"Sim")&gt;0,"Sim","Não"))</f>
        <v/>
      </c>
      <c r="O71" s="7" t="str">
        <f>IF(H71="","",IFERROR(INDEX(CONSULTAS!$L:$L,MATCH(H71&amp;"#GR",CONSULTAS!$T:$T,0)),"—"))</f>
        <v/>
      </c>
      <c r="P71" s="13" t="str">
        <f>IF(H71="","",IFERROR(INDEX(CONSULTAS!$Q:$Q,MATCH(H71&amp;"#GR",CONSULTAS!$T:$T,0)),""))</f>
        <v/>
      </c>
      <c r="Q71" s="7" t="str">
        <f>IF(H71="","",IF(COUNTIFS(CONSULTAS!$C$2:$C$2000,H71,CONSULTAS!$E$2:$E$2000,"Seguradora",CONSULTAS!$S$2:$S$2000,"Sim")&gt;0,"Sim","Não"))</f>
        <v/>
      </c>
      <c r="R71" s="7" t="str">
        <f>IF(H71="","",IFERROR(INDEX(CONSULTAS!$L:$L,MATCH(H71&amp;"#Seguradora",CONSULTAS!$T:$T,0)),"—"))</f>
        <v/>
      </c>
      <c r="S71" s="13" t="str">
        <f>IF(H71="","",IFERROR(INDEX(CONSULTAS!$Q:$Q,MATCH(H71&amp;"#Seguradora",CONSULTAS!$T:$T,0)),""))</f>
        <v/>
      </c>
      <c r="T71" s="10" t="str">
        <f>IF(H71="","",IFERROR(INDEX(CONSULTAS!$N:$N,MATCH(H71&amp;"#GR",CONSULTAS!$T:$T,0)),""))</f>
        <v/>
      </c>
      <c r="U71" s="7" t="str">
        <f>IF(K71="","N/A",IF(AND(COUNTIFS(CONSULTAS!$C$2:$C$2000,K71,CONSULTAS!$E$2:$E$2000,"GR",CONSULTAS!$S$2:$S$2000,"Sim")&gt;0,COUNTIFS(CONSULTAS!$C$2:$C$2000,K71,CONSULTAS!$E$2:$E$2000,"Seguradora",CONSULTAS!$S$2:$S$2000,"Sim")&gt;0),"Sim","Não"))</f>
        <v>N/A</v>
      </c>
      <c r="V71" s="7" t="str">
        <f>IF(C71="","",IFERROR(INDEX(VEICULOS!$X:$X,MATCH(C71,VEICULOS!$A:$A,0)),"Não"))</f>
        <v/>
      </c>
      <c r="W71" s="7"/>
      <c r="X71" s="7"/>
      <c r="Y71" s="7"/>
      <c r="Z71" s="10"/>
      <c r="AA71" s="7"/>
      <c r="AB71" s="10" t="str">
        <f t="shared" si="17"/>
        <v/>
      </c>
      <c r="AC71" s="7">
        <f>IF(OR(Y71="",AB71=""),0,SUMPRODUCT((PGR_REGRAS!$C$2:$C$61=Y71)*(PGR_REGRAS!$D$2:$D$61&lt;=AB71)*(PGR_REGRAS!$E$2:$E$61&gt;=AB71)*(PGR_REGRAS!$C$2:$C$61&lt;&gt;"")*ROW(PGR_REGRAS!$C$2:$C$61)))</f>
        <v>0</v>
      </c>
      <c r="AD71" s="7" t="str">
        <f>IF(AC71=0,IF(Y71="","","Sem regra - consultar seguradora"),INDEX(PGR_REGRAS!$A:$A,AC71))</f>
        <v/>
      </c>
      <c r="AE71" s="7" t="str">
        <f>IF(AC71=0,"",INDEX(PGR_REGRAS!$T:$T,AC71))</f>
        <v/>
      </c>
      <c r="AF71" s="7" t="str">
        <f>IF(AC71=0,"",INDEX(PGR_REGRAS!$I:$I,AC71))</f>
        <v/>
      </c>
      <c r="AG71" s="7" t="str">
        <f>IF(AC71=0,"",INDEX(PGR_REGRAS!$K:$K,AC71))</f>
        <v/>
      </c>
      <c r="AH71" s="7" t="str">
        <f t="shared" si="18"/>
        <v/>
      </c>
      <c r="AI71" s="7"/>
      <c r="AJ71" s="7"/>
      <c r="AK71" s="7"/>
      <c r="AL71" s="7"/>
      <c r="AM71" s="7"/>
      <c r="AN71" s="7"/>
      <c r="AO71" s="13"/>
      <c r="AP71" s="12"/>
      <c r="AQ71" s="12"/>
      <c r="AR71" s="7" t="str">
        <f>IF(C71="","",IFERROR(INDEX(RASTREADORES!$F:$F,MATCH(C71&amp;"#Principal",RASTREADORES!$Y:$Y,0))&amp;" ("&amp;INDEX(RASTREADORES!$G:$G,MATCH(C71&amp;"#Principal",RASTREADORES!$Y:$Y,0))&amp;")","Sem rastreador principal"))</f>
        <v/>
      </c>
      <c r="AS71" s="7" t="str">
        <f>IF(C71="","",IFERROR(INDEX(RASTREADORES!$H:$H,MATCH(C71&amp;"#Principal",RASTREADORES!$Y:$Y,0)),"—"))</f>
        <v/>
      </c>
      <c r="AT71" s="7" t="str">
        <f>IF(C71="","",IFERROR(INDEX(RASTREADORES!$A:$A,MATCH(C71&amp;"#Redundante",RASTREADORES!$Y:$Y,0)),IFERROR(INDEX(RASTREADORES!$A:$A,MATCH(C71&amp;"#Isca retornável",RASTREADORES!$Y:$Y,0)),IFERROR(INDEX(RASTREADORES!$A:$A,MATCH(C71&amp;"#Isca descartável",RASTREADORES!$Y:$Y,0)),"Nenhum"))))</f>
        <v/>
      </c>
      <c r="AU71" s="7" t="str">
        <f>IF(C71="","",IFERROR(INDEX(RASTREADORES!$L:$L,MATCH(C71&amp;"#Principal",RASTREADORES!$Y:$Y,0)),""))</f>
        <v/>
      </c>
      <c r="AV71" s="7" t="str">
        <f>IF(C71="","",IF(COUNTIFS(ESPELHAMENTOS!$B$2:$B$2000,C71,ESPELHAMENTOS!$O$2:$O$2000,"Sim")&gt;0,"Sim","Não"))</f>
        <v/>
      </c>
      <c r="AW71" s="7" t="str">
        <f>IF(C71="","",COUNTIFS(ESPELHAMENTOS!$B$2:$B$2000,C71,ESPELHAMENTOS!$O$2:$O$2000,"Sim"))</f>
        <v/>
      </c>
      <c r="AX71" s="7" t="str">
        <f>IF(C71="","",IF(COUNTIFS(ESPELHAMENTOS!$B$2:$B$2000,C71,ESPELHAMENTOS!$O$2:$O$2000,"Sim",ESPELHAMENTOS!$E$2:$E$2000,"GR transportadora")&gt;0,"Sim","Não"))</f>
        <v/>
      </c>
      <c r="AY71" s="7" t="str">
        <f>IF(OR(AQ71="",C71=""),"",IFERROR(ROUND((AQ71-SUMPRODUCT(MIN((ESPELHAMENTOS!$C$2:$C$2000=A71)*ESPELHAMENTOS!$H$2:$H$2000+(ESPELHAMENTOS!$C$2:$C$2000&lt;&gt;A71)*99999)))*24,1),""))</f>
        <v/>
      </c>
      <c r="AZ71" s="7" t="str">
        <f ca="1">IF(C71="","",IF(COUNTIFS(CHECKLISTS!$B$2:$B$2000,C71,CHECKLISTS!$AH$2:$AH$2000,"Válido",CHECKLISTS!$AG$2:$AG$2000,"&gt;="&amp;INT(IF(AO71="",TODAY(),AO71)))+COUNTIFS(CHECKLISTS!$B$2:$B$2000,C71,CHECKLISTS!$AH$2:$AH$2000,"Vence &lt;=7d",CHECKLISTS!$AG$2:$AG$2000,"&gt;="&amp;INT(IF(AO71="",TODAY(),AO71)))&gt;0,"Sim","Não"))</f>
        <v/>
      </c>
      <c r="BA71" s="13" t="str">
        <f>IF(C71="","",IF(COUNTIFS(CHECKLISTS!$B$2:$B$2000,C71,CHECKLISTS!$AF$2:$AF$2000,"Aprovado")=0,"",SUMPRODUCT(MAX((CHECKLISTS!$B$2:$B$2000=C71)*CHECKLISTS!$AG$2:$AG$2000))))</f>
        <v/>
      </c>
      <c r="BB71" s="7" t="str">
        <f>IF(A71="","",IF(COUNTIFS(SMP!$B$2:$B$2000,A71,SMP!$I$2:$I$2000,"Liberada")+COUNTIFS(SMP!$B$2:$B$2000,A71,SMP!$I$2:$I$2000,"Em andamento")+COUNTIFS(SMP!$B$2:$B$2000,A71,SMP!$I$2:$I$2000,"Finalizada")&gt;0,"Sim","Não"))</f>
        <v/>
      </c>
      <c r="BC71" s="7" t="str">
        <f>IF(A71="","",IFERROR(INDEX(SMP!$A:$A,MATCH(A71,SMP!$B:$B,0)),"—"))</f>
        <v/>
      </c>
      <c r="BD71" s="7" t="str">
        <f>IF(A71="","",IFERROR(INDEX(SMP!$I:$I,MATCH(A71,SMP!$B:$B,0)),"Não aberta"))</f>
        <v/>
      </c>
      <c r="BE71" s="7" t="str">
        <f>IF(A71="","",IFERROR(INDEX(SMP!$D:$D,MATCH(A71,SMP!$B:$B,0)),""))</f>
        <v/>
      </c>
      <c r="BF71" s="7" t="str">
        <f>IF(A71="","",IF(COUNTIFS(AVERBACOES!$B$2:$B$2000,A71,AVERBACOES!$Q$2:$Q$2000,"Averbado completo")+COUNTIFS(AVERBACOES!$B$2:$B$2000,A71,AVERBACOES!$Q$2:$Q$2000,"Averbado CRT")+COUNTIFS(AVERBACOES!$B$2:$B$2000,A71,AVERBACOES!$Q$2:$Q$2000,"Averbado CT-e")+COUNTIFS(AVERBACOES!$B$2:$B$2000,A71,AVERBACOES!$Q$2:$Q$2000,"Averbado MDF-e")+COUNTIFS(AVERBACOES!$B$2:$B$2000,A71,AVERBACOES!$Q$2:$Q$2000,"Averbado pelo embarcador")&gt;0,"Sim","Não"))</f>
        <v/>
      </c>
      <c r="BG71" s="7" t="str">
        <f>IF(A71="","",IFERROR(INDEX(AVERBACOES!$L:$L,MATCH(A71,AVERBACOES!$B:$B,0)),"—"))</f>
        <v/>
      </c>
      <c r="BH71" s="7"/>
      <c r="BI71" s="7"/>
      <c r="BJ71" s="7"/>
      <c r="BK71" s="7"/>
      <c r="BL71" s="7"/>
      <c r="BM71" s="7">
        <f t="shared" si="19"/>
        <v>0</v>
      </c>
      <c r="BN71" s="7" t="str">
        <f t="shared" si="20"/>
        <v/>
      </c>
      <c r="BO71" s="7" t="str">
        <f t="shared" si="21"/>
        <v/>
      </c>
      <c r="BP71" s="7" t="str">
        <f t="shared" si="22"/>
        <v/>
      </c>
      <c r="BQ71" s="7" t="str">
        <f t="shared" si="23"/>
        <v/>
      </c>
      <c r="BR71" s="12"/>
      <c r="BS71" s="7" t="str">
        <f t="shared" si="24"/>
        <v/>
      </c>
      <c r="BT71" s="7" t="str">
        <f>IF(C71="","",IF(BV71=0,"Sem posição registrada",IFERROR(INDEX(POSICOES!$E:$E,MATCH(C71&amp;"#"&amp;ROUND(BV71*1440,0),POSICOES!$R:$R,0)),"?")))</f>
        <v/>
      </c>
      <c r="BU71" s="7" t="str">
        <f>IF(OR(C71="",BV71=0),"",IFERROR(INDEX(POSICOES!$F:$F,MATCH(C71&amp;"#"&amp;ROUND(BV71*1440,0),POSICOES!$R:$R,0))&amp;"/"&amp;INDEX(POSICOES!$G:$G,MATCH(C71&amp;"#"&amp;ROUND(BV71*1440,0),POSICOES!$R:$R,0))&amp;" - "&amp;INDEX(POSICOES!$H:$H,MATCH(C71&amp;"#"&amp;ROUND(BV71*1440,0),POSICOES!$R:$R,0)),""))</f>
        <v/>
      </c>
      <c r="BV71" s="14">
        <f>IF(C71="",0,SUMPRODUCT(MAX((POSICOES!$C$2:$C$3000=C71)*POSICOES!$B$2:$B$3000)))</f>
        <v>0</v>
      </c>
      <c r="BW71" s="7" t="str">
        <f t="shared" ca="1" si="25"/>
        <v/>
      </c>
      <c r="BX71" s="7" t="str">
        <f t="shared" ca="1" si="26"/>
        <v/>
      </c>
      <c r="BY71" s="12"/>
      <c r="BZ71" s="12"/>
      <c r="CA71" s="7" t="str">
        <f>IF(A71="","",IF(COUNTIFS(FRONTEIRA!$B$2:$B$2000,A71,FRONTEIRA!$AA$2:$AA$2000,"Sim")=0,"",ROUND(SUMIFS(FRONTEIRA!$Y$2:$Y$2000,FRONTEIRA!$B$2:$B$2000,A71,FRONTEIRA!$AA$2:$AA$2000,"Sim"),1)))</f>
        <v/>
      </c>
      <c r="CB71" s="7" t="str">
        <f>IF(A71="","",IFERROR(INDEX(FRONTEIRA!$L:$L,MATCH(A71,FRONTEIRA!$B:$B,0)),""))</f>
        <v/>
      </c>
      <c r="CC71" s="7" t="str">
        <f>IF(A71="","",IF(COUNTIFS(OCORRENCIAS!$B$2:$B$2000,A71,OCORRENCIAS!$Z$2:$Z$2000,"Sim")&gt;0,"Sim","Não"))</f>
        <v/>
      </c>
      <c r="CD71" s="7" t="str">
        <f t="shared" si="27"/>
        <v/>
      </c>
      <c r="CE71" s="7"/>
      <c r="CF71" s="7" t="str">
        <f t="shared" ca="1" si="28"/>
        <v xml:space="preserve">Motorista GR; Motorista seguradora; Veículo GR; Checklist; Espelhamento; SMP; Averbação; </v>
      </c>
      <c r="CG71" s="7" t="str">
        <f t="shared" si="29"/>
        <v/>
      </c>
      <c r="CH71" s="7" t="str">
        <f t="shared" si="30"/>
        <v/>
      </c>
      <c r="CI71" s="7" t="str">
        <f t="shared" si="31"/>
        <v>Não</v>
      </c>
      <c r="CJ71" s="7" t="str">
        <f t="shared" si="32"/>
        <v/>
      </c>
      <c r="CK71" s="7"/>
      <c r="CL71" s="7"/>
      <c r="CM71" s="7"/>
      <c r="CN71" s="12"/>
      <c r="CO71" s="7"/>
      <c r="CP71" s="7" t="str">
        <f t="shared" ca="1" si="33"/>
        <v/>
      </c>
    </row>
    <row r="72" spans="1:94" x14ac:dyDescent="0.25">
      <c r="A72" s="7"/>
      <c r="B72" s="12"/>
      <c r="C72" s="7"/>
      <c r="D72" s="7"/>
      <c r="E72" s="7"/>
      <c r="F72" s="7" t="str">
        <f>IF(C72="","",IFERROR(INDEX(VEICULOS!$C:$C,MATCH(C72,VEICULOS!$A:$A,0)),"?")&amp;IF(D72="",""," + "&amp;IFERROR(INDEX(VEICULOS!$C:$C,MATCH(D72,VEICULOS!$A:$A,0)),"?"))&amp;IF(E72="",""," + "&amp;IFERROR(INDEX(VEICULOS!$C:$C,MATCH(E72,VEICULOS!$A:$A,0)),"?")))</f>
        <v/>
      </c>
      <c r="G72" s="7" t="str">
        <f>IF(C72="","",IFERROR(INDEX(VEICULOS!$I:$I,MATCH(C72,VEICULOS!$A:$A,0)),"Não cadastrado"))</f>
        <v/>
      </c>
      <c r="H72" s="7"/>
      <c r="I72" s="7" t="str">
        <f>IF(H72="","",IFERROR(INDEX(MOTORISTAS!$B:$B,MATCH(H72,MOTORISTAS!$A:$A,0)),"Não cadastrado"))</f>
        <v/>
      </c>
      <c r="J72" s="7"/>
      <c r="K72" s="7"/>
      <c r="L72" s="7" t="str">
        <f>IF(K72="","",IFERROR(INDEX(MOTORISTAS!$B:$B,MATCH(K72,MOTORISTAS!$A:$A,0)),"Não cadastrado"))</f>
        <v/>
      </c>
      <c r="M72" s="7" t="str">
        <f>IF(H72="","",IFERROR(INDEX(MOTORISTAS!$AA:$AA,MATCH(H72,MOTORISTAS!$A:$A,0)),"Não cadastrado"))</f>
        <v/>
      </c>
      <c r="N72" s="7" t="str">
        <f>IF(H72="","",IF(COUNTIFS(CONSULTAS!$C$2:$C$2000,H72,CONSULTAS!$E$2:$E$2000,"GR",CONSULTAS!$S$2:$S$2000,"Sim")&gt;0,"Sim","Não"))</f>
        <v/>
      </c>
      <c r="O72" s="7" t="str">
        <f>IF(H72="","",IFERROR(INDEX(CONSULTAS!$L:$L,MATCH(H72&amp;"#GR",CONSULTAS!$T:$T,0)),"—"))</f>
        <v/>
      </c>
      <c r="P72" s="13" t="str">
        <f>IF(H72="","",IFERROR(INDEX(CONSULTAS!$Q:$Q,MATCH(H72&amp;"#GR",CONSULTAS!$T:$T,0)),""))</f>
        <v/>
      </c>
      <c r="Q72" s="7" t="str">
        <f>IF(H72="","",IF(COUNTIFS(CONSULTAS!$C$2:$C$2000,H72,CONSULTAS!$E$2:$E$2000,"Seguradora",CONSULTAS!$S$2:$S$2000,"Sim")&gt;0,"Sim","Não"))</f>
        <v/>
      </c>
      <c r="R72" s="7" t="str">
        <f>IF(H72="","",IFERROR(INDEX(CONSULTAS!$L:$L,MATCH(H72&amp;"#Seguradora",CONSULTAS!$T:$T,0)),"—"))</f>
        <v/>
      </c>
      <c r="S72" s="13" t="str">
        <f>IF(H72="","",IFERROR(INDEX(CONSULTAS!$Q:$Q,MATCH(H72&amp;"#Seguradora",CONSULTAS!$T:$T,0)),""))</f>
        <v/>
      </c>
      <c r="T72" s="10" t="str">
        <f>IF(H72="","",IFERROR(INDEX(CONSULTAS!$N:$N,MATCH(H72&amp;"#GR",CONSULTAS!$T:$T,0)),""))</f>
        <v/>
      </c>
      <c r="U72" s="7" t="str">
        <f>IF(K72="","N/A",IF(AND(COUNTIFS(CONSULTAS!$C$2:$C$2000,K72,CONSULTAS!$E$2:$E$2000,"GR",CONSULTAS!$S$2:$S$2000,"Sim")&gt;0,COUNTIFS(CONSULTAS!$C$2:$C$2000,K72,CONSULTAS!$E$2:$E$2000,"Seguradora",CONSULTAS!$S$2:$S$2000,"Sim")&gt;0),"Sim","Não"))</f>
        <v>N/A</v>
      </c>
      <c r="V72" s="7" t="str">
        <f>IF(C72="","",IFERROR(INDEX(VEICULOS!$X:$X,MATCH(C72,VEICULOS!$A:$A,0)),"Não"))</f>
        <v/>
      </c>
      <c r="W72" s="7"/>
      <c r="X72" s="7"/>
      <c r="Y72" s="7"/>
      <c r="Z72" s="10"/>
      <c r="AA72" s="7"/>
      <c r="AB72" s="10" t="str">
        <f t="shared" si="17"/>
        <v/>
      </c>
      <c r="AC72" s="7">
        <f>IF(OR(Y72="",AB72=""),0,SUMPRODUCT((PGR_REGRAS!$C$2:$C$61=Y72)*(PGR_REGRAS!$D$2:$D$61&lt;=AB72)*(PGR_REGRAS!$E$2:$E$61&gt;=AB72)*(PGR_REGRAS!$C$2:$C$61&lt;&gt;"")*ROW(PGR_REGRAS!$C$2:$C$61)))</f>
        <v>0</v>
      </c>
      <c r="AD72" s="7" t="str">
        <f>IF(AC72=0,IF(Y72="","","Sem regra - consultar seguradora"),INDEX(PGR_REGRAS!$A:$A,AC72))</f>
        <v/>
      </c>
      <c r="AE72" s="7" t="str">
        <f>IF(AC72=0,"",INDEX(PGR_REGRAS!$T:$T,AC72))</f>
        <v/>
      </c>
      <c r="AF72" s="7" t="str">
        <f>IF(AC72=0,"",INDEX(PGR_REGRAS!$I:$I,AC72))</f>
        <v/>
      </c>
      <c r="AG72" s="7" t="str">
        <f>IF(AC72=0,"",INDEX(PGR_REGRAS!$K:$K,AC72))</f>
        <v/>
      </c>
      <c r="AH72" s="7" t="str">
        <f t="shared" si="18"/>
        <v/>
      </c>
      <c r="AI72" s="7"/>
      <c r="AJ72" s="7"/>
      <c r="AK72" s="7"/>
      <c r="AL72" s="7"/>
      <c r="AM72" s="7"/>
      <c r="AN72" s="7"/>
      <c r="AO72" s="13"/>
      <c r="AP72" s="12"/>
      <c r="AQ72" s="12"/>
      <c r="AR72" s="7" t="str">
        <f>IF(C72="","",IFERROR(INDEX(RASTREADORES!$F:$F,MATCH(C72&amp;"#Principal",RASTREADORES!$Y:$Y,0))&amp;" ("&amp;INDEX(RASTREADORES!$G:$G,MATCH(C72&amp;"#Principal",RASTREADORES!$Y:$Y,0))&amp;")","Sem rastreador principal"))</f>
        <v/>
      </c>
      <c r="AS72" s="7" t="str">
        <f>IF(C72="","",IFERROR(INDEX(RASTREADORES!$H:$H,MATCH(C72&amp;"#Principal",RASTREADORES!$Y:$Y,0)),"—"))</f>
        <v/>
      </c>
      <c r="AT72" s="7" t="str">
        <f>IF(C72="","",IFERROR(INDEX(RASTREADORES!$A:$A,MATCH(C72&amp;"#Redundante",RASTREADORES!$Y:$Y,0)),IFERROR(INDEX(RASTREADORES!$A:$A,MATCH(C72&amp;"#Isca retornável",RASTREADORES!$Y:$Y,0)),IFERROR(INDEX(RASTREADORES!$A:$A,MATCH(C72&amp;"#Isca descartável",RASTREADORES!$Y:$Y,0)),"Nenhum"))))</f>
        <v/>
      </c>
      <c r="AU72" s="7" t="str">
        <f>IF(C72="","",IFERROR(INDEX(RASTREADORES!$L:$L,MATCH(C72&amp;"#Principal",RASTREADORES!$Y:$Y,0)),""))</f>
        <v/>
      </c>
      <c r="AV72" s="7" t="str">
        <f>IF(C72="","",IF(COUNTIFS(ESPELHAMENTOS!$B$2:$B$2000,C72,ESPELHAMENTOS!$O$2:$O$2000,"Sim")&gt;0,"Sim","Não"))</f>
        <v/>
      </c>
      <c r="AW72" s="7" t="str">
        <f>IF(C72="","",COUNTIFS(ESPELHAMENTOS!$B$2:$B$2000,C72,ESPELHAMENTOS!$O$2:$O$2000,"Sim"))</f>
        <v/>
      </c>
      <c r="AX72" s="7" t="str">
        <f>IF(C72="","",IF(COUNTIFS(ESPELHAMENTOS!$B$2:$B$2000,C72,ESPELHAMENTOS!$O$2:$O$2000,"Sim",ESPELHAMENTOS!$E$2:$E$2000,"GR transportadora")&gt;0,"Sim","Não"))</f>
        <v/>
      </c>
      <c r="AY72" s="7" t="str">
        <f>IF(OR(AQ72="",C72=""),"",IFERROR(ROUND((AQ72-SUMPRODUCT(MIN((ESPELHAMENTOS!$C$2:$C$2000=A72)*ESPELHAMENTOS!$H$2:$H$2000+(ESPELHAMENTOS!$C$2:$C$2000&lt;&gt;A72)*99999)))*24,1),""))</f>
        <v/>
      </c>
      <c r="AZ72" s="7" t="str">
        <f ca="1">IF(C72="","",IF(COUNTIFS(CHECKLISTS!$B$2:$B$2000,C72,CHECKLISTS!$AH$2:$AH$2000,"Válido",CHECKLISTS!$AG$2:$AG$2000,"&gt;="&amp;INT(IF(AO72="",TODAY(),AO72)))+COUNTIFS(CHECKLISTS!$B$2:$B$2000,C72,CHECKLISTS!$AH$2:$AH$2000,"Vence &lt;=7d",CHECKLISTS!$AG$2:$AG$2000,"&gt;="&amp;INT(IF(AO72="",TODAY(),AO72)))&gt;0,"Sim","Não"))</f>
        <v/>
      </c>
      <c r="BA72" s="13" t="str">
        <f>IF(C72="","",IF(COUNTIFS(CHECKLISTS!$B$2:$B$2000,C72,CHECKLISTS!$AF$2:$AF$2000,"Aprovado")=0,"",SUMPRODUCT(MAX((CHECKLISTS!$B$2:$B$2000=C72)*CHECKLISTS!$AG$2:$AG$2000))))</f>
        <v/>
      </c>
      <c r="BB72" s="7" t="str">
        <f>IF(A72="","",IF(COUNTIFS(SMP!$B$2:$B$2000,A72,SMP!$I$2:$I$2000,"Liberada")+COUNTIFS(SMP!$B$2:$B$2000,A72,SMP!$I$2:$I$2000,"Em andamento")+COUNTIFS(SMP!$B$2:$B$2000,A72,SMP!$I$2:$I$2000,"Finalizada")&gt;0,"Sim","Não"))</f>
        <v/>
      </c>
      <c r="BC72" s="7" t="str">
        <f>IF(A72="","",IFERROR(INDEX(SMP!$A:$A,MATCH(A72,SMP!$B:$B,0)),"—"))</f>
        <v/>
      </c>
      <c r="BD72" s="7" t="str">
        <f>IF(A72="","",IFERROR(INDEX(SMP!$I:$I,MATCH(A72,SMP!$B:$B,0)),"Não aberta"))</f>
        <v/>
      </c>
      <c r="BE72" s="7" t="str">
        <f>IF(A72="","",IFERROR(INDEX(SMP!$D:$D,MATCH(A72,SMP!$B:$B,0)),""))</f>
        <v/>
      </c>
      <c r="BF72" s="7" t="str">
        <f>IF(A72="","",IF(COUNTIFS(AVERBACOES!$B$2:$B$2000,A72,AVERBACOES!$Q$2:$Q$2000,"Averbado completo")+COUNTIFS(AVERBACOES!$B$2:$B$2000,A72,AVERBACOES!$Q$2:$Q$2000,"Averbado CRT")+COUNTIFS(AVERBACOES!$B$2:$B$2000,A72,AVERBACOES!$Q$2:$Q$2000,"Averbado CT-e")+COUNTIFS(AVERBACOES!$B$2:$B$2000,A72,AVERBACOES!$Q$2:$Q$2000,"Averbado MDF-e")+COUNTIFS(AVERBACOES!$B$2:$B$2000,A72,AVERBACOES!$Q$2:$Q$2000,"Averbado pelo embarcador")&gt;0,"Sim","Não"))</f>
        <v/>
      </c>
      <c r="BG72" s="7" t="str">
        <f>IF(A72="","",IFERROR(INDEX(AVERBACOES!$L:$L,MATCH(A72,AVERBACOES!$B:$B,0)),"—"))</f>
        <v/>
      </c>
      <c r="BH72" s="7"/>
      <c r="BI72" s="7"/>
      <c r="BJ72" s="7"/>
      <c r="BK72" s="7"/>
      <c r="BL72" s="7"/>
      <c r="BM72" s="7">
        <f t="shared" si="19"/>
        <v>0</v>
      </c>
      <c r="BN72" s="7" t="str">
        <f t="shared" si="20"/>
        <v/>
      </c>
      <c r="BO72" s="7" t="str">
        <f t="shared" si="21"/>
        <v/>
      </c>
      <c r="BP72" s="7" t="str">
        <f t="shared" si="22"/>
        <v/>
      </c>
      <c r="BQ72" s="7" t="str">
        <f t="shared" si="23"/>
        <v/>
      </c>
      <c r="BR72" s="12"/>
      <c r="BS72" s="7" t="str">
        <f t="shared" si="24"/>
        <v/>
      </c>
      <c r="BT72" s="7" t="str">
        <f>IF(C72="","",IF(BV72=0,"Sem posição registrada",IFERROR(INDEX(POSICOES!$E:$E,MATCH(C72&amp;"#"&amp;ROUND(BV72*1440,0),POSICOES!$R:$R,0)),"?")))</f>
        <v/>
      </c>
      <c r="BU72" s="7" t="str">
        <f>IF(OR(C72="",BV72=0),"",IFERROR(INDEX(POSICOES!$F:$F,MATCH(C72&amp;"#"&amp;ROUND(BV72*1440,0),POSICOES!$R:$R,0))&amp;"/"&amp;INDEX(POSICOES!$G:$G,MATCH(C72&amp;"#"&amp;ROUND(BV72*1440,0),POSICOES!$R:$R,0))&amp;" - "&amp;INDEX(POSICOES!$H:$H,MATCH(C72&amp;"#"&amp;ROUND(BV72*1440,0),POSICOES!$R:$R,0)),""))</f>
        <v/>
      </c>
      <c r="BV72" s="14">
        <f>IF(C72="",0,SUMPRODUCT(MAX((POSICOES!$C$2:$C$3000=C72)*POSICOES!$B$2:$B$3000)))</f>
        <v>0</v>
      </c>
      <c r="BW72" s="7" t="str">
        <f t="shared" ca="1" si="25"/>
        <v/>
      </c>
      <c r="BX72" s="7" t="str">
        <f t="shared" ca="1" si="26"/>
        <v/>
      </c>
      <c r="BY72" s="12"/>
      <c r="BZ72" s="12"/>
      <c r="CA72" s="7" t="str">
        <f>IF(A72="","",IF(COUNTIFS(FRONTEIRA!$B$2:$B$2000,A72,FRONTEIRA!$AA$2:$AA$2000,"Sim")=0,"",ROUND(SUMIFS(FRONTEIRA!$Y$2:$Y$2000,FRONTEIRA!$B$2:$B$2000,A72,FRONTEIRA!$AA$2:$AA$2000,"Sim"),1)))</f>
        <v/>
      </c>
      <c r="CB72" s="7" t="str">
        <f>IF(A72="","",IFERROR(INDEX(FRONTEIRA!$L:$L,MATCH(A72,FRONTEIRA!$B:$B,0)),""))</f>
        <v/>
      </c>
      <c r="CC72" s="7" t="str">
        <f>IF(A72="","",IF(COUNTIFS(OCORRENCIAS!$B$2:$B$2000,A72,OCORRENCIAS!$Z$2:$Z$2000,"Sim")&gt;0,"Sim","Não"))</f>
        <v/>
      </c>
      <c r="CD72" s="7" t="str">
        <f t="shared" si="27"/>
        <v/>
      </c>
      <c r="CE72" s="7"/>
      <c r="CF72" s="7" t="str">
        <f t="shared" ca="1" si="28"/>
        <v xml:space="preserve">Motorista GR; Motorista seguradora; Veículo GR; Checklist; Espelhamento; SMP; Averbação; </v>
      </c>
      <c r="CG72" s="7" t="str">
        <f t="shared" si="29"/>
        <v/>
      </c>
      <c r="CH72" s="7" t="str">
        <f t="shared" si="30"/>
        <v/>
      </c>
      <c r="CI72" s="7" t="str">
        <f t="shared" si="31"/>
        <v>Não</v>
      </c>
      <c r="CJ72" s="7" t="str">
        <f t="shared" si="32"/>
        <v/>
      </c>
      <c r="CK72" s="7"/>
      <c r="CL72" s="7"/>
      <c r="CM72" s="7"/>
      <c r="CN72" s="12"/>
      <c r="CO72" s="7"/>
      <c r="CP72" s="7" t="str">
        <f t="shared" ca="1" si="33"/>
        <v/>
      </c>
    </row>
    <row r="73" spans="1:94" x14ac:dyDescent="0.25">
      <c r="A73" s="7"/>
      <c r="B73" s="12"/>
      <c r="C73" s="7"/>
      <c r="D73" s="7"/>
      <c r="E73" s="7"/>
      <c r="F73" s="7" t="str">
        <f>IF(C73="","",IFERROR(INDEX(VEICULOS!$C:$C,MATCH(C73,VEICULOS!$A:$A,0)),"?")&amp;IF(D73="",""," + "&amp;IFERROR(INDEX(VEICULOS!$C:$C,MATCH(D73,VEICULOS!$A:$A,0)),"?"))&amp;IF(E73="",""," + "&amp;IFERROR(INDEX(VEICULOS!$C:$C,MATCH(E73,VEICULOS!$A:$A,0)),"?")))</f>
        <v/>
      </c>
      <c r="G73" s="7" t="str">
        <f>IF(C73="","",IFERROR(INDEX(VEICULOS!$I:$I,MATCH(C73,VEICULOS!$A:$A,0)),"Não cadastrado"))</f>
        <v/>
      </c>
      <c r="H73" s="7"/>
      <c r="I73" s="7" t="str">
        <f>IF(H73="","",IFERROR(INDEX(MOTORISTAS!$B:$B,MATCH(H73,MOTORISTAS!$A:$A,0)),"Não cadastrado"))</f>
        <v/>
      </c>
      <c r="J73" s="7"/>
      <c r="K73" s="7"/>
      <c r="L73" s="7" t="str">
        <f>IF(K73="","",IFERROR(INDEX(MOTORISTAS!$B:$B,MATCH(K73,MOTORISTAS!$A:$A,0)),"Não cadastrado"))</f>
        <v/>
      </c>
      <c r="M73" s="7" t="str">
        <f>IF(H73="","",IFERROR(INDEX(MOTORISTAS!$AA:$AA,MATCH(H73,MOTORISTAS!$A:$A,0)),"Não cadastrado"))</f>
        <v/>
      </c>
      <c r="N73" s="7" t="str">
        <f>IF(H73="","",IF(COUNTIFS(CONSULTAS!$C$2:$C$2000,H73,CONSULTAS!$E$2:$E$2000,"GR",CONSULTAS!$S$2:$S$2000,"Sim")&gt;0,"Sim","Não"))</f>
        <v/>
      </c>
      <c r="O73" s="7" t="str">
        <f>IF(H73="","",IFERROR(INDEX(CONSULTAS!$L:$L,MATCH(H73&amp;"#GR",CONSULTAS!$T:$T,0)),"—"))</f>
        <v/>
      </c>
      <c r="P73" s="13" t="str">
        <f>IF(H73="","",IFERROR(INDEX(CONSULTAS!$Q:$Q,MATCH(H73&amp;"#GR",CONSULTAS!$T:$T,0)),""))</f>
        <v/>
      </c>
      <c r="Q73" s="7" t="str">
        <f>IF(H73="","",IF(COUNTIFS(CONSULTAS!$C$2:$C$2000,H73,CONSULTAS!$E$2:$E$2000,"Seguradora",CONSULTAS!$S$2:$S$2000,"Sim")&gt;0,"Sim","Não"))</f>
        <v/>
      </c>
      <c r="R73" s="7" t="str">
        <f>IF(H73="","",IFERROR(INDEX(CONSULTAS!$L:$L,MATCH(H73&amp;"#Seguradora",CONSULTAS!$T:$T,0)),"—"))</f>
        <v/>
      </c>
      <c r="S73" s="13" t="str">
        <f>IF(H73="","",IFERROR(INDEX(CONSULTAS!$Q:$Q,MATCH(H73&amp;"#Seguradora",CONSULTAS!$T:$T,0)),""))</f>
        <v/>
      </c>
      <c r="T73" s="10" t="str">
        <f>IF(H73="","",IFERROR(INDEX(CONSULTAS!$N:$N,MATCH(H73&amp;"#GR",CONSULTAS!$T:$T,0)),""))</f>
        <v/>
      </c>
      <c r="U73" s="7" t="str">
        <f>IF(K73="","N/A",IF(AND(COUNTIFS(CONSULTAS!$C$2:$C$2000,K73,CONSULTAS!$E$2:$E$2000,"GR",CONSULTAS!$S$2:$S$2000,"Sim")&gt;0,COUNTIFS(CONSULTAS!$C$2:$C$2000,K73,CONSULTAS!$E$2:$E$2000,"Seguradora",CONSULTAS!$S$2:$S$2000,"Sim")&gt;0),"Sim","Não"))</f>
        <v>N/A</v>
      </c>
      <c r="V73" s="7" t="str">
        <f>IF(C73="","",IFERROR(INDEX(VEICULOS!$X:$X,MATCH(C73,VEICULOS!$A:$A,0)),"Não"))</f>
        <v/>
      </c>
      <c r="W73" s="7"/>
      <c r="X73" s="7"/>
      <c r="Y73" s="7"/>
      <c r="Z73" s="10"/>
      <c r="AA73" s="7"/>
      <c r="AB73" s="10" t="str">
        <f t="shared" si="17"/>
        <v/>
      </c>
      <c r="AC73" s="7">
        <f>IF(OR(Y73="",AB73=""),0,SUMPRODUCT((PGR_REGRAS!$C$2:$C$61=Y73)*(PGR_REGRAS!$D$2:$D$61&lt;=AB73)*(PGR_REGRAS!$E$2:$E$61&gt;=AB73)*(PGR_REGRAS!$C$2:$C$61&lt;&gt;"")*ROW(PGR_REGRAS!$C$2:$C$61)))</f>
        <v>0</v>
      </c>
      <c r="AD73" s="7" t="str">
        <f>IF(AC73=0,IF(Y73="","","Sem regra - consultar seguradora"),INDEX(PGR_REGRAS!$A:$A,AC73))</f>
        <v/>
      </c>
      <c r="AE73" s="7" t="str">
        <f>IF(AC73=0,"",INDEX(PGR_REGRAS!$T:$T,AC73))</f>
        <v/>
      </c>
      <c r="AF73" s="7" t="str">
        <f>IF(AC73=0,"",INDEX(PGR_REGRAS!$I:$I,AC73))</f>
        <v/>
      </c>
      <c r="AG73" s="7" t="str">
        <f>IF(AC73=0,"",INDEX(PGR_REGRAS!$K:$K,AC73))</f>
        <v/>
      </c>
      <c r="AH73" s="7" t="str">
        <f t="shared" si="18"/>
        <v/>
      </c>
      <c r="AI73" s="7"/>
      <c r="AJ73" s="7"/>
      <c r="AK73" s="7"/>
      <c r="AL73" s="7"/>
      <c r="AM73" s="7"/>
      <c r="AN73" s="7"/>
      <c r="AO73" s="13"/>
      <c r="AP73" s="12"/>
      <c r="AQ73" s="12"/>
      <c r="AR73" s="7" t="str">
        <f>IF(C73="","",IFERROR(INDEX(RASTREADORES!$F:$F,MATCH(C73&amp;"#Principal",RASTREADORES!$Y:$Y,0))&amp;" ("&amp;INDEX(RASTREADORES!$G:$G,MATCH(C73&amp;"#Principal",RASTREADORES!$Y:$Y,0))&amp;")","Sem rastreador principal"))</f>
        <v/>
      </c>
      <c r="AS73" s="7" t="str">
        <f>IF(C73="","",IFERROR(INDEX(RASTREADORES!$H:$H,MATCH(C73&amp;"#Principal",RASTREADORES!$Y:$Y,0)),"—"))</f>
        <v/>
      </c>
      <c r="AT73" s="7" t="str">
        <f>IF(C73="","",IFERROR(INDEX(RASTREADORES!$A:$A,MATCH(C73&amp;"#Redundante",RASTREADORES!$Y:$Y,0)),IFERROR(INDEX(RASTREADORES!$A:$A,MATCH(C73&amp;"#Isca retornável",RASTREADORES!$Y:$Y,0)),IFERROR(INDEX(RASTREADORES!$A:$A,MATCH(C73&amp;"#Isca descartável",RASTREADORES!$Y:$Y,0)),"Nenhum"))))</f>
        <v/>
      </c>
      <c r="AU73" s="7" t="str">
        <f>IF(C73="","",IFERROR(INDEX(RASTREADORES!$L:$L,MATCH(C73&amp;"#Principal",RASTREADORES!$Y:$Y,0)),""))</f>
        <v/>
      </c>
      <c r="AV73" s="7" t="str">
        <f>IF(C73="","",IF(COUNTIFS(ESPELHAMENTOS!$B$2:$B$2000,C73,ESPELHAMENTOS!$O$2:$O$2000,"Sim")&gt;0,"Sim","Não"))</f>
        <v/>
      </c>
      <c r="AW73" s="7" t="str">
        <f>IF(C73="","",COUNTIFS(ESPELHAMENTOS!$B$2:$B$2000,C73,ESPELHAMENTOS!$O$2:$O$2000,"Sim"))</f>
        <v/>
      </c>
      <c r="AX73" s="7" t="str">
        <f>IF(C73="","",IF(COUNTIFS(ESPELHAMENTOS!$B$2:$B$2000,C73,ESPELHAMENTOS!$O$2:$O$2000,"Sim",ESPELHAMENTOS!$E$2:$E$2000,"GR transportadora")&gt;0,"Sim","Não"))</f>
        <v/>
      </c>
      <c r="AY73" s="7" t="str">
        <f>IF(OR(AQ73="",C73=""),"",IFERROR(ROUND((AQ73-SUMPRODUCT(MIN((ESPELHAMENTOS!$C$2:$C$2000=A73)*ESPELHAMENTOS!$H$2:$H$2000+(ESPELHAMENTOS!$C$2:$C$2000&lt;&gt;A73)*99999)))*24,1),""))</f>
        <v/>
      </c>
      <c r="AZ73" s="7" t="str">
        <f ca="1">IF(C73="","",IF(COUNTIFS(CHECKLISTS!$B$2:$B$2000,C73,CHECKLISTS!$AH$2:$AH$2000,"Válido",CHECKLISTS!$AG$2:$AG$2000,"&gt;="&amp;INT(IF(AO73="",TODAY(),AO73)))+COUNTIFS(CHECKLISTS!$B$2:$B$2000,C73,CHECKLISTS!$AH$2:$AH$2000,"Vence &lt;=7d",CHECKLISTS!$AG$2:$AG$2000,"&gt;="&amp;INT(IF(AO73="",TODAY(),AO73)))&gt;0,"Sim","Não"))</f>
        <v/>
      </c>
      <c r="BA73" s="13" t="str">
        <f>IF(C73="","",IF(COUNTIFS(CHECKLISTS!$B$2:$B$2000,C73,CHECKLISTS!$AF$2:$AF$2000,"Aprovado")=0,"",SUMPRODUCT(MAX((CHECKLISTS!$B$2:$B$2000=C73)*CHECKLISTS!$AG$2:$AG$2000))))</f>
        <v/>
      </c>
      <c r="BB73" s="7" t="str">
        <f>IF(A73="","",IF(COUNTIFS(SMP!$B$2:$B$2000,A73,SMP!$I$2:$I$2000,"Liberada")+COUNTIFS(SMP!$B$2:$B$2000,A73,SMP!$I$2:$I$2000,"Em andamento")+COUNTIFS(SMP!$B$2:$B$2000,A73,SMP!$I$2:$I$2000,"Finalizada")&gt;0,"Sim","Não"))</f>
        <v/>
      </c>
      <c r="BC73" s="7" t="str">
        <f>IF(A73="","",IFERROR(INDEX(SMP!$A:$A,MATCH(A73,SMP!$B:$B,0)),"—"))</f>
        <v/>
      </c>
      <c r="BD73" s="7" t="str">
        <f>IF(A73="","",IFERROR(INDEX(SMP!$I:$I,MATCH(A73,SMP!$B:$B,0)),"Não aberta"))</f>
        <v/>
      </c>
      <c r="BE73" s="7" t="str">
        <f>IF(A73="","",IFERROR(INDEX(SMP!$D:$D,MATCH(A73,SMP!$B:$B,0)),""))</f>
        <v/>
      </c>
      <c r="BF73" s="7" t="str">
        <f>IF(A73="","",IF(COUNTIFS(AVERBACOES!$B$2:$B$2000,A73,AVERBACOES!$Q$2:$Q$2000,"Averbado completo")+COUNTIFS(AVERBACOES!$B$2:$B$2000,A73,AVERBACOES!$Q$2:$Q$2000,"Averbado CRT")+COUNTIFS(AVERBACOES!$B$2:$B$2000,A73,AVERBACOES!$Q$2:$Q$2000,"Averbado CT-e")+COUNTIFS(AVERBACOES!$B$2:$B$2000,A73,AVERBACOES!$Q$2:$Q$2000,"Averbado MDF-e")+COUNTIFS(AVERBACOES!$B$2:$B$2000,A73,AVERBACOES!$Q$2:$Q$2000,"Averbado pelo embarcador")&gt;0,"Sim","Não"))</f>
        <v/>
      </c>
      <c r="BG73" s="7" t="str">
        <f>IF(A73="","",IFERROR(INDEX(AVERBACOES!$L:$L,MATCH(A73,AVERBACOES!$B:$B,0)),"—"))</f>
        <v/>
      </c>
      <c r="BH73" s="7"/>
      <c r="BI73" s="7"/>
      <c r="BJ73" s="7"/>
      <c r="BK73" s="7"/>
      <c r="BL73" s="7"/>
      <c r="BM73" s="7">
        <f t="shared" si="19"/>
        <v>0</v>
      </c>
      <c r="BN73" s="7" t="str">
        <f t="shared" si="20"/>
        <v/>
      </c>
      <c r="BO73" s="7" t="str">
        <f t="shared" si="21"/>
        <v/>
      </c>
      <c r="BP73" s="7" t="str">
        <f t="shared" si="22"/>
        <v/>
      </c>
      <c r="BQ73" s="7" t="str">
        <f t="shared" si="23"/>
        <v/>
      </c>
      <c r="BR73" s="12"/>
      <c r="BS73" s="7" t="str">
        <f t="shared" si="24"/>
        <v/>
      </c>
      <c r="BT73" s="7" t="str">
        <f>IF(C73="","",IF(BV73=0,"Sem posição registrada",IFERROR(INDEX(POSICOES!$E:$E,MATCH(C73&amp;"#"&amp;ROUND(BV73*1440,0),POSICOES!$R:$R,0)),"?")))</f>
        <v/>
      </c>
      <c r="BU73" s="7" t="str">
        <f>IF(OR(C73="",BV73=0),"",IFERROR(INDEX(POSICOES!$F:$F,MATCH(C73&amp;"#"&amp;ROUND(BV73*1440,0),POSICOES!$R:$R,0))&amp;"/"&amp;INDEX(POSICOES!$G:$G,MATCH(C73&amp;"#"&amp;ROUND(BV73*1440,0),POSICOES!$R:$R,0))&amp;" - "&amp;INDEX(POSICOES!$H:$H,MATCH(C73&amp;"#"&amp;ROUND(BV73*1440,0),POSICOES!$R:$R,0)),""))</f>
        <v/>
      </c>
      <c r="BV73" s="14">
        <f>IF(C73="",0,SUMPRODUCT(MAX((POSICOES!$C$2:$C$3000=C73)*POSICOES!$B$2:$B$3000)))</f>
        <v>0</v>
      </c>
      <c r="BW73" s="7" t="str">
        <f t="shared" ca="1" si="25"/>
        <v/>
      </c>
      <c r="BX73" s="7" t="str">
        <f t="shared" ca="1" si="26"/>
        <v/>
      </c>
      <c r="BY73" s="12"/>
      <c r="BZ73" s="12"/>
      <c r="CA73" s="7" t="str">
        <f>IF(A73="","",IF(COUNTIFS(FRONTEIRA!$B$2:$B$2000,A73,FRONTEIRA!$AA$2:$AA$2000,"Sim")=0,"",ROUND(SUMIFS(FRONTEIRA!$Y$2:$Y$2000,FRONTEIRA!$B$2:$B$2000,A73,FRONTEIRA!$AA$2:$AA$2000,"Sim"),1)))</f>
        <v/>
      </c>
      <c r="CB73" s="7" t="str">
        <f>IF(A73="","",IFERROR(INDEX(FRONTEIRA!$L:$L,MATCH(A73,FRONTEIRA!$B:$B,0)),""))</f>
        <v/>
      </c>
      <c r="CC73" s="7" t="str">
        <f>IF(A73="","",IF(COUNTIFS(OCORRENCIAS!$B$2:$B$2000,A73,OCORRENCIAS!$Z$2:$Z$2000,"Sim")&gt;0,"Sim","Não"))</f>
        <v/>
      </c>
      <c r="CD73" s="7" t="str">
        <f t="shared" si="27"/>
        <v/>
      </c>
      <c r="CE73" s="7"/>
      <c r="CF73" s="7" t="str">
        <f t="shared" ca="1" si="28"/>
        <v xml:space="preserve">Motorista GR; Motorista seguradora; Veículo GR; Checklist; Espelhamento; SMP; Averbação; </v>
      </c>
      <c r="CG73" s="7" t="str">
        <f t="shared" si="29"/>
        <v/>
      </c>
      <c r="CH73" s="7" t="str">
        <f t="shared" si="30"/>
        <v/>
      </c>
      <c r="CI73" s="7" t="str">
        <f t="shared" si="31"/>
        <v>Não</v>
      </c>
      <c r="CJ73" s="7" t="str">
        <f t="shared" si="32"/>
        <v/>
      </c>
      <c r="CK73" s="7"/>
      <c r="CL73" s="7"/>
      <c r="CM73" s="7"/>
      <c r="CN73" s="12"/>
      <c r="CO73" s="7"/>
      <c r="CP73" s="7" t="str">
        <f t="shared" ca="1" si="33"/>
        <v/>
      </c>
    </row>
    <row r="74" spans="1:94" x14ac:dyDescent="0.25">
      <c r="A74" s="7"/>
      <c r="B74" s="12"/>
      <c r="C74" s="7"/>
      <c r="D74" s="7"/>
      <c r="E74" s="7"/>
      <c r="F74" s="7" t="str">
        <f>IF(C74="","",IFERROR(INDEX(VEICULOS!$C:$C,MATCH(C74,VEICULOS!$A:$A,0)),"?")&amp;IF(D74="",""," + "&amp;IFERROR(INDEX(VEICULOS!$C:$C,MATCH(D74,VEICULOS!$A:$A,0)),"?"))&amp;IF(E74="",""," + "&amp;IFERROR(INDEX(VEICULOS!$C:$C,MATCH(E74,VEICULOS!$A:$A,0)),"?")))</f>
        <v/>
      </c>
      <c r="G74" s="7" t="str">
        <f>IF(C74="","",IFERROR(INDEX(VEICULOS!$I:$I,MATCH(C74,VEICULOS!$A:$A,0)),"Não cadastrado"))</f>
        <v/>
      </c>
      <c r="H74" s="7"/>
      <c r="I74" s="7" t="str">
        <f>IF(H74="","",IFERROR(INDEX(MOTORISTAS!$B:$B,MATCH(H74,MOTORISTAS!$A:$A,0)),"Não cadastrado"))</f>
        <v/>
      </c>
      <c r="J74" s="7"/>
      <c r="K74" s="7"/>
      <c r="L74" s="7" t="str">
        <f>IF(K74="","",IFERROR(INDEX(MOTORISTAS!$B:$B,MATCH(K74,MOTORISTAS!$A:$A,0)),"Não cadastrado"))</f>
        <v/>
      </c>
      <c r="M74" s="7" t="str">
        <f>IF(H74="","",IFERROR(INDEX(MOTORISTAS!$AA:$AA,MATCH(H74,MOTORISTAS!$A:$A,0)),"Não cadastrado"))</f>
        <v/>
      </c>
      <c r="N74" s="7" t="str">
        <f>IF(H74="","",IF(COUNTIFS(CONSULTAS!$C$2:$C$2000,H74,CONSULTAS!$E$2:$E$2000,"GR",CONSULTAS!$S$2:$S$2000,"Sim")&gt;0,"Sim","Não"))</f>
        <v/>
      </c>
      <c r="O74" s="7" t="str">
        <f>IF(H74="","",IFERROR(INDEX(CONSULTAS!$L:$L,MATCH(H74&amp;"#GR",CONSULTAS!$T:$T,0)),"—"))</f>
        <v/>
      </c>
      <c r="P74" s="13" t="str">
        <f>IF(H74="","",IFERROR(INDEX(CONSULTAS!$Q:$Q,MATCH(H74&amp;"#GR",CONSULTAS!$T:$T,0)),""))</f>
        <v/>
      </c>
      <c r="Q74" s="7" t="str">
        <f>IF(H74="","",IF(COUNTIFS(CONSULTAS!$C$2:$C$2000,H74,CONSULTAS!$E$2:$E$2000,"Seguradora",CONSULTAS!$S$2:$S$2000,"Sim")&gt;0,"Sim","Não"))</f>
        <v/>
      </c>
      <c r="R74" s="7" t="str">
        <f>IF(H74="","",IFERROR(INDEX(CONSULTAS!$L:$L,MATCH(H74&amp;"#Seguradora",CONSULTAS!$T:$T,0)),"—"))</f>
        <v/>
      </c>
      <c r="S74" s="13" t="str">
        <f>IF(H74="","",IFERROR(INDEX(CONSULTAS!$Q:$Q,MATCH(H74&amp;"#Seguradora",CONSULTAS!$T:$T,0)),""))</f>
        <v/>
      </c>
      <c r="T74" s="10" t="str">
        <f>IF(H74="","",IFERROR(INDEX(CONSULTAS!$N:$N,MATCH(H74&amp;"#GR",CONSULTAS!$T:$T,0)),""))</f>
        <v/>
      </c>
      <c r="U74" s="7" t="str">
        <f>IF(K74="","N/A",IF(AND(COUNTIFS(CONSULTAS!$C$2:$C$2000,K74,CONSULTAS!$E$2:$E$2000,"GR",CONSULTAS!$S$2:$S$2000,"Sim")&gt;0,COUNTIFS(CONSULTAS!$C$2:$C$2000,K74,CONSULTAS!$E$2:$E$2000,"Seguradora",CONSULTAS!$S$2:$S$2000,"Sim")&gt;0),"Sim","Não"))</f>
        <v>N/A</v>
      </c>
      <c r="V74" s="7" t="str">
        <f>IF(C74="","",IFERROR(INDEX(VEICULOS!$X:$X,MATCH(C74,VEICULOS!$A:$A,0)),"Não"))</f>
        <v/>
      </c>
      <c r="W74" s="7"/>
      <c r="X74" s="7"/>
      <c r="Y74" s="7"/>
      <c r="Z74" s="10"/>
      <c r="AA74" s="7"/>
      <c r="AB74" s="10" t="str">
        <f t="shared" si="17"/>
        <v/>
      </c>
      <c r="AC74" s="7">
        <f>IF(OR(Y74="",AB74=""),0,SUMPRODUCT((PGR_REGRAS!$C$2:$C$61=Y74)*(PGR_REGRAS!$D$2:$D$61&lt;=AB74)*(PGR_REGRAS!$E$2:$E$61&gt;=AB74)*(PGR_REGRAS!$C$2:$C$61&lt;&gt;"")*ROW(PGR_REGRAS!$C$2:$C$61)))</f>
        <v>0</v>
      </c>
      <c r="AD74" s="7" t="str">
        <f>IF(AC74=0,IF(Y74="","","Sem regra - consultar seguradora"),INDEX(PGR_REGRAS!$A:$A,AC74))</f>
        <v/>
      </c>
      <c r="AE74" s="7" t="str">
        <f>IF(AC74=0,"",INDEX(PGR_REGRAS!$T:$T,AC74))</f>
        <v/>
      </c>
      <c r="AF74" s="7" t="str">
        <f>IF(AC74=0,"",INDEX(PGR_REGRAS!$I:$I,AC74))</f>
        <v/>
      </c>
      <c r="AG74" s="7" t="str">
        <f>IF(AC74=0,"",INDEX(PGR_REGRAS!$K:$K,AC74))</f>
        <v/>
      </c>
      <c r="AH74" s="7" t="str">
        <f t="shared" si="18"/>
        <v/>
      </c>
      <c r="AI74" s="7"/>
      <c r="AJ74" s="7"/>
      <c r="AK74" s="7"/>
      <c r="AL74" s="7"/>
      <c r="AM74" s="7"/>
      <c r="AN74" s="7"/>
      <c r="AO74" s="13"/>
      <c r="AP74" s="12"/>
      <c r="AQ74" s="12"/>
      <c r="AR74" s="7" t="str">
        <f>IF(C74="","",IFERROR(INDEX(RASTREADORES!$F:$F,MATCH(C74&amp;"#Principal",RASTREADORES!$Y:$Y,0))&amp;" ("&amp;INDEX(RASTREADORES!$G:$G,MATCH(C74&amp;"#Principal",RASTREADORES!$Y:$Y,0))&amp;")","Sem rastreador principal"))</f>
        <v/>
      </c>
      <c r="AS74" s="7" t="str">
        <f>IF(C74="","",IFERROR(INDEX(RASTREADORES!$H:$H,MATCH(C74&amp;"#Principal",RASTREADORES!$Y:$Y,0)),"—"))</f>
        <v/>
      </c>
      <c r="AT74" s="7" t="str">
        <f>IF(C74="","",IFERROR(INDEX(RASTREADORES!$A:$A,MATCH(C74&amp;"#Redundante",RASTREADORES!$Y:$Y,0)),IFERROR(INDEX(RASTREADORES!$A:$A,MATCH(C74&amp;"#Isca retornável",RASTREADORES!$Y:$Y,0)),IFERROR(INDEX(RASTREADORES!$A:$A,MATCH(C74&amp;"#Isca descartável",RASTREADORES!$Y:$Y,0)),"Nenhum"))))</f>
        <v/>
      </c>
      <c r="AU74" s="7" t="str">
        <f>IF(C74="","",IFERROR(INDEX(RASTREADORES!$L:$L,MATCH(C74&amp;"#Principal",RASTREADORES!$Y:$Y,0)),""))</f>
        <v/>
      </c>
      <c r="AV74" s="7" t="str">
        <f>IF(C74="","",IF(COUNTIFS(ESPELHAMENTOS!$B$2:$B$2000,C74,ESPELHAMENTOS!$O$2:$O$2000,"Sim")&gt;0,"Sim","Não"))</f>
        <v/>
      </c>
      <c r="AW74" s="7" t="str">
        <f>IF(C74="","",COUNTIFS(ESPELHAMENTOS!$B$2:$B$2000,C74,ESPELHAMENTOS!$O$2:$O$2000,"Sim"))</f>
        <v/>
      </c>
      <c r="AX74" s="7" t="str">
        <f>IF(C74="","",IF(COUNTIFS(ESPELHAMENTOS!$B$2:$B$2000,C74,ESPELHAMENTOS!$O$2:$O$2000,"Sim",ESPELHAMENTOS!$E$2:$E$2000,"GR transportadora")&gt;0,"Sim","Não"))</f>
        <v/>
      </c>
      <c r="AY74" s="7" t="str">
        <f>IF(OR(AQ74="",C74=""),"",IFERROR(ROUND((AQ74-SUMPRODUCT(MIN((ESPELHAMENTOS!$C$2:$C$2000=A74)*ESPELHAMENTOS!$H$2:$H$2000+(ESPELHAMENTOS!$C$2:$C$2000&lt;&gt;A74)*99999)))*24,1),""))</f>
        <v/>
      </c>
      <c r="AZ74" s="7" t="str">
        <f ca="1">IF(C74="","",IF(COUNTIFS(CHECKLISTS!$B$2:$B$2000,C74,CHECKLISTS!$AH$2:$AH$2000,"Válido",CHECKLISTS!$AG$2:$AG$2000,"&gt;="&amp;INT(IF(AO74="",TODAY(),AO74)))+COUNTIFS(CHECKLISTS!$B$2:$B$2000,C74,CHECKLISTS!$AH$2:$AH$2000,"Vence &lt;=7d",CHECKLISTS!$AG$2:$AG$2000,"&gt;="&amp;INT(IF(AO74="",TODAY(),AO74)))&gt;0,"Sim","Não"))</f>
        <v/>
      </c>
      <c r="BA74" s="13" t="str">
        <f>IF(C74="","",IF(COUNTIFS(CHECKLISTS!$B$2:$B$2000,C74,CHECKLISTS!$AF$2:$AF$2000,"Aprovado")=0,"",SUMPRODUCT(MAX((CHECKLISTS!$B$2:$B$2000=C74)*CHECKLISTS!$AG$2:$AG$2000))))</f>
        <v/>
      </c>
      <c r="BB74" s="7" t="str">
        <f>IF(A74="","",IF(COUNTIFS(SMP!$B$2:$B$2000,A74,SMP!$I$2:$I$2000,"Liberada")+COUNTIFS(SMP!$B$2:$B$2000,A74,SMP!$I$2:$I$2000,"Em andamento")+COUNTIFS(SMP!$B$2:$B$2000,A74,SMP!$I$2:$I$2000,"Finalizada")&gt;0,"Sim","Não"))</f>
        <v/>
      </c>
      <c r="BC74" s="7" t="str">
        <f>IF(A74="","",IFERROR(INDEX(SMP!$A:$A,MATCH(A74,SMP!$B:$B,0)),"—"))</f>
        <v/>
      </c>
      <c r="BD74" s="7" t="str">
        <f>IF(A74="","",IFERROR(INDEX(SMP!$I:$I,MATCH(A74,SMP!$B:$B,0)),"Não aberta"))</f>
        <v/>
      </c>
      <c r="BE74" s="7" t="str">
        <f>IF(A74="","",IFERROR(INDEX(SMP!$D:$D,MATCH(A74,SMP!$B:$B,0)),""))</f>
        <v/>
      </c>
      <c r="BF74" s="7" t="str">
        <f>IF(A74="","",IF(COUNTIFS(AVERBACOES!$B$2:$B$2000,A74,AVERBACOES!$Q$2:$Q$2000,"Averbado completo")+COUNTIFS(AVERBACOES!$B$2:$B$2000,A74,AVERBACOES!$Q$2:$Q$2000,"Averbado CRT")+COUNTIFS(AVERBACOES!$B$2:$B$2000,A74,AVERBACOES!$Q$2:$Q$2000,"Averbado CT-e")+COUNTIFS(AVERBACOES!$B$2:$B$2000,A74,AVERBACOES!$Q$2:$Q$2000,"Averbado MDF-e")+COUNTIFS(AVERBACOES!$B$2:$B$2000,A74,AVERBACOES!$Q$2:$Q$2000,"Averbado pelo embarcador")&gt;0,"Sim","Não"))</f>
        <v/>
      </c>
      <c r="BG74" s="7" t="str">
        <f>IF(A74="","",IFERROR(INDEX(AVERBACOES!$L:$L,MATCH(A74,AVERBACOES!$B:$B,0)),"—"))</f>
        <v/>
      </c>
      <c r="BH74" s="7"/>
      <c r="BI74" s="7"/>
      <c r="BJ74" s="7"/>
      <c r="BK74" s="7"/>
      <c r="BL74" s="7"/>
      <c r="BM74" s="7">
        <f t="shared" si="19"/>
        <v>0</v>
      </c>
      <c r="BN74" s="7" t="str">
        <f t="shared" si="20"/>
        <v/>
      </c>
      <c r="BO74" s="7" t="str">
        <f t="shared" si="21"/>
        <v/>
      </c>
      <c r="BP74" s="7" t="str">
        <f t="shared" si="22"/>
        <v/>
      </c>
      <c r="BQ74" s="7" t="str">
        <f t="shared" si="23"/>
        <v/>
      </c>
      <c r="BR74" s="12"/>
      <c r="BS74" s="7" t="str">
        <f t="shared" si="24"/>
        <v/>
      </c>
      <c r="BT74" s="7" t="str">
        <f>IF(C74="","",IF(BV74=0,"Sem posição registrada",IFERROR(INDEX(POSICOES!$E:$E,MATCH(C74&amp;"#"&amp;ROUND(BV74*1440,0),POSICOES!$R:$R,0)),"?")))</f>
        <v/>
      </c>
      <c r="BU74" s="7" t="str">
        <f>IF(OR(C74="",BV74=0),"",IFERROR(INDEX(POSICOES!$F:$F,MATCH(C74&amp;"#"&amp;ROUND(BV74*1440,0),POSICOES!$R:$R,0))&amp;"/"&amp;INDEX(POSICOES!$G:$G,MATCH(C74&amp;"#"&amp;ROUND(BV74*1440,0),POSICOES!$R:$R,0))&amp;" - "&amp;INDEX(POSICOES!$H:$H,MATCH(C74&amp;"#"&amp;ROUND(BV74*1440,0),POSICOES!$R:$R,0)),""))</f>
        <v/>
      </c>
      <c r="BV74" s="14">
        <f>IF(C74="",0,SUMPRODUCT(MAX((POSICOES!$C$2:$C$3000=C74)*POSICOES!$B$2:$B$3000)))</f>
        <v>0</v>
      </c>
      <c r="BW74" s="7" t="str">
        <f t="shared" ca="1" si="25"/>
        <v/>
      </c>
      <c r="BX74" s="7" t="str">
        <f t="shared" ca="1" si="26"/>
        <v/>
      </c>
      <c r="BY74" s="12"/>
      <c r="BZ74" s="12"/>
      <c r="CA74" s="7" t="str">
        <f>IF(A74="","",IF(COUNTIFS(FRONTEIRA!$B$2:$B$2000,A74,FRONTEIRA!$AA$2:$AA$2000,"Sim")=0,"",ROUND(SUMIFS(FRONTEIRA!$Y$2:$Y$2000,FRONTEIRA!$B$2:$B$2000,A74,FRONTEIRA!$AA$2:$AA$2000,"Sim"),1)))</f>
        <v/>
      </c>
      <c r="CB74" s="7" t="str">
        <f>IF(A74="","",IFERROR(INDEX(FRONTEIRA!$L:$L,MATCH(A74,FRONTEIRA!$B:$B,0)),""))</f>
        <v/>
      </c>
      <c r="CC74" s="7" t="str">
        <f>IF(A74="","",IF(COUNTIFS(OCORRENCIAS!$B$2:$B$2000,A74,OCORRENCIAS!$Z$2:$Z$2000,"Sim")&gt;0,"Sim","Não"))</f>
        <v/>
      </c>
      <c r="CD74" s="7" t="str">
        <f t="shared" si="27"/>
        <v/>
      </c>
      <c r="CE74" s="7"/>
      <c r="CF74" s="7" t="str">
        <f t="shared" ca="1" si="28"/>
        <v xml:space="preserve">Motorista GR; Motorista seguradora; Veículo GR; Checklist; Espelhamento; SMP; Averbação; </v>
      </c>
      <c r="CG74" s="7" t="str">
        <f t="shared" si="29"/>
        <v/>
      </c>
      <c r="CH74" s="7" t="str">
        <f t="shared" si="30"/>
        <v/>
      </c>
      <c r="CI74" s="7" t="str">
        <f t="shared" si="31"/>
        <v>Não</v>
      </c>
      <c r="CJ74" s="7" t="str">
        <f t="shared" si="32"/>
        <v/>
      </c>
      <c r="CK74" s="7"/>
      <c r="CL74" s="7"/>
      <c r="CM74" s="7"/>
      <c r="CN74" s="12"/>
      <c r="CO74" s="7"/>
      <c r="CP74" s="7" t="str">
        <f t="shared" ca="1" si="33"/>
        <v/>
      </c>
    </row>
    <row r="75" spans="1:94" x14ac:dyDescent="0.25">
      <c r="A75" s="7"/>
      <c r="B75" s="12"/>
      <c r="C75" s="7"/>
      <c r="D75" s="7"/>
      <c r="E75" s="7"/>
      <c r="F75" s="7" t="str">
        <f>IF(C75="","",IFERROR(INDEX(VEICULOS!$C:$C,MATCH(C75,VEICULOS!$A:$A,0)),"?")&amp;IF(D75="",""," + "&amp;IFERROR(INDEX(VEICULOS!$C:$C,MATCH(D75,VEICULOS!$A:$A,0)),"?"))&amp;IF(E75="",""," + "&amp;IFERROR(INDEX(VEICULOS!$C:$C,MATCH(E75,VEICULOS!$A:$A,0)),"?")))</f>
        <v/>
      </c>
      <c r="G75" s="7" t="str">
        <f>IF(C75="","",IFERROR(INDEX(VEICULOS!$I:$I,MATCH(C75,VEICULOS!$A:$A,0)),"Não cadastrado"))</f>
        <v/>
      </c>
      <c r="H75" s="7"/>
      <c r="I75" s="7" t="str">
        <f>IF(H75="","",IFERROR(INDEX(MOTORISTAS!$B:$B,MATCH(H75,MOTORISTAS!$A:$A,0)),"Não cadastrado"))</f>
        <v/>
      </c>
      <c r="J75" s="7"/>
      <c r="K75" s="7"/>
      <c r="L75" s="7" t="str">
        <f>IF(K75="","",IFERROR(INDEX(MOTORISTAS!$B:$B,MATCH(K75,MOTORISTAS!$A:$A,0)),"Não cadastrado"))</f>
        <v/>
      </c>
      <c r="M75" s="7" t="str">
        <f>IF(H75="","",IFERROR(INDEX(MOTORISTAS!$AA:$AA,MATCH(H75,MOTORISTAS!$A:$A,0)),"Não cadastrado"))</f>
        <v/>
      </c>
      <c r="N75" s="7" t="str">
        <f>IF(H75="","",IF(COUNTIFS(CONSULTAS!$C$2:$C$2000,H75,CONSULTAS!$E$2:$E$2000,"GR",CONSULTAS!$S$2:$S$2000,"Sim")&gt;0,"Sim","Não"))</f>
        <v/>
      </c>
      <c r="O75" s="7" t="str">
        <f>IF(H75="","",IFERROR(INDEX(CONSULTAS!$L:$L,MATCH(H75&amp;"#GR",CONSULTAS!$T:$T,0)),"—"))</f>
        <v/>
      </c>
      <c r="P75" s="13" t="str">
        <f>IF(H75="","",IFERROR(INDEX(CONSULTAS!$Q:$Q,MATCH(H75&amp;"#GR",CONSULTAS!$T:$T,0)),""))</f>
        <v/>
      </c>
      <c r="Q75" s="7" t="str">
        <f>IF(H75="","",IF(COUNTIFS(CONSULTAS!$C$2:$C$2000,H75,CONSULTAS!$E$2:$E$2000,"Seguradora",CONSULTAS!$S$2:$S$2000,"Sim")&gt;0,"Sim","Não"))</f>
        <v/>
      </c>
      <c r="R75" s="7" t="str">
        <f>IF(H75="","",IFERROR(INDEX(CONSULTAS!$L:$L,MATCH(H75&amp;"#Seguradora",CONSULTAS!$T:$T,0)),"—"))</f>
        <v/>
      </c>
      <c r="S75" s="13" t="str">
        <f>IF(H75="","",IFERROR(INDEX(CONSULTAS!$Q:$Q,MATCH(H75&amp;"#Seguradora",CONSULTAS!$T:$T,0)),""))</f>
        <v/>
      </c>
      <c r="T75" s="10" t="str">
        <f>IF(H75="","",IFERROR(INDEX(CONSULTAS!$N:$N,MATCH(H75&amp;"#GR",CONSULTAS!$T:$T,0)),""))</f>
        <v/>
      </c>
      <c r="U75" s="7" t="str">
        <f>IF(K75="","N/A",IF(AND(COUNTIFS(CONSULTAS!$C$2:$C$2000,K75,CONSULTAS!$E$2:$E$2000,"GR",CONSULTAS!$S$2:$S$2000,"Sim")&gt;0,COUNTIFS(CONSULTAS!$C$2:$C$2000,K75,CONSULTAS!$E$2:$E$2000,"Seguradora",CONSULTAS!$S$2:$S$2000,"Sim")&gt;0),"Sim","Não"))</f>
        <v>N/A</v>
      </c>
      <c r="V75" s="7" t="str">
        <f>IF(C75="","",IFERROR(INDEX(VEICULOS!$X:$X,MATCH(C75,VEICULOS!$A:$A,0)),"Não"))</f>
        <v/>
      </c>
      <c r="W75" s="7"/>
      <c r="X75" s="7"/>
      <c r="Y75" s="7"/>
      <c r="Z75" s="10"/>
      <c r="AA75" s="7"/>
      <c r="AB75" s="10" t="str">
        <f t="shared" si="17"/>
        <v/>
      </c>
      <c r="AC75" s="7">
        <f>IF(OR(Y75="",AB75=""),0,SUMPRODUCT((PGR_REGRAS!$C$2:$C$61=Y75)*(PGR_REGRAS!$D$2:$D$61&lt;=AB75)*(PGR_REGRAS!$E$2:$E$61&gt;=AB75)*(PGR_REGRAS!$C$2:$C$61&lt;&gt;"")*ROW(PGR_REGRAS!$C$2:$C$61)))</f>
        <v>0</v>
      </c>
      <c r="AD75" s="7" t="str">
        <f>IF(AC75=0,IF(Y75="","","Sem regra - consultar seguradora"),INDEX(PGR_REGRAS!$A:$A,AC75))</f>
        <v/>
      </c>
      <c r="AE75" s="7" t="str">
        <f>IF(AC75=0,"",INDEX(PGR_REGRAS!$T:$T,AC75))</f>
        <v/>
      </c>
      <c r="AF75" s="7" t="str">
        <f>IF(AC75=0,"",INDEX(PGR_REGRAS!$I:$I,AC75))</f>
        <v/>
      </c>
      <c r="AG75" s="7" t="str">
        <f>IF(AC75=0,"",INDEX(PGR_REGRAS!$K:$K,AC75))</f>
        <v/>
      </c>
      <c r="AH75" s="7" t="str">
        <f t="shared" si="18"/>
        <v/>
      </c>
      <c r="AI75" s="7"/>
      <c r="AJ75" s="7"/>
      <c r="AK75" s="7"/>
      <c r="AL75" s="7"/>
      <c r="AM75" s="7"/>
      <c r="AN75" s="7"/>
      <c r="AO75" s="13"/>
      <c r="AP75" s="12"/>
      <c r="AQ75" s="12"/>
      <c r="AR75" s="7" t="str">
        <f>IF(C75="","",IFERROR(INDEX(RASTREADORES!$F:$F,MATCH(C75&amp;"#Principal",RASTREADORES!$Y:$Y,0))&amp;" ("&amp;INDEX(RASTREADORES!$G:$G,MATCH(C75&amp;"#Principal",RASTREADORES!$Y:$Y,0))&amp;")","Sem rastreador principal"))</f>
        <v/>
      </c>
      <c r="AS75" s="7" t="str">
        <f>IF(C75="","",IFERROR(INDEX(RASTREADORES!$H:$H,MATCH(C75&amp;"#Principal",RASTREADORES!$Y:$Y,0)),"—"))</f>
        <v/>
      </c>
      <c r="AT75" s="7" t="str">
        <f>IF(C75="","",IFERROR(INDEX(RASTREADORES!$A:$A,MATCH(C75&amp;"#Redundante",RASTREADORES!$Y:$Y,0)),IFERROR(INDEX(RASTREADORES!$A:$A,MATCH(C75&amp;"#Isca retornável",RASTREADORES!$Y:$Y,0)),IFERROR(INDEX(RASTREADORES!$A:$A,MATCH(C75&amp;"#Isca descartável",RASTREADORES!$Y:$Y,0)),"Nenhum"))))</f>
        <v/>
      </c>
      <c r="AU75" s="7" t="str">
        <f>IF(C75="","",IFERROR(INDEX(RASTREADORES!$L:$L,MATCH(C75&amp;"#Principal",RASTREADORES!$Y:$Y,0)),""))</f>
        <v/>
      </c>
      <c r="AV75" s="7" t="str">
        <f>IF(C75="","",IF(COUNTIFS(ESPELHAMENTOS!$B$2:$B$2000,C75,ESPELHAMENTOS!$O$2:$O$2000,"Sim")&gt;0,"Sim","Não"))</f>
        <v/>
      </c>
      <c r="AW75" s="7" t="str">
        <f>IF(C75="","",COUNTIFS(ESPELHAMENTOS!$B$2:$B$2000,C75,ESPELHAMENTOS!$O$2:$O$2000,"Sim"))</f>
        <v/>
      </c>
      <c r="AX75" s="7" t="str">
        <f>IF(C75="","",IF(COUNTIFS(ESPELHAMENTOS!$B$2:$B$2000,C75,ESPELHAMENTOS!$O$2:$O$2000,"Sim",ESPELHAMENTOS!$E$2:$E$2000,"GR transportadora")&gt;0,"Sim","Não"))</f>
        <v/>
      </c>
      <c r="AY75" s="7" t="str">
        <f>IF(OR(AQ75="",C75=""),"",IFERROR(ROUND((AQ75-SUMPRODUCT(MIN((ESPELHAMENTOS!$C$2:$C$2000=A75)*ESPELHAMENTOS!$H$2:$H$2000+(ESPELHAMENTOS!$C$2:$C$2000&lt;&gt;A75)*99999)))*24,1),""))</f>
        <v/>
      </c>
      <c r="AZ75" s="7" t="str">
        <f ca="1">IF(C75="","",IF(COUNTIFS(CHECKLISTS!$B$2:$B$2000,C75,CHECKLISTS!$AH$2:$AH$2000,"Válido",CHECKLISTS!$AG$2:$AG$2000,"&gt;="&amp;INT(IF(AO75="",TODAY(),AO75)))+COUNTIFS(CHECKLISTS!$B$2:$B$2000,C75,CHECKLISTS!$AH$2:$AH$2000,"Vence &lt;=7d",CHECKLISTS!$AG$2:$AG$2000,"&gt;="&amp;INT(IF(AO75="",TODAY(),AO75)))&gt;0,"Sim","Não"))</f>
        <v/>
      </c>
      <c r="BA75" s="13" t="str">
        <f>IF(C75="","",IF(COUNTIFS(CHECKLISTS!$B$2:$B$2000,C75,CHECKLISTS!$AF$2:$AF$2000,"Aprovado")=0,"",SUMPRODUCT(MAX((CHECKLISTS!$B$2:$B$2000=C75)*CHECKLISTS!$AG$2:$AG$2000))))</f>
        <v/>
      </c>
      <c r="BB75" s="7" t="str">
        <f>IF(A75="","",IF(COUNTIFS(SMP!$B$2:$B$2000,A75,SMP!$I$2:$I$2000,"Liberada")+COUNTIFS(SMP!$B$2:$B$2000,A75,SMP!$I$2:$I$2000,"Em andamento")+COUNTIFS(SMP!$B$2:$B$2000,A75,SMP!$I$2:$I$2000,"Finalizada")&gt;0,"Sim","Não"))</f>
        <v/>
      </c>
      <c r="BC75" s="7" t="str">
        <f>IF(A75="","",IFERROR(INDEX(SMP!$A:$A,MATCH(A75,SMP!$B:$B,0)),"—"))</f>
        <v/>
      </c>
      <c r="BD75" s="7" t="str">
        <f>IF(A75="","",IFERROR(INDEX(SMP!$I:$I,MATCH(A75,SMP!$B:$B,0)),"Não aberta"))</f>
        <v/>
      </c>
      <c r="BE75" s="7" t="str">
        <f>IF(A75="","",IFERROR(INDEX(SMP!$D:$D,MATCH(A75,SMP!$B:$B,0)),""))</f>
        <v/>
      </c>
      <c r="BF75" s="7" t="str">
        <f>IF(A75="","",IF(COUNTIFS(AVERBACOES!$B$2:$B$2000,A75,AVERBACOES!$Q$2:$Q$2000,"Averbado completo")+COUNTIFS(AVERBACOES!$B$2:$B$2000,A75,AVERBACOES!$Q$2:$Q$2000,"Averbado CRT")+COUNTIFS(AVERBACOES!$B$2:$B$2000,A75,AVERBACOES!$Q$2:$Q$2000,"Averbado CT-e")+COUNTIFS(AVERBACOES!$B$2:$B$2000,A75,AVERBACOES!$Q$2:$Q$2000,"Averbado MDF-e")+COUNTIFS(AVERBACOES!$B$2:$B$2000,A75,AVERBACOES!$Q$2:$Q$2000,"Averbado pelo embarcador")&gt;0,"Sim","Não"))</f>
        <v/>
      </c>
      <c r="BG75" s="7" t="str">
        <f>IF(A75="","",IFERROR(INDEX(AVERBACOES!$L:$L,MATCH(A75,AVERBACOES!$B:$B,0)),"—"))</f>
        <v/>
      </c>
      <c r="BH75" s="7"/>
      <c r="BI75" s="7"/>
      <c r="BJ75" s="7"/>
      <c r="BK75" s="7"/>
      <c r="BL75" s="7"/>
      <c r="BM75" s="7">
        <f t="shared" si="19"/>
        <v>0</v>
      </c>
      <c r="BN75" s="7" t="str">
        <f t="shared" si="20"/>
        <v/>
      </c>
      <c r="BO75" s="7" t="str">
        <f t="shared" si="21"/>
        <v/>
      </c>
      <c r="BP75" s="7" t="str">
        <f t="shared" si="22"/>
        <v/>
      </c>
      <c r="BQ75" s="7" t="str">
        <f t="shared" si="23"/>
        <v/>
      </c>
      <c r="BR75" s="12"/>
      <c r="BS75" s="7" t="str">
        <f t="shared" si="24"/>
        <v/>
      </c>
      <c r="BT75" s="7" t="str">
        <f>IF(C75="","",IF(BV75=0,"Sem posição registrada",IFERROR(INDEX(POSICOES!$E:$E,MATCH(C75&amp;"#"&amp;ROUND(BV75*1440,0),POSICOES!$R:$R,0)),"?")))</f>
        <v/>
      </c>
      <c r="BU75" s="7" t="str">
        <f>IF(OR(C75="",BV75=0),"",IFERROR(INDEX(POSICOES!$F:$F,MATCH(C75&amp;"#"&amp;ROUND(BV75*1440,0),POSICOES!$R:$R,0))&amp;"/"&amp;INDEX(POSICOES!$G:$G,MATCH(C75&amp;"#"&amp;ROUND(BV75*1440,0),POSICOES!$R:$R,0))&amp;" - "&amp;INDEX(POSICOES!$H:$H,MATCH(C75&amp;"#"&amp;ROUND(BV75*1440,0),POSICOES!$R:$R,0)),""))</f>
        <v/>
      </c>
      <c r="BV75" s="14">
        <f>IF(C75="",0,SUMPRODUCT(MAX((POSICOES!$C$2:$C$3000=C75)*POSICOES!$B$2:$B$3000)))</f>
        <v>0</v>
      </c>
      <c r="BW75" s="7" t="str">
        <f t="shared" ca="1" si="25"/>
        <v/>
      </c>
      <c r="BX75" s="7" t="str">
        <f t="shared" ca="1" si="26"/>
        <v/>
      </c>
      <c r="BY75" s="12"/>
      <c r="BZ75" s="12"/>
      <c r="CA75" s="7" t="str">
        <f>IF(A75="","",IF(COUNTIFS(FRONTEIRA!$B$2:$B$2000,A75,FRONTEIRA!$AA$2:$AA$2000,"Sim")=0,"",ROUND(SUMIFS(FRONTEIRA!$Y$2:$Y$2000,FRONTEIRA!$B$2:$B$2000,A75,FRONTEIRA!$AA$2:$AA$2000,"Sim"),1)))</f>
        <v/>
      </c>
      <c r="CB75" s="7" t="str">
        <f>IF(A75="","",IFERROR(INDEX(FRONTEIRA!$L:$L,MATCH(A75,FRONTEIRA!$B:$B,0)),""))</f>
        <v/>
      </c>
      <c r="CC75" s="7" t="str">
        <f>IF(A75="","",IF(COUNTIFS(OCORRENCIAS!$B$2:$B$2000,A75,OCORRENCIAS!$Z$2:$Z$2000,"Sim")&gt;0,"Sim","Não"))</f>
        <v/>
      </c>
      <c r="CD75" s="7" t="str">
        <f t="shared" si="27"/>
        <v/>
      </c>
      <c r="CE75" s="7"/>
      <c r="CF75" s="7" t="str">
        <f t="shared" ca="1" si="28"/>
        <v xml:space="preserve">Motorista GR; Motorista seguradora; Veículo GR; Checklist; Espelhamento; SMP; Averbação; </v>
      </c>
      <c r="CG75" s="7" t="str">
        <f t="shared" si="29"/>
        <v/>
      </c>
      <c r="CH75" s="7" t="str">
        <f t="shared" si="30"/>
        <v/>
      </c>
      <c r="CI75" s="7" t="str">
        <f t="shared" si="31"/>
        <v>Não</v>
      </c>
      <c r="CJ75" s="7" t="str">
        <f t="shared" si="32"/>
        <v/>
      </c>
      <c r="CK75" s="7"/>
      <c r="CL75" s="7"/>
      <c r="CM75" s="7"/>
      <c r="CN75" s="12"/>
      <c r="CO75" s="7"/>
      <c r="CP75" s="7" t="str">
        <f t="shared" ca="1" si="33"/>
        <v/>
      </c>
    </row>
    <row r="76" spans="1:94" x14ac:dyDescent="0.25">
      <c r="A76" s="7"/>
      <c r="B76" s="12"/>
      <c r="C76" s="7"/>
      <c r="D76" s="7"/>
      <c r="E76" s="7"/>
      <c r="F76" s="7" t="str">
        <f>IF(C76="","",IFERROR(INDEX(VEICULOS!$C:$C,MATCH(C76,VEICULOS!$A:$A,0)),"?")&amp;IF(D76="",""," + "&amp;IFERROR(INDEX(VEICULOS!$C:$C,MATCH(D76,VEICULOS!$A:$A,0)),"?"))&amp;IF(E76="",""," + "&amp;IFERROR(INDEX(VEICULOS!$C:$C,MATCH(E76,VEICULOS!$A:$A,0)),"?")))</f>
        <v/>
      </c>
      <c r="G76" s="7" t="str">
        <f>IF(C76="","",IFERROR(INDEX(VEICULOS!$I:$I,MATCH(C76,VEICULOS!$A:$A,0)),"Não cadastrado"))</f>
        <v/>
      </c>
      <c r="H76" s="7"/>
      <c r="I76" s="7" t="str">
        <f>IF(H76="","",IFERROR(INDEX(MOTORISTAS!$B:$B,MATCH(H76,MOTORISTAS!$A:$A,0)),"Não cadastrado"))</f>
        <v/>
      </c>
      <c r="J76" s="7"/>
      <c r="K76" s="7"/>
      <c r="L76" s="7" t="str">
        <f>IF(K76="","",IFERROR(INDEX(MOTORISTAS!$B:$B,MATCH(K76,MOTORISTAS!$A:$A,0)),"Não cadastrado"))</f>
        <v/>
      </c>
      <c r="M76" s="7" t="str">
        <f>IF(H76="","",IFERROR(INDEX(MOTORISTAS!$AA:$AA,MATCH(H76,MOTORISTAS!$A:$A,0)),"Não cadastrado"))</f>
        <v/>
      </c>
      <c r="N76" s="7" t="str">
        <f>IF(H76="","",IF(COUNTIFS(CONSULTAS!$C$2:$C$2000,H76,CONSULTAS!$E$2:$E$2000,"GR",CONSULTAS!$S$2:$S$2000,"Sim")&gt;0,"Sim","Não"))</f>
        <v/>
      </c>
      <c r="O76" s="7" t="str">
        <f>IF(H76="","",IFERROR(INDEX(CONSULTAS!$L:$L,MATCH(H76&amp;"#GR",CONSULTAS!$T:$T,0)),"—"))</f>
        <v/>
      </c>
      <c r="P76" s="13" t="str">
        <f>IF(H76="","",IFERROR(INDEX(CONSULTAS!$Q:$Q,MATCH(H76&amp;"#GR",CONSULTAS!$T:$T,0)),""))</f>
        <v/>
      </c>
      <c r="Q76" s="7" t="str">
        <f>IF(H76="","",IF(COUNTIFS(CONSULTAS!$C$2:$C$2000,H76,CONSULTAS!$E$2:$E$2000,"Seguradora",CONSULTAS!$S$2:$S$2000,"Sim")&gt;0,"Sim","Não"))</f>
        <v/>
      </c>
      <c r="R76" s="7" t="str">
        <f>IF(H76="","",IFERROR(INDEX(CONSULTAS!$L:$L,MATCH(H76&amp;"#Seguradora",CONSULTAS!$T:$T,0)),"—"))</f>
        <v/>
      </c>
      <c r="S76" s="13" t="str">
        <f>IF(H76="","",IFERROR(INDEX(CONSULTAS!$Q:$Q,MATCH(H76&amp;"#Seguradora",CONSULTAS!$T:$T,0)),""))</f>
        <v/>
      </c>
      <c r="T76" s="10" t="str">
        <f>IF(H76="","",IFERROR(INDEX(CONSULTAS!$N:$N,MATCH(H76&amp;"#GR",CONSULTAS!$T:$T,0)),""))</f>
        <v/>
      </c>
      <c r="U76" s="7" t="str">
        <f>IF(K76="","N/A",IF(AND(COUNTIFS(CONSULTAS!$C$2:$C$2000,K76,CONSULTAS!$E$2:$E$2000,"GR",CONSULTAS!$S$2:$S$2000,"Sim")&gt;0,COUNTIFS(CONSULTAS!$C$2:$C$2000,K76,CONSULTAS!$E$2:$E$2000,"Seguradora",CONSULTAS!$S$2:$S$2000,"Sim")&gt;0),"Sim","Não"))</f>
        <v>N/A</v>
      </c>
      <c r="V76" s="7" t="str">
        <f>IF(C76="","",IFERROR(INDEX(VEICULOS!$X:$X,MATCH(C76,VEICULOS!$A:$A,0)),"Não"))</f>
        <v/>
      </c>
      <c r="W76" s="7"/>
      <c r="X76" s="7"/>
      <c r="Y76" s="7"/>
      <c r="Z76" s="10"/>
      <c r="AA76" s="7"/>
      <c r="AB76" s="10" t="str">
        <f t="shared" si="17"/>
        <v/>
      </c>
      <c r="AC76" s="7">
        <f>IF(OR(Y76="",AB76=""),0,SUMPRODUCT((PGR_REGRAS!$C$2:$C$61=Y76)*(PGR_REGRAS!$D$2:$D$61&lt;=AB76)*(PGR_REGRAS!$E$2:$E$61&gt;=AB76)*(PGR_REGRAS!$C$2:$C$61&lt;&gt;"")*ROW(PGR_REGRAS!$C$2:$C$61)))</f>
        <v>0</v>
      </c>
      <c r="AD76" s="7" t="str">
        <f>IF(AC76=0,IF(Y76="","","Sem regra - consultar seguradora"),INDEX(PGR_REGRAS!$A:$A,AC76))</f>
        <v/>
      </c>
      <c r="AE76" s="7" t="str">
        <f>IF(AC76=0,"",INDEX(PGR_REGRAS!$T:$T,AC76))</f>
        <v/>
      </c>
      <c r="AF76" s="7" t="str">
        <f>IF(AC76=0,"",INDEX(PGR_REGRAS!$I:$I,AC76))</f>
        <v/>
      </c>
      <c r="AG76" s="7" t="str">
        <f>IF(AC76=0,"",INDEX(PGR_REGRAS!$K:$K,AC76))</f>
        <v/>
      </c>
      <c r="AH76" s="7" t="str">
        <f t="shared" si="18"/>
        <v/>
      </c>
      <c r="AI76" s="7"/>
      <c r="AJ76" s="7"/>
      <c r="AK76" s="7"/>
      <c r="AL76" s="7"/>
      <c r="AM76" s="7"/>
      <c r="AN76" s="7"/>
      <c r="AO76" s="13"/>
      <c r="AP76" s="12"/>
      <c r="AQ76" s="12"/>
      <c r="AR76" s="7" t="str">
        <f>IF(C76="","",IFERROR(INDEX(RASTREADORES!$F:$F,MATCH(C76&amp;"#Principal",RASTREADORES!$Y:$Y,0))&amp;" ("&amp;INDEX(RASTREADORES!$G:$G,MATCH(C76&amp;"#Principal",RASTREADORES!$Y:$Y,0))&amp;")","Sem rastreador principal"))</f>
        <v/>
      </c>
      <c r="AS76" s="7" t="str">
        <f>IF(C76="","",IFERROR(INDEX(RASTREADORES!$H:$H,MATCH(C76&amp;"#Principal",RASTREADORES!$Y:$Y,0)),"—"))</f>
        <v/>
      </c>
      <c r="AT76" s="7" t="str">
        <f>IF(C76="","",IFERROR(INDEX(RASTREADORES!$A:$A,MATCH(C76&amp;"#Redundante",RASTREADORES!$Y:$Y,0)),IFERROR(INDEX(RASTREADORES!$A:$A,MATCH(C76&amp;"#Isca retornável",RASTREADORES!$Y:$Y,0)),IFERROR(INDEX(RASTREADORES!$A:$A,MATCH(C76&amp;"#Isca descartável",RASTREADORES!$Y:$Y,0)),"Nenhum"))))</f>
        <v/>
      </c>
      <c r="AU76" s="7" t="str">
        <f>IF(C76="","",IFERROR(INDEX(RASTREADORES!$L:$L,MATCH(C76&amp;"#Principal",RASTREADORES!$Y:$Y,0)),""))</f>
        <v/>
      </c>
      <c r="AV76" s="7" t="str">
        <f>IF(C76="","",IF(COUNTIFS(ESPELHAMENTOS!$B$2:$B$2000,C76,ESPELHAMENTOS!$O$2:$O$2000,"Sim")&gt;0,"Sim","Não"))</f>
        <v/>
      </c>
      <c r="AW76" s="7" t="str">
        <f>IF(C76="","",COUNTIFS(ESPELHAMENTOS!$B$2:$B$2000,C76,ESPELHAMENTOS!$O$2:$O$2000,"Sim"))</f>
        <v/>
      </c>
      <c r="AX76" s="7" t="str">
        <f>IF(C76="","",IF(COUNTIFS(ESPELHAMENTOS!$B$2:$B$2000,C76,ESPELHAMENTOS!$O$2:$O$2000,"Sim",ESPELHAMENTOS!$E$2:$E$2000,"GR transportadora")&gt;0,"Sim","Não"))</f>
        <v/>
      </c>
      <c r="AY76" s="7" t="str">
        <f>IF(OR(AQ76="",C76=""),"",IFERROR(ROUND((AQ76-SUMPRODUCT(MIN((ESPELHAMENTOS!$C$2:$C$2000=A76)*ESPELHAMENTOS!$H$2:$H$2000+(ESPELHAMENTOS!$C$2:$C$2000&lt;&gt;A76)*99999)))*24,1),""))</f>
        <v/>
      </c>
      <c r="AZ76" s="7" t="str">
        <f ca="1">IF(C76="","",IF(COUNTIFS(CHECKLISTS!$B$2:$B$2000,C76,CHECKLISTS!$AH$2:$AH$2000,"Válido",CHECKLISTS!$AG$2:$AG$2000,"&gt;="&amp;INT(IF(AO76="",TODAY(),AO76)))+COUNTIFS(CHECKLISTS!$B$2:$B$2000,C76,CHECKLISTS!$AH$2:$AH$2000,"Vence &lt;=7d",CHECKLISTS!$AG$2:$AG$2000,"&gt;="&amp;INT(IF(AO76="",TODAY(),AO76)))&gt;0,"Sim","Não"))</f>
        <v/>
      </c>
      <c r="BA76" s="13" t="str">
        <f>IF(C76="","",IF(COUNTIFS(CHECKLISTS!$B$2:$B$2000,C76,CHECKLISTS!$AF$2:$AF$2000,"Aprovado")=0,"",SUMPRODUCT(MAX((CHECKLISTS!$B$2:$B$2000=C76)*CHECKLISTS!$AG$2:$AG$2000))))</f>
        <v/>
      </c>
      <c r="BB76" s="7" t="str">
        <f>IF(A76="","",IF(COUNTIFS(SMP!$B$2:$B$2000,A76,SMP!$I$2:$I$2000,"Liberada")+COUNTIFS(SMP!$B$2:$B$2000,A76,SMP!$I$2:$I$2000,"Em andamento")+COUNTIFS(SMP!$B$2:$B$2000,A76,SMP!$I$2:$I$2000,"Finalizada")&gt;0,"Sim","Não"))</f>
        <v/>
      </c>
      <c r="BC76" s="7" t="str">
        <f>IF(A76="","",IFERROR(INDEX(SMP!$A:$A,MATCH(A76,SMP!$B:$B,0)),"—"))</f>
        <v/>
      </c>
      <c r="BD76" s="7" t="str">
        <f>IF(A76="","",IFERROR(INDEX(SMP!$I:$I,MATCH(A76,SMP!$B:$B,0)),"Não aberta"))</f>
        <v/>
      </c>
      <c r="BE76" s="7" t="str">
        <f>IF(A76="","",IFERROR(INDEX(SMP!$D:$D,MATCH(A76,SMP!$B:$B,0)),""))</f>
        <v/>
      </c>
      <c r="BF76" s="7" t="str">
        <f>IF(A76="","",IF(COUNTIFS(AVERBACOES!$B$2:$B$2000,A76,AVERBACOES!$Q$2:$Q$2000,"Averbado completo")+COUNTIFS(AVERBACOES!$B$2:$B$2000,A76,AVERBACOES!$Q$2:$Q$2000,"Averbado CRT")+COUNTIFS(AVERBACOES!$B$2:$B$2000,A76,AVERBACOES!$Q$2:$Q$2000,"Averbado CT-e")+COUNTIFS(AVERBACOES!$B$2:$B$2000,A76,AVERBACOES!$Q$2:$Q$2000,"Averbado MDF-e")+COUNTIFS(AVERBACOES!$B$2:$B$2000,A76,AVERBACOES!$Q$2:$Q$2000,"Averbado pelo embarcador")&gt;0,"Sim","Não"))</f>
        <v/>
      </c>
      <c r="BG76" s="7" t="str">
        <f>IF(A76="","",IFERROR(INDEX(AVERBACOES!$L:$L,MATCH(A76,AVERBACOES!$B:$B,0)),"—"))</f>
        <v/>
      </c>
      <c r="BH76" s="7"/>
      <c r="BI76" s="7"/>
      <c r="BJ76" s="7"/>
      <c r="BK76" s="7"/>
      <c r="BL76" s="7"/>
      <c r="BM76" s="7">
        <f t="shared" si="19"/>
        <v>0</v>
      </c>
      <c r="BN76" s="7" t="str">
        <f t="shared" si="20"/>
        <v/>
      </c>
      <c r="BO76" s="7" t="str">
        <f t="shared" si="21"/>
        <v/>
      </c>
      <c r="BP76" s="7" t="str">
        <f t="shared" si="22"/>
        <v/>
      </c>
      <c r="BQ76" s="7" t="str">
        <f t="shared" si="23"/>
        <v/>
      </c>
      <c r="BR76" s="12"/>
      <c r="BS76" s="7" t="str">
        <f t="shared" si="24"/>
        <v/>
      </c>
      <c r="BT76" s="7" t="str">
        <f>IF(C76="","",IF(BV76=0,"Sem posição registrada",IFERROR(INDEX(POSICOES!$E:$E,MATCH(C76&amp;"#"&amp;ROUND(BV76*1440,0),POSICOES!$R:$R,0)),"?")))</f>
        <v/>
      </c>
      <c r="BU76" s="7" t="str">
        <f>IF(OR(C76="",BV76=0),"",IFERROR(INDEX(POSICOES!$F:$F,MATCH(C76&amp;"#"&amp;ROUND(BV76*1440,0),POSICOES!$R:$R,0))&amp;"/"&amp;INDEX(POSICOES!$G:$G,MATCH(C76&amp;"#"&amp;ROUND(BV76*1440,0),POSICOES!$R:$R,0))&amp;" - "&amp;INDEX(POSICOES!$H:$H,MATCH(C76&amp;"#"&amp;ROUND(BV76*1440,0),POSICOES!$R:$R,0)),""))</f>
        <v/>
      </c>
      <c r="BV76" s="14">
        <f>IF(C76="",0,SUMPRODUCT(MAX((POSICOES!$C$2:$C$3000=C76)*POSICOES!$B$2:$B$3000)))</f>
        <v>0</v>
      </c>
      <c r="BW76" s="7" t="str">
        <f t="shared" ca="1" si="25"/>
        <v/>
      </c>
      <c r="BX76" s="7" t="str">
        <f t="shared" ca="1" si="26"/>
        <v/>
      </c>
      <c r="BY76" s="12"/>
      <c r="BZ76" s="12"/>
      <c r="CA76" s="7" t="str">
        <f>IF(A76="","",IF(COUNTIFS(FRONTEIRA!$B$2:$B$2000,A76,FRONTEIRA!$AA$2:$AA$2000,"Sim")=0,"",ROUND(SUMIFS(FRONTEIRA!$Y$2:$Y$2000,FRONTEIRA!$B$2:$B$2000,A76,FRONTEIRA!$AA$2:$AA$2000,"Sim"),1)))</f>
        <v/>
      </c>
      <c r="CB76" s="7" t="str">
        <f>IF(A76="","",IFERROR(INDEX(FRONTEIRA!$L:$L,MATCH(A76,FRONTEIRA!$B:$B,0)),""))</f>
        <v/>
      </c>
      <c r="CC76" s="7" t="str">
        <f>IF(A76="","",IF(COUNTIFS(OCORRENCIAS!$B$2:$B$2000,A76,OCORRENCIAS!$Z$2:$Z$2000,"Sim")&gt;0,"Sim","Não"))</f>
        <v/>
      </c>
      <c r="CD76" s="7" t="str">
        <f t="shared" si="27"/>
        <v/>
      </c>
      <c r="CE76" s="7"/>
      <c r="CF76" s="7" t="str">
        <f t="shared" ca="1" si="28"/>
        <v xml:space="preserve">Motorista GR; Motorista seguradora; Veículo GR; Checklist; Espelhamento; SMP; Averbação; </v>
      </c>
      <c r="CG76" s="7" t="str">
        <f t="shared" si="29"/>
        <v/>
      </c>
      <c r="CH76" s="7" t="str">
        <f t="shared" si="30"/>
        <v/>
      </c>
      <c r="CI76" s="7" t="str">
        <f t="shared" si="31"/>
        <v>Não</v>
      </c>
      <c r="CJ76" s="7" t="str">
        <f t="shared" si="32"/>
        <v/>
      </c>
      <c r="CK76" s="7"/>
      <c r="CL76" s="7"/>
      <c r="CM76" s="7"/>
      <c r="CN76" s="12"/>
      <c r="CO76" s="7"/>
      <c r="CP76" s="7" t="str">
        <f t="shared" ca="1" si="33"/>
        <v/>
      </c>
    </row>
    <row r="77" spans="1:94" x14ac:dyDescent="0.25">
      <c r="A77" s="7"/>
      <c r="B77" s="12"/>
      <c r="C77" s="7"/>
      <c r="D77" s="7"/>
      <c r="E77" s="7"/>
      <c r="F77" s="7" t="str">
        <f>IF(C77="","",IFERROR(INDEX(VEICULOS!$C:$C,MATCH(C77,VEICULOS!$A:$A,0)),"?")&amp;IF(D77="",""," + "&amp;IFERROR(INDEX(VEICULOS!$C:$C,MATCH(D77,VEICULOS!$A:$A,0)),"?"))&amp;IF(E77="",""," + "&amp;IFERROR(INDEX(VEICULOS!$C:$C,MATCH(E77,VEICULOS!$A:$A,0)),"?")))</f>
        <v/>
      </c>
      <c r="G77" s="7" t="str">
        <f>IF(C77="","",IFERROR(INDEX(VEICULOS!$I:$I,MATCH(C77,VEICULOS!$A:$A,0)),"Não cadastrado"))</f>
        <v/>
      </c>
      <c r="H77" s="7"/>
      <c r="I77" s="7" t="str">
        <f>IF(H77="","",IFERROR(INDEX(MOTORISTAS!$B:$B,MATCH(H77,MOTORISTAS!$A:$A,0)),"Não cadastrado"))</f>
        <v/>
      </c>
      <c r="J77" s="7"/>
      <c r="K77" s="7"/>
      <c r="L77" s="7" t="str">
        <f>IF(K77="","",IFERROR(INDEX(MOTORISTAS!$B:$B,MATCH(K77,MOTORISTAS!$A:$A,0)),"Não cadastrado"))</f>
        <v/>
      </c>
      <c r="M77" s="7" t="str">
        <f>IF(H77="","",IFERROR(INDEX(MOTORISTAS!$AA:$AA,MATCH(H77,MOTORISTAS!$A:$A,0)),"Não cadastrado"))</f>
        <v/>
      </c>
      <c r="N77" s="7" t="str">
        <f>IF(H77="","",IF(COUNTIFS(CONSULTAS!$C$2:$C$2000,H77,CONSULTAS!$E$2:$E$2000,"GR",CONSULTAS!$S$2:$S$2000,"Sim")&gt;0,"Sim","Não"))</f>
        <v/>
      </c>
      <c r="O77" s="7" t="str">
        <f>IF(H77="","",IFERROR(INDEX(CONSULTAS!$L:$L,MATCH(H77&amp;"#GR",CONSULTAS!$T:$T,0)),"—"))</f>
        <v/>
      </c>
      <c r="P77" s="13" t="str">
        <f>IF(H77="","",IFERROR(INDEX(CONSULTAS!$Q:$Q,MATCH(H77&amp;"#GR",CONSULTAS!$T:$T,0)),""))</f>
        <v/>
      </c>
      <c r="Q77" s="7" t="str">
        <f>IF(H77="","",IF(COUNTIFS(CONSULTAS!$C$2:$C$2000,H77,CONSULTAS!$E$2:$E$2000,"Seguradora",CONSULTAS!$S$2:$S$2000,"Sim")&gt;0,"Sim","Não"))</f>
        <v/>
      </c>
      <c r="R77" s="7" t="str">
        <f>IF(H77="","",IFERROR(INDEX(CONSULTAS!$L:$L,MATCH(H77&amp;"#Seguradora",CONSULTAS!$T:$T,0)),"—"))</f>
        <v/>
      </c>
      <c r="S77" s="13" t="str">
        <f>IF(H77="","",IFERROR(INDEX(CONSULTAS!$Q:$Q,MATCH(H77&amp;"#Seguradora",CONSULTAS!$T:$T,0)),""))</f>
        <v/>
      </c>
      <c r="T77" s="10" t="str">
        <f>IF(H77="","",IFERROR(INDEX(CONSULTAS!$N:$N,MATCH(H77&amp;"#GR",CONSULTAS!$T:$T,0)),""))</f>
        <v/>
      </c>
      <c r="U77" s="7" t="str">
        <f>IF(K77="","N/A",IF(AND(COUNTIFS(CONSULTAS!$C$2:$C$2000,K77,CONSULTAS!$E$2:$E$2000,"GR",CONSULTAS!$S$2:$S$2000,"Sim")&gt;0,COUNTIFS(CONSULTAS!$C$2:$C$2000,K77,CONSULTAS!$E$2:$E$2000,"Seguradora",CONSULTAS!$S$2:$S$2000,"Sim")&gt;0),"Sim","Não"))</f>
        <v>N/A</v>
      </c>
      <c r="V77" s="7" t="str">
        <f>IF(C77="","",IFERROR(INDEX(VEICULOS!$X:$X,MATCH(C77,VEICULOS!$A:$A,0)),"Não"))</f>
        <v/>
      </c>
      <c r="W77" s="7"/>
      <c r="X77" s="7"/>
      <c r="Y77" s="7"/>
      <c r="Z77" s="10"/>
      <c r="AA77" s="7"/>
      <c r="AB77" s="10" t="str">
        <f t="shared" si="17"/>
        <v/>
      </c>
      <c r="AC77" s="7">
        <f>IF(OR(Y77="",AB77=""),0,SUMPRODUCT((PGR_REGRAS!$C$2:$C$61=Y77)*(PGR_REGRAS!$D$2:$D$61&lt;=AB77)*(PGR_REGRAS!$E$2:$E$61&gt;=AB77)*(PGR_REGRAS!$C$2:$C$61&lt;&gt;"")*ROW(PGR_REGRAS!$C$2:$C$61)))</f>
        <v>0</v>
      </c>
      <c r="AD77" s="7" t="str">
        <f>IF(AC77=0,IF(Y77="","","Sem regra - consultar seguradora"),INDEX(PGR_REGRAS!$A:$A,AC77))</f>
        <v/>
      </c>
      <c r="AE77" s="7" t="str">
        <f>IF(AC77=0,"",INDEX(PGR_REGRAS!$T:$T,AC77))</f>
        <v/>
      </c>
      <c r="AF77" s="7" t="str">
        <f>IF(AC77=0,"",INDEX(PGR_REGRAS!$I:$I,AC77))</f>
        <v/>
      </c>
      <c r="AG77" s="7" t="str">
        <f>IF(AC77=0,"",INDEX(PGR_REGRAS!$K:$K,AC77))</f>
        <v/>
      </c>
      <c r="AH77" s="7" t="str">
        <f t="shared" si="18"/>
        <v/>
      </c>
      <c r="AI77" s="7"/>
      <c r="AJ77" s="7"/>
      <c r="AK77" s="7"/>
      <c r="AL77" s="7"/>
      <c r="AM77" s="7"/>
      <c r="AN77" s="7"/>
      <c r="AO77" s="13"/>
      <c r="AP77" s="12"/>
      <c r="AQ77" s="12"/>
      <c r="AR77" s="7" t="str">
        <f>IF(C77="","",IFERROR(INDEX(RASTREADORES!$F:$F,MATCH(C77&amp;"#Principal",RASTREADORES!$Y:$Y,0))&amp;" ("&amp;INDEX(RASTREADORES!$G:$G,MATCH(C77&amp;"#Principal",RASTREADORES!$Y:$Y,0))&amp;")","Sem rastreador principal"))</f>
        <v/>
      </c>
      <c r="AS77" s="7" t="str">
        <f>IF(C77="","",IFERROR(INDEX(RASTREADORES!$H:$H,MATCH(C77&amp;"#Principal",RASTREADORES!$Y:$Y,0)),"—"))</f>
        <v/>
      </c>
      <c r="AT77" s="7" t="str">
        <f>IF(C77="","",IFERROR(INDEX(RASTREADORES!$A:$A,MATCH(C77&amp;"#Redundante",RASTREADORES!$Y:$Y,0)),IFERROR(INDEX(RASTREADORES!$A:$A,MATCH(C77&amp;"#Isca retornável",RASTREADORES!$Y:$Y,0)),IFERROR(INDEX(RASTREADORES!$A:$A,MATCH(C77&amp;"#Isca descartável",RASTREADORES!$Y:$Y,0)),"Nenhum"))))</f>
        <v/>
      </c>
      <c r="AU77" s="7" t="str">
        <f>IF(C77="","",IFERROR(INDEX(RASTREADORES!$L:$L,MATCH(C77&amp;"#Principal",RASTREADORES!$Y:$Y,0)),""))</f>
        <v/>
      </c>
      <c r="AV77" s="7" t="str">
        <f>IF(C77="","",IF(COUNTIFS(ESPELHAMENTOS!$B$2:$B$2000,C77,ESPELHAMENTOS!$O$2:$O$2000,"Sim")&gt;0,"Sim","Não"))</f>
        <v/>
      </c>
      <c r="AW77" s="7" t="str">
        <f>IF(C77="","",COUNTIFS(ESPELHAMENTOS!$B$2:$B$2000,C77,ESPELHAMENTOS!$O$2:$O$2000,"Sim"))</f>
        <v/>
      </c>
      <c r="AX77" s="7" t="str">
        <f>IF(C77="","",IF(COUNTIFS(ESPELHAMENTOS!$B$2:$B$2000,C77,ESPELHAMENTOS!$O$2:$O$2000,"Sim",ESPELHAMENTOS!$E$2:$E$2000,"GR transportadora")&gt;0,"Sim","Não"))</f>
        <v/>
      </c>
      <c r="AY77" s="7" t="str">
        <f>IF(OR(AQ77="",C77=""),"",IFERROR(ROUND((AQ77-SUMPRODUCT(MIN((ESPELHAMENTOS!$C$2:$C$2000=A77)*ESPELHAMENTOS!$H$2:$H$2000+(ESPELHAMENTOS!$C$2:$C$2000&lt;&gt;A77)*99999)))*24,1),""))</f>
        <v/>
      </c>
      <c r="AZ77" s="7" t="str">
        <f ca="1">IF(C77="","",IF(COUNTIFS(CHECKLISTS!$B$2:$B$2000,C77,CHECKLISTS!$AH$2:$AH$2000,"Válido",CHECKLISTS!$AG$2:$AG$2000,"&gt;="&amp;INT(IF(AO77="",TODAY(),AO77)))+COUNTIFS(CHECKLISTS!$B$2:$B$2000,C77,CHECKLISTS!$AH$2:$AH$2000,"Vence &lt;=7d",CHECKLISTS!$AG$2:$AG$2000,"&gt;="&amp;INT(IF(AO77="",TODAY(),AO77)))&gt;0,"Sim","Não"))</f>
        <v/>
      </c>
      <c r="BA77" s="13" t="str">
        <f>IF(C77="","",IF(COUNTIFS(CHECKLISTS!$B$2:$B$2000,C77,CHECKLISTS!$AF$2:$AF$2000,"Aprovado")=0,"",SUMPRODUCT(MAX((CHECKLISTS!$B$2:$B$2000=C77)*CHECKLISTS!$AG$2:$AG$2000))))</f>
        <v/>
      </c>
      <c r="BB77" s="7" t="str">
        <f>IF(A77="","",IF(COUNTIFS(SMP!$B$2:$B$2000,A77,SMP!$I$2:$I$2000,"Liberada")+COUNTIFS(SMP!$B$2:$B$2000,A77,SMP!$I$2:$I$2000,"Em andamento")+COUNTIFS(SMP!$B$2:$B$2000,A77,SMP!$I$2:$I$2000,"Finalizada")&gt;0,"Sim","Não"))</f>
        <v/>
      </c>
      <c r="BC77" s="7" t="str">
        <f>IF(A77="","",IFERROR(INDEX(SMP!$A:$A,MATCH(A77,SMP!$B:$B,0)),"—"))</f>
        <v/>
      </c>
      <c r="BD77" s="7" t="str">
        <f>IF(A77="","",IFERROR(INDEX(SMP!$I:$I,MATCH(A77,SMP!$B:$B,0)),"Não aberta"))</f>
        <v/>
      </c>
      <c r="BE77" s="7" t="str">
        <f>IF(A77="","",IFERROR(INDEX(SMP!$D:$D,MATCH(A77,SMP!$B:$B,0)),""))</f>
        <v/>
      </c>
      <c r="BF77" s="7" t="str">
        <f>IF(A77="","",IF(COUNTIFS(AVERBACOES!$B$2:$B$2000,A77,AVERBACOES!$Q$2:$Q$2000,"Averbado completo")+COUNTIFS(AVERBACOES!$B$2:$B$2000,A77,AVERBACOES!$Q$2:$Q$2000,"Averbado CRT")+COUNTIFS(AVERBACOES!$B$2:$B$2000,A77,AVERBACOES!$Q$2:$Q$2000,"Averbado CT-e")+COUNTIFS(AVERBACOES!$B$2:$B$2000,A77,AVERBACOES!$Q$2:$Q$2000,"Averbado MDF-e")+COUNTIFS(AVERBACOES!$B$2:$B$2000,A77,AVERBACOES!$Q$2:$Q$2000,"Averbado pelo embarcador")&gt;0,"Sim","Não"))</f>
        <v/>
      </c>
      <c r="BG77" s="7" t="str">
        <f>IF(A77="","",IFERROR(INDEX(AVERBACOES!$L:$L,MATCH(A77,AVERBACOES!$B:$B,0)),"—"))</f>
        <v/>
      </c>
      <c r="BH77" s="7"/>
      <c r="BI77" s="7"/>
      <c r="BJ77" s="7"/>
      <c r="BK77" s="7"/>
      <c r="BL77" s="7"/>
      <c r="BM77" s="7">
        <f t="shared" si="19"/>
        <v>0</v>
      </c>
      <c r="BN77" s="7" t="str">
        <f t="shared" si="20"/>
        <v/>
      </c>
      <c r="BO77" s="7" t="str">
        <f t="shared" si="21"/>
        <v/>
      </c>
      <c r="BP77" s="7" t="str">
        <f t="shared" si="22"/>
        <v/>
      </c>
      <c r="BQ77" s="7" t="str">
        <f t="shared" si="23"/>
        <v/>
      </c>
      <c r="BR77" s="12"/>
      <c r="BS77" s="7" t="str">
        <f t="shared" si="24"/>
        <v/>
      </c>
      <c r="BT77" s="7" t="str">
        <f>IF(C77="","",IF(BV77=0,"Sem posição registrada",IFERROR(INDEX(POSICOES!$E:$E,MATCH(C77&amp;"#"&amp;ROUND(BV77*1440,0),POSICOES!$R:$R,0)),"?")))</f>
        <v/>
      </c>
      <c r="BU77" s="7" t="str">
        <f>IF(OR(C77="",BV77=0),"",IFERROR(INDEX(POSICOES!$F:$F,MATCH(C77&amp;"#"&amp;ROUND(BV77*1440,0),POSICOES!$R:$R,0))&amp;"/"&amp;INDEX(POSICOES!$G:$G,MATCH(C77&amp;"#"&amp;ROUND(BV77*1440,0),POSICOES!$R:$R,0))&amp;" - "&amp;INDEX(POSICOES!$H:$H,MATCH(C77&amp;"#"&amp;ROUND(BV77*1440,0),POSICOES!$R:$R,0)),""))</f>
        <v/>
      </c>
      <c r="BV77" s="14">
        <f>IF(C77="",0,SUMPRODUCT(MAX((POSICOES!$C$2:$C$3000=C77)*POSICOES!$B$2:$B$3000)))</f>
        <v>0</v>
      </c>
      <c r="BW77" s="7" t="str">
        <f t="shared" ca="1" si="25"/>
        <v/>
      </c>
      <c r="BX77" s="7" t="str">
        <f t="shared" ca="1" si="26"/>
        <v/>
      </c>
      <c r="BY77" s="12"/>
      <c r="BZ77" s="12"/>
      <c r="CA77" s="7" t="str">
        <f>IF(A77="","",IF(COUNTIFS(FRONTEIRA!$B$2:$B$2000,A77,FRONTEIRA!$AA$2:$AA$2000,"Sim")=0,"",ROUND(SUMIFS(FRONTEIRA!$Y$2:$Y$2000,FRONTEIRA!$B$2:$B$2000,A77,FRONTEIRA!$AA$2:$AA$2000,"Sim"),1)))</f>
        <v/>
      </c>
      <c r="CB77" s="7" t="str">
        <f>IF(A77="","",IFERROR(INDEX(FRONTEIRA!$L:$L,MATCH(A77,FRONTEIRA!$B:$B,0)),""))</f>
        <v/>
      </c>
      <c r="CC77" s="7" t="str">
        <f>IF(A77="","",IF(COUNTIFS(OCORRENCIAS!$B$2:$B$2000,A77,OCORRENCIAS!$Z$2:$Z$2000,"Sim")&gt;0,"Sim","Não"))</f>
        <v/>
      </c>
      <c r="CD77" s="7" t="str">
        <f t="shared" si="27"/>
        <v/>
      </c>
      <c r="CE77" s="7"/>
      <c r="CF77" s="7" t="str">
        <f t="shared" ca="1" si="28"/>
        <v xml:space="preserve">Motorista GR; Motorista seguradora; Veículo GR; Checklist; Espelhamento; SMP; Averbação; </v>
      </c>
      <c r="CG77" s="7" t="str">
        <f t="shared" si="29"/>
        <v/>
      </c>
      <c r="CH77" s="7" t="str">
        <f t="shared" si="30"/>
        <v/>
      </c>
      <c r="CI77" s="7" t="str">
        <f t="shared" si="31"/>
        <v>Não</v>
      </c>
      <c r="CJ77" s="7" t="str">
        <f t="shared" si="32"/>
        <v/>
      </c>
      <c r="CK77" s="7"/>
      <c r="CL77" s="7"/>
      <c r="CM77" s="7"/>
      <c r="CN77" s="12"/>
      <c r="CO77" s="7"/>
      <c r="CP77" s="7" t="str">
        <f t="shared" ca="1" si="33"/>
        <v/>
      </c>
    </row>
    <row r="78" spans="1:94" x14ac:dyDescent="0.25">
      <c r="A78" s="7"/>
      <c r="B78" s="12"/>
      <c r="C78" s="7"/>
      <c r="D78" s="7"/>
      <c r="E78" s="7"/>
      <c r="F78" s="7" t="str">
        <f>IF(C78="","",IFERROR(INDEX(VEICULOS!$C:$C,MATCH(C78,VEICULOS!$A:$A,0)),"?")&amp;IF(D78="",""," + "&amp;IFERROR(INDEX(VEICULOS!$C:$C,MATCH(D78,VEICULOS!$A:$A,0)),"?"))&amp;IF(E78="",""," + "&amp;IFERROR(INDEX(VEICULOS!$C:$C,MATCH(E78,VEICULOS!$A:$A,0)),"?")))</f>
        <v/>
      </c>
      <c r="G78" s="7" t="str">
        <f>IF(C78="","",IFERROR(INDEX(VEICULOS!$I:$I,MATCH(C78,VEICULOS!$A:$A,0)),"Não cadastrado"))</f>
        <v/>
      </c>
      <c r="H78" s="7"/>
      <c r="I78" s="7" t="str">
        <f>IF(H78="","",IFERROR(INDEX(MOTORISTAS!$B:$B,MATCH(H78,MOTORISTAS!$A:$A,0)),"Não cadastrado"))</f>
        <v/>
      </c>
      <c r="J78" s="7"/>
      <c r="K78" s="7"/>
      <c r="L78" s="7" t="str">
        <f>IF(K78="","",IFERROR(INDEX(MOTORISTAS!$B:$B,MATCH(K78,MOTORISTAS!$A:$A,0)),"Não cadastrado"))</f>
        <v/>
      </c>
      <c r="M78" s="7" t="str">
        <f>IF(H78="","",IFERROR(INDEX(MOTORISTAS!$AA:$AA,MATCH(H78,MOTORISTAS!$A:$A,0)),"Não cadastrado"))</f>
        <v/>
      </c>
      <c r="N78" s="7" t="str">
        <f>IF(H78="","",IF(COUNTIFS(CONSULTAS!$C$2:$C$2000,H78,CONSULTAS!$E$2:$E$2000,"GR",CONSULTAS!$S$2:$S$2000,"Sim")&gt;0,"Sim","Não"))</f>
        <v/>
      </c>
      <c r="O78" s="7" t="str">
        <f>IF(H78="","",IFERROR(INDEX(CONSULTAS!$L:$L,MATCH(H78&amp;"#GR",CONSULTAS!$T:$T,0)),"—"))</f>
        <v/>
      </c>
      <c r="P78" s="13" t="str">
        <f>IF(H78="","",IFERROR(INDEX(CONSULTAS!$Q:$Q,MATCH(H78&amp;"#GR",CONSULTAS!$T:$T,0)),""))</f>
        <v/>
      </c>
      <c r="Q78" s="7" t="str">
        <f>IF(H78="","",IF(COUNTIFS(CONSULTAS!$C$2:$C$2000,H78,CONSULTAS!$E$2:$E$2000,"Seguradora",CONSULTAS!$S$2:$S$2000,"Sim")&gt;0,"Sim","Não"))</f>
        <v/>
      </c>
      <c r="R78" s="7" t="str">
        <f>IF(H78="","",IFERROR(INDEX(CONSULTAS!$L:$L,MATCH(H78&amp;"#Seguradora",CONSULTAS!$T:$T,0)),"—"))</f>
        <v/>
      </c>
      <c r="S78" s="13" t="str">
        <f>IF(H78="","",IFERROR(INDEX(CONSULTAS!$Q:$Q,MATCH(H78&amp;"#Seguradora",CONSULTAS!$T:$T,0)),""))</f>
        <v/>
      </c>
      <c r="T78" s="10" t="str">
        <f>IF(H78="","",IFERROR(INDEX(CONSULTAS!$N:$N,MATCH(H78&amp;"#GR",CONSULTAS!$T:$T,0)),""))</f>
        <v/>
      </c>
      <c r="U78" s="7" t="str">
        <f>IF(K78="","N/A",IF(AND(COUNTIFS(CONSULTAS!$C$2:$C$2000,K78,CONSULTAS!$E$2:$E$2000,"GR",CONSULTAS!$S$2:$S$2000,"Sim")&gt;0,COUNTIFS(CONSULTAS!$C$2:$C$2000,K78,CONSULTAS!$E$2:$E$2000,"Seguradora",CONSULTAS!$S$2:$S$2000,"Sim")&gt;0),"Sim","Não"))</f>
        <v>N/A</v>
      </c>
      <c r="V78" s="7" t="str">
        <f>IF(C78="","",IFERROR(INDEX(VEICULOS!$X:$X,MATCH(C78,VEICULOS!$A:$A,0)),"Não"))</f>
        <v/>
      </c>
      <c r="W78" s="7"/>
      <c r="X78" s="7"/>
      <c r="Y78" s="7"/>
      <c r="Z78" s="10"/>
      <c r="AA78" s="7"/>
      <c r="AB78" s="10" t="str">
        <f t="shared" si="17"/>
        <v/>
      </c>
      <c r="AC78" s="7">
        <f>IF(OR(Y78="",AB78=""),0,SUMPRODUCT((PGR_REGRAS!$C$2:$C$61=Y78)*(PGR_REGRAS!$D$2:$D$61&lt;=AB78)*(PGR_REGRAS!$E$2:$E$61&gt;=AB78)*(PGR_REGRAS!$C$2:$C$61&lt;&gt;"")*ROW(PGR_REGRAS!$C$2:$C$61)))</f>
        <v>0</v>
      </c>
      <c r="AD78" s="7" t="str">
        <f>IF(AC78=0,IF(Y78="","","Sem regra - consultar seguradora"),INDEX(PGR_REGRAS!$A:$A,AC78))</f>
        <v/>
      </c>
      <c r="AE78" s="7" t="str">
        <f>IF(AC78=0,"",INDEX(PGR_REGRAS!$T:$T,AC78))</f>
        <v/>
      </c>
      <c r="AF78" s="7" t="str">
        <f>IF(AC78=0,"",INDEX(PGR_REGRAS!$I:$I,AC78))</f>
        <v/>
      </c>
      <c r="AG78" s="7" t="str">
        <f>IF(AC78=0,"",INDEX(PGR_REGRAS!$K:$K,AC78))</f>
        <v/>
      </c>
      <c r="AH78" s="7" t="str">
        <f t="shared" si="18"/>
        <v/>
      </c>
      <c r="AI78" s="7"/>
      <c r="AJ78" s="7"/>
      <c r="AK78" s="7"/>
      <c r="AL78" s="7"/>
      <c r="AM78" s="7"/>
      <c r="AN78" s="7"/>
      <c r="AO78" s="13"/>
      <c r="AP78" s="12"/>
      <c r="AQ78" s="12"/>
      <c r="AR78" s="7" t="str">
        <f>IF(C78="","",IFERROR(INDEX(RASTREADORES!$F:$F,MATCH(C78&amp;"#Principal",RASTREADORES!$Y:$Y,0))&amp;" ("&amp;INDEX(RASTREADORES!$G:$G,MATCH(C78&amp;"#Principal",RASTREADORES!$Y:$Y,0))&amp;")","Sem rastreador principal"))</f>
        <v/>
      </c>
      <c r="AS78" s="7" t="str">
        <f>IF(C78="","",IFERROR(INDEX(RASTREADORES!$H:$H,MATCH(C78&amp;"#Principal",RASTREADORES!$Y:$Y,0)),"—"))</f>
        <v/>
      </c>
      <c r="AT78" s="7" t="str">
        <f>IF(C78="","",IFERROR(INDEX(RASTREADORES!$A:$A,MATCH(C78&amp;"#Redundante",RASTREADORES!$Y:$Y,0)),IFERROR(INDEX(RASTREADORES!$A:$A,MATCH(C78&amp;"#Isca retornável",RASTREADORES!$Y:$Y,0)),IFERROR(INDEX(RASTREADORES!$A:$A,MATCH(C78&amp;"#Isca descartável",RASTREADORES!$Y:$Y,0)),"Nenhum"))))</f>
        <v/>
      </c>
      <c r="AU78" s="7" t="str">
        <f>IF(C78="","",IFERROR(INDEX(RASTREADORES!$L:$L,MATCH(C78&amp;"#Principal",RASTREADORES!$Y:$Y,0)),""))</f>
        <v/>
      </c>
      <c r="AV78" s="7" t="str">
        <f>IF(C78="","",IF(COUNTIFS(ESPELHAMENTOS!$B$2:$B$2000,C78,ESPELHAMENTOS!$O$2:$O$2000,"Sim")&gt;0,"Sim","Não"))</f>
        <v/>
      </c>
      <c r="AW78" s="7" t="str">
        <f>IF(C78="","",COUNTIFS(ESPELHAMENTOS!$B$2:$B$2000,C78,ESPELHAMENTOS!$O$2:$O$2000,"Sim"))</f>
        <v/>
      </c>
      <c r="AX78" s="7" t="str">
        <f>IF(C78="","",IF(COUNTIFS(ESPELHAMENTOS!$B$2:$B$2000,C78,ESPELHAMENTOS!$O$2:$O$2000,"Sim",ESPELHAMENTOS!$E$2:$E$2000,"GR transportadora")&gt;0,"Sim","Não"))</f>
        <v/>
      </c>
      <c r="AY78" s="7" t="str">
        <f>IF(OR(AQ78="",C78=""),"",IFERROR(ROUND((AQ78-SUMPRODUCT(MIN((ESPELHAMENTOS!$C$2:$C$2000=A78)*ESPELHAMENTOS!$H$2:$H$2000+(ESPELHAMENTOS!$C$2:$C$2000&lt;&gt;A78)*99999)))*24,1),""))</f>
        <v/>
      </c>
      <c r="AZ78" s="7" t="str">
        <f ca="1">IF(C78="","",IF(COUNTIFS(CHECKLISTS!$B$2:$B$2000,C78,CHECKLISTS!$AH$2:$AH$2000,"Válido",CHECKLISTS!$AG$2:$AG$2000,"&gt;="&amp;INT(IF(AO78="",TODAY(),AO78)))+COUNTIFS(CHECKLISTS!$B$2:$B$2000,C78,CHECKLISTS!$AH$2:$AH$2000,"Vence &lt;=7d",CHECKLISTS!$AG$2:$AG$2000,"&gt;="&amp;INT(IF(AO78="",TODAY(),AO78)))&gt;0,"Sim","Não"))</f>
        <v/>
      </c>
      <c r="BA78" s="13" t="str">
        <f>IF(C78="","",IF(COUNTIFS(CHECKLISTS!$B$2:$B$2000,C78,CHECKLISTS!$AF$2:$AF$2000,"Aprovado")=0,"",SUMPRODUCT(MAX((CHECKLISTS!$B$2:$B$2000=C78)*CHECKLISTS!$AG$2:$AG$2000))))</f>
        <v/>
      </c>
      <c r="BB78" s="7" t="str">
        <f>IF(A78="","",IF(COUNTIFS(SMP!$B$2:$B$2000,A78,SMP!$I$2:$I$2000,"Liberada")+COUNTIFS(SMP!$B$2:$B$2000,A78,SMP!$I$2:$I$2000,"Em andamento")+COUNTIFS(SMP!$B$2:$B$2000,A78,SMP!$I$2:$I$2000,"Finalizada")&gt;0,"Sim","Não"))</f>
        <v/>
      </c>
      <c r="BC78" s="7" t="str">
        <f>IF(A78="","",IFERROR(INDEX(SMP!$A:$A,MATCH(A78,SMP!$B:$B,0)),"—"))</f>
        <v/>
      </c>
      <c r="BD78" s="7" t="str">
        <f>IF(A78="","",IFERROR(INDEX(SMP!$I:$I,MATCH(A78,SMP!$B:$B,0)),"Não aberta"))</f>
        <v/>
      </c>
      <c r="BE78" s="7" t="str">
        <f>IF(A78="","",IFERROR(INDEX(SMP!$D:$D,MATCH(A78,SMP!$B:$B,0)),""))</f>
        <v/>
      </c>
      <c r="BF78" s="7" t="str">
        <f>IF(A78="","",IF(COUNTIFS(AVERBACOES!$B$2:$B$2000,A78,AVERBACOES!$Q$2:$Q$2000,"Averbado completo")+COUNTIFS(AVERBACOES!$B$2:$B$2000,A78,AVERBACOES!$Q$2:$Q$2000,"Averbado CRT")+COUNTIFS(AVERBACOES!$B$2:$B$2000,A78,AVERBACOES!$Q$2:$Q$2000,"Averbado CT-e")+COUNTIFS(AVERBACOES!$B$2:$B$2000,A78,AVERBACOES!$Q$2:$Q$2000,"Averbado MDF-e")+COUNTIFS(AVERBACOES!$B$2:$B$2000,A78,AVERBACOES!$Q$2:$Q$2000,"Averbado pelo embarcador")&gt;0,"Sim","Não"))</f>
        <v/>
      </c>
      <c r="BG78" s="7" t="str">
        <f>IF(A78="","",IFERROR(INDEX(AVERBACOES!$L:$L,MATCH(A78,AVERBACOES!$B:$B,0)),"—"))</f>
        <v/>
      </c>
      <c r="BH78" s="7"/>
      <c r="BI78" s="7"/>
      <c r="BJ78" s="7"/>
      <c r="BK78" s="7"/>
      <c r="BL78" s="7"/>
      <c r="BM78" s="7">
        <f t="shared" si="19"/>
        <v>0</v>
      </c>
      <c r="BN78" s="7" t="str">
        <f t="shared" si="20"/>
        <v/>
      </c>
      <c r="BO78" s="7" t="str">
        <f t="shared" si="21"/>
        <v/>
      </c>
      <c r="BP78" s="7" t="str">
        <f t="shared" si="22"/>
        <v/>
      </c>
      <c r="BQ78" s="7" t="str">
        <f t="shared" si="23"/>
        <v/>
      </c>
      <c r="BR78" s="12"/>
      <c r="BS78" s="7" t="str">
        <f t="shared" si="24"/>
        <v/>
      </c>
      <c r="BT78" s="7" t="str">
        <f>IF(C78="","",IF(BV78=0,"Sem posição registrada",IFERROR(INDEX(POSICOES!$E:$E,MATCH(C78&amp;"#"&amp;ROUND(BV78*1440,0),POSICOES!$R:$R,0)),"?")))</f>
        <v/>
      </c>
      <c r="BU78" s="7" t="str">
        <f>IF(OR(C78="",BV78=0),"",IFERROR(INDEX(POSICOES!$F:$F,MATCH(C78&amp;"#"&amp;ROUND(BV78*1440,0),POSICOES!$R:$R,0))&amp;"/"&amp;INDEX(POSICOES!$G:$G,MATCH(C78&amp;"#"&amp;ROUND(BV78*1440,0),POSICOES!$R:$R,0))&amp;" - "&amp;INDEX(POSICOES!$H:$H,MATCH(C78&amp;"#"&amp;ROUND(BV78*1440,0),POSICOES!$R:$R,0)),""))</f>
        <v/>
      </c>
      <c r="BV78" s="14">
        <f>IF(C78="",0,SUMPRODUCT(MAX((POSICOES!$C$2:$C$3000=C78)*POSICOES!$B$2:$B$3000)))</f>
        <v>0</v>
      </c>
      <c r="BW78" s="7" t="str">
        <f t="shared" ca="1" si="25"/>
        <v/>
      </c>
      <c r="BX78" s="7" t="str">
        <f t="shared" ca="1" si="26"/>
        <v/>
      </c>
      <c r="BY78" s="12"/>
      <c r="BZ78" s="12"/>
      <c r="CA78" s="7" t="str">
        <f>IF(A78="","",IF(COUNTIFS(FRONTEIRA!$B$2:$B$2000,A78,FRONTEIRA!$AA$2:$AA$2000,"Sim")=0,"",ROUND(SUMIFS(FRONTEIRA!$Y$2:$Y$2000,FRONTEIRA!$B$2:$B$2000,A78,FRONTEIRA!$AA$2:$AA$2000,"Sim"),1)))</f>
        <v/>
      </c>
      <c r="CB78" s="7" t="str">
        <f>IF(A78="","",IFERROR(INDEX(FRONTEIRA!$L:$L,MATCH(A78,FRONTEIRA!$B:$B,0)),""))</f>
        <v/>
      </c>
      <c r="CC78" s="7" t="str">
        <f>IF(A78="","",IF(COUNTIFS(OCORRENCIAS!$B$2:$B$2000,A78,OCORRENCIAS!$Z$2:$Z$2000,"Sim")&gt;0,"Sim","Não"))</f>
        <v/>
      </c>
      <c r="CD78" s="7" t="str">
        <f t="shared" si="27"/>
        <v/>
      </c>
      <c r="CE78" s="7"/>
      <c r="CF78" s="7" t="str">
        <f t="shared" ca="1" si="28"/>
        <v xml:space="preserve">Motorista GR; Motorista seguradora; Veículo GR; Checklist; Espelhamento; SMP; Averbação; </v>
      </c>
      <c r="CG78" s="7" t="str">
        <f t="shared" si="29"/>
        <v/>
      </c>
      <c r="CH78" s="7" t="str">
        <f t="shared" si="30"/>
        <v/>
      </c>
      <c r="CI78" s="7" t="str">
        <f t="shared" si="31"/>
        <v>Não</v>
      </c>
      <c r="CJ78" s="7" t="str">
        <f t="shared" si="32"/>
        <v/>
      </c>
      <c r="CK78" s="7"/>
      <c r="CL78" s="7"/>
      <c r="CM78" s="7"/>
      <c r="CN78" s="12"/>
      <c r="CO78" s="7"/>
      <c r="CP78" s="7" t="str">
        <f t="shared" ca="1" si="33"/>
        <v/>
      </c>
    </row>
    <row r="79" spans="1:94" x14ac:dyDescent="0.25">
      <c r="A79" s="7"/>
      <c r="B79" s="12"/>
      <c r="C79" s="7"/>
      <c r="D79" s="7"/>
      <c r="E79" s="7"/>
      <c r="F79" s="7" t="str">
        <f>IF(C79="","",IFERROR(INDEX(VEICULOS!$C:$C,MATCH(C79,VEICULOS!$A:$A,0)),"?")&amp;IF(D79="",""," + "&amp;IFERROR(INDEX(VEICULOS!$C:$C,MATCH(D79,VEICULOS!$A:$A,0)),"?"))&amp;IF(E79="",""," + "&amp;IFERROR(INDEX(VEICULOS!$C:$C,MATCH(E79,VEICULOS!$A:$A,0)),"?")))</f>
        <v/>
      </c>
      <c r="G79" s="7" t="str">
        <f>IF(C79="","",IFERROR(INDEX(VEICULOS!$I:$I,MATCH(C79,VEICULOS!$A:$A,0)),"Não cadastrado"))</f>
        <v/>
      </c>
      <c r="H79" s="7"/>
      <c r="I79" s="7" t="str">
        <f>IF(H79="","",IFERROR(INDEX(MOTORISTAS!$B:$B,MATCH(H79,MOTORISTAS!$A:$A,0)),"Não cadastrado"))</f>
        <v/>
      </c>
      <c r="J79" s="7"/>
      <c r="K79" s="7"/>
      <c r="L79" s="7" t="str">
        <f>IF(K79="","",IFERROR(INDEX(MOTORISTAS!$B:$B,MATCH(K79,MOTORISTAS!$A:$A,0)),"Não cadastrado"))</f>
        <v/>
      </c>
      <c r="M79" s="7" t="str">
        <f>IF(H79="","",IFERROR(INDEX(MOTORISTAS!$AA:$AA,MATCH(H79,MOTORISTAS!$A:$A,0)),"Não cadastrado"))</f>
        <v/>
      </c>
      <c r="N79" s="7" t="str">
        <f>IF(H79="","",IF(COUNTIFS(CONSULTAS!$C$2:$C$2000,H79,CONSULTAS!$E$2:$E$2000,"GR",CONSULTAS!$S$2:$S$2000,"Sim")&gt;0,"Sim","Não"))</f>
        <v/>
      </c>
      <c r="O79" s="7" t="str">
        <f>IF(H79="","",IFERROR(INDEX(CONSULTAS!$L:$L,MATCH(H79&amp;"#GR",CONSULTAS!$T:$T,0)),"—"))</f>
        <v/>
      </c>
      <c r="P79" s="13" t="str">
        <f>IF(H79="","",IFERROR(INDEX(CONSULTAS!$Q:$Q,MATCH(H79&amp;"#GR",CONSULTAS!$T:$T,0)),""))</f>
        <v/>
      </c>
      <c r="Q79" s="7" t="str">
        <f>IF(H79="","",IF(COUNTIFS(CONSULTAS!$C$2:$C$2000,H79,CONSULTAS!$E$2:$E$2000,"Seguradora",CONSULTAS!$S$2:$S$2000,"Sim")&gt;0,"Sim","Não"))</f>
        <v/>
      </c>
      <c r="R79" s="7" t="str">
        <f>IF(H79="","",IFERROR(INDEX(CONSULTAS!$L:$L,MATCH(H79&amp;"#Seguradora",CONSULTAS!$T:$T,0)),"—"))</f>
        <v/>
      </c>
      <c r="S79" s="13" t="str">
        <f>IF(H79="","",IFERROR(INDEX(CONSULTAS!$Q:$Q,MATCH(H79&amp;"#Seguradora",CONSULTAS!$T:$T,0)),""))</f>
        <v/>
      </c>
      <c r="T79" s="10" t="str">
        <f>IF(H79="","",IFERROR(INDEX(CONSULTAS!$N:$N,MATCH(H79&amp;"#GR",CONSULTAS!$T:$T,0)),""))</f>
        <v/>
      </c>
      <c r="U79" s="7" t="str">
        <f>IF(K79="","N/A",IF(AND(COUNTIFS(CONSULTAS!$C$2:$C$2000,K79,CONSULTAS!$E$2:$E$2000,"GR",CONSULTAS!$S$2:$S$2000,"Sim")&gt;0,COUNTIFS(CONSULTAS!$C$2:$C$2000,K79,CONSULTAS!$E$2:$E$2000,"Seguradora",CONSULTAS!$S$2:$S$2000,"Sim")&gt;0),"Sim","Não"))</f>
        <v>N/A</v>
      </c>
      <c r="V79" s="7" t="str">
        <f>IF(C79="","",IFERROR(INDEX(VEICULOS!$X:$X,MATCH(C79,VEICULOS!$A:$A,0)),"Não"))</f>
        <v/>
      </c>
      <c r="W79" s="7"/>
      <c r="X79" s="7"/>
      <c r="Y79" s="7"/>
      <c r="Z79" s="10"/>
      <c r="AA79" s="7"/>
      <c r="AB79" s="10" t="str">
        <f t="shared" si="17"/>
        <v/>
      </c>
      <c r="AC79" s="7">
        <f>IF(OR(Y79="",AB79=""),0,SUMPRODUCT((PGR_REGRAS!$C$2:$C$61=Y79)*(PGR_REGRAS!$D$2:$D$61&lt;=AB79)*(PGR_REGRAS!$E$2:$E$61&gt;=AB79)*(PGR_REGRAS!$C$2:$C$61&lt;&gt;"")*ROW(PGR_REGRAS!$C$2:$C$61)))</f>
        <v>0</v>
      </c>
      <c r="AD79" s="7" t="str">
        <f>IF(AC79=0,IF(Y79="","","Sem regra - consultar seguradora"),INDEX(PGR_REGRAS!$A:$A,AC79))</f>
        <v/>
      </c>
      <c r="AE79" s="7" t="str">
        <f>IF(AC79=0,"",INDEX(PGR_REGRAS!$T:$T,AC79))</f>
        <v/>
      </c>
      <c r="AF79" s="7" t="str">
        <f>IF(AC79=0,"",INDEX(PGR_REGRAS!$I:$I,AC79))</f>
        <v/>
      </c>
      <c r="AG79" s="7" t="str">
        <f>IF(AC79=0,"",INDEX(PGR_REGRAS!$K:$K,AC79))</f>
        <v/>
      </c>
      <c r="AH79" s="7" t="str">
        <f t="shared" si="18"/>
        <v/>
      </c>
      <c r="AI79" s="7"/>
      <c r="AJ79" s="7"/>
      <c r="AK79" s="7"/>
      <c r="AL79" s="7"/>
      <c r="AM79" s="7"/>
      <c r="AN79" s="7"/>
      <c r="AO79" s="13"/>
      <c r="AP79" s="12"/>
      <c r="AQ79" s="12"/>
      <c r="AR79" s="7" t="str">
        <f>IF(C79="","",IFERROR(INDEX(RASTREADORES!$F:$F,MATCH(C79&amp;"#Principal",RASTREADORES!$Y:$Y,0))&amp;" ("&amp;INDEX(RASTREADORES!$G:$G,MATCH(C79&amp;"#Principal",RASTREADORES!$Y:$Y,0))&amp;")","Sem rastreador principal"))</f>
        <v/>
      </c>
      <c r="AS79" s="7" t="str">
        <f>IF(C79="","",IFERROR(INDEX(RASTREADORES!$H:$H,MATCH(C79&amp;"#Principal",RASTREADORES!$Y:$Y,0)),"—"))</f>
        <v/>
      </c>
      <c r="AT79" s="7" t="str">
        <f>IF(C79="","",IFERROR(INDEX(RASTREADORES!$A:$A,MATCH(C79&amp;"#Redundante",RASTREADORES!$Y:$Y,0)),IFERROR(INDEX(RASTREADORES!$A:$A,MATCH(C79&amp;"#Isca retornável",RASTREADORES!$Y:$Y,0)),IFERROR(INDEX(RASTREADORES!$A:$A,MATCH(C79&amp;"#Isca descartável",RASTREADORES!$Y:$Y,0)),"Nenhum"))))</f>
        <v/>
      </c>
      <c r="AU79" s="7" t="str">
        <f>IF(C79="","",IFERROR(INDEX(RASTREADORES!$L:$L,MATCH(C79&amp;"#Principal",RASTREADORES!$Y:$Y,0)),""))</f>
        <v/>
      </c>
      <c r="AV79" s="7" t="str">
        <f>IF(C79="","",IF(COUNTIFS(ESPELHAMENTOS!$B$2:$B$2000,C79,ESPELHAMENTOS!$O$2:$O$2000,"Sim")&gt;0,"Sim","Não"))</f>
        <v/>
      </c>
      <c r="AW79" s="7" t="str">
        <f>IF(C79="","",COUNTIFS(ESPELHAMENTOS!$B$2:$B$2000,C79,ESPELHAMENTOS!$O$2:$O$2000,"Sim"))</f>
        <v/>
      </c>
      <c r="AX79" s="7" t="str">
        <f>IF(C79="","",IF(COUNTIFS(ESPELHAMENTOS!$B$2:$B$2000,C79,ESPELHAMENTOS!$O$2:$O$2000,"Sim",ESPELHAMENTOS!$E$2:$E$2000,"GR transportadora")&gt;0,"Sim","Não"))</f>
        <v/>
      </c>
      <c r="AY79" s="7" t="str">
        <f>IF(OR(AQ79="",C79=""),"",IFERROR(ROUND((AQ79-SUMPRODUCT(MIN((ESPELHAMENTOS!$C$2:$C$2000=A79)*ESPELHAMENTOS!$H$2:$H$2000+(ESPELHAMENTOS!$C$2:$C$2000&lt;&gt;A79)*99999)))*24,1),""))</f>
        <v/>
      </c>
      <c r="AZ79" s="7" t="str">
        <f ca="1">IF(C79="","",IF(COUNTIFS(CHECKLISTS!$B$2:$B$2000,C79,CHECKLISTS!$AH$2:$AH$2000,"Válido",CHECKLISTS!$AG$2:$AG$2000,"&gt;="&amp;INT(IF(AO79="",TODAY(),AO79)))+COUNTIFS(CHECKLISTS!$B$2:$B$2000,C79,CHECKLISTS!$AH$2:$AH$2000,"Vence &lt;=7d",CHECKLISTS!$AG$2:$AG$2000,"&gt;="&amp;INT(IF(AO79="",TODAY(),AO79)))&gt;0,"Sim","Não"))</f>
        <v/>
      </c>
      <c r="BA79" s="13" t="str">
        <f>IF(C79="","",IF(COUNTIFS(CHECKLISTS!$B$2:$B$2000,C79,CHECKLISTS!$AF$2:$AF$2000,"Aprovado")=0,"",SUMPRODUCT(MAX((CHECKLISTS!$B$2:$B$2000=C79)*CHECKLISTS!$AG$2:$AG$2000))))</f>
        <v/>
      </c>
      <c r="BB79" s="7" t="str">
        <f>IF(A79="","",IF(COUNTIFS(SMP!$B$2:$B$2000,A79,SMP!$I$2:$I$2000,"Liberada")+COUNTIFS(SMP!$B$2:$B$2000,A79,SMP!$I$2:$I$2000,"Em andamento")+COUNTIFS(SMP!$B$2:$B$2000,A79,SMP!$I$2:$I$2000,"Finalizada")&gt;0,"Sim","Não"))</f>
        <v/>
      </c>
      <c r="BC79" s="7" t="str">
        <f>IF(A79="","",IFERROR(INDEX(SMP!$A:$A,MATCH(A79,SMP!$B:$B,0)),"—"))</f>
        <v/>
      </c>
      <c r="BD79" s="7" t="str">
        <f>IF(A79="","",IFERROR(INDEX(SMP!$I:$I,MATCH(A79,SMP!$B:$B,0)),"Não aberta"))</f>
        <v/>
      </c>
      <c r="BE79" s="7" t="str">
        <f>IF(A79="","",IFERROR(INDEX(SMP!$D:$D,MATCH(A79,SMP!$B:$B,0)),""))</f>
        <v/>
      </c>
      <c r="BF79" s="7" t="str">
        <f>IF(A79="","",IF(COUNTIFS(AVERBACOES!$B$2:$B$2000,A79,AVERBACOES!$Q$2:$Q$2000,"Averbado completo")+COUNTIFS(AVERBACOES!$B$2:$B$2000,A79,AVERBACOES!$Q$2:$Q$2000,"Averbado CRT")+COUNTIFS(AVERBACOES!$B$2:$B$2000,A79,AVERBACOES!$Q$2:$Q$2000,"Averbado CT-e")+COUNTIFS(AVERBACOES!$B$2:$B$2000,A79,AVERBACOES!$Q$2:$Q$2000,"Averbado MDF-e")+COUNTIFS(AVERBACOES!$B$2:$B$2000,A79,AVERBACOES!$Q$2:$Q$2000,"Averbado pelo embarcador")&gt;0,"Sim","Não"))</f>
        <v/>
      </c>
      <c r="BG79" s="7" t="str">
        <f>IF(A79="","",IFERROR(INDEX(AVERBACOES!$L:$L,MATCH(A79,AVERBACOES!$B:$B,0)),"—"))</f>
        <v/>
      </c>
      <c r="BH79" s="7"/>
      <c r="BI79" s="7"/>
      <c r="BJ79" s="7"/>
      <c r="BK79" s="7"/>
      <c r="BL79" s="7"/>
      <c r="BM79" s="7">
        <f t="shared" si="19"/>
        <v>0</v>
      </c>
      <c r="BN79" s="7" t="str">
        <f t="shared" si="20"/>
        <v/>
      </c>
      <c r="BO79" s="7" t="str">
        <f t="shared" si="21"/>
        <v/>
      </c>
      <c r="BP79" s="7" t="str">
        <f t="shared" si="22"/>
        <v/>
      </c>
      <c r="BQ79" s="7" t="str">
        <f t="shared" si="23"/>
        <v/>
      </c>
      <c r="BR79" s="12"/>
      <c r="BS79" s="7" t="str">
        <f t="shared" si="24"/>
        <v/>
      </c>
      <c r="BT79" s="7" t="str">
        <f>IF(C79="","",IF(BV79=0,"Sem posição registrada",IFERROR(INDEX(POSICOES!$E:$E,MATCH(C79&amp;"#"&amp;ROUND(BV79*1440,0),POSICOES!$R:$R,0)),"?")))</f>
        <v/>
      </c>
      <c r="BU79" s="7" t="str">
        <f>IF(OR(C79="",BV79=0),"",IFERROR(INDEX(POSICOES!$F:$F,MATCH(C79&amp;"#"&amp;ROUND(BV79*1440,0),POSICOES!$R:$R,0))&amp;"/"&amp;INDEX(POSICOES!$G:$G,MATCH(C79&amp;"#"&amp;ROUND(BV79*1440,0),POSICOES!$R:$R,0))&amp;" - "&amp;INDEX(POSICOES!$H:$H,MATCH(C79&amp;"#"&amp;ROUND(BV79*1440,0),POSICOES!$R:$R,0)),""))</f>
        <v/>
      </c>
      <c r="BV79" s="14">
        <f>IF(C79="",0,SUMPRODUCT(MAX((POSICOES!$C$2:$C$3000=C79)*POSICOES!$B$2:$B$3000)))</f>
        <v>0</v>
      </c>
      <c r="BW79" s="7" t="str">
        <f t="shared" ca="1" si="25"/>
        <v/>
      </c>
      <c r="BX79" s="7" t="str">
        <f t="shared" ca="1" si="26"/>
        <v/>
      </c>
      <c r="BY79" s="12"/>
      <c r="BZ79" s="12"/>
      <c r="CA79" s="7" t="str">
        <f>IF(A79="","",IF(COUNTIFS(FRONTEIRA!$B$2:$B$2000,A79,FRONTEIRA!$AA$2:$AA$2000,"Sim")=0,"",ROUND(SUMIFS(FRONTEIRA!$Y$2:$Y$2000,FRONTEIRA!$B$2:$B$2000,A79,FRONTEIRA!$AA$2:$AA$2000,"Sim"),1)))</f>
        <v/>
      </c>
      <c r="CB79" s="7" t="str">
        <f>IF(A79="","",IFERROR(INDEX(FRONTEIRA!$L:$L,MATCH(A79,FRONTEIRA!$B:$B,0)),""))</f>
        <v/>
      </c>
      <c r="CC79" s="7" t="str">
        <f>IF(A79="","",IF(COUNTIFS(OCORRENCIAS!$B$2:$B$2000,A79,OCORRENCIAS!$Z$2:$Z$2000,"Sim")&gt;0,"Sim","Não"))</f>
        <v/>
      </c>
      <c r="CD79" s="7" t="str">
        <f t="shared" si="27"/>
        <v/>
      </c>
      <c r="CE79" s="7"/>
      <c r="CF79" s="7" t="str">
        <f t="shared" ca="1" si="28"/>
        <v xml:space="preserve">Motorista GR; Motorista seguradora; Veículo GR; Checklist; Espelhamento; SMP; Averbação; </v>
      </c>
      <c r="CG79" s="7" t="str">
        <f t="shared" si="29"/>
        <v/>
      </c>
      <c r="CH79" s="7" t="str">
        <f t="shared" si="30"/>
        <v/>
      </c>
      <c r="CI79" s="7" t="str">
        <f t="shared" si="31"/>
        <v>Não</v>
      </c>
      <c r="CJ79" s="7" t="str">
        <f t="shared" si="32"/>
        <v/>
      </c>
      <c r="CK79" s="7"/>
      <c r="CL79" s="7"/>
      <c r="CM79" s="7"/>
      <c r="CN79" s="12"/>
      <c r="CO79" s="7"/>
      <c r="CP79" s="7" t="str">
        <f t="shared" ca="1" si="33"/>
        <v/>
      </c>
    </row>
    <row r="80" spans="1:94" x14ac:dyDescent="0.25">
      <c r="A80" s="7"/>
      <c r="B80" s="12"/>
      <c r="C80" s="7"/>
      <c r="D80" s="7"/>
      <c r="E80" s="7"/>
      <c r="F80" s="7" t="str">
        <f>IF(C80="","",IFERROR(INDEX(VEICULOS!$C:$C,MATCH(C80,VEICULOS!$A:$A,0)),"?")&amp;IF(D80="",""," + "&amp;IFERROR(INDEX(VEICULOS!$C:$C,MATCH(D80,VEICULOS!$A:$A,0)),"?"))&amp;IF(E80="",""," + "&amp;IFERROR(INDEX(VEICULOS!$C:$C,MATCH(E80,VEICULOS!$A:$A,0)),"?")))</f>
        <v/>
      </c>
      <c r="G80" s="7" t="str">
        <f>IF(C80="","",IFERROR(INDEX(VEICULOS!$I:$I,MATCH(C80,VEICULOS!$A:$A,0)),"Não cadastrado"))</f>
        <v/>
      </c>
      <c r="H80" s="7"/>
      <c r="I80" s="7" t="str">
        <f>IF(H80="","",IFERROR(INDEX(MOTORISTAS!$B:$B,MATCH(H80,MOTORISTAS!$A:$A,0)),"Não cadastrado"))</f>
        <v/>
      </c>
      <c r="J80" s="7"/>
      <c r="K80" s="7"/>
      <c r="L80" s="7" t="str">
        <f>IF(K80="","",IFERROR(INDEX(MOTORISTAS!$B:$B,MATCH(K80,MOTORISTAS!$A:$A,0)),"Não cadastrado"))</f>
        <v/>
      </c>
      <c r="M80" s="7" t="str">
        <f>IF(H80="","",IFERROR(INDEX(MOTORISTAS!$AA:$AA,MATCH(H80,MOTORISTAS!$A:$A,0)),"Não cadastrado"))</f>
        <v/>
      </c>
      <c r="N80" s="7" t="str">
        <f>IF(H80="","",IF(COUNTIFS(CONSULTAS!$C$2:$C$2000,H80,CONSULTAS!$E$2:$E$2000,"GR",CONSULTAS!$S$2:$S$2000,"Sim")&gt;0,"Sim","Não"))</f>
        <v/>
      </c>
      <c r="O80" s="7" t="str">
        <f>IF(H80="","",IFERROR(INDEX(CONSULTAS!$L:$L,MATCH(H80&amp;"#GR",CONSULTAS!$T:$T,0)),"—"))</f>
        <v/>
      </c>
      <c r="P80" s="13" t="str">
        <f>IF(H80="","",IFERROR(INDEX(CONSULTAS!$Q:$Q,MATCH(H80&amp;"#GR",CONSULTAS!$T:$T,0)),""))</f>
        <v/>
      </c>
      <c r="Q80" s="7" t="str">
        <f>IF(H80="","",IF(COUNTIFS(CONSULTAS!$C$2:$C$2000,H80,CONSULTAS!$E$2:$E$2000,"Seguradora",CONSULTAS!$S$2:$S$2000,"Sim")&gt;0,"Sim","Não"))</f>
        <v/>
      </c>
      <c r="R80" s="7" t="str">
        <f>IF(H80="","",IFERROR(INDEX(CONSULTAS!$L:$L,MATCH(H80&amp;"#Seguradora",CONSULTAS!$T:$T,0)),"—"))</f>
        <v/>
      </c>
      <c r="S80" s="13" t="str">
        <f>IF(H80="","",IFERROR(INDEX(CONSULTAS!$Q:$Q,MATCH(H80&amp;"#Seguradora",CONSULTAS!$T:$T,0)),""))</f>
        <v/>
      </c>
      <c r="T80" s="10" t="str">
        <f>IF(H80="","",IFERROR(INDEX(CONSULTAS!$N:$N,MATCH(H80&amp;"#GR",CONSULTAS!$T:$T,0)),""))</f>
        <v/>
      </c>
      <c r="U80" s="7" t="str">
        <f>IF(K80="","N/A",IF(AND(COUNTIFS(CONSULTAS!$C$2:$C$2000,K80,CONSULTAS!$E$2:$E$2000,"GR",CONSULTAS!$S$2:$S$2000,"Sim")&gt;0,COUNTIFS(CONSULTAS!$C$2:$C$2000,K80,CONSULTAS!$E$2:$E$2000,"Seguradora",CONSULTAS!$S$2:$S$2000,"Sim")&gt;0),"Sim","Não"))</f>
        <v>N/A</v>
      </c>
      <c r="V80" s="7" t="str">
        <f>IF(C80="","",IFERROR(INDEX(VEICULOS!$X:$X,MATCH(C80,VEICULOS!$A:$A,0)),"Não"))</f>
        <v/>
      </c>
      <c r="W80" s="7"/>
      <c r="X80" s="7"/>
      <c r="Y80" s="7"/>
      <c r="Z80" s="10"/>
      <c r="AA80" s="7"/>
      <c r="AB80" s="10" t="str">
        <f t="shared" si="17"/>
        <v/>
      </c>
      <c r="AC80" s="7">
        <f>IF(OR(Y80="",AB80=""),0,SUMPRODUCT((PGR_REGRAS!$C$2:$C$61=Y80)*(PGR_REGRAS!$D$2:$D$61&lt;=AB80)*(PGR_REGRAS!$E$2:$E$61&gt;=AB80)*(PGR_REGRAS!$C$2:$C$61&lt;&gt;"")*ROW(PGR_REGRAS!$C$2:$C$61)))</f>
        <v>0</v>
      </c>
      <c r="AD80" s="7" t="str">
        <f>IF(AC80=0,IF(Y80="","","Sem regra - consultar seguradora"),INDEX(PGR_REGRAS!$A:$A,AC80))</f>
        <v/>
      </c>
      <c r="AE80" s="7" t="str">
        <f>IF(AC80=0,"",INDEX(PGR_REGRAS!$T:$T,AC80))</f>
        <v/>
      </c>
      <c r="AF80" s="7" t="str">
        <f>IF(AC80=0,"",INDEX(PGR_REGRAS!$I:$I,AC80))</f>
        <v/>
      </c>
      <c r="AG80" s="7" t="str">
        <f>IF(AC80=0,"",INDEX(PGR_REGRAS!$K:$K,AC80))</f>
        <v/>
      </c>
      <c r="AH80" s="7" t="str">
        <f t="shared" si="18"/>
        <v/>
      </c>
      <c r="AI80" s="7"/>
      <c r="AJ80" s="7"/>
      <c r="AK80" s="7"/>
      <c r="AL80" s="7"/>
      <c r="AM80" s="7"/>
      <c r="AN80" s="7"/>
      <c r="AO80" s="13"/>
      <c r="AP80" s="12"/>
      <c r="AQ80" s="12"/>
      <c r="AR80" s="7" t="str">
        <f>IF(C80="","",IFERROR(INDEX(RASTREADORES!$F:$F,MATCH(C80&amp;"#Principal",RASTREADORES!$Y:$Y,0))&amp;" ("&amp;INDEX(RASTREADORES!$G:$G,MATCH(C80&amp;"#Principal",RASTREADORES!$Y:$Y,0))&amp;")","Sem rastreador principal"))</f>
        <v/>
      </c>
      <c r="AS80" s="7" t="str">
        <f>IF(C80="","",IFERROR(INDEX(RASTREADORES!$H:$H,MATCH(C80&amp;"#Principal",RASTREADORES!$Y:$Y,0)),"—"))</f>
        <v/>
      </c>
      <c r="AT80" s="7" t="str">
        <f>IF(C80="","",IFERROR(INDEX(RASTREADORES!$A:$A,MATCH(C80&amp;"#Redundante",RASTREADORES!$Y:$Y,0)),IFERROR(INDEX(RASTREADORES!$A:$A,MATCH(C80&amp;"#Isca retornável",RASTREADORES!$Y:$Y,0)),IFERROR(INDEX(RASTREADORES!$A:$A,MATCH(C80&amp;"#Isca descartável",RASTREADORES!$Y:$Y,0)),"Nenhum"))))</f>
        <v/>
      </c>
      <c r="AU80" s="7" t="str">
        <f>IF(C80="","",IFERROR(INDEX(RASTREADORES!$L:$L,MATCH(C80&amp;"#Principal",RASTREADORES!$Y:$Y,0)),""))</f>
        <v/>
      </c>
      <c r="AV80" s="7" t="str">
        <f>IF(C80="","",IF(COUNTIFS(ESPELHAMENTOS!$B$2:$B$2000,C80,ESPELHAMENTOS!$O$2:$O$2000,"Sim")&gt;0,"Sim","Não"))</f>
        <v/>
      </c>
      <c r="AW80" s="7" t="str">
        <f>IF(C80="","",COUNTIFS(ESPELHAMENTOS!$B$2:$B$2000,C80,ESPELHAMENTOS!$O$2:$O$2000,"Sim"))</f>
        <v/>
      </c>
      <c r="AX80" s="7" t="str">
        <f>IF(C80="","",IF(COUNTIFS(ESPELHAMENTOS!$B$2:$B$2000,C80,ESPELHAMENTOS!$O$2:$O$2000,"Sim",ESPELHAMENTOS!$E$2:$E$2000,"GR transportadora")&gt;0,"Sim","Não"))</f>
        <v/>
      </c>
      <c r="AY80" s="7" t="str">
        <f>IF(OR(AQ80="",C80=""),"",IFERROR(ROUND((AQ80-SUMPRODUCT(MIN((ESPELHAMENTOS!$C$2:$C$2000=A80)*ESPELHAMENTOS!$H$2:$H$2000+(ESPELHAMENTOS!$C$2:$C$2000&lt;&gt;A80)*99999)))*24,1),""))</f>
        <v/>
      </c>
      <c r="AZ80" s="7" t="str">
        <f ca="1">IF(C80="","",IF(COUNTIFS(CHECKLISTS!$B$2:$B$2000,C80,CHECKLISTS!$AH$2:$AH$2000,"Válido",CHECKLISTS!$AG$2:$AG$2000,"&gt;="&amp;INT(IF(AO80="",TODAY(),AO80)))+COUNTIFS(CHECKLISTS!$B$2:$B$2000,C80,CHECKLISTS!$AH$2:$AH$2000,"Vence &lt;=7d",CHECKLISTS!$AG$2:$AG$2000,"&gt;="&amp;INT(IF(AO80="",TODAY(),AO80)))&gt;0,"Sim","Não"))</f>
        <v/>
      </c>
      <c r="BA80" s="13" t="str">
        <f>IF(C80="","",IF(COUNTIFS(CHECKLISTS!$B$2:$B$2000,C80,CHECKLISTS!$AF$2:$AF$2000,"Aprovado")=0,"",SUMPRODUCT(MAX((CHECKLISTS!$B$2:$B$2000=C80)*CHECKLISTS!$AG$2:$AG$2000))))</f>
        <v/>
      </c>
      <c r="BB80" s="7" t="str">
        <f>IF(A80="","",IF(COUNTIFS(SMP!$B$2:$B$2000,A80,SMP!$I$2:$I$2000,"Liberada")+COUNTIFS(SMP!$B$2:$B$2000,A80,SMP!$I$2:$I$2000,"Em andamento")+COUNTIFS(SMP!$B$2:$B$2000,A80,SMP!$I$2:$I$2000,"Finalizada")&gt;0,"Sim","Não"))</f>
        <v/>
      </c>
      <c r="BC80" s="7" t="str">
        <f>IF(A80="","",IFERROR(INDEX(SMP!$A:$A,MATCH(A80,SMP!$B:$B,0)),"—"))</f>
        <v/>
      </c>
      <c r="BD80" s="7" t="str">
        <f>IF(A80="","",IFERROR(INDEX(SMP!$I:$I,MATCH(A80,SMP!$B:$B,0)),"Não aberta"))</f>
        <v/>
      </c>
      <c r="BE80" s="7" t="str">
        <f>IF(A80="","",IFERROR(INDEX(SMP!$D:$D,MATCH(A80,SMP!$B:$B,0)),""))</f>
        <v/>
      </c>
      <c r="BF80" s="7" t="str">
        <f>IF(A80="","",IF(COUNTIFS(AVERBACOES!$B$2:$B$2000,A80,AVERBACOES!$Q$2:$Q$2000,"Averbado completo")+COUNTIFS(AVERBACOES!$B$2:$B$2000,A80,AVERBACOES!$Q$2:$Q$2000,"Averbado CRT")+COUNTIFS(AVERBACOES!$B$2:$B$2000,A80,AVERBACOES!$Q$2:$Q$2000,"Averbado CT-e")+COUNTIFS(AVERBACOES!$B$2:$B$2000,A80,AVERBACOES!$Q$2:$Q$2000,"Averbado MDF-e")+COUNTIFS(AVERBACOES!$B$2:$B$2000,A80,AVERBACOES!$Q$2:$Q$2000,"Averbado pelo embarcador")&gt;0,"Sim","Não"))</f>
        <v/>
      </c>
      <c r="BG80" s="7" t="str">
        <f>IF(A80="","",IFERROR(INDEX(AVERBACOES!$L:$L,MATCH(A80,AVERBACOES!$B:$B,0)),"—"))</f>
        <v/>
      </c>
      <c r="BH80" s="7"/>
      <c r="BI80" s="7"/>
      <c r="BJ80" s="7"/>
      <c r="BK80" s="7"/>
      <c r="BL80" s="7"/>
      <c r="BM80" s="7">
        <f t="shared" si="19"/>
        <v>0</v>
      </c>
      <c r="BN80" s="7" t="str">
        <f t="shared" si="20"/>
        <v/>
      </c>
      <c r="BO80" s="7" t="str">
        <f t="shared" si="21"/>
        <v/>
      </c>
      <c r="BP80" s="7" t="str">
        <f t="shared" si="22"/>
        <v/>
      </c>
      <c r="BQ80" s="7" t="str">
        <f t="shared" si="23"/>
        <v/>
      </c>
      <c r="BR80" s="12"/>
      <c r="BS80" s="7" t="str">
        <f t="shared" si="24"/>
        <v/>
      </c>
      <c r="BT80" s="7" t="str">
        <f>IF(C80="","",IF(BV80=0,"Sem posição registrada",IFERROR(INDEX(POSICOES!$E:$E,MATCH(C80&amp;"#"&amp;ROUND(BV80*1440,0),POSICOES!$R:$R,0)),"?")))</f>
        <v/>
      </c>
      <c r="BU80" s="7" t="str">
        <f>IF(OR(C80="",BV80=0),"",IFERROR(INDEX(POSICOES!$F:$F,MATCH(C80&amp;"#"&amp;ROUND(BV80*1440,0),POSICOES!$R:$R,0))&amp;"/"&amp;INDEX(POSICOES!$G:$G,MATCH(C80&amp;"#"&amp;ROUND(BV80*1440,0),POSICOES!$R:$R,0))&amp;" - "&amp;INDEX(POSICOES!$H:$H,MATCH(C80&amp;"#"&amp;ROUND(BV80*1440,0),POSICOES!$R:$R,0)),""))</f>
        <v/>
      </c>
      <c r="BV80" s="14">
        <f>IF(C80="",0,SUMPRODUCT(MAX((POSICOES!$C$2:$C$3000=C80)*POSICOES!$B$2:$B$3000)))</f>
        <v>0</v>
      </c>
      <c r="BW80" s="7" t="str">
        <f t="shared" ca="1" si="25"/>
        <v/>
      </c>
      <c r="BX80" s="7" t="str">
        <f t="shared" ca="1" si="26"/>
        <v/>
      </c>
      <c r="BY80" s="12"/>
      <c r="BZ80" s="12"/>
      <c r="CA80" s="7" t="str">
        <f>IF(A80="","",IF(COUNTIFS(FRONTEIRA!$B$2:$B$2000,A80,FRONTEIRA!$AA$2:$AA$2000,"Sim")=0,"",ROUND(SUMIFS(FRONTEIRA!$Y$2:$Y$2000,FRONTEIRA!$B$2:$B$2000,A80,FRONTEIRA!$AA$2:$AA$2000,"Sim"),1)))</f>
        <v/>
      </c>
      <c r="CB80" s="7" t="str">
        <f>IF(A80="","",IFERROR(INDEX(FRONTEIRA!$L:$L,MATCH(A80,FRONTEIRA!$B:$B,0)),""))</f>
        <v/>
      </c>
      <c r="CC80" s="7" t="str">
        <f>IF(A80="","",IF(COUNTIFS(OCORRENCIAS!$B$2:$B$2000,A80,OCORRENCIAS!$Z$2:$Z$2000,"Sim")&gt;0,"Sim","Não"))</f>
        <v/>
      </c>
      <c r="CD80" s="7" t="str">
        <f t="shared" si="27"/>
        <v/>
      </c>
      <c r="CE80" s="7"/>
      <c r="CF80" s="7" t="str">
        <f t="shared" ca="1" si="28"/>
        <v xml:space="preserve">Motorista GR; Motorista seguradora; Veículo GR; Checklist; Espelhamento; SMP; Averbação; </v>
      </c>
      <c r="CG80" s="7" t="str">
        <f t="shared" si="29"/>
        <v/>
      </c>
      <c r="CH80" s="7" t="str">
        <f t="shared" si="30"/>
        <v/>
      </c>
      <c r="CI80" s="7" t="str">
        <f t="shared" si="31"/>
        <v>Não</v>
      </c>
      <c r="CJ80" s="7" t="str">
        <f t="shared" si="32"/>
        <v/>
      </c>
      <c r="CK80" s="7"/>
      <c r="CL80" s="7"/>
      <c r="CM80" s="7"/>
      <c r="CN80" s="12"/>
      <c r="CO80" s="7"/>
      <c r="CP80" s="7" t="str">
        <f t="shared" ca="1" si="33"/>
        <v/>
      </c>
    </row>
    <row r="81" spans="1:94" x14ac:dyDescent="0.25">
      <c r="A81" s="7"/>
      <c r="B81" s="12"/>
      <c r="C81" s="7"/>
      <c r="D81" s="7"/>
      <c r="E81" s="7"/>
      <c r="F81" s="7" t="str">
        <f>IF(C81="","",IFERROR(INDEX(VEICULOS!$C:$C,MATCH(C81,VEICULOS!$A:$A,0)),"?")&amp;IF(D81="",""," + "&amp;IFERROR(INDEX(VEICULOS!$C:$C,MATCH(D81,VEICULOS!$A:$A,0)),"?"))&amp;IF(E81="",""," + "&amp;IFERROR(INDEX(VEICULOS!$C:$C,MATCH(E81,VEICULOS!$A:$A,0)),"?")))</f>
        <v/>
      </c>
      <c r="G81" s="7" t="str">
        <f>IF(C81="","",IFERROR(INDEX(VEICULOS!$I:$I,MATCH(C81,VEICULOS!$A:$A,0)),"Não cadastrado"))</f>
        <v/>
      </c>
      <c r="H81" s="7"/>
      <c r="I81" s="7" t="str">
        <f>IF(H81="","",IFERROR(INDEX(MOTORISTAS!$B:$B,MATCH(H81,MOTORISTAS!$A:$A,0)),"Não cadastrado"))</f>
        <v/>
      </c>
      <c r="J81" s="7"/>
      <c r="K81" s="7"/>
      <c r="L81" s="7" t="str">
        <f>IF(K81="","",IFERROR(INDEX(MOTORISTAS!$B:$B,MATCH(K81,MOTORISTAS!$A:$A,0)),"Não cadastrado"))</f>
        <v/>
      </c>
      <c r="M81" s="7" t="str">
        <f>IF(H81="","",IFERROR(INDEX(MOTORISTAS!$AA:$AA,MATCH(H81,MOTORISTAS!$A:$A,0)),"Não cadastrado"))</f>
        <v/>
      </c>
      <c r="N81" s="7" t="str">
        <f>IF(H81="","",IF(COUNTIFS(CONSULTAS!$C$2:$C$2000,H81,CONSULTAS!$E$2:$E$2000,"GR",CONSULTAS!$S$2:$S$2000,"Sim")&gt;0,"Sim","Não"))</f>
        <v/>
      </c>
      <c r="O81" s="7" t="str">
        <f>IF(H81="","",IFERROR(INDEX(CONSULTAS!$L:$L,MATCH(H81&amp;"#GR",CONSULTAS!$T:$T,0)),"—"))</f>
        <v/>
      </c>
      <c r="P81" s="13" t="str">
        <f>IF(H81="","",IFERROR(INDEX(CONSULTAS!$Q:$Q,MATCH(H81&amp;"#GR",CONSULTAS!$T:$T,0)),""))</f>
        <v/>
      </c>
      <c r="Q81" s="7" t="str">
        <f>IF(H81="","",IF(COUNTIFS(CONSULTAS!$C$2:$C$2000,H81,CONSULTAS!$E$2:$E$2000,"Seguradora",CONSULTAS!$S$2:$S$2000,"Sim")&gt;0,"Sim","Não"))</f>
        <v/>
      </c>
      <c r="R81" s="7" t="str">
        <f>IF(H81="","",IFERROR(INDEX(CONSULTAS!$L:$L,MATCH(H81&amp;"#Seguradora",CONSULTAS!$T:$T,0)),"—"))</f>
        <v/>
      </c>
      <c r="S81" s="13" t="str">
        <f>IF(H81="","",IFERROR(INDEX(CONSULTAS!$Q:$Q,MATCH(H81&amp;"#Seguradora",CONSULTAS!$T:$T,0)),""))</f>
        <v/>
      </c>
      <c r="T81" s="10" t="str">
        <f>IF(H81="","",IFERROR(INDEX(CONSULTAS!$N:$N,MATCH(H81&amp;"#GR",CONSULTAS!$T:$T,0)),""))</f>
        <v/>
      </c>
      <c r="U81" s="7" t="str">
        <f>IF(K81="","N/A",IF(AND(COUNTIFS(CONSULTAS!$C$2:$C$2000,K81,CONSULTAS!$E$2:$E$2000,"GR",CONSULTAS!$S$2:$S$2000,"Sim")&gt;0,COUNTIFS(CONSULTAS!$C$2:$C$2000,K81,CONSULTAS!$E$2:$E$2000,"Seguradora",CONSULTAS!$S$2:$S$2000,"Sim")&gt;0),"Sim","Não"))</f>
        <v>N/A</v>
      </c>
      <c r="V81" s="7" t="str">
        <f>IF(C81="","",IFERROR(INDEX(VEICULOS!$X:$X,MATCH(C81,VEICULOS!$A:$A,0)),"Não"))</f>
        <v/>
      </c>
      <c r="W81" s="7"/>
      <c r="X81" s="7"/>
      <c r="Y81" s="7"/>
      <c r="Z81" s="10"/>
      <c r="AA81" s="7"/>
      <c r="AB81" s="10" t="str">
        <f t="shared" si="17"/>
        <v/>
      </c>
      <c r="AC81" s="7">
        <f>IF(OR(Y81="",AB81=""),0,SUMPRODUCT((PGR_REGRAS!$C$2:$C$61=Y81)*(PGR_REGRAS!$D$2:$D$61&lt;=AB81)*(PGR_REGRAS!$E$2:$E$61&gt;=AB81)*(PGR_REGRAS!$C$2:$C$61&lt;&gt;"")*ROW(PGR_REGRAS!$C$2:$C$61)))</f>
        <v>0</v>
      </c>
      <c r="AD81" s="7" t="str">
        <f>IF(AC81=0,IF(Y81="","","Sem regra - consultar seguradora"),INDEX(PGR_REGRAS!$A:$A,AC81))</f>
        <v/>
      </c>
      <c r="AE81" s="7" t="str">
        <f>IF(AC81=0,"",INDEX(PGR_REGRAS!$T:$T,AC81))</f>
        <v/>
      </c>
      <c r="AF81" s="7" t="str">
        <f>IF(AC81=0,"",INDEX(PGR_REGRAS!$I:$I,AC81))</f>
        <v/>
      </c>
      <c r="AG81" s="7" t="str">
        <f>IF(AC81=0,"",INDEX(PGR_REGRAS!$K:$K,AC81))</f>
        <v/>
      </c>
      <c r="AH81" s="7" t="str">
        <f t="shared" si="18"/>
        <v/>
      </c>
      <c r="AI81" s="7"/>
      <c r="AJ81" s="7"/>
      <c r="AK81" s="7"/>
      <c r="AL81" s="7"/>
      <c r="AM81" s="7"/>
      <c r="AN81" s="7"/>
      <c r="AO81" s="13"/>
      <c r="AP81" s="12"/>
      <c r="AQ81" s="12"/>
      <c r="AR81" s="7" t="str">
        <f>IF(C81="","",IFERROR(INDEX(RASTREADORES!$F:$F,MATCH(C81&amp;"#Principal",RASTREADORES!$Y:$Y,0))&amp;" ("&amp;INDEX(RASTREADORES!$G:$G,MATCH(C81&amp;"#Principal",RASTREADORES!$Y:$Y,0))&amp;")","Sem rastreador principal"))</f>
        <v/>
      </c>
      <c r="AS81" s="7" t="str">
        <f>IF(C81="","",IFERROR(INDEX(RASTREADORES!$H:$H,MATCH(C81&amp;"#Principal",RASTREADORES!$Y:$Y,0)),"—"))</f>
        <v/>
      </c>
      <c r="AT81" s="7" t="str">
        <f>IF(C81="","",IFERROR(INDEX(RASTREADORES!$A:$A,MATCH(C81&amp;"#Redundante",RASTREADORES!$Y:$Y,0)),IFERROR(INDEX(RASTREADORES!$A:$A,MATCH(C81&amp;"#Isca retornável",RASTREADORES!$Y:$Y,0)),IFERROR(INDEX(RASTREADORES!$A:$A,MATCH(C81&amp;"#Isca descartável",RASTREADORES!$Y:$Y,0)),"Nenhum"))))</f>
        <v/>
      </c>
      <c r="AU81" s="7" t="str">
        <f>IF(C81="","",IFERROR(INDEX(RASTREADORES!$L:$L,MATCH(C81&amp;"#Principal",RASTREADORES!$Y:$Y,0)),""))</f>
        <v/>
      </c>
      <c r="AV81" s="7" t="str">
        <f>IF(C81="","",IF(COUNTIFS(ESPELHAMENTOS!$B$2:$B$2000,C81,ESPELHAMENTOS!$O$2:$O$2000,"Sim")&gt;0,"Sim","Não"))</f>
        <v/>
      </c>
      <c r="AW81" s="7" t="str">
        <f>IF(C81="","",COUNTIFS(ESPELHAMENTOS!$B$2:$B$2000,C81,ESPELHAMENTOS!$O$2:$O$2000,"Sim"))</f>
        <v/>
      </c>
      <c r="AX81" s="7" t="str">
        <f>IF(C81="","",IF(COUNTIFS(ESPELHAMENTOS!$B$2:$B$2000,C81,ESPELHAMENTOS!$O$2:$O$2000,"Sim",ESPELHAMENTOS!$E$2:$E$2000,"GR transportadora")&gt;0,"Sim","Não"))</f>
        <v/>
      </c>
      <c r="AY81" s="7" t="str">
        <f>IF(OR(AQ81="",C81=""),"",IFERROR(ROUND((AQ81-SUMPRODUCT(MIN((ESPELHAMENTOS!$C$2:$C$2000=A81)*ESPELHAMENTOS!$H$2:$H$2000+(ESPELHAMENTOS!$C$2:$C$2000&lt;&gt;A81)*99999)))*24,1),""))</f>
        <v/>
      </c>
      <c r="AZ81" s="7" t="str">
        <f ca="1">IF(C81="","",IF(COUNTIFS(CHECKLISTS!$B$2:$B$2000,C81,CHECKLISTS!$AH$2:$AH$2000,"Válido",CHECKLISTS!$AG$2:$AG$2000,"&gt;="&amp;INT(IF(AO81="",TODAY(),AO81)))+COUNTIFS(CHECKLISTS!$B$2:$B$2000,C81,CHECKLISTS!$AH$2:$AH$2000,"Vence &lt;=7d",CHECKLISTS!$AG$2:$AG$2000,"&gt;="&amp;INT(IF(AO81="",TODAY(),AO81)))&gt;0,"Sim","Não"))</f>
        <v/>
      </c>
      <c r="BA81" s="13" t="str">
        <f>IF(C81="","",IF(COUNTIFS(CHECKLISTS!$B$2:$B$2000,C81,CHECKLISTS!$AF$2:$AF$2000,"Aprovado")=0,"",SUMPRODUCT(MAX((CHECKLISTS!$B$2:$B$2000=C81)*CHECKLISTS!$AG$2:$AG$2000))))</f>
        <v/>
      </c>
      <c r="BB81" s="7" t="str">
        <f>IF(A81="","",IF(COUNTIFS(SMP!$B$2:$B$2000,A81,SMP!$I$2:$I$2000,"Liberada")+COUNTIFS(SMP!$B$2:$B$2000,A81,SMP!$I$2:$I$2000,"Em andamento")+COUNTIFS(SMP!$B$2:$B$2000,A81,SMP!$I$2:$I$2000,"Finalizada")&gt;0,"Sim","Não"))</f>
        <v/>
      </c>
      <c r="BC81" s="7" t="str">
        <f>IF(A81="","",IFERROR(INDEX(SMP!$A:$A,MATCH(A81,SMP!$B:$B,0)),"—"))</f>
        <v/>
      </c>
      <c r="BD81" s="7" t="str">
        <f>IF(A81="","",IFERROR(INDEX(SMP!$I:$I,MATCH(A81,SMP!$B:$B,0)),"Não aberta"))</f>
        <v/>
      </c>
      <c r="BE81" s="7" t="str">
        <f>IF(A81="","",IFERROR(INDEX(SMP!$D:$D,MATCH(A81,SMP!$B:$B,0)),""))</f>
        <v/>
      </c>
      <c r="BF81" s="7" t="str">
        <f>IF(A81="","",IF(COUNTIFS(AVERBACOES!$B$2:$B$2000,A81,AVERBACOES!$Q$2:$Q$2000,"Averbado completo")+COUNTIFS(AVERBACOES!$B$2:$B$2000,A81,AVERBACOES!$Q$2:$Q$2000,"Averbado CRT")+COUNTIFS(AVERBACOES!$B$2:$B$2000,A81,AVERBACOES!$Q$2:$Q$2000,"Averbado CT-e")+COUNTIFS(AVERBACOES!$B$2:$B$2000,A81,AVERBACOES!$Q$2:$Q$2000,"Averbado MDF-e")+COUNTIFS(AVERBACOES!$B$2:$B$2000,A81,AVERBACOES!$Q$2:$Q$2000,"Averbado pelo embarcador")&gt;0,"Sim","Não"))</f>
        <v/>
      </c>
      <c r="BG81" s="7" t="str">
        <f>IF(A81="","",IFERROR(INDEX(AVERBACOES!$L:$L,MATCH(A81,AVERBACOES!$B:$B,0)),"—"))</f>
        <v/>
      </c>
      <c r="BH81" s="7"/>
      <c r="BI81" s="7"/>
      <c r="BJ81" s="7"/>
      <c r="BK81" s="7"/>
      <c r="BL81" s="7"/>
      <c r="BM81" s="7">
        <f t="shared" si="19"/>
        <v>0</v>
      </c>
      <c r="BN81" s="7" t="str">
        <f t="shared" si="20"/>
        <v/>
      </c>
      <c r="BO81" s="7" t="str">
        <f t="shared" si="21"/>
        <v/>
      </c>
      <c r="BP81" s="7" t="str">
        <f t="shared" si="22"/>
        <v/>
      </c>
      <c r="BQ81" s="7" t="str">
        <f t="shared" si="23"/>
        <v/>
      </c>
      <c r="BR81" s="12"/>
      <c r="BS81" s="7" t="str">
        <f t="shared" si="24"/>
        <v/>
      </c>
      <c r="BT81" s="7" t="str">
        <f>IF(C81="","",IF(BV81=0,"Sem posição registrada",IFERROR(INDEX(POSICOES!$E:$E,MATCH(C81&amp;"#"&amp;ROUND(BV81*1440,0),POSICOES!$R:$R,0)),"?")))</f>
        <v/>
      </c>
      <c r="BU81" s="7" t="str">
        <f>IF(OR(C81="",BV81=0),"",IFERROR(INDEX(POSICOES!$F:$F,MATCH(C81&amp;"#"&amp;ROUND(BV81*1440,0),POSICOES!$R:$R,0))&amp;"/"&amp;INDEX(POSICOES!$G:$G,MATCH(C81&amp;"#"&amp;ROUND(BV81*1440,0),POSICOES!$R:$R,0))&amp;" - "&amp;INDEX(POSICOES!$H:$H,MATCH(C81&amp;"#"&amp;ROUND(BV81*1440,0),POSICOES!$R:$R,0)),""))</f>
        <v/>
      </c>
      <c r="BV81" s="14">
        <f>IF(C81="",0,SUMPRODUCT(MAX((POSICOES!$C$2:$C$3000=C81)*POSICOES!$B$2:$B$3000)))</f>
        <v>0</v>
      </c>
      <c r="BW81" s="7" t="str">
        <f t="shared" ca="1" si="25"/>
        <v/>
      </c>
      <c r="BX81" s="7" t="str">
        <f t="shared" ca="1" si="26"/>
        <v/>
      </c>
      <c r="BY81" s="12"/>
      <c r="BZ81" s="12"/>
      <c r="CA81" s="7" t="str">
        <f>IF(A81="","",IF(COUNTIFS(FRONTEIRA!$B$2:$B$2000,A81,FRONTEIRA!$AA$2:$AA$2000,"Sim")=0,"",ROUND(SUMIFS(FRONTEIRA!$Y$2:$Y$2000,FRONTEIRA!$B$2:$B$2000,A81,FRONTEIRA!$AA$2:$AA$2000,"Sim"),1)))</f>
        <v/>
      </c>
      <c r="CB81" s="7" t="str">
        <f>IF(A81="","",IFERROR(INDEX(FRONTEIRA!$L:$L,MATCH(A81,FRONTEIRA!$B:$B,0)),""))</f>
        <v/>
      </c>
      <c r="CC81" s="7" t="str">
        <f>IF(A81="","",IF(COUNTIFS(OCORRENCIAS!$B$2:$B$2000,A81,OCORRENCIAS!$Z$2:$Z$2000,"Sim")&gt;0,"Sim","Não"))</f>
        <v/>
      </c>
      <c r="CD81" s="7" t="str">
        <f t="shared" si="27"/>
        <v/>
      </c>
      <c r="CE81" s="7"/>
      <c r="CF81" s="7" t="str">
        <f t="shared" ca="1" si="28"/>
        <v xml:space="preserve">Motorista GR; Motorista seguradora; Veículo GR; Checklist; Espelhamento; SMP; Averbação; </v>
      </c>
      <c r="CG81" s="7" t="str">
        <f t="shared" si="29"/>
        <v/>
      </c>
      <c r="CH81" s="7" t="str">
        <f t="shared" si="30"/>
        <v/>
      </c>
      <c r="CI81" s="7" t="str">
        <f t="shared" si="31"/>
        <v>Não</v>
      </c>
      <c r="CJ81" s="7" t="str">
        <f t="shared" si="32"/>
        <v/>
      </c>
      <c r="CK81" s="7"/>
      <c r="CL81" s="7"/>
      <c r="CM81" s="7"/>
      <c r="CN81" s="12"/>
      <c r="CO81" s="7"/>
      <c r="CP81" s="7" t="str">
        <f t="shared" ca="1" si="33"/>
        <v/>
      </c>
    </row>
    <row r="82" spans="1:94" x14ac:dyDescent="0.25">
      <c r="A82" s="7"/>
      <c r="B82" s="12"/>
      <c r="C82" s="7"/>
      <c r="D82" s="7"/>
      <c r="E82" s="7"/>
      <c r="F82" s="7" t="str">
        <f>IF(C82="","",IFERROR(INDEX(VEICULOS!$C:$C,MATCH(C82,VEICULOS!$A:$A,0)),"?")&amp;IF(D82="",""," + "&amp;IFERROR(INDEX(VEICULOS!$C:$C,MATCH(D82,VEICULOS!$A:$A,0)),"?"))&amp;IF(E82="",""," + "&amp;IFERROR(INDEX(VEICULOS!$C:$C,MATCH(E82,VEICULOS!$A:$A,0)),"?")))</f>
        <v/>
      </c>
      <c r="G82" s="7" t="str">
        <f>IF(C82="","",IFERROR(INDEX(VEICULOS!$I:$I,MATCH(C82,VEICULOS!$A:$A,0)),"Não cadastrado"))</f>
        <v/>
      </c>
      <c r="H82" s="7"/>
      <c r="I82" s="7" t="str">
        <f>IF(H82="","",IFERROR(INDEX(MOTORISTAS!$B:$B,MATCH(H82,MOTORISTAS!$A:$A,0)),"Não cadastrado"))</f>
        <v/>
      </c>
      <c r="J82" s="7"/>
      <c r="K82" s="7"/>
      <c r="L82" s="7" t="str">
        <f>IF(K82="","",IFERROR(INDEX(MOTORISTAS!$B:$B,MATCH(K82,MOTORISTAS!$A:$A,0)),"Não cadastrado"))</f>
        <v/>
      </c>
      <c r="M82" s="7" t="str">
        <f>IF(H82="","",IFERROR(INDEX(MOTORISTAS!$AA:$AA,MATCH(H82,MOTORISTAS!$A:$A,0)),"Não cadastrado"))</f>
        <v/>
      </c>
      <c r="N82" s="7" t="str">
        <f>IF(H82="","",IF(COUNTIFS(CONSULTAS!$C$2:$C$2000,H82,CONSULTAS!$E$2:$E$2000,"GR",CONSULTAS!$S$2:$S$2000,"Sim")&gt;0,"Sim","Não"))</f>
        <v/>
      </c>
      <c r="O82" s="7" t="str">
        <f>IF(H82="","",IFERROR(INDEX(CONSULTAS!$L:$L,MATCH(H82&amp;"#GR",CONSULTAS!$T:$T,0)),"—"))</f>
        <v/>
      </c>
      <c r="P82" s="13" t="str">
        <f>IF(H82="","",IFERROR(INDEX(CONSULTAS!$Q:$Q,MATCH(H82&amp;"#GR",CONSULTAS!$T:$T,0)),""))</f>
        <v/>
      </c>
      <c r="Q82" s="7" t="str">
        <f>IF(H82="","",IF(COUNTIFS(CONSULTAS!$C$2:$C$2000,H82,CONSULTAS!$E$2:$E$2000,"Seguradora",CONSULTAS!$S$2:$S$2000,"Sim")&gt;0,"Sim","Não"))</f>
        <v/>
      </c>
      <c r="R82" s="7" t="str">
        <f>IF(H82="","",IFERROR(INDEX(CONSULTAS!$L:$L,MATCH(H82&amp;"#Seguradora",CONSULTAS!$T:$T,0)),"—"))</f>
        <v/>
      </c>
      <c r="S82" s="13" t="str">
        <f>IF(H82="","",IFERROR(INDEX(CONSULTAS!$Q:$Q,MATCH(H82&amp;"#Seguradora",CONSULTAS!$T:$T,0)),""))</f>
        <v/>
      </c>
      <c r="T82" s="10" t="str">
        <f>IF(H82="","",IFERROR(INDEX(CONSULTAS!$N:$N,MATCH(H82&amp;"#GR",CONSULTAS!$T:$T,0)),""))</f>
        <v/>
      </c>
      <c r="U82" s="7" t="str">
        <f>IF(K82="","N/A",IF(AND(COUNTIFS(CONSULTAS!$C$2:$C$2000,K82,CONSULTAS!$E$2:$E$2000,"GR",CONSULTAS!$S$2:$S$2000,"Sim")&gt;0,COUNTIFS(CONSULTAS!$C$2:$C$2000,K82,CONSULTAS!$E$2:$E$2000,"Seguradora",CONSULTAS!$S$2:$S$2000,"Sim")&gt;0),"Sim","Não"))</f>
        <v>N/A</v>
      </c>
      <c r="V82" s="7" t="str">
        <f>IF(C82="","",IFERROR(INDEX(VEICULOS!$X:$X,MATCH(C82,VEICULOS!$A:$A,0)),"Não"))</f>
        <v/>
      </c>
      <c r="W82" s="7"/>
      <c r="X82" s="7"/>
      <c r="Y82" s="7"/>
      <c r="Z82" s="10"/>
      <c r="AA82" s="7"/>
      <c r="AB82" s="10" t="str">
        <f t="shared" si="17"/>
        <v/>
      </c>
      <c r="AC82" s="7">
        <f>IF(OR(Y82="",AB82=""),0,SUMPRODUCT((PGR_REGRAS!$C$2:$C$61=Y82)*(PGR_REGRAS!$D$2:$D$61&lt;=AB82)*(PGR_REGRAS!$E$2:$E$61&gt;=AB82)*(PGR_REGRAS!$C$2:$C$61&lt;&gt;"")*ROW(PGR_REGRAS!$C$2:$C$61)))</f>
        <v>0</v>
      </c>
      <c r="AD82" s="7" t="str">
        <f>IF(AC82=0,IF(Y82="","","Sem regra - consultar seguradora"),INDEX(PGR_REGRAS!$A:$A,AC82))</f>
        <v/>
      </c>
      <c r="AE82" s="7" t="str">
        <f>IF(AC82=0,"",INDEX(PGR_REGRAS!$T:$T,AC82))</f>
        <v/>
      </c>
      <c r="AF82" s="7" t="str">
        <f>IF(AC82=0,"",INDEX(PGR_REGRAS!$I:$I,AC82))</f>
        <v/>
      </c>
      <c r="AG82" s="7" t="str">
        <f>IF(AC82=0,"",INDEX(PGR_REGRAS!$K:$K,AC82))</f>
        <v/>
      </c>
      <c r="AH82" s="7" t="str">
        <f t="shared" si="18"/>
        <v/>
      </c>
      <c r="AI82" s="7"/>
      <c r="AJ82" s="7"/>
      <c r="AK82" s="7"/>
      <c r="AL82" s="7"/>
      <c r="AM82" s="7"/>
      <c r="AN82" s="7"/>
      <c r="AO82" s="13"/>
      <c r="AP82" s="12"/>
      <c r="AQ82" s="12"/>
      <c r="AR82" s="7" t="str">
        <f>IF(C82="","",IFERROR(INDEX(RASTREADORES!$F:$F,MATCH(C82&amp;"#Principal",RASTREADORES!$Y:$Y,0))&amp;" ("&amp;INDEX(RASTREADORES!$G:$G,MATCH(C82&amp;"#Principal",RASTREADORES!$Y:$Y,0))&amp;")","Sem rastreador principal"))</f>
        <v/>
      </c>
      <c r="AS82" s="7" t="str">
        <f>IF(C82="","",IFERROR(INDEX(RASTREADORES!$H:$H,MATCH(C82&amp;"#Principal",RASTREADORES!$Y:$Y,0)),"—"))</f>
        <v/>
      </c>
      <c r="AT82" s="7" t="str">
        <f>IF(C82="","",IFERROR(INDEX(RASTREADORES!$A:$A,MATCH(C82&amp;"#Redundante",RASTREADORES!$Y:$Y,0)),IFERROR(INDEX(RASTREADORES!$A:$A,MATCH(C82&amp;"#Isca retornável",RASTREADORES!$Y:$Y,0)),IFERROR(INDEX(RASTREADORES!$A:$A,MATCH(C82&amp;"#Isca descartável",RASTREADORES!$Y:$Y,0)),"Nenhum"))))</f>
        <v/>
      </c>
      <c r="AU82" s="7" t="str">
        <f>IF(C82="","",IFERROR(INDEX(RASTREADORES!$L:$L,MATCH(C82&amp;"#Principal",RASTREADORES!$Y:$Y,0)),""))</f>
        <v/>
      </c>
      <c r="AV82" s="7" t="str">
        <f>IF(C82="","",IF(COUNTIFS(ESPELHAMENTOS!$B$2:$B$2000,C82,ESPELHAMENTOS!$O$2:$O$2000,"Sim")&gt;0,"Sim","Não"))</f>
        <v/>
      </c>
      <c r="AW82" s="7" t="str">
        <f>IF(C82="","",COUNTIFS(ESPELHAMENTOS!$B$2:$B$2000,C82,ESPELHAMENTOS!$O$2:$O$2000,"Sim"))</f>
        <v/>
      </c>
      <c r="AX82" s="7" t="str">
        <f>IF(C82="","",IF(COUNTIFS(ESPELHAMENTOS!$B$2:$B$2000,C82,ESPELHAMENTOS!$O$2:$O$2000,"Sim",ESPELHAMENTOS!$E$2:$E$2000,"GR transportadora")&gt;0,"Sim","Não"))</f>
        <v/>
      </c>
      <c r="AY82" s="7" t="str">
        <f>IF(OR(AQ82="",C82=""),"",IFERROR(ROUND((AQ82-SUMPRODUCT(MIN((ESPELHAMENTOS!$C$2:$C$2000=A82)*ESPELHAMENTOS!$H$2:$H$2000+(ESPELHAMENTOS!$C$2:$C$2000&lt;&gt;A82)*99999)))*24,1),""))</f>
        <v/>
      </c>
      <c r="AZ82" s="7" t="str">
        <f ca="1">IF(C82="","",IF(COUNTIFS(CHECKLISTS!$B$2:$B$2000,C82,CHECKLISTS!$AH$2:$AH$2000,"Válido",CHECKLISTS!$AG$2:$AG$2000,"&gt;="&amp;INT(IF(AO82="",TODAY(),AO82)))+COUNTIFS(CHECKLISTS!$B$2:$B$2000,C82,CHECKLISTS!$AH$2:$AH$2000,"Vence &lt;=7d",CHECKLISTS!$AG$2:$AG$2000,"&gt;="&amp;INT(IF(AO82="",TODAY(),AO82)))&gt;0,"Sim","Não"))</f>
        <v/>
      </c>
      <c r="BA82" s="13" t="str">
        <f>IF(C82="","",IF(COUNTIFS(CHECKLISTS!$B$2:$B$2000,C82,CHECKLISTS!$AF$2:$AF$2000,"Aprovado")=0,"",SUMPRODUCT(MAX((CHECKLISTS!$B$2:$B$2000=C82)*CHECKLISTS!$AG$2:$AG$2000))))</f>
        <v/>
      </c>
      <c r="BB82" s="7" t="str">
        <f>IF(A82="","",IF(COUNTIFS(SMP!$B$2:$B$2000,A82,SMP!$I$2:$I$2000,"Liberada")+COUNTIFS(SMP!$B$2:$B$2000,A82,SMP!$I$2:$I$2000,"Em andamento")+COUNTIFS(SMP!$B$2:$B$2000,A82,SMP!$I$2:$I$2000,"Finalizada")&gt;0,"Sim","Não"))</f>
        <v/>
      </c>
      <c r="BC82" s="7" t="str">
        <f>IF(A82="","",IFERROR(INDEX(SMP!$A:$A,MATCH(A82,SMP!$B:$B,0)),"—"))</f>
        <v/>
      </c>
      <c r="BD82" s="7" t="str">
        <f>IF(A82="","",IFERROR(INDEX(SMP!$I:$I,MATCH(A82,SMP!$B:$B,0)),"Não aberta"))</f>
        <v/>
      </c>
      <c r="BE82" s="7" t="str">
        <f>IF(A82="","",IFERROR(INDEX(SMP!$D:$D,MATCH(A82,SMP!$B:$B,0)),""))</f>
        <v/>
      </c>
      <c r="BF82" s="7" t="str">
        <f>IF(A82="","",IF(COUNTIFS(AVERBACOES!$B$2:$B$2000,A82,AVERBACOES!$Q$2:$Q$2000,"Averbado completo")+COUNTIFS(AVERBACOES!$B$2:$B$2000,A82,AVERBACOES!$Q$2:$Q$2000,"Averbado CRT")+COUNTIFS(AVERBACOES!$B$2:$B$2000,A82,AVERBACOES!$Q$2:$Q$2000,"Averbado CT-e")+COUNTIFS(AVERBACOES!$B$2:$B$2000,A82,AVERBACOES!$Q$2:$Q$2000,"Averbado MDF-e")+COUNTIFS(AVERBACOES!$B$2:$B$2000,A82,AVERBACOES!$Q$2:$Q$2000,"Averbado pelo embarcador")&gt;0,"Sim","Não"))</f>
        <v/>
      </c>
      <c r="BG82" s="7" t="str">
        <f>IF(A82="","",IFERROR(INDEX(AVERBACOES!$L:$L,MATCH(A82,AVERBACOES!$B:$B,0)),"—"))</f>
        <v/>
      </c>
      <c r="BH82" s="7"/>
      <c r="BI82" s="7"/>
      <c r="BJ82" s="7"/>
      <c r="BK82" s="7"/>
      <c r="BL82" s="7"/>
      <c r="BM82" s="7">
        <f t="shared" si="19"/>
        <v>0</v>
      </c>
      <c r="BN82" s="7" t="str">
        <f t="shared" si="20"/>
        <v/>
      </c>
      <c r="BO82" s="7" t="str">
        <f t="shared" si="21"/>
        <v/>
      </c>
      <c r="BP82" s="7" t="str">
        <f t="shared" si="22"/>
        <v/>
      </c>
      <c r="BQ82" s="7" t="str">
        <f t="shared" si="23"/>
        <v/>
      </c>
      <c r="BR82" s="12"/>
      <c r="BS82" s="7" t="str">
        <f t="shared" si="24"/>
        <v/>
      </c>
      <c r="BT82" s="7" t="str">
        <f>IF(C82="","",IF(BV82=0,"Sem posição registrada",IFERROR(INDEX(POSICOES!$E:$E,MATCH(C82&amp;"#"&amp;ROUND(BV82*1440,0),POSICOES!$R:$R,0)),"?")))</f>
        <v/>
      </c>
      <c r="BU82" s="7" t="str">
        <f>IF(OR(C82="",BV82=0),"",IFERROR(INDEX(POSICOES!$F:$F,MATCH(C82&amp;"#"&amp;ROUND(BV82*1440,0),POSICOES!$R:$R,0))&amp;"/"&amp;INDEX(POSICOES!$G:$G,MATCH(C82&amp;"#"&amp;ROUND(BV82*1440,0),POSICOES!$R:$R,0))&amp;" - "&amp;INDEX(POSICOES!$H:$H,MATCH(C82&amp;"#"&amp;ROUND(BV82*1440,0),POSICOES!$R:$R,0)),""))</f>
        <v/>
      </c>
      <c r="BV82" s="14">
        <f>IF(C82="",0,SUMPRODUCT(MAX((POSICOES!$C$2:$C$3000=C82)*POSICOES!$B$2:$B$3000)))</f>
        <v>0</v>
      </c>
      <c r="BW82" s="7" t="str">
        <f t="shared" ca="1" si="25"/>
        <v/>
      </c>
      <c r="BX82" s="7" t="str">
        <f t="shared" ca="1" si="26"/>
        <v/>
      </c>
      <c r="BY82" s="12"/>
      <c r="BZ82" s="12"/>
      <c r="CA82" s="7" t="str">
        <f>IF(A82="","",IF(COUNTIFS(FRONTEIRA!$B$2:$B$2000,A82,FRONTEIRA!$AA$2:$AA$2000,"Sim")=0,"",ROUND(SUMIFS(FRONTEIRA!$Y$2:$Y$2000,FRONTEIRA!$B$2:$B$2000,A82,FRONTEIRA!$AA$2:$AA$2000,"Sim"),1)))</f>
        <v/>
      </c>
      <c r="CB82" s="7" t="str">
        <f>IF(A82="","",IFERROR(INDEX(FRONTEIRA!$L:$L,MATCH(A82,FRONTEIRA!$B:$B,0)),""))</f>
        <v/>
      </c>
      <c r="CC82" s="7" t="str">
        <f>IF(A82="","",IF(COUNTIFS(OCORRENCIAS!$B$2:$B$2000,A82,OCORRENCIAS!$Z$2:$Z$2000,"Sim")&gt;0,"Sim","Não"))</f>
        <v/>
      </c>
      <c r="CD82" s="7" t="str">
        <f t="shared" si="27"/>
        <v/>
      </c>
      <c r="CE82" s="7"/>
      <c r="CF82" s="7" t="str">
        <f t="shared" ca="1" si="28"/>
        <v xml:space="preserve">Motorista GR; Motorista seguradora; Veículo GR; Checklist; Espelhamento; SMP; Averbação; </v>
      </c>
      <c r="CG82" s="7" t="str">
        <f t="shared" si="29"/>
        <v/>
      </c>
      <c r="CH82" s="7" t="str">
        <f t="shared" si="30"/>
        <v/>
      </c>
      <c r="CI82" s="7" t="str">
        <f t="shared" si="31"/>
        <v>Não</v>
      </c>
      <c r="CJ82" s="7" t="str">
        <f t="shared" si="32"/>
        <v/>
      </c>
      <c r="CK82" s="7"/>
      <c r="CL82" s="7"/>
      <c r="CM82" s="7"/>
      <c r="CN82" s="12"/>
      <c r="CO82" s="7"/>
      <c r="CP82" s="7" t="str">
        <f t="shared" ca="1" si="33"/>
        <v/>
      </c>
    </row>
    <row r="83" spans="1:94" x14ac:dyDescent="0.25">
      <c r="A83" s="7"/>
      <c r="B83" s="12"/>
      <c r="C83" s="7"/>
      <c r="D83" s="7"/>
      <c r="E83" s="7"/>
      <c r="F83" s="7" t="str">
        <f>IF(C83="","",IFERROR(INDEX(VEICULOS!$C:$C,MATCH(C83,VEICULOS!$A:$A,0)),"?")&amp;IF(D83="",""," + "&amp;IFERROR(INDEX(VEICULOS!$C:$C,MATCH(D83,VEICULOS!$A:$A,0)),"?"))&amp;IF(E83="",""," + "&amp;IFERROR(INDEX(VEICULOS!$C:$C,MATCH(E83,VEICULOS!$A:$A,0)),"?")))</f>
        <v/>
      </c>
      <c r="G83" s="7" t="str">
        <f>IF(C83="","",IFERROR(INDEX(VEICULOS!$I:$I,MATCH(C83,VEICULOS!$A:$A,0)),"Não cadastrado"))</f>
        <v/>
      </c>
      <c r="H83" s="7"/>
      <c r="I83" s="7" t="str">
        <f>IF(H83="","",IFERROR(INDEX(MOTORISTAS!$B:$B,MATCH(H83,MOTORISTAS!$A:$A,0)),"Não cadastrado"))</f>
        <v/>
      </c>
      <c r="J83" s="7"/>
      <c r="K83" s="7"/>
      <c r="L83" s="7" t="str">
        <f>IF(K83="","",IFERROR(INDEX(MOTORISTAS!$B:$B,MATCH(K83,MOTORISTAS!$A:$A,0)),"Não cadastrado"))</f>
        <v/>
      </c>
      <c r="M83" s="7" t="str">
        <f>IF(H83="","",IFERROR(INDEX(MOTORISTAS!$AA:$AA,MATCH(H83,MOTORISTAS!$A:$A,0)),"Não cadastrado"))</f>
        <v/>
      </c>
      <c r="N83" s="7" t="str">
        <f>IF(H83="","",IF(COUNTIFS(CONSULTAS!$C$2:$C$2000,H83,CONSULTAS!$E$2:$E$2000,"GR",CONSULTAS!$S$2:$S$2000,"Sim")&gt;0,"Sim","Não"))</f>
        <v/>
      </c>
      <c r="O83" s="7" t="str">
        <f>IF(H83="","",IFERROR(INDEX(CONSULTAS!$L:$L,MATCH(H83&amp;"#GR",CONSULTAS!$T:$T,0)),"—"))</f>
        <v/>
      </c>
      <c r="P83" s="13" t="str">
        <f>IF(H83="","",IFERROR(INDEX(CONSULTAS!$Q:$Q,MATCH(H83&amp;"#GR",CONSULTAS!$T:$T,0)),""))</f>
        <v/>
      </c>
      <c r="Q83" s="7" t="str">
        <f>IF(H83="","",IF(COUNTIFS(CONSULTAS!$C$2:$C$2000,H83,CONSULTAS!$E$2:$E$2000,"Seguradora",CONSULTAS!$S$2:$S$2000,"Sim")&gt;0,"Sim","Não"))</f>
        <v/>
      </c>
      <c r="R83" s="7" t="str">
        <f>IF(H83="","",IFERROR(INDEX(CONSULTAS!$L:$L,MATCH(H83&amp;"#Seguradora",CONSULTAS!$T:$T,0)),"—"))</f>
        <v/>
      </c>
      <c r="S83" s="13" t="str">
        <f>IF(H83="","",IFERROR(INDEX(CONSULTAS!$Q:$Q,MATCH(H83&amp;"#Seguradora",CONSULTAS!$T:$T,0)),""))</f>
        <v/>
      </c>
      <c r="T83" s="10" t="str">
        <f>IF(H83="","",IFERROR(INDEX(CONSULTAS!$N:$N,MATCH(H83&amp;"#GR",CONSULTAS!$T:$T,0)),""))</f>
        <v/>
      </c>
      <c r="U83" s="7" t="str">
        <f>IF(K83="","N/A",IF(AND(COUNTIFS(CONSULTAS!$C$2:$C$2000,K83,CONSULTAS!$E$2:$E$2000,"GR",CONSULTAS!$S$2:$S$2000,"Sim")&gt;0,COUNTIFS(CONSULTAS!$C$2:$C$2000,K83,CONSULTAS!$E$2:$E$2000,"Seguradora",CONSULTAS!$S$2:$S$2000,"Sim")&gt;0),"Sim","Não"))</f>
        <v>N/A</v>
      </c>
      <c r="V83" s="7" t="str">
        <f>IF(C83="","",IFERROR(INDEX(VEICULOS!$X:$X,MATCH(C83,VEICULOS!$A:$A,0)),"Não"))</f>
        <v/>
      </c>
      <c r="W83" s="7"/>
      <c r="X83" s="7"/>
      <c r="Y83" s="7"/>
      <c r="Z83" s="10"/>
      <c r="AA83" s="7"/>
      <c r="AB83" s="10" t="str">
        <f t="shared" si="17"/>
        <v/>
      </c>
      <c r="AC83" s="7">
        <f>IF(OR(Y83="",AB83=""),0,SUMPRODUCT((PGR_REGRAS!$C$2:$C$61=Y83)*(PGR_REGRAS!$D$2:$D$61&lt;=AB83)*(PGR_REGRAS!$E$2:$E$61&gt;=AB83)*(PGR_REGRAS!$C$2:$C$61&lt;&gt;"")*ROW(PGR_REGRAS!$C$2:$C$61)))</f>
        <v>0</v>
      </c>
      <c r="AD83" s="7" t="str">
        <f>IF(AC83=0,IF(Y83="","","Sem regra - consultar seguradora"),INDEX(PGR_REGRAS!$A:$A,AC83))</f>
        <v/>
      </c>
      <c r="AE83" s="7" t="str">
        <f>IF(AC83=0,"",INDEX(PGR_REGRAS!$T:$T,AC83))</f>
        <v/>
      </c>
      <c r="AF83" s="7" t="str">
        <f>IF(AC83=0,"",INDEX(PGR_REGRAS!$I:$I,AC83))</f>
        <v/>
      </c>
      <c r="AG83" s="7" t="str">
        <f>IF(AC83=0,"",INDEX(PGR_REGRAS!$K:$K,AC83))</f>
        <v/>
      </c>
      <c r="AH83" s="7" t="str">
        <f t="shared" si="18"/>
        <v/>
      </c>
      <c r="AI83" s="7"/>
      <c r="AJ83" s="7"/>
      <c r="AK83" s="7"/>
      <c r="AL83" s="7"/>
      <c r="AM83" s="7"/>
      <c r="AN83" s="7"/>
      <c r="AO83" s="13"/>
      <c r="AP83" s="12"/>
      <c r="AQ83" s="12"/>
      <c r="AR83" s="7" t="str">
        <f>IF(C83="","",IFERROR(INDEX(RASTREADORES!$F:$F,MATCH(C83&amp;"#Principal",RASTREADORES!$Y:$Y,0))&amp;" ("&amp;INDEX(RASTREADORES!$G:$G,MATCH(C83&amp;"#Principal",RASTREADORES!$Y:$Y,0))&amp;")","Sem rastreador principal"))</f>
        <v/>
      </c>
      <c r="AS83" s="7" t="str">
        <f>IF(C83="","",IFERROR(INDEX(RASTREADORES!$H:$H,MATCH(C83&amp;"#Principal",RASTREADORES!$Y:$Y,0)),"—"))</f>
        <v/>
      </c>
      <c r="AT83" s="7" t="str">
        <f>IF(C83="","",IFERROR(INDEX(RASTREADORES!$A:$A,MATCH(C83&amp;"#Redundante",RASTREADORES!$Y:$Y,0)),IFERROR(INDEX(RASTREADORES!$A:$A,MATCH(C83&amp;"#Isca retornável",RASTREADORES!$Y:$Y,0)),IFERROR(INDEX(RASTREADORES!$A:$A,MATCH(C83&amp;"#Isca descartável",RASTREADORES!$Y:$Y,0)),"Nenhum"))))</f>
        <v/>
      </c>
      <c r="AU83" s="7" t="str">
        <f>IF(C83="","",IFERROR(INDEX(RASTREADORES!$L:$L,MATCH(C83&amp;"#Principal",RASTREADORES!$Y:$Y,0)),""))</f>
        <v/>
      </c>
      <c r="AV83" s="7" t="str">
        <f>IF(C83="","",IF(COUNTIFS(ESPELHAMENTOS!$B$2:$B$2000,C83,ESPELHAMENTOS!$O$2:$O$2000,"Sim")&gt;0,"Sim","Não"))</f>
        <v/>
      </c>
      <c r="AW83" s="7" t="str">
        <f>IF(C83="","",COUNTIFS(ESPELHAMENTOS!$B$2:$B$2000,C83,ESPELHAMENTOS!$O$2:$O$2000,"Sim"))</f>
        <v/>
      </c>
      <c r="AX83" s="7" t="str">
        <f>IF(C83="","",IF(COUNTIFS(ESPELHAMENTOS!$B$2:$B$2000,C83,ESPELHAMENTOS!$O$2:$O$2000,"Sim",ESPELHAMENTOS!$E$2:$E$2000,"GR transportadora")&gt;0,"Sim","Não"))</f>
        <v/>
      </c>
      <c r="AY83" s="7" t="str">
        <f>IF(OR(AQ83="",C83=""),"",IFERROR(ROUND((AQ83-SUMPRODUCT(MIN((ESPELHAMENTOS!$C$2:$C$2000=A83)*ESPELHAMENTOS!$H$2:$H$2000+(ESPELHAMENTOS!$C$2:$C$2000&lt;&gt;A83)*99999)))*24,1),""))</f>
        <v/>
      </c>
      <c r="AZ83" s="7" t="str">
        <f ca="1">IF(C83="","",IF(COUNTIFS(CHECKLISTS!$B$2:$B$2000,C83,CHECKLISTS!$AH$2:$AH$2000,"Válido",CHECKLISTS!$AG$2:$AG$2000,"&gt;="&amp;INT(IF(AO83="",TODAY(),AO83)))+COUNTIFS(CHECKLISTS!$B$2:$B$2000,C83,CHECKLISTS!$AH$2:$AH$2000,"Vence &lt;=7d",CHECKLISTS!$AG$2:$AG$2000,"&gt;="&amp;INT(IF(AO83="",TODAY(),AO83)))&gt;0,"Sim","Não"))</f>
        <v/>
      </c>
      <c r="BA83" s="13" t="str">
        <f>IF(C83="","",IF(COUNTIFS(CHECKLISTS!$B$2:$B$2000,C83,CHECKLISTS!$AF$2:$AF$2000,"Aprovado")=0,"",SUMPRODUCT(MAX((CHECKLISTS!$B$2:$B$2000=C83)*CHECKLISTS!$AG$2:$AG$2000))))</f>
        <v/>
      </c>
      <c r="BB83" s="7" t="str">
        <f>IF(A83="","",IF(COUNTIFS(SMP!$B$2:$B$2000,A83,SMP!$I$2:$I$2000,"Liberada")+COUNTIFS(SMP!$B$2:$B$2000,A83,SMP!$I$2:$I$2000,"Em andamento")+COUNTIFS(SMP!$B$2:$B$2000,A83,SMP!$I$2:$I$2000,"Finalizada")&gt;0,"Sim","Não"))</f>
        <v/>
      </c>
      <c r="BC83" s="7" t="str">
        <f>IF(A83="","",IFERROR(INDEX(SMP!$A:$A,MATCH(A83,SMP!$B:$B,0)),"—"))</f>
        <v/>
      </c>
      <c r="BD83" s="7" t="str">
        <f>IF(A83="","",IFERROR(INDEX(SMP!$I:$I,MATCH(A83,SMP!$B:$B,0)),"Não aberta"))</f>
        <v/>
      </c>
      <c r="BE83" s="7" t="str">
        <f>IF(A83="","",IFERROR(INDEX(SMP!$D:$D,MATCH(A83,SMP!$B:$B,0)),""))</f>
        <v/>
      </c>
      <c r="BF83" s="7" t="str">
        <f>IF(A83="","",IF(COUNTIFS(AVERBACOES!$B$2:$B$2000,A83,AVERBACOES!$Q$2:$Q$2000,"Averbado completo")+COUNTIFS(AVERBACOES!$B$2:$B$2000,A83,AVERBACOES!$Q$2:$Q$2000,"Averbado CRT")+COUNTIFS(AVERBACOES!$B$2:$B$2000,A83,AVERBACOES!$Q$2:$Q$2000,"Averbado CT-e")+COUNTIFS(AVERBACOES!$B$2:$B$2000,A83,AVERBACOES!$Q$2:$Q$2000,"Averbado MDF-e")+COUNTIFS(AVERBACOES!$B$2:$B$2000,A83,AVERBACOES!$Q$2:$Q$2000,"Averbado pelo embarcador")&gt;0,"Sim","Não"))</f>
        <v/>
      </c>
      <c r="BG83" s="7" t="str">
        <f>IF(A83="","",IFERROR(INDEX(AVERBACOES!$L:$L,MATCH(A83,AVERBACOES!$B:$B,0)),"—"))</f>
        <v/>
      </c>
      <c r="BH83" s="7"/>
      <c r="BI83" s="7"/>
      <c r="BJ83" s="7"/>
      <c r="BK83" s="7"/>
      <c r="BL83" s="7"/>
      <c r="BM83" s="7">
        <f t="shared" si="19"/>
        <v>0</v>
      </c>
      <c r="BN83" s="7" t="str">
        <f t="shared" si="20"/>
        <v/>
      </c>
      <c r="BO83" s="7" t="str">
        <f t="shared" si="21"/>
        <v/>
      </c>
      <c r="BP83" s="7" t="str">
        <f t="shared" si="22"/>
        <v/>
      </c>
      <c r="BQ83" s="7" t="str">
        <f t="shared" si="23"/>
        <v/>
      </c>
      <c r="BR83" s="12"/>
      <c r="BS83" s="7" t="str">
        <f t="shared" si="24"/>
        <v/>
      </c>
      <c r="BT83" s="7" t="str">
        <f>IF(C83="","",IF(BV83=0,"Sem posição registrada",IFERROR(INDEX(POSICOES!$E:$E,MATCH(C83&amp;"#"&amp;ROUND(BV83*1440,0),POSICOES!$R:$R,0)),"?")))</f>
        <v/>
      </c>
      <c r="BU83" s="7" t="str">
        <f>IF(OR(C83="",BV83=0),"",IFERROR(INDEX(POSICOES!$F:$F,MATCH(C83&amp;"#"&amp;ROUND(BV83*1440,0),POSICOES!$R:$R,0))&amp;"/"&amp;INDEX(POSICOES!$G:$G,MATCH(C83&amp;"#"&amp;ROUND(BV83*1440,0),POSICOES!$R:$R,0))&amp;" - "&amp;INDEX(POSICOES!$H:$H,MATCH(C83&amp;"#"&amp;ROUND(BV83*1440,0),POSICOES!$R:$R,0)),""))</f>
        <v/>
      </c>
      <c r="BV83" s="14">
        <f>IF(C83="",0,SUMPRODUCT(MAX((POSICOES!$C$2:$C$3000=C83)*POSICOES!$B$2:$B$3000)))</f>
        <v>0</v>
      </c>
      <c r="BW83" s="7" t="str">
        <f t="shared" ca="1" si="25"/>
        <v/>
      </c>
      <c r="BX83" s="7" t="str">
        <f t="shared" ca="1" si="26"/>
        <v/>
      </c>
      <c r="BY83" s="12"/>
      <c r="BZ83" s="12"/>
      <c r="CA83" s="7" t="str">
        <f>IF(A83="","",IF(COUNTIFS(FRONTEIRA!$B$2:$B$2000,A83,FRONTEIRA!$AA$2:$AA$2000,"Sim")=0,"",ROUND(SUMIFS(FRONTEIRA!$Y$2:$Y$2000,FRONTEIRA!$B$2:$B$2000,A83,FRONTEIRA!$AA$2:$AA$2000,"Sim"),1)))</f>
        <v/>
      </c>
      <c r="CB83" s="7" t="str">
        <f>IF(A83="","",IFERROR(INDEX(FRONTEIRA!$L:$L,MATCH(A83,FRONTEIRA!$B:$B,0)),""))</f>
        <v/>
      </c>
      <c r="CC83" s="7" t="str">
        <f>IF(A83="","",IF(COUNTIFS(OCORRENCIAS!$B$2:$B$2000,A83,OCORRENCIAS!$Z$2:$Z$2000,"Sim")&gt;0,"Sim","Não"))</f>
        <v/>
      </c>
      <c r="CD83" s="7" t="str">
        <f t="shared" si="27"/>
        <v/>
      </c>
      <c r="CE83" s="7"/>
      <c r="CF83" s="7" t="str">
        <f t="shared" ca="1" si="28"/>
        <v xml:space="preserve">Motorista GR; Motorista seguradora; Veículo GR; Checklist; Espelhamento; SMP; Averbação; </v>
      </c>
      <c r="CG83" s="7" t="str">
        <f t="shared" si="29"/>
        <v/>
      </c>
      <c r="CH83" s="7" t="str">
        <f t="shared" si="30"/>
        <v/>
      </c>
      <c r="CI83" s="7" t="str">
        <f t="shared" si="31"/>
        <v>Não</v>
      </c>
      <c r="CJ83" s="7" t="str">
        <f t="shared" si="32"/>
        <v/>
      </c>
      <c r="CK83" s="7"/>
      <c r="CL83" s="7"/>
      <c r="CM83" s="7"/>
      <c r="CN83" s="12"/>
      <c r="CO83" s="7"/>
      <c r="CP83" s="7" t="str">
        <f t="shared" ca="1" si="33"/>
        <v/>
      </c>
    </row>
    <row r="84" spans="1:94" x14ac:dyDescent="0.25">
      <c r="A84" s="7"/>
      <c r="B84" s="12"/>
      <c r="C84" s="7"/>
      <c r="D84" s="7"/>
      <c r="E84" s="7"/>
      <c r="F84" s="7" t="str">
        <f>IF(C84="","",IFERROR(INDEX(VEICULOS!$C:$C,MATCH(C84,VEICULOS!$A:$A,0)),"?")&amp;IF(D84="",""," + "&amp;IFERROR(INDEX(VEICULOS!$C:$C,MATCH(D84,VEICULOS!$A:$A,0)),"?"))&amp;IF(E84="",""," + "&amp;IFERROR(INDEX(VEICULOS!$C:$C,MATCH(E84,VEICULOS!$A:$A,0)),"?")))</f>
        <v/>
      </c>
      <c r="G84" s="7" t="str">
        <f>IF(C84="","",IFERROR(INDEX(VEICULOS!$I:$I,MATCH(C84,VEICULOS!$A:$A,0)),"Não cadastrado"))</f>
        <v/>
      </c>
      <c r="H84" s="7"/>
      <c r="I84" s="7" t="str">
        <f>IF(H84="","",IFERROR(INDEX(MOTORISTAS!$B:$B,MATCH(H84,MOTORISTAS!$A:$A,0)),"Não cadastrado"))</f>
        <v/>
      </c>
      <c r="J84" s="7"/>
      <c r="K84" s="7"/>
      <c r="L84" s="7" t="str">
        <f>IF(K84="","",IFERROR(INDEX(MOTORISTAS!$B:$B,MATCH(K84,MOTORISTAS!$A:$A,0)),"Não cadastrado"))</f>
        <v/>
      </c>
      <c r="M84" s="7" t="str">
        <f>IF(H84="","",IFERROR(INDEX(MOTORISTAS!$AA:$AA,MATCH(H84,MOTORISTAS!$A:$A,0)),"Não cadastrado"))</f>
        <v/>
      </c>
      <c r="N84" s="7" t="str">
        <f>IF(H84="","",IF(COUNTIFS(CONSULTAS!$C$2:$C$2000,H84,CONSULTAS!$E$2:$E$2000,"GR",CONSULTAS!$S$2:$S$2000,"Sim")&gt;0,"Sim","Não"))</f>
        <v/>
      </c>
      <c r="O84" s="7" t="str">
        <f>IF(H84="","",IFERROR(INDEX(CONSULTAS!$L:$L,MATCH(H84&amp;"#GR",CONSULTAS!$T:$T,0)),"—"))</f>
        <v/>
      </c>
      <c r="P84" s="13" t="str">
        <f>IF(H84="","",IFERROR(INDEX(CONSULTAS!$Q:$Q,MATCH(H84&amp;"#GR",CONSULTAS!$T:$T,0)),""))</f>
        <v/>
      </c>
      <c r="Q84" s="7" t="str">
        <f>IF(H84="","",IF(COUNTIFS(CONSULTAS!$C$2:$C$2000,H84,CONSULTAS!$E$2:$E$2000,"Seguradora",CONSULTAS!$S$2:$S$2000,"Sim")&gt;0,"Sim","Não"))</f>
        <v/>
      </c>
      <c r="R84" s="7" t="str">
        <f>IF(H84="","",IFERROR(INDEX(CONSULTAS!$L:$L,MATCH(H84&amp;"#Seguradora",CONSULTAS!$T:$T,0)),"—"))</f>
        <v/>
      </c>
      <c r="S84" s="13" t="str">
        <f>IF(H84="","",IFERROR(INDEX(CONSULTAS!$Q:$Q,MATCH(H84&amp;"#Seguradora",CONSULTAS!$T:$T,0)),""))</f>
        <v/>
      </c>
      <c r="T84" s="10" t="str">
        <f>IF(H84="","",IFERROR(INDEX(CONSULTAS!$N:$N,MATCH(H84&amp;"#GR",CONSULTAS!$T:$T,0)),""))</f>
        <v/>
      </c>
      <c r="U84" s="7" t="str">
        <f>IF(K84="","N/A",IF(AND(COUNTIFS(CONSULTAS!$C$2:$C$2000,K84,CONSULTAS!$E$2:$E$2000,"GR",CONSULTAS!$S$2:$S$2000,"Sim")&gt;0,COUNTIFS(CONSULTAS!$C$2:$C$2000,K84,CONSULTAS!$E$2:$E$2000,"Seguradora",CONSULTAS!$S$2:$S$2000,"Sim")&gt;0),"Sim","Não"))</f>
        <v>N/A</v>
      </c>
      <c r="V84" s="7" t="str">
        <f>IF(C84="","",IFERROR(INDEX(VEICULOS!$X:$X,MATCH(C84,VEICULOS!$A:$A,0)),"Não"))</f>
        <v/>
      </c>
      <c r="W84" s="7"/>
      <c r="X84" s="7"/>
      <c r="Y84" s="7"/>
      <c r="Z84" s="10"/>
      <c r="AA84" s="7"/>
      <c r="AB84" s="10" t="str">
        <f t="shared" si="17"/>
        <v/>
      </c>
      <c r="AC84" s="7">
        <f>IF(OR(Y84="",AB84=""),0,SUMPRODUCT((PGR_REGRAS!$C$2:$C$61=Y84)*(PGR_REGRAS!$D$2:$D$61&lt;=AB84)*(PGR_REGRAS!$E$2:$E$61&gt;=AB84)*(PGR_REGRAS!$C$2:$C$61&lt;&gt;"")*ROW(PGR_REGRAS!$C$2:$C$61)))</f>
        <v>0</v>
      </c>
      <c r="AD84" s="7" t="str">
        <f>IF(AC84=0,IF(Y84="","","Sem regra - consultar seguradora"),INDEX(PGR_REGRAS!$A:$A,AC84))</f>
        <v/>
      </c>
      <c r="AE84" s="7" t="str">
        <f>IF(AC84=0,"",INDEX(PGR_REGRAS!$T:$T,AC84))</f>
        <v/>
      </c>
      <c r="AF84" s="7" t="str">
        <f>IF(AC84=0,"",INDEX(PGR_REGRAS!$I:$I,AC84))</f>
        <v/>
      </c>
      <c r="AG84" s="7" t="str">
        <f>IF(AC84=0,"",INDEX(PGR_REGRAS!$K:$K,AC84))</f>
        <v/>
      </c>
      <c r="AH84" s="7" t="str">
        <f t="shared" si="18"/>
        <v/>
      </c>
      <c r="AI84" s="7"/>
      <c r="AJ84" s="7"/>
      <c r="AK84" s="7"/>
      <c r="AL84" s="7"/>
      <c r="AM84" s="7"/>
      <c r="AN84" s="7"/>
      <c r="AO84" s="13"/>
      <c r="AP84" s="12"/>
      <c r="AQ84" s="12"/>
      <c r="AR84" s="7" t="str">
        <f>IF(C84="","",IFERROR(INDEX(RASTREADORES!$F:$F,MATCH(C84&amp;"#Principal",RASTREADORES!$Y:$Y,0))&amp;" ("&amp;INDEX(RASTREADORES!$G:$G,MATCH(C84&amp;"#Principal",RASTREADORES!$Y:$Y,0))&amp;")","Sem rastreador principal"))</f>
        <v/>
      </c>
      <c r="AS84" s="7" t="str">
        <f>IF(C84="","",IFERROR(INDEX(RASTREADORES!$H:$H,MATCH(C84&amp;"#Principal",RASTREADORES!$Y:$Y,0)),"—"))</f>
        <v/>
      </c>
      <c r="AT84" s="7" t="str">
        <f>IF(C84="","",IFERROR(INDEX(RASTREADORES!$A:$A,MATCH(C84&amp;"#Redundante",RASTREADORES!$Y:$Y,0)),IFERROR(INDEX(RASTREADORES!$A:$A,MATCH(C84&amp;"#Isca retornável",RASTREADORES!$Y:$Y,0)),IFERROR(INDEX(RASTREADORES!$A:$A,MATCH(C84&amp;"#Isca descartável",RASTREADORES!$Y:$Y,0)),"Nenhum"))))</f>
        <v/>
      </c>
      <c r="AU84" s="7" t="str">
        <f>IF(C84="","",IFERROR(INDEX(RASTREADORES!$L:$L,MATCH(C84&amp;"#Principal",RASTREADORES!$Y:$Y,0)),""))</f>
        <v/>
      </c>
      <c r="AV84" s="7" t="str">
        <f>IF(C84="","",IF(COUNTIFS(ESPELHAMENTOS!$B$2:$B$2000,C84,ESPELHAMENTOS!$O$2:$O$2000,"Sim")&gt;0,"Sim","Não"))</f>
        <v/>
      </c>
      <c r="AW84" s="7" t="str">
        <f>IF(C84="","",COUNTIFS(ESPELHAMENTOS!$B$2:$B$2000,C84,ESPELHAMENTOS!$O$2:$O$2000,"Sim"))</f>
        <v/>
      </c>
      <c r="AX84" s="7" t="str">
        <f>IF(C84="","",IF(COUNTIFS(ESPELHAMENTOS!$B$2:$B$2000,C84,ESPELHAMENTOS!$O$2:$O$2000,"Sim",ESPELHAMENTOS!$E$2:$E$2000,"GR transportadora")&gt;0,"Sim","Não"))</f>
        <v/>
      </c>
      <c r="AY84" s="7" t="str">
        <f>IF(OR(AQ84="",C84=""),"",IFERROR(ROUND((AQ84-SUMPRODUCT(MIN((ESPELHAMENTOS!$C$2:$C$2000=A84)*ESPELHAMENTOS!$H$2:$H$2000+(ESPELHAMENTOS!$C$2:$C$2000&lt;&gt;A84)*99999)))*24,1),""))</f>
        <v/>
      </c>
      <c r="AZ84" s="7" t="str">
        <f ca="1">IF(C84="","",IF(COUNTIFS(CHECKLISTS!$B$2:$B$2000,C84,CHECKLISTS!$AH$2:$AH$2000,"Válido",CHECKLISTS!$AG$2:$AG$2000,"&gt;="&amp;INT(IF(AO84="",TODAY(),AO84)))+COUNTIFS(CHECKLISTS!$B$2:$B$2000,C84,CHECKLISTS!$AH$2:$AH$2000,"Vence &lt;=7d",CHECKLISTS!$AG$2:$AG$2000,"&gt;="&amp;INT(IF(AO84="",TODAY(),AO84)))&gt;0,"Sim","Não"))</f>
        <v/>
      </c>
      <c r="BA84" s="13" t="str">
        <f>IF(C84="","",IF(COUNTIFS(CHECKLISTS!$B$2:$B$2000,C84,CHECKLISTS!$AF$2:$AF$2000,"Aprovado")=0,"",SUMPRODUCT(MAX((CHECKLISTS!$B$2:$B$2000=C84)*CHECKLISTS!$AG$2:$AG$2000))))</f>
        <v/>
      </c>
      <c r="BB84" s="7" t="str">
        <f>IF(A84="","",IF(COUNTIFS(SMP!$B$2:$B$2000,A84,SMP!$I$2:$I$2000,"Liberada")+COUNTIFS(SMP!$B$2:$B$2000,A84,SMP!$I$2:$I$2000,"Em andamento")+COUNTIFS(SMP!$B$2:$B$2000,A84,SMP!$I$2:$I$2000,"Finalizada")&gt;0,"Sim","Não"))</f>
        <v/>
      </c>
      <c r="BC84" s="7" t="str">
        <f>IF(A84="","",IFERROR(INDEX(SMP!$A:$A,MATCH(A84,SMP!$B:$B,0)),"—"))</f>
        <v/>
      </c>
      <c r="BD84" s="7" t="str">
        <f>IF(A84="","",IFERROR(INDEX(SMP!$I:$I,MATCH(A84,SMP!$B:$B,0)),"Não aberta"))</f>
        <v/>
      </c>
      <c r="BE84" s="7" t="str">
        <f>IF(A84="","",IFERROR(INDEX(SMP!$D:$D,MATCH(A84,SMP!$B:$B,0)),""))</f>
        <v/>
      </c>
      <c r="BF84" s="7" t="str">
        <f>IF(A84="","",IF(COUNTIFS(AVERBACOES!$B$2:$B$2000,A84,AVERBACOES!$Q$2:$Q$2000,"Averbado completo")+COUNTIFS(AVERBACOES!$B$2:$B$2000,A84,AVERBACOES!$Q$2:$Q$2000,"Averbado CRT")+COUNTIFS(AVERBACOES!$B$2:$B$2000,A84,AVERBACOES!$Q$2:$Q$2000,"Averbado CT-e")+COUNTIFS(AVERBACOES!$B$2:$B$2000,A84,AVERBACOES!$Q$2:$Q$2000,"Averbado MDF-e")+COUNTIFS(AVERBACOES!$B$2:$B$2000,A84,AVERBACOES!$Q$2:$Q$2000,"Averbado pelo embarcador")&gt;0,"Sim","Não"))</f>
        <v/>
      </c>
      <c r="BG84" s="7" t="str">
        <f>IF(A84="","",IFERROR(INDEX(AVERBACOES!$L:$L,MATCH(A84,AVERBACOES!$B:$B,0)),"—"))</f>
        <v/>
      </c>
      <c r="BH84" s="7"/>
      <c r="BI84" s="7"/>
      <c r="BJ84" s="7"/>
      <c r="BK84" s="7"/>
      <c r="BL84" s="7"/>
      <c r="BM84" s="7">
        <f t="shared" si="19"/>
        <v>0</v>
      </c>
      <c r="BN84" s="7" t="str">
        <f t="shared" si="20"/>
        <v/>
      </c>
      <c r="BO84" s="7" t="str">
        <f t="shared" si="21"/>
        <v/>
      </c>
      <c r="BP84" s="7" t="str">
        <f t="shared" si="22"/>
        <v/>
      </c>
      <c r="BQ84" s="7" t="str">
        <f t="shared" si="23"/>
        <v/>
      </c>
      <c r="BR84" s="12"/>
      <c r="BS84" s="7" t="str">
        <f t="shared" si="24"/>
        <v/>
      </c>
      <c r="BT84" s="7" t="str">
        <f>IF(C84="","",IF(BV84=0,"Sem posição registrada",IFERROR(INDEX(POSICOES!$E:$E,MATCH(C84&amp;"#"&amp;ROUND(BV84*1440,0),POSICOES!$R:$R,0)),"?")))</f>
        <v/>
      </c>
      <c r="BU84" s="7" t="str">
        <f>IF(OR(C84="",BV84=0),"",IFERROR(INDEX(POSICOES!$F:$F,MATCH(C84&amp;"#"&amp;ROUND(BV84*1440,0),POSICOES!$R:$R,0))&amp;"/"&amp;INDEX(POSICOES!$G:$G,MATCH(C84&amp;"#"&amp;ROUND(BV84*1440,0),POSICOES!$R:$R,0))&amp;" - "&amp;INDEX(POSICOES!$H:$H,MATCH(C84&amp;"#"&amp;ROUND(BV84*1440,0),POSICOES!$R:$R,0)),""))</f>
        <v/>
      </c>
      <c r="BV84" s="14">
        <f>IF(C84="",0,SUMPRODUCT(MAX((POSICOES!$C$2:$C$3000=C84)*POSICOES!$B$2:$B$3000)))</f>
        <v>0</v>
      </c>
      <c r="BW84" s="7" t="str">
        <f t="shared" ca="1" si="25"/>
        <v/>
      </c>
      <c r="BX84" s="7" t="str">
        <f t="shared" ca="1" si="26"/>
        <v/>
      </c>
      <c r="BY84" s="12"/>
      <c r="BZ84" s="12"/>
      <c r="CA84" s="7" t="str">
        <f>IF(A84="","",IF(COUNTIFS(FRONTEIRA!$B$2:$B$2000,A84,FRONTEIRA!$AA$2:$AA$2000,"Sim")=0,"",ROUND(SUMIFS(FRONTEIRA!$Y$2:$Y$2000,FRONTEIRA!$B$2:$B$2000,A84,FRONTEIRA!$AA$2:$AA$2000,"Sim"),1)))</f>
        <v/>
      </c>
      <c r="CB84" s="7" t="str">
        <f>IF(A84="","",IFERROR(INDEX(FRONTEIRA!$L:$L,MATCH(A84,FRONTEIRA!$B:$B,0)),""))</f>
        <v/>
      </c>
      <c r="CC84" s="7" t="str">
        <f>IF(A84="","",IF(COUNTIFS(OCORRENCIAS!$B$2:$B$2000,A84,OCORRENCIAS!$Z$2:$Z$2000,"Sim")&gt;0,"Sim","Não"))</f>
        <v/>
      </c>
      <c r="CD84" s="7" t="str">
        <f t="shared" si="27"/>
        <v/>
      </c>
      <c r="CE84" s="7"/>
      <c r="CF84" s="7" t="str">
        <f t="shared" ca="1" si="28"/>
        <v xml:space="preserve">Motorista GR; Motorista seguradora; Veículo GR; Checklist; Espelhamento; SMP; Averbação; </v>
      </c>
      <c r="CG84" s="7" t="str">
        <f t="shared" si="29"/>
        <v/>
      </c>
      <c r="CH84" s="7" t="str">
        <f t="shared" si="30"/>
        <v/>
      </c>
      <c r="CI84" s="7" t="str">
        <f t="shared" si="31"/>
        <v>Não</v>
      </c>
      <c r="CJ84" s="7" t="str">
        <f t="shared" si="32"/>
        <v/>
      </c>
      <c r="CK84" s="7"/>
      <c r="CL84" s="7"/>
      <c r="CM84" s="7"/>
      <c r="CN84" s="12"/>
      <c r="CO84" s="7"/>
      <c r="CP84" s="7" t="str">
        <f t="shared" ca="1" si="33"/>
        <v/>
      </c>
    </row>
    <row r="85" spans="1:94" x14ac:dyDescent="0.25">
      <c r="A85" s="7"/>
      <c r="B85" s="12"/>
      <c r="C85" s="7"/>
      <c r="D85" s="7"/>
      <c r="E85" s="7"/>
      <c r="F85" s="7" t="str">
        <f>IF(C85="","",IFERROR(INDEX(VEICULOS!$C:$C,MATCH(C85,VEICULOS!$A:$A,0)),"?")&amp;IF(D85="",""," + "&amp;IFERROR(INDEX(VEICULOS!$C:$C,MATCH(D85,VEICULOS!$A:$A,0)),"?"))&amp;IF(E85="",""," + "&amp;IFERROR(INDEX(VEICULOS!$C:$C,MATCH(E85,VEICULOS!$A:$A,0)),"?")))</f>
        <v/>
      </c>
      <c r="G85" s="7" t="str">
        <f>IF(C85="","",IFERROR(INDEX(VEICULOS!$I:$I,MATCH(C85,VEICULOS!$A:$A,0)),"Não cadastrado"))</f>
        <v/>
      </c>
      <c r="H85" s="7"/>
      <c r="I85" s="7" t="str">
        <f>IF(H85="","",IFERROR(INDEX(MOTORISTAS!$B:$B,MATCH(H85,MOTORISTAS!$A:$A,0)),"Não cadastrado"))</f>
        <v/>
      </c>
      <c r="J85" s="7"/>
      <c r="K85" s="7"/>
      <c r="L85" s="7" t="str">
        <f>IF(K85="","",IFERROR(INDEX(MOTORISTAS!$B:$B,MATCH(K85,MOTORISTAS!$A:$A,0)),"Não cadastrado"))</f>
        <v/>
      </c>
      <c r="M85" s="7" t="str">
        <f>IF(H85="","",IFERROR(INDEX(MOTORISTAS!$AA:$AA,MATCH(H85,MOTORISTAS!$A:$A,0)),"Não cadastrado"))</f>
        <v/>
      </c>
      <c r="N85" s="7" t="str">
        <f>IF(H85="","",IF(COUNTIFS(CONSULTAS!$C$2:$C$2000,H85,CONSULTAS!$E$2:$E$2000,"GR",CONSULTAS!$S$2:$S$2000,"Sim")&gt;0,"Sim","Não"))</f>
        <v/>
      </c>
      <c r="O85" s="7" t="str">
        <f>IF(H85="","",IFERROR(INDEX(CONSULTAS!$L:$L,MATCH(H85&amp;"#GR",CONSULTAS!$T:$T,0)),"—"))</f>
        <v/>
      </c>
      <c r="P85" s="13" t="str">
        <f>IF(H85="","",IFERROR(INDEX(CONSULTAS!$Q:$Q,MATCH(H85&amp;"#GR",CONSULTAS!$T:$T,0)),""))</f>
        <v/>
      </c>
      <c r="Q85" s="7" t="str">
        <f>IF(H85="","",IF(COUNTIFS(CONSULTAS!$C$2:$C$2000,H85,CONSULTAS!$E$2:$E$2000,"Seguradora",CONSULTAS!$S$2:$S$2000,"Sim")&gt;0,"Sim","Não"))</f>
        <v/>
      </c>
      <c r="R85" s="7" t="str">
        <f>IF(H85="","",IFERROR(INDEX(CONSULTAS!$L:$L,MATCH(H85&amp;"#Seguradora",CONSULTAS!$T:$T,0)),"—"))</f>
        <v/>
      </c>
      <c r="S85" s="13" t="str">
        <f>IF(H85="","",IFERROR(INDEX(CONSULTAS!$Q:$Q,MATCH(H85&amp;"#Seguradora",CONSULTAS!$T:$T,0)),""))</f>
        <v/>
      </c>
      <c r="T85" s="10" t="str">
        <f>IF(H85="","",IFERROR(INDEX(CONSULTAS!$N:$N,MATCH(H85&amp;"#GR",CONSULTAS!$T:$T,0)),""))</f>
        <v/>
      </c>
      <c r="U85" s="7" t="str">
        <f>IF(K85="","N/A",IF(AND(COUNTIFS(CONSULTAS!$C$2:$C$2000,K85,CONSULTAS!$E$2:$E$2000,"GR",CONSULTAS!$S$2:$S$2000,"Sim")&gt;0,COUNTIFS(CONSULTAS!$C$2:$C$2000,K85,CONSULTAS!$E$2:$E$2000,"Seguradora",CONSULTAS!$S$2:$S$2000,"Sim")&gt;0),"Sim","Não"))</f>
        <v>N/A</v>
      </c>
      <c r="V85" s="7" t="str">
        <f>IF(C85="","",IFERROR(INDEX(VEICULOS!$X:$X,MATCH(C85,VEICULOS!$A:$A,0)),"Não"))</f>
        <v/>
      </c>
      <c r="W85" s="7"/>
      <c r="X85" s="7"/>
      <c r="Y85" s="7"/>
      <c r="Z85" s="10"/>
      <c r="AA85" s="7"/>
      <c r="AB85" s="10" t="str">
        <f t="shared" si="17"/>
        <v/>
      </c>
      <c r="AC85" s="7">
        <f>IF(OR(Y85="",AB85=""),0,SUMPRODUCT((PGR_REGRAS!$C$2:$C$61=Y85)*(PGR_REGRAS!$D$2:$D$61&lt;=AB85)*(PGR_REGRAS!$E$2:$E$61&gt;=AB85)*(PGR_REGRAS!$C$2:$C$61&lt;&gt;"")*ROW(PGR_REGRAS!$C$2:$C$61)))</f>
        <v>0</v>
      </c>
      <c r="AD85" s="7" t="str">
        <f>IF(AC85=0,IF(Y85="","","Sem regra - consultar seguradora"),INDEX(PGR_REGRAS!$A:$A,AC85))</f>
        <v/>
      </c>
      <c r="AE85" s="7" t="str">
        <f>IF(AC85=0,"",INDEX(PGR_REGRAS!$T:$T,AC85))</f>
        <v/>
      </c>
      <c r="AF85" s="7" t="str">
        <f>IF(AC85=0,"",INDEX(PGR_REGRAS!$I:$I,AC85))</f>
        <v/>
      </c>
      <c r="AG85" s="7" t="str">
        <f>IF(AC85=0,"",INDEX(PGR_REGRAS!$K:$K,AC85))</f>
        <v/>
      </c>
      <c r="AH85" s="7" t="str">
        <f t="shared" si="18"/>
        <v/>
      </c>
      <c r="AI85" s="7"/>
      <c r="AJ85" s="7"/>
      <c r="AK85" s="7"/>
      <c r="AL85" s="7"/>
      <c r="AM85" s="7"/>
      <c r="AN85" s="7"/>
      <c r="AO85" s="13"/>
      <c r="AP85" s="12"/>
      <c r="AQ85" s="12"/>
      <c r="AR85" s="7" t="str">
        <f>IF(C85="","",IFERROR(INDEX(RASTREADORES!$F:$F,MATCH(C85&amp;"#Principal",RASTREADORES!$Y:$Y,0))&amp;" ("&amp;INDEX(RASTREADORES!$G:$G,MATCH(C85&amp;"#Principal",RASTREADORES!$Y:$Y,0))&amp;")","Sem rastreador principal"))</f>
        <v/>
      </c>
      <c r="AS85" s="7" t="str">
        <f>IF(C85="","",IFERROR(INDEX(RASTREADORES!$H:$H,MATCH(C85&amp;"#Principal",RASTREADORES!$Y:$Y,0)),"—"))</f>
        <v/>
      </c>
      <c r="AT85" s="7" t="str">
        <f>IF(C85="","",IFERROR(INDEX(RASTREADORES!$A:$A,MATCH(C85&amp;"#Redundante",RASTREADORES!$Y:$Y,0)),IFERROR(INDEX(RASTREADORES!$A:$A,MATCH(C85&amp;"#Isca retornável",RASTREADORES!$Y:$Y,0)),IFERROR(INDEX(RASTREADORES!$A:$A,MATCH(C85&amp;"#Isca descartável",RASTREADORES!$Y:$Y,0)),"Nenhum"))))</f>
        <v/>
      </c>
      <c r="AU85" s="7" t="str">
        <f>IF(C85="","",IFERROR(INDEX(RASTREADORES!$L:$L,MATCH(C85&amp;"#Principal",RASTREADORES!$Y:$Y,0)),""))</f>
        <v/>
      </c>
      <c r="AV85" s="7" t="str">
        <f>IF(C85="","",IF(COUNTIFS(ESPELHAMENTOS!$B$2:$B$2000,C85,ESPELHAMENTOS!$O$2:$O$2000,"Sim")&gt;0,"Sim","Não"))</f>
        <v/>
      </c>
      <c r="AW85" s="7" t="str">
        <f>IF(C85="","",COUNTIFS(ESPELHAMENTOS!$B$2:$B$2000,C85,ESPELHAMENTOS!$O$2:$O$2000,"Sim"))</f>
        <v/>
      </c>
      <c r="AX85" s="7" t="str">
        <f>IF(C85="","",IF(COUNTIFS(ESPELHAMENTOS!$B$2:$B$2000,C85,ESPELHAMENTOS!$O$2:$O$2000,"Sim",ESPELHAMENTOS!$E$2:$E$2000,"GR transportadora")&gt;0,"Sim","Não"))</f>
        <v/>
      </c>
      <c r="AY85" s="7" t="str">
        <f>IF(OR(AQ85="",C85=""),"",IFERROR(ROUND((AQ85-SUMPRODUCT(MIN((ESPELHAMENTOS!$C$2:$C$2000=A85)*ESPELHAMENTOS!$H$2:$H$2000+(ESPELHAMENTOS!$C$2:$C$2000&lt;&gt;A85)*99999)))*24,1),""))</f>
        <v/>
      </c>
      <c r="AZ85" s="7" t="str">
        <f ca="1">IF(C85="","",IF(COUNTIFS(CHECKLISTS!$B$2:$B$2000,C85,CHECKLISTS!$AH$2:$AH$2000,"Válido",CHECKLISTS!$AG$2:$AG$2000,"&gt;="&amp;INT(IF(AO85="",TODAY(),AO85)))+COUNTIFS(CHECKLISTS!$B$2:$B$2000,C85,CHECKLISTS!$AH$2:$AH$2000,"Vence &lt;=7d",CHECKLISTS!$AG$2:$AG$2000,"&gt;="&amp;INT(IF(AO85="",TODAY(),AO85)))&gt;0,"Sim","Não"))</f>
        <v/>
      </c>
      <c r="BA85" s="13" t="str">
        <f>IF(C85="","",IF(COUNTIFS(CHECKLISTS!$B$2:$B$2000,C85,CHECKLISTS!$AF$2:$AF$2000,"Aprovado")=0,"",SUMPRODUCT(MAX((CHECKLISTS!$B$2:$B$2000=C85)*CHECKLISTS!$AG$2:$AG$2000))))</f>
        <v/>
      </c>
      <c r="BB85" s="7" t="str">
        <f>IF(A85="","",IF(COUNTIFS(SMP!$B$2:$B$2000,A85,SMP!$I$2:$I$2000,"Liberada")+COUNTIFS(SMP!$B$2:$B$2000,A85,SMP!$I$2:$I$2000,"Em andamento")+COUNTIFS(SMP!$B$2:$B$2000,A85,SMP!$I$2:$I$2000,"Finalizada")&gt;0,"Sim","Não"))</f>
        <v/>
      </c>
      <c r="BC85" s="7" t="str">
        <f>IF(A85="","",IFERROR(INDEX(SMP!$A:$A,MATCH(A85,SMP!$B:$B,0)),"—"))</f>
        <v/>
      </c>
      <c r="BD85" s="7" t="str">
        <f>IF(A85="","",IFERROR(INDEX(SMP!$I:$I,MATCH(A85,SMP!$B:$B,0)),"Não aberta"))</f>
        <v/>
      </c>
      <c r="BE85" s="7" t="str">
        <f>IF(A85="","",IFERROR(INDEX(SMP!$D:$D,MATCH(A85,SMP!$B:$B,0)),""))</f>
        <v/>
      </c>
      <c r="BF85" s="7" t="str">
        <f>IF(A85="","",IF(COUNTIFS(AVERBACOES!$B$2:$B$2000,A85,AVERBACOES!$Q$2:$Q$2000,"Averbado completo")+COUNTIFS(AVERBACOES!$B$2:$B$2000,A85,AVERBACOES!$Q$2:$Q$2000,"Averbado CRT")+COUNTIFS(AVERBACOES!$B$2:$B$2000,A85,AVERBACOES!$Q$2:$Q$2000,"Averbado CT-e")+COUNTIFS(AVERBACOES!$B$2:$B$2000,A85,AVERBACOES!$Q$2:$Q$2000,"Averbado MDF-e")+COUNTIFS(AVERBACOES!$B$2:$B$2000,A85,AVERBACOES!$Q$2:$Q$2000,"Averbado pelo embarcador")&gt;0,"Sim","Não"))</f>
        <v/>
      </c>
      <c r="BG85" s="7" t="str">
        <f>IF(A85="","",IFERROR(INDEX(AVERBACOES!$L:$L,MATCH(A85,AVERBACOES!$B:$B,0)),"—"))</f>
        <v/>
      </c>
      <c r="BH85" s="7"/>
      <c r="BI85" s="7"/>
      <c r="BJ85" s="7"/>
      <c r="BK85" s="7"/>
      <c r="BL85" s="7"/>
      <c r="BM85" s="7">
        <f t="shared" si="19"/>
        <v>0</v>
      </c>
      <c r="BN85" s="7" t="str">
        <f t="shared" si="20"/>
        <v/>
      </c>
      <c r="BO85" s="7" t="str">
        <f t="shared" si="21"/>
        <v/>
      </c>
      <c r="BP85" s="7" t="str">
        <f t="shared" si="22"/>
        <v/>
      </c>
      <c r="BQ85" s="7" t="str">
        <f t="shared" si="23"/>
        <v/>
      </c>
      <c r="BR85" s="12"/>
      <c r="BS85" s="7" t="str">
        <f t="shared" si="24"/>
        <v/>
      </c>
      <c r="BT85" s="7" t="str">
        <f>IF(C85="","",IF(BV85=0,"Sem posição registrada",IFERROR(INDEX(POSICOES!$E:$E,MATCH(C85&amp;"#"&amp;ROUND(BV85*1440,0),POSICOES!$R:$R,0)),"?")))</f>
        <v/>
      </c>
      <c r="BU85" s="7" t="str">
        <f>IF(OR(C85="",BV85=0),"",IFERROR(INDEX(POSICOES!$F:$F,MATCH(C85&amp;"#"&amp;ROUND(BV85*1440,0),POSICOES!$R:$R,0))&amp;"/"&amp;INDEX(POSICOES!$G:$G,MATCH(C85&amp;"#"&amp;ROUND(BV85*1440,0),POSICOES!$R:$R,0))&amp;" - "&amp;INDEX(POSICOES!$H:$H,MATCH(C85&amp;"#"&amp;ROUND(BV85*1440,0),POSICOES!$R:$R,0)),""))</f>
        <v/>
      </c>
      <c r="BV85" s="14">
        <f>IF(C85="",0,SUMPRODUCT(MAX((POSICOES!$C$2:$C$3000=C85)*POSICOES!$B$2:$B$3000)))</f>
        <v>0</v>
      </c>
      <c r="BW85" s="7" t="str">
        <f t="shared" ca="1" si="25"/>
        <v/>
      </c>
      <c r="BX85" s="7" t="str">
        <f t="shared" ca="1" si="26"/>
        <v/>
      </c>
      <c r="BY85" s="12"/>
      <c r="BZ85" s="12"/>
      <c r="CA85" s="7" t="str">
        <f>IF(A85="","",IF(COUNTIFS(FRONTEIRA!$B$2:$B$2000,A85,FRONTEIRA!$AA$2:$AA$2000,"Sim")=0,"",ROUND(SUMIFS(FRONTEIRA!$Y$2:$Y$2000,FRONTEIRA!$B$2:$B$2000,A85,FRONTEIRA!$AA$2:$AA$2000,"Sim"),1)))</f>
        <v/>
      </c>
      <c r="CB85" s="7" t="str">
        <f>IF(A85="","",IFERROR(INDEX(FRONTEIRA!$L:$L,MATCH(A85,FRONTEIRA!$B:$B,0)),""))</f>
        <v/>
      </c>
      <c r="CC85" s="7" t="str">
        <f>IF(A85="","",IF(COUNTIFS(OCORRENCIAS!$B$2:$B$2000,A85,OCORRENCIAS!$Z$2:$Z$2000,"Sim")&gt;0,"Sim","Não"))</f>
        <v/>
      </c>
      <c r="CD85" s="7" t="str">
        <f t="shared" si="27"/>
        <v/>
      </c>
      <c r="CE85" s="7"/>
      <c r="CF85" s="7" t="str">
        <f t="shared" ca="1" si="28"/>
        <v xml:space="preserve">Motorista GR; Motorista seguradora; Veículo GR; Checklist; Espelhamento; SMP; Averbação; </v>
      </c>
      <c r="CG85" s="7" t="str">
        <f t="shared" si="29"/>
        <v/>
      </c>
      <c r="CH85" s="7" t="str">
        <f t="shared" si="30"/>
        <v/>
      </c>
      <c r="CI85" s="7" t="str">
        <f t="shared" si="31"/>
        <v>Não</v>
      </c>
      <c r="CJ85" s="7" t="str">
        <f t="shared" si="32"/>
        <v/>
      </c>
      <c r="CK85" s="7"/>
      <c r="CL85" s="7"/>
      <c r="CM85" s="7"/>
      <c r="CN85" s="12"/>
      <c r="CO85" s="7"/>
      <c r="CP85" s="7" t="str">
        <f t="shared" ca="1" si="33"/>
        <v/>
      </c>
    </row>
    <row r="86" spans="1:94" x14ac:dyDescent="0.25">
      <c r="A86" s="7"/>
      <c r="B86" s="12"/>
      <c r="C86" s="7"/>
      <c r="D86" s="7"/>
      <c r="E86" s="7"/>
      <c r="F86" s="7" t="str">
        <f>IF(C86="","",IFERROR(INDEX(VEICULOS!$C:$C,MATCH(C86,VEICULOS!$A:$A,0)),"?")&amp;IF(D86="",""," + "&amp;IFERROR(INDEX(VEICULOS!$C:$C,MATCH(D86,VEICULOS!$A:$A,0)),"?"))&amp;IF(E86="",""," + "&amp;IFERROR(INDEX(VEICULOS!$C:$C,MATCH(E86,VEICULOS!$A:$A,0)),"?")))</f>
        <v/>
      </c>
      <c r="G86" s="7" t="str">
        <f>IF(C86="","",IFERROR(INDEX(VEICULOS!$I:$I,MATCH(C86,VEICULOS!$A:$A,0)),"Não cadastrado"))</f>
        <v/>
      </c>
      <c r="H86" s="7"/>
      <c r="I86" s="7" t="str">
        <f>IF(H86="","",IFERROR(INDEX(MOTORISTAS!$B:$B,MATCH(H86,MOTORISTAS!$A:$A,0)),"Não cadastrado"))</f>
        <v/>
      </c>
      <c r="J86" s="7"/>
      <c r="K86" s="7"/>
      <c r="L86" s="7" t="str">
        <f>IF(K86="","",IFERROR(INDEX(MOTORISTAS!$B:$B,MATCH(K86,MOTORISTAS!$A:$A,0)),"Não cadastrado"))</f>
        <v/>
      </c>
      <c r="M86" s="7" t="str">
        <f>IF(H86="","",IFERROR(INDEX(MOTORISTAS!$AA:$AA,MATCH(H86,MOTORISTAS!$A:$A,0)),"Não cadastrado"))</f>
        <v/>
      </c>
      <c r="N86" s="7" t="str">
        <f>IF(H86="","",IF(COUNTIFS(CONSULTAS!$C$2:$C$2000,H86,CONSULTAS!$E$2:$E$2000,"GR",CONSULTAS!$S$2:$S$2000,"Sim")&gt;0,"Sim","Não"))</f>
        <v/>
      </c>
      <c r="O86" s="7" t="str">
        <f>IF(H86="","",IFERROR(INDEX(CONSULTAS!$L:$L,MATCH(H86&amp;"#GR",CONSULTAS!$T:$T,0)),"—"))</f>
        <v/>
      </c>
      <c r="P86" s="13" t="str">
        <f>IF(H86="","",IFERROR(INDEX(CONSULTAS!$Q:$Q,MATCH(H86&amp;"#GR",CONSULTAS!$T:$T,0)),""))</f>
        <v/>
      </c>
      <c r="Q86" s="7" t="str">
        <f>IF(H86="","",IF(COUNTIFS(CONSULTAS!$C$2:$C$2000,H86,CONSULTAS!$E$2:$E$2000,"Seguradora",CONSULTAS!$S$2:$S$2000,"Sim")&gt;0,"Sim","Não"))</f>
        <v/>
      </c>
      <c r="R86" s="7" t="str">
        <f>IF(H86="","",IFERROR(INDEX(CONSULTAS!$L:$L,MATCH(H86&amp;"#Seguradora",CONSULTAS!$T:$T,0)),"—"))</f>
        <v/>
      </c>
      <c r="S86" s="13" t="str">
        <f>IF(H86="","",IFERROR(INDEX(CONSULTAS!$Q:$Q,MATCH(H86&amp;"#Seguradora",CONSULTAS!$T:$T,0)),""))</f>
        <v/>
      </c>
      <c r="T86" s="10" t="str">
        <f>IF(H86="","",IFERROR(INDEX(CONSULTAS!$N:$N,MATCH(H86&amp;"#GR",CONSULTAS!$T:$T,0)),""))</f>
        <v/>
      </c>
      <c r="U86" s="7" t="str">
        <f>IF(K86="","N/A",IF(AND(COUNTIFS(CONSULTAS!$C$2:$C$2000,K86,CONSULTAS!$E$2:$E$2000,"GR",CONSULTAS!$S$2:$S$2000,"Sim")&gt;0,COUNTIFS(CONSULTAS!$C$2:$C$2000,K86,CONSULTAS!$E$2:$E$2000,"Seguradora",CONSULTAS!$S$2:$S$2000,"Sim")&gt;0),"Sim","Não"))</f>
        <v>N/A</v>
      </c>
      <c r="V86" s="7" t="str">
        <f>IF(C86="","",IFERROR(INDEX(VEICULOS!$X:$X,MATCH(C86,VEICULOS!$A:$A,0)),"Não"))</f>
        <v/>
      </c>
      <c r="W86" s="7"/>
      <c r="X86" s="7"/>
      <c r="Y86" s="7"/>
      <c r="Z86" s="10"/>
      <c r="AA86" s="7"/>
      <c r="AB86" s="10" t="str">
        <f t="shared" si="17"/>
        <v/>
      </c>
      <c r="AC86" s="7">
        <f>IF(OR(Y86="",AB86=""),0,SUMPRODUCT((PGR_REGRAS!$C$2:$C$61=Y86)*(PGR_REGRAS!$D$2:$D$61&lt;=AB86)*(PGR_REGRAS!$E$2:$E$61&gt;=AB86)*(PGR_REGRAS!$C$2:$C$61&lt;&gt;"")*ROW(PGR_REGRAS!$C$2:$C$61)))</f>
        <v>0</v>
      </c>
      <c r="AD86" s="7" t="str">
        <f>IF(AC86=0,IF(Y86="","","Sem regra - consultar seguradora"),INDEX(PGR_REGRAS!$A:$A,AC86))</f>
        <v/>
      </c>
      <c r="AE86" s="7" t="str">
        <f>IF(AC86=0,"",INDEX(PGR_REGRAS!$T:$T,AC86))</f>
        <v/>
      </c>
      <c r="AF86" s="7" t="str">
        <f>IF(AC86=0,"",INDEX(PGR_REGRAS!$I:$I,AC86))</f>
        <v/>
      </c>
      <c r="AG86" s="7" t="str">
        <f>IF(AC86=0,"",INDEX(PGR_REGRAS!$K:$K,AC86))</f>
        <v/>
      </c>
      <c r="AH86" s="7" t="str">
        <f t="shared" si="18"/>
        <v/>
      </c>
      <c r="AI86" s="7"/>
      <c r="AJ86" s="7"/>
      <c r="AK86" s="7"/>
      <c r="AL86" s="7"/>
      <c r="AM86" s="7"/>
      <c r="AN86" s="7"/>
      <c r="AO86" s="13"/>
      <c r="AP86" s="12"/>
      <c r="AQ86" s="12"/>
      <c r="AR86" s="7" t="str">
        <f>IF(C86="","",IFERROR(INDEX(RASTREADORES!$F:$F,MATCH(C86&amp;"#Principal",RASTREADORES!$Y:$Y,0))&amp;" ("&amp;INDEX(RASTREADORES!$G:$G,MATCH(C86&amp;"#Principal",RASTREADORES!$Y:$Y,0))&amp;")","Sem rastreador principal"))</f>
        <v/>
      </c>
      <c r="AS86" s="7" t="str">
        <f>IF(C86="","",IFERROR(INDEX(RASTREADORES!$H:$H,MATCH(C86&amp;"#Principal",RASTREADORES!$Y:$Y,0)),"—"))</f>
        <v/>
      </c>
      <c r="AT86" s="7" t="str">
        <f>IF(C86="","",IFERROR(INDEX(RASTREADORES!$A:$A,MATCH(C86&amp;"#Redundante",RASTREADORES!$Y:$Y,0)),IFERROR(INDEX(RASTREADORES!$A:$A,MATCH(C86&amp;"#Isca retornável",RASTREADORES!$Y:$Y,0)),IFERROR(INDEX(RASTREADORES!$A:$A,MATCH(C86&amp;"#Isca descartável",RASTREADORES!$Y:$Y,0)),"Nenhum"))))</f>
        <v/>
      </c>
      <c r="AU86" s="7" t="str">
        <f>IF(C86="","",IFERROR(INDEX(RASTREADORES!$L:$L,MATCH(C86&amp;"#Principal",RASTREADORES!$Y:$Y,0)),""))</f>
        <v/>
      </c>
      <c r="AV86" s="7" t="str">
        <f>IF(C86="","",IF(COUNTIFS(ESPELHAMENTOS!$B$2:$B$2000,C86,ESPELHAMENTOS!$O$2:$O$2000,"Sim")&gt;0,"Sim","Não"))</f>
        <v/>
      </c>
      <c r="AW86" s="7" t="str">
        <f>IF(C86="","",COUNTIFS(ESPELHAMENTOS!$B$2:$B$2000,C86,ESPELHAMENTOS!$O$2:$O$2000,"Sim"))</f>
        <v/>
      </c>
      <c r="AX86" s="7" t="str">
        <f>IF(C86="","",IF(COUNTIFS(ESPELHAMENTOS!$B$2:$B$2000,C86,ESPELHAMENTOS!$O$2:$O$2000,"Sim",ESPELHAMENTOS!$E$2:$E$2000,"GR transportadora")&gt;0,"Sim","Não"))</f>
        <v/>
      </c>
      <c r="AY86" s="7" t="str">
        <f>IF(OR(AQ86="",C86=""),"",IFERROR(ROUND((AQ86-SUMPRODUCT(MIN((ESPELHAMENTOS!$C$2:$C$2000=A86)*ESPELHAMENTOS!$H$2:$H$2000+(ESPELHAMENTOS!$C$2:$C$2000&lt;&gt;A86)*99999)))*24,1),""))</f>
        <v/>
      </c>
      <c r="AZ86" s="7" t="str">
        <f ca="1">IF(C86="","",IF(COUNTIFS(CHECKLISTS!$B$2:$B$2000,C86,CHECKLISTS!$AH$2:$AH$2000,"Válido",CHECKLISTS!$AG$2:$AG$2000,"&gt;="&amp;INT(IF(AO86="",TODAY(),AO86)))+COUNTIFS(CHECKLISTS!$B$2:$B$2000,C86,CHECKLISTS!$AH$2:$AH$2000,"Vence &lt;=7d",CHECKLISTS!$AG$2:$AG$2000,"&gt;="&amp;INT(IF(AO86="",TODAY(),AO86)))&gt;0,"Sim","Não"))</f>
        <v/>
      </c>
      <c r="BA86" s="13" t="str">
        <f>IF(C86="","",IF(COUNTIFS(CHECKLISTS!$B$2:$B$2000,C86,CHECKLISTS!$AF$2:$AF$2000,"Aprovado")=0,"",SUMPRODUCT(MAX((CHECKLISTS!$B$2:$B$2000=C86)*CHECKLISTS!$AG$2:$AG$2000))))</f>
        <v/>
      </c>
      <c r="BB86" s="7" t="str">
        <f>IF(A86="","",IF(COUNTIFS(SMP!$B$2:$B$2000,A86,SMP!$I$2:$I$2000,"Liberada")+COUNTIFS(SMP!$B$2:$B$2000,A86,SMP!$I$2:$I$2000,"Em andamento")+COUNTIFS(SMP!$B$2:$B$2000,A86,SMP!$I$2:$I$2000,"Finalizada")&gt;0,"Sim","Não"))</f>
        <v/>
      </c>
      <c r="BC86" s="7" t="str">
        <f>IF(A86="","",IFERROR(INDEX(SMP!$A:$A,MATCH(A86,SMP!$B:$B,0)),"—"))</f>
        <v/>
      </c>
      <c r="BD86" s="7" t="str">
        <f>IF(A86="","",IFERROR(INDEX(SMP!$I:$I,MATCH(A86,SMP!$B:$B,0)),"Não aberta"))</f>
        <v/>
      </c>
      <c r="BE86" s="7" t="str">
        <f>IF(A86="","",IFERROR(INDEX(SMP!$D:$D,MATCH(A86,SMP!$B:$B,0)),""))</f>
        <v/>
      </c>
      <c r="BF86" s="7" t="str">
        <f>IF(A86="","",IF(COUNTIFS(AVERBACOES!$B$2:$B$2000,A86,AVERBACOES!$Q$2:$Q$2000,"Averbado completo")+COUNTIFS(AVERBACOES!$B$2:$B$2000,A86,AVERBACOES!$Q$2:$Q$2000,"Averbado CRT")+COUNTIFS(AVERBACOES!$B$2:$B$2000,A86,AVERBACOES!$Q$2:$Q$2000,"Averbado CT-e")+COUNTIFS(AVERBACOES!$B$2:$B$2000,A86,AVERBACOES!$Q$2:$Q$2000,"Averbado MDF-e")+COUNTIFS(AVERBACOES!$B$2:$B$2000,A86,AVERBACOES!$Q$2:$Q$2000,"Averbado pelo embarcador")&gt;0,"Sim","Não"))</f>
        <v/>
      </c>
      <c r="BG86" s="7" t="str">
        <f>IF(A86="","",IFERROR(INDEX(AVERBACOES!$L:$L,MATCH(A86,AVERBACOES!$B:$B,0)),"—"))</f>
        <v/>
      </c>
      <c r="BH86" s="7"/>
      <c r="BI86" s="7"/>
      <c r="BJ86" s="7"/>
      <c r="BK86" s="7"/>
      <c r="BL86" s="7"/>
      <c r="BM86" s="7">
        <f t="shared" si="19"/>
        <v>0</v>
      </c>
      <c r="BN86" s="7" t="str">
        <f t="shared" si="20"/>
        <v/>
      </c>
      <c r="BO86" s="7" t="str">
        <f t="shared" si="21"/>
        <v/>
      </c>
      <c r="BP86" s="7" t="str">
        <f t="shared" si="22"/>
        <v/>
      </c>
      <c r="BQ86" s="7" t="str">
        <f t="shared" si="23"/>
        <v/>
      </c>
      <c r="BR86" s="12"/>
      <c r="BS86" s="7" t="str">
        <f t="shared" si="24"/>
        <v/>
      </c>
      <c r="BT86" s="7" t="str">
        <f>IF(C86="","",IF(BV86=0,"Sem posição registrada",IFERROR(INDEX(POSICOES!$E:$E,MATCH(C86&amp;"#"&amp;ROUND(BV86*1440,0),POSICOES!$R:$R,0)),"?")))</f>
        <v/>
      </c>
      <c r="BU86" s="7" t="str">
        <f>IF(OR(C86="",BV86=0),"",IFERROR(INDEX(POSICOES!$F:$F,MATCH(C86&amp;"#"&amp;ROUND(BV86*1440,0),POSICOES!$R:$R,0))&amp;"/"&amp;INDEX(POSICOES!$G:$G,MATCH(C86&amp;"#"&amp;ROUND(BV86*1440,0),POSICOES!$R:$R,0))&amp;" - "&amp;INDEX(POSICOES!$H:$H,MATCH(C86&amp;"#"&amp;ROUND(BV86*1440,0),POSICOES!$R:$R,0)),""))</f>
        <v/>
      </c>
      <c r="BV86" s="14">
        <f>IF(C86="",0,SUMPRODUCT(MAX((POSICOES!$C$2:$C$3000=C86)*POSICOES!$B$2:$B$3000)))</f>
        <v>0</v>
      </c>
      <c r="BW86" s="7" t="str">
        <f t="shared" ca="1" si="25"/>
        <v/>
      </c>
      <c r="BX86" s="7" t="str">
        <f t="shared" ca="1" si="26"/>
        <v/>
      </c>
      <c r="BY86" s="12"/>
      <c r="BZ86" s="12"/>
      <c r="CA86" s="7" t="str">
        <f>IF(A86="","",IF(COUNTIFS(FRONTEIRA!$B$2:$B$2000,A86,FRONTEIRA!$AA$2:$AA$2000,"Sim")=0,"",ROUND(SUMIFS(FRONTEIRA!$Y$2:$Y$2000,FRONTEIRA!$B$2:$B$2000,A86,FRONTEIRA!$AA$2:$AA$2000,"Sim"),1)))</f>
        <v/>
      </c>
      <c r="CB86" s="7" t="str">
        <f>IF(A86="","",IFERROR(INDEX(FRONTEIRA!$L:$L,MATCH(A86,FRONTEIRA!$B:$B,0)),""))</f>
        <v/>
      </c>
      <c r="CC86" s="7" t="str">
        <f>IF(A86="","",IF(COUNTIFS(OCORRENCIAS!$B$2:$B$2000,A86,OCORRENCIAS!$Z$2:$Z$2000,"Sim")&gt;0,"Sim","Não"))</f>
        <v/>
      </c>
      <c r="CD86" s="7" t="str">
        <f t="shared" si="27"/>
        <v/>
      </c>
      <c r="CE86" s="7"/>
      <c r="CF86" s="7" t="str">
        <f t="shared" ca="1" si="28"/>
        <v xml:space="preserve">Motorista GR; Motorista seguradora; Veículo GR; Checklist; Espelhamento; SMP; Averbação; </v>
      </c>
      <c r="CG86" s="7" t="str">
        <f t="shared" si="29"/>
        <v/>
      </c>
      <c r="CH86" s="7" t="str">
        <f t="shared" si="30"/>
        <v/>
      </c>
      <c r="CI86" s="7" t="str">
        <f t="shared" si="31"/>
        <v>Não</v>
      </c>
      <c r="CJ86" s="7" t="str">
        <f t="shared" si="32"/>
        <v/>
      </c>
      <c r="CK86" s="7"/>
      <c r="CL86" s="7"/>
      <c r="CM86" s="7"/>
      <c r="CN86" s="12"/>
      <c r="CO86" s="7"/>
      <c r="CP86" s="7" t="str">
        <f t="shared" ca="1" si="33"/>
        <v/>
      </c>
    </row>
    <row r="87" spans="1:94" x14ac:dyDescent="0.25">
      <c r="A87" s="7"/>
      <c r="B87" s="12"/>
      <c r="C87" s="7"/>
      <c r="D87" s="7"/>
      <c r="E87" s="7"/>
      <c r="F87" s="7" t="str">
        <f>IF(C87="","",IFERROR(INDEX(VEICULOS!$C:$C,MATCH(C87,VEICULOS!$A:$A,0)),"?")&amp;IF(D87="",""," + "&amp;IFERROR(INDEX(VEICULOS!$C:$C,MATCH(D87,VEICULOS!$A:$A,0)),"?"))&amp;IF(E87="",""," + "&amp;IFERROR(INDEX(VEICULOS!$C:$C,MATCH(E87,VEICULOS!$A:$A,0)),"?")))</f>
        <v/>
      </c>
      <c r="G87" s="7" t="str">
        <f>IF(C87="","",IFERROR(INDEX(VEICULOS!$I:$I,MATCH(C87,VEICULOS!$A:$A,0)),"Não cadastrado"))</f>
        <v/>
      </c>
      <c r="H87" s="7"/>
      <c r="I87" s="7" t="str">
        <f>IF(H87="","",IFERROR(INDEX(MOTORISTAS!$B:$B,MATCH(H87,MOTORISTAS!$A:$A,0)),"Não cadastrado"))</f>
        <v/>
      </c>
      <c r="J87" s="7"/>
      <c r="K87" s="7"/>
      <c r="L87" s="7" t="str">
        <f>IF(K87="","",IFERROR(INDEX(MOTORISTAS!$B:$B,MATCH(K87,MOTORISTAS!$A:$A,0)),"Não cadastrado"))</f>
        <v/>
      </c>
      <c r="M87" s="7" t="str">
        <f>IF(H87="","",IFERROR(INDEX(MOTORISTAS!$AA:$AA,MATCH(H87,MOTORISTAS!$A:$A,0)),"Não cadastrado"))</f>
        <v/>
      </c>
      <c r="N87" s="7" t="str">
        <f>IF(H87="","",IF(COUNTIFS(CONSULTAS!$C$2:$C$2000,H87,CONSULTAS!$E$2:$E$2000,"GR",CONSULTAS!$S$2:$S$2000,"Sim")&gt;0,"Sim","Não"))</f>
        <v/>
      </c>
      <c r="O87" s="7" t="str">
        <f>IF(H87="","",IFERROR(INDEX(CONSULTAS!$L:$L,MATCH(H87&amp;"#GR",CONSULTAS!$T:$T,0)),"—"))</f>
        <v/>
      </c>
      <c r="P87" s="13" t="str">
        <f>IF(H87="","",IFERROR(INDEX(CONSULTAS!$Q:$Q,MATCH(H87&amp;"#GR",CONSULTAS!$T:$T,0)),""))</f>
        <v/>
      </c>
      <c r="Q87" s="7" t="str">
        <f>IF(H87="","",IF(COUNTIFS(CONSULTAS!$C$2:$C$2000,H87,CONSULTAS!$E$2:$E$2000,"Seguradora",CONSULTAS!$S$2:$S$2000,"Sim")&gt;0,"Sim","Não"))</f>
        <v/>
      </c>
      <c r="R87" s="7" t="str">
        <f>IF(H87="","",IFERROR(INDEX(CONSULTAS!$L:$L,MATCH(H87&amp;"#Seguradora",CONSULTAS!$T:$T,0)),"—"))</f>
        <v/>
      </c>
      <c r="S87" s="13" t="str">
        <f>IF(H87="","",IFERROR(INDEX(CONSULTAS!$Q:$Q,MATCH(H87&amp;"#Seguradora",CONSULTAS!$T:$T,0)),""))</f>
        <v/>
      </c>
      <c r="T87" s="10" t="str">
        <f>IF(H87="","",IFERROR(INDEX(CONSULTAS!$N:$N,MATCH(H87&amp;"#GR",CONSULTAS!$T:$T,0)),""))</f>
        <v/>
      </c>
      <c r="U87" s="7" t="str">
        <f>IF(K87="","N/A",IF(AND(COUNTIFS(CONSULTAS!$C$2:$C$2000,K87,CONSULTAS!$E$2:$E$2000,"GR",CONSULTAS!$S$2:$S$2000,"Sim")&gt;0,COUNTIFS(CONSULTAS!$C$2:$C$2000,K87,CONSULTAS!$E$2:$E$2000,"Seguradora",CONSULTAS!$S$2:$S$2000,"Sim")&gt;0),"Sim","Não"))</f>
        <v>N/A</v>
      </c>
      <c r="V87" s="7" t="str">
        <f>IF(C87="","",IFERROR(INDEX(VEICULOS!$X:$X,MATCH(C87,VEICULOS!$A:$A,0)),"Não"))</f>
        <v/>
      </c>
      <c r="W87" s="7"/>
      <c r="X87" s="7"/>
      <c r="Y87" s="7"/>
      <c r="Z87" s="10"/>
      <c r="AA87" s="7"/>
      <c r="AB87" s="10" t="str">
        <f t="shared" si="17"/>
        <v/>
      </c>
      <c r="AC87" s="7">
        <f>IF(OR(Y87="",AB87=""),0,SUMPRODUCT((PGR_REGRAS!$C$2:$C$61=Y87)*(PGR_REGRAS!$D$2:$D$61&lt;=AB87)*(PGR_REGRAS!$E$2:$E$61&gt;=AB87)*(PGR_REGRAS!$C$2:$C$61&lt;&gt;"")*ROW(PGR_REGRAS!$C$2:$C$61)))</f>
        <v>0</v>
      </c>
      <c r="AD87" s="7" t="str">
        <f>IF(AC87=0,IF(Y87="","","Sem regra - consultar seguradora"),INDEX(PGR_REGRAS!$A:$A,AC87))</f>
        <v/>
      </c>
      <c r="AE87" s="7" t="str">
        <f>IF(AC87=0,"",INDEX(PGR_REGRAS!$T:$T,AC87))</f>
        <v/>
      </c>
      <c r="AF87" s="7" t="str">
        <f>IF(AC87=0,"",INDEX(PGR_REGRAS!$I:$I,AC87))</f>
        <v/>
      </c>
      <c r="AG87" s="7" t="str">
        <f>IF(AC87=0,"",INDEX(PGR_REGRAS!$K:$K,AC87))</f>
        <v/>
      </c>
      <c r="AH87" s="7" t="str">
        <f t="shared" si="18"/>
        <v/>
      </c>
      <c r="AI87" s="7"/>
      <c r="AJ87" s="7"/>
      <c r="AK87" s="7"/>
      <c r="AL87" s="7"/>
      <c r="AM87" s="7"/>
      <c r="AN87" s="7"/>
      <c r="AO87" s="13"/>
      <c r="AP87" s="12"/>
      <c r="AQ87" s="12"/>
      <c r="AR87" s="7" t="str">
        <f>IF(C87="","",IFERROR(INDEX(RASTREADORES!$F:$F,MATCH(C87&amp;"#Principal",RASTREADORES!$Y:$Y,0))&amp;" ("&amp;INDEX(RASTREADORES!$G:$G,MATCH(C87&amp;"#Principal",RASTREADORES!$Y:$Y,0))&amp;")","Sem rastreador principal"))</f>
        <v/>
      </c>
      <c r="AS87" s="7" t="str">
        <f>IF(C87="","",IFERROR(INDEX(RASTREADORES!$H:$H,MATCH(C87&amp;"#Principal",RASTREADORES!$Y:$Y,0)),"—"))</f>
        <v/>
      </c>
      <c r="AT87" s="7" t="str">
        <f>IF(C87="","",IFERROR(INDEX(RASTREADORES!$A:$A,MATCH(C87&amp;"#Redundante",RASTREADORES!$Y:$Y,0)),IFERROR(INDEX(RASTREADORES!$A:$A,MATCH(C87&amp;"#Isca retornável",RASTREADORES!$Y:$Y,0)),IFERROR(INDEX(RASTREADORES!$A:$A,MATCH(C87&amp;"#Isca descartável",RASTREADORES!$Y:$Y,0)),"Nenhum"))))</f>
        <v/>
      </c>
      <c r="AU87" s="7" t="str">
        <f>IF(C87="","",IFERROR(INDEX(RASTREADORES!$L:$L,MATCH(C87&amp;"#Principal",RASTREADORES!$Y:$Y,0)),""))</f>
        <v/>
      </c>
      <c r="AV87" s="7" t="str">
        <f>IF(C87="","",IF(COUNTIFS(ESPELHAMENTOS!$B$2:$B$2000,C87,ESPELHAMENTOS!$O$2:$O$2000,"Sim")&gt;0,"Sim","Não"))</f>
        <v/>
      </c>
      <c r="AW87" s="7" t="str">
        <f>IF(C87="","",COUNTIFS(ESPELHAMENTOS!$B$2:$B$2000,C87,ESPELHAMENTOS!$O$2:$O$2000,"Sim"))</f>
        <v/>
      </c>
      <c r="AX87" s="7" t="str">
        <f>IF(C87="","",IF(COUNTIFS(ESPELHAMENTOS!$B$2:$B$2000,C87,ESPELHAMENTOS!$O$2:$O$2000,"Sim",ESPELHAMENTOS!$E$2:$E$2000,"GR transportadora")&gt;0,"Sim","Não"))</f>
        <v/>
      </c>
      <c r="AY87" s="7" t="str">
        <f>IF(OR(AQ87="",C87=""),"",IFERROR(ROUND((AQ87-SUMPRODUCT(MIN((ESPELHAMENTOS!$C$2:$C$2000=A87)*ESPELHAMENTOS!$H$2:$H$2000+(ESPELHAMENTOS!$C$2:$C$2000&lt;&gt;A87)*99999)))*24,1),""))</f>
        <v/>
      </c>
      <c r="AZ87" s="7" t="str">
        <f ca="1">IF(C87="","",IF(COUNTIFS(CHECKLISTS!$B$2:$B$2000,C87,CHECKLISTS!$AH$2:$AH$2000,"Válido",CHECKLISTS!$AG$2:$AG$2000,"&gt;="&amp;INT(IF(AO87="",TODAY(),AO87)))+COUNTIFS(CHECKLISTS!$B$2:$B$2000,C87,CHECKLISTS!$AH$2:$AH$2000,"Vence &lt;=7d",CHECKLISTS!$AG$2:$AG$2000,"&gt;="&amp;INT(IF(AO87="",TODAY(),AO87)))&gt;0,"Sim","Não"))</f>
        <v/>
      </c>
      <c r="BA87" s="13" t="str">
        <f>IF(C87="","",IF(COUNTIFS(CHECKLISTS!$B$2:$B$2000,C87,CHECKLISTS!$AF$2:$AF$2000,"Aprovado")=0,"",SUMPRODUCT(MAX((CHECKLISTS!$B$2:$B$2000=C87)*CHECKLISTS!$AG$2:$AG$2000))))</f>
        <v/>
      </c>
      <c r="BB87" s="7" t="str">
        <f>IF(A87="","",IF(COUNTIFS(SMP!$B$2:$B$2000,A87,SMP!$I$2:$I$2000,"Liberada")+COUNTIFS(SMP!$B$2:$B$2000,A87,SMP!$I$2:$I$2000,"Em andamento")+COUNTIFS(SMP!$B$2:$B$2000,A87,SMP!$I$2:$I$2000,"Finalizada")&gt;0,"Sim","Não"))</f>
        <v/>
      </c>
      <c r="BC87" s="7" t="str">
        <f>IF(A87="","",IFERROR(INDEX(SMP!$A:$A,MATCH(A87,SMP!$B:$B,0)),"—"))</f>
        <v/>
      </c>
      <c r="BD87" s="7" t="str">
        <f>IF(A87="","",IFERROR(INDEX(SMP!$I:$I,MATCH(A87,SMP!$B:$B,0)),"Não aberta"))</f>
        <v/>
      </c>
      <c r="BE87" s="7" t="str">
        <f>IF(A87="","",IFERROR(INDEX(SMP!$D:$D,MATCH(A87,SMP!$B:$B,0)),""))</f>
        <v/>
      </c>
      <c r="BF87" s="7" t="str">
        <f>IF(A87="","",IF(COUNTIFS(AVERBACOES!$B$2:$B$2000,A87,AVERBACOES!$Q$2:$Q$2000,"Averbado completo")+COUNTIFS(AVERBACOES!$B$2:$B$2000,A87,AVERBACOES!$Q$2:$Q$2000,"Averbado CRT")+COUNTIFS(AVERBACOES!$B$2:$B$2000,A87,AVERBACOES!$Q$2:$Q$2000,"Averbado CT-e")+COUNTIFS(AVERBACOES!$B$2:$B$2000,A87,AVERBACOES!$Q$2:$Q$2000,"Averbado MDF-e")+COUNTIFS(AVERBACOES!$B$2:$B$2000,A87,AVERBACOES!$Q$2:$Q$2000,"Averbado pelo embarcador")&gt;0,"Sim","Não"))</f>
        <v/>
      </c>
      <c r="BG87" s="7" t="str">
        <f>IF(A87="","",IFERROR(INDEX(AVERBACOES!$L:$L,MATCH(A87,AVERBACOES!$B:$B,0)),"—"))</f>
        <v/>
      </c>
      <c r="BH87" s="7"/>
      <c r="BI87" s="7"/>
      <c r="BJ87" s="7"/>
      <c r="BK87" s="7"/>
      <c r="BL87" s="7"/>
      <c r="BM87" s="7">
        <f t="shared" si="19"/>
        <v>0</v>
      </c>
      <c r="BN87" s="7" t="str">
        <f t="shared" si="20"/>
        <v/>
      </c>
      <c r="BO87" s="7" t="str">
        <f t="shared" si="21"/>
        <v/>
      </c>
      <c r="BP87" s="7" t="str">
        <f t="shared" si="22"/>
        <v/>
      </c>
      <c r="BQ87" s="7" t="str">
        <f t="shared" si="23"/>
        <v/>
      </c>
      <c r="BR87" s="12"/>
      <c r="BS87" s="7" t="str">
        <f t="shared" si="24"/>
        <v/>
      </c>
      <c r="BT87" s="7" t="str">
        <f>IF(C87="","",IF(BV87=0,"Sem posição registrada",IFERROR(INDEX(POSICOES!$E:$E,MATCH(C87&amp;"#"&amp;ROUND(BV87*1440,0),POSICOES!$R:$R,0)),"?")))</f>
        <v/>
      </c>
      <c r="BU87" s="7" t="str">
        <f>IF(OR(C87="",BV87=0),"",IFERROR(INDEX(POSICOES!$F:$F,MATCH(C87&amp;"#"&amp;ROUND(BV87*1440,0),POSICOES!$R:$R,0))&amp;"/"&amp;INDEX(POSICOES!$G:$G,MATCH(C87&amp;"#"&amp;ROUND(BV87*1440,0),POSICOES!$R:$R,0))&amp;" - "&amp;INDEX(POSICOES!$H:$H,MATCH(C87&amp;"#"&amp;ROUND(BV87*1440,0),POSICOES!$R:$R,0)),""))</f>
        <v/>
      </c>
      <c r="BV87" s="14">
        <f>IF(C87="",0,SUMPRODUCT(MAX((POSICOES!$C$2:$C$3000=C87)*POSICOES!$B$2:$B$3000)))</f>
        <v>0</v>
      </c>
      <c r="BW87" s="7" t="str">
        <f t="shared" ca="1" si="25"/>
        <v/>
      </c>
      <c r="BX87" s="7" t="str">
        <f t="shared" ca="1" si="26"/>
        <v/>
      </c>
      <c r="BY87" s="12"/>
      <c r="BZ87" s="12"/>
      <c r="CA87" s="7" t="str">
        <f>IF(A87="","",IF(COUNTIFS(FRONTEIRA!$B$2:$B$2000,A87,FRONTEIRA!$AA$2:$AA$2000,"Sim")=0,"",ROUND(SUMIFS(FRONTEIRA!$Y$2:$Y$2000,FRONTEIRA!$B$2:$B$2000,A87,FRONTEIRA!$AA$2:$AA$2000,"Sim"),1)))</f>
        <v/>
      </c>
      <c r="CB87" s="7" t="str">
        <f>IF(A87="","",IFERROR(INDEX(FRONTEIRA!$L:$L,MATCH(A87,FRONTEIRA!$B:$B,0)),""))</f>
        <v/>
      </c>
      <c r="CC87" s="7" t="str">
        <f>IF(A87="","",IF(COUNTIFS(OCORRENCIAS!$B$2:$B$2000,A87,OCORRENCIAS!$Z$2:$Z$2000,"Sim")&gt;0,"Sim","Não"))</f>
        <v/>
      </c>
      <c r="CD87" s="7" t="str">
        <f t="shared" si="27"/>
        <v/>
      </c>
      <c r="CE87" s="7"/>
      <c r="CF87" s="7" t="str">
        <f t="shared" ca="1" si="28"/>
        <v xml:space="preserve">Motorista GR; Motorista seguradora; Veículo GR; Checklist; Espelhamento; SMP; Averbação; </v>
      </c>
      <c r="CG87" s="7" t="str">
        <f t="shared" si="29"/>
        <v/>
      </c>
      <c r="CH87" s="7" t="str">
        <f t="shared" si="30"/>
        <v/>
      </c>
      <c r="CI87" s="7" t="str">
        <f t="shared" si="31"/>
        <v>Não</v>
      </c>
      <c r="CJ87" s="7" t="str">
        <f t="shared" si="32"/>
        <v/>
      </c>
      <c r="CK87" s="7"/>
      <c r="CL87" s="7"/>
      <c r="CM87" s="7"/>
      <c r="CN87" s="12"/>
      <c r="CO87" s="7"/>
      <c r="CP87" s="7" t="str">
        <f t="shared" ca="1" si="33"/>
        <v/>
      </c>
    </row>
    <row r="88" spans="1:94" x14ac:dyDescent="0.25">
      <c r="A88" s="7"/>
      <c r="B88" s="12"/>
      <c r="C88" s="7"/>
      <c r="D88" s="7"/>
      <c r="E88" s="7"/>
      <c r="F88" s="7" t="str">
        <f>IF(C88="","",IFERROR(INDEX(VEICULOS!$C:$C,MATCH(C88,VEICULOS!$A:$A,0)),"?")&amp;IF(D88="",""," + "&amp;IFERROR(INDEX(VEICULOS!$C:$C,MATCH(D88,VEICULOS!$A:$A,0)),"?"))&amp;IF(E88="",""," + "&amp;IFERROR(INDEX(VEICULOS!$C:$C,MATCH(E88,VEICULOS!$A:$A,0)),"?")))</f>
        <v/>
      </c>
      <c r="G88" s="7" t="str">
        <f>IF(C88="","",IFERROR(INDEX(VEICULOS!$I:$I,MATCH(C88,VEICULOS!$A:$A,0)),"Não cadastrado"))</f>
        <v/>
      </c>
      <c r="H88" s="7"/>
      <c r="I88" s="7" t="str">
        <f>IF(H88="","",IFERROR(INDEX(MOTORISTAS!$B:$B,MATCH(H88,MOTORISTAS!$A:$A,0)),"Não cadastrado"))</f>
        <v/>
      </c>
      <c r="J88" s="7"/>
      <c r="K88" s="7"/>
      <c r="L88" s="7" t="str">
        <f>IF(K88="","",IFERROR(INDEX(MOTORISTAS!$B:$B,MATCH(K88,MOTORISTAS!$A:$A,0)),"Não cadastrado"))</f>
        <v/>
      </c>
      <c r="M88" s="7" t="str">
        <f>IF(H88="","",IFERROR(INDEX(MOTORISTAS!$AA:$AA,MATCH(H88,MOTORISTAS!$A:$A,0)),"Não cadastrado"))</f>
        <v/>
      </c>
      <c r="N88" s="7" t="str">
        <f>IF(H88="","",IF(COUNTIFS(CONSULTAS!$C$2:$C$2000,H88,CONSULTAS!$E$2:$E$2000,"GR",CONSULTAS!$S$2:$S$2000,"Sim")&gt;0,"Sim","Não"))</f>
        <v/>
      </c>
      <c r="O88" s="7" t="str">
        <f>IF(H88="","",IFERROR(INDEX(CONSULTAS!$L:$L,MATCH(H88&amp;"#GR",CONSULTAS!$T:$T,0)),"—"))</f>
        <v/>
      </c>
      <c r="P88" s="13" t="str">
        <f>IF(H88="","",IFERROR(INDEX(CONSULTAS!$Q:$Q,MATCH(H88&amp;"#GR",CONSULTAS!$T:$T,0)),""))</f>
        <v/>
      </c>
      <c r="Q88" s="7" t="str">
        <f>IF(H88="","",IF(COUNTIFS(CONSULTAS!$C$2:$C$2000,H88,CONSULTAS!$E$2:$E$2000,"Seguradora",CONSULTAS!$S$2:$S$2000,"Sim")&gt;0,"Sim","Não"))</f>
        <v/>
      </c>
      <c r="R88" s="7" t="str">
        <f>IF(H88="","",IFERROR(INDEX(CONSULTAS!$L:$L,MATCH(H88&amp;"#Seguradora",CONSULTAS!$T:$T,0)),"—"))</f>
        <v/>
      </c>
      <c r="S88" s="13" t="str">
        <f>IF(H88="","",IFERROR(INDEX(CONSULTAS!$Q:$Q,MATCH(H88&amp;"#Seguradora",CONSULTAS!$T:$T,0)),""))</f>
        <v/>
      </c>
      <c r="T88" s="10" t="str">
        <f>IF(H88="","",IFERROR(INDEX(CONSULTAS!$N:$N,MATCH(H88&amp;"#GR",CONSULTAS!$T:$T,0)),""))</f>
        <v/>
      </c>
      <c r="U88" s="7" t="str">
        <f>IF(K88="","N/A",IF(AND(COUNTIFS(CONSULTAS!$C$2:$C$2000,K88,CONSULTAS!$E$2:$E$2000,"GR",CONSULTAS!$S$2:$S$2000,"Sim")&gt;0,COUNTIFS(CONSULTAS!$C$2:$C$2000,K88,CONSULTAS!$E$2:$E$2000,"Seguradora",CONSULTAS!$S$2:$S$2000,"Sim")&gt;0),"Sim","Não"))</f>
        <v>N/A</v>
      </c>
      <c r="V88" s="7" t="str">
        <f>IF(C88="","",IFERROR(INDEX(VEICULOS!$X:$X,MATCH(C88,VEICULOS!$A:$A,0)),"Não"))</f>
        <v/>
      </c>
      <c r="W88" s="7"/>
      <c r="X88" s="7"/>
      <c r="Y88" s="7"/>
      <c r="Z88" s="10"/>
      <c r="AA88" s="7"/>
      <c r="AB88" s="10" t="str">
        <f t="shared" si="17"/>
        <v/>
      </c>
      <c r="AC88" s="7">
        <f>IF(OR(Y88="",AB88=""),0,SUMPRODUCT((PGR_REGRAS!$C$2:$C$61=Y88)*(PGR_REGRAS!$D$2:$D$61&lt;=AB88)*(PGR_REGRAS!$E$2:$E$61&gt;=AB88)*(PGR_REGRAS!$C$2:$C$61&lt;&gt;"")*ROW(PGR_REGRAS!$C$2:$C$61)))</f>
        <v>0</v>
      </c>
      <c r="AD88" s="7" t="str">
        <f>IF(AC88=0,IF(Y88="","","Sem regra - consultar seguradora"),INDEX(PGR_REGRAS!$A:$A,AC88))</f>
        <v/>
      </c>
      <c r="AE88" s="7" t="str">
        <f>IF(AC88=0,"",INDEX(PGR_REGRAS!$T:$T,AC88))</f>
        <v/>
      </c>
      <c r="AF88" s="7" t="str">
        <f>IF(AC88=0,"",INDEX(PGR_REGRAS!$I:$I,AC88))</f>
        <v/>
      </c>
      <c r="AG88" s="7" t="str">
        <f>IF(AC88=0,"",INDEX(PGR_REGRAS!$K:$K,AC88))</f>
        <v/>
      </c>
      <c r="AH88" s="7" t="str">
        <f t="shared" si="18"/>
        <v/>
      </c>
      <c r="AI88" s="7"/>
      <c r="AJ88" s="7"/>
      <c r="AK88" s="7"/>
      <c r="AL88" s="7"/>
      <c r="AM88" s="7"/>
      <c r="AN88" s="7"/>
      <c r="AO88" s="13"/>
      <c r="AP88" s="12"/>
      <c r="AQ88" s="12"/>
      <c r="AR88" s="7" t="str">
        <f>IF(C88="","",IFERROR(INDEX(RASTREADORES!$F:$F,MATCH(C88&amp;"#Principal",RASTREADORES!$Y:$Y,0))&amp;" ("&amp;INDEX(RASTREADORES!$G:$G,MATCH(C88&amp;"#Principal",RASTREADORES!$Y:$Y,0))&amp;")","Sem rastreador principal"))</f>
        <v/>
      </c>
      <c r="AS88" s="7" t="str">
        <f>IF(C88="","",IFERROR(INDEX(RASTREADORES!$H:$H,MATCH(C88&amp;"#Principal",RASTREADORES!$Y:$Y,0)),"—"))</f>
        <v/>
      </c>
      <c r="AT88" s="7" t="str">
        <f>IF(C88="","",IFERROR(INDEX(RASTREADORES!$A:$A,MATCH(C88&amp;"#Redundante",RASTREADORES!$Y:$Y,0)),IFERROR(INDEX(RASTREADORES!$A:$A,MATCH(C88&amp;"#Isca retornável",RASTREADORES!$Y:$Y,0)),IFERROR(INDEX(RASTREADORES!$A:$A,MATCH(C88&amp;"#Isca descartável",RASTREADORES!$Y:$Y,0)),"Nenhum"))))</f>
        <v/>
      </c>
      <c r="AU88" s="7" t="str">
        <f>IF(C88="","",IFERROR(INDEX(RASTREADORES!$L:$L,MATCH(C88&amp;"#Principal",RASTREADORES!$Y:$Y,0)),""))</f>
        <v/>
      </c>
      <c r="AV88" s="7" t="str">
        <f>IF(C88="","",IF(COUNTIFS(ESPELHAMENTOS!$B$2:$B$2000,C88,ESPELHAMENTOS!$O$2:$O$2000,"Sim")&gt;0,"Sim","Não"))</f>
        <v/>
      </c>
      <c r="AW88" s="7" t="str">
        <f>IF(C88="","",COUNTIFS(ESPELHAMENTOS!$B$2:$B$2000,C88,ESPELHAMENTOS!$O$2:$O$2000,"Sim"))</f>
        <v/>
      </c>
      <c r="AX88" s="7" t="str">
        <f>IF(C88="","",IF(COUNTIFS(ESPELHAMENTOS!$B$2:$B$2000,C88,ESPELHAMENTOS!$O$2:$O$2000,"Sim",ESPELHAMENTOS!$E$2:$E$2000,"GR transportadora")&gt;0,"Sim","Não"))</f>
        <v/>
      </c>
      <c r="AY88" s="7" t="str">
        <f>IF(OR(AQ88="",C88=""),"",IFERROR(ROUND((AQ88-SUMPRODUCT(MIN((ESPELHAMENTOS!$C$2:$C$2000=A88)*ESPELHAMENTOS!$H$2:$H$2000+(ESPELHAMENTOS!$C$2:$C$2000&lt;&gt;A88)*99999)))*24,1),""))</f>
        <v/>
      </c>
      <c r="AZ88" s="7" t="str">
        <f ca="1">IF(C88="","",IF(COUNTIFS(CHECKLISTS!$B$2:$B$2000,C88,CHECKLISTS!$AH$2:$AH$2000,"Válido",CHECKLISTS!$AG$2:$AG$2000,"&gt;="&amp;INT(IF(AO88="",TODAY(),AO88)))+COUNTIFS(CHECKLISTS!$B$2:$B$2000,C88,CHECKLISTS!$AH$2:$AH$2000,"Vence &lt;=7d",CHECKLISTS!$AG$2:$AG$2000,"&gt;="&amp;INT(IF(AO88="",TODAY(),AO88)))&gt;0,"Sim","Não"))</f>
        <v/>
      </c>
      <c r="BA88" s="13" t="str">
        <f>IF(C88="","",IF(COUNTIFS(CHECKLISTS!$B$2:$B$2000,C88,CHECKLISTS!$AF$2:$AF$2000,"Aprovado")=0,"",SUMPRODUCT(MAX((CHECKLISTS!$B$2:$B$2000=C88)*CHECKLISTS!$AG$2:$AG$2000))))</f>
        <v/>
      </c>
      <c r="BB88" s="7" t="str">
        <f>IF(A88="","",IF(COUNTIFS(SMP!$B$2:$B$2000,A88,SMP!$I$2:$I$2000,"Liberada")+COUNTIFS(SMP!$B$2:$B$2000,A88,SMP!$I$2:$I$2000,"Em andamento")+COUNTIFS(SMP!$B$2:$B$2000,A88,SMP!$I$2:$I$2000,"Finalizada")&gt;0,"Sim","Não"))</f>
        <v/>
      </c>
      <c r="BC88" s="7" t="str">
        <f>IF(A88="","",IFERROR(INDEX(SMP!$A:$A,MATCH(A88,SMP!$B:$B,0)),"—"))</f>
        <v/>
      </c>
      <c r="BD88" s="7" t="str">
        <f>IF(A88="","",IFERROR(INDEX(SMP!$I:$I,MATCH(A88,SMP!$B:$B,0)),"Não aberta"))</f>
        <v/>
      </c>
      <c r="BE88" s="7" t="str">
        <f>IF(A88="","",IFERROR(INDEX(SMP!$D:$D,MATCH(A88,SMP!$B:$B,0)),""))</f>
        <v/>
      </c>
      <c r="BF88" s="7" t="str">
        <f>IF(A88="","",IF(COUNTIFS(AVERBACOES!$B$2:$B$2000,A88,AVERBACOES!$Q$2:$Q$2000,"Averbado completo")+COUNTIFS(AVERBACOES!$B$2:$B$2000,A88,AVERBACOES!$Q$2:$Q$2000,"Averbado CRT")+COUNTIFS(AVERBACOES!$B$2:$B$2000,A88,AVERBACOES!$Q$2:$Q$2000,"Averbado CT-e")+COUNTIFS(AVERBACOES!$B$2:$B$2000,A88,AVERBACOES!$Q$2:$Q$2000,"Averbado MDF-e")+COUNTIFS(AVERBACOES!$B$2:$B$2000,A88,AVERBACOES!$Q$2:$Q$2000,"Averbado pelo embarcador")&gt;0,"Sim","Não"))</f>
        <v/>
      </c>
      <c r="BG88" s="7" t="str">
        <f>IF(A88="","",IFERROR(INDEX(AVERBACOES!$L:$L,MATCH(A88,AVERBACOES!$B:$B,0)),"—"))</f>
        <v/>
      </c>
      <c r="BH88" s="7"/>
      <c r="BI88" s="7"/>
      <c r="BJ88" s="7"/>
      <c r="BK88" s="7"/>
      <c r="BL88" s="7"/>
      <c r="BM88" s="7">
        <f t="shared" si="19"/>
        <v>0</v>
      </c>
      <c r="BN88" s="7" t="str">
        <f t="shared" si="20"/>
        <v/>
      </c>
      <c r="BO88" s="7" t="str">
        <f t="shared" si="21"/>
        <v/>
      </c>
      <c r="BP88" s="7" t="str">
        <f t="shared" si="22"/>
        <v/>
      </c>
      <c r="BQ88" s="7" t="str">
        <f t="shared" si="23"/>
        <v/>
      </c>
      <c r="BR88" s="12"/>
      <c r="BS88" s="7" t="str">
        <f t="shared" si="24"/>
        <v/>
      </c>
      <c r="BT88" s="7" t="str">
        <f>IF(C88="","",IF(BV88=0,"Sem posição registrada",IFERROR(INDEX(POSICOES!$E:$E,MATCH(C88&amp;"#"&amp;ROUND(BV88*1440,0),POSICOES!$R:$R,0)),"?")))</f>
        <v/>
      </c>
      <c r="BU88" s="7" t="str">
        <f>IF(OR(C88="",BV88=0),"",IFERROR(INDEX(POSICOES!$F:$F,MATCH(C88&amp;"#"&amp;ROUND(BV88*1440,0),POSICOES!$R:$R,0))&amp;"/"&amp;INDEX(POSICOES!$G:$G,MATCH(C88&amp;"#"&amp;ROUND(BV88*1440,0),POSICOES!$R:$R,0))&amp;" - "&amp;INDEX(POSICOES!$H:$H,MATCH(C88&amp;"#"&amp;ROUND(BV88*1440,0),POSICOES!$R:$R,0)),""))</f>
        <v/>
      </c>
      <c r="BV88" s="14">
        <f>IF(C88="",0,SUMPRODUCT(MAX((POSICOES!$C$2:$C$3000=C88)*POSICOES!$B$2:$B$3000)))</f>
        <v>0</v>
      </c>
      <c r="BW88" s="7" t="str">
        <f t="shared" ca="1" si="25"/>
        <v/>
      </c>
      <c r="BX88" s="7" t="str">
        <f t="shared" ca="1" si="26"/>
        <v/>
      </c>
      <c r="BY88" s="12"/>
      <c r="BZ88" s="12"/>
      <c r="CA88" s="7" t="str">
        <f>IF(A88="","",IF(COUNTIFS(FRONTEIRA!$B$2:$B$2000,A88,FRONTEIRA!$AA$2:$AA$2000,"Sim")=0,"",ROUND(SUMIFS(FRONTEIRA!$Y$2:$Y$2000,FRONTEIRA!$B$2:$B$2000,A88,FRONTEIRA!$AA$2:$AA$2000,"Sim"),1)))</f>
        <v/>
      </c>
      <c r="CB88" s="7" t="str">
        <f>IF(A88="","",IFERROR(INDEX(FRONTEIRA!$L:$L,MATCH(A88,FRONTEIRA!$B:$B,0)),""))</f>
        <v/>
      </c>
      <c r="CC88" s="7" t="str">
        <f>IF(A88="","",IF(COUNTIFS(OCORRENCIAS!$B$2:$B$2000,A88,OCORRENCIAS!$Z$2:$Z$2000,"Sim")&gt;0,"Sim","Não"))</f>
        <v/>
      </c>
      <c r="CD88" s="7" t="str">
        <f t="shared" si="27"/>
        <v/>
      </c>
      <c r="CE88" s="7"/>
      <c r="CF88" s="7" t="str">
        <f t="shared" ca="1" si="28"/>
        <v xml:space="preserve">Motorista GR; Motorista seguradora; Veículo GR; Checklist; Espelhamento; SMP; Averbação; </v>
      </c>
      <c r="CG88" s="7" t="str">
        <f t="shared" si="29"/>
        <v/>
      </c>
      <c r="CH88" s="7" t="str">
        <f t="shared" si="30"/>
        <v/>
      </c>
      <c r="CI88" s="7" t="str">
        <f t="shared" si="31"/>
        <v>Não</v>
      </c>
      <c r="CJ88" s="7" t="str">
        <f t="shared" si="32"/>
        <v/>
      </c>
      <c r="CK88" s="7"/>
      <c r="CL88" s="7"/>
      <c r="CM88" s="7"/>
      <c r="CN88" s="12"/>
      <c r="CO88" s="7"/>
      <c r="CP88" s="7" t="str">
        <f t="shared" ca="1" si="33"/>
        <v/>
      </c>
    </row>
    <row r="89" spans="1:94" x14ac:dyDescent="0.25">
      <c r="A89" s="7"/>
      <c r="B89" s="12"/>
      <c r="C89" s="7"/>
      <c r="D89" s="7"/>
      <c r="E89" s="7"/>
      <c r="F89" s="7" t="str">
        <f>IF(C89="","",IFERROR(INDEX(VEICULOS!$C:$C,MATCH(C89,VEICULOS!$A:$A,0)),"?")&amp;IF(D89="",""," + "&amp;IFERROR(INDEX(VEICULOS!$C:$C,MATCH(D89,VEICULOS!$A:$A,0)),"?"))&amp;IF(E89="",""," + "&amp;IFERROR(INDEX(VEICULOS!$C:$C,MATCH(E89,VEICULOS!$A:$A,0)),"?")))</f>
        <v/>
      </c>
      <c r="G89" s="7" t="str">
        <f>IF(C89="","",IFERROR(INDEX(VEICULOS!$I:$I,MATCH(C89,VEICULOS!$A:$A,0)),"Não cadastrado"))</f>
        <v/>
      </c>
      <c r="H89" s="7"/>
      <c r="I89" s="7" t="str">
        <f>IF(H89="","",IFERROR(INDEX(MOTORISTAS!$B:$B,MATCH(H89,MOTORISTAS!$A:$A,0)),"Não cadastrado"))</f>
        <v/>
      </c>
      <c r="J89" s="7"/>
      <c r="K89" s="7"/>
      <c r="L89" s="7" t="str">
        <f>IF(K89="","",IFERROR(INDEX(MOTORISTAS!$B:$B,MATCH(K89,MOTORISTAS!$A:$A,0)),"Não cadastrado"))</f>
        <v/>
      </c>
      <c r="M89" s="7" t="str">
        <f>IF(H89="","",IFERROR(INDEX(MOTORISTAS!$AA:$AA,MATCH(H89,MOTORISTAS!$A:$A,0)),"Não cadastrado"))</f>
        <v/>
      </c>
      <c r="N89" s="7" t="str">
        <f>IF(H89="","",IF(COUNTIFS(CONSULTAS!$C$2:$C$2000,H89,CONSULTAS!$E$2:$E$2000,"GR",CONSULTAS!$S$2:$S$2000,"Sim")&gt;0,"Sim","Não"))</f>
        <v/>
      </c>
      <c r="O89" s="7" t="str">
        <f>IF(H89="","",IFERROR(INDEX(CONSULTAS!$L:$L,MATCH(H89&amp;"#GR",CONSULTAS!$T:$T,0)),"—"))</f>
        <v/>
      </c>
      <c r="P89" s="13" t="str">
        <f>IF(H89="","",IFERROR(INDEX(CONSULTAS!$Q:$Q,MATCH(H89&amp;"#GR",CONSULTAS!$T:$T,0)),""))</f>
        <v/>
      </c>
      <c r="Q89" s="7" t="str">
        <f>IF(H89="","",IF(COUNTIFS(CONSULTAS!$C$2:$C$2000,H89,CONSULTAS!$E$2:$E$2000,"Seguradora",CONSULTAS!$S$2:$S$2000,"Sim")&gt;0,"Sim","Não"))</f>
        <v/>
      </c>
      <c r="R89" s="7" t="str">
        <f>IF(H89="","",IFERROR(INDEX(CONSULTAS!$L:$L,MATCH(H89&amp;"#Seguradora",CONSULTAS!$T:$T,0)),"—"))</f>
        <v/>
      </c>
      <c r="S89" s="13" t="str">
        <f>IF(H89="","",IFERROR(INDEX(CONSULTAS!$Q:$Q,MATCH(H89&amp;"#Seguradora",CONSULTAS!$T:$T,0)),""))</f>
        <v/>
      </c>
      <c r="T89" s="10" t="str">
        <f>IF(H89="","",IFERROR(INDEX(CONSULTAS!$N:$N,MATCH(H89&amp;"#GR",CONSULTAS!$T:$T,0)),""))</f>
        <v/>
      </c>
      <c r="U89" s="7" t="str">
        <f>IF(K89="","N/A",IF(AND(COUNTIFS(CONSULTAS!$C$2:$C$2000,K89,CONSULTAS!$E$2:$E$2000,"GR",CONSULTAS!$S$2:$S$2000,"Sim")&gt;0,COUNTIFS(CONSULTAS!$C$2:$C$2000,K89,CONSULTAS!$E$2:$E$2000,"Seguradora",CONSULTAS!$S$2:$S$2000,"Sim")&gt;0),"Sim","Não"))</f>
        <v>N/A</v>
      </c>
      <c r="V89" s="7" t="str">
        <f>IF(C89="","",IFERROR(INDEX(VEICULOS!$X:$X,MATCH(C89,VEICULOS!$A:$A,0)),"Não"))</f>
        <v/>
      </c>
      <c r="W89" s="7"/>
      <c r="X89" s="7"/>
      <c r="Y89" s="7"/>
      <c r="Z89" s="10"/>
      <c r="AA89" s="7"/>
      <c r="AB89" s="10" t="str">
        <f t="shared" si="17"/>
        <v/>
      </c>
      <c r="AC89" s="7">
        <f>IF(OR(Y89="",AB89=""),0,SUMPRODUCT((PGR_REGRAS!$C$2:$C$61=Y89)*(PGR_REGRAS!$D$2:$D$61&lt;=AB89)*(PGR_REGRAS!$E$2:$E$61&gt;=AB89)*(PGR_REGRAS!$C$2:$C$61&lt;&gt;"")*ROW(PGR_REGRAS!$C$2:$C$61)))</f>
        <v>0</v>
      </c>
      <c r="AD89" s="7" t="str">
        <f>IF(AC89=0,IF(Y89="","","Sem regra - consultar seguradora"),INDEX(PGR_REGRAS!$A:$A,AC89))</f>
        <v/>
      </c>
      <c r="AE89" s="7" t="str">
        <f>IF(AC89=0,"",INDEX(PGR_REGRAS!$T:$T,AC89))</f>
        <v/>
      </c>
      <c r="AF89" s="7" t="str">
        <f>IF(AC89=0,"",INDEX(PGR_REGRAS!$I:$I,AC89))</f>
        <v/>
      </c>
      <c r="AG89" s="7" t="str">
        <f>IF(AC89=0,"",INDEX(PGR_REGRAS!$K:$K,AC89))</f>
        <v/>
      </c>
      <c r="AH89" s="7" t="str">
        <f t="shared" si="18"/>
        <v/>
      </c>
      <c r="AI89" s="7"/>
      <c r="AJ89" s="7"/>
      <c r="AK89" s="7"/>
      <c r="AL89" s="7"/>
      <c r="AM89" s="7"/>
      <c r="AN89" s="7"/>
      <c r="AO89" s="13"/>
      <c r="AP89" s="12"/>
      <c r="AQ89" s="12"/>
      <c r="AR89" s="7" t="str">
        <f>IF(C89="","",IFERROR(INDEX(RASTREADORES!$F:$F,MATCH(C89&amp;"#Principal",RASTREADORES!$Y:$Y,0))&amp;" ("&amp;INDEX(RASTREADORES!$G:$G,MATCH(C89&amp;"#Principal",RASTREADORES!$Y:$Y,0))&amp;")","Sem rastreador principal"))</f>
        <v/>
      </c>
      <c r="AS89" s="7" t="str">
        <f>IF(C89="","",IFERROR(INDEX(RASTREADORES!$H:$H,MATCH(C89&amp;"#Principal",RASTREADORES!$Y:$Y,0)),"—"))</f>
        <v/>
      </c>
      <c r="AT89" s="7" t="str">
        <f>IF(C89="","",IFERROR(INDEX(RASTREADORES!$A:$A,MATCH(C89&amp;"#Redundante",RASTREADORES!$Y:$Y,0)),IFERROR(INDEX(RASTREADORES!$A:$A,MATCH(C89&amp;"#Isca retornável",RASTREADORES!$Y:$Y,0)),IFERROR(INDEX(RASTREADORES!$A:$A,MATCH(C89&amp;"#Isca descartável",RASTREADORES!$Y:$Y,0)),"Nenhum"))))</f>
        <v/>
      </c>
      <c r="AU89" s="7" t="str">
        <f>IF(C89="","",IFERROR(INDEX(RASTREADORES!$L:$L,MATCH(C89&amp;"#Principal",RASTREADORES!$Y:$Y,0)),""))</f>
        <v/>
      </c>
      <c r="AV89" s="7" t="str">
        <f>IF(C89="","",IF(COUNTIFS(ESPELHAMENTOS!$B$2:$B$2000,C89,ESPELHAMENTOS!$O$2:$O$2000,"Sim")&gt;0,"Sim","Não"))</f>
        <v/>
      </c>
      <c r="AW89" s="7" t="str">
        <f>IF(C89="","",COUNTIFS(ESPELHAMENTOS!$B$2:$B$2000,C89,ESPELHAMENTOS!$O$2:$O$2000,"Sim"))</f>
        <v/>
      </c>
      <c r="AX89" s="7" t="str">
        <f>IF(C89="","",IF(COUNTIFS(ESPELHAMENTOS!$B$2:$B$2000,C89,ESPELHAMENTOS!$O$2:$O$2000,"Sim",ESPELHAMENTOS!$E$2:$E$2000,"GR transportadora")&gt;0,"Sim","Não"))</f>
        <v/>
      </c>
      <c r="AY89" s="7" t="str">
        <f>IF(OR(AQ89="",C89=""),"",IFERROR(ROUND((AQ89-SUMPRODUCT(MIN((ESPELHAMENTOS!$C$2:$C$2000=A89)*ESPELHAMENTOS!$H$2:$H$2000+(ESPELHAMENTOS!$C$2:$C$2000&lt;&gt;A89)*99999)))*24,1),""))</f>
        <v/>
      </c>
      <c r="AZ89" s="7" t="str">
        <f ca="1">IF(C89="","",IF(COUNTIFS(CHECKLISTS!$B$2:$B$2000,C89,CHECKLISTS!$AH$2:$AH$2000,"Válido",CHECKLISTS!$AG$2:$AG$2000,"&gt;="&amp;INT(IF(AO89="",TODAY(),AO89)))+COUNTIFS(CHECKLISTS!$B$2:$B$2000,C89,CHECKLISTS!$AH$2:$AH$2000,"Vence &lt;=7d",CHECKLISTS!$AG$2:$AG$2000,"&gt;="&amp;INT(IF(AO89="",TODAY(),AO89)))&gt;0,"Sim","Não"))</f>
        <v/>
      </c>
      <c r="BA89" s="13" t="str">
        <f>IF(C89="","",IF(COUNTIFS(CHECKLISTS!$B$2:$B$2000,C89,CHECKLISTS!$AF$2:$AF$2000,"Aprovado")=0,"",SUMPRODUCT(MAX((CHECKLISTS!$B$2:$B$2000=C89)*CHECKLISTS!$AG$2:$AG$2000))))</f>
        <v/>
      </c>
      <c r="BB89" s="7" t="str">
        <f>IF(A89="","",IF(COUNTIFS(SMP!$B$2:$B$2000,A89,SMP!$I$2:$I$2000,"Liberada")+COUNTIFS(SMP!$B$2:$B$2000,A89,SMP!$I$2:$I$2000,"Em andamento")+COUNTIFS(SMP!$B$2:$B$2000,A89,SMP!$I$2:$I$2000,"Finalizada")&gt;0,"Sim","Não"))</f>
        <v/>
      </c>
      <c r="BC89" s="7" t="str">
        <f>IF(A89="","",IFERROR(INDEX(SMP!$A:$A,MATCH(A89,SMP!$B:$B,0)),"—"))</f>
        <v/>
      </c>
      <c r="BD89" s="7" t="str">
        <f>IF(A89="","",IFERROR(INDEX(SMP!$I:$I,MATCH(A89,SMP!$B:$B,0)),"Não aberta"))</f>
        <v/>
      </c>
      <c r="BE89" s="7" t="str">
        <f>IF(A89="","",IFERROR(INDEX(SMP!$D:$D,MATCH(A89,SMP!$B:$B,0)),""))</f>
        <v/>
      </c>
      <c r="BF89" s="7" t="str">
        <f>IF(A89="","",IF(COUNTIFS(AVERBACOES!$B$2:$B$2000,A89,AVERBACOES!$Q$2:$Q$2000,"Averbado completo")+COUNTIFS(AVERBACOES!$B$2:$B$2000,A89,AVERBACOES!$Q$2:$Q$2000,"Averbado CRT")+COUNTIFS(AVERBACOES!$B$2:$B$2000,A89,AVERBACOES!$Q$2:$Q$2000,"Averbado CT-e")+COUNTIFS(AVERBACOES!$B$2:$B$2000,A89,AVERBACOES!$Q$2:$Q$2000,"Averbado MDF-e")+COUNTIFS(AVERBACOES!$B$2:$B$2000,A89,AVERBACOES!$Q$2:$Q$2000,"Averbado pelo embarcador")&gt;0,"Sim","Não"))</f>
        <v/>
      </c>
      <c r="BG89" s="7" t="str">
        <f>IF(A89="","",IFERROR(INDEX(AVERBACOES!$L:$L,MATCH(A89,AVERBACOES!$B:$B,0)),"—"))</f>
        <v/>
      </c>
      <c r="BH89" s="7"/>
      <c r="BI89" s="7"/>
      <c r="BJ89" s="7"/>
      <c r="BK89" s="7"/>
      <c r="BL89" s="7"/>
      <c r="BM89" s="7">
        <f t="shared" si="19"/>
        <v>0</v>
      </c>
      <c r="BN89" s="7" t="str">
        <f t="shared" si="20"/>
        <v/>
      </c>
      <c r="BO89" s="7" t="str">
        <f t="shared" si="21"/>
        <v/>
      </c>
      <c r="BP89" s="7" t="str">
        <f t="shared" si="22"/>
        <v/>
      </c>
      <c r="BQ89" s="7" t="str">
        <f t="shared" si="23"/>
        <v/>
      </c>
      <c r="BR89" s="12"/>
      <c r="BS89" s="7" t="str">
        <f t="shared" si="24"/>
        <v/>
      </c>
      <c r="BT89" s="7" t="str">
        <f>IF(C89="","",IF(BV89=0,"Sem posição registrada",IFERROR(INDEX(POSICOES!$E:$E,MATCH(C89&amp;"#"&amp;ROUND(BV89*1440,0),POSICOES!$R:$R,0)),"?")))</f>
        <v/>
      </c>
      <c r="BU89" s="7" t="str">
        <f>IF(OR(C89="",BV89=0),"",IFERROR(INDEX(POSICOES!$F:$F,MATCH(C89&amp;"#"&amp;ROUND(BV89*1440,0),POSICOES!$R:$R,0))&amp;"/"&amp;INDEX(POSICOES!$G:$G,MATCH(C89&amp;"#"&amp;ROUND(BV89*1440,0),POSICOES!$R:$R,0))&amp;" - "&amp;INDEX(POSICOES!$H:$H,MATCH(C89&amp;"#"&amp;ROUND(BV89*1440,0),POSICOES!$R:$R,0)),""))</f>
        <v/>
      </c>
      <c r="BV89" s="14">
        <f>IF(C89="",0,SUMPRODUCT(MAX((POSICOES!$C$2:$C$3000=C89)*POSICOES!$B$2:$B$3000)))</f>
        <v>0</v>
      </c>
      <c r="BW89" s="7" t="str">
        <f t="shared" ca="1" si="25"/>
        <v/>
      </c>
      <c r="BX89" s="7" t="str">
        <f t="shared" ca="1" si="26"/>
        <v/>
      </c>
      <c r="BY89" s="12"/>
      <c r="BZ89" s="12"/>
      <c r="CA89" s="7" t="str">
        <f>IF(A89="","",IF(COUNTIFS(FRONTEIRA!$B$2:$B$2000,A89,FRONTEIRA!$AA$2:$AA$2000,"Sim")=0,"",ROUND(SUMIFS(FRONTEIRA!$Y$2:$Y$2000,FRONTEIRA!$B$2:$B$2000,A89,FRONTEIRA!$AA$2:$AA$2000,"Sim"),1)))</f>
        <v/>
      </c>
      <c r="CB89" s="7" t="str">
        <f>IF(A89="","",IFERROR(INDEX(FRONTEIRA!$L:$L,MATCH(A89,FRONTEIRA!$B:$B,0)),""))</f>
        <v/>
      </c>
      <c r="CC89" s="7" t="str">
        <f>IF(A89="","",IF(COUNTIFS(OCORRENCIAS!$B$2:$B$2000,A89,OCORRENCIAS!$Z$2:$Z$2000,"Sim")&gt;0,"Sim","Não"))</f>
        <v/>
      </c>
      <c r="CD89" s="7" t="str">
        <f t="shared" si="27"/>
        <v/>
      </c>
      <c r="CE89" s="7"/>
      <c r="CF89" s="7" t="str">
        <f t="shared" ca="1" si="28"/>
        <v xml:space="preserve">Motorista GR; Motorista seguradora; Veículo GR; Checklist; Espelhamento; SMP; Averbação; </v>
      </c>
      <c r="CG89" s="7" t="str">
        <f t="shared" si="29"/>
        <v/>
      </c>
      <c r="CH89" s="7" t="str">
        <f t="shared" si="30"/>
        <v/>
      </c>
      <c r="CI89" s="7" t="str">
        <f t="shared" si="31"/>
        <v>Não</v>
      </c>
      <c r="CJ89" s="7" t="str">
        <f t="shared" si="32"/>
        <v/>
      </c>
      <c r="CK89" s="7"/>
      <c r="CL89" s="7"/>
      <c r="CM89" s="7"/>
      <c r="CN89" s="12"/>
      <c r="CO89" s="7"/>
      <c r="CP89" s="7" t="str">
        <f t="shared" ca="1" si="33"/>
        <v/>
      </c>
    </row>
    <row r="90" spans="1:94" x14ac:dyDescent="0.25">
      <c r="A90" s="7"/>
      <c r="B90" s="12"/>
      <c r="C90" s="7"/>
      <c r="D90" s="7"/>
      <c r="E90" s="7"/>
      <c r="F90" s="7" t="str">
        <f>IF(C90="","",IFERROR(INDEX(VEICULOS!$C:$C,MATCH(C90,VEICULOS!$A:$A,0)),"?")&amp;IF(D90="",""," + "&amp;IFERROR(INDEX(VEICULOS!$C:$C,MATCH(D90,VEICULOS!$A:$A,0)),"?"))&amp;IF(E90="",""," + "&amp;IFERROR(INDEX(VEICULOS!$C:$C,MATCH(E90,VEICULOS!$A:$A,0)),"?")))</f>
        <v/>
      </c>
      <c r="G90" s="7" t="str">
        <f>IF(C90="","",IFERROR(INDEX(VEICULOS!$I:$I,MATCH(C90,VEICULOS!$A:$A,0)),"Não cadastrado"))</f>
        <v/>
      </c>
      <c r="H90" s="7"/>
      <c r="I90" s="7" t="str">
        <f>IF(H90="","",IFERROR(INDEX(MOTORISTAS!$B:$B,MATCH(H90,MOTORISTAS!$A:$A,0)),"Não cadastrado"))</f>
        <v/>
      </c>
      <c r="J90" s="7"/>
      <c r="K90" s="7"/>
      <c r="L90" s="7" t="str">
        <f>IF(K90="","",IFERROR(INDEX(MOTORISTAS!$B:$B,MATCH(K90,MOTORISTAS!$A:$A,0)),"Não cadastrado"))</f>
        <v/>
      </c>
      <c r="M90" s="7" t="str">
        <f>IF(H90="","",IFERROR(INDEX(MOTORISTAS!$AA:$AA,MATCH(H90,MOTORISTAS!$A:$A,0)),"Não cadastrado"))</f>
        <v/>
      </c>
      <c r="N90" s="7" t="str">
        <f>IF(H90="","",IF(COUNTIFS(CONSULTAS!$C$2:$C$2000,H90,CONSULTAS!$E$2:$E$2000,"GR",CONSULTAS!$S$2:$S$2000,"Sim")&gt;0,"Sim","Não"))</f>
        <v/>
      </c>
      <c r="O90" s="7" t="str">
        <f>IF(H90="","",IFERROR(INDEX(CONSULTAS!$L:$L,MATCH(H90&amp;"#GR",CONSULTAS!$T:$T,0)),"—"))</f>
        <v/>
      </c>
      <c r="P90" s="13" t="str">
        <f>IF(H90="","",IFERROR(INDEX(CONSULTAS!$Q:$Q,MATCH(H90&amp;"#GR",CONSULTAS!$T:$T,0)),""))</f>
        <v/>
      </c>
      <c r="Q90" s="7" t="str">
        <f>IF(H90="","",IF(COUNTIFS(CONSULTAS!$C$2:$C$2000,H90,CONSULTAS!$E$2:$E$2000,"Seguradora",CONSULTAS!$S$2:$S$2000,"Sim")&gt;0,"Sim","Não"))</f>
        <v/>
      </c>
      <c r="R90" s="7" t="str">
        <f>IF(H90="","",IFERROR(INDEX(CONSULTAS!$L:$L,MATCH(H90&amp;"#Seguradora",CONSULTAS!$T:$T,0)),"—"))</f>
        <v/>
      </c>
      <c r="S90" s="13" t="str">
        <f>IF(H90="","",IFERROR(INDEX(CONSULTAS!$Q:$Q,MATCH(H90&amp;"#Seguradora",CONSULTAS!$T:$T,0)),""))</f>
        <v/>
      </c>
      <c r="T90" s="10" t="str">
        <f>IF(H90="","",IFERROR(INDEX(CONSULTAS!$N:$N,MATCH(H90&amp;"#GR",CONSULTAS!$T:$T,0)),""))</f>
        <v/>
      </c>
      <c r="U90" s="7" t="str">
        <f>IF(K90="","N/A",IF(AND(COUNTIFS(CONSULTAS!$C$2:$C$2000,K90,CONSULTAS!$E$2:$E$2000,"GR",CONSULTAS!$S$2:$S$2000,"Sim")&gt;0,COUNTIFS(CONSULTAS!$C$2:$C$2000,K90,CONSULTAS!$E$2:$E$2000,"Seguradora",CONSULTAS!$S$2:$S$2000,"Sim")&gt;0),"Sim","Não"))</f>
        <v>N/A</v>
      </c>
      <c r="V90" s="7" t="str">
        <f>IF(C90="","",IFERROR(INDEX(VEICULOS!$X:$X,MATCH(C90,VEICULOS!$A:$A,0)),"Não"))</f>
        <v/>
      </c>
      <c r="W90" s="7"/>
      <c r="X90" s="7"/>
      <c r="Y90" s="7"/>
      <c r="Z90" s="10"/>
      <c r="AA90" s="7"/>
      <c r="AB90" s="10" t="str">
        <f t="shared" si="17"/>
        <v/>
      </c>
      <c r="AC90" s="7">
        <f>IF(OR(Y90="",AB90=""),0,SUMPRODUCT((PGR_REGRAS!$C$2:$C$61=Y90)*(PGR_REGRAS!$D$2:$D$61&lt;=AB90)*(PGR_REGRAS!$E$2:$E$61&gt;=AB90)*(PGR_REGRAS!$C$2:$C$61&lt;&gt;"")*ROW(PGR_REGRAS!$C$2:$C$61)))</f>
        <v>0</v>
      </c>
      <c r="AD90" s="7" t="str">
        <f>IF(AC90=0,IF(Y90="","","Sem regra - consultar seguradora"),INDEX(PGR_REGRAS!$A:$A,AC90))</f>
        <v/>
      </c>
      <c r="AE90" s="7" t="str">
        <f>IF(AC90=0,"",INDEX(PGR_REGRAS!$T:$T,AC90))</f>
        <v/>
      </c>
      <c r="AF90" s="7" t="str">
        <f>IF(AC90=0,"",INDEX(PGR_REGRAS!$I:$I,AC90))</f>
        <v/>
      </c>
      <c r="AG90" s="7" t="str">
        <f>IF(AC90=0,"",INDEX(PGR_REGRAS!$K:$K,AC90))</f>
        <v/>
      </c>
      <c r="AH90" s="7" t="str">
        <f t="shared" si="18"/>
        <v/>
      </c>
      <c r="AI90" s="7"/>
      <c r="AJ90" s="7"/>
      <c r="AK90" s="7"/>
      <c r="AL90" s="7"/>
      <c r="AM90" s="7"/>
      <c r="AN90" s="7"/>
      <c r="AO90" s="13"/>
      <c r="AP90" s="12"/>
      <c r="AQ90" s="12"/>
      <c r="AR90" s="7" t="str">
        <f>IF(C90="","",IFERROR(INDEX(RASTREADORES!$F:$F,MATCH(C90&amp;"#Principal",RASTREADORES!$Y:$Y,0))&amp;" ("&amp;INDEX(RASTREADORES!$G:$G,MATCH(C90&amp;"#Principal",RASTREADORES!$Y:$Y,0))&amp;")","Sem rastreador principal"))</f>
        <v/>
      </c>
      <c r="AS90" s="7" t="str">
        <f>IF(C90="","",IFERROR(INDEX(RASTREADORES!$H:$H,MATCH(C90&amp;"#Principal",RASTREADORES!$Y:$Y,0)),"—"))</f>
        <v/>
      </c>
      <c r="AT90" s="7" t="str">
        <f>IF(C90="","",IFERROR(INDEX(RASTREADORES!$A:$A,MATCH(C90&amp;"#Redundante",RASTREADORES!$Y:$Y,0)),IFERROR(INDEX(RASTREADORES!$A:$A,MATCH(C90&amp;"#Isca retornável",RASTREADORES!$Y:$Y,0)),IFERROR(INDEX(RASTREADORES!$A:$A,MATCH(C90&amp;"#Isca descartável",RASTREADORES!$Y:$Y,0)),"Nenhum"))))</f>
        <v/>
      </c>
      <c r="AU90" s="7" t="str">
        <f>IF(C90="","",IFERROR(INDEX(RASTREADORES!$L:$L,MATCH(C90&amp;"#Principal",RASTREADORES!$Y:$Y,0)),""))</f>
        <v/>
      </c>
      <c r="AV90" s="7" t="str">
        <f>IF(C90="","",IF(COUNTIFS(ESPELHAMENTOS!$B$2:$B$2000,C90,ESPELHAMENTOS!$O$2:$O$2000,"Sim")&gt;0,"Sim","Não"))</f>
        <v/>
      </c>
      <c r="AW90" s="7" t="str">
        <f>IF(C90="","",COUNTIFS(ESPELHAMENTOS!$B$2:$B$2000,C90,ESPELHAMENTOS!$O$2:$O$2000,"Sim"))</f>
        <v/>
      </c>
      <c r="AX90" s="7" t="str">
        <f>IF(C90="","",IF(COUNTIFS(ESPELHAMENTOS!$B$2:$B$2000,C90,ESPELHAMENTOS!$O$2:$O$2000,"Sim",ESPELHAMENTOS!$E$2:$E$2000,"GR transportadora")&gt;0,"Sim","Não"))</f>
        <v/>
      </c>
      <c r="AY90" s="7" t="str">
        <f>IF(OR(AQ90="",C90=""),"",IFERROR(ROUND((AQ90-SUMPRODUCT(MIN((ESPELHAMENTOS!$C$2:$C$2000=A90)*ESPELHAMENTOS!$H$2:$H$2000+(ESPELHAMENTOS!$C$2:$C$2000&lt;&gt;A90)*99999)))*24,1),""))</f>
        <v/>
      </c>
      <c r="AZ90" s="7" t="str">
        <f ca="1">IF(C90="","",IF(COUNTIFS(CHECKLISTS!$B$2:$B$2000,C90,CHECKLISTS!$AH$2:$AH$2000,"Válido",CHECKLISTS!$AG$2:$AG$2000,"&gt;="&amp;INT(IF(AO90="",TODAY(),AO90)))+COUNTIFS(CHECKLISTS!$B$2:$B$2000,C90,CHECKLISTS!$AH$2:$AH$2000,"Vence &lt;=7d",CHECKLISTS!$AG$2:$AG$2000,"&gt;="&amp;INT(IF(AO90="",TODAY(),AO90)))&gt;0,"Sim","Não"))</f>
        <v/>
      </c>
      <c r="BA90" s="13" t="str">
        <f>IF(C90="","",IF(COUNTIFS(CHECKLISTS!$B$2:$B$2000,C90,CHECKLISTS!$AF$2:$AF$2000,"Aprovado")=0,"",SUMPRODUCT(MAX((CHECKLISTS!$B$2:$B$2000=C90)*CHECKLISTS!$AG$2:$AG$2000))))</f>
        <v/>
      </c>
      <c r="BB90" s="7" t="str">
        <f>IF(A90="","",IF(COUNTIFS(SMP!$B$2:$B$2000,A90,SMP!$I$2:$I$2000,"Liberada")+COUNTIFS(SMP!$B$2:$B$2000,A90,SMP!$I$2:$I$2000,"Em andamento")+COUNTIFS(SMP!$B$2:$B$2000,A90,SMP!$I$2:$I$2000,"Finalizada")&gt;0,"Sim","Não"))</f>
        <v/>
      </c>
      <c r="BC90" s="7" t="str">
        <f>IF(A90="","",IFERROR(INDEX(SMP!$A:$A,MATCH(A90,SMP!$B:$B,0)),"—"))</f>
        <v/>
      </c>
      <c r="BD90" s="7" t="str">
        <f>IF(A90="","",IFERROR(INDEX(SMP!$I:$I,MATCH(A90,SMP!$B:$B,0)),"Não aberta"))</f>
        <v/>
      </c>
      <c r="BE90" s="7" t="str">
        <f>IF(A90="","",IFERROR(INDEX(SMP!$D:$D,MATCH(A90,SMP!$B:$B,0)),""))</f>
        <v/>
      </c>
      <c r="BF90" s="7" t="str">
        <f>IF(A90="","",IF(COUNTIFS(AVERBACOES!$B$2:$B$2000,A90,AVERBACOES!$Q$2:$Q$2000,"Averbado completo")+COUNTIFS(AVERBACOES!$B$2:$B$2000,A90,AVERBACOES!$Q$2:$Q$2000,"Averbado CRT")+COUNTIFS(AVERBACOES!$B$2:$B$2000,A90,AVERBACOES!$Q$2:$Q$2000,"Averbado CT-e")+COUNTIFS(AVERBACOES!$B$2:$B$2000,A90,AVERBACOES!$Q$2:$Q$2000,"Averbado MDF-e")+COUNTIFS(AVERBACOES!$B$2:$B$2000,A90,AVERBACOES!$Q$2:$Q$2000,"Averbado pelo embarcador")&gt;0,"Sim","Não"))</f>
        <v/>
      </c>
      <c r="BG90" s="7" t="str">
        <f>IF(A90="","",IFERROR(INDEX(AVERBACOES!$L:$L,MATCH(A90,AVERBACOES!$B:$B,0)),"—"))</f>
        <v/>
      </c>
      <c r="BH90" s="7"/>
      <c r="BI90" s="7"/>
      <c r="BJ90" s="7"/>
      <c r="BK90" s="7"/>
      <c r="BL90" s="7"/>
      <c r="BM90" s="7">
        <f t="shared" si="19"/>
        <v>0</v>
      </c>
      <c r="BN90" s="7" t="str">
        <f t="shared" si="20"/>
        <v/>
      </c>
      <c r="BO90" s="7" t="str">
        <f t="shared" si="21"/>
        <v/>
      </c>
      <c r="BP90" s="7" t="str">
        <f t="shared" si="22"/>
        <v/>
      </c>
      <c r="BQ90" s="7" t="str">
        <f t="shared" si="23"/>
        <v/>
      </c>
      <c r="BR90" s="12"/>
      <c r="BS90" s="7" t="str">
        <f t="shared" si="24"/>
        <v/>
      </c>
      <c r="BT90" s="7" t="str">
        <f>IF(C90="","",IF(BV90=0,"Sem posição registrada",IFERROR(INDEX(POSICOES!$E:$E,MATCH(C90&amp;"#"&amp;ROUND(BV90*1440,0),POSICOES!$R:$R,0)),"?")))</f>
        <v/>
      </c>
      <c r="BU90" s="7" t="str">
        <f>IF(OR(C90="",BV90=0),"",IFERROR(INDEX(POSICOES!$F:$F,MATCH(C90&amp;"#"&amp;ROUND(BV90*1440,0),POSICOES!$R:$R,0))&amp;"/"&amp;INDEX(POSICOES!$G:$G,MATCH(C90&amp;"#"&amp;ROUND(BV90*1440,0),POSICOES!$R:$R,0))&amp;" - "&amp;INDEX(POSICOES!$H:$H,MATCH(C90&amp;"#"&amp;ROUND(BV90*1440,0),POSICOES!$R:$R,0)),""))</f>
        <v/>
      </c>
      <c r="BV90" s="14">
        <f>IF(C90="",0,SUMPRODUCT(MAX((POSICOES!$C$2:$C$3000=C90)*POSICOES!$B$2:$B$3000)))</f>
        <v>0</v>
      </c>
      <c r="BW90" s="7" t="str">
        <f t="shared" ca="1" si="25"/>
        <v/>
      </c>
      <c r="BX90" s="7" t="str">
        <f t="shared" ca="1" si="26"/>
        <v/>
      </c>
      <c r="BY90" s="12"/>
      <c r="BZ90" s="12"/>
      <c r="CA90" s="7" t="str">
        <f>IF(A90="","",IF(COUNTIFS(FRONTEIRA!$B$2:$B$2000,A90,FRONTEIRA!$AA$2:$AA$2000,"Sim")=0,"",ROUND(SUMIFS(FRONTEIRA!$Y$2:$Y$2000,FRONTEIRA!$B$2:$B$2000,A90,FRONTEIRA!$AA$2:$AA$2000,"Sim"),1)))</f>
        <v/>
      </c>
      <c r="CB90" s="7" t="str">
        <f>IF(A90="","",IFERROR(INDEX(FRONTEIRA!$L:$L,MATCH(A90,FRONTEIRA!$B:$B,0)),""))</f>
        <v/>
      </c>
      <c r="CC90" s="7" t="str">
        <f>IF(A90="","",IF(COUNTIFS(OCORRENCIAS!$B$2:$B$2000,A90,OCORRENCIAS!$Z$2:$Z$2000,"Sim")&gt;0,"Sim","Não"))</f>
        <v/>
      </c>
      <c r="CD90" s="7" t="str">
        <f t="shared" si="27"/>
        <v/>
      </c>
      <c r="CE90" s="7"/>
      <c r="CF90" s="7" t="str">
        <f t="shared" ca="1" si="28"/>
        <v xml:space="preserve">Motorista GR; Motorista seguradora; Veículo GR; Checklist; Espelhamento; SMP; Averbação; </v>
      </c>
      <c r="CG90" s="7" t="str">
        <f t="shared" si="29"/>
        <v/>
      </c>
      <c r="CH90" s="7" t="str">
        <f t="shared" si="30"/>
        <v/>
      </c>
      <c r="CI90" s="7" t="str">
        <f t="shared" si="31"/>
        <v>Não</v>
      </c>
      <c r="CJ90" s="7" t="str">
        <f t="shared" si="32"/>
        <v/>
      </c>
      <c r="CK90" s="7"/>
      <c r="CL90" s="7"/>
      <c r="CM90" s="7"/>
      <c r="CN90" s="12"/>
      <c r="CO90" s="7"/>
      <c r="CP90" s="7" t="str">
        <f t="shared" ca="1" si="33"/>
        <v/>
      </c>
    </row>
    <row r="91" spans="1:94" x14ac:dyDescent="0.25">
      <c r="A91" s="7"/>
      <c r="B91" s="12"/>
      <c r="C91" s="7"/>
      <c r="D91" s="7"/>
      <c r="E91" s="7"/>
      <c r="F91" s="7" t="str">
        <f>IF(C91="","",IFERROR(INDEX(VEICULOS!$C:$C,MATCH(C91,VEICULOS!$A:$A,0)),"?")&amp;IF(D91="",""," + "&amp;IFERROR(INDEX(VEICULOS!$C:$C,MATCH(D91,VEICULOS!$A:$A,0)),"?"))&amp;IF(E91="",""," + "&amp;IFERROR(INDEX(VEICULOS!$C:$C,MATCH(E91,VEICULOS!$A:$A,0)),"?")))</f>
        <v/>
      </c>
      <c r="G91" s="7" t="str">
        <f>IF(C91="","",IFERROR(INDEX(VEICULOS!$I:$I,MATCH(C91,VEICULOS!$A:$A,0)),"Não cadastrado"))</f>
        <v/>
      </c>
      <c r="H91" s="7"/>
      <c r="I91" s="7" t="str">
        <f>IF(H91="","",IFERROR(INDEX(MOTORISTAS!$B:$B,MATCH(H91,MOTORISTAS!$A:$A,0)),"Não cadastrado"))</f>
        <v/>
      </c>
      <c r="J91" s="7"/>
      <c r="K91" s="7"/>
      <c r="L91" s="7" t="str">
        <f>IF(K91="","",IFERROR(INDEX(MOTORISTAS!$B:$B,MATCH(K91,MOTORISTAS!$A:$A,0)),"Não cadastrado"))</f>
        <v/>
      </c>
      <c r="M91" s="7" t="str">
        <f>IF(H91="","",IFERROR(INDEX(MOTORISTAS!$AA:$AA,MATCH(H91,MOTORISTAS!$A:$A,0)),"Não cadastrado"))</f>
        <v/>
      </c>
      <c r="N91" s="7" t="str">
        <f>IF(H91="","",IF(COUNTIFS(CONSULTAS!$C$2:$C$2000,H91,CONSULTAS!$E$2:$E$2000,"GR",CONSULTAS!$S$2:$S$2000,"Sim")&gt;0,"Sim","Não"))</f>
        <v/>
      </c>
      <c r="O91" s="7" t="str">
        <f>IF(H91="","",IFERROR(INDEX(CONSULTAS!$L:$L,MATCH(H91&amp;"#GR",CONSULTAS!$T:$T,0)),"—"))</f>
        <v/>
      </c>
      <c r="P91" s="13" t="str">
        <f>IF(H91="","",IFERROR(INDEX(CONSULTAS!$Q:$Q,MATCH(H91&amp;"#GR",CONSULTAS!$T:$T,0)),""))</f>
        <v/>
      </c>
      <c r="Q91" s="7" t="str">
        <f>IF(H91="","",IF(COUNTIFS(CONSULTAS!$C$2:$C$2000,H91,CONSULTAS!$E$2:$E$2000,"Seguradora",CONSULTAS!$S$2:$S$2000,"Sim")&gt;0,"Sim","Não"))</f>
        <v/>
      </c>
      <c r="R91" s="7" t="str">
        <f>IF(H91="","",IFERROR(INDEX(CONSULTAS!$L:$L,MATCH(H91&amp;"#Seguradora",CONSULTAS!$T:$T,0)),"—"))</f>
        <v/>
      </c>
      <c r="S91" s="13" t="str">
        <f>IF(H91="","",IFERROR(INDEX(CONSULTAS!$Q:$Q,MATCH(H91&amp;"#Seguradora",CONSULTAS!$T:$T,0)),""))</f>
        <v/>
      </c>
      <c r="T91" s="10" t="str">
        <f>IF(H91="","",IFERROR(INDEX(CONSULTAS!$N:$N,MATCH(H91&amp;"#GR",CONSULTAS!$T:$T,0)),""))</f>
        <v/>
      </c>
      <c r="U91" s="7" t="str">
        <f>IF(K91="","N/A",IF(AND(COUNTIFS(CONSULTAS!$C$2:$C$2000,K91,CONSULTAS!$E$2:$E$2000,"GR",CONSULTAS!$S$2:$S$2000,"Sim")&gt;0,COUNTIFS(CONSULTAS!$C$2:$C$2000,K91,CONSULTAS!$E$2:$E$2000,"Seguradora",CONSULTAS!$S$2:$S$2000,"Sim")&gt;0),"Sim","Não"))</f>
        <v>N/A</v>
      </c>
      <c r="V91" s="7" t="str">
        <f>IF(C91="","",IFERROR(INDEX(VEICULOS!$X:$X,MATCH(C91,VEICULOS!$A:$A,0)),"Não"))</f>
        <v/>
      </c>
      <c r="W91" s="7"/>
      <c r="X91" s="7"/>
      <c r="Y91" s="7"/>
      <c r="Z91" s="10"/>
      <c r="AA91" s="7"/>
      <c r="AB91" s="10" t="str">
        <f t="shared" si="17"/>
        <v/>
      </c>
      <c r="AC91" s="7">
        <f>IF(OR(Y91="",AB91=""),0,SUMPRODUCT((PGR_REGRAS!$C$2:$C$61=Y91)*(PGR_REGRAS!$D$2:$D$61&lt;=AB91)*(PGR_REGRAS!$E$2:$E$61&gt;=AB91)*(PGR_REGRAS!$C$2:$C$61&lt;&gt;"")*ROW(PGR_REGRAS!$C$2:$C$61)))</f>
        <v>0</v>
      </c>
      <c r="AD91" s="7" t="str">
        <f>IF(AC91=0,IF(Y91="","","Sem regra - consultar seguradora"),INDEX(PGR_REGRAS!$A:$A,AC91))</f>
        <v/>
      </c>
      <c r="AE91" s="7" t="str">
        <f>IF(AC91=0,"",INDEX(PGR_REGRAS!$T:$T,AC91))</f>
        <v/>
      </c>
      <c r="AF91" s="7" t="str">
        <f>IF(AC91=0,"",INDEX(PGR_REGRAS!$I:$I,AC91))</f>
        <v/>
      </c>
      <c r="AG91" s="7" t="str">
        <f>IF(AC91=0,"",INDEX(PGR_REGRAS!$K:$K,AC91))</f>
        <v/>
      </c>
      <c r="AH91" s="7" t="str">
        <f t="shared" si="18"/>
        <v/>
      </c>
      <c r="AI91" s="7"/>
      <c r="AJ91" s="7"/>
      <c r="AK91" s="7"/>
      <c r="AL91" s="7"/>
      <c r="AM91" s="7"/>
      <c r="AN91" s="7"/>
      <c r="AO91" s="13"/>
      <c r="AP91" s="12"/>
      <c r="AQ91" s="12"/>
      <c r="AR91" s="7" t="str">
        <f>IF(C91="","",IFERROR(INDEX(RASTREADORES!$F:$F,MATCH(C91&amp;"#Principal",RASTREADORES!$Y:$Y,0))&amp;" ("&amp;INDEX(RASTREADORES!$G:$G,MATCH(C91&amp;"#Principal",RASTREADORES!$Y:$Y,0))&amp;")","Sem rastreador principal"))</f>
        <v/>
      </c>
      <c r="AS91" s="7" t="str">
        <f>IF(C91="","",IFERROR(INDEX(RASTREADORES!$H:$H,MATCH(C91&amp;"#Principal",RASTREADORES!$Y:$Y,0)),"—"))</f>
        <v/>
      </c>
      <c r="AT91" s="7" t="str">
        <f>IF(C91="","",IFERROR(INDEX(RASTREADORES!$A:$A,MATCH(C91&amp;"#Redundante",RASTREADORES!$Y:$Y,0)),IFERROR(INDEX(RASTREADORES!$A:$A,MATCH(C91&amp;"#Isca retornável",RASTREADORES!$Y:$Y,0)),IFERROR(INDEX(RASTREADORES!$A:$A,MATCH(C91&amp;"#Isca descartável",RASTREADORES!$Y:$Y,0)),"Nenhum"))))</f>
        <v/>
      </c>
      <c r="AU91" s="7" t="str">
        <f>IF(C91="","",IFERROR(INDEX(RASTREADORES!$L:$L,MATCH(C91&amp;"#Principal",RASTREADORES!$Y:$Y,0)),""))</f>
        <v/>
      </c>
      <c r="AV91" s="7" t="str">
        <f>IF(C91="","",IF(COUNTIFS(ESPELHAMENTOS!$B$2:$B$2000,C91,ESPELHAMENTOS!$O$2:$O$2000,"Sim")&gt;0,"Sim","Não"))</f>
        <v/>
      </c>
      <c r="AW91" s="7" t="str">
        <f>IF(C91="","",COUNTIFS(ESPELHAMENTOS!$B$2:$B$2000,C91,ESPELHAMENTOS!$O$2:$O$2000,"Sim"))</f>
        <v/>
      </c>
      <c r="AX91" s="7" t="str">
        <f>IF(C91="","",IF(COUNTIFS(ESPELHAMENTOS!$B$2:$B$2000,C91,ESPELHAMENTOS!$O$2:$O$2000,"Sim",ESPELHAMENTOS!$E$2:$E$2000,"GR transportadora")&gt;0,"Sim","Não"))</f>
        <v/>
      </c>
      <c r="AY91" s="7" t="str">
        <f>IF(OR(AQ91="",C91=""),"",IFERROR(ROUND((AQ91-SUMPRODUCT(MIN((ESPELHAMENTOS!$C$2:$C$2000=A91)*ESPELHAMENTOS!$H$2:$H$2000+(ESPELHAMENTOS!$C$2:$C$2000&lt;&gt;A91)*99999)))*24,1),""))</f>
        <v/>
      </c>
      <c r="AZ91" s="7" t="str">
        <f ca="1">IF(C91="","",IF(COUNTIFS(CHECKLISTS!$B$2:$B$2000,C91,CHECKLISTS!$AH$2:$AH$2000,"Válido",CHECKLISTS!$AG$2:$AG$2000,"&gt;="&amp;INT(IF(AO91="",TODAY(),AO91)))+COUNTIFS(CHECKLISTS!$B$2:$B$2000,C91,CHECKLISTS!$AH$2:$AH$2000,"Vence &lt;=7d",CHECKLISTS!$AG$2:$AG$2000,"&gt;="&amp;INT(IF(AO91="",TODAY(),AO91)))&gt;0,"Sim","Não"))</f>
        <v/>
      </c>
      <c r="BA91" s="13" t="str">
        <f>IF(C91="","",IF(COUNTIFS(CHECKLISTS!$B$2:$B$2000,C91,CHECKLISTS!$AF$2:$AF$2000,"Aprovado")=0,"",SUMPRODUCT(MAX((CHECKLISTS!$B$2:$B$2000=C91)*CHECKLISTS!$AG$2:$AG$2000))))</f>
        <v/>
      </c>
      <c r="BB91" s="7" t="str">
        <f>IF(A91="","",IF(COUNTIFS(SMP!$B$2:$B$2000,A91,SMP!$I$2:$I$2000,"Liberada")+COUNTIFS(SMP!$B$2:$B$2000,A91,SMP!$I$2:$I$2000,"Em andamento")+COUNTIFS(SMP!$B$2:$B$2000,A91,SMP!$I$2:$I$2000,"Finalizada")&gt;0,"Sim","Não"))</f>
        <v/>
      </c>
      <c r="BC91" s="7" t="str">
        <f>IF(A91="","",IFERROR(INDEX(SMP!$A:$A,MATCH(A91,SMP!$B:$B,0)),"—"))</f>
        <v/>
      </c>
      <c r="BD91" s="7" t="str">
        <f>IF(A91="","",IFERROR(INDEX(SMP!$I:$I,MATCH(A91,SMP!$B:$B,0)),"Não aberta"))</f>
        <v/>
      </c>
      <c r="BE91" s="7" t="str">
        <f>IF(A91="","",IFERROR(INDEX(SMP!$D:$D,MATCH(A91,SMP!$B:$B,0)),""))</f>
        <v/>
      </c>
      <c r="BF91" s="7" t="str">
        <f>IF(A91="","",IF(COUNTIFS(AVERBACOES!$B$2:$B$2000,A91,AVERBACOES!$Q$2:$Q$2000,"Averbado completo")+COUNTIFS(AVERBACOES!$B$2:$B$2000,A91,AVERBACOES!$Q$2:$Q$2000,"Averbado CRT")+COUNTIFS(AVERBACOES!$B$2:$B$2000,A91,AVERBACOES!$Q$2:$Q$2000,"Averbado CT-e")+COUNTIFS(AVERBACOES!$B$2:$B$2000,A91,AVERBACOES!$Q$2:$Q$2000,"Averbado MDF-e")+COUNTIFS(AVERBACOES!$B$2:$B$2000,A91,AVERBACOES!$Q$2:$Q$2000,"Averbado pelo embarcador")&gt;0,"Sim","Não"))</f>
        <v/>
      </c>
      <c r="BG91" s="7" t="str">
        <f>IF(A91="","",IFERROR(INDEX(AVERBACOES!$L:$L,MATCH(A91,AVERBACOES!$B:$B,0)),"—"))</f>
        <v/>
      </c>
      <c r="BH91" s="7"/>
      <c r="BI91" s="7"/>
      <c r="BJ91" s="7"/>
      <c r="BK91" s="7"/>
      <c r="BL91" s="7"/>
      <c r="BM91" s="7">
        <f t="shared" si="19"/>
        <v>0</v>
      </c>
      <c r="BN91" s="7" t="str">
        <f t="shared" si="20"/>
        <v/>
      </c>
      <c r="BO91" s="7" t="str">
        <f t="shared" si="21"/>
        <v/>
      </c>
      <c r="BP91" s="7" t="str">
        <f t="shared" si="22"/>
        <v/>
      </c>
      <c r="BQ91" s="7" t="str">
        <f t="shared" si="23"/>
        <v/>
      </c>
      <c r="BR91" s="12"/>
      <c r="BS91" s="7" t="str">
        <f t="shared" si="24"/>
        <v/>
      </c>
      <c r="BT91" s="7" t="str">
        <f>IF(C91="","",IF(BV91=0,"Sem posição registrada",IFERROR(INDEX(POSICOES!$E:$E,MATCH(C91&amp;"#"&amp;ROUND(BV91*1440,0),POSICOES!$R:$R,0)),"?")))</f>
        <v/>
      </c>
      <c r="BU91" s="7" t="str">
        <f>IF(OR(C91="",BV91=0),"",IFERROR(INDEX(POSICOES!$F:$F,MATCH(C91&amp;"#"&amp;ROUND(BV91*1440,0),POSICOES!$R:$R,0))&amp;"/"&amp;INDEX(POSICOES!$G:$G,MATCH(C91&amp;"#"&amp;ROUND(BV91*1440,0),POSICOES!$R:$R,0))&amp;" - "&amp;INDEX(POSICOES!$H:$H,MATCH(C91&amp;"#"&amp;ROUND(BV91*1440,0),POSICOES!$R:$R,0)),""))</f>
        <v/>
      </c>
      <c r="BV91" s="14">
        <f>IF(C91="",0,SUMPRODUCT(MAX((POSICOES!$C$2:$C$3000=C91)*POSICOES!$B$2:$B$3000)))</f>
        <v>0</v>
      </c>
      <c r="BW91" s="7" t="str">
        <f t="shared" ca="1" si="25"/>
        <v/>
      </c>
      <c r="BX91" s="7" t="str">
        <f t="shared" ca="1" si="26"/>
        <v/>
      </c>
      <c r="BY91" s="12"/>
      <c r="BZ91" s="12"/>
      <c r="CA91" s="7" t="str">
        <f>IF(A91="","",IF(COUNTIFS(FRONTEIRA!$B$2:$B$2000,A91,FRONTEIRA!$AA$2:$AA$2000,"Sim")=0,"",ROUND(SUMIFS(FRONTEIRA!$Y$2:$Y$2000,FRONTEIRA!$B$2:$B$2000,A91,FRONTEIRA!$AA$2:$AA$2000,"Sim"),1)))</f>
        <v/>
      </c>
      <c r="CB91" s="7" t="str">
        <f>IF(A91="","",IFERROR(INDEX(FRONTEIRA!$L:$L,MATCH(A91,FRONTEIRA!$B:$B,0)),""))</f>
        <v/>
      </c>
      <c r="CC91" s="7" t="str">
        <f>IF(A91="","",IF(COUNTIFS(OCORRENCIAS!$B$2:$B$2000,A91,OCORRENCIAS!$Z$2:$Z$2000,"Sim")&gt;0,"Sim","Não"))</f>
        <v/>
      </c>
      <c r="CD91" s="7" t="str">
        <f t="shared" si="27"/>
        <v/>
      </c>
      <c r="CE91" s="7"/>
      <c r="CF91" s="7" t="str">
        <f t="shared" ca="1" si="28"/>
        <v xml:space="preserve">Motorista GR; Motorista seguradora; Veículo GR; Checklist; Espelhamento; SMP; Averbação; </v>
      </c>
      <c r="CG91" s="7" t="str">
        <f t="shared" si="29"/>
        <v/>
      </c>
      <c r="CH91" s="7" t="str">
        <f t="shared" si="30"/>
        <v/>
      </c>
      <c r="CI91" s="7" t="str">
        <f t="shared" si="31"/>
        <v>Não</v>
      </c>
      <c r="CJ91" s="7" t="str">
        <f t="shared" si="32"/>
        <v/>
      </c>
      <c r="CK91" s="7"/>
      <c r="CL91" s="7"/>
      <c r="CM91" s="7"/>
      <c r="CN91" s="12"/>
      <c r="CO91" s="7"/>
      <c r="CP91" s="7" t="str">
        <f t="shared" ca="1" si="33"/>
        <v/>
      </c>
    </row>
    <row r="92" spans="1:94" x14ac:dyDescent="0.25">
      <c r="A92" s="7"/>
      <c r="B92" s="12"/>
      <c r="C92" s="7"/>
      <c r="D92" s="7"/>
      <c r="E92" s="7"/>
      <c r="F92" s="7" t="str">
        <f>IF(C92="","",IFERROR(INDEX(VEICULOS!$C:$C,MATCH(C92,VEICULOS!$A:$A,0)),"?")&amp;IF(D92="",""," + "&amp;IFERROR(INDEX(VEICULOS!$C:$C,MATCH(D92,VEICULOS!$A:$A,0)),"?"))&amp;IF(E92="",""," + "&amp;IFERROR(INDEX(VEICULOS!$C:$C,MATCH(E92,VEICULOS!$A:$A,0)),"?")))</f>
        <v/>
      </c>
      <c r="G92" s="7" t="str">
        <f>IF(C92="","",IFERROR(INDEX(VEICULOS!$I:$I,MATCH(C92,VEICULOS!$A:$A,0)),"Não cadastrado"))</f>
        <v/>
      </c>
      <c r="H92" s="7"/>
      <c r="I92" s="7" t="str">
        <f>IF(H92="","",IFERROR(INDEX(MOTORISTAS!$B:$B,MATCH(H92,MOTORISTAS!$A:$A,0)),"Não cadastrado"))</f>
        <v/>
      </c>
      <c r="J92" s="7"/>
      <c r="K92" s="7"/>
      <c r="L92" s="7" t="str">
        <f>IF(K92="","",IFERROR(INDEX(MOTORISTAS!$B:$B,MATCH(K92,MOTORISTAS!$A:$A,0)),"Não cadastrado"))</f>
        <v/>
      </c>
      <c r="M92" s="7" t="str">
        <f>IF(H92="","",IFERROR(INDEX(MOTORISTAS!$AA:$AA,MATCH(H92,MOTORISTAS!$A:$A,0)),"Não cadastrado"))</f>
        <v/>
      </c>
      <c r="N92" s="7" t="str">
        <f>IF(H92="","",IF(COUNTIFS(CONSULTAS!$C$2:$C$2000,H92,CONSULTAS!$E$2:$E$2000,"GR",CONSULTAS!$S$2:$S$2000,"Sim")&gt;0,"Sim","Não"))</f>
        <v/>
      </c>
      <c r="O92" s="7" t="str">
        <f>IF(H92="","",IFERROR(INDEX(CONSULTAS!$L:$L,MATCH(H92&amp;"#GR",CONSULTAS!$T:$T,0)),"—"))</f>
        <v/>
      </c>
      <c r="P92" s="13" t="str">
        <f>IF(H92="","",IFERROR(INDEX(CONSULTAS!$Q:$Q,MATCH(H92&amp;"#GR",CONSULTAS!$T:$T,0)),""))</f>
        <v/>
      </c>
      <c r="Q92" s="7" t="str">
        <f>IF(H92="","",IF(COUNTIFS(CONSULTAS!$C$2:$C$2000,H92,CONSULTAS!$E$2:$E$2000,"Seguradora",CONSULTAS!$S$2:$S$2000,"Sim")&gt;0,"Sim","Não"))</f>
        <v/>
      </c>
      <c r="R92" s="7" t="str">
        <f>IF(H92="","",IFERROR(INDEX(CONSULTAS!$L:$L,MATCH(H92&amp;"#Seguradora",CONSULTAS!$T:$T,0)),"—"))</f>
        <v/>
      </c>
      <c r="S92" s="13" t="str">
        <f>IF(H92="","",IFERROR(INDEX(CONSULTAS!$Q:$Q,MATCH(H92&amp;"#Seguradora",CONSULTAS!$T:$T,0)),""))</f>
        <v/>
      </c>
      <c r="T92" s="10" t="str">
        <f>IF(H92="","",IFERROR(INDEX(CONSULTAS!$N:$N,MATCH(H92&amp;"#GR",CONSULTAS!$T:$T,0)),""))</f>
        <v/>
      </c>
      <c r="U92" s="7" t="str">
        <f>IF(K92="","N/A",IF(AND(COUNTIFS(CONSULTAS!$C$2:$C$2000,K92,CONSULTAS!$E$2:$E$2000,"GR",CONSULTAS!$S$2:$S$2000,"Sim")&gt;0,COUNTIFS(CONSULTAS!$C$2:$C$2000,K92,CONSULTAS!$E$2:$E$2000,"Seguradora",CONSULTAS!$S$2:$S$2000,"Sim")&gt;0),"Sim","Não"))</f>
        <v>N/A</v>
      </c>
      <c r="V92" s="7" t="str">
        <f>IF(C92="","",IFERROR(INDEX(VEICULOS!$X:$X,MATCH(C92,VEICULOS!$A:$A,0)),"Não"))</f>
        <v/>
      </c>
      <c r="W92" s="7"/>
      <c r="X92" s="7"/>
      <c r="Y92" s="7"/>
      <c r="Z92" s="10"/>
      <c r="AA92" s="7"/>
      <c r="AB92" s="10" t="str">
        <f t="shared" si="17"/>
        <v/>
      </c>
      <c r="AC92" s="7">
        <f>IF(OR(Y92="",AB92=""),0,SUMPRODUCT((PGR_REGRAS!$C$2:$C$61=Y92)*(PGR_REGRAS!$D$2:$D$61&lt;=AB92)*(PGR_REGRAS!$E$2:$E$61&gt;=AB92)*(PGR_REGRAS!$C$2:$C$61&lt;&gt;"")*ROW(PGR_REGRAS!$C$2:$C$61)))</f>
        <v>0</v>
      </c>
      <c r="AD92" s="7" t="str">
        <f>IF(AC92=0,IF(Y92="","","Sem regra - consultar seguradora"),INDEX(PGR_REGRAS!$A:$A,AC92))</f>
        <v/>
      </c>
      <c r="AE92" s="7" t="str">
        <f>IF(AC92=0,"",INDEX(PGR_REGRAS!$T:$T,AC92))</f>
        <v/>
      </c>
      <c r="AF92" s="7" t="str">
        <f>IF(AC92=0,"",INDEX(PGR_REGRAS!$I:$I,AC92))</f>
        <v/>
      </c>
      <c r="AG92" s="7" t="str">
        <f>IF(AC92=0,"",INDEX(PGR_REGRAS!$K:$K,AC92))</f>
        <v/>
      </c>
      <c r="AH92" s="7" t="str">
        <f t="shared" si="18"/>
        <v/>
      </c>
      <c r="AI92" s="7"/>
      <c r="AJ92" s="7"/>
      <c r="AK92" s="7"/>
      <c r="AL92" s="7"/>
      <c r="AM92" s="7"/>
      <c r="AN92" s="7"/>
      <c r="AO92" s="13"/>
      <c r="AP92" s="12"/>
      <c r="AQ92" s="12"/>
      <c r="AR92" s="7" t="str">
        <f>IF(C92="","",IFERROR(INDEX(RASTREADORES!$F:$F,MATCH(C92&amp;"#Principal",RASTREADORES!$Y:$Y,0))&amp;" ("&amp;INDEX(RASTREADORES!$G:$G,MATCH(C92&amp;"#Principal",RASTREADORES!$Y:$Y,0))&amp;")","Sem rastreador principal"))</f>
        <v/>
      </c>
      <c r="AS92" s="7" t="str">
        <f>IF(C92="","",IFERROR(INDEX(RASTREADORES!$H:$H,MATCH(C92&amp;"#Principal",RASTREADORES!$Y:$Y,0)),"—"))</f>
        <v/>
      </c>
      <c r="AT92" s="7" t="str">
        <f>IF(C92="","",IFERROR(INDEX(RASTREADORES!$A:$A,MATCH(C92&amp;"#Redundante",RASTREADORES!$Y:$Y,0)),IFERROR(INDEX(RASTREADORES!$A:$A,MATCH(C92&amp;"#Isca retornável",RASTREADORES!$Y:$Y,0)),IFERROR(INDEX(RASTREADORES!$A:$A,MATCH(C92&amp;"#Isca descartável",RASTREADORES!$Y:$Y,0)),"Nenhum"))))</f>
        <v/>
      </c>
      <c r="AU92" s="7" t="str">
        <f>IF(C92="","",IFERROR(INDEX(RASTREADORES!$L:$L,MATCH(C92&amp;"#Principal",RASTREADORES!$Y:$Y,0)),""))</f>
        <v/>
      </c>
      <c r="AV92" s="7" t="str">
        <f>IF(C92="","",IF(COUNTIFS(ESPELHAMENTOS!$B$2:$B$2000,C92,ESPELHAMENTOS!$O$2:$O$2000,"Sim")&gt;0,"Sim","Não"))</f>
        <v/>
      </c>
      <c r="AW92" s="7" t="str">
        <f>IF(C92="","",COUNTIFS(ESPELHAMENTOS!$B$2:$B$2000,C92,ESPELHAMENTOS!$O$2:$O$2000,"Sim"))</f>
        <v/>
      </c>
      <c r="AX92" s="7" t="str">
        <f>IF(C92="","",IF(COUNTIFS(ESPELHAMENTOS!$B$2:$B$2000,C92,ESPELHAMENTOS!$O$2:$O$2000,"Sim",ESPELHAMENTOS!$E$2:$E$2000,"GR transportadora")&gt;0,"Sim","Não"))</f>
        <v/>
      </c>
      <c r="AY92" s="7" t="str">
        <f>IF(OR(AQ92="",C92=""),"",IFERROR(ROUND((AQ92-SUMPRODUCT(MIN((ESPELHAMENTOS!$C$2:$C$2000=A92)*ESPELHAMENTOS!$H$2:$H$2000+(ESPELHAMENTOS!$C$2:$C$2000&lt;&gt;A92)*99999)))*24,1),""))</f>
        <v/>
      </c>
      <c r="AZ92" s="7" t="str">
        <f ca="1">IF(C92="","",IF(COUNTIFS(CHECKLISTS!$B$2:$B$2000,C92,CHECKLISTS!$AH$2:$AH$2000,"Válido",CHECKLISTS!$AG$2:$AG$2000,"&gt;="&amp;INT(IF(AO92="",TODAY(),AO92)))+COUNTIFS(CHECKLISTS!$B$2:$B$2000,C92,CHECKLISTS!$AH$2:$AH$2000,"Vence &lt;=7d",CHECKLISTS!$AG$2:$AG$2000,"&gt;="&amp;INT(IF(AO92="",TODAY(),AO92)))&gt;0,"Sim","Não"))</f>
        <v/>
      </c>
      <c r="BA92" s="13" t="str">
        <f>IF(C92="","",IF(COUNTIFS(CHECKLISTS!$B$2:$B$2000,C92,CHECKLISTS!$AF$2:$AF$2000,"Aprovado")=0,"",SUMPRODUCT(MAX((CHECKLISTS!$B$2:$B$2000=C92)*CHECKLISTS!$AG$2:$AG$2000))))</f>
        <v/>
      </c>
      <c r="BB92" s="7" t="str">
        <f>IF(A92="","",IF(COUNTIFS(SMP!$B$2:$B$2000,A92,SMP!$I$2:$I$2000,"Liberada")+COUNTIFS(SMP!$B$2:$B$2000,A92,SMP!$I$2:$I$2000,"Em andamento")+COUNTIFS(SMP!$B$2:$B$2000,A92,SMP!$I$2:$I$2000,"Finalizada")&gt;0,"Sim","Não"))</f>
        <v/>
      </c>
      <c r="BC92" s="7" t="str">
        <f>IF(A92="","",IFERROR(INDEX(SMP!$A:$A,MATCH(A92,SMP!$B:$B,0)),"—"))</f>
        <v/>
      </c>
      <c r="BD92" s="7" t="str">
        <f>IF(A92="","",IFERROR(INDEX(SMP!$I:$I,MATCH(A92,SMP!$B:$B,0)),"Não aberta"))</f>
        <v/>
      </c>
      <c r="BE92" s="7" t="str">
        <f>IF(A92="","",IFERROR(INDEX(SMP!$D:$D,MATCH(A92,SMP!$B:$B,0)),""))</f>
        <v/>
      </c>
      <c r="BF92" s="7" t="str">
        <f>IF(A92="","",IF(COUNTIFS(AVERBACOES!$B$2:$B$2000,A92,AVERBACOES!$Q$2:$Q$2000,"Averbado completo")+COUNTIFS(AVERBACOES!$B$2:$B$2000,A92,AVERBACOES!$Q$2:$Q$2000,"Averbado CRT")+COUNTIFS(AVERBACOES!$B$2:$B$2000,A92,AVERBACOES!$Q$2:$Q$2000,"Averbado CT-e")+COUNTIFS(AVERBACOES!$B$2:$B$2000,A92,AVERBACOES!$Q$2:$Q$2000,"Averbado MDF-e")+COUNTIFS(AVERBACOES!$B$2:$B$2000,A92,AVERBACOES!$Q$2:$Q$2000,"Averbado pelo embarcador")&gt;0,"Sim","Não"))</f>
        <v/>
      </c>
      <c r="BG92" s="7" t="str">
        <f>IF(A92="","",IFERROR(INDEX(AVERBACOES!$L:$L,MATCH(A92,AVERBACOES!$B:$B,0)),"—"))</f>
        <v/>
      </c>
      <c r="BH92" s="7"/>
      <c r="BI92" s="7"/>
      <c r="BJ92" s="7"/>
      <c r="BK92" s="7"/>
      <c r="BL92" s="7"/>
      <c r="BM92" s="7">
        <f t="shared" si="19"/>
        <v>0</v>
      </c>
      <c r="BN92" s="7" t="str">
        <f t="shared" si="20"/>
        <v/>
      </c>
      <c r="BO92" s="7" t="str">
        <f t="shared" si="21"/>
        <v/>
      </c>
      <c r="BP92" s="7" t="str">
        <f t="shared" si="22"/>
        <v/>
      </c>
      <c r="BQ92" s="7" t="str">
        <f t="shared" si="23"/>
        <v/>
      </c>
      <c r="BR92" s="12"/>
      <c r="BS92" s="7" t="str">
        <f t="shared" si="24"/>
        <v/>
      </c>
      <c r="BT92" s="7" t="str">
        <f>IF(C92="","",IF(BV92=0,"Sem posição registrada",IFERROR(INDEX(POSICOES!$E:$E,MATCH(C92&amp;"#"&amp;ROUND(BV92*1440,0),POSICOES!$R:$R,0)),"?")))</f>
        <v/>
      </c>
      <c r="BU92" s="7" t="str">
        <f>IF(OR(C92="",BV92=0),"",IFERROR(INDEX(POSICOES!$F:$F,MATCH(C92&amp;"#"&amp;ROUND(BV92*1440,0),POSICOES!$R:$R,0))&amp;"/"&amp;INDEX(POSICOES!$G:$G,MATCH(C92&amp;"#"&amp;ROUND(BV92*1440,0),POSICOES!$R:$R,0))&amp;" - "&amp;INDEX(POSICOES!$H:$H,MATCH(C92&amp;"#"&amp;ROUND(BV92*1440,0),POSICOES!$R:$R,0)),""))</f>
        <v/>
      </c>
      <c r="BV92" s="14">
        <f>IF(C92="",0,SUMPRODUCT(MAX((POSICOES!$C$2:$C$3000=C92)*POSICOES!$B$2:$B$3000)))</f>
        <v>0</v>
      </c>
      <c r="BW92" s="7" t="str">
        <f t="shared" ca="1" si="25"/>
        <v/>
      </c>
      <c r="BX92" s="7" t="str">
        <f t="shared" ca="1" si="26"/>
        <v/>
      </c>
      <c r="BY92" s="12"/>
      <c r="BZ92" s="12"/>
      <c r="CA92" s="7" t="str">
        <f>IF(A92="","",IF(COUNTIFS(FRONTEIRA!$B$2:$B$2000,A92,FRONTEIRA!$AA$2:$AA$2000,"Sim")=0,"",ROUND(SUMIFS(FRONTEIRA!$Y$2:$Y$2000,FRONTEIRA!$B$2:$B$2000,A92,FRONTEIRA!$AA$2:$AA$2000,"Sim"),1)))</f>
        <v/>
      </c>
      <c r="CB92" s="7" t="str">
        <f>IF(A92="","",IFERROR(INDEX(FRONTEIRA!$L:$L,MATCH(A92,FRONTEIRA!$B:$B,0)),""))</f>
        <v/>
      </c>
      <c r="CC92" s="7" t="str">
        <f>IF(A92="","",IF(COUNTIFS(OCORRENCIAS!$B$2:$B$2000,A92,OCORRENCIAS!$Z$2:$Z$2000,"Sim")&gt;0,"Sim","Não"))</f>
        <v/>
      </c>
      <c r="CD92" s="7" t="str">
        <f t="shared" si="27"/>
        <v/>
      </c>
      <c r="CE92" s="7"/>
      <c r="CF92" s="7" t="str">
        <f t="shared" ca="1" si="28"/>
        <v xml:space="preserve">Motorista GR; Motorista seguradora; Veículo GR; Checklist; Espelhamento; SMP; Averbação; </v>
      </c>
      <c r="CG92" s="7" t="str">
        <f t="shared" si="29"/>
        <v/>
      </c>
      <c r="CH92" s="7" t="str">
        <f t="shared" si="30"/>
        <v/>
      </c>
      <c r="CI92" s="7" t="str">
        <f t="shared" si="31"/>
        <v>Não</v>
      </c>
      <c r="CJ92" s="7" t="str">
        <f t="shared" si="32"/>
        <v/>
      </c>
      <c r="CK92" s="7"/>
      <c r="CL92" s="7"/>
      <c r="CM92" s="7"/>
      <c r="CN92" s="12"/>
      <c r="CO92" s="7"/>
      <c r="CP92" s="7" t="str">
        <f t="shared" ca="1" si="33"/>
        <v/>
      </c>
    </row>
    <row r="93" spans="1:94" x14ac:dyDescent="0.25">
      <c r="A93" s="7"/>
      <c r="B93" s="12"/>
      <c r="C93" s="7"/>
      <c r="D93" s="7"/>
      <c r="E93" s="7"/>
      <c r="F93" s="7" t="str">
        <f>IF(C93="","",IFERROR(INDEX(VEICULOS!$C:$C,MATCH(C93,VEICULOS!$A:$A,0)),"?")&amp;IF(D93="",""," + "&amp;IFERROR(INDEX(VEICULOS!$C:$C,MATCH(D93,VEICULOS!$A:$A,0)),"?"))&amp;IF(E93="",""," + "&amp;IFERROR(INDEX(VEICULOS!$C:$C,MATCH(E93,VEICULOS!$A:$A,0)),"?")))</f>
        <v/>
      </c>
      <c r="G93" s="7" t="str">
        <f>IF(C93="","",IFERROR(INDEX(VEICULOS!$I:$I,MATCH(C93,VEICULOS!$A:$A,0)),"Não cadastrado"))</f>
        <v/>
      </c>
      <c r="H93" s="7"/>
      <c r="I93" s="7" t="str">
        <f>IF(H93="","",IFERROR(INDEX(MOTORISTAS!$B:$B,MATCH(H93,MOTORISTAS!$A:$A,0)),"Não cadastrado"))</f>
        <v/>
      </c>
      <c r="J93" s="7"/>
      <c r="K93" s="7"/>
      <c r="L93" s="7" t="str">
        <f>IF(K93="","",IFERROR(INDEX(MOTORISTAS!$B:$B,MATCH(K93,MOTORISTAS!$A:$A,0)),"Não cadastrado"))</f>
        <v/>
      </c>
      <c r="M93" s="7" t="str">
        <f>IF(H93="","",IFERROR(INDEX(MOTORISTAS!$AA:$AA,MATCH(H93,MOTORISTAS!$A:$A,0)),"Não cadastrado"))</f>
        <v/>
      </c>
      <c r="N93" s="7" t="str">
        <f>IF(H93="","",IF(COUNTIFS(CONSULTAS!$C$2:$C$2000,H93,CONSULTAS!$E$2:$E$2000,"GR",CONSULTAS!$S$2:$S$2000,"Sim")&gt;0,"Sim","Não"))</f>
        <v/>
      </c>
      <c r="O93" s="7" t="str">
        <f>IF(H93="","",IFERROR(INDEX(CONSULTAS!$L:$L,MATCH(H93&amp;"#GR",CONSULTAS!$T:$T,0)),"—"))</f>
        <v/>
      </c>
      <c r="P93" s="13" t="str">
        <f>IF(H93="","",IFERROR(INDEX(CONSULTAS!$Q:$Q,MATCH(H93&amp;"#GR",CONSULTAS!$T:$T,0)),""))</f>
        <v/>
      </c>
      <c r="Q93" s="7" t="str">
        <f>IF(H93="","",IF(COUNTIFS(CONSULTAS!$C$2:$C$2000,H93,CONSULTAS!$E$2:$E$2000,"Seguradora",CONSULTAS!$S$2:$S$2000,"Sim")&gt;0,"Sim","Não"))</f>
        <v/>
      </c>
      <c r="R93" s="7" t="str">
        <f>IF(H93="","",IFERROR(INDEX(CONSULTAS!$L:$L,MATCH(H93&amp;"#Seguradora",CONSULTAS!$T:$T,0)),"—"))</f>
        <v/>
      </c>
      <c r="S93" s="13" t="str">
        <f>IF(H93="","",IFERROR(INDEX(CONSULTAS!$Q:$Q,MATCH(H93&amp;"#Seguradora",CONSULTAS!$T:$T,0)),""))</f>
        <v/>
      </c>
      <c r="T93" s="10" t="str">
        <f>IF(H93="","",IFERROR(INDEX(CONSULTAS!$N:$N,MATCH(H93&amp;"#GR",CONSULTAS!$T:$T,0)),""))</f>
        <v/>
      </c>
      <c r="U93" s="7" t="str">
        <f>IF(K93="","N/A",IF(AND(COUNTIFS(CONSULTAS!$C$2:$C$2000,K93,CONSULTAS!$E$2:$E$2000,"GR",CONSULTAS!$S$2:$S$2000,"Sim")&gt;0,COUNTIFS(CONSULTAS!$C$2:$C$2000,K93,CONSULTAS!$E$2:$E$2000,"Seguradora",CONSULTAS!$S$2:$S$2000,"Sim")&gt;0),"Sim","Não"))</f>
        <v>N/A</v>
      </c>
      <c r="V93" s="7" t="str">
        <f>IF(C93="","",IFERROR(INDEX(VEICULOS!$X:$X,MATCH(C93,VEICULOS!$A:$A,0)),"Não"))</f>
        <v/>
      </c>
      <c r="W93" s="7"/>
      <c r="X93" s="7"/>
      <c r="Y93" s="7"/>
      <c r="Z93" s="10"/>
      <c r="AA93" s="7"/>
      <c r="AB93" s="10" t="str">
        <f t="shared" si="17"/>
        <v/>
      </c>
      <c r="AC93" s="7">
        <f>IF(OR(Y93="",AB93=""),0,SUMPRODUCT((PGR_REGRAS!$C$2:$C$61=Y93)*(PGR_REGRAS!$D$2:$D$61&lt;=AB93)*(PGR_REGRAS!$E$2:$E$61&gt;=AB93)*(PGR_REGRAS!$C$2:$C$61&lt;&gt;"")*ROW(PGR_REGRAS!$C$2:$C$61)))</f>
        <v>0</v>
      </c>
      <c r="AD93" s="7" t="str">
        <f>IF(AC93=0,IF(Y93="","","Sem regra - consultar seguradora"),INDEX(PGR_REGRAS!$A:$A,AC93))</f>
        <v/>
      </c>
      <c r="AE93" s="7" t="str">
        <f>IF(AC93=0,"",INDEX(PGR_REGRAS!$T:$T,AC93))</f>
        <v/>
      </c>
      <c r="AF93" s="7" t="str">
        <f>IF(AC93=0,"",INDEX(PGR_REGRAS!$I:$I,AC93))</f>
        <v/>
      </c>
      <c r="AG93" s="7" t="str">
        <f>IF(AC93=0,"",INDEX(PGR_REGRAS!$K:$K,AC93))</f>
        <v/>
      </c>
      <c r="AH93" s="7" t="str">
        <f t="shared" si="18"/>
        <v/>
      </c>
      <c r="AI93" s="7"/>
      <c r="AJ93" s="7"/>
      <c r="AK93" s="7"/>
      <c r="AL93" s="7"/>
      <c r="AM93" s="7"/>
      <c r="AN93" s="7"/>
      <c r="AO93" s="13"/>
      <c r="AP93" s="12"/>
      <c r="AQ93" s="12"/>
      <c r="AR93" s="7" t="str">
        <f>IF(C93="","",IFERROR(INDEX(RASTREADORES!$F:$F,MATCH(C93&amp;"#Principal",RASTREADORES!$Y:$Y,0))&amp;" ("&amp;INDEX(RASTREADORES!$G:$G,MATCH(C93&amp;"#Principal",RASTREADORES!$Y:$Y,0))&amp;")","Sem rastreador principal"))</f>
        <v/>
      </c>
      <c r="AS93" s="7" t="str">
        <f>IF(C93="","",IFERROR(INDEX(RASTREADORES!$H:$H,MATCH(C93&amp;"#Principal",RASTREADORES!$Y:$Y,0)),"—"))</f>
        <v/>
      </c>
      <c r="AT93" s="7" t="str">
        <f>IF(C93="","",IFERROR(INDEX(RASTREADORES!$A:$A,MATCH(C93&amp;"#Redundante",RASTREADORES!$Y:$Y,0)),IFERROR(INDEX(RASTREADORES!$A:$A,MATCH(C93&amp;"#Isca retornável",RASTREADORES!$Y:$Y,0)),IFERROR(INDEX(RASTREADORES!$A:$A,MATCH(C93&amp;"#Isca descartável",RASTREADORES!$Y:$Y,0)),"Nenhum"))))</f>
        <v/>
      </c>
      <c r="AU93" s="7" t="str">
        <f>IF(C93="","",IFERROR(INDEX(RASTREADORES!$L:$L,MATCH(C93&amp;"#Principal",RASTREADORES!$Y:$Y,0)),""))</f>
        <v/>
      </c>
      <c r="AV93" s="7" t="str">
        <f>IF(C93="","",IF(COUNTIFS(ESPELHAMENTOS!$B$2:$B$2000,C93,ESPELHAMENTOS!$O$2:$O$2000,"Sim")&gt;0,"Sim","Não"))</f>
        <v/>
      </c>
      <c r="AW93" s="7" t="str">
        <f>IF(C93="","",COUNTIFS(ESPELHAMENTOS!$B$2:$B$2000,C93,ESPELHAMENTOS!$O$2:$O$2000,"Sim"))</f>
        <v/>
      </c>
      <c r="AX93" s="7" t="str">
        <f>IF(C93="","",IF(COUNTIFS(ESPELHAMENTOS!$B$2:$B$2000,C93,ESPELHAMENTOS!$O$2:$O$2000,"Sim",ESPELHAMENTOS!$E$2:$E$2000,"GR transportadora")&gt;0,"Sim","Não"))</f>
        <v/>
      </c>
      <c r="AY93" s="7" t="str">
        <f>IF(OR(AQ93="",C93=""),"",IFERROR(ROUND((AQ93-SUMPRODUCT(MIN((ESPELHAMENTOS!$C$2:$C$2000=A93)*ESPELHAMENTOS!$H$2:$H$2000+(ESPELHAMENTOS!$C$2:$C$2000&lt;&gt;A93)*99999)))*24,1),""))</f>
        <v/>
      </c>
      <c r="AZ93" s="7" t="str">
        <f ca="1">IF(C93="","",IF(COUNTIFS(CHECKLISTS!$B$2:$B$2000,C93,CHECKLISTS!$AH$2:$AH$2000,"Válido",CHECKLISTS!$AG$2:$AG$2000,"&gt;="&amp;INT(IF(AO93="",TODAY(),AO93)))+COUNTIFS(CHECKLISTS!$B$2:$B$2000,C93,CHECKLISTS!$AH$2:$AH$2000,"Vence &lt;=7d",CHECKLISTS!$AG$2:$AG$2000,"&gt;="&amp;INT(IF(AO93="",TODAY(),AO93)))&gt;0,"Sim","Não"))</f>
        <v/>
      </c>
      <c r="BA93" s="13" t="str">
        <f>IF(C93="","",IF(COUNTIFS(CHECKLISTS!$B$2:$B$2000,C93,CHECKLISTS!$AF$2:$AF$2000,"Aprovado")=0,"",SUMPRODUCT(MAX((CHECKLISTS!$B$2:$B$2000=C93)*CHECKLISTS!$AG$2:$AG$2000))))</f>
        <v/>
      </c>
      <c r="BB93" s="7" t="str">
        <f>IF(A93="","",IF(COUNTIFS(SMP!$B$2:$B$2000,A93,SMP!$I$2:$I$2000,"Liberada")+COUNTIFS(SMP!$B$2:$B$2000,A93,SMP!$I$2:$I$2000,"Em andamento")+COUNTIFS(SMP!$B$2:$B$2000,A93,SMP!$I$2:$I$2000,"Finalizada")&gt;0,"Sim","Não"))</f>
        <v/>
      </c>
      <c r="BC93" s="7" t="str">
        <f>IF(A93="","",IFERROR(INDEX(SMP!$A:$A,MATCH(A93,SMP!$B:$B,0)),"—"))</f>
        <v/>
      </c>
      <c r="BD93" s="7" t="str">
        <f>IF(A93="","",IFERROR(INDEX(SMP!$I:$I,MATCH(A93,SMP!$B:$B,0)),"Não aberta"))</f>
        <v/>
      </c>
      <c r="BE93" s="7" t="str">
        <f>IF(A93="","",IFERROR(INDEX(SMP!$D:$D,MATCH(A93,SMP!$B:$B,0)),""))</f>
        <v/>
      </c>
      <c r="BF93" s="7" t="str">
        <f>IF(A93="","",IF(COUNTIFS(AVERBACOES!$B$2:$B$2000,A93,AVERBACOES!$Q$2:$Q$2000,"Averbado completo")+COUNTIFS(AVERBACOES!$B$2:$B$2000,A93,AVERBACOES!$Q$2:$Q$2000,"Averbado CRT")+COUNTIFS(AVERBACOES!$B$2:$B$2000,A93,AVERBACOES!$Q$2:$Q$2000,"Averbado CT-e")+COUNTIFS(AVERBACOES!$B$2:$B$2000,A93,AVERBACOES!$Q$2:$Q$2000,"Averbado MDF-e")+COUNTIFS(AVERBACOES!$B$2:$B$2000,A93,AVERBACOES!$Q$2:$Q$2000,"Averbado pelo embarcador")&gt;0,"Sim","Não"))</f>
        <v/>
      </c>
      <c r="BG93" s="7" t="str">
        <f>IF(A93="","",IFERROR(INDEX(AVERBACOES!$L:$L,MATCH(A93,AVERBACOES!$B:$B,0)),"—"))</f>
        <v/>
      </c>
      <c r="BH93" s="7"/>
      <c r="BI93" s="7"/>
      <c r="BJ93" s="7"/>
      <c r="BK93" s="7"/>
      <c r="BL93" s="7"/>
      <c r="BM93" s="7">
        <f t="shared" si="19"/>
        <v>0</v>
      </c>
      <c r="BN93" s="7" t="str">
        <f t="shared" si="20"/>
        <v/>
      </c>
      <c r="BO93" s="7" t="str">
        <f t="shared" si="21"/>
        <v/>
      </c>
      <c r="BP93" s="7" t="str">
        <f t="shared" si="22"/>
        <v/>
      </c>
      <c r="BQ93" s="7" t="str">
        <f t="shared" si="23"/>
        <v/>
      </c>
      <c r="BR93" s="12"/>
      <c r="BS93" s="7" t="str">
        <f t="shared" si="24"/>
        <v/>
      </c>
      <c r="BT93" s="7" t="str">
        <f>IF(C93="","",IF(BV93=0,"Sem posição registrada",IFERROR(INDEX(POSICOES!$E:$E,MATCH(C93&amp;"#"&amp;ROUND(BV93*1440,0),POSICOES!$R:$R,0)),"?")))</f>
        <v/>
      </c>
      <c r="BU93" s="7" t="str">
        <f>IF(OR(C93="",BV93=0),"",IFERROR(INDEX(POSICOES!$F:$F,MATCH(C93&amp;"#"&amp;ROUND(BV93*1440,0),POSICOES!$R:$R,0))&amp;"/"&amp;INDEX(POSICOES!$G:$G,MATCH(C93&amp;"#"&amp;ROUND(BV93*1440,0),POSICOES!$R:$R,0))&amp;" - "&amp;INDEX(POSICOES!$H:$H,MATCH(C93&amp;"#"&amp;ROUND(BV93*1440,0),POSICOES!$R:$R,0)),""))</f>
        <v/>
      </c>
      <c r="BV93" s="14">
        <f>IF(C93="",0,SUMPRODUCT(MAX((POSICOES!$C$2:$C$3000=C93)*POSICOES!$B$2:$B$3000)))</f>
        <v>0</v>
      </c>
      <c r="BW93" s="7" t="str">
        <f t="shared" ca="1" si="25"/>
        <v/>
      </c>
      <c r="BX93" s="7" t="str">
        <f t="shared" ca="1" si="26"/>
        <v/>
      </c>
      <c r="BY93" s="12"/>
      <c r="BZ93" s="12"/>
      <c r="CA93" s="7" t="str">
        <f>IF(A93="","",IF(COUNTIFS(FRONTEIRA!$B$2:$B$2000,A93,FRONTEIRA!$AA$2:$AA$2000,"Sim")=0,"",ROUND(SUMIFS(FRONTEIRA!$Y$2:$Y$2000,FRONTEIRA!$B$2:$B$2000,A93,FRONTEIRA!$AA$2:$AA$2000,"Sim"),1)))</f>
        <v/>
      </c>
      <c r="CB93" s="7" t="str">
        <f>IF(A93="","",IFERROR(INDEX(FRONTEIRA!$L:$L,MATCH(A93,FRONTEIRA!$B:$B,0)),""))</f>
        <v/>
      </c>
      <c r="CC93" s="7" t="str">
        <f>IF(A93="","",IF(COUNTIFS(OCORRENCIAS!$B$2:$B$2000,A93,OCORRENCIAS!$Z$2:$Z$2000,"Sim")&gt;0,"Sim","Não"))</f>
        <v/>
      </c>
      <c r="CD93" s="7" t="str">
        <f t="shared" si="27"/>
        <v/>
      </c>
      <c r="CE93" s="7"/>
      <c r="CF93" s="7" t="str">
        <f t="shared" ca="1" si="28"/>
        <v xml:space="preserve">Motorista GR; Motorista seguradora; Veículo GR; Checklist; Espelhamento; SMP; Averbação; </v>
      </c>
      <c r="CG93" s="7" t="str">
        <f t="shared" si="29"/>
        <v/>
      </c>
      <c r="CH93" s="7" t="str">
        <f t="shared" si="30"/>
        <v/>
      </c>
      <c r="CI93" s="7" t="str">
        <f t="shared" si="31"/>
        <v>Não</v>
      </c>
      <c r="CJ93" s="7" t="str">
        <f t="shared" si="32"/>
        <v/>
      </c>
      <c r="CK93" s="7"/>
      <c r="CL93" s="7"/>
      <c r="CM93" s="7"/>
      <c r="CN93" s="12"/>
      <c r="CO93" s="7"/>
      <c r="CP93" s="7" t="str">
        <f t="shared" ca="1" si="33"/>
        <v/>
      </c>
    </row>
    <row r="94" spans="1:94" x14ac:dyDescent="0.25">
      <c r="A94" s="7"/>
      <c r="B94" s="12"/>
      <c r="C94" s="7"/>
      <c r="D94" s="7"/>
      <c r="E94" s="7"/>
      <c r="F94" s="7" t="str">
        <f>IF(C94="","",IFERROR(INDEX(VEICULOS!$C:$C,MATCH(C94,VEICULOS!$A:$A,0)),"?")&amp;IF(D94="",""," + "&amp;IFERROR(INDEX(VEICULOS!$C:$C,MATCH(D94,VEICULOS!$A:$A,0)),"?"))&amp;IF(E94="",""," + "&amp;IFERROR(INDEX(VEICULOS!$C:$C,MATCH(E94,VEICULOS!$A:$A,0)),"?")))</f>
        <v/>
      </c>
      <c r="G94" s="7" t="str">
        <f>IF(C94="","",IFERROR(INDEX(VEICULOS!$I:$I,MATCH(C94,VEICULOS!$A:$A,0)),"Não cadastrado"))</f>
        <v/>
      </c>
      <c r="H94" s="7"/>
      <c r="I94" s="7" t="str">
        <f>IF(H94="","",IFERROR(INDEX(MOTORISTAS!$B:$B,MATCH(H94,MOTORISTAS!$A:$A,0)),"Não cadastrado"))</f>
        <v/>
      </c>
      <c r="J94" s="7"/>
      <c r="K94" s="7"/>
      <c r="L94" s="7" t="str">
        <f>IF(K94="","",IFERROR(INDEX(MOTORISTAS!$B:$B,MATCH(K94,MOTORISTAS!$A:$A,0)),"Não cadastrado"))</f>
        <v/>
      </c>
      <c r="M94" s="7" t="str">
        <f>IF(H94="","",IFERROR(INDEX(MOTORISTAS!$AA:$AA,MATCH(H94,MOTORISTAS!$A:$A,0)),"Não cadastrado"))</f>
        <v/>
      </c>
      <c r="N94" s="7" t="str">
        <f>IF(H94="","",IF(COUNTIFS(CONSULTAS!$C$2:$C$2000,H94,CONSULTAS!$E$2:$E$2000,"GR",CONSULTAS!$S$2:$S$2000,"Sim")&gt;0,"Sim","Não"))</f>
        <v/>
      </c>
      <c r="O94" s="7" t="str">
        <f>IF(H94="","",IFERROR(INDEX(CONSULTAS!$L:$L,MATCH(H94&amp;"#GR",CONSULTAS!$T:$T,0)),"—"))</f>
        <v/>
      </c>
      <c r="P94" s="13" t="str">
        <f>IF(H94="","",IFERROR(INDEX(CONSULTAS!$Q:$Q,MATCH(H94&amp;"#GR",CONSULTAS!$T:$T,0)),""))</f>
        <v/>
      </c>
      <c r="Q94" s="7" t="str">
        <f>IF(H94="","",IF(COUNTIFS(CONSULTAS!$C$2:$C$2000,H94,CONSULTAS!$E$2:$E$2000,"Seguradora",CONSULTAS!$S$2:$S$2000,"Sim")&gt;0,"Sim","Não"))</f>
        <v/>
      </c>
      <c r="R94" s="7" t="str">
        <f>IF(H94="","",IFERROR(INDEX(CONSULTAS!$L:$L,MATCH(H94&amp;"#Seguradora",CONSULTAS!$T:$T,0)),"—"))</f>
        <v/>
      </c>
      <c r="S94" s="13" t="str">
        <f>IF(H94="","",IFERROR(INDEX(CONSULTAS!$Q:$Q,MATCH(H94&amp;"#Seguradora",CONSULTAS!$T:$T,0)),""))</f>
        <v/>
      </c>
      <c r="T94" s="10" t="str">
        <f>IF(H94="","",IFERROR(INDEX(CONSULTAS!$N:$N,MATCH(H94&amp;"#GR",CONSULTAS!$T:$T,0)),""))</f>
        <v/>
      </c>
      <c r="U94" s="7" t="str">
        <f>IF(K94="","N/A",IF(AND(COUNTIFS(CONSULTAS!$C$2:$C$2000,K94,CONSULTAS!$E$2:$E$2000,"GR",CONSULTAS!$S$2:$S$2000,"Sim")&gt;0,COUNTIFS(CONSULTAS!$C$2:$C$2000,K94,CONSULTAS!$E$2:$E$2000,"Seguradora",CONSULTAS!$S$2:$S$2000,"Sim")&gt;0),"Sim","Não"))</f>
        <v>N/A</v>
      </c>
      <c r="V94" s="7" t="str">
        <f>IF(C94="","",IFERROR(INDEX(VEICULOS!$X:$X,MATCH(C94,VEICULOS!$A:$A,0)),"Não"))</f>
        <v/>
      </c>
      <c r="W94" s="7"/>
      <c r="X94" s="7"/>
      <c r="Y94" s="7"/>
      <c r="Z94" s="10"/>
      <c r="AA94" s="7"/>
      <c r="AB94" s="10" t="str">
        <f t="shared" si="17"/>
        <v/>
      </c>
      <c r="AC94" s="7">
        <f>IF(OR(Y94="",AB94=""),0,SUMPRODUCT((PGR_REGRAS!$C$2:$C$61=Y94)*(PGR_REGRAS!$D$2:$D$61&lt;=AB94)*(PGR_REGRAS!$E$2:$E$61&gt;=AB94)*(PGR_REGRAS!$C$2:$C$61&lt;&gt;"")*ROW(PGR_REGRAS!$C$2:$C$61)))</f>
        <v>0</v>
      </c>
      <c r="AD94" s="7" t="str">
        <f>IF(AC94=0,IF(Y94="","","Sem regra - consultar seguradora"),INDEX(PGR_REGRAS!$A:$A,AC94))</f>
        <v/>
      </c>
      <c r="AE94" s="7" t="str">
        <f>IF(AC94=0,"",INDEX(PGR_REGRAS!$T:$T,AC94))</f>
        <v/>
      </c>
      <c r="AF94" s="7" t="str">
        <f>IF(AC94=0,"",INDEX(PGR_REGRAS!$I:$I,AC94))</f>
        <v/>
      </c>
      <c r="AG94" s="7" t="str">
        <f>IF(AC94=0,"",INDEX(PGR_REGRAS!$K:$K,AC94))</f>
        <v/>
      </c>
      <c r="AH94" s="7" t="str">
        <f t="shared" si="18"/>
        <v/>
      </c>
      <c r="AI94" s="7"/>
      <c r="AJ94" s="7"/>
      <c r="AK94" s="7"/>
      <c r="AL94" s="7"/>
      <c r="AM94" s="7"/>
      <c r="AN94" s="7"/>
      <c r="AO94" s="13"/>
      <c r="AP94" s="12"/>
      <c r="AQ94" s="12"/>
      <c r="AR94" s="7" t="str">
        <f>IF(C94="","",IFERROR(INDEX(RASTREADORES!$F:$F,MATCH(C94&amp;"#Principal",RASTREADORES!$Y:$Y,0))&amp;" ("&amp;INDEX(RASTREADORES!$G:$G,MATCH(C94&amp;"#Principal",RASTREADORES!$Y:$Y,0))&amp;")","Sem rastreador principal"))</f>
        <v/>
      </c>
      <c r="AS94" s="7" t="str">
        <f>IF(C94="","",IFERROR(INDEX(RASTREADORES!$H:$H,MATCH(C94&amp;"#Principal",RASTREADORES!$Y:$Y,0)),"—"))</f>
        <v/>
      </c>
      <c r="AT94" s="7" t="str">
        <f>IF(C94="","",IFERROR(INDEX(RASTREADORES!$A:$A,MATCH(C94&amp;"#Redundante",RASTREADORES!$Y:$Y,0)),IFERROR(INDEX(RASTREADORES!$A:$A,MATCH(C94&amp;"#Isca retornável",RASTREADORES!$Y:$Y,0)),IFERROR(INDEX(RASTREADORES!$A:$A,MATCH(C94&amp;"#Isca descartável",RASTREADORES!$Y:$Y,0)),"Nenhum"))))</f>
        <v/>
      </c>
      <c r="AU94" s="7" t="str">
        <f>IF(C94="","",IFERROR(INDEX(RASTREADORES!$L:$L,MATCH(C94&amp;"#Principal",RASTREADORES!$Y:$Y,0)),""))</f>
        <v/>
      </c>
      <c r="AV94" s="7" t="str">
        <f>IF(C94="","",IF(COUNTIFS(ESPELHAMENTOS!$B$2:$B$2000,C94,ESPELHAMENTOS!$O$2:$O$2000,"Sim")&gt;0,"Sim","Não"))</f>
        <v/>
      </c>
      <c r="AW94" s="7" t="str">
        <f>IF(C94="","",COUNTIFS(ESPELHAMENTOS!$B$2:$B$2000,C94,ESPELHAMENTOS!$O$2:$O$2000,"Sim"))</f>
        <v/>
      </c>
      <c r="AX94" s="7" t="str">
        <f>IF(C94="","",IF(COUNTIFS(ESPELHAMENTOS!$B$2:$B$2000,C94,ESPELHAMENTOS!$O$2:$O$2000,"Sim",ESPELHAMENTOS!$E$2:$E$2000,"GR transportadora")&gt;0,"Sim","Não"))</f>
        <v/>
      </c>
      <c r="AY94" s="7" t="str">
        <f>IF(OR(AQ94="",C94=""),"",IFERROR(ROUND((AQ94-SUMPRODUCT(MIN((ESPELHAMENTOS!$C$2:$C$2000=A94)*ESPELHAMENTOS!$H$2:$H$2000+(ESPELHAMENTOS!$C$2:$C$2000&lt;&gt;A94)*99999)))*24,1),""))</f>
        <v/>
      </c>
      <c r="AZ94" s="7" t="str">
        <f ca="1">IF(C94="","",IF(COUNTIFS(CHECKLISTS!$B$2:$B$2000,C94,CHECKLISTS!$AH$2:$AH$2000,"Válido",CHECKLISTS!$AG$2:$AG$2000,"&gt;="&amp;INT(IF(AO94="",TODAY(),AO94)))+COUNTIFS(CHECKLISTS!$B$2:$B$2000,C94,CHECKLISTS!$AH$2:$AH$2000,"Vence &lt;=7d",CHECKLISTS!$AG$2:$AG$2000,"&gt;="&amp;INT(IF(AO94="",TODAY(),AO94)))&gt;0,"Sim","Não"))</f>
        <v/>
      </c>
      <c r="BA94" s="13" t="str">
        <f>IF(C94="","",IF(COUNTIFS(CHECKLISTS!$B$2:$B$2000,C94,CHECKLISTS!$AF$2:$AF$2000,"Aprovado")=0,"",SUMPRODUCT(MAX((CHECKLISTS!$B$2:$B$2000=C94)*CHECKLISTS!$AG$2:$AG$2000))))</f>
        <v/>
      </c>
      <c r="BB94" s="7" t="str">
        <f>IF(A94="","",IF(COUNTIFS(SMP!$B$2:$B$2000,A94,SMP!$I$2:$I$2000,"Liberada")+COUNTIFS(SMP!$B$2:$B$2000,A94,SMP!$I$2:$I$2000,"Em andamento")+COUNTIFS(SMP!$B$2:$B$2000,A94,SMP!$I$2:$I$2000,"Finalizada")&gt;0,"Sim","Não"))</f>
        <v/>
      </c>
      <c r="BC94" s="7" t="str">
        <f>IF(A94="","",IFERROR(INDEX(SMP!$A:$A,MATCH(A94,SMP!$B:$B,0)),"—"))</f>
        <v/>
      </c>
      <c r="BD94" s="7" t="str">
        <f>IF(A94="","",IFERROR(INDEX(SMP!$I:$I,MATCH(A94,SMP!$B:$B,0)),"Não aberta"))</f>
        <v/>
      </c>
      <c r="BE94" s="7" t="str">
        <f>IF(A94="","",IFERROR(INDEX(SMP!$D:$D,MATCH(A94,SMP!$B:$B,0)),""))</f>
        <v/>
      </c>
      <c r="BF94" s="7" t="str">
        <f>IF(A94="","",IF(COUNTIFS(AVERBACOES!$B$2:$B$2000,A94,AVERBACOES!$Q$2:$Q$2000,"Averbado completo")+COUNTIFS(AVERBACOES!$B$2:$B$2000,A94,AVERBACOES!$Q$2:$Q$2000,"Averbado CRT")+COUNTIFS(AVERBACOES!$B$2:$B$2000,A94,AVERBACOES!$Q$2:$Q$2000,"Averbado CT-e")+COUNTIFS(AVERBACOES!$B$2:$B$2000,A94,AVERBACOES!$Q$2:$Q$2000,"Averbado MDF-e")+COUNTIFS(AVERBACOES!$B$2:$B$2000,A94,AVERBACOES!$Q$2:$Q$2000,"Averbado pelo embarcador")&gt;0,"Sim","Não"))</f>
        <v/>
      </c>
      <c r="BG94" s="7" t="str">
        <f>IF(A94="","",IFERROR(INDEX(AVERBACOES!$L:$L,MATCH(A94,AVERBACOES!$B:$B,0)),"—"))</f>
        <v/>
      </c>
      <c r="BH94" s="7"/>
      <c r="BI94" s="7"/>
      <c r="BJ94" s="7"/>
      <c r="BK94" s="7"/>
      <c r="BL94" s="7"/>
      <c r="BM94" s="7">
        <f t="shared" si="19"/>
        <v>0</v>
      </c>
      <c r="BN94" s="7" t="str">
        <f t="shared" si="20"/>
        <v/>
      </c>
      <c r="BO94" s="7" t="str">
        <f t="shared" si="21"/>
        <v/>
      </c>
      <c r="BP94" s="7" t="str">
        <f t="shared" si="22"/>
        <v/>
      </c>
      <c r="BQ94" s="7" t="str">
        <f t="shared" si="23"/>
        <v/>
      </c>
      <c r="BR94" s="12"/>
      <c r="BS94" s="7" t="str">
        <f t="shared" si="24"/>
        <v/>
      </c>
      <c r="BT94" s="7" t="str">
        <f>IF(C94="","",IF(BV94=0,"Sem posição registrada",IFERROR(INDEX(POSICOES!$E:$E,MATCH(C94&amp;"#"&amp;ROUND(BV94*1440,0),POSICOES!$R:$R,0)),"?")))</f>
        <v/>
      </c>
      <c r="BU94" s="7" t="str">
        <f>IF(OR(C94="",BV94=0),"",IFERROR(INDEX(POSICOES!$F:$F,MATCH(C94&amp;"#"&amp;ROUND(BV94*1440,0),POSICOES!$R:$R,0))&amp;"/"&amp;INDEX(POSICOES!$G:$G,MATCH(C94&amp;"#"&amp;ROUND(BV94*1440,0),POSICOES!$R:$R,0))&amp;" - "&amp;INDEX(POSICOES!$H:$H,MATCH(C94&amp;"#"&amp;ROUND(BV94*1440,0),POSICOES!$R:$R,0)),""))</f>
        <v/>
      </c>
      <c r="BV94" s="14">
        <f>IF(C94="",0,SUMPRODUCT(MAX((POSICOES!$C$2:$C$3000=C94)*POSICOES!$B$2:$B$3000)))</f>
        <v>0</v>
      </c>
      <c r="BW94" s="7" t="str">
        <f t="shared" ca="1" si="25"/>
        <v/>
      </c>
      <c r="BX94" s="7" t="str">
        <f t="shared" ca="1" si="26"/>
        <v/>
      </c>
      <c r="BY94" s="12"/>
      <c r="BZ94" s="12"/>
      <c r="CA94" s="7" t="str">
        <f>IF(A94="","",IF(COUNTIFS(FRONTEIRA!$B$2:$B$2000,A94,FRONTEIRA!$AA$2:$AA$2000,"Sim")=0,"",ROUND(SUMIFS(FRONTEIRA!$Y$2:$Y$2000,FRONTEIRA!$B$2:$B$2000,A94,FRONTEIRA!$AA$2:$AA$2000,"Sim"),1)))</f>
        <v/>
      </c>
      <c r="CB94" s="7" t="str">
        <f>IF(A94="","",IFERROR(INDEX(FRONTEIRA!$L:$L,MATCH(A94,FRONTEIRA!$B:$B,0)),""))</f>
        <v/>
      </c>
      <c r="CC94" s="7" t="str">
        <f>IF(A94="","",IF(COUNTIFS(OCORRENCIAS!$B$2:$B$2000,A94,OCORRENCIAS!$Z$2:$Z$2000,"Sim")&gt;0,"Sim","Não"))</f>
        <v/>
      </c>
      <c r="CD94" s="7" t="str">
        <f t="shared" si="27"/>
        <v/>
      </c>
      <c r="CE94" s="7"/>
      <c r="CF94" s="7" t="str">
        <f t="shared" ca="1" si="28"/>
        <v xml:space="preserve">Motorista GR; Motorista seguradora; Veículo GR; Checklist; Espelhamento; SMP; Averbação; </v>
      </c>
      <c r="CG94" s="7" t="str">
        <f t="shared" si="29"/>
        <v/>
      </c>
      <c r="CH94" s="7" t="str">
        <f t="shared" si="30"/>
        <v/>
      </c>
      <c r="CI94" s="7" t="str">
        <f t="shared" si="31"/>
        <v>Não</v>
      </c>
      <c r="CJ94" s="7" t="str">
        <f t="shared" si="32"/>
        <v/>
      </c>
      <c r="CK94" s="7"/>
      <c r="CL94" s="7"/>
      <c r="CM94" s="7"/>
      <c r="CN94" s="12"/>
      <c r="CO94" s="7"/>
      <c r="CP94" s="7" t="str">
        <f t="shared" ca="1" si="33"/>
        <v/>
      </c>
    </row>
    <row r="95" spans="1:94" x14ac:dyDescent="0.25">
      <c r="A95" s="7"/>
      <c r="B95" s="12"/>
      <c r="C95" s="7"/>
      <c r="D95" s="7"/>
      <c r="E95" s="7"/>
      <c r="F95" s="7" t="str">
        <f>IF(C95="","",IFERROR(INDEX(VEICULOS!$C:$C,MATCH(C95,VEICULOS!$A:$A,0)),"?")&amp;IF(D95="",""," + "&amp;IFERROR(INDEX(VEICULOS!$C:$C,MATCH(D95,VEICULOS!$A:$A,0)),"?"))&amp;IF(E95="",""," + "&amp;IFERROR(INDEX(VEICULOS!$C:$C,MATCH(E95,VEICULOS!$A:$A,0)),"?")))</f>
        <v/>
      </c>
      <c r="G95" s="7" t="str">
        <f>IF(C95="","",IFERROR(INDEX(VEICULOS!$I:$I,MATCH(C95,VEICULOS!$A:$A,0)),"Não cadastrado"))</f>
        <v/>
      </c>
      <c r="H95" s="7"/>
      <c r="I95" s="7" t="str">
        <f>IF(H95="","",IFERROR(INDEX(MOTORISTAS!$B:$B,MATCH(H95,MOTORISTAS!$A:$A,0)),"Não cadastrado"))</f>
        <v/>
      </c>
      <c r="J95" s="7"/>
      <c r="K95" s="7"/>
      <c r="L95" s="7" t="str">
        <f>IF(K95="","",IFERROR(INDEX(MOTORISTAS!$B:$B,MATCH(K95,MOTORISTAS!$A:$A,0)),"Não cadastrado"))</f>
        <v/>
      </c>
      <c r="M95" s="7" t="str">
        <f>IF(H95="","",IFERROR(INDEX(MOTORISTAS!$AA:$AA,MATCH(H95,MOTORISTAS!$A:$A,0)),"Não cadastrado"))</f>
        <v/>
      </c>
      <c r="N95" s="7" t="str">
        <f>IF(H95="","",IF(COUNTIFS(CONSULTAS!$C$2:$C$2000,H95,CONSULTAS!$E$2:$E$2000,"GR",CONSULTAS!$S$2:$S$2000,"Sim")&gt;0,"Sim","Não"))</f>
        <v/>
      </c>
      <c r="O95" s="7" t="str">
        <f>IF(H95="","",IFERROR(INDEX(CONSULTAS!$L:$L,MATCH(H95&amp;"#GR",CONSULTAS!$T:$T,0)),"—"))</f>
        <v/>
      </c>
      <c r="P95" s="13" t="str">
        <f>IF(H95="","",IFERROR(INDEX(CONSULTAS!$Q:$Q,MATCH(H95&amp;"#GR",CONSULTAS!$T:$T,0)),""))</f>
        <v/>
      </c>
      <c r="Q95" s="7" t="str">
        <f>IF(H95="","",IF(COUNTIFS(CONSULTAS!$C$2:$C$2000,H95,CONSULTAS!$E$2:$E$2000,"Seguradora",CONSULTAS!$S$2:$S$2000,"Sim")&gt;0,"Sim","Não"))</f>
        <v/>
      </c>
      <c r="R95" s="7" t="str">
        <f>IF(H95="","",IFERROR(INDEX(CONSULTAS!$L:$L,MATCH(H95&amp;"#Seguradora",CONSULTAS!$T:$T,0)),"—"))</f>
        <v/>
      </c>
      <c r="S95" s="13" t="str">
        <f>IF(H95="","",IFERROR(INDEX(CONSULTAS!$Q:$Q,MATCH(H95&amp;"#Seguradora",CONSULTAS!$T:$T,0)),""))</f>
        <v/>
      </c>
      <c r="T95" s="10" t="str">
        <f>IF(H95="","",IFERROR(INDEX(CONSULTAS!$N:$N,MATCH(H95&amp;"#GR",CONSULTAS!$T:$T,0)),""))</f>
        <v/>
      </c>
      <c r="U95" s="7" t="str">
        <f>IF(K95="","N/A",IF(AND(COUNTIFS(CONSULTAS!$C$2:$C$2000,K95,CONSULTAS!$E$2:$E$2000,"GR",CONSULTAS!$S$2:$S$2000,"Sim")&gt;0,COUNTIFS(CONSULTAS!$C$2:$C$2000,K95,CONSULTAS!$E$2:$E$2000,"Seguradora",CONSULTAS!$S$2:$S$2000,"Sim")&gt;0),"Sim","Não"))</f>
        <v>N/A</v>
      </c>
      <c r="V95" s="7" t="str">
        <f>IF(C95="","",IFERROR(INDEX(VEICULOS!$X:$X,MATCH(C95,VEICULOS!$A:$A,0)),"Não"))</f>
        <v/>
      </c>
      <c r="W95" s="7"/>
      <c r="X95" s="7"/>
      <c r="Y95" s="7"/>
      <c r="Z95" s="10"/>
      <c r="AA95" s="7"/>
      <c r="AB95" s="10" t="str">
        <f t="shared" si="17"/>
        <v/>
      </c>
      <c r="AC95" s="7">
        <f>IF(OR(Y95="",AB95=""),0,SUMPRODUCT((PGR_REGRAS!$C$2:$C$61=Y95)*(PGR_REGRAS!$D$2:$D$61&lt;=AB95)*(PGR_REGRAS!$E$2:$E$61&gt;=AB95)*(PGR_REGRAS!$C$2:$C$61&lt;&gt;"")*ROW(PGR_REGRAS!$C$2:$C$61)))</f>
        <v>0</v>
      </c>
      <c r="AD95" s="7" t="str">
        <f>IF(AC95=0,IF(Y95="","","Sem regra - consultar seguradora"),INDEX(PGR_REGRAS!$A:$A,AC95))</f>
        <v/>
      </c>
      <c r="AE95" s="7" t="str">
        <f>IF(AC95=0,"",INDEX(PGR_REGRAS!$T:$T,AC95))</f>
        <v/>
      </c>
      <c r="AF95" s="7" t="str">
        <f>IF(AC95=0,"",INDEX(PGR_REGRAS!$I:$I,AC95))</f>
        <v/>
      </c>
      <c r="AG95" s="7" t="str">
        <f>IF(AC95=0,"",INDEX(PGR_REGRAS!$K:$K,AC95))</f>
        <v/>
      </c>
      <c r="AH95" s="7" t="str">
        <f t="shared" si="18"/>
        <v/>
      </c>
      <c r="AI95" s="7"/>
      <c r="AJ95" s="7"/>
      <c r="AK95" s="7"/>
      <c r="AL95" s="7"/>
      <c r="AM95" s="7"/>
      <c r="AN95" s="7"/>
      <c r="AO95" s="13"/>
      <c r="AP95" s="12"/>
      <c r="AQ95" s="12"/>
      <c r="AR95" s="7" t="str">
        <f>IF(C95="","",IFERROR(INDEX(RASTREADORES!$F:$F,MATCH(C95&amp;"#Principal",RASTREADORES!$Y:$Y,0))&amp;" ("&amp;INDEX(RASTREADORES!$G:$G,MATCH(C95&amp;"#Principal",RASTREADORES!$Y:$Y,0))&amp;")","Sem rastreador principal"))</f>
        <v/>
      </c>
      <c r="AS95" s="7" t="str">
        <f>IF(C95="","",IFERROR(INDEX(RASTREADORES!$H:$H,MATCH(C95&amp;"#Principal",RASTREADORES!$Y:$Y,0)),"—"))</f>
        <v/>
      </c>
      <c r="AT95" s="7" t="str">
        <f>IF(C95="","",IFERROR(INDEX(RASTREADORES!$A:$A,MATCH(C95&amp;"#Redundante",RASTREADORES!$Y:$Y,0)),IFERROR(INDEX(RASTREADORES!$A:$A,MATCH(C95&amp;"#Isca retornável",RASTREADORES!$Y:$Y,0)),IFERROR(INDEX(RASTREADORES!$A:$A,MATCH(C95&amp;"#Isca descartável",RASTREADORES!$Y:$Y,0)),"Nenhum"))))</f>
        <v/>
      </c>
      <c r="AU95" s="7" t="str">
        <f>IF(C95="","",IFERROR(INDEX(RASTREADORES!$L:$L,MATCH(C95&amp;"#Principal",RASTREADORES!$Y:$Y,0)),""))</f>
        <v/>
      </c>
      <c r="AV95" s="7" t="str">
        <f>IF(C95="","",IF(COUNTIFS(ESPELHAMENTOS!$B$2:$B$2000,C95,ESPELHAMENTOS!$O$2:$O$2000,"Sim")&gt;0,"Sim","Não"))</f>
        <v/>
      </c>
      <c r="AW95" s="7" t="str">
        <f>IF(C95="","",COUNTIFS(ESPELHAMENTOS!$B$2:$B$2000,C95,ESPELHAMENTOS!$O$2:$O$2000,"Sim"))</f>
        <v/>
      </c>
      <c r="AX95" s="7" t="str">
        <f>IF(C95="","",IF(COUNTIFS(ESPELHAMENTOS!$B$2:$B$2000,C95,ESPELHAMENTOS!$O$2:$O$2000,"Sim",ESPELHAMENTOS!$E$2:$E$2000,"GR transportadora")&gt;0,"Sim","Não"))</f>
        <v/>
      </c>
      <c r="AY95" s="7" t="str">
        <f>IF(OR(AQ95="",C95=""),"",IFERROR(ROUND((AQ95-SUMPRODUCT(MIN((ESPELHAMENTOS!$C$2:$C$2000=A95)*ESPELHAMENTOS!$H$2:$H$2000+(ESPELHAMENTOS!$C$2:$C$2000&lt;&gt;A95)*99999)))*24,1),""))</f>
        <v/>
      </c>
      <c r="AZ95" s="7" t="str">
        <f ca="1">IF(C95="","",IF(COUNTIFS(CHECKLISTS!$B$2:$B$2000,C95,CHECKLISTS!$AH$2:$AH$2000,"Válido",CHECKLISTS!$AG$2:$AG$2000,"&gt;="&amp;INT(IF(AO95="",TODAY(),AO95)))+COUNTIFS(CHECKLISTS!$B$2:$B$2000,C95,CHECKLISTS!$AH$2:$AH$2000,"Vence &lt;=7d",CHECKLISTS!$AG$2:$AG$2000,"&gt;="&amp;INT(IF(AO95="",TODAY(),AO95)))&gt;0,"Sim","Não"))</f>
        <v/>
      </c>
      <c r="BA95" s="13" t="str">
        <f>IF(C95="","",IF(COUNTIFS(CHECKLISTS!$B$2:$B$2000,C95,CHECKLISTS!$AF$2:$AF$2000,"Aprovado")=0,"",SUMPRODUCT(MAX((CHECKLISTS!$B$2:$B$2000=C95)*CHECKLISTS!$AG$2:$AG$2000))))</f>
        <v/>
      </c>
      <c r="BB95" s="7" t="str">
        <f>IF(A95="","",IF(COUNTIFS(SMP!$B$2:$B$2000,A95,SMP!$I$2:$I$2000,"Liberada")+COUNTIFS(SMP!$B$2:$B$2000,A95,SMP!$I$2:$I$2000,"Em andamento")+COUNTIFS(SMP!$B$2:$B$2000,A95,SMP!$I$2:$I$2000,"Finalizada")&gt;0,"Sim","Não"))</f>
        <v/>
      </c>
      <c r="BC95" s="7" t="str">
        <f>IF(A95="","",IFERROR(INDEX(SMP!$A:$A,MATCH(A95,SMP!$B:$B,0)),"—"))</f>
        <v/>
      </c>
      <c r="BD95" s="7" t="str">
        <f>IF(A95="","",IFERROR(INDEX(SMP!$I:$I,MATCH(A95,SMP!$B:$B,0)),"Não aberta"))</f>
        <v/>
      </c>
      <c r="BE95" s="7" t="str">
        <f>IF(A95="","",IFERROR(INDEX(SMP!$D:$D,MATCH(A95,SMP!$B:$B,0)),""))</f>
        <v/>
      </c>
      <c r="BF95" s="7" t="str">
        <f>IF(A95="","",IF(COUNTIFS(AVERBACOES!$B$2:$B$2000,A95,AVERBACOES!$Q$2:$Q$2000,"Averbado completo")+COUNTIFS(AVERBACOES!$B$2:$B$2000,A95,AVERBACOES!$Q$2:$Q$2000,"Averbado CRT")+COUNTIFS(AVERBACOES!$B$2:$B$2000,A95,AVERBACOES!$Q$2:$Q$2000,"Averbado CT-e")+COUNTIFS(AVERBACOES!$B$2:$B$2000,A95,AVERBACOES!$Q$2:$Q$2000,"Averbado MDF-e")+COUNTIFS(AVERBACOES!$B$2:$B$2000,A95,AVERBACOES!$Q$2:$Q$2000,"Averbado pelo embarcador")&gt;0,"Sim","Não"))</f>
        <v/>
      </c>
      <c r="BG95" s="7" t="str">
        <f>IF(A95="","",IFERROR(INDEX(AVERBACOES!$L:$L,MATCH(A95,AVERBACOES!$B:$B,0)),"—"))</f>
        <v/>
      </c>
      <c r="BH95" s="7"/>
      <c r="BI95" s="7"/>
      <c r="BJ95" s="7"/>
      <c r="BK95" s="7"/>
      <c r="BL95" s="7"/>
      <c r="BM95" s="7">
        <f t="shared" si="19"/>
        <v>0</v>
      </c>
      <c r="BN95" s="7" t="str">
        <f t="shared" si="20"/>
        <v/>
      </c>
      <c r="BO95" s="7" t="str">
        <f t="shared" si="21"/>
        <v/>
      </c>
      <c r="BP95" s="7" t="str">
        <f t="shared" si="22"/>
        <v/>
      </c>
      <c r="BQ95" s="7" t="str">
        <f t="shared" si="23"/>
        <v/>
      </c>
      <c r="BR95" s="12"/>
      <c r="BS95" s="7" t="str">
        <f t="shared" si="24"/>
        <v/>
      </c>
      <c r="BT95" s="7" t="str">
        <f>IF(C95="","",IF(BV95=0,"Sem posição registrada",IFERROR(INDEX(POSICOES!$E:$E,MATCH(C95&amp;"#"&amp;ROUND(BV95*1440,0),POSICOES!$R:$R,0)),"?")))</f>
        <v/>
      </c>
      <c r="BU95" s="7" t="str">
        <f>IF(OR(C95="",BV95=0),"",IFERROR(INDEX(POSICOES!$F:$F,MATCH(C95&amp;"#"&amp;ROUND(BV95*1440,0),POSICOES!$R:$R,0))&amp;"/"&amp;INDEX(POSICOES!$G:$G,MATCH(C95&amp;"#"&amp;ROUND(BV95*1440,0),POSICOES!$R:$R,0))&amp;" - "&amp;INDEX(POSICOES!$H:$H,MATCH(C95&amp;"#"&amp;ROUND(BV95*1440,0),POSICOES!$R:$R,0)),""))</f>
        <v/>
      </c>
      <c r="BV95" s="14">
        <f>IF(C95="",0,SUMPRODUCT(MAX((POSICOES!$C$2:$C$3000=C95)*POSICOES!$B$2:$B$3000)))</f>
        <v>0</v>
      </c>
      <c r="BW95" s="7" t="str">
        <f t="shared" ca="1" si="25"/>
        <v/>
      </c>
      <c r="BX95" s="7" t="str">
        <f t="shared" ca="1" si="26"/>
        <v/>
      </c>
      <c r="BY95" s="12"/>
      <c r="BZ95" s="12"/>
      <c r="CA95" s="7" t="str">
        <f>IF(A95="","",IF(COUNTIFS(FRONTEIRA!$B$2:$B$2000,A95,FRONTEIRA!$AA$2:$AA$2000,"Sim")=0,"",ROUND(SUMIFS(FRONTEIRA!$Y$2:$Y$2000,FRONTEIRA!$B$2:$B$2000,A95,FRONTEIRA!$AA$2:$AA$2000,"Sim"),1)))</f>
        <v/>
      </c>
      <c r="CB95" s="7" t="str">
        <f>IF(A95="","",IFERROR(INDEX(FRONTEIRA!$L:$L,MATCH(A95,FRONTEIRA!$B:$B,0)),""))</f>
        <v/>
      </c>
      <c r="CC95" s="7" t="str">
        <f>IF(A95="","",IF(COUNTIFS(OCORRENCIAS!$B$2:$B$2000,A95,OCORRENCIAS!$Z$2:$Z$2000,"Sim")&gt;0,"Sim","Não"))</f>
        <v/>
      </c>
      <c r="CD95" s="7" t="str">
        <f t="shared" si="27"/>
        <v/>
      </c>
      <c r="CE95" s="7"/>
      <c r="CF95" s="7" t="str">
        <f t="shared" ca="1" si="28"/>
        <v xml:space="preserve">Motorista GR; Motorista seguradora; Veículo GR; Checklist; Espelhamento; SMP; Averbação; </v>
      </c>
      <c r="CG95" s="7" t="str">
        <f t="shared" si="29"/>
        <v/>
      </c>
      <c r="CH95" s="7" t="str">
        <f t="shared" si="30"/>
        <v/>
      </c>
      <c r="CI95" s="7" t="str">
        <f t="shared" si="31"/>
        <v>Não</v>
      </c>
      <c r="CJ95" s="7" t="str">
        <f t="shared" si="32"/>
        <v/>
      </c>
      <c r="CK95" s="7"/>
      <c r="CL95" s="7"/>
      <c r="CM95" s="7"/>
      <c r="CN95" s="12"/>
      <c r="CO95" s="7"/>
      <c r="CP95" s="7" t="str">
        <f t="shared" ca="1" si="33"/>
        <v/>
      </c>
    </row>
    <row r="96" spans="1:94" x14ac:dyDescent="0.25">
      <c r="A96" s="7"/>
      <c r="B96" s="12"/>
      <c r="C96" s="7"/>
      <c r="D96" s="7"/>
      <c r="E96" s="7"/>
      <c r="F96" s="7" t="str">
        <f>IF(C96="","",IFERROR(INDEX(VEICULOS!$C:$C,MATCH(C96,VEICULOS!$A:$A,0)),"?")&amp;IF(D96="",""," + "&amp;IFERROR(INDEX(VEICULOS!$C:$C,MATCH(D96,VEICULOS!$A:$A,0)),"?"))&amp;IF(E96="",""," + "&amp;IFERROR(INDEX(VEICULOS!$C:$C,MATCH(E96,VEICULOS!$A:$A,0)),"?")))</f>
        <v/>
      </c>
      <c r="G96" s="7" t="str">
        <f>IF(C96="","",IFERROR(INDEX(VEICULOS!$I:$I,MATCH(C96,VEICULOS!$A:$A,0)),"Não cadastrado"))</f>
        <v/>
      </c>
      <c r="H96" s="7"/>
      <c r="I96" s="7" t="str">
        <f>IF(H96="","",IFERROR(INDEX(MOTORISTAS!$B:$B,MATCH(H96,MOTORISTAS!$A:$A,0)),"Não cadastrado"))</f>
        <v/>
      </c>
      <c r="J96" s="7"/>
      <c r="K96" s="7"/>
      <c r="L96" s="7" t="str">
        <f>IF(K96="","",IFERROR(INDEX(MOTORISTAS!$B:$B,MATCH(K96,MOTORISTAS!$A:$A,0)),"Não cadastrado"))</f>
        <v/>
      </c>
      <c r="M96" s="7" t="str">
        <f>IF(H96="","",IFERROR(INDEX(MOTORISTAS!$AA:$AA,MATCH(H96,MOTORISTAS!$A:$A,0)),"Não cadastrado"))</f>
        <v/>
      </c>
      <c r="N96" s="7" t="str">
        <f>IF(H96="","",IF(COUNTIFS(CONSULTAS!$C$2:$C$2000,H96,CONSULTAS!$E$2:$E$2000,"GR",CONSULTAS!$S$2:$S$2000,"Sim")&gt;0,"Sim","Não"))</f>
        <v/>
      </c>
      <c r="O96" s="7" t="str">
        <f>IF(H96="","",IFERROR(INDEX(CONSULTAS!$L:$L,MATCH(H96&amp;"#GR",CONSULTAS!$T:$T,0)),"—"))</f>
        <v/>
      </c>
      <c r="P96" s="13" t="str">
        <f>IF(H96="","",IFERROR(INDEX(CONSULTAS!$Q:$Q,MATCH(H96&amp;"#GR",CONSULTAS!$T:$T,0)),""))</f>
        <v/>
      </c>
      <c r="Q96" s="7" t="str">
        <f>IF(H96="","",IF(COUNTIFS(CONSULTAS!$C$2:$C$2000,H96,CONSULTAS!$E$2:$E$2000,"Seguradora",CONSULTAS!$S$2:$S$2000,"Sim")&gt;0,"Sim","Não"))</f>
        <v/>
      </c>
      <c r="R96" s="7" t="str">
        <f>IF(H96="","",IFERROR(INDEX(CONSULTAS!$L:$L,MATCH(H96&amp;"#Seguradora",CONSULTAS!$T:$T,0)),"—"))</f>
        <v/>
      </c>
      <c r="S96" s="13" t="str">
        <f>IF(H96="","",IFERROR(INDEX(CONSULTAS!$Q:$Q,MATCH(H96&amp;"#Seguradora",CONSULTAS!$T:$T,0)),""))</f>
        <v/>
      </c>
      <c r="T96" s="10" t="str">
        <f>IF(H96="","",IFERROR(INDEX(CONSULTAS!$N:$N,MATCH(H96&amp;"#GR",CONSULTAS!$T:$T,0)),""))</f>
        <v/>
      </c>
      <c r="U96" s="7" t="str">
        <f>IF(K96="","N/A",IF(AND(COUNTIFS(CONSULTAS!$C$2:$C$2000,K96,CONSULTAS!$E$2:$E$2000,"GR",CONSULTAS!$S$2:$S$2000,"Sim")&gt;0,COUNTIFS(CONSULTAS!$C$2:$C$2000,K96,CONSULTAS!$E$2:$E$2000,"Seguradora",CONSULTAS!$S$2:$S$2000,"Sim")&gt;0),"Sim","Não"))</f>
        <v>N/A</v>
      </c>
      <c r="V96" s="7" t="str">
        <f>IF(C96="","",IFERROR(INDEX(VEICULOS!$X:$X,MATCH(C96,VEICULOS!$A:$A,0)),"Não"))</f>
        <v/>
      </c>
      <c r="W96" s="7"/>
      <c r="X96" s="7"/>
      <c r="Y96" s="7"/>
      <c r="Z96" s="10"/>
      <c r="AA96" s="7"/>
      <c r="AB96" s="10" t="str">
        <f t="shared" si="17"/>
        <v/>
      </c>
      <c r="AC96" s="7">
        <f>IF(OR(Y96="",AB96=""),0,SUMPRODUCT((PGR_REGRAS!$C$2:$C$61=Y96)*(PGR_REGRAS!$D$2:$D$61&lt;=AB96)*(PGR_REGRAS!$E$2:$E$61&gt;=AB96)*(PGR_REGRAS!$C$2:$C$61&lt;&gt;"")*ROW(PGR_REGRAS!$C$2:$C$61)))</f>
        <v>0</v>
      </c>
      <c r="AD96" s="7" t="str">
        <f>IF(AC96=0,IF(Y96="","","Sem regra - consultar seguradora"),INDEX(PGR_REGRAS!$A:$A,AC96))</f>
        <v/>
      </c>
      <c r="AE96" s="7" t="str">
        <f>IF(AC96=0,"",INDEX(PGR_REGRAS!$T:$T,AC96))</f>
        <v/>
      </c>
      <c r="AF96" s="7" t="str">
        <f>IF(AC96=0,"",INDEX(PGR_REGRAS!$I:$I,AC96))</f>
        <v/>
      </c>
      <c r="AG96" s="7" t="str">
        <f>IF(AC96=0,"",INDEX(PGR_REGRAS!$K:$K,AC96))</f>
        <v/>
      </c>
      <c r="AH96" s="7" t="str">
        <f t="shared" si="18"/>
        <v/>
      </c>
      <c r="AI96" s="7"/>
      <c r="AJ96" s="7"/>
      <c r="AK96" s="7"/>
      <c r="AL96" s="7"/>
      <c r="AM96" s="7"/>
      <c r="AN96" s="7"/>
      <c r="AO96" s="13"/>
      <c r="AP96" s="12"/>
      <c r="AQ96" s="12"/>
      <c r="AR96" s="7" t="str">
        <f>IF(C96="","",IFERROR(INDEX(RASTREADORES!$F:$F,MATCH(C96&amp;"#Principal",RASTREADORES!$Y:$Y,0))&amp;" ("&amp;INDEX(RASTREADORES!$G:$G,MATCH(C96&amp;"#Principal",RASTREADORES!$Y:$Y,0))&amp;")","Sem rastreador principal"))</f>
        <v/>
      </c>
      <c r="AS96" s="7" t="str">
        <f>IF(C96="","",IFERROR(INDEX(RASTREADORES!$H:$H,MATCH(C96&amp;"#Principal",RASTREADORES!$Y:$Y,0)),"—"))</f>
        <v/>
      </c>
      <c r="AT96" s="7" t="str">
        <f>IF(C96="","",IFERROR(INDEX(RASTREADORES!$A:$A,MATCH(C96&amp;"#Redundante",RASTREADORES!$Y:$Y,0)),IFERROR(INDEX(RASTREADORES!$A:$A,MATCH(C96&amp;"#Isca retornável",RASTREADORES!$Y:$Y,0)),IFERROR(INDEX(RASTREADORES!$A:$A,MATCH(C96&amp;"#Isca descartável",RASTREADORES!$Y:$Y,0)),"Nenhum"))))</f>
        <v/>
      </c>
      <c r="AU96" s="7" t="str">
        <f>IF(C96="","",IFERROR(INDEX(RASTREADORES!$L:$L,MATCH(C96&amp;"#Principal",RASTREADORES!$Y:$Y,0)),""))</f>
        <v/>
      </c>
      <c r="AV96" s="7" t="str">
        <f>IF(C96="","",IF(COUNTIFS(ESPELHAMENTOS!$B$2:$B$2000,C96,ESPELHAMENTOS!$O$2:$O$2000,"Sim")&gt;0,"Sim","Não"))</f>
        <v/>
      </c>
      <c r="AW96" s="7" t="str">
        <f>IF(C96="","",COUNTIFS(ESPELHAMENTOS!$B$2:$B$2000,C96,ESPELHAMENTOS!$O$2:$O$2000,"Sim"))</f>
        <v/>
      </c>
      <c r="AX96" s="7" t="str">
        <f>IF(C96="","",IF(COUNTIFS(ESPELHAMENTOS!$B$2:$B$2000,C96,ESPELHAMENTOS!$O$2:$O$2000,"Sim",ESPELHAMENTOS!$E$2:$E$2000,"GR transportadora")&gt;0,"Sim","Não"))</f>
        <v/>
      </c>
      <c r="AY96" s="7" t="str">
        <f>IF(OR(AQ96="",C96=""),"",IFERROR(ROUND((AQ96-SUMPRODUCT(MIN((ESPELHAMENTOS!$C$2:$C$2000=A96)*ESPELHAMENTOS!$H$2:$H$2000+(ESPELHAMENTOS!$C$2:$C$2000&lt;&gt;A96)*99999)))*24,1),""))</f>
        <v/>
      </c>
      <c r="AZ96" s="7" t="str">
        <f ca="1">IF(C96="","",IF(COUNTIFS(CHECKLISTS!$B$2:$B$2000,C96,CHECKLISTS!$AH$2:$AH$2000,"Válido",CHECKLISTS!$AG$2:$AG$2000,"&gt;="&amp;INT(IF(AO96="",TODAY(),AO96)))+COUNTIFS(CHECKLISTS!$B$2:$B$2000,C96,CHECKLISTS!$AH$2:$AH$2000,"Vence &lt;=7d",CHECKLISTS!$AG$2:$AG$2000,"&gt;="&amp;INT(IF(AO96="",TODAY(),AO96)))&gt;0,"Sim","Não"))</f>
        <v/>
      </c>
      <c r="BA96" s="13" t="str">
        <f>IF(C96="","",IF(COUNTIFS(CHECKLISTS!$B$2:$B$2000,C96,CHECKLISTS!$AF$2:$AF$2000,"Aprovado")=0,"",SUMPRODUCT(MAX((CHECKLISTS!$B$2:$B$2000=C96)*CHECKLISTS!$AG$2:$AG$2000))))</f>
        <v/>
      </c>
      <c r="BB96" s="7" t="str">
        <f>IF(A96="","",IF(COUNTIFS(SMP!$B$2:$B$2000,A96,SMP!$I$2:$I$2000,"Liberada")+COUNTIFS(SMP!$B$2:$B$2000,A96,SMP!$I$2:$I$2000,"Em andamento")+COUNTIFS(SMP!$B$2:$B$2000,A96,SMP!$I$2:$I$2000,"Finalizada")&gt;0,"Sim","Não"))</f>
        <v/>
      </c>
      <c r="BC96" s="7" t="str">
        <f>IF(A96="","",IFERROR(INDEX(SMP!$A:$A,MATCH(A96,SMP!$B:$B,0)),"—"))</f>
        <v/>
      </c>
      <c r="BD96" s="7" t="str">
        <f>IF(A96="","",IFERROR(INDEX(SMP!$I:$I,MATCH(A96,SMP!$B:$B,0)),"Não aberta"))</f>
        <v/>
      </c>
      <c r="BE96" s="7" t="str">
        <f>IF(A96="","",IFERROR(INDEX(SMP!$D:$D,MATCH(A96,SMP!$B:$B,0)),""))</f>
        <v/>
      </c>
      <c r="BF96" s="7" t="str">
        <f>IF(A96="","",IF(COUNTIFS(AVERBACOES!$B$2:$B$2000,A96,AVERBACOES!$Q$2:$Q$2000,"Averbado completo")+COUNTIFS(AVERBACOES!$B$2:$B$2000,A96,AVERBACOES!$Q$2:$Q$2000,"Averbado CRT")+COUNTIFS(AVERBACOES!$B$2:$B$2000,A96,AVERBACOES!$Q$2:$Q$2000,"Averbado CT-e")+COUNTIFS(AVERBACOES!$B$2:$B$2000,A96,AVERBACOES!$Q$2:$Q$2000,"Averbado MDF-e")+COUNTIFS(AVERBACOES!$B$2:$B$2000,A96,AVERBACOES!$Q$2:$Q$2000,"Averbado pelo embarcador")&gt;0,"Sim","Não"))</f>
        <v/>
      </c>
      <c r="BG96" s="7" t="str">
        <f>IF(A96="","",IFERROR(INDEX(AVERBACOES!$L:$L,MATCH(A96,AVERBACOES!$B:$B,0)),"—"))</f>
        <v/>
      </c>
      <c r="BH96" s="7"/>
      <c r="BI96" s="7"/>
      <c r="BJ96" s="7"/>
      <c r="BK96" s="7"/>
      <c r="BL96" s="7"/>
      <c r="BM96" s="7">
        <f t="shared" si="19"/>
        <v>0</v>
      </c>
      <c r="BN96" s="7" t="str">
        <f t="shared" si="20"/>
        <v/>
      </c>
      <c r="BO96" s="7" t="str">
        <f t="shared" si="21"/>
        <v/>
      </c>
      <c r="BP96" s="7" t="str">
        <f t="shared" si="22"/>
        <v/>
      </c>
      <c r="BQ96" s="7" t="str">
        <f t="shared" si="23"/>
        <v/>
      </c>
      <c r="BR96" s="12"/>
      <c r="BS96" s="7" t="str">
        <f t="shared" si="24"/>
        <v/>
      </c>
      <c r="BT96" s="7" t="str">
        <f>IF(C96="","",IF(BV96=0,"Sem posição registrada",IFERROR(INDEX(POSICOES!$E:$E,MATCH(C96&amp;"#"&amp;ROUND(BV96*1440,0),POSICOES!$R:$R,0)),"?")))</f>
        <v/>
      </c>
      <c r="BU96" s="7" t="str">
        <f>IF(OR(C96="",BV96=0),"",IFERROR(INDEX(POSICOES!$F:$F,MATCH(C96&amp;"#"&amp;ROUND(BV96*1440,0),POSICOES!$R:$R,0))&amp;"/"&amp;INDEX(POSICOES!$G:$G,MATCH(C96&amp;"#"&amp;ROUND(BV96*1440,0),POSICOES!$R:$R,0))&amp;" - "&amp;INDEX(POSICOES!$H:$H,MATCH(C96&amp;"#"&amp;ROUND(BV96*1440,0),POSICOES!$R:$R,0)),""))</f>
        <v/>
      </c>
      <c r="BV96" s="14">
        <f>IF(C96="",0,SUMPRODUCT(MAX((POSICOES!$C$2:$C$3000=C96)*POSICOES!$B$2:$B$3000)))</f>
        <v>0</v>
      </c>
      <c r="BW96" s="7" t="str">
        <f t="shared" ca="1" si="25"/>
        <v/>
      </c>
      <c r="BX96" s="7" t="str">
        <f t="shared" ca="1" si="26"/>
        <v/>
      </c>
      <c r="BY96" s="12"/>
      <c r="BZ96" s="12"/>
      <c r="CA96" s="7" t="str">
        <f>IF(A96="","",IF(COUNTIFS(FRONTEIRA!$B$2:$B$2000,A96,FRONTEIRA!$AA$2:$AA$2000,"Sim")=0,"",ROUND(SUMIFS(FRONTEIRA!$Y$2:$Y$2000,FRONTEIRA!$B$2:$B$2000,A96,FRONTEIRA!$AA$2:$AA$2000,"Sim"),1)))</f>
        <v/>
      </c>
      <c r="CB96" s="7" t="str">
        <f>IF(A96="","",IFERROR(INDEX(FRONTEIRA!$L:$L,MATCH(A96,FRONTEIRA!$B:$B,0)),""))</f>
        <v/>
      </c>
      <c r="CC96" s="7" t="str">
        <f>IF(A96="","",IF(COUNTIFS(OCORRENCIAS!$B$2:$B$2000,A96,OCORRENCIAS!$Z$2:$Z$2000,"Sim")&gt;0,"Sim","Não"))</f>
        <v/>
      </c>
      <c r="CD96" s="7" t="str">
        <f t="shared" si="27"/>
        <v/>
      </c>
      <c r="CE96" s="7"/>
      <c r="CF96" s="7" t="str">
        <f t="shared" ca="1" si="28"/>
        <v xml:space="preserve">Motorista GR; Motorista seguradora; Veículo GR; Checklist; Espelhamento; SMP; Averbação; </v>
      </c>
      <c r="CG96" s="7" t="str">
        <f t="shared" si="29"/>
        <v/>
      </c>
      <c r="CH96" s="7" t="str">
        <f t="shared" si="30"/>
        <v/>
      </c>
      <c r="CI96" s="7" t="str">
        <f t="shared" si="31"/>
        <v>Não</v>
      </c>
      <c r="CJ96" s="7" t="str">
        <f t="shared" si="32"/>
        <v/>
      </c>
      <c r="CK96" s="7"/>
      <c r="CL96" s="7"/>
      <c r="CM96" s="7"/>
      <c r="CN96" s="12"/>
      <c r="CO96" s="7"/>
      <c r="CP96" s="7" t="str">
        <f t="shared" ca="1" si="33"/>
        <v/>
      </c>
    </row>
    <row r="97" spans="1:94" x14ac:dyDescent="0.25">
      <c r="A97" s="7"/>
      <c r="B97" s="12"/>
      <c r="C97" s="7"/>
      <c r="D97" s="7"/>
      <c r="E97" s="7"/>
      <c r="F97" s="7" t="str">
        <f>IF(C97="","",IFERROR(INDEX(VEICULOS!$C:$C,MATCH(C97,VEICULOS!$A:$A,0)),"?")&amp;IF(D97="",""," + "&amp;IFERROR(INDEX(VEICULOS!$C:$C,MATCH(D97,VEICULOS!$A:$A,0)),"?"))&amp;IF(E97="",""," + "&amp;IFERROR(INDEX(VEICULOS!$C:$C,MATCH(E97,VEICULOS!$A:$A,0)),"?")))</f>
        <v/>
      </c>
      <c r="G97" s="7" t="str">
        <f>IF(C97="","",IFERROR(INDEX(VEICULOS!$I:$I,MATCH(C97,VEICULOS!$A:$A,0)),"Não cadastrado"))</f>
        <v/>
      </c>
      <c r="H97" s="7"/>
      <c r="I97" s="7" t="str">
        <f>IF(H97="","",IFERROR(INDEX(MOTORISTAS!$B:$B,MATCH(H97,MOTORISTAS!$A:$A,0)),"Não cadastrado"))</f>
        <v/>
      </c>
      <c r="J97" s="7"/>
      <c r="K97" s="7"/>
      <c r="L97" s="7" t="str">
        <f>IF(K97="","",IFERROR(INDEX(MOTORISTAS!$B:$B,MATCH(K97,MOTORISTAS!$A:$A,0)),"Não cadastrado"))</f>
        <v/>
      </c>
      <c r="M97" s="7" t="str">
        <f>IF(H97="","",IFERROR(INDEX(MOTORISTAS!$AA:$AA,MATCH(H97,MOTORISTAS!$A:$A,0)),"Não cadastrado"))</f>
        <v/>
      </c>
      <c r="N97" s="7" t="str">
        <f>IF(H97="","",IF(COUNTIFS(CONSULTAS!$C$2:$C$2000,H97,CONSULTAS!$E$2:$E$2000,"GR",CONSULTAS!$S$2:$S$2000,"Sim")&gt;0,"Sim","Não"))</f>
        <v/>
      </c>
      <c r="O97" s="7" t="str">
        <f>IF(H97="","",IFERROR(INDEX(CONSULTAS!$L:$L,MATCH(H97&amp;"#GR",CONSULTAS!$T:$T,0)),"—"))</f>
        <v/>
      </c>
      <c r="P97" s="13" t="str">
        <f>IF(H97="","",IFERROR(INDEX(CONSULTAS!$Q:$Q,MATCH(H97&amp;"#GR",CONSULTAS!$T:$T,0)),""))</f>
        <v/>
      </c>
      <c r="Q97" s="7" t="str">
        <f>IF(H97="","",IF(COUNTIFS(CONSULTAS!$C$2:$C$2000,H97,CONSULTAS!$E$2:$E$2000,"Seguradora",CONSULTAS!$S$2:$S$2000,"Sim")&gt;0,"Sim","Não"))</f>
        <v/>
      </c>
      <c r="R97" s="7" t="str">
        <f>IF(H97="","",IFERROR(INDEX(CONSULTAS!$L:$L,MATCH(H97&amp;"#Seguradora",CONSULTAS!$T:$T,0)),"—"))</f>
        <v/>
      </c>
      <c r="S97" s="13" t="str">
        <f>IF(H97="","",IFERROR(INDEX(CONSULTAS!$Q:$Q,MATCH(H97&amp;"#Seguradora",CONSULTAS!$T:$T,0)),""))</f>
        <v/>
      </c>
      <c r="T97" s="10" t="str">
        <f>IF(H97="","",IFERROR(INDEX(CONSULTAS!$N:$N,MATCH(H97&amp;"#GR",CONSULTAS!$T:$T,0)),""))</f>
        <v/>
      </c>
      <c r="U97" s="7" t="str">
        <f>IF(K97="","N/A",IF(AND(COUNTIFS(CONSULTAS!$C$2:$C$2000,K97,CONSULTAS!$E$2:$E$2000,"GR",CONSULTAS!$S$2:$S$2000,"Sim")&gt;0,COUNTIFS(CONSULTAS!$C$2:$C$2000,K97,CONSULTAS!$E$2:$E$2000,"Seguradora",CONSULTAS!$S$2:$S$2000,"Sim")&gt;0),"Sim","Não"))</f>
        <v>N/A</v>
      </c>
      <c r="V97" s="7" t="str">
        <f>IF(C97="","",IFERROR(INDEX(VEICULOS!$X:$X,MATCH(C97,VEICULOS!$A:$A,0)),"Não"))</f>
        <v/>
      </c>
      <c r="W97" s="7"/>
      <c r="X97" s="7"/>
      <c r="Y97" s="7"/>
      <c r="Z97" s="10"/>
      <c r="AA97" s="7"/>
      <c r="AB97" s="10" t="str">
        <f t="shared" si="17"/>
        <v/>
      </c>
      <c r="AC97" s="7">
        <f>IF(OR(Y97="",AB97=""),0,SUMPRODUCT((PGR_REGRAS!$C$2:$C$61=Y97)*(PGR_REGRAS!$D$2:$D$61&lt;=AB97)*(PGR_REGRAS!$E$2:$E$61&gt;=AB97)*(PGR_REGRAS!$C$2:$C$61&lt;&gt;"")*ROW(PGR_REGRAS!$C$2:$C$61)))</f>
        <v>0</v>
      </c>
      <c r="AD97" s="7" t="str">
        <f>IF(AC97=0,IF(Y97="","","Sem regra - consultar seguradora"),INDEX(PGR_REGRAS!$A:$A,AC97))</f>
        <v/>
      </c>
      <c r="AE97" s="7" t="str">
        <f>IF(AC97=0,"",INDEX(PGR_REGRAS!$T:$T,AC97))</f>
        <v/>
      </c>
      <c r="AF97" s="7" t="str">
        <f>IF(AC97=0,"",INDEX(PGR_REGRAS!$I:$I,AC97))</f>
        <v/>
      </c>
      <c r="AG97" s="7" t="str">
        <f>IF(AC97=0,"",INDEX(PGR_REGRAS!$K:$K,AC97))</f>
        <v/>
      </c>
      <c r="AH97" s="7" t="str">
        <f t="shared" si="18"/>
        <v/>
      </c>
      <c r="AI97" s="7"/>
      <c r="AJ97" s="7"/>
      <c r="AK97" s="7"/>
      <c r="AL97" s="7"/>
      <c r="AM97" s="7"/>
      <c r="AN97" s="7"/>
      <c r="AO97" s="13"/>
      <c r="AP97" s="12"/>
      <c r="AQ97" s="12"/>
      <c r="AR97" s="7" t="str">
        <f>IF(C97="","",IFERROR(INDEX(RASTREADORES!$F:$F,MATCH(C97&amp;"#Principal",RASTREADORES!$Y:$Y,0))&amp;" ("&amp;INDEX(RASTREADORES!$G:$G,MATCH(C97&amp;"#Principal",RASTREADORES!$Y:$Y,0))&amp;")","Sem rastreador principal"))</f>
        <v/>
      </c>
      <c r="AS97" s="7" t="str">
        <f>IF(C97="","",IFERROR(INDEX(RASTREADORES!$H:$H,MATCH(C97&amp;"#Principal",RASTREADORES!$Y:$Y,0)),"—"))</f>
        <v/>
      </c>
      <c r="AT97" s="7" t="str">
        <f>IF(C97="","",IFERROR(INDEX(RASTREADORES!$A:$A,MATCH(C97&amp;"#Redundante",RASTREADORES!$Y:$Y,0)),IFERROR(INDEX(RASTREADORES!$A:$A,MATCH(C97&amp;"#Isca retornável",RASTREADORES!$Y:$Y,0)),IFERROR(INDEX(RASTREADORES!$A:$A,MATCH(C97&amp;"#Isca descartável",RASTREADORES!$Y:$Y,0)),"Nenhum"))))</f>
        <v/>
      </c>
      <c r="AU97" s="7" t="str">
        <f>IF(C97="","",IFERROR(INDEX(RASTREADORES!$L:$L,MATCH(C97&amp;"#Principal",RASTREADORES!$Y:$Y,0)),""))</f>
        <v/>
      </c>
      <c r="AV97" s="7" t="str">
        <f>IF(C97="","",IF(COUNTIFS(ESPELHAMENTOS!$B$2:$B$2000,C97,ESPELHAMENTOS!$O$2:$O$2000,"Sim")&gt;0,"Sim","Não"))</f>
        <v/>
      </c>
      <c r="AW97" s="7" t="str">
        <f>IF(C97="","",COUNTIFS(ESPELHAMENTOS!$B$2:$B$2000,C97,ESPELHAMENTOS!$O$2:$O$2000,"Sim"))</f>
        <v/>
      </c>
      <c r="AX97" s="7" t="str">
        <f>IF(C97="","",IF(COUNTIFS(ESPELHAMENTOS!$B$2:$B$2000,C97,ESPELHAMENTOS!$O$2:$O$2000,"Sim",ESPELHAMENTOS!$E$2:$E$2000,"GR transportadora")&gt;0,"Sim","Não"))</f>
        <v/>
      </c>
      <c r="AY97" s="7" t="str">
        <f>IF(OR(AQ97="",C97=""),"",IFERROR(ROUND((AQ97-SUMPRODUCT(MIN((ESPELHAMENTOS!$C$2:$C$2000=A97)*ESPELHAMENTOS!$H$2:$H$2000+(ESPELHAMENTOS!$C$2:$C$2000&lt;&gt;A97)*99999)))*24,1),""))</f>
        <v/>
      </c>
      <c r="AZ97" s="7" t="str">
        <f ca="1">IF(C97="","",IF(COUNTIFS(CHECKLISTS!$B$2:$B$2000,C97,CHECKLISTS!$AH$2:$AH$2000,"Válido",CHECKLISTS!$AG$2:$AG$2000,"&gt;="&amp;INT(IF(AO97="",TODAY(),AO97)))+COUNTIFS(CHECKLISTS!$B$2:$B$2000,C97,CHECKLISTS!$AH$2:$AH$2000,"Vence &lt;=7d",CHECKLISTS!$AG$2:$AG$2000,"&gt;="&amp;INT(IF(AO97="",TODAY(),AO97)))&gt;0,"Sim","Não"))</f>
        <v/>
      </c>
      <c r="BA97" s="13" t="str">
        <f>IF(C97="","",IF(COUNTIFS(CHECKLISTS!$B$2:$B$2000,C97,CHECKLISTS!$AF$2:$AF$2000,"Aprovado")=0,"",SUMPRODUCT(MAX((CHECKLISTS!$B$2:$B$2000=C97)*CHECKLISTS!$AG$2:$AG$2000))))</f>
        <v/>
      </c>
      <c r="BB97" s="7" t="str">
        <f>IF(A97="","",IF(COUNTIFS(SMP!$B$2:$B$2000,A97,SMP!$I$2:$I$2000,"Liberada")+COUNTIFS(SMP!$B$2:$B$2000,A97,SMP!$I$2:$I$2000,"Em andamento")+COUNTIFS(SMP!$B$2:$B$2000,A97,SMP!$I$2:$I$2000,"Finalizada")&gt;0,"Sim","Não"))</f>
        <v/>
      </c>
      <c r="BC97" s="7" t="str">
        <f>IF(A97="","",IFERROR(INDEX(SMP!$A:$A,MATCH(A97,SMP!$B:$B,0)),"—"))</f>
        <v/>
      </c>
      <c r="BD97" s="7" t="str">
        <f>IF(A97="","",IFERROR(INDEX(SMP!$I:$I,MATCH(A97,SMP!$B:$B,0)),"Não aberta"))</f>
        <v/>
      </c>
      <c r="BE97" s="7" t="str">
        <f>IF(A97="","",IFERROR(INDEX(SMP!$D:$D,MATCH(A97,SMP!$B:$B,0)),""))</f>
        <v/>
      </c>
      <c r="BF97" s="7" t="str">
        <f>IF(A97="","",IF(COUNTIFS(AVERBACOES!$B$2:$B$2000,A97,AVERBACOES!$Q$2:$Q$2000,"Averbado completo")+COUNTIFS(AVERBACOES!$B$2:$B$2000,A97,AVERBACOES!$Q$2:$Q$2000,"Averbado CRT")+COUNTIFS(AVERBACOES!$B$2:$B$2000,A97,AVERBACOES!$Q$2:$Q$2000,"Averbado CT-e")+COUNTIFS(AVERBACOES!$B$2:$B$2000,A97,AVERBACOES!$Q$2:$Q$2000,"Averbado MDF-e")+COUNTIFS(AVERBACOES!$B$2:$B$2000,A97,AVERBACOES!$Q$2:$Q$2000,"Averbado pelo embarcador")&gt;0,"Sim","Não"))</f>
        <v/>
      </c>
      <c r="BG97" s="7" t="str">
        <f>IF(A97="","",IFERROR(INDEX(AVERBACOES!$L:$L,MATCH(A97,AVERBACOES!$B:$B,0)),"—"))</f>
        <v/>
      </c>
      <c r="BH97" s="7"/>
      <c r="BI97" s="7"/>
      <c r="BJ97" s="7"/>
      <c r="BK97" s="7"/>
      <c r="BL97" s="7"/>
      <c r="BM97" s="7">
        <f t="shared" si="19"/>
        <v>0</v>
      </c>
      <c r="BN97" s="7" t="str">
        <f t="shared" si="20"/>
        <v/>
      </c>
      <c r="BO97" s="7" t="str">
        <f t="shared" si="21"/>
        <v/>
      </c>
      <c r="BP97" s="7" t="str">
        <f t="shared" si="22"/>
        <v/>
      </c>
      <c r="BQ97" s="7" t="str">
        <f t="shared" si="23"/>
        <v/>
      </c>
      <c r="BR97" s="12"/>
      <c r="BS97" s="7" t="str">
        <f t="shared" si="24"/>
        <v/>
      </c>
      <c r="BT97" s="7" t="str">
        <f>IF(C97="","",IF(BV97=0,"Sem posição registrada",IFERROR(INDEX(POSICOES!$E:$E,MATCH(C97&amp;"#"&amp;ROUND(BV97*1440,0),POSICOES!$R:$R,0)),"?")))</f>
        <v/>
      </c>
      <c r="BU97" s="7" t="str">
        <f>IF(OR(C97="",BV97=0),"",IFERROR(INDEX(POSICOES!$F:$F,MATCH(C97&amp;"#"&amp;ROUND(BV97*1440,0),POSICOES!$R:$R,0))&amp;"/"&amp;INDEX(POSICOES!$G:$G,MATCH(C97&amp;"#"&amp;ROUND(BV97*1440,0),POSICOES!$R:$R,0))&amp;" - "&amp;INDEX(POSICOES!$H:$H,MATCH(C97&amp;"#"&amp;ROUND(BV97*1440,0),POSICOES!$R:$R,0)),""))</f>
        <v/>
      </c>
      <c r="BV97" s="14">
        <f>IF(C97="",0,SUMPRODUCT(MAX((POSICOES!$C$2:$C$3000=C97)*POSICOES!$B$2:$B$3000)))</f>
        <v>0</v>
      </c>
      <c r="BW97" s="7" t="str">
        <f t="shared" ca="1" si="25"/>
        <v/>
      </c>
      <c r="BX97" s="7" t="str">
        <f t="shared" ca="1" si="26"/>
        <v/>
      </c>
      <c r="BY97" s="12"/>
      <c r="BZ97" s="12"/>
      <c r="CA97" s="7" t="str">
        <f>IF(A97="","",IF(COUNTIFS(FRONTEIRA!$B$2:$B$2000,A97,FRONTEIRA!$AA$2:$AA$2000,"Sim")=0,"",ROUND(SUMIFS(FRONTEIRA!$Y$2:$Y$2000,FRONTEIRA!$B$2:$B$2000,A97,FRONTEIRA!$AA$2:$AA$2000,"Sim"),1)))</f>
        <v/>
      </c>
      <c r="CB97" s="7" t="str">
        <f>IF(A97="","",IFERROR(INDEX(FRONTEIRA!$L:$L,MATCH(A97,FRONTEIRA!$B:$B,0)),""))</f>
        <v/>
      </c>
      <c r="CC97" s="7" t="str">
        <f>IF(A97="","",IF(COUNTIFS(OCORRENCIAS!$B$2:$B$2000,A97,OCORRENCIAS!$Z$2:$Z$2000,"Sim")&gt;0,"Sim","Não"))</f>
        <v/>
      </c>
      <c r="CD97" s="7" t="str">
        <f t="shared" si="27"/>
        <v/>
      </c>
      <c r="CE97" s="7"/>
      <c r="CF97" s="7" t="str">
        <f t="shared" ca="1" si="28"/>
        <v xml:space="preserve">Motorista GR; Motorista seguradora; Veículo GR; Checklist; Espelhamento; SMP; Averbação; </v>
      </c>
      <c r="CG97" s="7" t="str">
        <f t="shared" si="29"/>
        <v/>
      </c>
      <c r="CH97" s="7" t="str">
        <f t="shared" si="30"/>
        <v/>
      </c>
      <c r="CI97" s="7" t="str">
        <f t="shared" si="31"/>
        <v>Não</v>
      </c>
      <c r="CJ97" s="7" t="str">
        <f t="shared" si="32"/>
        <v/>
      </c>
      <c r="CK97" s="7"/>
      <c r="CL97" s="7"/>
      <c r="CM97" s="7"/>
      <c r="CN97" s="12"/>
      <c r="CO97" s="7"/>
      <c r="CP97" s="7" t="str">
        <f t="shared" ca="1" si="33"/>
        <v/>
      </c>
    </row>
    <row r="98" spans="1:94" x14ac:dyDescent="0.25">
      <c r="A98" s="7"/>
      <c r="B98" s="12"/>
      <c r="C98" s="7"/>
      <c r="D98" s="7"/>
      <c r="E98" s="7"/>
      <c r="F98" s="7" t="str">
        <f>IF(C98="","",IFERROR(INDEX(VEICULOS!$C:$C,MATCH(C98,VEICULOS!$A:$A,0)),"?")&amp;IF(D98="",""," + "&amp;IFERROR(INDEX(VEICULOS!$C:$C,MATCH(D98,VEICULOS!$A:$A,0)),"?"))&amp;IF(E98="",""," + "&amp;IFERROR(INDEX(VEICULOS!$C:$C,MATCH(E98,VEICULOS!$A:$A,0)),"?")))</f>
        <v/>
      </c>
      <c r="G98" s="7" t="str">
        <f>IF(C98="","",IFERROR(INDEX(VEICULOS!$I:$I,MATCH(C98,VEICULOS!$A:$A,0)),"Não cadastrado"))</f>
        <v/>
      </c>
      <c r="H98" s="7"/>
      <c r="I98" s="7" t="str">
        <f>IF(H98="","",IFERROR(INDEX(MOTORISTAS!$B:$B,MATCH(H98,MOTORISTAS!$A:$A,0)),"Não cadastrado"))</f>
        <v/>
      </c>
      <c r="J98" s="7"/>
      <c r="K98" s="7"/>
      <c r="L98" s="7" t="str">
        <f>IF(K98="","",IFERROR(INDEX(MOTORISTAS!$B:$B,MATCH(K98,MOTORISTAS!$A:$A,0)),"Não cadastrado"))</f>
        <v/>
      </c>
      <c r="M98" s="7" t="str">
        <f>IF(H98="","",IFERROR(INDEX(MOTORISTAS!$AA:$AA,MATCH(H98,MOTORISTAS!$A:$A,0)),"Não cadastrado"))</f>
        <v/>
      </c>
      <c r="N98" s="7" t="str">
        <f>IF(H98="","",IF(COUNTIFS(CONSULTAS!$C$2:$C$2000,H98,CONSULTAS!$E$2:$E$2000,"GR",CONSULTAS!$S$2:$S$2000,"Sim")&gt;0,"Sim","Não"))</f>
        <v/>
      </c>
      <c r="O98" s="7" t="str">
        <f>IF(H98="","",IFERROR(INDEX(CONSULTAS!$L:$L,MATCH(H98&amp;"#GR",CONSULTAS!$T:$T,0)),"—"))</f>
        <v/>
      </c>
      <c r="P98" s="13" t="str">
        <f>IF(H98="","",IFERROR(INDEX(CONSULTAS!$Q:$Q,MATCH(H98&amp;"#GR",CONSULTAS!$T:$T,0)),""))</f>
        <v/>
      </c>
      <c r="Q98" s="7" t="str">
        <f>IF(H98="","",IF(COUNTIFS(CONSULTAS!$C$2:$C$2000,H98,CONSULTAS!$E$2:$E$2000,"Seguradora",CONSULTAS!$S$2:$S$2000,"Sim")&gt;0,"Sim","Não"))</f>
        <v/>
      </c>
      <c r="R98" s="7" t="str">
        <f>IF(H98="","",IFERROR(INDEX(CONSULTAS!$L:$L,MATCH(H98&amp;"#Seguradora",CONSULTAS!$T:$T,0)),"—"))</f>
        <v/>
      </c>
      <c r="S98" s="13" t="str">
        <f>IF(H98="","",IFERROR(INDEX(CONSULTAS!$Q:$Q,MATCH(H98&amp;"#Seguradora",CONSULTAS!$T:$T,0)),""))</f>
        <v/>
      </c>
      <c r="T98" s="10" t="str">
        <f>IF(H98="","",IFERROR(INDEX(CONSULTAS!$N:$N,MATCH(H98&amp;"#GR",CONSULTAS!$T:$T,0)),""))</f>
        <v/>
      </c>
      <c r="U98" s="7" t="str">
        <f>IF(K98="","N/A",IF(AND(COUNTIFS(CONSULTAS!$C$2:$C$2000,K98,CONSULTAS!$E$2:$E$2000,"GR",CONSULTAS!$S$2:$S$2000,"Sim")&gt;0,COUNTIFS(CONSULTAS!$C$2:$C$2000,K98,CONSULTAS!$E$2:$E$2000,"Seguradora",CONSULTAS!$S$2:$S$2000,"Sim")&gt;0),"Sim","Não"))</f>
        <v>N/A</v>
      </c>
      <c r="V98" s="7" t="str">
        <f>IF(C98="","",IFERROR(INDEX(VEICULOS!$X:$X,MATCH(C98,VEICULOS!$A:$A,0)),"Não"))</f>
        <v/>
      </c>
      <c r="W98" s="7"/>
      <c r="X98" s="7"/>
      <c r="Y98" s="7"/>
      <c r="Z98" s="10"/>
      <c r="AA98" s="7"/>
      <c r="AB98" s="10" t="str">
        <f t="shared" si="17"/>
        <v/>
      </c>
      <c r="AC98" s="7">
        <f>IF(OR(Y98="",AB98=""),0,SUMPRODUCT((PGR_REGRAS!$C$2:$C$61=Y98)*(PGR_REGRAS!$D$2:$D$61&lt;=AB98)*(PGR_REGRAS!$E$2:$E$61&gt;=AB98)*(PGR_REGRAS!$C$2:$C$61&lt;&gt;"")*ROW(PGR_REGRAS!$C$2:$C$61)))</f>
        <v>0</v>
      </c>
      <c r="AD98" s="7" t="str">
        <f>IF(AC98=0,IF(Y98="","","Sem regra - consultar seguradora"),INDEX(PGR_REGRAS!$A:$A,AC98))</f>
        <v/>
      </c>
      <c r="AE98" s="7" t="str">
        <f>IF(AC98=0,"",INDEX(PGR_REGRAS!$T:$T,AC98))</f>
        <v/>
      </c>
      <c r="AF98" s="7" t="str">
        <f>IF(AC98=0,"",INDEX(PGR_REGRAS!$I:$I,AC98))</f>
        <v/>
      </c>
      <c r="AG98" s="7" t="str">
        <f>IF(AC98=0,"",INDEX(PGR_REGRAS!$K:$K,AC98))</f>
        <v/>
      </c>
      <c r="AH98" s="7" t="str">
        <f t="shared" si="18"/>
        <v/>
      </c>
      <c r="AI98" s="7"/>
      <c r="AJ98" s="7"/>
      <c r="AK98" s="7"/>
      <c r="AL98" s="7"/>
      <c r="AM98" s="7"/>
      <c r="AN98" s="7"/>
      <c r="AO98" s="13"/>
      <c r="AP98" s="12"/>
      <c r="AQ98" s="12"/>
      <c r="AR98" s="7" t="str">
        <f>IF(C98="","",IFERROR(INDEX(RASTREADORES!$F:$F,MATCH(C98&amp;"#Principal",RASTREADORES!$Y:$Y,0))&amp;" ("&amp;INDEX(RASTREADORES!$G:$G,MATCH(C98&amp;"#Principal",RASTREADORES!$Y:$Y,0))&amp;")","Sem rastreador principal"))</f>
        <v/>
      </c>
      <c r="AS98" s="7" t="str">
        <f>IF(C98="","",IFERROR(INDEX(RASTREADORES!$H:$H,MATCH(C98&amp;"#Principal",RASTREADORES!$Y:$Y,0)),"—"))</f>
        <v/>
      </c>
      <c r="AT98" s="7" t="str">
        <f>IF(C98="","",IFERROR(INDEX(RASTREADORES!$A:$A,MATCH(C98&amp;"#Redundante",RASTREADORES!$Y:$Y,0)),IFERROR(INDEX(RASTREADORES!$A:$A,MATCH(C98&amp;"#Isca retornável",RASTREADORES!$Y:$Y,0)),IFERROR(INDEX(RASTREADORES!$A:$A,MATCH(C98&amp;"#Isca descartável",RASTREADORES!$Y:$Y,0)),"Nenhum"))))</f>
        <v/>
      </c>
      <c r="AU98" s="7" t="str">
        <f>IF(C98="","",IFERROR(INDEX(RASTREADORES!$L:$L,MATCH(C98&amp;"#Principal",RASTREADORES!$Y:$Y,0)),""))</f>
        <v/>
      </c>
      <c r="AV98" s="7" t="str">
        <f>IF(C98="","",IF(COUNTIFS(ESPELHAMENTOS!$B$2:$B$2000,C98,ESPELHAMENTOS!$O$2:$O$2000,"Sim")&gt;0,"Sim","Não"))</f>
        <v/>
      </c>
      <c r="AW98" s="7" t="str">
        <f>IF(C98="","",COUNTIFS(ESPELHAMENTOS!$B$2:$B$2000,C98,ESPELHAMENTOS!$O$2:$O$2000,"Sim"))</f>
        <v/>
      </c>
      <c r="AX98" s="7" t="str">
        <f>IF(C98="","",IF(COUNTIFS(ESPELHAMENTOS!$B$2:$B$2000,C98,ESPELHAMENTOS!$O$2:$O$2000,"Sim",ESPELHAMENTOS!$E$2:$E$2000,"GR transportadora")&gt;0,"Sim","Não"))</f>
        <v/>
      </c>
      <c r="AY98" s="7" t="str">
        <f>IF(OR(AQ98="",C98=""),"",IFERROR(ROUND((AQ98-SUMPRODUCT(MIN((ESPELHAMENTOS!$C$2:$C$2000=A98)*ESPELHAMENTOS!$H$2:$H$2000+(ESPELHAMENTOS!$C$2:$C$2000&lt;&gt;A98)*99999)))*24,1),""))</f>
        <v/>
      </c>
      <c r="AZ98" s="7" t="str">
        <f ca="1">IF(C98="","",IF(COUNTIFS(CHECKLISTS!$B$2:$B$2000,C98,CHECKLISTS!$AH$2:$AH$2000,"Válido",CHECKLISTS!$AG$2:$AG$2000,"&gt;="&amp;INT(IF(AO98="",TODAY(),AO98)))+COUNTIFS(CHECKLISTS!$B$2:$B$2000,C98,CHECKLISTS!$AH$2:$AH$2000,"Vence &lt;=7d",CHECKLISTS!$AG$2:$AG$2000,"&gt;="&amp;INT(IF(AO98="",TODAY(),AO98)))&gt;0,"Sim","Não"))</f>
        <v/>
      </c>
      <c r="BA98" s="13" t="str">
        <f>IF(C98="","",IF(COUNTIFS(CHECKLISTS!$B$2:$B$2000,C98,CHECKLISTS!$AF$2:$AF$2000,"Aprovado")=0,"",SUMPRODUCT(MAX((CHECKLISTS!$B$2:$B$2000=C98)*CHECKLISTS!$AG$2:$AG$2000))))</f>
        <v/>
      </c>
      <c r="BB98" s="7" t="str">
        <f>IF(A98="","",IF(COUNTIFS(SMP!$B$2:$B$2000,A98,SMP!$I$2:$I$2000,"Liberada")+COUNTIFS(SMP!$B$2:$B$2000,A98,SMP!$I$2:$I$2000,"Em andamento")+COUNTIFS(SMP!$B$2:$B$2000,A98,SMP!$I$2:$I$2000,"Finalizada")&gt;0,"Sim","Não"))</f>
        <v/>
      </c>
      <c r="BC98" s="7" t="str">
        <f>IF(A98="","",IFERROR(INDEX(SMP!$A:$A,MATCH(A98,SMP!$B:$B,0)),"—"))</f>
        <v/>
      </c>
      <c r="BD98" s="7" t="str">
        <f>IF(A98="","",IFERROR(INDEX(SMP!$I:$I,MATCH(A98,SMP!$B:$B,0)),"Não aberta"))</f>
        <v/>
      </c>
      <c r="BE98" s="7" t="str">
        <f>IF(A98="","",IFERROR(INDEX(SMP!$D:$D,MATCH(A98,SMP!$B:$B,0)),""))</f>
        <v/>
      </c>
      <c r="BF98" s="7" t="str">
        <f>IF(A98="","",IF(COUNTIFS(AVERBACOES!$B$2:$B$2000,A98,AVERBACOES!$Q$2:$Q$2000,"Averbado completo")+COUNTIFS(AVERBACOES!$B$2:$B$2000,A98,AVERBACOES!$Q$2:$Q$2000,"Averbado CRT")+COUNTIFS(AVERBACOES!$B$2:$B$2000,A98,AVERBACOES!$Q$2:$Q$2000,"Averbado CT-e")+COUNTIFS(AVERBACOES!$B$2:$B$2000,A98,AVERBACOES!$Q$2:$Q$2000,"Averbado MDF-e")+COUNTIFS(AVERBACOES!$B$2:$B$2000,A98,AVERBACOES!$Q$2:$Q$2000,"Averbado pelo embarcador")&gt;0,"Sim","Não"))</f>
        <v/>
      </c>
      <c r="BG98" s="7" t="str">
        <f>IF(A98="","",IFERROR(INDEX(AVERBACOES!$L:$L,MATCH(A98,AVERBACOES!$B:$B,0)),"—"))</f>
        <v/>
      </c>
      <c r="BH98" s="7"/>
      <c r="BI98" s="7"/>
      <c r="BJ98" s="7"/>
      <c r="BK98" s="7"/>
      <c r="BL98" s="7"/>
      <c r="BM98" s="7">
        <f t="shared" si="19"/>
        <v>0</v>
      </c>
      <c r="BN98" s="7" t="str">
        <f t="shared" si="20"/>
        <v/>
      </c>
      <c r="BO98" s="7" t="str">
        <f t="shared" si="21"/>
        <v/>
      </c>
      <c r="BP98" s="7" t="str">
        <f t="shared" si="22"/>
        <v/>
      </c>
      <c r="BQ98" s="7" t="str">
        <f t="shared" si="23"/>
        <v/>
      </c>
      <c r="BR98" s="12"/>
      <c r="BS98" s="7" t="str">
        <f t="shared" si="24"/>
        <v/>
      </c>
      <c r="BT98" s="7" t="str">
        <f>IF(C98="","",IF(BV98=0,"Sem posição registrada",IFERROR(INDEX(POSICOES!$E:$E,MATCH(C98&amp;"#"&amp;ROUND(BV98*1440,0),POSICOES!$R:$R,0)),"?")))</f>
        <v/>
      </c>
      <c r="BU98" s="7" t="str">
        <f>IF(OR(C98="",BV98=0),"",IFERROR(INDEX(POSICOES!$F:$F,MATCH(C98&amp;"#"&amp;ROUND(BV98*1440,0),POSICOES!$R:$R,0))&amp;"/"&amp;INDEX(POSICOES!$G:$G,MATCH(C98&amp;"#"&amp;ROUND(BV98*1440,0),POSICOES!$R:$R,0))&amp;" - "&amp;INDEX(POSICOES!$H:$H,MATCH(C98&amp;"#"&amp;ROUND(BV98*1440,0),POSICOES!$R:$R,0)),""))</f>
        <v/>
      </c>
      <c r="BV98" s="14">
        <f>IF(C98="",0,SUMPRODUCT(MAX((POSICOES!$C$2:$C$3000=C98)*POSICOES!$B$2:$B$3000)))</f>
        <v>0</v>
      </c>
      <c r="BW98" s="7" t="str">
        <f t="shared" ca="1" si="25"/>
        <v/>
      </c>
      <c r="BX98" s="7" t="str">
        <f t="shared" ca="1" si="26"/>
        <v/>
      </c>
      <c r="BY98" s="12"/>
      <c r="BZ98" s="12"/>
      <c r="CA98" s="7" t="str">
        <f>IF(A98="","",IF(COUNTIFS(FRONTEIRA!$B$2:$B$2000,A98,FRONTEIRA!$AA$2:$AA$2000,"Sim")=0,"",ROUND(SUMIFS(FRONTEIRA!$Y$2:$Y$2000,FRONTEIRA!$B$2:$B$2000,A98,FRONTEIRA!$AA$2:$AA$2000,"Sim"),1)))</f>
        <v/>
      </c>
      <c r="CB98" s="7" t="str">
        <f>IF(A98="","",IFERROR(INDEX(FRONTEIRA!$L:$L,MATCH(A98,FRONTEIRA!$B:$B,0)),""))</f>
        <v/>
      </c>
      <c r="CC98" s="7" t="str">
        <f>IF(A98="","",IF(COUNTIFS(OCORRENCIAS!$B$2:$B$2000,A98,OCORRENCIAS!$Z$2:$Z$2000,"Sim")&gt;0,"Sim","Não"))</f>
        <v/>
      </c>
      <c r="CD98" s="7" t="str">
        <f t="shared" si="27"/>
        <v/>
      </c>
      <c r="CE98" s="7"/>
      <c r="CF98" s="7" t="str">
        <f t="shared" ca="1" si="28"/>
        <v xml:space="preserve">Motorista GR; Motorista seguradora; Veículo GR; Checklist; Espelhamento; SMP; Averbação; </v>
      </c>
      <c r="CG98" s="7" t="str">
        <f t="shared" si="29"/>
        <v/>
      </c>
      <c r="CH98" s="7" t="str">
        <f t="shared" si="30"/>
        <v/>
      </c>
      <c r="CI98" s="7" t="str">
        <f t="shared" si="31"/>
        <v>Não</v>
      </c>
      <c r="CJ98" s="7" t="str">
        <f t="shared" si="32"/>
        <v/>
      </c>
      <c r="CK98" s="7"/>
      <c r="CL98" s="7"/>
      <c r="CM98" s="7"/>
      <c r="CN98" s="12"/>
      <c r="CO98" s="7"/>
      <c r="CP98" s="7" t="str">
        <f t="shared" ca="1" si="33"/>
        <v/>
      </c>
    </row>
    <row r="99" spans="1:94" x14ac:dyDescent="0.25">
      <c r="A99" s="7"/>
      <c r="B99" s="12"/>
      <c r="C99" s="7"/>
      <c r="D99" s="7"/>
      <c r="E99" s="7"/>
      <c r="F99" s="7" t="str">
        <f>IF(C99="","",IFERROR(INDEX(VEICULOS!$C:$C,MATCH(C99,VEICULOS!$A:$A,0)),"?")&amp;IF(D99="",""," + "&amp;IFERROR(INDEX(VEICULOS!$C:$C,MATCH(D99,VEICULOS!$A:$A,0)),"?"))&amp;IF(E99="",""," + "&amp;IFERROR(INDEX(VEICULOS!$C:$C,MATCH(E99,VEICULOS!$A:$A,0)),"?")))</f>
        <v/>
      </c>
      <c r="G99" s="7" t="str">
        <f>IF(C99="","",IFERROR(INDEX(VEICULOS!$I:$I,MATCH(C99,VEICULOS!$A:$A,0)),"Não cadastrado"))</f>
        <v/>
      </c>
      <c r="H99" s="7"/>
      <c r="I99" s="7" t="str">
        <f>IF(H99="","",IFERROR(INDEX(MOTORISTAS!$B:$B,MATCH(H99,MOTORISTAS!$A:$A,0)),"Não cadastrado"))</f>
        <v/>
      </c>
      <c r="J99" s="7"/>
      <c r="K99" s="7"/>
      <c r="L99" s="7" t="str">
        <f>IF(K99="","",IFERROR(INDEX(MOTORISTAS!$B:$B,MATCH(K99,MOTORISTAS!$A:$A,0)),"Não cadastrado"))</f>
        <v/>
      </c>
      <c r="M99" s="7" t="str">
        <f>IF(H99="","",IFERROR(INDEX(MOTORISTAS!$AA:$AA,MATCH(H99,MOTORISTAS!$A:$A,0)),"Não cadastrado"))</f>
        <v/>
      </c>
      <c r="N99" s="7" t="str">
        <f>IF(H99="","",IF(COUNTIFS(CONSULTAS!$C$2:$C$2000,H99,CONSULTAS!$E$2:$E$2000,"GR",CONSULTAS!$S$2:$S$2000,"Sim")&gt;0,"Sim","Não"))</f>
        <v/>
      </c>
      <c r="O99" s="7" t="str">
        <f>IF(H99="","",IFERROR(INDEX(CONSULTAS!$L:$L,MATCH(H99&amp;"#GR",CONSULTAS!$T:$T,0)),"—"))</f>
        <v/>
      </c>
      <c r="P99" s="13" t="str">
        <f>IF(H99="","",IFERROR(INDEX(CONSULTAS!$Q:$Q,MATCH(H99&amp;"#GR",CONSULTAS!$T:$T,0)),""))</f>
        <v/>
      </c>
      <c r="Q99" s="7" t="str">
        <f>IF(H99="","",IF(COUNTIFS(CONSULTAS!$C$2:$C$2000,H99,CONSULTAS!$E$2:$E$2000,"Seguradora",CONSULTAS!$S$2:$S$2000,"Sim")&gt;0,"Sim","Não"))</f>
        <v/>
      </c>
      <c r="R99" s="7" t="str">
        <f>IF(H99="","",IFERROR(INDEX(CONSULTAS!$L:$L,MATCH(H99&amp;"#Seguradora",CONSULTAS!$T:$T,0)),"—"))</f>
        <v/>
      </c>
      <c r="S99" s="13" t="str">
        <f>IF(H99="","",IFERROR(INDEX(CONSULTAS!$Q:$Q,MATCH(H99&amp;"#Seguradora",CONSULTAS!$T:$T,0)),""))</f>
        <v/>
      </c>
      <c r="T99" s="10" t="str">
        <f>IF(H99="","",IFERROR(INDEX(CONSULTAS!$N:$N,MATCH(H99&amp;"#GR",CONSULTAS!$T:$T,0)),""))</f>
        <v/>
      </c>
      <c r="U99" s="7" t="str">
        <f>IF(K99="","N/A",IF(AND(COUNTIFS(CONSULTAS!$C$2:$C$2000,K99,CONSULTAS!$E$2:$E$2000,"GR",CONSULTAS!$S$2:$S$2000,"Sim")&gt;0,COUNTIFS(CONSULTAS!$C$2:$C$2000,K99,CONSULTAS!$E$2:$E$2000,"Seguradora",CONSULTAS!$S$2:$S$2000,"Sim")&gt;0),"Sim","Não"))</f>
        <v>N/A</v>
      </c>
      <c r="V99" s="7" t="str">
        <f>IF(C99="","",IFERROR(INDEX(VEICULOS!$X:$X,MATCH(C99,VEICULOS!$A:$A,0)),"Não"))</f>
        <v/>
      </c>
      <c r="W99" s="7"/>
      <c r="X99" s="7"/>
      <c r="Y99" s="7"/>
      <c r="Z99" s="10"/>
      <c r="AA99" s="7"/>
      <c r="AB99" s="10" t="str">
        <f t="shared" si="17"/>
        <v/>
      </c>
      <c r="AC99" s="7">
        <f>IF(OR(Y99="",AB99=""),0,SUMPRODUCT((PGR_REGRAS!$C$2:$C$61=Y99)*(PGR_REGRAS!$D$2:$D$61&lt;=AB99)*(PGR_REGRAS!$E$2:$E$61&gt;=AB99)*(PGR_REGRAS!$C$2:$C$61&lt;&gt;"")*ROW(PGR_REGRAS!$C$2:$C$61)))</f>
        <v>0</v>
      </c>
      <c r="AD99" s="7" t="str">
        <f>IF(AC99=0,IF(Y99="","","Sem regra - consultar seguradora"),INDEX(PGR_REGRAS!$A:$A,AC99))</f>
        <v/>
      </c>
      <c r="AE99" s="7" t="str">
        <f>IF(AC99=0,"",INDEX(PGR_REGRAS!$T:$T,AC99))</f>
        <v/>
      </c>
      <c r="AF99" s="7" t="str">
        <f>IF(AC99=0,"",INDEX(PGR_REGRAS!$I:$I,AC99))</f>
        <v/>
      </c>
      <c r="AG99" s="7" t="str">
        <f>IF(AC99=0,"",INDEX(PGR_REGRAS!$K:$K,AC99))</f>
        <v/>
      </c>
      <c r="AH99" s="7" t="str">
        <f t="shared" si="18"/>
        <v/>
      </c>
      <c r="AI99" s="7"/>
      <c r="AJ99" s="7"/>
      <c r="AK99" s="7"/>
      <c r="AL99" s="7"/>
      <c r="AM99" s="7"/>
      <c r="AN99" s="7"/>
      <c r="AO99" s="13"/>
      <c r="AP99" s="12"/>
      <c r="AQ99" s="12"/>
      <c r="AR99" s="7" t="str">
        <f>IF(C99="","",IFERROR(INDEX(RASTREADORES!$F:$F,MATCH(C99&amp;"#Principal",RASTREADORES!$Y:$Y,0))&amp;" ("&amp;INDEX(RASTREADORES!$G:$G,MATCH(C99&amp;"#Principal",RASTREADORES!$Y:$Y,0))&amp;")","Sem rastreador principal"))</f>
        <v/>
      </c>
      <c r="AS99" s="7" t="str">
        <f>IF(C99="","",IFERROR(INDEX(RASTREADORES!$H:$H,MATCH(C99&amp;"#Principal",RASTREADORES!$Y:$Y,0)),"—"))</f>
        <v/>
      </c>
      <c r="AT99" s="7" t="str">
        <f>IF(C99="","",IFERROR(INDEX(RASTREADORES!$A:$A,MATCH(C99&amp;"#Redundante",RASTREADORES!$Y:$Y,0)),IFERROR(INDEX(RASTREADORES!$A:$A,MATCH(C99&amp;"#Isca retornável",RASTREADORES!$Y:$Y,0)),IFERROR(INDEX(RASTREADORES!$A:$A,MATCH(C99&amp;"#Isca descartável",RASTREADORES!$Y:$Y,0)),"Nenhum"))))</f>
        <v/>
      </c>
      <c r="AU99" s="7" t="str">
        <f>IF(C99="","",IFERROR(INDEX(RASTREADORES!$L:$L,MATCH(C99&amp;"#Principal",RASTREADORES!$Y:$Y,0)),""))</f>
        <v/>
      </c>
      <c r="AV99" s="7" t="str">
        <f>IF(C99="","",IF(COUNTIFS(ESPELHAMENTOS!$B$2:$B$2000,C99,ESPELHAMENTOS!$O$2:$O$2000,"Sim")&gt;0,"Sim","Não"))</f>
        <v/>
      </c>
      <c r="AW99" s="7" t="str">
        <f>IF(C99="","",COUNTIFS(ESPELHAMENTOS!$B$2:$B$2000,C99,ESPELHAMENTOS!$O$2:$O$2000,"Sim"))</f>
        <v/>
      </c>
      <c r="AX99" s="7" t="str">
        <f>IF(C99="","",IF(COUNTIFS(ESPELHAMENTOS!$B$2:$B$2000,C99,ESPELHAMENTOS!$O$2:$O$2000,"Sim",ESPELHAMENTOS!$E$2:$E$2000,"GR transportadora")&gt;0,"Sim","Não"))</f>
        <v/>
      </c>
      <c r="AY99" s="7" t="str">
        <f>IF(OR(AQ99="",C99=""),"",IFERROR(ROUND((AQ99-SUMPRODUCT(MIN((ESPELHAMENTOS!$C$2:$C$2000=A99)*ESPELHAMENTOS!$H$2:$H$2000+(ESPELHAMENTOS!$C$2:$C$2000&lt;&gt;A99)*99999)))*24,1),""))</f>
        <v/>
      </c>
      <c r="AZ99" s="7" t="str">
        <f ca="1">IF(C99="","",IF(COUNTIFS(CHECKLISTS!$B$2:$B$2000,C99,CHECKLISTS!$AH$2:$AH$2000,"Válido",CHECKLISTS!$AG$2:$AG$2000,"&gt;="&amp;INT(IF(AO99="",TODAY(),AO99)))+COUNTIFS(CHECKLISTS!$B$2:$B$2000,C99,CHECKLISTS!$AH$2:$AH$2000,"Vence &lt;=7d",CHECKLISTS!$AG$2:$AG$2000,"&gt;="&amp;INT(IF(AO99="",TODAY(),AO99)))&gt;0,"Sim","Não"))</f>
        <v/>
      </c>
      <c r="BA99" s="13" t="str">
        <f>IF(C99="","",IF(COUNTIFS(CHECKLISTS!$B$2:$B$2000,C99,CHECKLISTS!$AF$2:$AF$2000,"Aprovado")=0,"",SUMPRODUCT(MAX((CHECKLISTS!$B$2:$B$2000=C99)*CHECKLISTS!$AG$2:$AG$2000))))</f>
        <v/>
      </c>
      <c r="BB99" s="7" t="str">
        <f>IF(A99="","",IF(COUNTIFS(SMP!$B$2:$B$2000,A99,SMP!$I$2:$I$2000,"Liberada")+COUNTIFS(SMP!$B$2:$B$2000,A99,SMP!$I$2:$I$2000,"Em andamento")+COUNTIFS(SMP!$B$2:$B$2000,A99,SMP!$I$2:$I$2000,"Finalizada")&gt;0,"Sim","Não"))</f>
        <v/>
      </c>
      <c r="BC99" s="7" t="str">
        <f>IF(A99="","",IFERROR(INDEX(SMP!$A:$A,MATCH(A99,SMP!$B:$B,0)),"—"))</f>
        <v/>
      </c>
      <c r="BD99" s="7" t="str">
        <f>IF(A99="","",IFERROR(INDEX(SMP!$I:$I,MATCH(A99,SMP!$B:$B,0)),"Não aberta"))</f>
        <v/>
      </c>
      <c r="BE99" s="7" t="str">
        <f>IF(A99="","",IFERROR(INDEX(SMP!$D:$D,MATCH(A99,SMP!$B:$B,0)),""))</f>
        <v/>
      </c>
      <c r="BF99" s="7" t="str">
        <f>IF(A99="","",IF(COUNTIFS(AVERBACOES!$B$2:$B$2000,A99,AVERBACOES!$Q$2:$Q$2000,"Averbado completo")+COUNTIFS(AVERBACOES!$B$2:$B$2000,A99,AVERBACOES!$Q$2:$Q$2000,"Averbado CRT")+COUNTIFS(AVERBACOES!$B$2:$B$2000,A99,AVERBACOES!$Q$2:$Q$2000,"Averbado CT-e")+COUNTIFS(AVERBACOES!$B$2:$B$2000,A99,AVERBACOES!$Q$2:$Q$2000,"Averbado MDF-e")+COUNTIFS(AVERBACOES!$B$2:$B$2000,A99,AVERBACOES!$Q$2:$Q$2000,"Averbado pelo embarcador")&gt;0,"Sim","Não"))</f>
        <v/>
      </c>
      <c r="BG99" s="7" t="str">
        <f>IF(A99="","",IFERROR(INDEX(AVERBACOES!$L:$L,MATCH(A99,AVERBACOES!$B:$B,0)),"—"))</f>
        <v/>
      </c>
      <c r="BH99" s="7"/>
      <c r="BI99" s="7"/>
      <c r="BJ99" s="7"/>
      <c r="BK99" s="7"/>
      <c r="BL99" s="7"/>
      <c r="BM99" s="7">
        <f t="shared" si="19"/>
        <v>0</v>
      </c>
      <c r="BN99" s="7" t="str">
        <f t="shared" si="20"/>
        <v/>
      </c>
      <c r="BO99" s="7" t="str">
        <f t="shared" si="21"/>
        <v/>
      </c>
      <c r="BP99" s="7" t="str">
        <f t="shared" si="22"/>
        <v/>
      </c>
      <c r="BQ99" s="7" t="str">
        <f t="shared" si="23"/>
        <v/>
      </c>
      <c r="BR99" s="12"/>
      <c r="BS99" s="7" t="str">
        <f t="shared" si="24"/>
        <v/>
      </c>
      <c r="BT99" s="7" t="str">
        <f>IF(C99="","",IF(BV99=0,"Sem posição registrada",IFERROR(INDEX(POSICOES!$E:$E,MATCH(C99&amp;"#"&amp;ROUND(BV99*1440,0),POSICOES!$R:$R,0)),"?")))</f>
        <v/>
      </c>
      <c r="BU99" s="7" t="str">
        <f>IF(OR(C99="",BV99=0),"",IFERROR(INDEX(POSICOES!$F:$F,MATCH(C99&amp;"#"&amp;ROUND(BV99*1440,0),POSICOES!$R:$R,0))&amp;"/"&amp;INDEX(POSICOES!$G:$G,MATCH(C99&amp;"#"&amp;ROUND(BV99*1440,0),POSICOES!$R:$R,0))&amp;" - "&amp;INDEX(POSICOES!$H:$H,MATCH(C99&amp;"#"&amp;ROUND(BV99*1440,0),POSICOES!$R:$R,0)),""))</f>
        <v/>
      </c>
      <c r="BV99" s="14">
        <f>IF(C99="",0,SUMPRODUCT(MAX((POSICOES!$C$2:$C$3000=C99)*POSICOES!$B$2:$B$3000)))</f>
        <v>0</v>
      </c>
      <c r="BW99" s="7" t="str">
        <f t="shared" ca="1" si="25"/>
        <v/>
      </c>
      <c r="BX99" s="7" t="str">
        <f t="shared" ca="1" si="26"/>
        <v/>
      </c>
      <c r="BY99" s="12"/>
      <c r="BZ99" s="12"/>
      <c r="CA99" s="7" t="str">
        <f>IF(A99="","",IF(COUNTIFS(FRONTEIRA!$B$2:$B$2000,A99,FRONTEIRA!$AA$2:$AA$2000,"Sim")=0,"",ROUND(SUMIFS(FRONTEIRA!$Y$2:$Y$2000,FRONTEIRA!$B$2:$B$2000,A99,FRONTEIRA!$AA$2:$AA$2000,"Sim"),1)))</f>
        <v/>
      </c>
      <c r="CB99" s="7" t="str">
        <f>IF(A99="","",IFERROR(INDEX(FRONTEIRA!$L:$L,MATCH(A99,FRONTEIRA!$B:$B,0)),""))</f>
        <v/>
      </c>
      <c r="CC99" s="7" t="str">
        <f>IF(A99="","",IF(COUNTIFS(OCORRENCIAS!$B$2:$B$2000,A99,OCORRENCIAS!$Z$2:$Z$2000,"Sim")&gt;0,"Sim","Não"))</f>
        <v/>
      </c>
      <c r="CD99" s="7" t="str">
        <f t="shared" si="27"/>
        <v/>
      </c>
      <c r="CE99" s="7"/>
      <c r="CF99" s="7" t="str">
        <f t="shared" ca="1" si="28"/>
        <v xml:space="preserve">Motorista GR; Motorista seguradora; Veículo GR; Checklist; Espelhamento; SMP; Averbação; </v>
      </c>
      <c r="CG99" s="7" t="str">
        <f t="shared" si="29"/>
        <v/>
      </c>
      <c r="CH99" s="7" t="str">
        <f t="shared" si="30"/>
        <v/>
      </c>
      <c r="CI99" s="7" t="str">
        <f t="shared" si="31"/>
        <v>Não</v>
      </c>
      <c r="CJ99" s="7" t="str">
        <f t="shared" si="32"/>
        <v/>
      </c>
      <c r="CK99" s="7"/>
      <c r="CL99" s="7"/>
      <c r="CM99" s="7"/>
      <c r="CN99" s="12"/>
      <c r="CO99" s="7"/>
      <c r="CP99" s="7" t="str">
        <f t="shared" ca="1" si="33"/>
        <v/>
      </c>
    </row>
    <row r="100" spans="1:94" x14ac:dyDescent="0.25">
      <c r="A100" s="7"/>
      <c r="B100" s="12"/>
      <c r="C100" s="7"/>
      <c r="D100" s="7"/>
      <c r="E100" s="7"/>
      <c r="F100" s="7" t="str">
        <f>IF(C100="","",IFERROR(INDEX(VEICULOS!$C:$C,MATCH(C100,VEICULOS!$A:$A,0)),"?")&amp;IF(D100="",""," + "&amp;IFERROR(INDEX(VEICULOS!$C:$C,MATCH(D100,VEICULOS!$A:$A,0)),"?"))&amp;IF(E100="",""," + "&amp;IFERROR(INDEX(VEICULOS!$C:$C,MATCH(E100,VEICULOS!$A:$A,0)),"?")))</f>
        <v/>
      </c>
      <c r="G100" s="7" t="str">
        <f>IF(C100="","",IFERROR(INDEX(VEICULOS!$I:$I,MATCH(C100,VEICULOS!$A:$A,0)),"Não cadastrado"))</f>
        <v/>
      </c>
      <c r="H100" s="7"/>
      <c r="I100" s="7" t="str">
        <f>IF(H100="","",IFERROR(INDEX(MOTORISTAS!$B:$B,MATCH(H100,MOTORISTAS!$A:$A,0)),"Não cadastrado"))</f>
        <v/>
      </c>
      <c r="J100" s="7"/>
      <c r="K100" s="7"/>
      <c r="L100" s="7" t="str">
        <f>IF(K100="","",IFERROR(INDEX(MOTORISTAS!$B:$B,MATCH(K100,MOTORISTAS!$A:$A,0)),"Não cadastrado"))</f>
        <v/>
      </c>
      <c r="M100" s="7" t="str">
        <f>IF(H100="","",IFERROR(INDEX(MOTORISTAS!$AA:$AA,MATCH(H100,MOTORISTAS!$A:$A,0)),"Não cadastrado"))</f>
        <v/>
      </c>
      <c r="N100" s="7" t="str">
        <f>IF(H100="","",IF(COUNTIFS(CONSULTAS!$C$2:$C$2000,H100,CONSULTAS!$E$2:$E$2000,"GR",CONSULTAS!$S$2:$S$2000,"Sim")&gt;0,"Sim","Não"))</f>
        <v/>
      </c>
      <c r="O100" s="7" t="str">
        <f>IF(H100="","",IFERROR(INDEX(CONSULTAS!$L:$L,MATCH(H100&amp;"#GR",CONSULTAS!$T:$T,0)),"—"))</f>
        <v/>
      </c>
      <c r="P100" s="13" t="str">
        <f>IF(H100="","",IFERROR(INDEX(CONSULTAS!$Q:$Q,MATCH(H100&amp;"#GR",CONSULTAS!$T:$T,0)),""))</f>
        <v/>
      </c>
      <c r="Q100" s="7" t="str">
        <f>IF(H100="","",IF(COUNTIFS(CONSULTAS!$C$2:$C$2000,H100,CONSULTAS!$E$2:$E$2000,"Seguradora",CONSULTAS!$S$2:$S$2000,"Sim")&gt;0,"Sim","Não"))</f>
        <v/>
      </c>
      <c r="R100" s="7" t="str">
        <f>IF(H100="","",IFERROR(INDEX(CONSULTAS!$L:$L,MATCH(H100&amp;"#Seguradora",CONSULTAS!$T:$T,0)),"—"))</f>
        <v/>
      </c>
      <c r="S100" s="13" t="str">
        <f>IF(H100="","",IFERROR(INDEX(CONSULTAS!$Q:$Q,MATCH(H100&amp;"#Seguradora",CONSULTAS!$T:$T,0)),""))</f>
        <v/>
      </c>
      <c r="T100" s="10" t="str">
        <f>IF(H100="","",IFERROR(INDEX(CONSULTAS!$N:$N,MATCH(H100&amp;"#GR",CONSULTAS!$T:$T,0)),""))</f>
        <v/>
      </c>
      <c r="U100" s="7" t="str">
        <f>IF(K100="","N/A",IF(AND(COUNTIFS(CONSULTAS!$C$2:$C$2000,K100,CONSULTAS!$E$2:$E$2000,"GR",CONSULTAS!$S$2:$S$2000,"Sim")&gt;0,COUNTIFS(CONSULTAS!$C$2:$C$2000,K100,CONSULTAS!$E$2:$E$2000,"Seguradora",CONSULTAS!$S$2:$S$2000,"Sim")&gt;0),"Sim","Não"))</f>
        <v>N/A</v>
      </c>
      <c r="V100" s="7" t="str">
        <f>IF(C100="","",IFERROR(INDEX(VEICULOS!$X:$X,MATCH(C100,VEICULOS!$A:$A,0)),"Não"))</f>
        <v/>
      </c>
      <c r="W100" s="7"/>
      <c r="X100" s="7"/>
      <c r="Y100" s="7"/>
      <c r="Z100" s="10"/>
      <c r="AA100" s="7"/>
      <c r="AB100" s="10" t="str">
        <f t="shared" si="17"/>
        <v/>
      </c>
      <c r="AC100" s="7">
        <f>IF(OR(Y100="",AB100=""),0,SUMPRODUCT((PGR_REGRAS!$C$2:$C$61=Y100)*(PGR_REGRAS!$D$2:$D$61&lt;=AB100)*(PGR_REGRAS!$E$2:$E$61&gt;=AB100)*(PGR_REGRAS!$C$2:$C$61&lt;&gt;"")*ROW(PGR_REGRAS!$C$2:$C$61)))</f>
        <v>0</v>
      </c>
      <c r="AD100" s="7" t="str">
        <f>IF(AC100=0,IF(Y100="","","Sem regra - consultar seguradora"),INDEX(PGR_REGRAS!$A:$A,AC100))</f>
        <v/>
      </c>
      <c r="AE100" s="7" t="str">
        <f>IF(AC100=0,"",INDEX(PGR_REGRAS!$T:$T,AC100))</f>
        <v/>
      </c>
      <c r="AF100" s="7" t="str">
        <f>IF(AC100=0,"",INDEX(PGR_REGRAS!$I:$I,AC100))</f>
        <v/>
      </c>
      <c r="AG100" s="7" t="str">
        <f>IF(AC100=0,"",INDEX(PGR_REGRAS!$K:$K,AC100))</f>
        <v/>
      </c>
      <c r="AH100" s="7" t="str">
        <f t="shared" si="18"/>
        <v/>
      </c>
      <c r="AI100" s="7"/>
      <c r="AJ100" s="7"/>
      <c r="AK100" s="7"/>
      <c r="AL100" s="7"/>
      <c r="AM100" s="7"/>
      <c r="AN100" s="7"/>
      <c r="AO100" s="13"/>
      <c r="AP100" s="12"/>
      <c r="AQ100" s="12"/>
      <c r="AR100" s="7" t="str">
        <f>IF(C100="","",IFERROR(INDEX(RASTREADORES!$F:$F,MATCH(C100&amp;"#Principal",RASTREADORES!$Y:$Y,0))&amp;" ("&amp;INDEX(RASTREADORES!$G:$G,MATCH(C100&amp;"#Principal",RASTREADORES!$Y:$Y,0))&amp;")","Sem rastreador principal"))</f>
        <v/>
      </c>
      <c r="AS100" s="7" t="str">
        <f>IF(C100="","",IFERROR(INDEX(RASTREADORES!$H:$H,MATCH(C100&amp;"#Principal",RASTREADORES!$Y:$Y,0)),"—"))</f>
        <v/>
      </c>
      <c r="AT100" s="7" t="str">
        <f>IF(C100="","",IFERROR(INDEX(RASTREADORES!$A:$A,MATCH(C100&amp;"#Redundante",RASTREADORES!$Y:$Y,0)),IFERROR(INDEX(RASTREADORES!$A:$A,MATCH(C100&amp;"#Isca retornável",RASTREADORES!$Y:$Y,0)),IFERROR(INDEX(RASTREADORES!$A:$A,MATCH(C100&amp;"#Isca descartável",RASTREADORES!$Y:$Y,0)),"Nenhum"))))</f>
        <v/>
      </c>
      <c r="AU100" s="7" t="str">
        <f>IF(C100="","",IFERROR(INDEX(RASTREADORES!$L:$L,MATCH(C100&amp;"#Principal",RASTREADORES!$Y:$Y,0)),""))</f>
        <v/>
      </c>
      <c r="AV100" s="7" t="str">
        <f>IF(C100="","",IF(COUNTIFS(ESPELHAMENTOS!$B$2:$B$2000,C100,ESPELHAMENTOS!$O$2:$O$2000,"Sim")&gt;0,"Sim","Não"))</f>
        <v/>
      </c>
      <c r="AW100" s="7" t="str">
        <f>IF(C100="","",COUNTIFS(ESPELHAMENTOS!$B$2:$B$2000,C100,ESPELHAMENTOS!$O$2:$O$2000,"Sim"))</f>
        <v/>
      </c>
      <c r="AX100" s="7" t="str">
        <f>IF(C100="","",IF(COUNTIFS(ESPELHAMENTOS!$B$2:$B$2000,C100,ESPELHAMENTOS!$O$2:$O$2000,"Sim",ESPELHAMENTOS!$E$2:$E$2000,"GR transportadora")&gt;0,"Sim","Não"))</f>
        <v/>
      </c>
      <c r="AY100" s="7" t="str">
        <f>IF(OR(AQ100="",C100=""),"",IFERROR(ROUND((AQ100-SUMPRODUCT(MIN((ESPELHAMENTOS!$C$2:$C$2000=A100)*ESPELHAMENTOS!$H$2:$H$2000+(ESPELHAMENTOS!$C$2:$C$2000&lt;&gt;A100)*99999)))*24,1),""))</f>
        <v/>
      </c>
      <c r="AZ100" s="7" t="str">
        <f ca="1">IF(C100="","",IF(COUNTIFS(CHECKLISTS!$B$2:$B$2000,C100,CHECKLISTS!$AH$2:$AH$2000,"Válido",CHECKLISTS!$AG$2:$AG$2000,"&gt;="&amp;INT(IF(AO100="",TODAY(),AO100)))+COUNTIFS(CHECKLISTS!$B$2:$B$2000,C100,CHECKLISTS!$AH$2:$AH$2000,"Vence &lt;=7d",CHECKLISTS!$AG$2:$AG$2000,"&gt;="&amp;INT(IF(AO100="",TODAY(),AO100)))&gt;0,"Sim","Não"))</f>
        <v/>
      </c>
      <c r="BA100" s="13" t="str">
        <f>IF(C100="","",IF(COUNTIFS(CHECKLISTS!$B$2:$B$2000,C100,CHECKLISTS!$AF$2:$AF$2000,"Aprovado")=0,"",SUMPRODUCT(MAX((CHECKLISTS!$B$2:$B$2000=C100)*CHECKLISTS!$AG$2:$AG$2000))))</f>
        <v/>
      </c>
      <c r="BB100" s="7" t="str">
        <f>IF(A100="","",IF(COUNTIFS(SMP!$B$2:$B$2000,A100,SMP!$I$2:$I$2000,"Liberada")+COUNTIFS(SMP!$B$2:$B$2000,A100,SMP!$I$2:$I$2000,"Em andamento")+COUNTIFS(SMP!$B$2:$B$2000,A100,SMP!$I$2:$I$2000,"Finalizada")&gt;0,"Sim","Não"))</f>
        <v/>
      </c>
      <c r="BC100" s="7" t="str">
        <f>IF(A100="","",IFERROR(INDEX(SMP!$A:$A,MATCH(A100,SMP!$B:$B,0)),"—"))</f>
        <v/>
      </c>
      <c r="BD100" s="7" t="str">
        <f>IF(A100="","",IFERROR(INDEX(SMP!$I:$I,MATCH(A100,SMP!$B:$B,0)),"Não aberta"))</f>
        <v/>
      </c>
      <c r="BE100" s="7" t="str">
        <f>IF(A100="","",IFERROR(INDEX(SMP!$D:$D,MATCH(A100,SMP!$B:$B,0)),""))</f>
        <v/>
      </c>
      <c r="BF100" s="7" t="str">
        <f>IF(A100="","",IF(COUNTIFS(AVERBACOES!$B$2:$B$2000,A100,AVERBACOES!$Q$2:$Q$2000,"Averbado completo")+COUNTIFS(AVERBACOES!$B$2:$B$2000,A100,AVERBACOES!$Q$2:$Q$2000,"Averbado CRT")+COUNTIFS(AVERBACOES!$B$2:$B$2000,A100,AVERBACOES!$Q$2:$Q$2000,"Averbado CT-e")+COUNTIFS(AVERBACOES!$B$2:$B$2000,A100,AVERBACOES!$Q$2:$Q$2000,"Averbado MDF-e")+COUNTIFS(AVERBACOES!$B$2:$B$2000,A100,AVERBACOES!$Q$2:$Q$2000,"Averbado pelo embarcador")&gt;0,"Sim","Não"))</f>
        <v/>
      </c>
      <c r="BG100" s="7" t="str">
        <f>IF(A100="","",IFERROR(INDEX(AVERBACOES!$L:$L,MATCH(A100,AVERBACOES!$B:$B,0)),"—"))</f>
        <v/>
      </c>
      <c r="BH100" s="7"/>
      <c r="BI100" s="7"/>
      <c r="BJ100" s="7"/>
      <c r="BK100" s="7"/>
      <c r="BL100" s="7"/>
      <c r="BM100" s="7">
        <f t="shared" si="19"/>
        <v>0</v>
      </c>
      <c r="BN100" s="7" t="str">
        <f t="shared" si="20"/>
        <v/>
      </c>
      <c r="BO100" s="7" t="str">
        <f t="shared" si="21"/>
        <v/>
      </c>
      <c r="BP100" s="7" t="str">
        <f t="shared" si="22"/>
        <v/>
      </c>
      <c r="BQ100" s="7" t="str">
        <f t="shared" si="23"/>
        <v/>
      </c>
      <c r="BR100" s="12"/>
      <c r="BS100" s="7" t="str">
        <f t="shared" si="24"/>
        <v/>
      </c>
      <c r="BT100" s="7" t="str">
        <f>IF(C100="","",IF(BV100=0,"Sem posição registrada",IFERROR(INDEX(POSICOES!$E:$E,MATCH(C100&amp;"#"&amp;ROUND(BV100*1440,0),POSICOES!$R:$R,0)),"?")))</f>
        <v/>
      </c>
      <c r="BU100" s="7" t="str">
        <f>IF(OR(C100="",BV100=0),"",IFERROR(INDEX(POSICOES!$F:$F,MATCH(C100&amp;"#"&amp;ROUND(BV100*1440,0),POSICOES!$R:$R,0))&amp;"/"&amp;INDEX(POSICOES!$G:$G,MATCH(C100&amp;"#"&amp;ROUND(BV100*1440,0),POSICOES!$R:$R,0))&amp;" - "&amp;INDEX(POSICOES!$H:$H,MATCH(C100&amp;"#"&amp;ROUND(BV100*1440,0),POSICOES!$R:$R,0)),""))</f>
        <v/>
      </c>
      <c r="BV100" s="14">
        <f>IF(C100="",0,SUMPRODUCT(MAX((POSICOES!$C$2:$C$3000=C100)*POSICOES!$B$2:$B$3000)))</f>
        <v>0</v>
      </c>
      <c r="BW100" s="7" t="str">
        <f t="shared" ca="1" si="25"/>
        <v/>
      </c>
      <c r="BX100" s="7" t="str">
        <f t="shared" ca="1" si="26"/>
        <v/>
      </c>
      <c r="BY100" s="12"/>
      <c r="BZ100" s="12"/>
      <c r="CA100" s="7" t="str">
        <f>IF(A100="","",IF(COUNTIFS(FRONTEIRA!$B$2:$B$2000,A100,FRONTEIRA!$AA$2:$AA$2000,"Sim")=0,"",ROUND(SUMIFS(FRONTEIRA!$Y$2:$Y$2000,FRONTEIRA!$B$2:$B$2000,A100,FRONTEIRA!$AA$2:$AA$2000,"Sim"),1)))</f>
        <v/>
      </c>
      <c r="CB100" s="7" t="str">
        <f>IF(A100="","",IFERROR(INDEX(FRONTEIRA!$L:$L,MATCH(A100,FRONTEIRA!$B:$B,0)),""))</f>
        <v/>
      </c>
      <c r="CC100" s="7" t="str">
        <f>IF(A100="","",IF(COUNTIFS(OCORRENCIAS!$B$2:$B$2000,A100,OCORRENCIAS!$Z$2:$Z$2000,"Sim")&gt;0,"Sim","Não"))</f>
        <v/>
      </c>
      <c r="CD100" s="7" t="str">
        <f t="shared" si="27"/>
        <v/>
      </c>
      <c r="CE100" s="7"/>
      <c r="CF100" s="7" t="str">
        <f t="shared" ca="1" si="28"/>
        <v xml:space="preserve">Motorista GR; Motorista seguradora; Veículo GR; Checklist; Espelhamento; SMP; Averbação; </v>
      </c>
      <c r="CG100" s="7" t="str">
        <f t="shared" si="29"/>
        <v/>
      </c>
      <c r="CH100" s="7" t="str">
        <f t="shared" si="30"/>
        <v/>
      </c>
      <c r="CI100" s="7" t="str">
        <f t="shared" si="31"/>
        <v>Não</v>
      </c>
      <c r="CJ100" s="7" t="str">
        <f t="shared" si="32"/>
        <v/>
      </c>
      <c r="CK100" s="7"/>
      <c r="CL100" s="7"/>
      <c r="CM100" s="7"/>
      <c r="CN100" s="12"/>
      <c r="CO100" s="7"/>
      <c r="CP100" s="7" t="str">
        <f t="shared" ca="1" si="33"/>
        <v/>
      </c>
    </row>
    <row r="101" spans="1:94" x14ac:dyDescent="0.25">
      <c r="A101" s="7"/>
      <c r="B101" s="12"/>
      <c r="C101" s="7"/>
      <c r="D101" s="7"/>
      <c r="E101" s="7"/>
      <c r="F101" s="7" t="str">
        <f>IF(C101="","",IFERROR(INDEX(VEICULOS!$C:$C,MATCH(C101,VEICULOS!$A:$A,0)),"?")&amp;IF(D101="",""," + "&amp;IFERROR(INDEX(VEICULOS!$C:$C,MATCH(D101,VEICULOS!$A:$A,0)),"?"))&amp;IF(E101="",""," + "&amp;IFERROR(INDEX(VEICULOS!$C:$C,MATCH(E101,VEICULOS!$A:$A,0)),"?")))</f>
        <v/>
      </c>
      <c r="G101" s="7" t="str">
        <f>IF(C101="","",IFERROR(INDEX(VEICULOS!$I:$I,MATCH(C101,VEICULOS!$A:$A,0)),"Não cadastrado"))</f>
        <v/>
      </c>
      <c r="H101" s="7"/>
      <c r="I101" s="7" t="str">
        <f>IF(H101="","",IFERROR(INDEX(MOTORISTAS!$B:$B,MATCH(H101,MOTORISTAS!$A:$A,0)),"Não cadastrado"))</f>
        <v/>
      </c>
      <c r="J101" s="7"/>
      <c r="K101" s="7"/>
      <c r="L101" s="7" t="str">
        <f>IF(K101="","",IFERROR(INDEX(MOTORISTAS!$B:$B,MATCH(K101,MOTORISTAS!$A:$A,0)),"Não cadastrado"))</f>
        <v/>
      </c>
      <c r="M101" s="7" t="str">
        <f>IF(H101="","",IFERROR(INDEX(MOTORISTAS!$AA:$AA,MATCH(H101,MOTORISTAS!$A:$A,0)),"Não cadastrado"))</f>
        <v/>
      </c>
      <c r="N101" s="7" t="str">
        <f>IF(H101="","",IF(COUNTIFS(CONSULTAS!$C$2:$C$2000,H101,CONSULTAS!$E$2:$E$2000,"GR",CONSULTAS!$S$2:$S$2000,"Sim")&gt;0,"Sim","Não"))</f>
        <v/>
      </c>
      <c r="O101" s="7" t="str">
        <f>IF(H101="","",IFERROR(INDEX(CONSULTAS!$L:$L,MATCH(H101&amp;"#GR",CONSULTAS!$T:$T,0)),"—"))</f>
        <v/>
      </c>
      <c r="P101" s="13" t="str">
        <f>IF(H101="","",IFERROR(INDEX(CONSULTAS!$Q:$Q,MATCH(H101&amp;"#GR",CONSULTAS!$T:$T,0)),""))</f>
        <v/>
      </c>
      <c r="Q101" s="7" t="str">
        <f>IF(H101="","",IF(COUNTIFS(CONSULTAS!$C$2:$C$2000,H101,CONSULTAS!$E$2:$E$2000,"Seguradora",CONSULTAS!$S$2:$S$2000,"Sim")&gt;0,"Sim","Não"))</f>
        <v/>
      </c>
      <c r="R101" s="7" t="str">
        <f>IF(H101="","",IFERROR(INDEX(CONSULTAS!$L:$L,MATCH(H101&amp;"#Seguradora",CONSULTAS!$T:$T,0)),"—"))</f>
        <v/>
      </c>
      <c r="S101" s="13" t="str">
        <f>IF(H101="","",IFERROR(INDEX(CONSULTAS!$Q:$Q,MATCH(H101&amp;"#Seguradora",CONSULTAS!$T:$T,0)),""))</f>
        <v/>
      </c>
      <c r="T101" s="10" t="str">
        <f>IF(H101="","",IFERROR(INDEX(CONSULTAS!$N:$N,MATCH(H101&amp;"#GR",CONSULTAS!$T:$T,0)),""))</f>
        <v/>
      </c>
      <c r="U101" s="7" t="str">
        <f>IF(K101="","N/A",IF(AND(COUNTIFS(CONSULTAS!$C$2:$C$2000,K101,CONSULTAS!$E$2:$E$2000,"GR",CONSULTAS!$S$2:$S$2000,"Sim")&gt;0,COUNTIFS(CONSULTAS!$C$2:$C$2000,K101,CONSULTAS!$E$2:$E$2000,"Seguradora",CONSULTAS!$S$2:$S$2000,"Sim")&gt;0),"Sim","Não"))</f>
        <v>N/A</v>
      </c>
      <c r="V101" s="7" t="str">
        <f>IF(C101="","",IFERROR(INDEX(VEICULOS!$X:$X,MATCH(C101,VEICULOS!$A:$A,0)),"Não"))</f>
        <v/>
      </c>
      <c r="W101" s="7"/>
      <c r="X101" s="7"/>
      <c r="Y101" s="7"/>
      <c r="Z101" s="10"/>
      <c r="AA101" s="7"/>
      <c r="AB101" s="10" t="str">
        <f t="shared" si="17"/>
        <v/>
      </c>
      <c r="AC101" s="7">
        <f>IF(OR(Y101="",AB101=""),0,SUMPRODUCT((PGR_REGRAS!$C$2:$C$61=Y101)*(PGR_REGRAS!$D$2:$D$61&lt;=AB101)*(PGR_REGRAS!$E$2:$E$61&gt;=AB101)*(PGR_REGRAS!$C$2:$C$61&lt;&gt;"")*ROW(PGR_REGRAS!$C$2:$C$61)))</f>
        <v>0</v>
      </c>
      <c r="AD101" s="7" t="str">
        <f>IF(AC101=0,IF(Y101="","","Sem regra - consultar seguradora"),INDEX(PGR_REGRAS!$A:$A,AC101))</f>
        <v/>
      </c>
      <c r="AE101" s="7" t="str">
        <f>IF(AC101=0,"",INDEX(PGR_REGRAS!$T:$T,AC101))</f>
        <v/>
      </c>
      <c r="AF101" s="7" t="str">
        <f>IF(AC101=0,"",INDEX(PGR_REGRAS!$I:$I,AC101))</f>
        <v/>
      </c>
      <c r="AG101" s="7" t="str">
        <f>IF(AC101=0,"",INDEX(PGR_REGRAS!$K:$K,AC101))</f>
        <v/>
      </c>
      <c r="AH101" s="7" t="str">
        <f t="shared" si="18"/>
        <v/>
      </c>
      <c r="AI101" s="7"/>
      <c r="AJ101" s="7"/>
      <c r="AK101" s="7"/>
      <c r="AL101" s="7"/>
      <c r="AM101" s="7"/>
      <c r="AN101" s="7"/>
      <c r="AO101" s="13"/>
      <c r="AP101" s="12"/>
      <c r="AQ101" s="12"/>
      <c r="AR101" s="7" t="str">
        <f>IF(C101="","",IFERROR(INDEX(RASTREADORES!$F:$F,MATCH(C101&amp;"#Principal",RASTREADORES!$Y:$Y,0))&amp;" ("&amp;INDEX(RASTREADORES!$G:$G,MATCH(C101&amp;"#Principal",RASTREADORES!$Y:$Y,0))&amp;")","Sem rastreador principal"))</f>
        <v/>
      </c>
      <c r="AS101" s="7" t="str">
        <f>IF(C101="","",IFERROR(INDEX(RASTREADORES!$H:$H,MATCH(C101&amp;"#Principal",RASTREADORES!$Y:$Y,0)),"—"))</f>
        <v/>
      </c>
      <c r="AT101" s="7" t="str">
        <f>IF(C101="","",IFERROR(INDEX(RASTREADORES!$A:$A,MATCH(C101&amp;"#Redundante",RASTREADORES!$Y:$Y,0)),IFERROR(INDEX(RASTREADORES!$A:$A,MATCH(C101&amp;"#Isca retornável",RASTREADORES!$Y:$Y,0)),IFERROR(INDEX(RASTREADORES!$A:$A,MATCH(C101&amp;"#Isca descartável",RASTREADORES!$Y:$Y,0)),"Nenhum"))))</f>
        <v/>
      </c>
      <c r="AU101" s="7" t="str">
        <f>IF(C101="","",IFERROR(INDEX(RASTREADORES!$L:$L,MATCH(C101&amp;"#Principal",RASTREADORES!$Y:$Y,0)),""))</f>
        <v/>
      </c>
      <c r="AV101" s="7" t="str">
        <f>IF(C101="","",IF(COUNTIFS(ESPELHAMENTOS!$B$2:$B$2000,C101,ESPELHAMENTOS!$O$2:$O$2000,"Sim")&gt;0,"Sim","Não"))</f>
        <v/>
      </c>
      <c r="AW101" s="7" t="str">
        <f>IF(C101="","",COUNTIFS(ESPELHAMENTOS!$B$2:$B$2000,C101,ESPELHAMENTOS!$O$2:$O$2000,"Sim"))</f>
        <v/>
      </c>
      <c r="AX101" s="7" t="str">
        <f>IF(C101="","",IF(COUNTIFS(ESPELHAMENTOS!$B$2:$B$2000,C101,ESPELHAMENTOS!$O$2:$O$2000,"Sim",ESPELHAMENTOS!$E$2:$E$2000,"GR transportadora")&gt;0,"Sim","Não"))</f>
        <v/>
      </c>
      <c r="AY101" s="7" t="str">
        <f>IF(OR(AQ101="",C101=""),"",IFERROR(ROUND((AQ101-SUMPRODUCT(MIN((ESPELHAMENTOS!$C$2:$C$2000=A101)*ESPELHAMENTOS!$H$2:$H$2000+(ESPELHAMENTOS!$C$2:$C$2000&lt;&gt;A101)*99999)))*24,1),""))</f>
        <v/>
      </c>
      <c r="AZ101" s="7" t="str">
        <f ca="1">IF(C101="","",IF(COUNTIFS(CHECKLISTS!$B$2:$B$2000,C101,CHECKLISTS!$AH$2:$AH$2000,"Válido",CHECKLISTS!$AG$2:$AG$2000,"&gt;="&amp;INT(IF(AO101="",TODAY(),AO101)))+COUNTIFS(CHECKLISTS!$B$2:$B$2000,C101,CHECKLISTS!$AH$2:$AH$2000,"Vence &lt;=7d",CHECKLISTS!$AG$2:$AG$2000,"&gt;="&amp;INT(IF(AO101="",TODAY(),AO101)))&gt;0,"Sim","Não"))</f>
        <v/>
      </c>
      <c r="BA101" s="13" t="str">
        <f>IF(C101="","",IF(COUNTIFS(CHECKLISTS!$B$2:$B$2000,C101,CHECKLISTS!$AF$2:$AF$2000,"Aprovado")=0,"",SUMPRODUCT(MAX((CHECKLISTS!$B$2:$B$2000=C101)*CHECKLISTS!$AG$2:$AG$2000))))</f>
        <v/>
      </c>
      <c r="BB101" s="7" t="str">
        <f>IF(A101="","",IF(COUNTIFS(SMP!$B$2:$B$2000,A101,SMP!$I$2:$I$2000,"Liberada")+COUNTIFS(SMP!$B$2:$B$2000,A101,SMP!$I$2:$I$2000,"Em andamento")+COUNTIFS(SMP!$B$2:$B$2000,A101,SMP!$I$2:$I$2000,"Finalizada")&gt;0,"Sim","Não"))</f>
        <v/>
      </c>
      <c r="BC101" s="7" t="str">
        <f>IF(A101="","",IFERROR(INDEX(SMP!$A:$A,MATCH(A101,SMP!$B:$B,0)),"—"))</f>
        <v/>
      </c>
      <c r="BD101" s="7" t="str">
        <f>IF(A101="","",IFERROR(INDEX(SMP!$I:$I,MATCH(A101,SMP!$B:$B,0)),"Não aberta"))</f>
        <v/>
      </c>
      <c r="BE101" s="7" t="str">
        <f>IF(A101="","",IFERROR(INDEX(SMP!$D:$D,MATCH(A101,SMP!$B:$B,0)),""))</f>
        <v/>
      </c>
      <c r="BF101" s="7" t="str">
        <f>IF(A101="","",IF(COUNTIFS(AVERBACOES!$B$2:$B$2000,A101,AVERBACOES!$Q$2:$Q$2000,"Averbado completo")+COUNTIFS(AVERBACOES!$B$2:$B$2000,A101,AVERBACOES!$Q$2:$Q$2000,"Averbado CRT")+COUNTIFS(AVERBACOES!$B$2:$B$2000,A101,AVERBACOES!$Q$2:$Q$2000,"Averbado CT-e")+COUNTIFS(AVERBACOES!$B$2:$B$2000,A101,AVERBACOES!$Q$2:$Q$2000,"Averbado MDF-e")+COUNTIFS(AVERBACOES!$B$2:$B$2000,A101,AVERBACOES!$Q$2:$Q$2000,"Averbado pelo embarcador")&gt;0,"Sim","Não"))</f>
        <v/>
      </c>
      <c r="BG101" s="7" t="str">
        <f>IF(A101="","",IFERROR(INDEX(AVERBACOES!$L:$L,MATCH(A101,AVERBACOES!$B:$B,0)),"—"))</f>
        <v/>
      </c>
      <c r="BH101" s="7"/>
      <c r="BI101" s="7"/>
      <c r="BJ101" s="7"/>
      <c r="BK101" s="7"/>
      <c r="BL101" s="7"/>
      <c r="BM101" s="7">
        <f t="shared" si="19"/>
        <v>0</v>
      </c>
      <c r="BN101" s="7" t="str">
        <f t="shared" si="20"/>
        <v/>
      </c>
      <c r="BO101" s="7" t="str">
        <f t="shared" si="21"/>
        <v/>
      </c>
      <c r="BP101" s="7" t="str">
        <f t="shared" si="22"/>
        <v/>
      </c>
      <c r="BQ101" s="7" t="str">
        <f t="shared" si="23"/>
        <v/>
      </c>
      <c r="BR101" s="12"/>
      <c r="BS101" s="7" t="str">
        <f t="shared" si="24"/>
        <v/>
      </c>
      <c r="BT101" s="7" t="str">
        <f>IF(C101="","",IF(BV101=0,"Sem posição registrada",IFERROR(INDEX(POSICOES!$E:$E,MATCH(C101&amp;"#"&amp;ROUND(BV101*1440,0),POSICOES!$R:$R,0)),"?")))</f>
        <v/>
      </c>
      <c r="BU101" s="7" t="str">
        <f>IF(OR(C101="",BV101=0),"",IFERROR(INDEX(POSICOES!$F:$F,MATCH(C101&amp;"#"&amp;ROUND(BV101*1440,0),POSICOES!$R:$R,0))&amp;"/"&amp;INDEX(POSICOES!$G:$G,MATCH(C101&amp;"#"&amp;ROUND(BV101*1440,0),POSICOES!$R:$R,0))&amp;" - "&amp;INDEX(POSICOES!$H:$H,MATCH(C101&amp;"#"&amp;ROUND(BV101*1440,0),POSICOES!$R:$R,0)),""))</f>
        <v/>
      </c>
      <c r="BV101" s="14">
        <f>IF(C101="",0,SUMPRODUCT(MAX((POSICOES!$C$2:$C$3000=C101)*POSICOES!$B$2:$B$3000)))</f>
        <v>0</v>
      </c>
      <c r="BW101" s="7" t="str">
        <f t="shared" ca="1" si="25"/>
        <v/>
      </c>
      <c r="BX101" s="7" t="str">
        <f t="shared" ca="1" si="26"/>
        <v/>
      </c>
      <c r="BY101" s="12"/>
      <c r="BZ101" s="12"/>
      <c r="CA101" s="7" t="str">
        <f>IF(A101="","",IF(COUNTIFS(FRONTEIRA!$B$2:$B$2000,A101,FRONTEIRA!$AA$2:$AA$2000,"Sim")=0,"",ROUND(SUMIFS(FRONTEIRA!$Y$2:$Y$2000,FRONTEIRA!$B$2:$B$2000,A101,FRONTEIRA!$AA$2:$AA$2000,"Sim"),1)))</f>
        <v/>
      </c>
      <c r="CB101" s="7" t="str">
        <f>IF(A101="","",IFERROR(INDEX(FRONTEIRA!$L:$L,MATCH(A101,FRONTEIRA!$B:$B,0)),""))</f>
        <v/>
      </c>
      <c r="CC101" s="7" t="str">
        <f>IF(A101="","",IF(COUNTIFS(OCORRENCIAS!$B$2:$B$2000,A101,OCORRENCIAS!$Z$2:$Z$2000,"Sim")&gt;0,"Sim","Não"))</f>
        <v/>
      </c>
      <c r="CD101" s="7" t="str">
        <f t="shared" si="27"/>
        <v/>
      </c>
      <c r="CE101" s="7"/>
      <c r="CF101" s="7" t="str">
        <f t="shared" ca="1" si="28"/>
        <v xml:space="preserve">Motorista GR; Motorista seguradora; Veículo GR; Checklist; Espelhamento; SMP; Averbação; </v>
      </c>
      <c r="CG101" s="7" t="str">
        <f t="shared" si="29"/>
        <v/>
      </c>
      <c r="CH101" s="7" t="str">
        <f t="shared" si="30"/>
        <v/>
      </c>
      <c r="CI101" s="7" t="str">
        <f t="shared" si="31"/>
        <v>Não</v>
      </c>
      <c r="CJ101" s="7" t="str">
        <f t="shared" si="32"/>
        <v/>
      </c>
      <c r="CK101" s="7"/>
      <c r="CL101" s="7"/>
      <c r="CM101" s="7"/>
      <c r="CN101" s="12"/>
      <c r="CO101" s="7"/>
      <c r="CP101" s="7" t="str">
        <f t="shared" ca="1" si="33"/>
        <v/>
      </c>
    </row>
    <row r="102" spans="1:94" x14ac:dyDescent="0.25">
      <c r="A102" s="7"/>
      <c r="B102" s="12"/>
      <c r="C102" s="7"/>
      <c r="D102" s="7"/>
      <c r="E102" s="7"/>
      <c r="F102" s="7" t="str">
        <f>IF(C102="","",IFERROR(INDEX(VEICULOS!$C:$C,MATCH(C102,VEICULOS!$A:$A,0)),"?")&amp;IF(D102="",""," + "&amp;IFERROR(INDEX(VEICULOS!$C:$C,MATCH(D102,VEICULOS!$A:$A,0)),"?"))&amp;IF(E102="",""," + "&amp;IFERROR(INDEX(VEICULOS!$C:$C,MATCH(E102,VEICULOS!$A:$A,0)),"?")))</f>
        <v/>
      </c>
      <c r="G102" s="7" t="str">
        <f>IF(C102="","",IFERROR(INDEX(VEICULOS!$I:$I,MATCH(C102,VEICULOS!$A:$A,0)),"Não cadastrado"))</f>
        <v/>
      </c>
      <c r="H102" s="7"/>
      <c r="I102" s="7" t="str">
        <f>IF(H102="","",IFERROR(INDEX(MOTORISTAS!$B:$B,MATCH(H102,MOTORISTAS!$A:$A,0)),"Não cadastrado"))</f>
        <v/>
      </c>
      <c r="J102" s="7"/>
      <c r="K102" s="7"/>
      <c r="L102" s="7" t="str">
        <f>IF(K102="","",IFERROR(INDEX(MOTORISTAS!$B:$B,MATCH(K102,MOTORISTAS!$A:$A,0)),"Não cadastrado"))</f>
        <v/>
      </c>
      <c r="M102" s="7" t="str">
        <f>IF(H102="","",IFERROR(INDEX(MOTORISTAS!$AA:$AA,MATCH(H102,MOTORISTAS!$A:$A,0)),"Não cadastrado"))</f>
        <v/>
      </c>
      <c r="N102" s="7" t="str">
        <f>IF(H102="","",IF(COUNTIFS(CONSULTAS!$C$2:$C$2000,H102,CONSULTAS!$E$2:$E$2000,"GR",CONSULTAS!$S$2:$S$2000,"Sim")&gt;0,"Sim","Não"))</f>
        <v/>
      </c>
      <c r="O102" s="7" t="str">
        <f>IF(H102="","",IFERROR(INDEX(CONSULTAS!$L:$L,MATCH(H102&amp;"#GR",CONSULTAS!$T:$T,0)),"—"))</f>
        <v/>
      </c>
      <c r="P102" s="13" t="str">
        <f>IF(H102="","",IFERROR(INDEX(CONSULTAS!$Q:$Q,MATCH(H102&amp;"#GR",CONSULTAS!$T:$T,0)),""))</f>
        <v/>
      </c>
      <c r="Q102" s="7" t="str">
        <f>IF(H102="","",IF(COUNTIFS(CONSULTAS!$C$2:$C$2000,H102,CONSULTAS!$E$2:$E$2000,"Seguradora",CONSULTAS!$S$2:$S$2000,"Sim")&gt;0,"Sim","Não"))</f>
        <v/>
      </c>
      <c r="R102" s="7" t="str">
        <f>IF(H102="","",IFERROR(INDEX(CONSULTAS!$L:$L,MATCH(H102&amp;"#Seguradora",CONSULTAS!$T:$T,0)),"—"))</f>
        <v/>
      </c>
      <c r="S102" s="13" t="str">
        <f>IF(H102="","",IFERROR(INDEX(CONSULTAS!$Q:$Q,MATCH(H102&amp;"#Seguradora",CONSULTAS!$T:$T,0)),""))</f>
        <v/>
      </c>
      <c r="T102" s="10" t="str">
        <f>IF(H102="","",IFERROR(INDEX(CONSULTAS!$N:$N,MATCH(H102&amp;"#GR",CONSULTAS!$T:$T,0)),""))</f>
        <v/>
      </c>
      <c r="U102" s="7" t="str">
        <f>IF(K102="","N/A",IF(AND(COUNTIFS(CONSULTAS!$C$2:$C$2000,K102,CONSULTAS!$E$2:$E$2000,"GR",CONSULTAS!$S$2:$S$2000,"Sim")&gt;0,COUNTIFS(CONSULTAS!$C$2:$C$2000,K102,CONSULTAS!$E$2:$E$2000,"Seguradora",CONSULTAS!$S$2:$S$2000,"Sim")&gt;0),"Sim","Não"))</f>
        <v>N/A</v>
      </c>
      <c r="V102" s="7" t="str">
        <f>IF(C102="","",IFERROR(INDEX(VEICULOS!$X:$X,MATCH(C102,VEICULOS!$A:$A,0)),"Não"))</f>
        <v/>
      </c>
      <c r="W102" s="7"/>
      <c r="X102" s="7"/>
      <c r="Y102" s="7"/>
      <c r="Z102" s="10"/>
      <c r="AA102" s="7"/>
      <c r="AB102" s="10" t="str">
        <f t="shared" si="17"/>
        <v/>
      </c>
      <c r="AC102" s="7">
        <f>IF(OR(Y102="",AB102=""),0,SUMPRODUCT((PGR_REGRAS!$C$2:$C$61=Y102)*(PGR_REGRAS!$D$2:$D$61&lt;=AB102)*(PGR_REGRAS!$E$2:$E$61&gt;=AB102)*(PGR_REGRAS!$C$2:$C$61&lt;&gt;"")*ROW(PGR_REGRAS!$C$2:$C$61)))</f>
        <v>0</v>
      </c>
      <c r="AD102" s="7" t="str">
        <f>IF(AC102=0,IF(Y102="","","Sem regra - consultar seguradora"),INDEX(PGR_REGRAS!$A:$A,AC102))</f>
        <v/>
      </c>
      <c r="AE102" s="7" t="str">
        <f>IF(AC102=0,"",INDEX(PGR_REGRAS!$T:$T,AC102))</f>
        <v/>
      </c>
      <c r="AF102" s="7" t="str">
        <f>IF(AC102=0,"",INDEX(PGR_REGRAS!$I:$I,AC102))</f>
        <v/>
      </c>
      <c r="AG102" s="7" t="str">
        <f>IF(AC102=0,"",INDEX(PGR_REGRAS!$K:$K,AC102))</f>
        <v/>
      </c>
      <c r="AH102" s="7" t="str">
        <f t="shared" si="18"/>
        <v/>
      </c>
      <c r="AI102" s="7"/>
      <c r="AJ102" s="7"/>
      <c r="AK102" s="7"/>
      <c r="AL102" s="7"/>
      <c r="AM102" s="7"/>
      <c r="AN102" s="7"/>
      <c r="AO102" s="13"/>
      <c r="AP102" s="12"/>
      <c r="AQ102" s="12"/>
      <c r="AR102" s="7" t="str">
        <f>IF(C102="","",IFERROR(INDEX(RASTREADORES!$F:$F,MATCH(C102&amp;"#Principal",RASTREADORES!$Y:$Y,0))&amp;" ("&amp;INDEX(RASTREADORES!$G:$G,MATCH(C102&amp;"#Principal",RASTREADORES!$Y:$Y,0))&amp;")","Sem rastreador principal"))</f>
        <v/>
      </c>
      <c r="AS102" s="7" t="str">
        <f>IF(C102="","",IFERROR(INDEX(RASTREADORES!$H:$H,MATCH(C102&amp;"#Principal",RASTREADORES!$Y:$Y,0)),"—"))</f>
        <v/>
      </c>
      <c r="AT102" s="7" t="str">
        <f>IF(C102="","",IFERROR(INDEX(RASTREADORES!$A:$A,MATCH(C102&amp;"#Redundante",RASTREADORES!$Y:$Y,0)),IFERROR(INDEX(RASTREADORES!$A:$A,MATCH(C102&amp;"#Isca retornável",RASTREADORES!$Y:$Y,0)),IFERROR(INDEX(RASTREADORES!$A:$A,MATCH(C102&amp;"#Isca descartável",RASTREADORES!$Y:$Y,0)),"Nenhum"))))</f>
        <v/>
      </c>
      <c r="AU102" s="7" t="str">
        <f>IF(C102="","",IFERROR(INDEX(RASTREADORES!$L:$L,MATCH(C102&amp;"#Principal",RASTREADORES!$Y:$Y,0)),""))</f>
        <v/>
      </c>
      <c r="AV102" s="7" t="str">
        <f>IF(C102="","",IF(COUNTIFS(ESPELHAMENTOS!$B$2:$B$2000,C102,ESPELHAMENTOS!$O$2:$O$2000,"Sim")&gt;0,"Sim","Não"))</f>
        <v/>
      </c>
      <c r="AW102" s="7" t="str">
        <f>IF(C102="","",COUNTIFS(ESPELHAMENTOS!$B$2:$B$2000,C102,ESPELHAMENTOS!$O$2:$O$2000,"Sim"))</f>
        <v/>
      </c>
      <c r="AX102" s="7" t="str">
        <f>IF(C102="","",IF(COUNTIFS(ESPELHAMENTOS!$B$2:$B$2000,C102,ESPELHAMENTOS!$O$2:$O$2000,"Sim",ESPELHAMENTOS!$E$2:$E$2000,"GR transportadora")&gt;0,"Sim","Não"))</f>
        <v/>
      </c>
      <c r="AY102" s="7" t="str">
        <f>IF(OR(AQ102="",C102=""),"",IFERROR(ROUND((AQ102-SUMPRODUCT(MIN((ESPELHAMENTOS!$C$2:$C$2000=A102)*ESPELHAMENTOS!$H$2:$H$2000+(ESPELHAMENTOS!$C$2:$C$2000&lt;&gt;A102)*99999)))*24,1),""))</f>
        <v/>
      </c>
      <c r="AZ102" s="7" t="str">
        <f ca="1">IF(C102="","",IF(COUNTIFS(CHECKLISTS!$B$2:$B$2000,C102,CHECKLISTS!$AH$2:$AH$2000,"Válido",CHECKLISTS!$AG$2:$AG$2000,"&gt;="&amp;INT(IF(AO102="",TODAY(),AO102)))+COUNTIFS(CHECKLISTS!$B$2:$B$2000,C102,CHECKLISTS!$AH$2:$AH$2000,"Vence &lt;=7d",CHECKLISTS!$AG$2:$AG$2000,"&gt;="&amp;INT(IF(AO102="",TODAY(),AO102)))&gt;0,"Sim","Não"))</f>
        <v/>
      </c>
      <c r="BA102" s="13" t="str">
        <f>IF(C102="","",IF(COUNTIFS(CHECKLISTS!$B$2:$B$2000,C102,CHECKLISTS!$AF$2:$AF$2000,"Aprovado")=0,"",SUMPRODUCT(MAX((CHECKLISTS!$B$2:$B$2000=C102)*CHECKLISTS!$AG$2:$AG$2000))))</f>
        <v/>
      </c>
      <c r="BB102" s="7" t="str">
        <f>IF(A102="","",IF(COUNTIFS(SMP!$B$2:$B$2000,A102,SMP!$I$2:$I$2000,"Liberada")+COUNTIFS(SMP!$B$2:$B$2000,A102,SMP!$I$2:$I$2000,"Em andamento")+COUNTIFS(SMP!$B$2:$B$2000,A102,SMP!$I$2:$I$2000,"Finalizada")&gt;0,"Sim","Não"))</f>
        <v/>
      </c>
      <c r="BC102" s="7" t="str">
        <f>IF(A102="","",IFERROR(INDEX(SMP!$A:$A,MATCH(A102,SMP!$B:$B,0)),"—"))</f>
        <v/>
      </c>
      <c r="BD102" s="7" t="str">
        <f>IF(A102="","",IFERROR(INDEX(SMP!$I:$I,MATCH(A102,SMP!$B:$B,0)),"Não aberta"))</f>
        <v/>
      </c>
      <c r="BE102" s="7" t="str">
        <f>IF(A102="","",IFERROR(INDEX(SMP!$D:$D,MATCH(A102,SMP!$B:$B,0)),""))</f>
        <v/>
      </c>
      <c r="BF102" s="7" t="str">
        <f>IF(A102="","",IF(COUNTIFS(AVERBACOES!$B$2:$B$2000,A102,AVERBACOES!$Q$2:$Q$2000,"Averbado completo")+COUNTIFS(AVERBACOES!$B$2:$B$2000,A102,AVERBACOES!$Q$2:$Q$2000,"Averbado CRT")+COUNTIFS(AVERBACOES!$B$2:$B$2000,A102,AVERBACOES!$Q$2:$Q$2000,"Averbado CT-e")+COUNTIFS(AVERBACOES!$B$2:$B$2000,A102,AVERBACOES!$Q$2:$Q$2000,"Averbado MDF-e")+COUNTIFS(AVERBACOES!$B$2:$B$2000,A102,AVERBACOES!$Q$2:$Q$2000,"Averbado pelo embarcador")&gt;0,"Sim","Não"))</f>
        <v/>
      </c>
      <c r="BG102" s="7" t="str">
        <f>IF(A102="","",IFERROR(INDEX(AVERBACOES!$L:$L,MATCH(A102,AVERBACOES!$B:$B,0)),"—"))</f>
        <v/>
      </c>
      <c r="BH102" s="7"/>
      <c r="BI102" s="7"/>
      <c r="BJ102" s="7"/>
      <c r="BK102" s="7"/>
      <c r="BL102" s="7"/>
      <c r="BM102" s="7">
        <f t="shared" si="19"/>
        <v>0</v>
      </c>
      <c r="BN102" s="7" t="str">
        <f t="shared" si="20"/>
        <v/>
      </c>
      <c r="BO102" s="7" t="str">
        <f t="shared" si="21"/>
        <v/>
      </c>
      <c r="BP102" s="7" t="str">
        <f t="shared" si="22"/>
        <v/>
      </c>
      <c r="BQ102" s="7" t="str">
        <f t="shared" si="23"/>
        <v/>
      </c>
      <c r="BR102" s="12"/>
      <c r="BS102" s="7" t="str">
        <f t="shared" si="24"/>
        <v/>
      </c>
      <c r="BT102" s="7" t="str">
        <f>IF(C102="","",IF(BV102=0,"Sem posição registrada",IFERROR(INDEX(POSICOES!$E:$E,MATCH(C102&amp;"#"&amp;ROUND(BV102*1440,0),POSICOES!$R:$R,0)),"?")))</f>
        <v/>
      </c>
      <c r="BU102" s="7" t="str">
        <f>IF(OR(C102="",BV102=0),"",IFERROR(INDEX(POSICOES!$F:$F,MATCH(C102&amp;"#"&amp;ROUND(BV102*1440,0),POSICOES!$R:$R,0))&amp;"/"&amp;INDEX(POSICOES!$G:$G,MATCH(C102&amp;"#"&amp;ROUND(BV102*1440,0),POSICOES!$R:$R,0))&amp;" - "&amp;INDEX(POSICOES!$H:$H,MATCH(C102&amp;"#"&amp;ROUND(BV102*1440,0),POSICOES!$R:$R,0)),""))</f>
        <v/>
      </c>
      <c r="BV102" s="14">
        <f>IF(C102="",0,SUMPRODUCT(MAX((POSICOES!$C$2:$C$3000=C102)*POSICOES!$B$2:$B$3000)))</f>
        <v>0</v>
      </c>
      <c r="BW102" s="7" t="str">
        <f t="shared" ca="1" si="25"/>
        <v/>
      </c>
      <c r="BX102" s="7" t="str">
        <f t="shared" ca="1" si="26"/>
        <v/>
      </c>
      <c r="BY102" s="12"/>
      <c r="BZ102" s="12"/>
      <c r="CA102" s="7" t="str">
        <f>IF(A102="","",IF(COUNTIFS(FRONTEIRA!$B$2:$B$2000,A102,FRONTEIRA!$AA$2:$AA$2000,"Sim")=0,"",ROUND(SUMIFS(FRONTEIRA!$Y$2:$Y$2000,FRONTEIRA!$B$2:$B$2000,A102,FRONTEIRA!$AA$2:$AA$2000,"Sim"),1)))</f>
        <v/>
      </c>
      <c r="CB102" s="7" t="str">
        <f>IF(A102="","",IFERROR(INDEX(FRONTEIRA!$L:$L,MATCH(A102,FRONTEIRA!$B:$B,0)),""))</f>
        <v/>
      </c>
      <c r="CC102" s="7" t="str">
        <f>IF(A102="","",IF(COUNTIFS(OCORRENCIAS!$B$2:$B$2000,A102,OCORRENCIAS!$Z$2:$Z$2000,"Sim")&gt;0,"Sim","Não"))</f>
        <v/>
      </c>
      <c r="CD102" s="7" t="str">
        <f t="shared" si="27"/>
        <v/>
      </c>
      <c r="CE102" s="7"/>
      <c r="CF102" s="7" t="str">
        <f t="shared" ca="1" si="28"/>
        <v xml:space="preserve">Motorista GR; Motorista seguradora; Veículo GR; Checklist; Espelhamento; SMP; Averbação; </v>
      </c>
      <c r="CG102" s="7" t="str">
        <f t="shared" si="29"/>
        <v/>
      </c>
      <c r="CH102" s="7" t="str">
        <f t="shared" si="30"/>
        <v/>
      </c>
      <c r="CI102" s="7" t="str">
        <f t="shared" si="31"/>
        <v>Não</v>
      </c>
      <c r="CJ102" s="7" t="str">
        <f t="shared" si="32"/>
        <v/>
      </c>
      <c r="CK102" s="7"/>
      <c r="CL102" s="7"/>
      <c r="CM102" s="7"/>
      <c r="CN102" s="12"/>
      <c r="CO102" s="7"/>
      <c r="CP102" s="7" t="str">
        <f t="shared" ca="1" si="33"/>
        <v/>
      </c>
    </row>
    <row r="103" spans="1:94" x14ac:dyDescent="0.25">
      <c r="A103" s="7"/>
      <c r="B103" s="12"/>
      <c r="C103" s="7"/>
      <c r="D103" s="7"/>
      <c r="E103" s="7"/>
      <c r="F103" s="7" t="str">
        <f>IF(C103="","",IFERROR(INDEX(VEICULOS!$C:$C,MATCH(C103,VEICULOS!$A:$A,0)),"?")&amp;IF(D103="",""," + "&amp;IFERROR(INDEX(VEICULOS!$C:$C,MATCH(D103,VEICULOS!$A:$A,0)),"?"))&amp;IF(E103="",""," + "&amp;IFERROR(INDEX(VEICULOS!$C:$C,MATCH(E103,VEICULOS!$A:$A,0)),"?")))</f>
        <v/>
      </c>
      <c r="G103" s="7" t="str">
        <f>IF(C103="","",IFERROR(INDEX(VEICULOS!$I:$I,MATCH(C103,VEICULOS!$A:$A,0)),"Não cadastrado"))</f>
        <v/>
      </c>
      <c r="H103" s="7"/>
      <c r="I103" s="7" t="str">
        <f>IF(H103="","",IFERROR(INDEX(MOTORISTAS!$B:$B,MATCH(H103,MOTORISTAS!$A:$A,0)),"Não cadastrado"))</f>
        <v/>
      </c>
      <c r="J103" s="7"/>
      <c r="K103" s="7"/>
      <c r="L103" s="7" t="str">
        <f>IF(K103="","",IFERROR(INDEX(MOTORISTAS!$B:$B,MATCH(K103,MOTORISTAS!$A:$A,0)),"Não cadastrado"))</f>
        <v/>
      </c>
      <c r="M103" s="7" t="str">
        <f>IF(H103="","",IFERROR(INDEX(MOTORISTAS!$AA:$AA,MATCH(H103,MOTORISTAS!$A:$A,0)),"Não cadastrado"))</f>
        <v/>
      </c>
      <c r="N103" s="7" t="str">
        <f>IF(H103="","",IF(COUNTIFS(CONSULTAS!$C$2:$C$2000,H103,CONSULTAS!$E$2:$E$2000,"GR",CONSULTAS!$S$2:$S$2000,"Sim")&gt;0,"Sim","Não"))</f>
        <v/>
      </c>
      <c r="O103" s="7" t="str">
        <f>IF(H103="","",IFERROR(INDEX(CONSULTAS!$L:$L,MATCH(H103&amp;"#GR",CONSULTAS!$T:$T,0)),"—"))</f>
        <v/>
      </c>
      <c r="P103" s="13" t="str">
        <f>IF(H103="","",IFERROR(INDEX(CONSULTAS!$Q:$Q,MATCH(H103&amp;"#GR",CONSULTAS!$T:$T,0)),""))</f>
        <v/>
      </c>
      <c r="Q103" s="7" t="str">
        <f>IF(H103="","",IF(COUNTIFS(CONSULTAS!$C$2:$C$2000,H103,CONSULTAS!$E$2:$E$2000,"Seguradora",CONSULTAS!$S$2:$S$2000,"Sim")&gt;0,"Sim","Não"))</f>
        <v/>
      </c>
      <c r="R103" s="7" t="str">
        <f>IF(H103="","",IFERROR(INDEX(CONSULTAS!$L:$L,MATCH(H103&amp;"#Seguradora",CONSULTAS!$T:$T,0)),"—"))</f>
        <v/>
      </c>
      <c r="S103" s="13" t="str">
        <f>IF(H103="","",IFERROR(INDEX(CONSULTAS!$Q:$Q,MATCH(H103&amp;"#Seguradora",CONSULTAS!$T:$T,0)),""))</f>
        <v/>
      </c>
      <c r="T103" s="10" t="str">
        <f>IF(H103="","",IFERROR(INDEX(CONSULTAS!$N:$N,MATCH(H103&amp;"#GR",CONSULTAS!$T:$T,0)),""))</f>
        <v/>
      </c>
      <c r="U103" s="7" t="str">
        <f>IF(K103="","N/A",IF(AND(COUNTIFS(CONSULTAS!$C$2:$C$2000,K103,CONSULTAS!$E$2:$E$2000,"GR",CONSULTAS!$S$2:$S$2000,"Sim")&gt;0,COUNTIFS(CONSULTAS!$C$2:$C$2000,K103,CONSULTAS!$E$2:$E$2000,"Seguradora",CONSULTAS!$S$2:$S$2000,"Sim")&gt;0),"Sim","Não"))</f>
        <v>N/A</v>
      </c>
      <c r="V103" s="7" t="str">
        <f>IF(C103="","",IFERROR(INDEX(VEICULOS!$X:$X,MATCH(C103,VEICULOS!$A:$A,0)),"Não"))</f>
        <v/>
      </c>
      <c r="W103" s="7"/>
      <c r="X103" s="7"/>
      <c r="Y103" s="7"/>
      <c r="Z103" s="10"/>
      <c r="AA103" s="7"/>
      <c r="AB103" s="10" t="str">
        <f t="shared" si="17"/>
        <v/>
      </c>
      <c r="AC103" s="7">
        <f>IF(OR(Y103="",AB103=""),0,SUMPRODUCT((PGR_REGRAS!$C$2:$C$61=Y103)*(PGR_REGRAS!$D$2:$D$61&lt;=AB103)*(PGR_REGRAS!$E$2:$E$61&gt;=AB103)*(PGR_REGRAS!$C$2:$C$61&lt;&gt;"")*ROW(PGR_REGRAS!$C$2:$C$61)))</f>
        <v>0</v>
      </c>
      <c r="AD103" s="7" t="str">
        <f>IF(AC103=0,IF(Y103="","","Sem regra - consultar seguradora"),INDEX(PGR_REGRAS!$A:$A,AC103))</f>
        <v/>
      </c>
      <c r="AE103" s="7" t="str">
        <f>IF(AC103=0,"",INDEX(PGR_REGRAS!$T:$T,AC103))</f>
        <v/>
      </c>
      <c r="AF103" s="7" t="str">
        <f>IF(AC103=0,"",INDEX(PGR_REGRAS!$I:$I,AC103))</f>
        <v/>
      </c>
      <c r="AG103" s="7" t="str">
        <f>IF(AC103=0,"",INDEX(PGR_REGRAS!$K:$K,AC103))</f>
        <v/>
      </c>
      <c r="AH103" s="7" t="str">
        <f t="shared" si="18"/>
        <v/>
      </c>
      <c r="AI103" s="7"/>
      <c r="AJ103" s="7"/>
      <c r="AK103" s="7"/>
      <c r="AL103" s="7"/>
      <c r="AM103" s="7"/>
      <c r="AN103" s="7"/>
      <c r="AO103" s="13"/>
      <c r="AP103" s="12"/>
      <c r="AQ103" s="12"/>
      <c r="AR103" s="7" t="str">
        <f>IF(C103="","",IFERROR(INDEX(RASTREADORES!$F:$F,MATCH(C103&amp;"#Principal",RASTREADORES!$Y:$Y,0))&amp;" ("&amp;INDEX(RASTREADORES!$G:$G,MATCH(C103&amp;"#Principal",RASTREADORES!$Y:$Y,0))&amp;")","Sem rastreador principal"))</f>
        <v/>
      </c>
      <c r="AS103" s="7" t="str">
        <f>IF(C103="","",IFERROR(INDEX(RASTREADORES!$H:$H,MATCH(C103&amp;"#Principal",RASTREADORES!$Y:$Y,0)),"—"))</f>
        <v/>
      </c>
      <c r="AT103" s="7" t="str">
        <f>IF(C103="","",IFERROR(INDEX(RASTREADORES!$A:$A,MATCH(C103&amp;"#Redundante",RASTREADORES!$Y:$Y,0)),IFERROR(INDEX(RASTREADORES!$A:$A,MATCH(C103&amp;"#Isca retornável",RASTREADORES!$Y:$Y,0)),IFERROR(INDEX(RASTREADORES!$A:$A,MATCH(C103&amp;"#Isca descartável",RASTREADORES!$Y:$Y,0)),"Nenhum"))))</f>
        <v/>
      </c>
      <c r="AU103" s="7" t="str">
        <f>IF(C103="","",IFERROR(INDEX(RASTREADORES!$L:$L,MATCH(C103&amp;"#Principal",RASTREADORES!$Y:$Y,0)),""))</f>
        <v/>
      </c>
      <c r="AV103" s="7" t="str">
        <f>IF(C103="","",IF(COUNTIFS(ESPELHAMENTOS!$B$2:$B$2000,C103,ESPELHAMENTOS!$O$2:$O$2000,"Sim")&gt;0,"Sim","Não"))</f>
        <v/>
      </c>
      <c r="AW103" s="7" t="str">
        <f>IF(C103="","",COUNTIFS(ESPELHAMENTOS!$B$2:$B$2000,C103,ESPELHAMENTOS!$O$2:$O$2000,"Sim"))</f>
        <v/>
      </c>
      <c r="AX103" s="7" t="str">
        <f>IF(C103="","",IF(COUNTIFS(ESPELHAMENTOS!$B$2:$B$2000,C103,ESPELHAMENTOS!$O$2:$O$2000,"Sim",ESPELHAMENTOS!$E$2:$E$2000,"GR transportadora")&gt;0,"Sim","Não"))</f>
        <v/>
      </c>
      <c r="AY103" s="7" t="str">
        <f>IF(OR(AQ103="",C103=""),"",IFERROR(ROUND((AQ103-SUMPRODUCT(MIN((ESPELHAMENTOS!$C$2:$C$2000=A103)*ESPELHAMENTOS!$H$2:$H$2000+(ESPELHAMENTOS!$C$2:$C$2000&lt;&gt;A103)*99999)))*24,1),""))</f>
        <v/>
      </c>
      <c r="AZ103" s="7" t="str">
        <f ca="1">IF(C103="","",IF(COUNTIFS(CHECKLISTS!$B$2:$B$2000,C103,CHECKLISTS!$AH$2:$AH$2000,"Válido",CHECKLISTS!$AG$2:$AG$2000,"&gt;="&amp;INT(IF(AO103="",TODAY(),AO103)))+COUNTIFS(CHECKLISTS!$B$2:$B$2000,C103,CHECKLISTS!$AH$2:$AH$2000,"Vence &lt;=7d",CHECKLISTS!$AG$2:$AG$2000,"&gt;="&amp;INT(IF(AO103="",TODAY(),AO103)))&gt;0,"Sim","Não"))</f>
        <v/>
      </c>
      <c r="BA103" s="13" t="str">
        <f>IF(C103="","",IF(COUNTIFS(CHECKLISTS!$B$2:$B$2000,C103,CHECKLISTS!$AF$2:$AF$2000,"Aprovado")=0,"",SUMPRODUCT(MAX((CHECKLISTS!$B$2:$B$2000=C103)*CHECKLISTS!$AG$2:$AG$2000))))</f>
        <v/>
      </c>
      <c r="BB103" s="7" t="str">
        <f>IF(A103="","",IF(COUNTIFS(SMP!$B$2:$B$2000,A103,SMP!$I$2:$I$2000,"Liberada")+COUNTIFS(SMP!$B$2:$B$2000,A103,SMP!$I$2:$I$2000,"Em andamento")+COUNTIFS(SMP!$B$2:$B$2000,A103,SMP!$I$2:$I$2000,"Finalizada")&gt;0,"Sim","Não"))</f>
        <v/>
      </c>
      <c r="BC103" s="7" t="str">
        <f>IF(A103="","",IFERROR(INDEX(SMP!$A:$A,MATCH(A103,SMP!$B:$B,0)),"—"))</f>
        <v/>
      </c>
      <c r="BD103" s="7" t="str">
        <f>IF(A103="","",IFERROR(INDEX(SMP!$I:$I,MATCH(A103,SMP!$B:$B,0)),"Não aberta"))</f>
        <v/>
      </c>
      <c r="BE103" s="7" t="str">
        <f>IF(A103="","",IFERROR(INDEX(SMP!$D:$D,MATCH(A103,SMP!$B:$B,0)),""))</f>
        <v/>
      </c>
      <c r="BF103" s="7" t="str">
        <f>IF(A103="","",IF(COUNTIFS(AVERBACOES!$B$2:$B$2000,A103,AVERBACOES!$Q$2:$Q$2000,"Averbado completo")+COUNTIFS(AVERBACOES!$B$2:$B$2000,A103,AVERBACOES!$Q$2:$Q$2000,"Averbado CRT")+COUNTIFS(AVERBACOES!$B$2:$B$2000,A103,AVERBACOES!$Q$2:$Q$2000,"Averbado CT-e")+COUNTIFS(AVERBACOES!$B$2:$B$2000,A103,AVERBACOES!$Q$2:$Q$2000,"Averbado MDF-e")+COUNTIFS(AVERBACOES!$B$2:$B$2000,A103,AVERBACOES!$Q$2:$Q$2000,"Averbado pelo embarcador")&gt;0,"Sim","Não"))</f>
        <v/>
      </c>
      <c r="BG103" s="7" t="str">
        <f>IF(A103="","",IFERROR(INDEX(AVERBACOES!$L:$L,MATCH(A103,AVERBACOES!$B:$B,0)),"—"))</f>
        <v/>
      </c>
      <c r="BH103" s="7"/>
      <c r="BI103" s="7"/>
      <c r="BJ103" s="7"/>
      <c r="BK103" s="7"/>
      <c r="BL103" s="7"/>
      <c r="BM103" s="7">
        <f t="shared" si="19"/>
        <v>0</v>
      </c>
      <c r="BN103" s="7" t="str">
        <f t="shared" si="20"/>
        <v/>
      </c>
      <c r="BO103" s="7" t="str">
        <f t="shared" si="21"/>
        <v/>
      </c>
      <c r="BP103" s="7" t="str">
        <f t="shared" si="22"/>
        <v/>
      </c>
      <c r="BQ103" s="7" t="str">
        <f t="shared" si="23"/>
        <v/>
      </c>
      <c r="BR103" s="12"/>
      <c r="BS103" s="7" t="str">
        <f t="shared" si="24"/>
        <v/>
      </c>
      <c r="BT103" s="7" t="str">
        <f>IF(C103="","",IF(BV103=0,"Sem posição registrada",IFERROR(INDEX(POSICOES!$E:$E,MATCH(C103&amp;"#"&amp;ROUND(BV103*1440,0),POSICOES!$R:$R,0)),"?")))</f>
        <v/>
      </c>
      <c r="BU103" s="7" t="str">
        <f>IF(OR(C103="",BV103=0),"",IFERROR(INDEX(POSICOES!$F:$F,MATCH(C103&amp;"#"&amp;ROUND(BV103*1440,0),POSICOES!$R:$R,0))&amp;"/"&amp;INDEX(POSICOES!$G:$G,MATCH(C103&amp;"#"&amp;ROUND(BV103*1440,0),POSICOES!$R:$R,0))&amp;" - "&amp;INDEX(POSICOES!$H:$H,MATCH(C103&amp;"#"&amp;ROUND(BV103*1440,0),POSICOES!$R:$R,0)),""))</f>
        <v/>
      </c>
      <c r="BV103" s="14">
        <f>IF(C103="",0,SUMPRODUCT(MAX((POSICOES!$C$2:$C$3000=C103)*POSICOES!$B$2:$B$3000)))</f>
        <v>0</v>
      </c>
      <c r="BW103" s="7" t="str">
        <f t="shared" ca="1" si="25"/>
        <v/>
      </c>
      <c r="BX103" s="7" t="str">
        <f t="shared" ca="1" si="26"/>
        <v/>
      </c>
      <c r="BY103" s="12"/>
      <c r="BZ103" s="12"/>
      <c r="CA103" s="7" t="str">
        <f>IF(A103="","",IF(COUNTIFS(FRONTEIRA!$B$2:$B$2000,A103,FRONTEIRA!$AA$2:$AA$2000,"Sim")=0,"",ROUND(SUMIFS(FRONTEIRA!$Y$2:$Y$2000,FRONTEIRA!$B$2:$B$2000,A103,FRONTEIRA!$AA$2:$AA$2000,"Sim"),1)))</f>
        <v/>
      </c>
      <c r="CB103" s="7" t="str">
        <f>IF(A103="","",IFERROR(INDEX(FRONTEIRA!$L:$L,MATCH(A103,FRONTEIRA!$B:$B,0)),""))</f>
        <v/>
      </c>
      <c r="CC103" s="7" t="str">
        <f>IF(A103="","",IF(COUNTIFS(OCORRENCIAS!$B$2:$B$2000,A103,OCORRENCIAS!$Z$2:$Z$2000,"Sim")&gt;0,"Sim","Não"))</f>
        <v/>
      </c>
      <c r="CD103" s="7" t="str">
        <f t="shared" si="27"/>
        <v/>
      </c>
      <c r="CE103" s="7"/>
      <c r="CF103" s="7" t="str">
        <f t="shared" ca="1" si="28"/>
        <v xml:space="preserve">Motorista GR; Motorista seguradora; Veículo GR; Checklist; Espelhamento; SMP; Averbação; </v>
      </c>
      <c r="CG103" s="7" t="str">
        <f t="shared" si="29"/>
        <v/>
      </c>
      <c r="CH103" s="7" t="str">
        <f t="shared" si="30"/>
        <v/>
      </c>
      <c r="CI103" s="7" t="str">
        <f t="shared" si="31"/>
        <v>Não</v>
      </c>
      <c r="CJ103" s="7" t="str">
        <f t="shared" si="32"/>
        <v/>
      </c>
      <c r="CK103" s="7"/>
      <c r="CL103" s="7"/>
      <c r="CM103" s="7"/>
      <c r="CN103" s="12"/>
      <c r="CO103" s="7"/>
      <c r="CP103" s="7" t="str">
        <f t="shared" ca="1" si="33"/>
        <v/>
      </c>
    </row>
    <row r="104" spans="1:94" x14ac:dyDescent="0.25">
      <c r="A104" s="7"/>
      <c r="B104" s="12"/>
      <c r="C104" s="7"/>
      <c r="D104" s="7"/>
      <c r="E104" s="7"/>
      <c r="F104" s="7" t="str">
        <f>IF(C104="","",IFERROR(INDEX(VEICULOS!$C:$C,MATCH(C104,VEICULOS!$A:$A,0)),"?")&amp;IF(D104="",""," + "&amp;IFERROR(INDEX(VEICULOS!$C:$C,MATCH(D104,VEICULOS!$A:$A,0)),"?"))&amp;IF(E104="",""," + "&amp;IFERROR(INDEX(VEICULOS!$C:$C,MATCH(E104,VEICULOS!$A:$A,0)),"?")))</f>
        <v/>
      </c>
      <c r="G104" s="7" t="str">
        <f>IF(C104="","",IFERROR(INDEX(VEICULOS!$I:$I,MATCH(C104,VEICULOS!$A:$A,0)),"Não cadastrado"))</f>
        <v/>
      </c>
      <c r="H104" s="7"/>
      <c r="I104" s="7" t="str">
        <f>IF(H104="","",IFERROR(INDEX(MOTORISTAS!$B:$B,MATCH(H104,MOTORISTAS!$A:$A,0)),"Não cadastrado"))</f>
        <v/>
      </c>
      <c r="J104" s="7"/>
      <c r="K104" s="7"/>
      <c r="L104" s="7" t="str">
        <f>IF(K104="","",IFERROR(INDEX(MOTORISTAS!$B:$B,MATCH(K104,MOTORISTAS!$A:$A,0)),"Não cadastrado"))</f>
        <v/>
      </c>
      <c r="M104" s="7" t="str">
        <f>IF(H104="","",IFERROR(INDEX(MOTORISTAS!$AA:$AA,MATCH(H104,MOTORISTAS!$A:$A,0)),"Não cadastrado"))</f>
        <v/>
      </c>
      <c r="N104" s="7" t="str">
        <f>IF(H104="","",IF(COUNTIFS(CONSULTAS!$C$2:$C$2000,H104,CONSULTAS!$E$2:$E$2000,"GR",CONSULTAS!$S$2:$S$2000,"Sim")&gt;0,"Sim","Não"))</f>
        <v/>
      </c>
      <c r="O104" s="7" t="str">
        <f>IF(H104="","",IFERROR(INDEX(CONSULTAS!$L:$L,MATCH(H104&amp;"#GR",CONSULTAS!$T:$T,0)),"—"))</f>
        <v/>
      </c>
      <c r="P104" s="13" t="str">
        <f>IF(H104="","",IFERROR(INDEX(CONSULTAS!$Q:$Q,MATCH(H104&amp;"#GR",CONSULTAS!$T:$T,0)),""))</f>
        <v/>
      </c>
      <c r="Q104" s="7" t="str">
        <f>IF(H104="","",IF(COUNTIFS(CONSULTAS!$C$2:$C$2000,H104,CONSULTAS!$E$2:$E$2000,"Seguradora",CONSULTAS!$S$2:$S$2000,"Sim")&gt;0,"Sim","Não"))</f>
        <v/>
      </c>
      <c r="R104" s="7" t="str">
        <f>IF(H104="","",IFERROR(INDEX(CONSULTAS!$L:$L,MATCH(H104&amp;"#Seguradora",CONSULTAS!$T:$T,0)),"—"))</f>
        <v/>
      </c>
      <c r="S104" s="13" t="str">
        <f>IF(H104="","",IFERROR(INDEX(CONSULTAS!$Q:$Q,MATCH(H104&amp;"#Seguradora",CONSULTAS!$T:$T,0)),""))</f>
        <v/>
      </c>
      <c r="T104" s="10" t="str">
        <f>IF(H104="","",IFERROR(INDEX(CONSULTAS!$N:$N,MATCH(H104&amp;"#GR",CONSULTAS!$T:$T,0)),""))</f>
        <v/>
      </c>
      <c r="U104" s="7" t="str">
        <f>IF(K104="","N/A",IF(AND(COUNTIFS(CONSULTAS!$C$2:$C$2000,K104,CONSULTAS!$E$2:$E$2000,"GR",CONSULTAS!$S$2:$S$2000,"Sim")&gt;0,COUNTIFS(CONSULTAS!$C$2:$C$2000,K104,CONSULTAS!$E$2:$E$2000,"Seguradora",CONSULTAS!$S$2:$S$2000,"Sim")&gt;0),"Sim","Não"))</f>
        <v>N/A</v>
      </c>
      <c r="V104" s="7" t="str">
        <f>IF(C104="","",IFERROR(INDEX(VEICULOS!$X:$X,MATCH(C104,VEICULOS!$A:$A,0)),"Não"))</f>
        <v/>
      </c>
      <c r="W104" s="7"/>
      <c r="X104" s="7"/>
      <c r="Y104" s="7"/>
      <c r="Z104" s="10"/>
      <c r="AA104" s="7"/>
      <c r="AB104" s="10" t="str">
        <f t="shared" si="17"/>
        <v/>
      </c>
      <c r="AC104" s="7">
        <f>IF(OR(Y104="",AB104=""),0,SUMPRODUCT((PGR_REGRAS!$C$2:$C$61=Y104)*(PGR_REGRAS!$D$2:$D$61&lt;=AB104)*(PGR_REGRAS!$E$2:$E$61&gt;=AB104)*(PGR_REGRAS!$C$2:$C$61&lt;&gt;"")*ROW(PGR_REGRAS!$C$2:$C$61)))</f>
        <v>0</v>
      </c>
      <c r="AD104" s="7" t="str">
        <f>IF(AC104=0,IF(Y104="","","Sem regra - consultar seguradora"),INDEX(PGR_REGRAS!$A:$A,AC104))</f>
        <v/>
      </c>
      <c r="AE104" s="7" t="str">
        <f>IF(AC104=0,"",INDEX(PGR_REGRAS!$T:$T,AC104))</f>
        <v/>
      </c>
      <c r="AF104" s="7" t="str">
        <f>IF(AC104=0,"",INDEX(PGR_REGRAS!$I:$I,AC104))</f>
        <v/>
      </c>
      <c r="AG104" s="7" t="str">
        <f>IF(AC104=0,"",INDEX(PGR_REGRAS!$K:$K,AC104))</f>
        <v/>
      </c>
      <c r="AH104" s="7" t="str">
        <f t="shared" si="18"/>
        <v/>
      </c>
      <c r="AI104" s="7"/>
      <c r="AJ104" s="7"/>
      <c r="AK104" s="7"/>
      <c r="AL104" s="7"/>
      <c r="AM104" s="7"/>
      <c r="AN104" s="7"/>
      <c r="AO104" s="13"/>
      <c r="AP104" s="12"/>
      <c r="AQ104" s="12"/>
      <c r="AR104" s="7" t="str">
        <f>IF(C104="","",IFERROR(INDEX(RASTREADORES!$F:$F,MATCH(C104&amp;"#Principal",RASTREADORES!$Y:$Y,0))&amp;" ("&amp;INDEX(RASTREADORES!$G:$G,MATCH(C104&amp;"#Principal",RASTREADORES!$Y:$Y,0))&amp;")","Sem rastreador principal"))</f>
        <v/>
      </c>
      <c r="AS104" s="7" t="str">
        <f>IF(C104="","",IFERROR(INDEX(RASTREADORES!$H:$H,MATCH(C104&amp;"#Principal",RASTREADORES!$Y:$Y,0)),"—"))</f>
        <v/>
      </c>
      <c r="AT104" s="7" t="str">
        <f>IF(C104="","",IFERROR(INDEX(RASTREADORES!$A:$A,MATCH(C104&amp;"#Redundante",RASTREADORES!$Y:$Y,0)),IFERROR(INDEX(RASTREADORES!$A:$A,MATCH(C104&amp;"#Isca retornável",RASTREADORES!$Y:$Y,0)),IFERROR(INDEX(RASTREADORES!$A:$A,MATCH(C104&amp;"#Isca descartável",RASTREADORES!$Y:$Y,0)),"Nenhum"))))</f>
        <v/>
      </c>
      <c r="AU104" s="7" t="str">
        <f>IF(C104="","",IFERROR(INDEX(RASTREADORES!$L:$L,MATCH(C104&amp;"#Principal",RASTREADORES!$Y:$Y,0)),""))</f>
        <v/>
      </c>
      <c r="AV104" s="7" t="str">
        <f>IF(C104="","",IF(COUNTIFS(ESPELHAMENTOS!$B$2:$B$2000,C104,ESPELHAMENTOS!$O$2:$O$2000,"Sim")&gt;0,"Sim","Não"))</f>
        <v/>
      </c>
      <c r="AW104" s="7" t="str">
        <f>IF(C104="","",COUNTIFS(ESPELHAMENTOS!$B$2:$B$2000,C104,ESPELHAMENTOS!$O$2:$O$2000,"Sim"))</f>
        <v/>
      </c>
      <c r="AX104" s="7" t="str">
        <f>IF(C104="","",IF(COUNTIFS(ESPELHAMENTOS!$B$2:$B$2000,C104,ESPELHAMENTOS!$O$2:$O$2000,"Sim",ESPELHAMENTOS!$E$2:$E$2000,"GR transportadora")&gt;0,"Sim","Não"))</f>
        <v/>
      </c>
      <c r="AY104" s="7" t="str">
        <f>IF(OR(AQ104="",C104=""),"",IFERROR(ROUND((AQ104-SUMPRODUCT(MIN((ESPELHAMENTOS!$C$2:$C$2000=A104)*ESPELHAMENTOS!$H$2:$H$2000+(ESPELHAMENTOS!$C$2:$C$2000&lt;&gt;A104)*99999)))*24,1),""))</f>
        <v/>
      </c>
      <c r="AZ104" s="7" t="str">
        <f ca="1">IF(C104="","",IF(COUNTIFS(CHECKLISTS!$B$2:$B$2000,C104,CHECKLISTS!$AH$2:$AH$2000,"Válido",CHECKLISTS!$AG$2:$AG$2000,"&gt;="&amp;INT(IF(AO104="",TODAY(),AO104)))+COUNTIFS(CHECKLISTS!$B$2:$B$2000,C104,CHECKLISTS!$AH$2:$AH$2000,"Vence &lt;=7d",CHECKLISTS!$AG$2:$AG$2000,"&gt;="&amp;INT(IF(AO104="",TODAY(),AO104)))&gt;0,"Sim","Não"))</f>
        <v/>
      </c>
      <c r="BA104" s="13" t="str">
        <f>IF(C104="","",IF(COUNTIFS(CHECKLISTS!$B$2:$B$2000,C104,CHECKLISTS!$AF$2:$AF$2000,"Aprovado")=0,"",SUMPRODUCT(MAX((CHECKLISTS!$B$2:$B$2000=C104)*CHECKLISTS!$AG$2:$AG$2000))))</f>
        <v/>
      </c>
      <c r="BB104" s="7" t="str">
        <f>IF(A104="","",IF(COUNTIFS(SMP!$B$2:$B$2000,A104,SMP!$I$2:$I$2000,"Liberada")+COUNTIFS(SMP!$B$2:$B$2000,A104,SMP!$I$2:$I$2000,"Em andamento")+COUNTIFS(SMP!$B$2:$B$2000,A104,SMP!$I$2:$I$2000,"Finalizada")&gt;0,"Sim","Não"))</f>
        <v/>
      </c>
      <c r="BC104" s="7" t="str">
        <f>IF(A104="","",IFERROR(INDEX(SMP!$A:$A,MATCH(A104,SMP!$B:$B,0)),"—"))</f>
        <v/>
      </c>
      <c r="BD104" s="7" t="str">
        <f>IF(A104="","",IFERROR(INDEX(SMP!$I:$I,MATCH(A104,SMP!$B:$B,0)),"Não aberta"))</f>
        <v/>
      </c>
      <c r="BE104" s="7" t="str">
        <f>IF(A104="","",IFERROR(INDEX(SMP!$D:$D,MATCH(A104,SMP!$B:$B,0)),""))</f>
        <v/>
      </c>
      <c r="BF104" s="7" t="str">
        <f>IF(A104="","",IF(COUNTIFS(AVERBACOES!$B$2:$B$2000,A104,AVERBACOES!$Q$2:$Q$2000,"Averbado completo")+COUNTIFS(AVERBACOES!$B$2:$B$2000,A104,AVERBACOES!$Q$2:$Q$2000,"Averbado CRT")+COUNTIFS(AVERBACOES!$B$2:$B$2000,A104,AVERBACOES!$Q$2:$Q$2000,"Averbado CT-e")+COUNTIFS(AVERBACOES!$B$2:$B$2000,A104,AVERBACOES!$Q$2:$Q$2000,"Averbado MDF-e")+COUNTIFS(AVERBACOES!$B$2:$B$2000,A104,AVERBACOES!$Q$2:$Q$2000,"Averbado pelo embarcador")&gt;0,"Sim","Não"))</f>
        <v/>
      </c>
      <c r="BG104" s="7" t="str">
        <f>IF(A104="","",IFERROR(INDEX(AVERBACOES!$L:$L,MATCH(A104,AVERBACOES!$B:$B,0)),"—"))</f>
        <v/>
      </c>
      <c r="BH104" s="7"/>
      <c r="BI104" s="7"/>
      <c r="BJ104" s="7"/>
      <c r="BK104" s="7"/>
      <c r="BL104" s="7"/>
      <c r="BM104" s="7">
        <f t="shared" si="19"/>
        <v>0</v>
      </c>
      <c r="BN104" s="7" t="str">
        <f t="shared" si="20"/>
        <v/>
      </c>
      <c r="BO104" s="7" t="str">
        <f t="shared" si="21"/>
        <v/>
      </c>
      <c r="BP104" s="7" t="str">
        <f t="shared" si="22"/>
        <v/>
      </c>
      <c r="BQ104" s="7" t="str">
        <f t="shared" si="23"/>
        <v/>
      </c>
      <c r="BR104" s="12"/>
      <c r="BS104" s="7" t="str">
        <f t="shared" si="24"/>
        <v/>
      </c>
      <c r="BT104" s="7" t="str">
        <f>IF(C104="","",IF(BV104=0,"Sem posição registrada",IFERROR(INDEX(POSICOES!$E:$E,MATCH(C104&amp;"#"&amp;ROUND(BV104*1440,0),POSICOES!$R:$R,0)),"?")))</f>
        <v/>
      </c>
      <c r="BU104" s="7" t="str">
        <f>IF(OR(C104="",BV104=0),"",IFERROR(INDEX(POSICOES!$F:$F,MATCH(C104&amp;"#"&amp;ROUND(BV104*1440,0),POSICOES!$R:$R,0))&amp;"/"&amp;INDEX(POSICOES!$G:$G,MATCH(C104&amp;"#"&amp;ROUND(BV104*1440,0),POSICOES!$R:$R,0))&amp;" - "&amp;INDEX(POSICOES!$H:$H,MATCH(C104&amp;"#"&amp;ROUND(BV104*1440,0),POSICOES!$R:$R,0)),""))</f>
        <v/>
      </c>
      <c r="BV104" s="14">
        <f>IF(C104="",0,SUMPRODUCT(MAX((POSICOES!$C$2:$C$3000=C104)*POSICOES!$B$2:$B$3000)))</f>
        <v>0</v>
      </c>
      <c r="BW104" s="7" t="str">
        <f t="shared" ca="1" si="25"/>
        <v/>
      </c>
      <c r="BX104" s="7" t="str">
        <f t="shared" ca="1" si="26"/>
        <v/>
      </c>
      <c r="BY104" s="12"/>
      <c r="BZ104" s="12"/>
      <c r="CA104" s="7" t="str">
        <f>IF(A104="","",IF(COUNTIFS(FRONTEIRA!$B$2:$B$2000,A104,FRONTEIRA!$AA$2:$AA$2000,"Sim")=0,"",ROUND(SUMIFS(FRONTEIRA!$Y$2:$Y$2000,FRONTEIRA!$B$2:$B$2000,A104,FRONTEIRA!$AA$2:$AA$2000,"Sim"),1)))</f>
        <v/>
      </c>
      <c r="CB104" s="7" t="str">
        <f>IF(A104="","",IFERROR(INDEX(FRONTEIRA!$L:$L,MATCH(A104,FRONTEIRA!$B:$B,0)),""))</f>
        <v/>
      </c>
      <c r="CC104" s="7" t="str">
        <f>IF(A104="","",IF(COUNTIFS(OCORRENCIAS!$B$2:$B$2000,A104,OCORRENCIAS!$Z$2:$Z$2000,"Sim")&gt;0,"Sim","Não"))</f>
        <v/>
      </c>
      <c r="CD104" s="7" t="str">
        <f t="shared" si="27"/>
        <v/>
      </c>
      <c r="CE104" s="7"/>
      <c r="CF104" s="7" t="str">
        <f t="shared" ca="1" si="28"/>
        <v xml:space="preserve">Motorista GR; Motorista seguradora; Veículo GR; Checklist; Espelhamento; SMP; Averbação; </v>
      </c>
      <c r="CG104" s="7" t="str">
        <f t="shared" si="29"/>
        <v/>
      </c>
      <c r="CH104" s="7" t="str">
        <f t="shared" si="30"/>
        <v/>
      </c>
      <c r="CI104" s="7" t="str">
        <f t="shared" si="31"/>
        <v>Não</v>
      </c>
      <c r="CJ104" s="7" t="str">
        <f t="shared" si="32"/>
        <v/>
      </c>
      <c r="CK104" s="7"/>
      <c r="CL104" s="7"/>
      <c r="CM104" s="7"/>
      <c r="CN104" s="12"/>
      <c r="CO104" s="7"/>
      <c r="CP104" s="7" t="str">
        <f t="shared" ca="1" si="33"/>
        <v/>
      </c>
    </row>
    <row r="105" spans="1:94" x14ac:dyDescent="0.25">
      <c r="A105" s="7"/>
      <c r="B105" s="12"/>
      <c r="C105" s="7"/>
      <c r="D105" s="7"/>
      <c r="E105" s="7"/>
      <c r="F105" s="7" t="str">
        <f>IF(C105="","",IFERROR(INDEX(VEICULOS!$C:$C,MATCH(C105,VEICULOS!$A:$A,0)),"?")&amp;IF(D105="",""," + "&amp;IFERROR(INDEX(VEICULOS!$C:$C,MATCH(D105,VEICULOS!$A:$A,0)),"?"))&amp;IF(E105="",""," + "&amp;IFERROR(INDEX(VEICULOS!$C:$C,MATCH(E105,VEICULOS!$A:$A,0)),"?")))</f>
        <v/>
      </c>
      <c r="G105" s="7" t="str">
        <f>IF(C105="","",IFERROR(INDEX(VEICULOS!$I:$I,MATCH(C105,VEICULOS!$A:$A,0)),"Não cadastrado"))</f>
        <v/>
      </c>
      <c r="H105" s="7"/>
      <c r="I105" s="7" t="str">
        <f>IF(H105="","",IFERROR(INDEX(MOTORISTAS!$B:$B,MATCH(H105,MOTORISTAS!$A:$A,0)),"Não cadastrado"))</f>
        <v/>
      </c>
      <c r="J105" s="7"/>
      <c r="K105" s="7"/>
      <c r="L105" s="7" t="str">
        <f>IF(K105="","",IFERROR(INDEX(MOTORISTAS!$B:$B,MATCH(K105,MOTORISTAS!$A:$A,0)),"Não cadastrado"))</f>
        <v/>
      </c>
      <c r="M105" s="7" t="str">
        <f>IF(H105="","",IFERROR(INDEX(MOTORISTAS!$AA:$AA,MATCH(H105,MOTORISTAS!$A:$A,0)),"Não cadastrado"))</f>
        <v/>
      </c>
      <c r="N105" s="7" t="str">
        <f>IF(H105="","",IF(COUNTIFS(CONSULTAS!$C$2:$C$2000,H105,CONSULTAS!$E$2:$E$2000,"GR",CONSULTAS!$S$2:$S$2000,"Sim")&gt;0,"Sim","Não"))</f>
        <v/>
      </c>
      <c r="O105" s="7" t="str">
        <f>IF(H105="","",IFERROR(INDEX(CONSULTAS!$L:$L,MATCH(H105&amp;"#GR",CONSULTAS!$T:$T,0)),"—"))</f>
        <v/>
      </c>
      <c r="P105" s="13" t="str">
        <f>IF(H105="","",IFERROR(INDEX(CONSULTAS!$Q:$Q,MATCH(H105&amp;"#GR",CONSULTAS!$T:$T,0)),""))</f>
        <v/>
      </c>
      <c r="Q105" s="7" t="str">
        <f>IF(H105="","",IF(COUNTIFS(CONSULTAS!$C$2:$C$2000,H105,CONSULTAS!$E$2:$E$2000,"Seguradora",CONSULTAS!$S$2:$S$2000,"Sim")&gt;0,"Sim","Não"))</f>
        <v/>
      </c>
      <c r="R105" s="7" t="str">
        <f>IF(H105="","",IFERROR(INDEX(CONSULTAS!$L:$L,MATCH(H105&amp;"#Seguradora",CONSULTAS!$T:$T,0)),"—"))</f>
        <v/>
      </c>
      <c r="S105" s="13" t="str">
        <f>IF(H105="","",IFERROR(INDEX(CONSULTAS!$Q:$Q,MATCH(H105&amp;"#Seguradora",CONSULTAS!$T:$T,0)),""))</f>
        <v/>
      </c>
      <c r="T105" s="10" t="str">
        <f>IF(H105="","",IFERROR(INDEX(CONSULTAS!$N:$N,MATCH(H105&amp;"#GR",CONSULTAS!$T:$T,0)),""))</f>
        <v/>
      </c>
      <c r="U105" s="7" t="str">
        <f>IF(K105="","N/A",IF(AND(COUNTIFS(CONSULTAS!$C$2:$C$2000,K105,CONSULTAS!$E$2:$E$2000,"GR",CONSULTAS!$S$2:$S$2000,"Sim")&gt;0,COUNTIFS(CONSULTAS!$C$2:$C$2000,K105,CONSULTAS!$E$2:$E$2000,"Seguradora",CONSULTAS!$S$2:$S$2000,"Sim")&gt;0),"Sim","Não"))</f>
        <v>N/A</v>
      </c>
      <c r="V105" s="7" t="str">
        <f>IF(C105="","",IFERROR(INDEX(VEICULOS!$X:$X,MATCH(C105,VEICULOS!$A:$A,0)),"Não"))</f>
        <v/>
      </c>
      <c r="W105" s="7"/>
      <c r="X105" s="7"/>
      <c r="Y105" s="7"/>
      <c r="Z105" s="10"/>
      <c r="AA105" s="7"/>
      <c r="AB105" s="10" t="str">
        <f t="shared" si="17"/>
        <v/>
      </c>
      <c r="AC105" s="7">
        <f>IF(OR(Y105="",AB105=""),0,SUMPRODUCT((PGR_REGRAS!$C$2:$C$61=Y105)*(PGR_REGRAS!$D$2:$D$61&lt;=AB105)*(PGR_REGRAS!$E$2:$E$61&gt;=AB105)*(PGR_REGRAS!$C$2:$C$61&lt;&gt;"")*ROW(PGR_REGRAS!$C$2:$C$61)))</f>
        <v>0</v>
      </c>
      <c r="AD105" s="7" t="str">
        <f>IF(AC105=0,IF(Y105="","","Sem regra - consultar seguradora"),INDEX(PGR_REGRAS!$A:$A,AC105))</f>
        <v/>
      </c>
      <c r="AE105" s="7" t="str">
        <f>IF(AC105=0,"",INDEX(PGR_REGRAS!$T:$T,AC105))</f>
        <v/>
      </c>
      <c r="AF105" s="7" t="str">
        <f>IF(AC105=0,"",INDEX(PGR_REGRAS!$I:$I,AC105))</f>
        <v/>
      </c>
      <c r="AG105" s="7" t="str">
        <f>IF(AC105=0,"",INDEX(PGR_REGRAS!$K:$K,AC105))</f>
        <v/>
      </c>
      <c r="AH105" s="7" t="str">
        <f t="shared" si="18"/>
        <v/>
      </c>
      <c r="AI105" s="7"/>
      <c r="AJ105" s="7"/>
      <c r="AK105" s="7"/>
      <c r="AL105" s="7"/>
      <c r="AM105" s="7"/>
      <c r="AN105" s="7"/>
      <c r="AO105" s="13"/>
      <c r="AP105" s="12"/>
      <c r="AQ105" s="12"/>
      <c r="AR105" s="7" t="str">
        <f>IF(C105="","",IFERROR(INDEX(RASTREADORES!$F:$F,MATCH(C105&amp;"#Principal",RASTREADORES!$Y:$Y,0))&amp;" ("&amp;INDEX(RASTREADORES!$G:$G,MATCH(C105&amp;"#Principal",RASTREADORES!$Y:$Y,0))&amp;")","Sem rastreador principal"))</f>
        <v/>
      </c>
      <c r="AS105" s="7" t="str">
        <f>IF(C105="","",IFERROR(INDEX(RASTREADORES!$H:$H,MATCH(C105&amp;"#Principal",RASTREADORES!$Y:$Y,0)),"—"))</f>
        <v/>
      </c>
      <c r="AT105" s="7" t="str">
        <f>IF(C105="","",IFERROR(INDEX(RASTREADORES!$A:$A,MATCH(C105&amp;"#Redundante",RASTREADORES!$Y:$Y,0)),IFERROR(INDEX(RASTREADORES!$A:$A,MATCH(C105&amp;"#Isca retornável",RASTREADORES!$Y:$Y,0)),IFERROR(INDEX(RASTREADORES!$A:$A,MATCH(C105&amp;"#Isca descartável",RASTREADORES!$Y:$Y,0)),"Nenhum"))))</f>
        <v/>
      </c>
      <c r="AU105" s="7" t="str">
        <f>IF(C105="","",IFERROR(INDEX(RASTREADORES!$L:$L,MATCH(C105&amp;"#Principal",RASTREADORES!$Y:$Y,0)),""))</f>
        <v/>
      </c>
      <c r="AV105" s="7" t="str">
        <f>IF(C105="","",IF(COUNTIFS(ESPELHAMENTOS!$B$2:$B$2000,C105,ESPELHAMENTOS!$O$2:$O$2000,"Sim")&gt;0,"Sim","Não"))</f>
        <v/>
      </c>
      <c r="AW105" s="7" t="str">
        <f>IF(C105="","",COUNTIFS(ESPELHAMENTOS!$B$2:$B$2000,C105,ESPELHAMENTOS!$O$2:$O$2000,"Sim"))</f>
        <v/>
      </c>
      <c r="AX105" s="7" t="str">
        <f>IF(C105="","",IF(COUNTIFS(ESPELHAMENTOS!$B$2:$B$2000,C105,ESPELHAMENTOS!$O$2:$O$2000,"Sim",ESPELHAMENTOS!$E$2:$E$2000,"GR transportadora")&gt;0,"Sim","Não"))</f>
        <v/>
      </c>
      <c r="AY105" s="7" t="str">
        <f>IF(OR(AQ105="",C105=""),"",IFERROR(ROUND((AQ105-SUMPRODUCT(MIN((ESPELHAMENTOS!$C$2:$C$2000=A105)*ESPELHAMENTOS!$H$2:$H$2000+(ESPELHAMENTOS!$C$2:$C$2000&lt;&gt;A105)*99999)))*24,1),""))</f>
        <v/>
      </c>
      <c r="AZ105" s="7" t="str">
        <f ca="1">IF(C105="","",IF(COUNTIFS(CHECKLISTS!$B$2:$B$2000,C105,CHECKLISTS!$AH$2:$AH$2000,"Válido",CHECKLISTS!$AG$2:$AG$2000,"&gt;="&amp;INT(IF(AO105="",TODAY(),AO105)))+COUNTIFS(CHECKLISTS!$B$2:$B$2000,C105,CHECKLISTS!$AH$2:$AH$2000,"Vence &lt;=7d",CHECKLISTS!$AG$2:$AG$2000,"&gt;="&amp;INT(IF(AO105="",TODAY(),AO105)))&gt;0,"Sim","Não"))</f>
        <v/>
      </c>
      <c r="BA105" s="13" t="str">
        <f>IF(C105="","",IF(COUNTIFS(CHECKLISTS!$B$2:$B$2000,C105,CHECKLISTS!$AF$2:$AF$2000,"Aprovado")=0,"",SUMPRODUCT(MAX((CHECKLISTS!$B$2:$B$2000=C105)*CHECKLISTS!$AG$2:$AG$2000))))</f>
        <v/>
      </c>
      <c r="BB105" s="7" t="str">
        <f>IF(A105="","",IF(COUNTIFS(SMP!$B$2:$B$2000,A105,SMP!$I$2:$I$2000,"Liberada")+COUNTIFS(SMP!$B$2:$B$2000,A105,SMP!$I$2:$I$2000,"Em andamento")+COUNTIFS(SMP!$B$2:$B$2000,A105,SMP!$I$2:$I$2000,"Finalizada")&gt;0,"Sim","Não"))</f>
        <v/>
      </c>
      <c r="BC105" s="7" t="str">
        <f>IF(A105="","",IFERROR(INDEX(SMP!$A:$A,MATCH(A105,SMP!$B:$B,0)),"—"))</f>
        <v/>
      </c>
      <c r="BD105" s="7" t="str">
        <f>IF(A105="","",IFERROR(INDEX(SMP!$I:$I,MATCH(A105,SMP!$B:$B,0)),"Não aberta"))</f>
        <v/>
      </c>
      <c r="BE105" s="7" t="str">
        <f>IF(A105="","",IFERROR(INDEX(SMP!$D:$D,MATCH(A105,SMP!$B:$B,0)),""))</f>
        <v/>
      </c>
      <c r="BF105" s="7" t="str">
        <f>IF(A105="","",IF(COUNTIFS(AVERBACOES!$B$2:$B$2000,A105,AVERBACOES!$Q$2:$Q$2000,"Averbado completo")+COUNTIFS(AVERBACOES!$B$2:$B$2000,A105,AVERBACOES!$Q$2:$Q$2000,"Averbado CRT")+COUNTIFS(AVERBACOES!$B$2:$B$2000,A105,AVERBACOES!$Q$2:$Q$2000,"Averbado CT-e")+COUNTIFS(AVERBACOES!$B$2:$B$2000,A105,AVERBACOES!$Q$2:$Q$2000,"Averbado MDF-e")+COUNTIFS(AVERBACOES!$B$2:$B$2000,A105,AVERBACOES!$Q$2:$Q$2000,"Averbado pelo embarcador")&gt;0,"Sim","Não"))</f>
        <v/>
      </c>
      <c r="BG105" s="7" t="str">
        <f>IF(A105="","",IFERROR(INDEX(AVERBACOES!$L:$L,MATCH(A105,AVERBACOES!$B:$B,0)),"—"))</f>
        <v/>
      </c>
      <c r="BH105" s="7"/>
      <c r="BI105" s="7"/>
      <c r="BJ105" s="7"/>
      <c r="BK105" s="7"/>
      <c r="BL105" s="7"/>
      <c r="BM105" s="7">
        <f t="shared" si="19"/>
        <v>0</v>
      </c>
      <c r="BN105" s="7" t="str">
        <f t="shared" si="20"/>
        <v/>
      </c>
      <c r="BO105" s="7" t="str">
        <f t="shared" si="21"/>
        <v/>
      </c>
      <c r="BP105" s="7" t="str">
        <f t="shared" si="22"/>
        <v/>
      </c>
      <c r="BQ105" s="7" t="str">
        <f t="shared" si="23"/>
        <v/>
      </c>
      <c r="BR105" s="12"/>
      <c r="BS105" s="7" t="str">
        <f t="shared" si="24"/>
        <v/>
      </c>
      <c r="BT105" s="7" t="str">
        <f>IF(C105="","",IF(BV105=0,"Sem posição registrada",IFERROR(INDEX(POSICOES!$E:$E,MATCH(C105&amp;"#"&amp;ROUND(BV105*1440,0),POSICOES!$R:$R,0)),"?")))</f>
        <v/>
      </c>
      <c r="BU105" s="7" t="str">
        <f>IF(OR(C105="",BV105=0),"",IFERROR(INDEX(POSICOES!$F:$F,MATCH(C105&amp;"#"&amp;ROUND(BV105*1440,0),POSICOES!$R:$R,0))&amp;"/"&amp;INDEX(POSICOES!$G:$G,MATCH(C105&amp;"#"&amp;ROUND(BV105*1440,0),POSICOES!$R:$R,0))&amp;" - "&amp;INDEX(POSICOES!$H:$H,MATCH(C105&amp;"#"&amp;ROUND(BV105*1440,0),POSICOES!$R:$R,0)),""))</f>
        <v/>
      </c>
      <c r="BV105" s="14">
        <f>IF(C105="",0,SUMPRODUCT(MAX((POSICOES!$C$2:$C$3000=C105)*POSICOES!$B$2:$B$3000)))</f>
        <v>0</v>
      </c>
      <c r="BW105" s="7" t="str">
        <f t="shared" ca="1" si="25"/>
        <v/>
      </c>
      <c r="BX105" s="7" t="str">
        <f t="shared" ca="1" si="26"/>
        <v/>
      </c>
      <c r="BY105" s="12"/>
      <c r="BZ105" s="12"/>
      <c r="CA105" s="7" t="str">
        <f>IF(A105="","",IF(COUNTIFS(FRONTEIRA!$B$2:$B$2000,A105,FRONTEIRA!$AA$2:$AA$2000,"Sim")=0,"",ROUND(SUMIFS(FRONTEIRA!$Y$2:$Y$2000,FRONTEIRA!$B$2:$B$2000,A105,FRONTEIRA!$AA$2:$AA$2000,"Sim"),1)))</f>
        <v/>
      </c>
      <c r="CB105" s="7" t="str">
        <f>IF(A105="","",IFERROR(INDEX(FRONTEIRA!$L:$L,MATCH(A105,FRONTEIRA!$B:$B,0)),""))</f>
        <v/>
      </c>
      <c r="CC105" s="7" t="str">
        <f>IF(A105="","",IF(COUNTIFS(OCORRENCIAS!$B$2:$B$2000,A105,OCORRENCIAS!$Z$2:$Z$2000,"Sim")&gt;0,"Sim","Não"))</f>
        <v/>
      </c>
      <c r="CD105" s="7" t="str">
        <f t="shared" si="27"/>
        <v/>
      </c>
      <c r="CE105" s="7"/>
      <c r="CF105" s="7" t="str">
        <f t="shared" ca="1" si="28"/>
        <v xml:space="preserve">Motorista GR; Motorista seguradora; Veículo GR; Checklist; Espelhamento; SMP; Averbação; </v>
      </c>
      <c r="CG105" s="7" t="str">
        <f t="shared" si="29"/>
        <v/>
      </c>
      <c r="CH105" s="7" t="str">
        <f t="shared" si="30"/>
        <v/>
      </c>
      <c r="CI105" s="7" t="str">
        <f t="shared" si="31"/>
        <v>Não</v>
      </c>
      <c r="CJ105" s="7" t="str">
        <f t="shared" si="32"/>
        <v/>
      </c>
      <c r="CK105" s="7"/>
      <c r="CL105" s="7"/>
      <c r="CM105" s="7"/>
      <c r="CN105" s="12"/>
      <c r="CO105" s="7"/>
      <c r="CP105" s="7" t="str">
        <f t="shared" ca="1" si="33"/>
        <v/>
      </c>
    </row>
    <row r="106" spans="1:94" x14ac:dyDescent="0.25">
      <c r="A106" s="7"/>
      <c r="B106" s="12"/>
      <c r="C106" s="7"/>
      <c r="D106" s="7"/>
      <c r="E106" s="7"/>
      <c r="F106" s="7" t="str">
        <f>IF(C106="","",IFERROR(INDEX(VEICULOS!$C:$C,MATCH(C106,VEICULOS!$A:$A,0)),"?")&amp;IF(D106="",""," + "&amp;IFERROR(INDEX(VEICULOS!$C:$C,MATCH(D106,VEICULOS!$A:$A,0)),"?"))&amp;IF(E106="",""," + "&amp;IFERROR(INDEX(VEICULOS!$C:$C,MATCH(E106,VEICULOS!$A:$A,0)),"?")))</f>
        <v/>
      </c>
      <c r="G106" s="7" t="str">
        <f>IF(C106="","",IFERROR(INDEX(VEICULOS!$I:$I,MATCH(C106,VEICULOS!$A:$A,0)),"Não cadastrado"))</f>
        <v/>
      </c>
      <c r="H106" s="7"/>
      <c r="I106" s="7" t="str">
        <f>IF(H106="","",IFERROR(INDEX(MOTORISTAS!$B:$B,MATCH(H106,MOTORISTAS!$A:$A,0)),"Não cadastrado"))</f>
        <v/>
      </c>
      <c r="J106" s="7"/>
      <c r="K106" s="7"/>
      <c r="L106" s="7" t="str">
        <f>IF(K106="","",IFERROR(INDEX(MOTORISTAS!$B:$B,MATCH(K106,MOTORISTAS!$A:$A,0)),"Não cadastrado"))</f>
        <v/>
      </c>
      <c r="M106" s="7" t="str">
        <f>IF(H106="","",IFERROR(INDEX(MOTORISTAS!$AA:$AA,MATCH(H106,MOTORISTAS!$A:$A,0)),"Não cadastrado"))</f>
        <v/>
      </c>
      <c r="N106" s="7" t="str">
        <f>IF(H106="","",IF(COUNTIFS(CONSULTAS!$C$2:$C$2000,H106,CONSULTAS!$E$2:$E$2000,"GR",CONSULTAS!$S$2:$S$2000,"Sim")&gt;0,"Sim","Não"))</f>
        <v/>
      </c>
      <c r="O106" s="7" t="str">
        <f>IF(H106="","",IFERROR(INDEX(CONSULTAS!$L:$L,MATCH(H106&amp;"#GR",CONSULTAS!$T:$T,0)),"—"))</f>
        <v/>
      </c>
      <c r="P106" s="13" t="str">
        <f>IF(H106="","",IFERROR(INDEX(CONSULTAS!$Q:$Q,MATCH(H106&amp;"#GR",CONSULTAS!$T:$T,0)),""))</f>
        <v/>
      </c>
      <c r="Q106" s="7" t="str">
        <f>IF(H106="","",IF(COUNTIFS(CONSULTAS!$C$2:$C$2000,H106,CONSULTAS!$E$2:$E$2000,"Seguradora",CONSULTAS!$S$2:$S$2000,"Sim")&gt;0,"Sim","Não"))</f>
        <v/>
      </c>
      <c r="R106" s="7" t="str">
        <f>IF(H106="","",IFERROR(INDEX(CONSULTAS!$L:$L,MATCH(H106&amp;"#Seguradora",CONSULTAS!$T:$T,0)),"—"))</f>
        <v/>
      </c>
      <c r="S106" s="13" t="str">
        <f>IF(H106="","",IFERROR(INDEX(CONSULTAS!$Q:$Q,MATCH(H106&amp;"#Seguradora",CONSULTAS!$T:$T,0)),""))</f>
        <v/>
      </c>
      <c r="T106" s="10" t="str">
        <f>IF(H106="","",IFERROR(INDEX(CONSULTAS!$N:$N,MATCH(H106&amp;"#GR",CONSULTAS!$T:$T,0)),""))</f>
        <v/>
      </c>
      <c r="U106" s="7" t="str">
        <f>IF(K106="","N/A",IF(AND(COUNTIFS(CONSULTAS!$C$2:$C$2000,K106,CONSULTAS!$E$2:$E$2000,"GR",CONSULTAS!$S$2:$S$2000,"Sim")&gt;0,COUNTIFS(CONSULTAS!$C$2:$C$2000,K106,CONSULTAS!$E$2:$E$2000,"Seguradora",CONSULTAS!$S$2:$S$2000,"Sim")&gt;0),"Sim","Não"))</f>
        <v>N/A</v>
      </c>
      <c r="V106" s="7" t="str">
        <f>IF(C106="","",IFERROR(INDEX(VEICULOS!$X:$X,MATCH(C106,VEICULOS!$A:$A,0)),"Não"))</f>
        <v/>
      </c>
      <c r="W106" s="7"/>
      <c r="X106" s="7"/>
      <c r="Y106" s="7"/>
      <c r="Z106" s="10"/>
      <c r="AA106" s="7"/>
      <c r="AB106" s="10" t="str">
        <f t="shared" si="17"/>
        <v/>
      </c>
      <c r="AC106" s="7">
        <f>IF(OR(Y106="",AB106=""),0,SUMPRODUCT((PGR_REGRAS!$C$2:$C$61=Y106)*(PGR_REGRAS!$D$2:$D$61&lt;=AB106)*(PGR_REGRAS!$E$2:$E$61&gt;=AB106)*(PGR_REGRAS!$C$2:$C$61&lt;&gt;"")*ROW(PGR_REGRAS!$C$2:$C$61)))</f>
        <v>0</v>
      </c>
      <c r="AD106" s="7" t="str">
        <f>IF(AC106=0,IF(Y106="","","Sem regra - consultar seguradora"),INDEX(PGR_REGRAS!$A:$A,AC106))</f>
        <v/>
      </c>
      <c r="AE106" s="7" t="str">
        <f>IF(AC106=0,"",INDEX(PGR_REGRAS!$T:$T,AC106))</f>
        <v/>
      </c>
      <c r="AF106" s="7" t="str">
        <f>IF(AC106=0,"",INDEX(PGR_REGRAS!$I:$I,AC106))</f>
        <v/>
      </c>
      <c r="AG106" s="7" t="str">
        <f>IF(AC106=0,"",INDEX(PGR_REGRAS!$K:$K,AC106))</f>
        <v/>
      </c>
      <c r="AH106" s="7" t="str">
        <f t="shared" si="18"/>
        <v/>
      </c>
      <c r="AI106" s="7"/>
      <c r="AJ106" s="7"/>
      <c r="AK106" s="7"/>
      <c r="AL106" s="7"/>
      <c r="AM106" s="7"/>
      <c r="AN106" s="7"/>
      <c r="AO106" s="13"/>
      <c r="AP106" s="12"/>
      <c r="AQ106" s="12"/>
      <c r="AR106" s="7" t="str">
        <f>IF(C106="","",IFERROR(INDEX(RASTREADORES!$F:$F,MATCH(C106&amp;"#Principal",RASTREADORES!$Y:$Y,0))&amp;" ("&amp;INDEX(RASTREADORES!$G:$G,MATCH(C106&amp;"#Principal",RASTREADORES!$Y:$Y,0))&amp;")","Sem rastreador principal"))</f>
        <v/>
      </c>
      <c r="AS106" s="7" t="str">
        <f>IF(C106="","",IFERROR(INDEX(RASTREADORES!$H:$H,MATCH(C106&amp;"#Principal",RASTREADORES!$Y:$Y,0)),"—"))</f>
        <v/>
      </c>
      <c r="AT106" s="7" t="str">
        <f>IF(C106="","",IFERROR(INDEX(RASTREADORES!$A:$A,MATCH(C106&amp;"#Redundante",RASTREADORES!$Y:$Y,0)),IFERROR(INDEX(RASTREADORES!$A:$A,MATCH(C106&amp;"#Isca retornável",RASTREADORES!$Y:$Y,0)),IFERROR(INDEX(RASTREADORES!$A:$A,MATCH(C106&amp;"#Isca descartável",RASTREADORES!$Y:$Y,0)),"Nenhum"))))</f>
        <v/>
      </c>
      <c r="AU106" s="7" t="str">
        <f>IF(C106="","",IFERROR(INDEX(RASTREADORES!$L:$L,MATCH(C106&amp;"#Principal",RASTREADORES!$Y:$Y,0)),""))</f>
        <v/>
      </c>
      <c r="AV106" s="7" t="str">
        <f>IF(C106="","",IF(COUNTIFS(ESPELHAMENTOS!$B$2:$B$2000,C106,ESPELHAMENTOS!$O$2:$O$2000,"Sim")&gt;0,"Sim","Não"))</f>
        <v/>
      </c>
      <c r="AW106" s="7" t="str">
        <f>IF(C106="","",COUNTIFS(ESPELHAMENTOS!$B$2:$B$2000,C106,ESPELHAMENTOS!$O$2:$O$2000,"Sim"))</f>
        <v/>
      </c>
      <c r="AX106" s="7" t="str">
        <f>IF(C106="","",IF(COUNTIFS(ESPELHAMENTOS!$B$2:$B$2000,C106,ESPELHAMENTOS!$O$2:$O$2000,"Sim",ESPELHAMENTOS!$E$2:$E$2000,"GR transportadora")&gt;0,"Sim","Não"))</f>
        <v/>
      </c>
      <c r="AY106" s="7" t="str">
        <f>IF(OR(AQ106="",C106=""),"",IFERROR(ROUND((AQ106-SUMPRODUCT(MIN((ESPELHAMENTOS!$C$2:$C$2000=A106)*ESPELHAMENTOS!$H$2:$H$2000+(ESPELHAMENTOS!$C$2:$C$2000&lt;&gt;A106)*99999)))*24,1),""))</f>
        <v/>
      </c>
      <c r="AZ106" s="7" t="str">
        <f ca="1">IF(C106="","",IF(COUNTIFS(CHECKLISTS!$B$2:$B$2000,C106,CHECKLISTS!$AH$2:$AH$2000,"Válido",CHECKLISTS!$AG$2:$AG$2000,"&gt;="&amp;INT(IF(AO106="",TODAY(),AO106)))+COUNTIFS(CHECKLISTS!$B$2:$B$2000,C106,CHECKLISTS!$AH$2:$AH$2000,"Vence &lt;=7d",CHECKLISTS!$AG$2:$AG$2000,"&gt;="&amp;INT(IF(AO106="",TODAY(),AO106)))&gt;0,"Sim","Não"))</f>
        <v/>
      </c>
      <c r="BA106" s="13" t="str">
        <f>IF(C106="","",IF(COUNTIFS(CHECKLISTS!$B$2:$B$2000,C106,CHECKLISTS!$AF$2:$AF$2000,"Aprovado")=0,"",SUMPRODUCT(MAX((CHECKLISTS!$B$2:$B$2000=C106)*CHECKLISTS!$AG$2:$AG$2000))))</f>
        <v/>
      </c>
      <c r="BB106" s="7" t="str">
        <f>IF(A106="","",IF(COUNTIFS(SMP!$B$2:$B$2000,A106,SMP!$I$2:$I$2000,"Liberada")+COUNTIFS(SMP!$B$2:$B$2000,A106,SMP!$I$2:$I$2000,"Em andamento")+COUNTIFS(SMP!$B$2:$B$2000,A106,SMP!$I$2:$I$2000,"Finalizada")&gt;0,"Sim","Não"))</f>
        <v/>
      </c>
      <c r="BC106" s="7" t="str">
        <f>IF(A106="","",IFERROR(INDEX(SMP!$A:$A,MATCH(A106,SMP!$B:$B,0)),"—"))</f>
        <v/>
      </c>
      <c r="BD106" s="7" t="str">
        <f>IF(A106="","",IFERROR(INDEX(SMP!$I:$I,MATCH(A106,SMP!$B:$B,0)),"Não aberta"))</f>
        <v/>
      </c>
      <c r="BE106" s="7" t="str">
        <f>IF(A106="","",IFERROR(INDEX(SMP!$D:$D,MATCH(A106,SMP!$B:$B,0)),""))</f>
        <v/>
      </c>
      <c r="BF106" s="7" t="str">
        <f>IF(A106="","",IF(COUNTIFS(AVERBACOES!$B$2:$B$2000,A106,AVERBACOES!$Q$2:$Q$2000,"Averbado completo")+COUNTIFS(AVERBACOES!$B$2:$B$2000,A106,AVERBACOES!$Q$2:$Q$2000,"Averbado CRT")+COUNTIFS(AVERBACOES!$B$2:$B$2000,A106,AVERBACOES!$Q$2:$Q$2000,"Averbado CT-e")+COUNTIFS(AVERBACOES!$B$2:$B$2000,A106,AVERBACOES!$Q$2:$Q$2000,"Averbado MDF-e")+COUNTIFS(AVERBACOES!$B$2:$B$2000,A106,AVERBACOES!$Q$2:$Q$2000,"Averbado pelo embarcador")&gt;0,"Sim","Não"))</f>
        <v/>
      </c>
      <c r="BG106" s="7" t="str">
        <f>IF(A106="","",IFERROR(INDEX(AVERBACOES!$L:$L,MATCH(A106,AVERBACOES!$B:$B,0)),"—"))</f>
        <v/>
      </c>
      <c r="BH106" s="7"/>
      <c r="BI106" s="7"/>
      <c r="BJ106" s="7"/>
      <c r="BK106" s="7"/>
      <c r="BL106" s="7"/>
      <c r="BM106" s="7">
        <f t="shared" si="19"/>
        <v>0</v>
      </c>
      <c r="BN106" s="7" t="str">
        <f t="shared" si="20"/>
        <v/>
      </c>
      <c r="BO106" s="7" t="str">
        <f t="shared" si="21"/>
        <v/>
      </c>
      <c r="BP106" s="7" t="str">
        <f t="shared" si="22"/>
        <v/>
      </c>
      <c r="BQ106" s="7" t="str">
        <f t="shared" si="23"/>
        <v/>
      </c>
      <c r="BR106" s="12"/>
      <c r="BS106" s="7" t="str">
        <f t="shared" si="24"/>
        <v/>
      </c>
      <c r="BT106" s="7" t="str">
        <f>IF(C106="","",IF(BV106=0,"Sem posição registrada",IFERROR(INDEX(POSICOES!$E:$E,MATCH(C106&amp;"#"&amp;ROUND(BV106*1440,0),POSICOES!$R:$R,0)),"?")))</f>
        <v/>
      </c>
      <c r="BU106" s="7" t="str">
        <f>IF(OR(C106="",BV106=0),"",IFERROR(INDEX(POSICOES!$F:$F,MATCH(C106&amp;"#"&amp;ROUND(BV106*1440,0),POSICOES!$R:$R,0))&amp;"/"&amp;INDEX(POSICOES!$G:$G,MATCH(C106&amp;"#"&amp;ROUND(BV106*1440,0),POSICOES!$R:$R,0))&amp;" - "&amp;INDEX(POSICOES!$H:$H,MATCH(C106&amp;"#"&amp;ROUND(BV106*1440,0),POSICOES!$R:$R,0)),""))</f>
        <v/>
      </c>
      <c r="BV106" s="14">
        <f>IF(C106="",0,SUMPRODUCT(MAX((POSICOES!$C$2:$C$3000=C106)*POSICOES!$B$2:$B$3000)))</f>
        <v>0</v>
      </c>
      <c r="BW106" s="7" t="str">
        <f t="shared" ca="1" si="25"/>
        <v/>
      </c>
      <c r="BX106" s="7" t="str">
        <f t="shared" ca="1" si="26"/>
        <v/>
      </c>
      <c r="BY106" s="12"/>
      <c r="BZ106" s="12"/>
      <c r="CA106" s="7" t="str">
        <f>IF(A106="","",IF(COUNTIFS(FRONTEIRA!$B$2:$B$2000,A106,FRONTEIRA!$AA$2:$AA$2000,"Sim")=0,"",ROUND(SUMIFS(FRONTEIRA!$Y$2:$Y$2000,FRONTEIRA!$B$2:$B$2000,A106,FRONTEIRA!$AA$2:$AA$2000,"Sim"),1)))</f>
        <v/>
      </c>
      <c r="CB106" s="7" t="str">
        <f>IF(A106="","",IFERROR(INDEX(FRONTEIRA!$L:$L,MATCH(A106,FRONTEIRA!$B:$B,0)),""))</f>
        <v/>
      </c>
      <c r="CC106" s="7" t="str">
        <f>IF(A106="","",IF(COUNTIFS(OCORRENCIAS!$B$2:$B$2000,A106,OCORRENCIAS!$Z$2:$Z$2000,"Sim")&gt;0,"Sim","Não"))</f>
        <v/>
      </c>
      <c r="CD106" s="7" t="str">
        <f t="shared" si="27"/>
        <v/>
      </c>
      <c r="CE106" s="7"/>
      <c r="CF106" s="7" t="str">
        <f t="shared" ca="1" si="28"/>
        <v xml:space="preserve">Motorista GR; Motorista seguradora; Veículo GR; Checklist; Espelhamento; SMP; Averbação; </v>
      </c>
      <c r="CG106" s="7" t="str">
        <f t="shared" si="29"/>
        <v/>
      </c>
      <c r="CH106" s="7" t="str">
        <f t="shared" si="30"/>
        <v/>
      </c>
      <c r="CI106" s="7" t="str">
        <f t="shared" si="31"/>
        <v>Não</v>
      </c>
      <c r="CJ106" s="7" t="str">
        <f t="shared" si="32"/>
        <v/>
      </c>
      <c r="CK106" s="7"/>
      <c r="CL106" s="7"/>
      <c r="CM106" s="7"/>
      <c r="CN106" s="12"/>
      <c r="CO106" s="7"/>
      <c r="CP106" s="7" t="str">
        <f t="shared" ca="1" si="33"/>
        <v/>
      </c>
    </row>
    <row r="107" spans="1:94" x14ac:dyDescent="0.25">
      <c r="A107" s="7"/>
      <c r="B107" s="12"/>
      <c r="C107" s="7"/>
      <c r="D107" s="7"/>
      <c r="E107" s="7"/>
      <c r="F107" s="7" t="str">
        <f>IF(C107="","",IFERROR(INDEX(VEICULOS!$C:$C,MATCH(C107,VEICULOS!$A:$A,0)),"?")&amp;IF(D107="",""," + "&amp;IFERROR(INDEX(VEICULOS!$C:$C,MATCH(D107,VEICULOS!$A:$A,0)),"?"))&amp;IF(E107="",""," + "&amp;IFERROR(INDEX(VEICULOS!$C:$C,MATCH(E107,VEICULOS!$A:$A,0)),"?")))</f>
        <v/>
      </c>
      <c r="G107" s="7" t="str">
        <f>IF(C107="","",IFERROR(INDEX(VEICULOS!$I:$I,MATCH(C107,VEICULOS!$A:$A,0)),"Não cadastrado"))</f>
        <v/>
      </c>
      <c r="H107" s="7"/>
      <c r="I107" s="7" t="str">
        <f>IF(H107="","",IFERROR(INDEX(MOTORISTAS!$B:$B,MATCH(H107,MOTORISTAS!$A:$A,0)),"Não cadastrado"))</f>
        <v/>
      </c>
      <c r="J107" s="7"/>
      <c r="K107" s="7"/>
      <c r="L107" s="7" t="str">
        <f>IF(K107="","",IFERROR(INDEX(MOTORISTAS!$B:$B,MATCH(K107,MOTORISTAS!$A:$A,0)),"Não cadastrado"))</f>
        <v/>
      </c>
      <c r="M107" s="7" t="str">
        <f>IF(H107="","",IFERROR(INDEX(MOTORISTAS!$AA:$AA,MATCH(H107,MOTORISTAS!$A:$A,0)),"Não cadastrado"))</f>
        <v/>
      </c>
      <c r="N107" s="7" t="str">
        <f>IF(H107="","",IF(COUNTIFS(CONSULTAS!$C$2:$C$2000,H107,CONSULTAS!$E$2:$E$2000,"GR",CONSULTAS!$S$2:$S$2000,"Sim")&gt;0,"Sim","Não"))</f>
        <v/>
      </c>
      <c r="O107" s="7" t="str">
        <f>IF(H107="","",IFERROR(INDEX(CONSULTAS!$L:$L,MATCH(H107&amp;"#GR",CONSULTAS!$T:$T,0)),"—"))</f>
        <v/>
      </c>
      <c r="P107" s="13" t="str">
        <f>IF(H107="","",IFERROR(INDEX(CONSULTAS!$Q:$Q,MATCH(H107&amp;"#GR",CONSULTAS!$T:$T,0)),""))</f>
        <v/>
      </c>
      <c r="Q107" s="7" t="str">
        <f>IF(H107="","",IF(COUNTIFS(CONSULTAS!$C$2:$C$2000,H107,CONSULTAS!$E$2:$E$2000,"Seguradora",CONSULTAS!$S$2:$S$2000,"Sim")&gt;0,"Sim","Não"))</f>
        <v/>
      </c>
      <c r="R107" s="7" t="str">
        <f>IF(H107="","",IFERROR(INDEX(CONSULTAS!$L:$L,MATCH(H107&amp;"#Seguradora",CONSULTAS!$T:$T,0)),"—"))</f>
        <v/>
      </c>
      <c r="S107" s="13" t="str">
        <f>IF(H107="","",IFERROR(INDEX(CONSULTAS!$Q:$Q,MATCH(H107&amp;"#Seguradora",CONSULTAS!$T:$T,0)),""))</f>
        <v/>
      </c>
      <c r="T107" s="10" t="str">
        <f>IF(H107="","",IFERROR(INDEX(CONSULTAS!$N:$N,MATCH(H107&amp;"#GR",CONSULTAS!$T:$T,0)),""))</f>
        <v/>
      </c>
      <c r="U107" s="7" t="str">
        <f>IF(K107="","N/A",IF(AND(COUNTIFS(CONSULTAS!$C$2:$C$2000,K107,CONSULTAS!$E$2:$E$2000,"GR",CONSULTAS!$S$2:$S$2000,"Sim")&gt;0,COUNTIFS(CONSULTAS!$C$2:$C$2000,K107,CONSULTAS!$E$2:$E$2000,"Seguradora",CONSULTAS!$S$2:$S$2000,"Sim")&gt;0),"Sim","Não"))</f>
        <v>N/A</v>
      </c>
      <c r="V107" s="7" t="str">
        <f>IF(C107="","",IFERROR(INDEX(VEICULOS!$X:$X,MATCH(C107,VEICULOS!$A:$A,0)),"Não"))</f>
        <v/>
      </c>
      <c r="W107" s="7"/>
      <c r="X107" s="7"/>
      <c r="Y107" s="7"/>
      <c r="Z107" s="10"/>
      <c r="AA107" s="7"/>
      <c r="AB107" s="10" t="str">
        <f t="shared" si="17"/>
        <v/>
      </c>
      <c r="AC107" s="7">
        <f>IF(OR(Y107="",AB107=""),0,SUMPRODUCT((PGR_REGRAS!$C$2:$C$61=Y107)*(PGR_REGRAS!$D$2:$D$61&lt;=AB107)*(PGR_REGRAS!$E$2:$E$61&gt;=AB107)*(PGR_REGRAS!$C$2:$C$61&lt;&gt;"")*ROW(PGR_REGRAS!$C$2:$C$61)))</f>
        <v>0</v>
      </c>
      <c r="AD107" s="7" t="str">
        <f>IF(AC107=0,IF(Y107="","","Sem regra - consultar seguradora"),INDEX(PGR_REGRAS!$A:$A,AC107))</f>
        <v/>
      </c>
      <c r="AE107" s="7" t="str">
        <f>IF(AC107=0,"",INDEX(PGR_REGRAS!$T:$T,AC107))</f>
        <v/>
      </c>
      <c r="AF107" s="7" t="str">
        <f>IF(AC107=0,"",INDEX(PGR_REGRAS!$I:$I,AC107))</f>
        <v/>
      </c>
      <c r="AG107" s="7" t="str">
        <f>IF(AC107=0,"",INDEX(PGR_REGRAS!$K:$K,AC107))</f>
        <v/>
      </c>
      <c r="AH107" s="7" t="str">
        <f t="shared" si="18"/>
        <v/>
      </c>
      <c r="AI107" s="7"/>
      <c r="AJ107" s="7"/>
      <c r="AK107" s="7"/>
      <c r="AL107" s="7"/>
      <c r="AM107" s="7"/>
      <c r="AN107" s="7"/>
      <c r="AO107" s="13"/>
      <c r="AP107" s="12"/>
      <c r="AQ107" s="12"/>
      <c r="AR107" s="7" t="str">
        <f>IF(C107="","",IFERROR(INDEX(RASTREADORES!$F:$F,MATCH(C107&amp;"#Principal",RASTREADORES!$Y:$Y,0))&amp;" ("&amp;INDEX(RASTREADORES!$G:$G,MATCH(C107&amp;"#Principal",RASTREADORES!$Y:$Y,0))&amp;")","Sem rastreador principal"))</f>
        <v/>
      </c>
      <c r="AS107" s="7" t="str">
        <f>IF(C107="","",IFERROR(INDEX(RASTREADORES!$H:$H,MATCH(C107&amp;"#Principal",RASTREADORES!$Y:$Y,0)),"—"))</f>
        <v/>
      </c>
      <c r="AT107" s="7" t="str">
        <f>IF(C107="","",IFERROR(INDEX(RASTREADORES!$A:$A,MATCH(C107&amp;"#Redundante",RASTREADORES!$Y:$Y,0)),IFERROR(INDEX(RASTREADORES!$A:$A,MATCH(C107&amp;"#Isca retornável",RASTREADORES!$Y:$Y,0)),IFERROR(INDEX(RASTREADORES!$A:$A,MATCH(C107&amp;"#Isca descartável",RASTREADORES!$Y:$Y,0)),"Nenhum"))))</f>
        <v/>
      </c>
      <c r="AU107" s="7" t="str">
        <f>IF(C107="","",IFERROR(INDEX(RASTREADORES!$L:$L,MATCH(C107&amp;"#Principal",RASTREADORES!$Y:$Y,0)),""))</f>
        <v/>
      </c>
      <c r="AV107" s="7" t="str">
        <f>IF(C107="","",IF(COUNTIFS(ESPELHAMENTOS!$B$2:$B$2000,C107,ESPELHAMENTOS!$O$2:$O$2000,"Sim")&gt;0,"Sim","Não"))</f>
        <v/>
      </c>
      <c r="AW107" s="7" t="str">
        <f>IF(C107="","",COUNTIFS(ESPELHAMENTOS!$B$2:$B$2000,C107,ESPELHAMENTOS!$O$2:$O$2000,"Sim"))</f>
        <v/>
      </c>
      <c r="AX107" s="7" t="str">
        <f>IF(C107="","",IF(COUNTIFS(ESPELHAMENTOS!$B$2:$B$2000,C107,ESPELHAMENTOS!$O$2:$O$2000,"Sim",ESPELHAMENTOS!$E$2:$E$2000,"GR transportadora")&gt;0,"Sim","Não"))</f>
        <v/>
      </c>
      <c r="AY107" s="7" t="str">
        <f>IF(OR(AQ107="",C107=""),"",IFERROR(ROUND((AQ107-SUMPRODUCT(MIN((ESPELHAMENTOS!$C$2:$C$2000=A107)*ESPELHAMENTOS!$H$2:$H$2000+(ESPELHAMENTOS!$C$2:$C$2000&lt;&gt;A107)*99999)))*24,1),""))</f>
        <v/>
      </c>
      <c r="AZ107" s="7" t="str">
        <f ca="1">IF(C107="","",IF(COUNTIFS(CHECKLISTS!$B$2:$B$2000,C107,CHECKLISTS!$AH$2:$AH$2000,"Válido",CHECKLISTS!$AG$2:$AG$2000,"&gt;="&amp;INT(IF(AO107="",TODAY(),AO107)))+COUNTIFS(CHECKLISTS!$B$2:$B$2000,C107,CHECKLISTS!$AH$2:$AH$2000,"Vence &lt;=7d",CHECKLISTS!$AG$2:$AG$2000,"&gt;="&amp;INT(IF(AO107="",TODAY(),AO107)))&gt;0,"Sim","Não"))</f>
        <v/>
      </c>
      <c r="BA107" s="13" t="str">
        <f>IF(C107="","",IF(COUNTIFS(CHECKLISTS!$B$2:$B$2000,C107,CHECKLISTS!$AF$2:$AF$2000,"Aprovado")=0,"",SUMPRODUCT(MAX((CHECKLISTS!$B$2:$B$2000=C107)*CHECKLISTS!$AG$2:$AG$2000))))</f>
        <v/>
      </c>
      <c r="BB107" s="7" t="str">
        <f>IF(A107="","",IF(COUNTIFS(SMP!$B$2:$B$2000,A107,SMP!$I$2:$I$2000,"Liberada")+COUNTIFS(SMP!$B$2:$B$2000,A107,SMP!$I$2:$I$2000,"Em andamento")+COUNTIFS(SMP!$B$2:$B$2000,A107,SMP!$I$2:$I$2000,"Finalizada")&gt;0,"Sim","Não"))</f>
        <v/>
      </c>
      <c r="BC107" s="7" t="str">
        <f>IF(A107="","",IFERROR(INDEX(SMP!$A:$A,MATCH(A107,SMP!$B:$B,0)),"—"))</f>
        <v/>
      </c>
      <c r="BD107" s="7" t="str">
        <f>IF(A107="","",IFERROR(INDEX(SMP!$I:$I,MATCH(A107,SMP!$B:$B,0)),"Não aberta"))</f>
        <v/>
      </c>
      <c r="BE107" s="7" t="str">
        <f>IF(A107="","",IFERROR(INDEX(SMP!$D:$D,MATCH(A107,SMP!$B:$B,0)),""))</f>
        <v/>
      </c>
      <c r="BF107" s="7" t="str">
        <f>IF(A107="","",IF(COUNTIFS(AVERBACOES!$B$2:$B$2000,A107,AVERBACOES!$Q$2:$Q$2000,"Averbado completo")+COUNTIFS(AVERBACOES!$B$2:$B$2000,A107,AVERBACOES!$Q$2:$Q$2000,"Averbado CRT")+COUNTIFS(AVERBACOES!$B$2:$B$2000,A107,AVERBACOES!$Q$2:$Q$2000,"Averbado CT-e")+COUNTIFS(AVERBACOES!$B$2:$B$2000,A107,AVERBACOES!$Q$2:$Q$2000,"Averbado MDF-e")+COUNTIFS(AVERBACOES!$B$2:$B$2000,A107,AVERBACOES!$Q$2:$Q$2000,"Averbado pelo embarcador")&gt;0,"Sim","Não"))</f>
        <v/>
      </c>
      <c r="BG107" s="7" t="str">
        <f>IF(A107="","",IFERROR(INDEX(AVERBACOES!$L:$L,MATCH(A107,AVERBACOES!$B:$B,0)),"—"))</f>
        <v/>
      </c>
      <c r="BH107" s="7"/>
      <c r="BI107" s="7"/>
      <c r="BJ107" s="7"/>
      <c r="BK107" s="7"/>
      <c r="BL107" s="7"/>
      <c r="BM107" s="7">
        <f t="shared" si="19"/>
        <v>0</v>
      </c>
      <c r="BN107" s="7" t="str">
        <f t="shared" si="20"/>
        <v/>
      </c>
      <c r="BO107" s="7" t="str">
        <f t="shared" si="21"/>
        <v/>
      </c>
      <c r="BP107" s="7" t="str">
        <f t="shared" si="22"/>
        <v/>
      </c>
      <c r="BQ107" s="7" t="str">
        <f t="shared" si="23"/>
        <v/>
      </c>
      <c r="BR107" s="12"/>
      <c r="BS107" s="7" t="str">
        <f t="shared" si="24"/>
        <v/>
      </c>
      <c r="BT107" s="7" t="str">
        <f>IF(C107="","",IF(BV107=0,"Sem posição registrada",IFERROR(INDEX(POSICOES!$E:$E,MATCH(C107&amp;"#"&amp;ROUND(BV107*1440,0),POSICOES!$R:$R,0)),"?")))</f>
        <v/>
      </c>
      <c r="BU107" s="7" t="str">
        <f>IF(OR(C107="",BV107=0),"",IFERROR(INDEX(POSICOES!$F:$F,MATCH(C107&amp;"#"&amp;ROUND(BV107*1440,0),POSICOES!$R:$R,0))&amp;"/"&amp;INDEX(POSICOES!$G:$G,MATCH(C107&amp;"#"&amp;ROUND(BV107*1440,0),POSICOES!$R:$R,0))&amp;" - "&amp;INDEX(POSICOES!$H:$H,MATCH(C107&amp;"#"&amp;ROUND(BV107*1440,0),POSICOES!$R:$R,0)),""))</f>
        <v/>
      </c>
      <c r="BV107" s="14">
        <f>IF(C107="",0,SUMPRODUCT(MAX((POSICOES!$C$2:$C$3000=C107)*POSICOES!$B$2:$B$3000)))</f>
        <v>0</v>
      </c>
      <c r="BW107" s="7" t="str">
        <f t="shared" ca="1" si="25"/>
        <v/>
      </c>
      <c r="BX107" s="7" t="str">
        <f t="shared" ca="1" si="26"/>
        <v/>
      </c>
      <c r="BY107" s="12"/>
      <c r="BZ107" s="12"/>
      <c r="CA107" s="7" t="str">
        <f>IF(A107="","",IF(COUNTIFS(FRONTEIRA!$B$2:$B$2000,A107,FRONTEIRA!$AA$2:$AA$2000,"Sim")=0,"",ROUND(SUMIFS(FRONTEIRA!$Y$2:$Y$2000,FRONTEIRA!$B$2:$B$2000,A107,FRONTEIRA!$AA$2:$AA$2000,"Sim"),1)))</f>
        <v/>
      </c>
      <c r="CB107" s="7" t="str">
        <f>IF(A107="","",IFERROR(INDEX(FRONTEIRA!$L:$L,MATCH(A107,FRONTEIRA!$B:$B,0)),""))</f>
        <v/>
      </c>
      <c r="CC107" s="7" t="str">
        <f>IF(A107="","",IF(COUNTIFS(OCORRENCIAS!$B$2:$B$2000,A107,OCORRENCIAS!$Z$2:$Z$2000,"Sim")&gt;0,"Sim","Não"))</f>
        <v/>
      </c>
      <c r="CD107" s="7" t="str">
        <f t="shared" si="27"/>
        <v/>
      </c>
      <c r="CE107" s="7"/>
      <c r="CF107" s="7" t="str">
        <f t="shared" ca="1" si="28"/>
        <v xml:space="preserve">Motorista GR; Motorista seguradora; Veículo GR; Checklist; Espelhamento; SMP; Averbação; </v>
      </c>
      <c r="CG107" s="7" t="str">
        <f t="shared" si="29"/>
        <v/>
      </c>
      <c r="CH107" s="7" t="str">
        <f t="shared" si="30"/>
        <v/>
      </c>
      <c r="CI107" s="7" t="str">
        <f t="shared" si="31"/>
        <v>Não</v>
      </c>
      <c r="CJ107" s="7" t="str">
        <f t="shared" si="32"/>
        <v/>
      </c>
      <c r="CK107" s="7"/>
      <c r="CL107" s="7"/>
      <c r="CM107" s="7"/>
      <c r="CN107" s="12"/>
      <c r="CO107" s="7"/>
      <c r="CP107" s="7" t="str">
        <f t="shared" ca="1" si="33"/>
        <v/>
      </c>
    </row>
    <row r="108" spans="1:94" x14ac:dyDescent="0.25">
      <c r="A108" s="7"/>
      <c r="B108" s="12"/>
      <c r="C108" s="7"/>
      <c r="D108" s="7"/>
      <c r="E108" s="7"/>
      <c r="F108" s="7" t="str">
        <f>IF(C108="","",IFERROR(INDEX(VEICULOS!$C:$C,MATCH(C108,VEICULOS!$A:$A,0)),"?")&amp;IF(D108="",""," + "&amp;IFERROR(INDEX(VEICULOS!$C:$C,MATCH(D108,VEICULOS!$A:$A,0)),"?"))&amp;IF(E108="",""," + "&amp;IFERROR(INDEX(VEICULOS!$C:$C,MATCH(E108,VEICULOS!$A:$A,0)),"?")))</f>
        <v/>
      </c>
      <c r="G108" s="7" t="str">
        <f>IF(C108="","",IFERROR(INDEX(VEICULOS!$I:$I,MATCH(C108,VEICULOS!$A:$A,0)),"Não cadastrado"))</f>
        <v/>
      </c>
      <c r="H108" s="7"/>
      <c r="I108" s="7" t="str">
        <f>IF(H108="","",IFERROR(INDEX(MOTORISTAS!$B:$B,MATCH(H108,MOTORISTAS!$A:$A,0)),"Não cadastrado"))</f>
        <v/>
      </c>
      <c r="J108" s="7"/>
      <c r="K108" s="7"/>
      <c r="L108" s="7" t="str">
        <f>IF(K108="","",IFERROR(INDEX(MOTORISTAS!$B:$B,MATCH(K108,MOTORISTAS!$A:$A,0)),"Não cadastrado"))</f>
        <v/>
      </c>
      <c r="M108" s="7" t="str">
        <f>IF(H108="","",IFERROR(INDEX(MOTORISTAS!$AA:$AA,MATCH(H108,MOTORISTAS!$A:$A,0)),"Não cadastrado"))</f>
        <v/>
      </c>
      <c r="N108" s="7" t="str">
        <f>IF(H108="","",IF(COUNTIFS(CONSULTAS!$C$2:$C$2000,H108,CONSULTAS!$E$2:$E$2000,"GR",CONSULTAS!$S$2:$S$2000,"Sim")&gt;0,"Sim","Não"))</f>
        <v/>
      </c>
      <c r="O108" s="7" t="str">
        <f>IF(H108="","",IFERROR(INDEX(CONSULTAS!$L:$L,MATCH(H108&amp;"#GR",CONSULTAS!$T:$T,0)),"—"))</f>
        <v/>
      </c>
      <c r="P108" s="13" t="str">
        <f>IF(H108="","",IFERROR(INDEX(CONSULTAS!$Q:$Q,MATCH(H108&amp;"#GR",CONSULTAS!$T:$T,0)),""))</f>
        <v/>
      </c>
      <c r="Q108" s="7" t="str">
        <f>IF(H108="","",IF(COUNTIFS(CONSULTAS!$C$2:$C$2000,H108,CONSULTAS!$E$2:$E$2000,"Seguradora",CONSULTAS!$S$2:$S$2000,"Sim")&gt;0,"Sim","Não"))</f>
        <v/>
      </c>
      <c r="R108" s="7" t="str">
        <f>IF(H108="","",IFERROR(INDEX(CONSULTAS!$L:$L,MATCH(H108&amp;"#Seguradora",CONSULTAS!$T:$T,0)),"—"))</f>
        <v/>
      </c>
      <c r="S108" s="13" t="str">
        <f>IF(H108="","",IFERROR(INDEX(CONSULTAS!$Q:$Q,MATCH(H108&amp;"#Seguradora",CONSULTAS!$T:$T,0)),""))</f>
        <v/>
      </c>
      <c r="T108" s="10" t="str">
        <f>IF(H108="","",IFERROR(INDEX(CONSULTAS!$N:$N,MATCH(H108&amp;"#GR",CONSULTAS!$T:$T,0)),""))</f>
        <v/>
      </c>
      <c r="U108" s="7" t="str">
        <f>IF(K108="","N/A",IF(AND(COUNTIFS(CONSULTAS!$C$2:$C$2000,K108,CONSULTAS!$E$2:$E$2000,"GR",CONSULTAS!$S$2:$S$2000,"Sim")&gt;0,COUNTIFS(CONSULTAS!$C$2:$C$2000,K108,CONSULTAS!$E$2:$E$2000,"Seguradora",CONSULTAS!$S$2:$S$2000,"Sim")&gt;0),"Sim","Não"))</f>
        <v>N/A</v>
      </c>
      <c r="V108" s="7" t="str">
        <f>IF(C108="","",IFERROR(INDEX(VEICULOS!$X:$X,MATCH(C108,VEICULOS!$A:$A,0)),"Não"))</f>
        <v/>
      </c>
      <c r="W108" s="7"/>
      <c r="X108" s="7"/>
      <c r="Y108" s="7"/>
      <c r="Z108" s="10"/>
      <c r="AA108" s="7"/>
      <c r="AB108" s="10" t="str">
        <f t="shared" si="17"/>
        <v/>
      </c>
      <c r="AC108" s="7">
        <f>IF(OR(Y108="",AB108=""),0,SUMPRODUCT((PGR_REGRAS!$C$2:$C$61=Y108)*(PGR_REGRAS!$D$2:$D$61&lt;=AB108)*(PGR_REGRAS!$E$2:$E$61&gt;=AB108)*(PGR_REGRAS!$C$2:$C$61&lt;&gt;"")*ROW(PGR_REGRAS!$C$2:$C$61)))</f>
        <v>0</v>
      </c>
      <c r="AD108" s="7" t="str">
        <f>IF(AC108=0,IF(Y108="","","Sem regra - consultar seguradora"),INDEX(PGR_REGRAS!$A:$A,AC108))</f>
        <v/>
      </c>
      <c r="AE108" s="7" t="str">
        <f>IF(AC108=0,"",INDEX(PGR_REGRAS!$T:$T,AC108))</f>
        <v/>
      </c>
      <c r="AF108" s="7" t="str">
        <f>IF(AC108=0,"",INDEX(PGR_REGRAS!$I:$I,AC108))</f>
        <v/>
      </c>
      <c r="AG108" s="7" t="str">
        <f>IF(AC108=0,"",INDEX(PGR_REGRAS!$K:$K,AC108))</f>
        <v/>
      </c>
      <c r="AH108" s="7" t="str">
        <f t="shared" si="18"/>
        <v/>
      </c>
      <c r="AI108" s="7"/>
      <c r="AJ108" s="7"/>
      <c r="AK108" s="7"/>
      <c r="AL108" s="7"/>
      <c r="AM108" s="7"/>
      <c r="AN108" s="7"/>
      <c r="AO108" s="13"/>
      <c r="AP108" s="12"/>
      <c r="AQ108" s="12"/>
      <c r="AR108" s="7" t="str">
        <f>IF(C108="","",IFERROR(INDEX(RASTREADORES!$F:$F,MATCH(C108&amp;"#Principal",RASTREADORES!$Y:$Y,0))&amp;" ("&amp;INDEX(RASTREADORES!$G:$G,MATCH(C108&amp;"#Principal",RASTREADORES!$Y:$Y,0))&amp;")","Sem rastreador principal"))</f>
        <v/>
      </c>
      <c r="AS108" s="7" t="str">
        <f>IF(C108="","",IFERROR(INDEX(RASTREADORES!$H:$H,MATCH(C108&amp;"#Principal",RASTREADORES!$Y:$Y,0)),"—"))</f>
        <v/>
      </c>
      <c r="AT108" s="7" t="str">
        <f>IF(C108="","",IFERROR(INDEX(RASTREADORES!$A:$A,MATCH(C108&amp;"#Redundante",RASTREADORES!$Y:$Y,0)),IFERROR(INDEX(RASTREADORES!$A:$A,MATCH(C108&amp;"#Isca retornável",RASTREADORES!$Y:$Y,0)),IFERROR(INDEX(RASTREADORES!$A:$A,MATCH(C108&amp;"#Isca descartável",RASTREADORES!$Y:$Y,0)),"Nenhum"))))</f>
        <v/>
      </c>
      <c r="AU108" s="7" t="str">
        <f>IF(C108="","",IFERROR(INDEX(RASTREADORES!$L:$L,MATCH(C108&amp;"#Principal",RASTREADORES!$Y:$Y,0)),""))</f>
        <v/>
      </c>
      <c r="AV108" s="7" t="str">
        <f>IF(C108="","",IF(COUNTIFS(ESPELHAMENTOS!$B$2:$B$2000,C108,ESPELHAMENTOS!$O$2:$O$2000,"Sim")&gt;0,"Sim","Não"))</f>
        <v/>
      </c>
      <c r="AW108" s="7" t="str">
        <f>IF(C108="","",COUNTIFS(ESPELHAMENTOS!$B$2:$B$2000,C108,ESPELHAMENTOS!$O$2:$O$2000,"Sim"))</f>
        <v/>
      </c>
      <c r="AX108" s="7" t="str">
        <f>IF(C108="","",IF(COUNTIFS(ESPELHAMENTOS!$B$2:$B$2000,C108,ESPELHAMENTOS!$O$2:$O$2000,"Sim",ESPELHAMENTOS!$E$2:$E$2000,"GR transportadora")&gt;0,"Sim","Não"))</f>
        <v/>
      </c>
      <c r="AY108" s="7" t="str">
        <f>IF(OR(AQ108="",C108=""),"",IFERROR(ROUND((AQ108-SUMPRODUCT(MIN((ESPELHAMENTOS!$C$2:$C$2000=A108)*ESPELHAMENTOS!$H$2:$H$2000+(ESPELHAMENTOS!$C$2:$C$2000&lt;&gt;A108)*99999)))*24,1),""))</f>
        <v/>
      </c>
      <c r="AZ108" s="7" t="str">
        <f ca="1">IF(C108="","",IF(COUNTIFS(CHECKLISTS!$B$2:$B$2000,C108,CHECKLISTS!$AH$2:$AH$2000,"Válido",CHECKLISTS!$AG$2:$AG$2000,"&gt;="&amp;INT(IF(AO108="",TODAY(),AO108)))+COUNTIFS(CHECKLISTS!$B$2:$B$2000,C108,CHECKLISTS!$AH$2:$AH$2000,"Vence &lt;=7d",CHECKLISTS!$AG$2:$AG$2000,"&gt;="&amp;INT(IF(AO108="",TODAY(),AO108)))&gt;0,"Sim","Não"))</f>
        <v/>
      </c>
      <c r="BA108" s="13" t="str">
        <f>IF(C108="","",IF(COUNTIFS(CHECKLISTS!$B$2:$B$2000,C108,CHECKLISTS!$AF$2:$AF$2000,"Aprovado")=0,"",SUMPRODUCT(MAX((CHECKLISTS!$B$2:$B$2000=C108)*CHECKLISTS!$AG$2:$AG$2000))))</f>
        <v/>
      </c>
      <c r="BB108" s="7" t="str">
        <f>IF(A108="","",IF(COUNTIFS(SMP!$B$2:$B$2000,A108,SMP!$I$2:$I$2000,"Liberada")+COUNTIFS(SMP!$B$2:$B$2000,A108,SMP!$I$2:$I$2000,"Em andamento")+COUNTIFS(SMP!$B$2:$B$2000,A108,SMP!$I$2:$I$2000,"Finalizada")&gt;0,"Sim","Não"))</f>
        <v/>
      </c>
      <c r="BC108" s="7" t="str">
        <f>IF(A108="","",IFERROR(INDEX(SMP!$A:$A,MATCH(A108,SMP!$B:$B,0)),"—"))</f>
        <v/>
      </c>
      <c r="BD108" s="7" t="str">
        <f>IF(A108="","",IFERROR(INDEX(SMP!$I:$I,MATCH(A108,SMP!$B:$B,0)),"Não aberta"))</f>
        <v/>
      </c>
      <c r="BE108" s="7" t="str">
        <f>IF(A108="","",IFERROR(INDEX(SMP!$D:$D,MATCH(A108,SMP!$B:$B,0)),""))</f>
        <v/>
      </c>
      <c r="BF108" s="7" t="str">
        <f>IF(A108="","",IF(COUNTIFS(AVERBACOES!$B$2:$B$2000,A108,AVERBACOES!$Q$2:$Q$2000,"Averbado completo")+COUNTIFS(AVERBACOES!$B$2:$B$2000,A108,AVERBACOES!$Q$2:$Q$2000,"Averbado CRT")+COUNTIFS(AVERBACOES!$B$2:$B$2000,A108,AVERBACOES!$Q$2:$Q$2000,"Averbado CT-e")+COUNTIFS(AVERBACOES!$B$2:$B$2000,A108,AVERBACOES!$Q$2:$Q$2000,"Averbado MDF-e")+COUNTIFS(AVERBACOES!$B$2:$B$2000,A108,AVERBACOES!$Q$2:$Q$2000,"Averbado pelo embarcador")&gt;0,"Sim","Não"))</f>
        <v/>
      </c>
      <c r="BG108" s="7" t="str">
        <f>IF(A108="","",IFERROR(INDEX(AVERBACOES!$L:$L,MATCH(A108,AVERBACOES!$B:$B,0)),"—"))</f>
        <v/>
      </c>
      <c r="BH108" s="7"/>
      <c r="BI108" s="7"/>
      <c r="BJ108" s="7"/>
      <c r="BK108" s="7"/>
      <c r="BL108" s="7"/>
      <c r="BM108" s="7">
        <f t="shared" si="19"/>
        <v>0</v>
      </c>
      <c r="BN108" s="7" t="str">
        <f t="shared" si="20"/>
        <v/>
      </c>
      <c r="BO108" s="7" t="str">
        <f t="shared" si="21"/>
        <v/>
      </c>
      <c r="BP108" s="7" t="str">
        <f t="shared" si="22"/>
        <v/>
      </c>
      <c r="BQ108" s="7" t="str">
        <f t="shared" si="23"/>
        <v/>
      </c>
      <c r="BR108" s="12"/>
      <c r="BS108" s="7" t="str">
        <f t="shared" si="24"/>
        <v/>
      </c>
      <c r="BT108" s="7" t="str">
        <f>IF(C108="","",IF(BV108=0,"Sem posição registrada",IFERROR(INDEX(POSICOES!$E:$E,MATCH(C108&amp;"#"&amp;ROUND(BV108*1440,0),POSICOES!$R:$R,0)),"?")))</f>
        <v/>
      </c>
      <c r="BU108" s="7" t="str">
        <f>IF(OR(C108="",BV108=0),"",IFERROR(INDEX(POSICOES!$F:$F,MATCH(C108&amp;"#"&amp;ROUND(BV108*1440,0),POSICOES!$R:$R,0))&amp;"/"&amp;INDEX(POSICOES!$G:$G,MATCH(C108&amp;"#"&amp;ROUND(BV108*1440,0),POSICOES!$R:$R,0))&amp;" - "&amp;INDEX(POSICOES!$H:$H,MATCH(C108&amp;"#"&amp;ROUND(BV108*1440,0),POSICOES!$R:$R,0)),""))</f>
        <v/>
      </c>
      <c r="BV108" s="14">
        <f>IF(C108="",0,SUMPRODUCT(MAX((POSICOES!$C$2:$C$3000=C108)*POSICOES!$B$2:$B$3000)))</f>
        <v>0</v>
      </c>
      <c r="BW108" s="7" t="str">
        <f t="shared" ca="1" si="25"/>
        <v/>
      </c>
      <c r="BX108" s="7" t="str">
        <f t="shared" ca="1" si="26"/>
        <v/>
      </c>
      <c r="BY108" s="12"/>
      <c r="BZ108" s="12"/>
      <c r="CA108" s="7" t="str">
        <f>IF(A108="","",IF(COUNTIFS(FRONTEIRA!$B$2:$B$2000,A108,FRONTEIRA!$AA$2:$AA$2000,"Sim")=0,"",ROUND(SUMIFS(FRONTEIRA!$Y$2:$Y$2000,FRONTEIRA!$B$2:$B$2000,A108,FRONTEIRA!$AA$2:$AA$2000,"Sim"),1)))</f>
        <v/>
      </c>
      <c r="CB108" s="7" t="str">
        <f>IF(A108="","",IFERROR(INDEX(FRONTEIRA!$L:$L,MATCH(A108,FRONTEIRA!$B:$B,0)),""))</f>
        <v/>
      </c>
      <c r="CC108" s="7" t="str">
        <f>IF(A108="","",IF(COUNTIFS(OCORRENCIAS!$B$2:$B$2000,A108,OCORRENCIAS!$Z$2:$Z$2000,"Sim")&gt;0,"Sim","Não"))</f>
        <v/>
      </c>
      <c r="CD108" s="7" t="str">
        <f t="shared" si="27"/>
        <v/>
      </c>
      <c r="CE108" s="7"/>
      <c r="CF108" s="7" t="str">
        <f t="shared" ca="1" si="28"/>
        <v xml:space="preserve">Motorista GR; Motorista seguradora; Veículo GR; Checklist; Espelhamento; SMP; Averbação; </v>
      </c>
      <c r="CG108" s="7" t="str">
        <f t="shared" si="29"/>
        <v/>
      </c>
      <c r="CH108" s="7" t="str">
        <f t="shared" si="30"/>
        <v/>
      </c>
      <c r="CI108" s="7" t="str">
        <f t="shared" si="31"/>
        <v>Não</v>
      </c>
      <c r="CJ108" s="7" t="str">
        <f t="shared" si="32"/>
        <v/>
      </c>
      <c r="CK108" s="7"/>
      <c r="CL108" s="7"/>
      <c r="CM108" s="7"/>
      <c r="CN108" s="12"/>
      <c r="CO108" s="7"/>
      <c r="CP108" s="7" t="str">
        <f t="shared" ca="1" si="33"/>
        <v/>
      </c>
    </row>
    <row r="109" spans="1:94" x14ac:dyDescent="0.25">
      <c r="A109" s="7"/>
      <c r="B109" s="12"/>
      <c r="C109" s="7"/>
      <c r="D109" s="7"/>
      <c r="E109" s="7"/>
      <c r="F109" s="7" t="str">
        <f>IF(C109="","",IFERROR(INDEX(VEICULOS!$C:$C,MATCH(C109,VEICULOS!$A:$A,0)),"?")&amp;IF(D109="",""," + "&amp;IFERROR(INDEX(VEICULOS!$C:$C,MATCH(D109,VEICULOS!$A:$A,0)),"?"))&amp;IF(E109="",""," + "&amp;IFERROR(INDEX(VEICULOS!$C:$C,MATCH(E109,VEICULOS!$A:$A,0)),"?")))</f>
        <v/>
      </c>
      <c r="G109" s="7" t="str">
        <f>IF(C109="","",IFERROR(INDEX(VEICULOS!$I:$I,MATCH(C109,VEICULOS!$A:$A,0)),"Não cadastrado"))</f>
        <v/>
      </c>
      <c r="H109" s="7"/>
      <c r="I109" s="7" t="str">
        <f>IF(H109="","",IFERROR(INDEX(MOTORISTAS!$B:$B,MATCH(H109,MOTORISTAS!$A:$A,0)),"Não cadastrado"))</f>
        <v/>
      </c>
      <c r="J109" s="7"/>
      <c r="K109" s="7"/>
      <c r="L109" s="7" t="str">
        <f>IF(K109="","",IFERROR(INDEX(MOTORISTAS!$B:$B,MATCH(K109,MOTORISTAS!$A:$A,0)),"Não cadastrado"))</f>
        <v/>
      </c>
      <c r="M109" s="7" t="str">
        <f>IF(H109="","",IFERROR(INDEX(MOTORISTAS!$AA:$AA,MATCH(H109,MOTORISTAS!$A:$A,0)),"Não cadastrado"))</f>
        <v/>
      </c>
      <c r="N109" s="7" t="str">
        <f>IF(H109="","",IF(COUNTIFS(CONSULTAS!$C$2:$C$2000,H109,CONSULTAS!$E$2:$E$2000,"GR",CONSULTAS!$S$2:$S$2000,"Sim")&gt;0,"Sim","Não"))</f>
        <v/>
      </c>
      <c r="O109" s="7" t="str">
        <f>IF(H109="","",IFERROR(INDEX(CONSULTAS!$L:$L,MATCH(H109&amp;"#GR",CONSULTAS!$T:$T,0)),"—"))</f>
        <v/>
      </c>
      <c r="P109" s="13" t="str">
        <f>IF(H109="","",IFERROR(INDEX(CONSULTAS!$Q:$Q,MATCH(H109&amp;"#GR",CONSULTAS!$T:$T,0)),""))</f>
        <v/>
      </c>
      <c r="Q109" s="7" t="str">
        <f>IF(H109="","",IF(COUNTIFS(CONSULTAS!$C$2:$C$2000,H109,CONSULTAS!$E$2:$E$2000,"Seguradora",CONSULTAS!$S$2:$S$2000,"Sim")&gt;0,"Sim","Não"))</f>
        <v/>
      </c>
      <c r="R109" s="7" t="str">
        <f>IF(H109="","",IFERROR(INDEX(CONSULTAS!$L:$L,MATCH(H109&amp;"#Seguradora",CONSULTAS!$T:$T,0)),"—"))</f>
        <v/>
      </c>
      <c r="S109" s="13" t="str">
        <f>IF(H109="","",IFERROR(INDEX(CONSULTAS!$Q:$Q,MATCH(H109&amp;"#Seguradora",CONSULTAS!$T:$T,0)),""))</f>
        <v/>
      </c>
      <c r="T109" s="10" t="str">
        <f>IF(H109="","",IFERROR(INDEX(CONSULTAS!$N:$N,MATCH(H109&amp;"#GR",CONSULTAS!$T:$T,0)),""))</f>
        <v/>
      </c>
      <c r="U109" s="7" t="str">
        <f>IF(K109="","N/A",IF(AND(COUNTIFS(CONSULTAS!$C$2:$C$2000,K109,CONSULTAS!$E$2:$E$2000,"GR",CONSULTAS!$S$2:$S$2000,"Sim")&gt;0,COUNTIFS(CONSULTAS!$C$2:$C$2000,K109,CONSULTAS!$E$2:$E$2000,"Seguradora",CONSULTAS!$S$2:$S$2000,"Sim")&gt;0),"Sim","Não"))</f>
        <v>N/A</v>
      </c>
      <c r="V109" s="7" t="str">
        <f>IF(C109="","",IFERROR(INDEX(VEICULOS!$X:$X,MATCH(C109,VEICULOS!$A:$A,0)),"Não"))</f>
        <v/>
      </c>
      <c r="W109" s="7"/>
      <c r="X109" s="7"/>
      <c r="Y109" s="7"/>
      <c r="Z109" s="10"/>
      <c r="AA109" s="7"/>
      <c r="AB109" s="10" t="str">
        <f t="shared" si="17"/>
        <v/>
      </c>
      <c r="AC109" s="7">
        <f>IF(OR(Y109="",AB109=""),0,SUMPRODUCT((PGR_REGRAS!$C$2:$C$61=Y109)*(PGR_REGRAS!$D$2:$D$61&lt;=AB109)*(PGR_REGRAS!$E$2:$E$61&gt;=AB109)*(PGR_REGRAS!$C$2:$C$61&lt;&gt;"")*ROW(PGR_REGRAS!$C$2:$C$61)))</f>
        <v>0</v>
      </c>
      <c r="AD109" s="7" t="str">
        <f>IF(AC109=0,IF(Y109="","","Sem regra - consultar seguradora"),INDEX(PGR_REGRAS!$A:$A,AC109))</f>
        <v/>
      </c>
      <c r="AE109" s="7" t="str">
        <f>IF(AC109=0,"",INDEX(PGR_REGRAS!$T:$T,AC109))</f>
        <v/>
      </c>
      <c r="AF109" s="7" t="str">
        <f>IF(AC109=0,"",INDEX(PGR_REGRAS!$I:$I,AC109))</f>
        <v/>
      </c>
      <c r="AG109" s="7" t="str">
        <f>IF(AC109=0,"",INDEX(PGR_REGRAS!$K:$K,AC109))</f>
        <v/>
      </c>
      <c r="AH109" s="7" t="str">
        <f t="shared" si="18"/>
        <v/>
      </c>
      <c r="AI109" s="7"/>
      <c r="AJ109" s="7"/>
      <c r="AK109" s="7"/>
      <c r="AL109" s="7"/>
      <c r="AM109" s="7"/>
      <c r="AN109" s="7"/>
      <c r="AO109" s="13"/>
      <c r="AP109" s="12"/>
      <c r="AQ109" s="12"/>
      <c r="AR109" s="7" t="str">
        <f>IF(C109="","",IFERROR(INDEX(RASTREADORES!$F:$F,MATCH(C109&amp;"#Principal",RASTREADORES!$Y:$Y,0))&amp;" ("&amp;INDEX(RASTREADORES!$G:$G,MATCH(C109&amp;"#Principal",RASTREADORES!$Y:$Y,0))&amp;")","Sem rastreador principal"))</f>
        <v/>
      </c>
      <c r="AS109" s="7" t="str">
        <f>IF(C109="","",IFERROR(INDEX(RASTREADORES!$H:$H,MATCH(C109&amp;"#Principal",RASTREADORES!$Y:$Y,0)),"—"))</f>
        <v/>
      </c>
      <c r="AT109" s="7" t="str">
        <f>IF(C109="","",IFERROR(INDEX(RASTREADORES!$A:$A,MATCH(C109&amp;"#Redundante",RASTREADORES!$Y:$Y,0)),IFERROR(INDEX(RASTREADORES!$A:$A,MATCH(C109&amp;"#Isca retornável",RASTREADORES!$Y:$Y,0)),IFERROR(INDEX(RASTREADORES!$A:$A,MATCH(C109&amp;"#Isca descartável",RASTREADORES!$Y:$Y,0)),"Nenhum"))))</f>
        <v/>
      </c>
      <c r="AU109" s="7" t="str">
        <f>IF(C109="","",IFERROR(INDEX(RASTREADORES!$L:$L,MATCH(C109&amp;"#Principal",RASTREADORES!$Y:$Y,0)),""))</f>
        <v/>
      </c>
      <c r="AV109" s="7" t="str">
        <f>IF(C109="","",IF(COUNTIFS(ESPELHAMENTOS!$B$2:$B$2000,C109,ESPELHAMENTOS!$O$2:$O$2000,"Sim")&gt;0,"Sim","Não"))</f>
        <v/>
      </c>
      <c r="AW109" s="7" t="str">
        <f>IF(C109="","",COUNTIFS(ESPELHAMENTOS!$B$2:$B$2000,C109,ESPELHAMENTOS!$O$2:$O$2000,"Sim"))</f>
        <v/>
      </c>
      <c r="AX109" s="7" t="str">
        <f>IF(C109="","",IF(COUNTIFS(ESPELHAMENTOS!$B$2:$B$2000,C109,ESPELHAMENTOS!$O$2:$O$2000,"Sim",ESPELHAMENTOS!$E$2:$E$2000,"GR transportadora")&gt;0,"Sim","Não"))</f>
        <v/>
      </c>
      <c r="AY109" s="7" t="str">
        <f>IF(OR(AQ109="",C109=""),"",IFERROR(ROUND((AQ109-SUMPRODUCT(MIN((ESPELHAMENTOS!$C$2:$C$2000=A109)*ESPELHAMENTOS!$H$2:$H$2000+(ESPELHAMENTOS!$C$2:$C$2000&lt;&gt;A109)*99999)))*24,1),""))</f>
        <v/>
      </c>
      <c r="AZ109" s="7" t="str">
        <f ca="1">IF(C109="","",IF(COUNTIFS(CHECKLISTS!$B$2:$B$2000,C109,CHECKLISTS!$AH$2:$AH$2000,"Válido",CHECKLISTS!$AG$2:$AG$2000,"&gt;="&amp;INT(IF(AO109="",TODAY(),AO109)))+COUNTIFS(CHECKLISTS!$B$2:$B$2000,C109,CHECKLISTS!$AH$2:$AH$2000,"Vence &lt;=7d",CHECKLISTS!$AG$2:$AG$2000,"&gt;="&amp;INT(IF(AO109="",TODAY(),AO109)))&gt;0,"Sim","Não"))</f>
        <v/>
      </c>
      <c r="BA109" s="13" t="str">
        <f>IF(C109="","",IF(COUNTIFS(CHECKLISTS!$B$2:$B$2000,C109,CHECKLISTS!$AF$2:$AF$2000,"Aprovado")=0,"",SUMPRODUCT(MAX((CHECKLISTS!$B$2:$B$2000=C109)*CHECKLISTS!$AG$2:$AG$2000))))</f>
        <v/>
      </c>
      <c r="BB109" s="7" t="str">
        <f>IF(A109="","",IF(COUNTIFS(SMP!$B$2:$B$2000,A109,SMP!$I$2:$I$2000,"Liberada")+COUNTIFS(SMP!$B$2:$B$2000,A109,SMP!$I$2:$I$2000,"Em andamento")+COUNTIFS(SMP!$B$2:$B$2000,A109,SMP!$I$2:$I$2000,"Finalizada")&gt;0,"Sim","Não"))</f>
        <v/>
      </c>
      <c r="BC109" s="7" t="str">
        <f>IF(A109="","",IFERROR(INDEX(SMP!$A:$A,MATCH(A109,SMP!$B:$B,0)),"—"))</f>
        <v/>
      </c>
      <c r="BD109" s="7" t="str">
        <f>IF(A109="","",IFERROR(INDEX(SMP!$I:$I,MATCH(A109,SMP!$B:$B,0)),"Não aberta"))</f>
        <v/>
      </c>
      <c r="BE109" s="7" t="str">
        <f>IF(A109="","",IFERROR(INDEX(SMP!$D:$D,MATCH(A109,SMP!$B:$B,0)),""))</f>
        <v/>
      </c>
      <c r="BF109" s="7" t="str">
        <f>IF(A109="","",IF(COUNTIFS(AVERBACOES!$B$2:$B$2000,A109,AVERBACOES!$Q$2:$Q$2000,"Averbado completo")+COUNTIFS(AVERBACOES!$B$2:$B$2000,A109,AVERBACOES!$Q$2:$Q$2000,"Averbado CRT")+COUNTIFS(AVERBACOES!$B$2:$B$2000,A109,AVERBACOES!$Q$2:$Q$2000,"Averbado CT-e")+COUNTIFS(AVERBACOES!$B$2:$B$2000,A109,AVERBACOES!$Q$2:$Q$2000,"Averbado MDF-e")+COUNTIFS(AVERBACOES!$B$2:$B$2000,A109,AVERBACOES!$Q$2:$Q$2000,"Averbado pelo embarcador")&gt;0,"Sim","Não"))</f>
        <v/>
      </c>
      <c r="BG109" s="7" t="str">
        <f>IF(A109="","",IFERROR(INDEX(AVERBACOES!$L:$L,MATCH(A109,AVERBACOES!$B:$B,0)),"—"))</f>
        <v/>
      </c>
      <c r="BH109" s="7"/>
      <c r="BI109" s="7"/>
      <c r="BJ109" s="7"/>
      <c r="BK109" s="7"/>
      <c r="BL109" s="7"/>
      <c r="BM109" s="7">
        <f t="shared" si="19"/>
        <v>0</v>
      </c>
      <c r="BN109" s="7" t="str">
        <f t="shared" si="20"/>
        <v/>
      </c>
      <c r="BO109" s="7" t="str">
        <f t="shared" si="21"/>
        <v/>
      </c>
      <c r="BP109" s="7" t="str">
        <f t="shared" si="22"/>
        <v/>
      </c>
      <c r="BQ109" s="7" t="str">
        <f t="shared" si="23"/>
        <v/>
      </c>
      <c r="BR109" s="12"/>
      <c r="BS109" s="7" t="str">
        <f t="shared" si="24"/>
        <v/>
      </c>
      <c r="BT109" s="7" t="str">
        <f>IF(C109="","",IF(BV109=0,"Sem posição registrada",IFERROR(INDEX(POSICOES!$E:$E,MATCH(C109&amp;"#"&amp;ROUND(BV109*1440,0),POSICOES!$R:$R,0)),"?")))</f>
        <v/>
      </c>
      <c r="BU109" s="7" t="str">
        <f>IF(OR(C109="",BV109=0),"",IFERROR(INDEX(POSICOES!$F:$F,MATCH(C109&amp;"#"&amp;ROUND(BV109*1440,0),POSICOES!$R:$R,0))&amp;"/"&amp;INDEX(POSICOES!$G:$G,MATCH(C109&amp;"#"&amp;ROUND(BV109*1440,0),POSICOES!$R:$R,0))&amp;" - "&amp;INDEX(POSICOES!$H:$H,MATCH(C109&amp;"#"&amp;ROUND(BV109*1440,0),POSICOES!$R:$R,0)),""))</f>
        <v/>
      </c>
      <c r="BV109" s="14">
        <f>IF(C109="",0,SUMPRODUCT(MAX((POSICOES!$C$2:$C$3000=C109)*POSICOES!$B$2:$B$3000)))</f>
        <v>0</v>
      </c>
      <c r="BW109" s="7" t="str">
        <f t="shared" ca="1" si="25"/>
        <v/>
      </c>
      <c r="BX109" s="7" t="str">
        <f t="shared" ca="1" si="26"/>
        <v/>
      </c>
      <c r="BY109" s="12"/>
      <c r="BZ109" s="12"/>
      <c r="CA109" s="7" t="str">
        <f>IF(A109="","",IF(COUNTIFS(FRONTEIRA!$B$2:$B$2000,A109,FRONTEIRA!$AA$2:$AA$2000,"Sim")=0,"",ROUND(SUMIFS(FRONTEIRA!$Y$2:$Y$2000,FRONTEIRA!$B$2:$B$2000,A109,FRONTEIRA!$AA$2:$AA$2000,"Sim"),1)))</f>
        <v/>
      </c>
      <c r="CB109" s="7" t="str">
        <f>IF(A109="","",IFERROR(INDEX(FRONTEIRA!$L:$L,MATCH(A109,FRONTEIRA!$B:$B,0)),""))</f>
        <v/>
      </c>
      <c r="CC109" s="7" t="str">
        <f>IF(A109="","",IF(COUNTIFS(OCORRENCIAS!$B$2:$B$2000,A109,OCORRENCIAS!$Z$2:$Z$2000,"Sim")&gt;0,"Sim","Não"))</f>
        <v/>
      </c>
      <c r="CD109" s="7" t="str">
        <f t="shared" si="27"/>
        <v/>
      </c>
      <c r="CE109" s="7"/>
      <c r="CF109" s="7" t="str">
        <f t="shared" ca="1" si="28"/>
        <v xml:space="preserve">Motorista GR; Motorista seguradora; Veículo GR; Checklist; Espelhamento; SMP; Averbação; </v>
      </c>
      <c r="CG109" s="7" t="str">
        <f t="shared" si="29"/>
        <v/>
      </c>
      <c r="CH109" s="7" t="str">
        <f t="shared" si="30"/>
        <v/>
      </c>
      <c r="CI109" s="7" t="str">
        <f t="shared" si="31"/>
        <v>Não</v>
      </c>
      <c r="CJ109" s="7" t="str">
        <f t="shared" si="32"/>
        <v/>
      </c>
      <c r="CK109" s="7"/>
      <c r="CL109" s="7"/>
      <c r="CM109" s="7"/>
      <c r="CN109" s="12"/>
      <c r="CO109" s="7"/>
      <c r="CP109" s="7" t="str">
        <f t="shared" ca="1" si="33"/>
        <v/>
      </c>
    </row>
    <row r="110" spans="1:94" x14ac:dyDescent="0.25">
      <c r="A110" s="7"/>
      <c r="B110" s="12"/>
      <c r="C110" s="7"/>
      <c r="D110" s="7"/>
      <c r="E110" s="7"/>
      <c r="F110" s="7" t="str">
        <f>IF(C110="","",IFERROR(INDEX(VEICULOS!$C:$C,MATCH(C110,VEICULOS!$A:$A,0)),"?")&amp;IF(D110="",""," + "&amp;IFERROR(INDEX(VEICULOS!$C:$C,MATCH(D110,VEICULOS!$A:$A,0)),"?"))&amp;IF(E110="",""," + "&amp;IFERROR(INDEX(VEICULOS!$C:$C,MATCH(E110,VEICULOS!$A:$A,0)),"?")))</f>
        <v/>
      </c>
      <c r="G110" s="7" t="str">
        <f>IF(C110="","",IFERROR(INDEX(VEICULOS!$I:$I,MATCH(C110,VEICULOS!$A:$A,0)),"Não cadastrado"))</f>
        <v/>
      </c>
      <c r="H110" s="7"/>
      <c r="I110" s="7" t="str">
        <f>IF(H110="","",IFERROR(INDEX(MOTORISTAS!$B:$B,MATCH(H110,MOTORISTAS!$A:$A,0)),"Não cadastrado"))</f>
        <v/>
      </c>
      <c r="J110" s="7"/>
      <c r="K110" s="7"/>
      <c r="L110" s="7" t="str">
        <f>IF(K110="","",IFERROR(INDEX(MOTORISTAS!$B:$B,MATCH(K110,MOTORISTAS!$A:$A,0)),"Não cadastrado"))</f>
        <v/>
      </c>
      <c r="M110" s="7" t="str">
        <f>IF(H110="","",IFERROR(INDEX(MOTORISTAS!$AA:$AA,MATCH(H110,MOTORISTAS!$A:$A,0)),"Não cadastrado"))</f>
        <v/>
      </c>
      <c r="N110" s="7" t="str">
        <f>IF(H110="","",IF(COUNTIFS(CONSULTAS!$C$2:$C$2000,H110,CONSULTAS!$E$2:$E$2000,"GR",CONSULTAS!$S$2:$S$2000,"Sim")&gt;0,"Sim","Não"))</f>
        <v/>
      </c>
      <c r="O110" s="7" t="str">
        <f>IF(H110="","",IFERROR(INDEX(CONSULTAS!$L:$L,MATCH(H110&amp;"#GR",CONSULTAS!$T:$T,0)),"—"))</f>
        <v/>
      </c>
      <c r="P110" s="13" t="str">
        <f>IF(H110="","",IFERROR(INDEX(CONSULTAS!$Q:$Q,MATCH(H110&amp;"#GR",CONSULTAS!$T:$T,0)),""))</f>
        <v/>
      </c>
      <c r="Q110" s="7" t="str">
        <f>IF(H110="","",IF(COUNTIFS(CONSULTAS!$C$2:$C$2000,H110,CONSULTAS!$E$2:$E$2000,"Seguradora",CONSULTAS!$S$2:$S$2000,"Sim")&gt;0,"Sim","Não"))</f>
        <v/>
      </c>
      <c r="R110" s="7" t="str">
        <f>IF(H110="","",IFERROR(INDEX(CONSULTAS!$L:$L,MATCH(H110&amp;"#Seguradora",CONSULTAS!$T:$T,0)),"—"))</f>
        <v/>
      </c>
      <c r="S110" s="13" t="str">
        <f>IF(H110="","",IFERROR(INDEX(CONSULTAS!$Q:$Q,MATCH(H110&amp;"#Seguradora",CONSULTAS!$T:$T,0)),""))</f>
        <v/>
      </c>
      <c r="T110" s="10" t="str">
        <f>IF(H110="","",IFERROR(INDEX(CONSULTAS!$N:$N,MATCH(H110&amp;"#GR",CONSULTAS!$T:$T,0)),""))</f>
        <v/>
      </c>
      <c r="U110" s="7" t="str">
        <f>IF(K110="","N/A",IF(AND(COUNTIFS(CONSULTAS!$C$2:$C$2000,K110,CONSULTAS!$E$2:$E$2000,"GR",CONSULTAS!$S$2:$S$2000,"Sim")&gt;0,COUNTIFS(CONSULTAS!$C$2:$C$2000,K110,CONSULTAS!$E$2:$E$2000,"Seguradora",CONSULTAS!$S$2:$S$2000,"Sim")&gt;0),"Sim","Não"))</f>
        <v>N/A</v>
      </c>
      <c r="V110" s="7" t="str">
        <f>IF(C110="","",IFERROR(INDEX(VEICULOS!$X:$X,MATCH(C110,VEICULOS!$A:$A,0)),"Não"))</f>
        <v/>
      </c>
      <c r="W110" s="7"/>
      <c r="X110" s="7"/>
      <c r="Y110" s="7"/>
      <c r="Z110" s="10"/>
      <c r="AA110" s="7"/>
      <c r="AB110" s="10" t="str">
        <f t="shared" si="17"/>
        <v/>
      </c>
      <c r="AC110" s="7">
        <f>IF(OR(Y110="",AB110=""),0,SUMPRODUCT((PGR_REGRAS!$C$2:$C$61=Y110)*(PGR_REGRAS!$D$2:$D$61&lt;=AB110)*(PGR_REGRAS!$E$2:$E$61&gt;=AB110)*(PGR_REGRAS!$C$2:$C$61&lt;&gt;"")*ROW(PGR_REGRAS!$C$2:$C$61)))</f>
        <v>0</v>
      </c>
      <c r="AD110" s="7" t="str">
        <f>IF(AC110=0,IF(Y110="","","Sem regra - consultar seguradora"),INDEX(PGR_REGRAS!$A:$A,AC110))</f>
        <v/>
      </c>
      <c r="AE110" s="7" t="str">
        <f>IF(AC110=0,"",INDEX(PGR_REGRAS!$T:$T,AC110))</f>
        <v/>
      </c>
      <c r="AF110" s="7" t="str">
        <f>IF(AC110=0,"",INDEX(PGR_REGRAS!$I:$I,AC110))</f>
        <v/>
      </c>
      <c r="AG110" s="7" t="str">
        <f>IF(AC110=0,"",INDEX(PGR_REGRAS!$K:$K,AC110))</f>
        <v/>
      </c>
      <c r="AH110" s="7" t="str">
        <f t="shared" si="18"/>
        <v/>
      </c>
      <c r="AI110" s="7"/>
      <c r="AJ110" s="7"/>
      <c r="AK110" s="7"/>
      <c r="AL110" s="7"/>
      <c r="AM110" s="7"/>
      <c r="AN110" s="7"/>
      <c r="AO110" s="13"/>
      <c r="AP110" s="12"/>
      <c r="AQ110" s="12"/>
      <c r="AR110" s="7" t="str">
        <f>IF(C110="","",IFERROR(INDEX(RASTREADORES!$F:$F,MATCH(C110&amp;"#Principal",RASTREADORES!$Y:$Y,0))&amp;" ("&amp;INDEX(RASTREADORES!$G:$G,MATCH(C110&amp;"#Principal",RASTREADORES!$Y:$Y,0))&amp;")","Sem rastreador principal"))</f>
        <v/>
      </c>
      <c r="AS110" s="7" t="str">
        <f>IF(C110="","",IFERROR(INDEX(RASTREADORES!$H:$H,MATCH(C110&amp;"#Principal",RASTREADORES!$Y:$Y,0)),"—"))</f>
        <v/>
      </c>
      <c r="AT110" s="7" t="str">
        <f>IF(C110="","",IFERROR(INDEX(RASTREADORES!$A:$A,MATCH(C110&amp;"#Redundante",RASTREADORES!$Y:$Y,0)),IFERROR(INDEX(RASTREADORES!$A:$A,MATCH(C110&amp;"#Isca retornável",RASTREADORES!$Y:$Y,0)),IFERROR(INDEX(RASTREADORES!$A:$A,MATCH(C110&amp;"#Isca descartável",RASTREADORES!$Y:$Y,0)),"Nenhum"))))</f>
        <v/>
      </c>
      <c r="AU110" s="7" t="str">
        <f>IF(C110="","",IFERROR(INDEX(RASTREADORES!$L:$L,MATCH(C110&amp;"#Principal",RASTREADORES!$Y:$Y,0)),""))</f>
        <v/>
      </c>
      <c r="AV110" s="7" t="str">
        <f>IF(C110="","",IF(COUNTIFS(ESPELHAMENTOS!$B$2:$B$2000,C110,ESPELHAMENTOS!$O$2:$O$2000,"Sim")&gt;0,"Sim","Não"))</f>
        <v/>
      </c>
      <c r="AW110" s="7" t="str">
        <f>IF(C110="","",COUNTIFS(ESPELHAMENTOS!$B$2:$B$2000,C110,ESPELHAMENTOS!$O$2:$O$2000,"Sim"))</f>
        <v/>
      </c>
      <c r="AX110" s="7" t="str">
        <f>IF(C110="","",IF(COUNTIFS(ESPELHAMENTOS!$B$2:$B$2000,C110,ESPELHAMENTOS!$O$2:$O$2000,"Sim",ESPELHAMENTOS!$E$2:$E$2000,"GR transportadora")&gt;0,"Sim","Não"))</f>
        <v/>
      </c>
      <c r="AY110" s="7" t="str">
        <f>IF(OR(AQ110="",C110=""),"",IFERROR(ROUND((AQ110-SUMPRODUCT(MIN((ESPELHAMENTOS!$C$2:$C$2000=A110)*ESPELHAMENTOS!$H$2:$H$2000+(ESPELHAMENTOS!$C$2:$C$2000&lt;&gt;A110)*99999)))*24,1),""))</f>
        <v/>
      </c>
      <c r="AZ110" s="7" t="str">
        <f ca="1">IF(C110="","",IF(COUNTIFS(CHECKLISTS!$B$2:$B$2000,C110,CHECKLISTS!$AH$2:$AH$2000,"Válido",CHECKLISTS!$AG$2:$AG$2000,"&gt;="&amp;INT(IF(AO110="",TODAY(),AO110)))+COUNTIFS(CHECKLISTS!$B$2:$B$2000,C110,CHECKLISTS!$AH$2:$AH$2000,"Vence &lt;=7d",CHECKLISTS!$AG$2:$AG$2000,"&gt;="&amp;INT(IF(AO110="",TODAY(),AO110)))&gt;0,"Sim","Não"))</f>
        <v/>
      </c>
      <c r="BA110" s="13" t="str">
        <f>IF(C110="","",IF(COUNTIFS(CHECKLISTS!$B$2:$B$2000,C110,CHECKLISTS!$AF$2:$AF$2000,"Aprovado")=0,"",SUMPRODUCT(MAX((CHECKLISTS!$B$2:$B$2000=C110)*CHECKLISTS!$AG$2:$AG$2000))))</f>
        <v/>
      </c>
      <c r="BB110" s="7" t="str">
        <f>IF(A110="","",IF(COUNTIFS(SMP!$B$2:$B$2000,A110,SMP!$I$2:$I$2000,"Liberada")+COUNTIFS(SMP!$B$2:$B$2000,A110,SMP!$I$2:$I$2000,"Em andamento")+COUNTIFS(SMP!$B$2:$B$2000,A110,SMP!$I$2:$I$2000,"Finalizada")&gt;0,"Sim","Não"))</f>
        <v/>
      </c>
      <c r="BC110" s="7" t="str">
        <f>IF(A110="","",IFERROR(INDEX(SMP!$A:$A,MATCH(A110,SMP!$B:$B,0)),"—"))</f>
        <v/>
      </c>
      <c r="BD110" s="7" t="str">
        <f>IF(A110="","",IFERROR(INDEX(SMP!$I:$I,MATCH(A110,SMP!$B:$B,0)),"Não aberta"))</f>
        <v/>
      </c>
      <c r="BE110" s="7" t="str">
        <f>IF(A110="","",IFERROR(INDEX(SMP!$D:$D,MATCH(A110,SMP!$B:$B,0)),""))</f>
        <v/>
      </c>
      <c r="BF110" s="7" t="str">
        <f>IF(A110="","",IF(COUNTIFS(AVERBACOES!$B$2:$B$2000,A110,AVERBACOES!$Q$2:$Q$2000,"Averbado completo")+COUNTIFS(AVERBACOES!$B$2:$B$2000,A110,AVERBACOES!$Q$2:$Q$2000,"Averbado CRT")+COUNTIFS(AVERBACOES!$B$2:$B$2000,A110,AVERBACOES!$Q$2:$Q$2000,"Averbado CT-e")+COUNTIFS(AVERBACOES!$B$2:$B$2000,A110,AVERBACOES!$Q$2:$Q$2000,"Averbado MDF-e")+COUNTIFS(AVERBACOES!$B$2:$B$2000,A110,AVERBACOES!$Q$2:$Q$2000,"Averbado pelo embarcador")&gt;0,"Sim","Não"))</f>
        <v/>
      </c>
      <c r="BG110" s="7" t="str">
        <f>IF(A110="","",IFERROR(INDEX(AVERBACOES!$L:$L,MATCH(A110,AVERBACOES!$B:$B,0)),"—"))</f>
        <v/>
      </c>
      <c r="BH110" s="7"/>
      <c r="BI110" s="7"/>
      <c r="BJ110" s="7"/>
      <c r="BK110" s="7"/>
      <c r="BL110" s="7"/>
      <c r="BM110" s="7">
        <f t="shared" si="19"/>
        <v>0</v>
      </c>
      <c r="BN110" s="7" t="str">
        <f t="shared" si="20"/>
        <v/>
      </c>
      <c r="BO110" s="7" t="str">
        <f t="shared" si="21"/>
        <v/>
      </c>
      <c r="BP110" s="7" t="str">
        <f t="shared" si="22"/>
        <v/>
      </c>
      <c r="BQ110" s="7" t="str">
        <f t="shared" si="23"/>
        <v/>
      </c>
      <c r="BR110" s="12"/>
      <c r="BS110" s="7" t="str">
        <f t="shared" si="24"/>
        <v/>
      </c>
      <c r="BT110" s="7" t="str">
        <f>IF(C110="","",IF(BV110=0,"Sem posição registrada",IFERROR(INDEX(POSICOES!$E:$E,MATCH(C110&amp;"#"&amp;ROUND(BV110*1440,0),POSICOES!$R:$R,0)),"?")))</f>
        <v/>
      </c>
      <c r="BU110" s="7" t="str">
        <f>IF(OR(C110="",BV110=0),"",IFERROR(INDEX(POSICOES!$F:$F,MATCH(C110&amp;"#"&amp;ROUND(BV110*1440,0),POSICOES!$R:$R,0))&amp;"/"&amp;INDEX(POSICOES!$G:$G,MATCH(C110&amp;"#"&amp;ROUND(BV110*1440,0),POSICOES!$R:$R,0))&amp;" - "&amp;INDEX(POSICOES!$H:$H,MATCH(C110&amp;"#"&amp;ROUND(BV110*1440,0),POSICOES!$R:$R,0)),""))</f>
        <v/>
      </c>
      <c r="BV110" s="14">
        <f>IF(C110="",0,SUMPRODUCT(MAX((POSICOES!$C$2:$C$3000=C110)*POSICOES!$B$2:$B$3000)))</f>
        <v>0</v>
      </c>
      <c r="BW110" s="7" t="str">
        <f t="shared" ca="1" si="25"/>
        <v/>
      </c>
      <c r="BX110" s="7" t="str">
        <f t="shared" ca="1" si="26"/>
        <v/>
      </c>
      <c r="BY110" s="12"/>
      <c r="BZ110" s="12"/>
      <c r="CA110" s="7" t="str">
        <f>IF(A110="","",IF(COUNTIFS(FRONTEIRA!$B$2:$B$2000,A110,FRONTEIRA!$AA$2:$AA$2000,"Sim")=0,"",ROUND(SUMIFS(FRONTEIRA!$Y$2:$Y$2000,FRONTEIRA!$B$2:$B$2000,A110,FRONTEIRA!$AA$2:$AA$2000,"Sim"),1)))</f>
        <v/>
      </c>
      <c r="CB110" s="7" t="str">
        <f>IF(A110="","",IFERROR(INDEX(FRONTEIRA!$L:$L,MATCH(A110,FRONTEIRA!$B:$B,0)),""))</f>
        <v/>
      </c>
      <c r="CC110" s="7" t="str">
        <f>IF(A110="","",IF(COUNTIFS(OCORRENCIAS!$B$2:$B$2000,A110,OCORRENCIAS!$Z$2:$Z$2000,"Sim")&gt;0,"Sim","Não"))</f>
        <v/>
      </c>
      <c r="CD110" s="7" t="str">
        <f t="shared" si="27"/>
        <v/>
      </c>
      <c r="CE110" s="7"/>
      <c r="CF110" s="7" t="str">
        <f t="shared" ca="1" si="28"/>
        <v xml:space="preserve">Motorista GR; Motorista seguradora; Veículo GR; Checklist; Espelhamento; SMP; Averbação; </v>
      </c>
      <c r="CG110" s="7" t="str">
        <f t="shared" si="29"/>
        <v/>
      </c>
      <c r="CH110" s="7" t="str">
        <f t="shared" si="30"/>
        <v/>
      </c>
      <c r="CI110" s="7" t="str">
        <f t="shared" si="31"/>
        <v>Não</v>
      </c>
      <c r="CJ110" s="7" t="str">
        <f t="shared" si="32"/>
        <v/>
      </c>
      <c r="CK110" s="7"/>
      <c r="CL110" s="7"/>
      <c r="CM110" s="7"/>
      <c r="CN110" s="12"/>
      <c r="CO110" s="7"/>
      <c r="CP110" s="7" t="str">
        <f t="shared" ca="1" si="33"/>
        <v/>
      </c>
    </row>
    <row r="111" spans="1:94" x14ac:dyDescent="0.25">
      <c r="A111" s="7"/>
      <c r="B111" s="12"/>
      <c r="C111" s="7"/>
      <c r="D111" s="7"/>
      <c r="E111" s="7"/>
      <c r="F111" s="7" t="str">
        <f>IF(C111="","",IFERROR(INDEX(VEICULOS!$C:$C,MATCH(C111,VEICULOS!$A:$A,0)),"?")&amp;IF(D111="",""," + "&amp;IFERROR(INDEX(VEICULOS!$C:$C,MATCH(D111,VEICULOS!$A:$A,0)),"?"))&amp;IF(E111="",""," + "&amp;IFERROR(INDEX(VEICULOS!$C:$C,MATCH(E111,VEICULOS!$A:$A,0)),"?")))</f>
        <v/>
      </c>
      <c r="G111" s="7" t="str">
        <f>IF(C111="","",IFERROR(INDEX(VEICULOS!$I:$I,MATCH(C111,VEICULOS!$A:$A,0)),"Não cadastrado"))</f>
        <v/>
      </c>
      <c r="H111" s="7"/>
      <c r="I111" s="7" t="str">
        <f>IF(H111="","",IFERROR(INDEX(MOTORISTAS!$B:$B,MATCH(H111,MOTORISTAS!$A:$A,0)),"Não cadastrado"))</f>
        <v/>
      </c>
      <c r="J111" s="7"/>
      <c r="K111" s="7"/>
      <c r="L111" s="7" t="str">
        <f>IF(K111="","",IFERROR(INDEX(MOTORISTAS!$B:$B,MATCH(K111,MOTORISTAS!$A:$A,0)),"Não cadastrado"))</f>
        <v/>
      </c>
      <c r="M111" s="7" t="str">
        <f>IF(H111="","",IFERROR(INDEX(MOTORISTAS!$AA:$AA,MATCH(H111,MOTORISTAS!$A:$A,0)),"Não cadastrado"))</f>
        <v/>
      </c>
      <c r="N111" s="7" t="str">
        <f>IF(H111="","",IF(COUNTIFS(CONSULTAS!$C$2:$C$2000,H111,CONSULTAS!$E$2:$E$2000,"GR",CONSULTAS!$S$2:$S$2000,"Sim")&gt;0,"Sim","Não"))</f>
        <v/>
      </c>
      <c r="O111" s="7" t="str">
        <f>IF(H111="","",IFERROR(INDEX(CONSULTAS!$L:$L,MATCH(H111&amp;"#GR",CONSULTAS!$T:$T,0)),"—"))</f>
        <v/>
      </c>
      <c r="P111" s="13" t="str">
        <f>IF(H111="","",IFERROR(INDEX(CONSULTAS!$Q:$Q,MATCH(H111&amp;"#GR",CONSULTAS!$T:$T,0)),""))</f>
        <v/>
      </c>
      <c r="Q111" s="7" t="str">
        <f>IF(H111="","",IF(COUNTIFS(CONSULTAS!$C$2:$C$2000,H111,CONSULTAS!$E$2:$E$2000,"Seguradora",CONSULTAS!$S$2:$S$2000,"Sim")&gt;0,"Sim","Não"))</f>
        <v/>
      </c>
      <c r="R111" s="7" t="str">
        <f>IF(H111="","",IFERROR(INDEX(CONSULTAS!$L:$L,MATCH(H111&amp;"#Seguradora",CONSULTAS!$T:$T,0)),"—"))</f>
        <v/>
      </c>
      <c r="S111" s="13" t="str">
        <f>IF(H111="","",IFERROR(INDEX(CONSULTAS!$Q:$Q,MATCH(H111&amp;"#Seguradora",CONSULTAS!$T:$T,0)),""))</f>
        <v/>
      </c>
      <c r="T111" s="10" t="str">
        <f>IF(H111="","",IFERROR(INDEX(CONSULTAS!$N:$N,MATCH(H111&amp;"#GR",CONSULTAS!$T:$T,0)),""))</f>
        <v/>
      </c>
      <c r="U111" s="7" t="str">
        <f>IF(K111="","N/A",IF(AND(COUNTIFS(CONSULTAS!$C$2:$C$2000,K111,CONSULTAS!$E$2:$E$2000,"GR",CONSULTAS!$S$2:$S$2000,"Sim")&gt;0,COUNTIFS(CONSULTAS!$C$2:$C$2000,K111,CONSULTAS!$E$2:$E$2000,"Seguradora",CONSULTAS!$S$2:$S$2000,"Sim")&gt;0),"Sim","Não"))</f>
        <v>N/A</v>
      </c>
      <c r="V111" s="7" t="str">
        <f>IF(C111="","",IFERROR(INDEX(VEICULOS!$X:$X,MATCH(C111,VEICULOS!$A:$A,0)),"Não"))</f>
        <v/>
      </c>
      <c r="W111" s="7"/>
      <c r="X111" s="7"/>
      <c r="Y111" s="7"/>
      <c r="Z111" s="10"/>
      <c r="AA111" s="7"/>
      <c r="AB111" s="10" t="str">
        <f t="shared" si="17"/>
        <v/>
      </c>
      <c r="AC111" s="7">
        <f>IF(OR(Y111="",AB111=""),0,SUMPRODUCT((PGR_REGRAS!$C$2:$C$61=Y111)*(PGR_REGRAS!$D$2:$D$61&lt;=AB111)*(PGR_REGRAS!$E$2:$E$61&gt;=AB111)*(PGR_REGRAS!$C$2:$C$61&lt;&gt;"")*ROW(PGR_REGRAS!$C$2:$C$61)))</f>
        <v>0</v>
      </c>
      <c r="AD111" s="7" t="str">
        <f>IF(AC111=0,IF(Y111="","","Sem regra - consultar seguradora"),INDEX(PGR_REGRAS!$A:$A,AC111))</f>
        <v/>
      </c>
      <c r="AE111" s="7" t="str">
        <f>IF(AC111=0,"",INDEX(PGR_REGRAS!$T:$T,AC111))</f>
        <v/>
      </c>
      <c r="AF111" s="7" t="str">
        <f>IF(AC111=0,"",INDEX(PGR_REGRAS!$I:$I,AC111))</f>
        <v/>
      </c>
      <c r="AG111" s="7" t="str">
        <f>IF(AC111=0,"",INDEX(PGR_REGRAS!$K:$K,AC111))</f>
        <v/>
      </c>
      <c r="AH111" s="7" t="str">
        <f t="shared" si="18"/>
        <v/>
      </c>
      <c r="AI111" s="7"/>
      <c r="AJ111" s="7"/>
      <c r="AK111" s="7"/>
      <c r="AL111" s="7"/>
      <c r="AM111" s="7"/>
      <c r="AN111" s="7"/>
      <c r="AO111" s="13"/>
      <c r="AP111" s="12"/>
      <c r="AQ111" s="12"/>
      <c r="AR111" s="7" t="str">
        <f>IF(C111="","",IFERROR(INDEX(RASTREADORES!$F:$F,MATCH(C111&amp;"#Principal",RASTREADORES!$Y:$Y,0))&amp;" ("&amp;INDEX(RASTREADORES!$G:$G,MATCH(C111&amp;"#Principal",RASTREADORES!$Y:$Y,0))&amp;")","Sem rastreador principal"))</f>
        <v/>
      </c>
      <c r="AS111" s="7" t="str">
        <f>IF(C111="","",IFERROR(INDEX(RASTREADORES!$H:$H,MATCH(C111&amp;"#Principal",RASTREADORES!$Y:$Y,0)),"—"))</f>
        <v/>
      </c>
      <c r="AT111" s="7" t="str">
        <f>IF(C111="","",IFERROR(INDEX(RASTREADORES!$A:$A,MATCH(C111&amp;"#Redundante",RASTREADORES!$Y:$Y,0)),IFERROR(INDEX(RASTREADORES!$A:$A,MATCH(C111&amp;"#Isca retornável",RASTREADORES!$Y:$Y,0)),IFERROR(INDEX(RASTREADORES!$A:$A,MATCH(C111&amp;"#Isca descartável",RASTREADORES!$Y:$Y,0)),"Nenhum"))))</f>
        <v/>
      </c>
      <c r="AU111" s="7" t="str">
        <f>IF(C111="","",IFERROR(INDEX(RASTREADORES!$L:$L,MATCH(C111&amp;"#Principal",RASTREADORES!$Y:$Y,0)),""))</f>
        <v/>
      </c>
      <c r="AV111" s="7" t="str">
        <f>IF(C111="","",IF(COUNTIFS(ESPELHAMENTOS!$B$2:$B$2000,C111,ESPELHAMENTOS!$O$2:$O$2000,"Sim")&gt;0,"Sim","Não"))</f>
        <v/>
      </c>
      <c r="AW111" s="7" t="str">
        <f>IF(C111="","",COUNTIFS(ESPELHAMENTOS!$B$2:$B$2000,C111,ESPELHAMENTOS!$O$2:$O$2000,"Sim"))</f>
        <v/>
      </c>
      <c r="AX111" s="7" t="str">
        <f>IF(C111="","",IF(COUNTIFS(ESPELHAMENTOS!$B$2:$B$2000,C111,ESPELHAMENTOS!$O$2:$O$2000,"Sim",ESPELHAMENTOS!$E$2:$E$2000,"GR transportadora")&gt;0,"Sim","Não"))</f>
        <v/>
      </c>
      <c r="AY111" s="7" t="str">
        <f>IF(OR(AQ111="",C111=""),"",IFERROR(ROUND((AQ111-SUMPRODUCT(MIN((ESPELHAMENTOS!$C$2:$C$2000=A111)*ESPELHAMENTOS!$H$2:$H$2000+(ESPELHAMENTOS!$C$2:$C$2000&lt;&gt;A111)*99999)))*24,1),""))</f>
        <v/>
      </c>
      <c r="AZ111" s="7" t="str">
        <f ca="1">IF(C111="","",IF(COUNTIFS(CHECKLISTS!$B$2:$B$2000,C111,CHECKLISTS!$AH$2:$AH$2000,"Válido",CHECKLISTS!$AG$2:$AG$2000,"&gt;="&amp;INT(IF(AO111="",TODAY(),AO111)))+COUNTIFS(CHECKLISTS!$B$2:$B$2000,C111,CHECKLISTS!$AH$2:$AH$2000,"Vence &lt;=7d",CHECKLISTS!$AG$2:$AG$2000,"&gt;="&amp;INT(IF(AO111="",TODAY(),AO111)))&gt;0,"Sim","Não"))</f>
        <v/>
      </c>
      <c r="BA111" s="13" t="str">
        <f>IF(C111="","",IF(COUNTIFS(CHECKLISTS!$B$2:$B$2000,C111,CHECKLISTS!$AF$2:$AF$2000,"Aprovado")=0,"",SUMPRODUCT(MAX((CHECKLISTS!$B$2:$B$2000=C111)*CHECKLISTS!$AG$2:$AG$2000))))</f>
        <v/>
      </c>
      <c r="BB111" s="7" t="str">
        <f>IF(A111="","",IF(COUNTIFS(SMP!$B$2:$B$2000,A111,SMP!$I$2:$I$2000,"Liberada")+COUNTIFS(SMP!$B$2:$B$2000,A111,SMP!$I$2:$I$2000,"Em andamento")+COUNTIFS(SMP!$B$2:$B$2000,A111,SMP!$I$2:$I$2000,"Finalizada")&gt;0,"Sim","Não"))</f>
        <v/>
      </c>
      <c r="BC111" s="7" t="str">
        <f>IF(A111="","",IFERROR(INDEX(SMP!$A:$A,MATCH(A111,SMP!$B:$B,0)),"—"))</f>
        <v/>
      </c>
      <c r="BD111" s="7" t="str">
        <f>IF(A111="","",IFERROR(INDEX(SMP!$I:$I,MATCH(A111,SMP!$B:$B,0)),"Não aberta"))</f>
        <v/>
      </c>
      <c r="BE111" s="7" t="str">
        <f>IF(A111="","",IFERROR(INDEX(SMP!$D:$D,MATCH(A111,SMP!$B:$B,0)),""))</f>
        <v/>
      </c>
      <c r="BF111" s="7" t="str">
        <f>IF(A111="","",IF(COUNTIFS(AVERBACOES!$B$2:$B$2000,A111,AVERBACOES!$Q$2:$Q$2000,"Averbado completo")+COUNTIFS(AVERBACOES!$B$2:$B$2000,A111,AVERBACOES!$Q$2:$Q$2000,"Averbado CRT")+COUNTIFS(AVERBACOES!$B$2:$B$2000,A111,AVERBACOES!$Q$2:$Q$2000,"Averbado CT-e")+COUNTIFS(AVERBACOES!$B$2:$B$2000,A111,AVERBACOES!$Q$2:$Q$2000,"Averbado MDF-e")+COUNTIFS(AVERBACOES!$B$2:$B$2000,A111,AVERBACOES!$Q$2:$Q$2000,"Averbado pelo embarcador")&gt;0,"Sim","Não"))</f>
        <v/>
      </c>
      <c r="BG111" s="7" t="str">
        <f>IF(A111="","",IFERROR(INDEX(AVERBACOES!$L:$L,MATCH(A111,AVERBACOES!$B:$B,0)),"—"))</f>
        <v/>
      </c>
      <c r="BH111" s="7"/>
      <c r="BI111" s="7"/>
      <c r="BJ111" s="7"/>
      <c r="BK111" s="7"/>
      <c r="BL111" s="7"/>
      <c r="BM111" s="7">
        <f t="shared" si="19"/>
        <v>0</v>
      </c>
      <c r="BN111" s="7" t="str">
        <f t="shared" si="20"/>
        <v/>
      </c>
      <c r="BO111" s="7" t="str">
        <f t="shared" si="21"/>
        <v/>
      </c>
      <c r="BP111" s="7" t="str">
        <f t="shared" si="22"/>
        <v/>
      </c>
      <c r="BQ111" s="7" t="str">
        <f t="shared" si="23"/>
        <v/>
      </c>
      <c r="BR111" s="12"/>
      <c r="BS111" s="7" t="str">
        <f t="shared" si="24"/>
        <v/>
      </c>
      <c r="BT111" s="7" t="str">
        <f>IF(C111="","",IF(BV111=0,"Sem posição registrada",IFERROR(INDEX(POSICOES!$E:$E,MATCH(C111&amp;"#"&amp;ROUND(BV111*1440,0),POSICOES!$R:$R,0)),"?")))</f>
        <v/>
      </c>
      <c r="BU111" s="7" t="str">
        <f>IF(OR(C111="",BV111=0),"",IFERROR(INDEX(POSICOES!$F:$F,MATCH(C111&amp;"#"&amp;ROUND(BV111*1440,0),POSICOES!$R:$R,0))&amp;"/"&amp;INDEX(POSICOES!$G:$G,MATCH(C111&amp;"#"&amp;ROUND(BV111*1440,0),POSICOES!$R:$R,0))&amp;" - "&amp;INDEX(POSICOES!$H:$H,MATCH(C111&amp;"#"&amp;ROUND(BV111*1440,0),POSICOES!$R:$R,0)),""))</f>
        <v/>
      </c>
      <c r="BV111" s="14">
        <f>IF(C111="",0,SUMPRODUCT(MAX((POSICOES!$C$2:$C$3000=C111)*POSICOES!$B$2:$B$3000)))</f>
        <v>0</v>
      </c>
      <c r="BW111" s="7" t="str">
        <f t="shared" ca="1" si="25"/>
        <v/>
      </c>
      <c r="BX111" s="7" t="str">
        <f t="shared" ca="1" si="26"/>
        <v/>
      </c>
      <c r="BY111" s="12"/>
      <c r="BZ111" s="12"/>
      <c r="CA111" s="7" t="str">
        <f>IF(A111="","",IF(COUNTIFS(FRONTEIRA!$B$2:$B$2000,A111,FRONTEIRA!$AA$2:$AA$2000,"Sim")=0,"",ROUND(SUMIFS(FRONTEIRA!$Y$2:$Y$2000,FRONTEIRA!$B$2:$B$2000,A111,FRONTEIRA!$AA$2:$AA$2000,"Sim"),1)))</f>
        <v/>
      </c>
      <c r="CB111" s="7" t="str">
        <f>IF(A111="","",IFERROR(INDEX(FRONTEIRA!$L:$L,MATCH(A111,FRONTEIRA!$B:$B,0)),""))</f>
        <v/>
      </c>
      <c r="CC111" s="7" t="str">
        <f>IF(A111="","",IF(COUNTIFS(OCORRENCIAS!$B$2:$B$2000,A111,OCORRENCIAS!$Z$2:$Z$2000,"Sim")&gt;0,"Sim","Não"))</f>
        <v/>
      </c>
      <c r="CD111" s="7" t="str">
        <f t="shared" si="27"/>
        <v/>
      </c>
      <c r="CE111" s="7"/>
      <c r="CF111" s="7" t="str">
        <f t="shared" ca="1" si="28"/>
        <v xml:space="preserve">Motorista GR; Motorista seguradora; Veículo GR; Checklist; Espelhamento; SMP; Averbação; </v>
      </c>
      <c r="CG111" s="7" t="str">
        <f t="shared" si="29"/>
        <v/>
      </c>
      <c r="CH111" s="7" t="str">
        <f t="shared" si="30"/>
        <v/>
      </c>
      <c r="CI111" s="7" t="str">
        <f t="shared" si="31"/>
        <v>Não</v>
      </c>
      <c r="CJ111" s="7" t="str">
        <f t="shared" si="32"/>
        <v/>
      </c>
      <c r="CK111" s="7"/>
      <c r="CL111" s="7"/>
      <c r="CM111" s="7"/>
      <c r="CN111" s="12"/>
      <c r="CO111" s="7"/>
      <c r="CP111" s="7" t="str">
        <f t="shared" ca="1" si="33"/>
        <v/>
      </c>
    </row>
    <row r="112" spans="1:94" x14ac:dyDescent="0.25">
      <c r="A112" s="7"/>
      <c r="B112" s="12"/>
      <c r="C112" s="7"/>
      <c r="D112" s="7"/>
      <c r="E112" s="7"/>
      <c r="F112" s="7" t="str">
        <f>IF(C112="","",IFERROR(INDEX(VEICULOS!$C:$C,MATCH(C112,VEICULOS!$A:$A,0)),"?")&amp;IF(D112="",""," + "&amp;IFERROR(INDEX(VEICULOS!$C:$C,MATCH(D112,VEICULOS!$A:$A,0)),"?"))&amp;IF(E112="",""," + "&amp;IFERROR(INDEX(VEICULOS!$C:$C,MATCH(E112,VEICULOS!$A:$A,0)),"?")))</f>
        <v/>
      </c>
      <c r="G112" s="7" t="str">
        <f>IF(C112="","",IFERROR(INDEX(VEICULOS!$I:$I,MATCH(C112,VEICULOS!$A:$A,0)),"Não cadastrado"))</f>
        <v/>
      </c>
      <c r="H112" s="7"/>
      <c r="I112" s="7" t="str">
        <f>IF(H112="","",IFERROR(INDEX(MOTORISTAS!$B:$B,MATCH(H112,MOTORISTAS!$A:$A,0)),"Não cadastrado"))</f>
        <v/>
      </c>
      <c r="J112" s="7"/>
      <c r="K112" s="7"/>
      <c r="L112" s="7" t="str">
        <f>IF(K112="","",IFERROR(INDEX(MOTORISTAS!$B:$B,MATCH(K112,MOTORISTAS!$A:$A,0)),"Não cadastrado"))</f>
        <v/>
      </c>
      <c r="M112" s="7" t="str">
        <f>IF(H112="","",IFERROR(INDEX(MOTORISTAS!$AA:$AA,MATCH(H112,MOTORISTAS!$A:$A,0)),"Não cadastrado"))</f>
        <v/>
      </c>
      <c r="N112" s="7" t="str">
        <f>IF(H112="","",IF(COUNTIFS(CONSULTAS!$C$2:$C$2000,H112,CONSULTAS!$E$2:$E$2000,"GR",CONSULTAS!$S$2:$S$2000,"Sim")&gt;0,"Sim","Não"))</f>
        <v/>
      </c>
      <c r="O112" s="7" t="str">
        <f>IF(H112="","",IFERROR(INDEX(CONSULTAS!$L:$L,MATCH(H112&amp;"#GR",CONSULTAS!$T:$T,0)),"—"))</f>
        <v/>
      </c>
      <c r="P112" s="13" t="str">
        <f>IF(H112="","",IFERROR(INDEX(CONSULTAS!$Q:$Q,MATCH(H112&amp;"#GR",CONSULTAS!$T:$T,0)),""))</f>
        <v/>
      </c>
      <c r="Q112" s="7" t="str">
        <f>IF(H112="","",IF(COUNTIFS(CONSULTAS!$C$2:$C$2000,H112,CONSULTAS!$E$2:$E$2000,"Seguradora",CONSULTAS!$S$2:$S$2000,"Sim")&gt;0,"Sim","Não"))</f>
        <v/>
      </c>
      <c r="R112" s="7" t="str">
        <f>IF(H112="","",IFERROR(INDEX(CONSULTAS!$L:$L,MATCH(H112&amp;"#Seguradora",CONSULTAS!$T:$T,0)),"—"))</f>
        <v/>
      </c>
      <c r="S112" s="13" t="str">
        <f>IF(H112="","",IFERROR(INDEX(CONSULTAS!$Q:$Q,MATCH(H112&amp;"#Seguradora",CONSULTAS!$T:$T,0)),""))</f>
        <v/>
      </c>
      <c r="T112" s="10" t="str">
        <f>IF(H112="","",IFERROR(INDEX(CONSULTAS!$N:$N,MATCH(H112&amp;"#GR",CONSULTAS!$T:$T,0)),""))</f>
        <v/>
      </c>
      <c r="U112" s="7" t="str">
        <f>IF(K112="","N/A",IF(AND(COUNTIFS(CONSULTAS!$C$2:$C$2000,K112,CONSULTAS!$E$2:$E$2000,"GR",CONSULTAS!$S$2:$S$2000,"Sim")&gt;0,COUNTIFS(CONSULTAS!$C$2:$C$2000,K112,CONSULTAS!$E$2:$E$2000,"Seguradora",CONSULTAS!$S$2:$S$2000,"Sim")&gt;0),"Sim","Não"))</f>
        <v>N/A</v>
      </c>
      <c r="V112" s="7" t="str">
        <f>IF(C112="","",IFERROR(INDEX(VEICULOS!$X:$X,MATCH(C112,VEICULOS!$A:$A,0)),"Não"))</f>
        <v/>
      </c>
      <c r="W112" s="7"/>
      <c r="X112" s="7"/>
      <c r="Y112" s="7"/>
      <c r="Z112" s="10"/>
      <c r="AA112" s="7"/>
      <c r="AB112" s="10" t="str">
        <f t="shared" si="17"/>
        <v/>
      </c>
      <c r="AC112" s="7">
        <f>IF(OR(Y112="",AB112=""),0,SUMPRODUCT((PGR_REGRAS!$C$2:$C$61=Y112)*(PGR_REGRAS!$D$2:$D$61&lt;=AB112)*(PGR_REGRAS!$E$2:$E$61&gt;=AB112)*(PGR_REGRAS!$C$2:$C$61&lt;&gt;"")*ROW(PGR_REGRAS!$C$2:$C$61)))</f>
        <v>0</v>
      </c>
      <c r="AD112" s="7" t="str">
        <f>IF(AC112=0,IF(Y112="","","Sem regra - consultar seguradora"),INDEX(PGR_REGRAS!$A:$A,AC112))</f>
        <v/>
      </c>
      <c r="AE112" s="7" t="str">
        <f>IF(AC112=0,"",INDEX(PGR_REGRAS!$T:$T,AC112))</f>
        <v/>
      </c>
      <c r="AF112" s="7" t="str">
        <f>IF(AC112=0,"",INDEX(PGR_REGRAS!$I:$I,AC112))</f>
        <v/>
      </c>
      <c r="AG112" s="7" t="str">
        <f>IF(AC112=0,"",INDEX(PGR_REGRAS!$K:$K,AC112))</f>
        <v/>
      </c>
      <c r="AH112" s="7" t="str">
        <f t="shared" si="18"/>
        <v/>
      </c>
      <c r="AI112" s="7"/>
      <c r="AJ112" s="7"/>
      <c r="AK112" s="7"/>
      <c r="AL112" s="7"/>
      <c r="AM112" s="7"/>
      <c r="AN112" s="7"/>
      <c r="AO112" s="13"/>
      <c r="AP112" s="12"/>
      <c r="AQ112" s="12"/>
      <c r="AR112" s="7" t="str">
        <f>IF(C112="","",IFERROR(INDEX(RASTREADORES!$F:$F,MATCH(C112&amp;"#Principal",RASTREADORES!$Y:$Y,0))&amp;" ("&amp;INDEX(RASTREADORES!$G:$G,MATCH(C112&amp;"#Principal",RASTREADORES!$Y:$Y,0))&amp;")","Sem rastreador principal"))</f>
        <v/>
      </c>
      <c r="AS112" s="7" t="str">
        <f>IF(C112="","",IFERROR(INDEX(RASTREADORES!$H:$H,MATCH(C112&amp;"#Principal",RASTREADORES!$Y:$Y,0)),"—"))</f>
        <v/>
      </c>
      <c r="AT112" s="7" t="str">
        <f>IF(C112="","",IFERROR(INDEX(RASTREADORES!$A:$A,MATCH(C112&amp;"#Redundante",RASTREADORES!$Y:$Y,0)),IFERROR(INDEX(RASTREADORES!$A:$A,MATCH(C112&amp;"#Isca retornável",RASTREADORES!$Y:$Y,0)),IFERROR(INDEX(RASTREADORES!$A:$A,MATCH(C112&amp;"#Isca descartável",RASTREADORES!$Y:$Y,0)),"Nenhum"))))</f>
        <v/>
      </c>
      <c r="AU112" s="7" t="str">
        <f>IF(C112="","",IFERROR(INDEX(RASTREADORES!$L:$L,MATCH(C112&amp;"#Principal",RASTREADORES!$Y:$Y,0)),""))</f>
        <v/>
      </c>
      <c r="AV112" s="7" t="str">
        <f>IF(C112="","",IF(COUNTIFS(ESPELHAMENTOS!$B$2:$B$2000,C112,ESPELHAMENTOS!$O$2:$O$2000,"Sim")&gt;0,"Sim","Não"))</f>
        <v/>
      </c>
      <c r="AW112" s="7" t="str">
        <f>IF(C112="","",COUNTIFS(ESPELHAMENTOS!$B$2:$B$2000,C112,ESPELHAMENTOS!$O$2:$O$2000,"Sim"))</f>
        <v/>
      </c>
      <c r="AX112" s="7" t="str">
        <f>IF(C112="","",IF(COUNTIFS(ESPELHAMENTOS!$B$2:$B$2000,C112,ESPELHAMENTOS!$O$2:$O$2000,"Sim",ESPELHAMENTOS!$E$2:$E$2000,"GR transportadora")&gt;0,"Sim","Não"))</f>
        <v/>
      </c>
      <c r="AY112" s="7" t="str">
        <f>IF(OR(AQ112="",C112=""),"",IFERROR(ROUND((AQ112-SUMPRODUCT(MIN((ESPELHAMENTOS!$C$2:$C$2000=A112)*ESPELHAMENTOS!$H$2:$H$2000+(ESPELHAMENTOS!$C$2:$C$2000&lt;&gt;A112)*99999)))*24,1),""))</f>
        <v/>
      </c>
      <c r="AZ112" s="7" t="str">
        <f ca="1">IF(C112="","",IF(COUNTIFS(CHECKLISTS!$B$2:$B$2000,C112,CHECKLISTS!$AH$2:$AH$2000,"Válido",CHECKLISTS!$AG$2:$AG$2000,"&gt;="&amp;INT(IF(AO112="",TODAY(),AO112)))+COUNTIFS(CHECKLISTS!$B$2:$B$2000,C112,CHECKLISTS!$AH$2:$AH$2000,"Vence &lt;=7d",CHECKLISTS!$AG$2:$AG$2000,"&gt;="&amp;INT(IF(AO112="",TODAY(),AO112)))&gt;0,"Sim","Não"))</f>
        <v/>
      </c>
      <c r="BA112" s="13" t="str">
        <f>IF(C112="","",IF(COUNTIFS(CHECKLISTS!$B$2:$B$2000,C112,CHECKLISTS!$AF$2:$AF$2000,"Aprovado")=0,"",SUMPRODUCT(MAX((CHECKLISTS!$B$2:$B$2000=C112)*CHECKLISTS!$AG$2:$AG$2000))))</f>
        <v/>
      </c>
      <c r="BB112" s="7" t="str">
        <f>IF(A112="","",IF(COUNTIFS(SMP!$B$2:$B$2000,A112,SMP!$I$2:$I$2000,"Liberada")+COUNTIFS(SMP!$B$2:$B$2000,A112,SMP!$I$2:$I$2000,"Em andamento")+COUNTIFS(SMP!$B$2:$B$2000,A112,SMP!$I$2:$I$2000,"Finalizada")&gt;0,"Sim","Não"))</f>
        <v/>
      </c>
      <c r="BC112" s="7" t="str">
        <f>IF(A112="","",IFERROR(INDEX(SMP!$A:$A,MATCH(A112,SMP!$B:$B,0)),"—"))</f>
        <v/>
      </c>
      <c r="BD112" s="7" t="str">
        <f>IF(A112="","",IFERROR(INDEX(SMP!$I:$I,MATCH(A112,SMP!$B:$B,0)),"Não aberta"))</f>
        <v/>
      </c>
      <c r="BE112" s="7" t="str">
        <f>IF(A112="","",IFERROR(INDEX(SMP!$D:$D,MATCH(A112,SMP!$B:$B,0)),""))</f>
        <v/>
      </c>
      <c r="BF112" s="7" t="str">
        <f>IF(A112="","",IF(COUNTIFS(AVERBACOES!$B$2:$B$2000,A112,AVERBACOES!$Q$2:$Q$2000,"Averbado completo")+COUNTIFS(AVERBACOES!$B$2:$B$2000,A112,AVERBACOES!$Q$2:$Q$2000,"Averbado CRT")+COUNTIFS(AVERBACOES!$B$2:$B$2000,A112,AVERBACOES!$Q$2:$Q$2000,"Averbado CT-e")+COUNTIFS(AVERBACOES!$B$2:$B$2000,A112,AVERBACOES!$Q$2:$Q$2000,"Averbado MDF-e")+COUNTIFS(AVERBACOES!$B$2:$B$2000,A112,AVERBACOES!$Q$2:$Q$2000,"Averbado pelo embarcador")&gt;0,"Sim","Não"))</f>
        <v/>
      </c>
      <c r="BG112" s="7" t="str">
        <f>IF(A112="","",IFERROR(INDEX(AVERBACOES!$L:$L,MATCH(A112,AVERBACOES!$B:$B,0)),"—"))</f>
        <v/>
      </c>
      <c r="BH112" s="7"/>
      <c r="BI112" s="7"/>
      <c r="BJ112" s="7"/>
      <c r="BK112" s="7"/>
      <c r="BL112" s="7"/>
      <c r="BM112" s="7">
        <f t="shared" si="19"/>
        <v>0</v>
      </c>
      <c r="BN112" s="7" t="str">
        <f t="shared" si="20"/>
        <v/>
      </c>
      <c r="BO112" s="7" t="str">
        <f t="shared" si="21"/>
        <v/>
      </c>
      <c r="BP112" s="7" t="str">
        <f t="shared" si="22"/>
        <v/>
      </c>
      <c r="BQ112" s="7" t="str">
        <f t="shared" si="23"/>
        <v/>
      </c>
      <c r="BR112" s="12"/>
      <c r="BS112" s="7" t="str">
        <f t="shared" si="24"/>
        <v/>
      </c>
      <c r="BT112" s="7" t="str">
        <f>IF(C112="","",IF(BV112=0,"Sem posição registrada",IFERROR(INDEX(POSICOES!$E:$E,MATCH(C112&amp;"#"&amp;ROUND(BV112*1440,0),POSICOES!$R:$R,0)),"?")))</f>
        <v/>
      </c>
      <c r="BU112" s="7" t="str">
        <f>IF(OR(C112="",BV112=0),"",IFERROR(INDEX(POSICOES!$F:$F,MATCH(C112&amp;"#"&amp;ROUND(BV112*1440,0),POSICOES!$R:$R,0))&amp;"/"&amp;INDEX(POSICOES!$G:$G,MATCH(C112&amp;"#"&amp;ROUND(BV112*1440,0),POSICOES!$R:$R,0))&amp;" - "&amp;INDEX(POSICOES!$H:$H,MATCH(C112&amp;"#"&amp;ROUND(BV112*1440,0),POSICOES!$R:$R,0)),""))</f>
        <v/>
      </c>
      <c r="BV112" s="14">
        <f>IF(C112="",0,SUMPRODUCT(MAX((POSICOES!$C$2:$C$3000=C112)*POSICOES!$B$2:$B$3000)))</f>
        <v>0</v>
      </c>
      <c r="BW112" s="7" t="str">
        <f t="shared" ca="1" si="25"/>
        <v/>
      </c>
      <c r="BX112" s="7" t="str">
        <f t="shared" ca="1" si="26"/>
        <v/>
      </c>
      <c r="BY112" s="12"/>
      <c r="BZ112" s="12"/>
      <c r="CA112" s="7" t="str">
        <f>IF(A112="","",IF(COUNTIFS(FRONTEIRA!$B$2:$B$2000,A112,FRONTEIRA!$AA$2:$AA$2000,"Sim")=0,"",ROUND(SUMIFS(FRONTEIRA!$Y$2:$Y$2000,FRONTEIRA!$B$2:$B$2000,A112,FRONTEIRA!$AA$2:$AA$2000,"Sim"),1)))</f>
        <v/>
      </c>
      <c r="CB112" s="7" t="str">
        <f>IF(A112="","",IFERROR(INDEX(FRONTEIRA!$L:$L,MATCH(A112,FRONTEIRA!$B:$B,0)),""))</f>
        <v/>
      </c>
      <c r="CC112" s="7" t="str">
        <f>IF(A112="","",IF(COUNTIFS(OCORRENCIAS!$B$2:$B$2000,A112,OCORRENCIAS!$Z$2:$Z$2000,"Sim")&gt;0,"Sim","Não"))</f>
        <v/>
      </c>
      <c r="CD112" s="7" t="str">
        <f t="shared" si="27"/>
        <v/>
      </c>
      <c r="CE112" s="7"/>
      <c r="CF112" s="7" t="str">
        <f t="shared" ca="1" si="28"/>
        <v xml:space="preserve">Motorista GR; Motorista seguradora; Veículo GR; Checklist; Espelhamento; SMP; Averbação; </v>
      </c>
      <c r="CG112" s="7" t="str">
        <f t="shared" si="29"/>
        <v/>
      </c>
      <c r="CH112" s="7" t="str">
        <f t="shared" si="30"/>
        <v/>
      </c>
      <c r="CI112" s="7" t="str">
        <f t="shared" si="31"/>
        <v>Não</v>
      </c>
      <c r="CJ112" s="7" t="str">
        <f t="shared" si="32"/>
        <v/>
      </c>
      <c r="CK112" s="7"/>
      <c r="CL112" s="7"/>
      <c r="CM112" s="7"/>
      <c r="CN112" s="12"/>
      <c r="CO112" s="7"/>
      <c r="CP112" s="7" t="str">
        <f t="shared" ca="1" si="33"/>
        <v/>
      </c>
    </row>
    <row r="113" spans="1:94" x14ac:dyDescent="0.25">
      <c r="A113" s="7"/>
      <c r="B113" s="12"/>
      <c r="C113" s="7"/>
      <c r="D113" s="7"/>
      <c r="E113" s="7"/>
      <c r="F113" s="7" t="str">
        <f>IF(C113="","",IFERROR(INDEX(VEICULOS!$C:$C,MATCH(C113,VEICULOS!$A:$A,0)),"?")&amp;IF(D113="",""," + "&amp;IFERROR(INDEX(VEICULOS!$C:$C,MATCH(D113,VEICULOS!$A:$A,0)),"?"))&amp;IF(E113="",""," + "&amp;IFERROR(INDEX(VEICULOS!$C:$C,MATCH(E113,VEICULOS!$A:$A,0)),"?")))</f>
        <v/>
      </c>
      <c r="G113" s="7" t="str">
        <f>IF(C113="","",IFERROR(INDEX(VEICULOS!$I:$I,MATCH(C113,VEICULOS!$A:$A,0)),"Não cadastrado"))</f>
        <v/>
      </c>
      <c r="H113" s="7"/>
      <c r="I113" s="7" t="str">
        <f>IF(H113="","",IFERROR(INDEX(MOTORISTAS!$B:$B,MATCH(H113,MOTORISTAS!$A:$A,0)),"Não cadastrado"))</f>
        <v/>
      </c>
      <c r="J113" s="7"/>
      <c r="K113" s="7"/>
      <c r="L113" s="7" t="str">
        <f>IF(K113="","",IFERROR(INDEX(MOTORISTAS!$B:$B,MATCH(K113,MOTORISTAS!$A:$A,0)),"Não cadastrado"))</f>
        <v/>
      </c>
      <c r="M113" s="7" t="str">
        <f>IF(H113="","",IFERROR(INDEX(MOTORISTAS!$AA:$AA,MATCH(H113,MOTORISTAS!$A:$A,0)),"Não cadastrado"))</f>
        <v/>
      </c>
      <c r="N113" s="7" t="str">
        <f>IF(H113="","",IF(COUNTIFS(CONSULTAS!$C$2:$C$2000,H113,CONSULTAS!$E$2:$E$2000,"GR",CONSULTAS!$S$2:$S$2000,"Sim")&gt;0,"Sim","Não"))</f>
        <v/>
      </c>
      <c r="O113" s="7" t="str">
        <f>IF(H113="","",IFERROR(INDEX(CONSULTAS!$L:$L,MATCH(H113&amp;"#GR",CONSULTAS!$T:$T,0)),"—"))</f>
        <v/>
      </c>
      <c r="P113" s="13" t="str">
        <f>IF(H113="","",IFERROR(INDEX(CONSULTAS!$Q:$Q,MATCH(H113&amp;"#GR",CONSULTAS!$T:$T,0)),""))</f>
        <v/>
      </c>
      <c r="Q113" s="7" t="str">
        <f>IF(H113="","",IF(COUNTIFS(CONSULTAS!$C$2:$C$2000,H113,CONSULTAS!$E$2:$E$2000,"Seguradora",CONSULTAS!$S$2:$S$2000,"Sim")&gt;0,"Sim","Não"))</f>
        <v/>
      </c>
      <c r="R113" s="7" t="str">
        <f>IF(H113="","",IFERROR(INDEX(CONSULTAS!$L:$L,MATCH(H113&amp;"#Seguradora",CONSULTAS!$T:$T,0)),"—"))</f>
        <v/>
      </c>
      <c r="S113" s="13" t="str">
        <f>IF(H113="","",IFERROR(INDEX(CONSULTAS!$Q:$Q,MATCH(H113&amp;"#Seguradora",CONSULTAS!$T:$T,0)),""))</f>
        <v/>
      </c>
      <c r="T113" s="10" t="str">
        <f>IF(H113="","",IFERROR(INDEX(CONSULTAS!$N:$N,MATCH(H113&amp;"#GR",CONSULTAS!$T:$T,0)),""))</f>
        <v/>
      </c>
      <c r="U113" s="7" t="str">
        <f>IF(K113="","N/A",IF(AND(COUNTIFS(CONSULTAS!$C$2:$C$2000,K113,CONSULTAS!$E$2:$E$2000,"GR",CONSULTAS!$S$2:$S$2000,"Sim")&gt;0,COUNTIFS(CONSULTAS!$C$2:$C$2000,K113,CONSULTAS!$E$2:$E$2000,"Seguradora",CONSULTAS!$S$2:$S$2000,"Sim")&gt;0),"Sim","Não"))</f>
        <v>N/A</v>
      </c>
      <c r="V113" s="7" t="str">
        <f>IF(C113="","",IFERROR(INDEX(VEICULOS!$X:$X,MATCH(C113,VEICULOS!$A:$A,0)),"Não"))</f>
        <v/>
      </c>
      <c r="W113" s="7"/>
      <c r="X113" s="7"/>
      <c r="Y113" s="7"/>
      <c r="Z113" s="10"/>
      <c r="AA113" s="7"/>
      <c r="AB113" s="10" t="str">
        <f t="shared" si="17"/>
        <v/>
      </c>
      <c r="AC113" s="7">
        <f>IF(OR(Y113="",AB113=""),0,SUMPRODUCT((PGR_REGRAS!$C$2:$C$61=Y113)*(PGR_REGRAS!$D$2:$D$61&lt;=AB113)*(PGR_REGRAS!$E$2:$E$61&gt;=AB113)*(PGR_REGRAS!$C$2:$C$61&lt;&gt;"")*ROW(PGR_REGRAS!$C$2:$C$61)))</f>
        <v>0</v>
      </c>
      <c r="AD113" s="7" t="str">
        <f>IF(AC113=0,IF(Y113="","","Sem regra - consultar seguradora"),INDEX(PGR_REGRAS!$A:$A,AC113))</f>
        <v/>
      </c>
      <c r="AE113" s="7" t="str">
        <f>IF(AC113=0,"",INDEX(PGR_REGRAS!$T:$T,AC113))</f>
        <v/>
      </c>
      <c r="AF113" s="7" t="str">
        <f>IF(AC113=0,"",INDEX(PGR_REGRAS!$I:$I,AC113))</f>
        <v/>
      </c>
      <c r="AG113" s="7" t="str">
        <f>IF(AC113=0,"",INDEX(PGR_REGRAS!$K:$K,AC113))</f>
        <v/>
      </c>
      <c r="AH113" s="7" t="str">
        <f t="shared" si="18"/>
        <v/>
      </c>
      <c r="AI113" s="7"/>
      <c r="AJ113" s="7"/>
      <c r="AK113" s="7"/>
      <c r="AL113" s="7"/>
      <c r="AM113" s="7"/>
      <c r="AN113" s="7"/>
      <c r="AO113" s="13"/>
      <c r="AP113" s="12"/>
      <c r="AQ113" s="12"/>
      <c r="AR113" s="7" t="str">
        <f>IF(C113="","",IFERROR(INDEX(RASTREADORES!$F:$F,MATCH(C113&amp;"#Principal",RASTREADORES!$Y:$Y,0))&amp;" ("&amp;INDEX(RASTREADORES!$G:$G,MATCH(C113&amp;"#Principal",RASTREADORES!$Y:$Y,0))&amp;")","Sem rastreador principal"))</f>
        <v/>
      </c>
      <c r="AS113" s="7" t="str">
        <f>IF(C113="","",IFERROR(INDEX(RASTREADORES!$H:$H,MATCH(C113&amp;"#Principal",RASTREADORES!$Y:$Y,0)),"—"))</f>
        <v/>
      </c>
      <c r="AT113" s="7" t="str">
        <f>IF(C113="","",IFERROR(INDEX(RASTREADORES!$A:$A,MATCH(C113&amp;"#Redundante",RASTREADORES!$Y:$Y,0)),IFERROR(INDEX(RASTREADORES!$A:$A,MATCH(C113&amp;"#Isca retornável",RASTREADORES!$Y:$Y,0)),IFERROR(INDEX(RASTREADORES!$A:$A,MATCH(C113&amp;"#Isca descartável",RASTREADORES!$Y:$Y,0)),"Nenhum"))))</f>
        <v/>
      </c>
      <c r="AU113" s="7" t="str">
        <f>IF(C113="","",IFERROR(INDEX(RASTREADORES!$L:$L,MATCH(C113&amp;"#Principal",RASTREADORES!$Y:$Y,0)),""))</f>
        <v/>
      </c>
      <c r="AV113" s="7" t="str">
        <f>IF(C113="","",IF(COUNTIFS(ESPELHAMENTOS!$B$2:$B$2000,C113,ESPELHAMENTOS!$O$2:$O$2000,"Sim")&gt;0,"Sim","Não"))</f>
        <v/>
      </c>
      <c r="AW113" s="7" t="str">
        <f>IF(C113="","",COUNTIFS(ESPELHAMENTOS!$B$2:$B$2000,C113,ESPELHAMENTOS!$O$2:$O$2000,"Sim"))</f>
        <v/>
      </c>
      <c r="AX113" s="7" t="str">
        <f>IF(C113="","",IF(COUNTIFS(ESPELHAMENTOS!$B$2:$B$2000,C113,ESPELHAMENTOS!$O$2:$O$2000,"Sim",ESPELHAMENTOS!$E$2:$E$2000,"GR transportadora")&gt;0,"Sim","Não"))</f>
        <v/>
      </c>
      <c r="AY113" s="7" t="str">
        <f>IF(OR(AQ113="",C113=""),"",IFERROR(ROUND((AQ113-SUMPRODUCT(MIN((ESPELHAMENTOS!$C$2:$C$2000=A113)*ESPELHAMENTOS!$H$2:$H$2000+(ESPELHAMENTOS!$C$2:$C$2000&lt;&gt;A113)*99999)))*24,1),""))</f>
        <v/>
      </c>
      <c r="AZ113" s="7" t="str">
        <f ca="1">IF(C113="","",IF(COUNTIFS(CHECKLISTS!$B$2:$B$2000,C113,CHECKLISTS!$AH$2:$AH$2000,"Válido",CHECKLISTS!$AG$2:$AG$2000,"&gt;="&amp;INT(IF(AO113="",TODAY(),AO113)))+COUNTIFS(CHECKLISTS!$B$2:$B$2000,C113,CHECKLISTS!$AH$2:$AH$2000,"Vence &lt;=7d",CHECKLISTS!$AG$2:$AG$2000,"&gt;="&amp;INT(IF(AO113="",TODAY(),AO113)))&gt;0,"Sim","Não"))</f>
        <v/>
      </c>
      <c r="BA113" s="13" t="str">
        <f>IF(C113="","",IF(COUNTIFS(CHECKLISTS!$B$2:$B$2000,C113,CHECKLISTS!$AF$2:$AF$2000,"Aprovado")=0,"",SUMPRODUCT(MAX((CHECKLISTS!$B$2:$B$2000=C113)*CHECKLISTS!$AG$2:$AG$2000))))</f>
        <v/>
      </c>
      <c r="BB113" s="7" t="str">
        <f>IF(A113="","",IF(COUNTIFS(SMP!$B$2:$B$2000,A113,SMP!$I$2:$I$2000,"Liberada")+COUNTIFS(SMP!$B$2:$B$2000,A113,SMP!$I$2:$I$2000,"Em andamento")+COUNTIFS(SMP!$B$2:$B$2000,A113,SMP!$I$2:$I$2000,"Finalizada")&gt;0,"Sim","Não"))</f>
        <v/>
      </c>
      <c r="BC113" s="7" t="str">
        <f>IF(A113="","",IFERROR(INDEX(SMP!$A:$A,MATCH(A113,SMP!$B:$B,0)),"—"))</f>
        <v/>
      </c>
      <c r="BD113" s="7" t="str">
        <f>IF(A113="","",IFERROR(INDEX(SMP!$I:$I,MATCH(A113,SMP!$B:$B,0)),"Não aberta"))</f>
        <v/>
      </c>
      <c r="BE113" s="7" t="str">
        <f>IF(A113="","",IFERROR(INDEX(SMP!$D:$D,MATCH(A113,SMP!$B:$B,0)),""))</f>
        <v/>
      </c>
      <c r="BF113" s="7" t="str">
        <f>IF(A113="","",IF(COUNTIFS(AVERBACOES!$B$2:$B$2000,A113,AVERBACOES!$Q$2:$Q$2000,"Averbado completo")+COUNTIFS(AVERBACOES!$B$2:$B$2000,A113,AVERBACOES!$Q$2:$Q$2000,"Averbado CRT")+COUNTIFS(AVERBACOES!$B$2:$B$2000,A113,AVERBACOES!$Q$2:$Q$2000,"Averbado CT-e")+COUNTIFS(AVERBACOES!$B$2:$B$2000,A113,AVERBACOES!$Q$2:$Q$2000,"Averbado MDF-e")+COUNTIFS(AVERBACOES!$B$2:$B$2000,A113,AVERBACOES!$Q$2:$Q$2000,"Averbado pelo embarcador")&gt;0,"Sim","Não"))</f>
        <v/>
      </c>
      <c r="BG113" s="7" t="str">
        <f>IF(A113="","",IFERROR(INDEX(AVERBACOES!$L:$L,MATCH(A113,AVERBACOES!$B:$B,0)),"—"))</f>
        <v/>
      </c>
      <c r="BH113" s="7"/>
      <c r="BI113" s="7"/>
      <c r="BJ113" s="7"/>
      <c r="BK113" s="7"/>
      <c r="BL113" s="7"/>
      <c r="BM113" s="7">
        <f t="shared" si="19"/>
        <v>0</v>
      </c>
      <c r="BN113" s="7" t="str">
        <f t="shared" si="20"/>
        <v/>
      </c>
      <c r="BO113" s="7" t="str">
        <f t="shared" si="21"/>
        <v/>
      </c>
      <c r="BP113" s="7" t="str">
        <f t="shared" si="22"/>
        <v/>
      </c>
      <c r="BQ113" s="7" t="str">
        <f t="shared" si="23"/>
        <v/>
      </c>
      <c r="BR113" s="12"/>
      <c r="BS113" s="7" t="str">
        <f t="shared" si="24"/>
        <v/>
      </c>
      <c r="BT113" s="7" t="str">
        <f>IF(C113="","",IF(BV113=0,"Sem posição registrada",IFERROR(INDEX(POSICOES!$E:$E,MATCH(C113&amp;"#"&amp;ROUND(BV113*1440,0),POSICOES!$R:$R,0)),"?")))</f>
        <v/>
      </c>
      <c r="BU113" s="7" t="str">
        <f>IF(OR(C113="",BV113=0),"",IFERROR(INDEX(POSICOES!$F:$F,MATCH(C113&amp;"#"&amp;ROUND(BV113*1440,0),POSICOES!$R:$R,0))&amp;"/"&amp;INDEX(POSICOES!$G:$G,MATCH(C113&amp;"#"&amp;ROUND(BV113*1440,0),POSICOES!$R:$R,0))&amp;" - "&amp;INDEX(POSICOES!$H:$H,MATCH(C113&amp;"#"&amp;ROUND(BV113*1440,0),POSICOES!$R:$R,0)),""))</f>
        <v/>
      </c>
      <c r="BV113" s="14">
        <f>IF(C113="",0,SUMPRODUCT(MAX((POSICOES!$C$2:$C$3000=C113)*POSICOES!$B$2:$B$3000)))</f>
        <v>0</v>
      </c>
      <c r="BW113" s="7" t="str">
        <f t="shared" ca="1" si="25"/>
        <v/>
      </c>
      <c r="BX113" s="7" t="str">
        <f t="shared" ca="1" si="26"/>
        <v/>
      </c>
      <c r="BY113" s="12"/>
      <c r="BZ113" s="12"/>
      <c r="CA113" s="7" t="str">
        <f>IF(A113="","",IF(COUNTIFS(FRONTEIRA!$B$2:$B$2000,A113,FRONTEIRA!$AA$2:$AA$2000,"Sim")=0,"",ROUND(SUMIFS(FRONTEIRA!$Y$2:$Y$2000,FRONTEIRA!$B$2:$B$2000,A113,FRONTEIRA!$AA$2:$AA$2000,"Sim"),1)))</f>
        <v/>
      </c>
      <c r="CB113" s="7" t="str">
        <f>IF(A113="","",IFERROR(INDEX(FRONTEIRA!$L:$L,MATCH(A113,FRONTEIRA!$B:$B,0)),""))</f>
        <v/>
      </c>
      <c r="CC113" s="7" t="str">
        <f>IF(A113="","",IF(COUNTIFS(OCORRENCIAS!$B$2:$B$2000,A113,OCORRENCIAS!$Z$2:$Z$2000,"Sim")&gt;0,"Sim","Não"))</f>
        <v/>
      </c>
      <c r="CD113" s="7" t="str">
        <f t="shared" si="27"/>
        <v/>
      </c>
      <c r="CE113" s="7"/>
      <c r="CF113" s="7" t="str">
        <f t="shared" ca="1" si="28"/>
        <v xml:space="preserve">Motorista GR; Motorista seguradora; Veículo GR; Checklist; Espelhamento; SMP; Averbação; </v>
      </c>
      <c r="CG113" s="7" t="str">
        <f t="shared" si="29"/>
        <v/>
      </c>
      <c r="CH113" s="7" t="str">
        <f t="shared" si="30"/>
        <v/>
      </c>
      <c r="CI113" s="7" t="str">
        <f t="shared" si="31"/>
        <v>Não</v>
      </c>
      <c r="CJ113" s="7" t="str">
        <f t="shared" si="32"/>
        <v/>
      </c>
      <c r="CK113" s="7"/>
      <c r="CL113" s="7"/>
      <c r="CM113" s="7"/>
      <c r="CN113" s="12"/>
      <c r="CO113" s="7"/>
      <c r="CP113" s="7" t="str">
        <f t="shared" ca="1" si="33"/>
        <v/>
      </c>
    </row>
    <row r="114" spans="1:94" x14ac:dyDescent="0.25">
      <c r="A114" s="7"/>
      <c r="B114" s="12"/>
      <c r="C114" s="7"/>
      <c r="D114" s="7"/>
      <c r="E114" s="7"/>
      <c r="F114" s="7" t="str">
        <f>IF(C114="","",IFERROR(INDEX(VEICULOS!$C:$C,MATCH(C114,VEICULOS!$A:$A,0)),"?")&amp;IF(D114="",""," + "&amp;IFERROR(INDEX(VEICULOS!$C:$C,MATCH(D114,VEICULOS!$A:$A,0)),"?"))&amp;IF(E114="",""," + "&amp;IFERROR(INDEX(VEICULOS!$C:$C,MATCH(E114,VEICULOS!$A:$A,0)),"?")))</f>
        <v/>
      </c>
      <c r="G114" s="7" t="str">
        <f>IF(C114="","",IFERROR(INDEX(VEICULOS!$I:$I,MATCH(C114,VEICULOS!$A:$A,0)),"Não cadastrado"))</f>
        <v/>
      </c>
      <c r="H114" s="7"/>
      <c r="I114" s="7" t="str">
        <f>IF(H114="","",IFERROR(INDEX(MOTORISTAS!$B:$B,MATCH(H114,MOTORISTAS!$A:$A,0)),"Não cadastrado"))</f>
        <v/>
      </c>
      <c r="J114" s="7"/>
      <c r="K114" s="7"/>
      <c r="L114" s="7" t="str">
        <f>IF(K114="","",IFERROR(INDEX(MOTORISTAS!$B:$B,MATCH(K114,MOTORISTAS!$A:$A,0)),"Não cadastrado"))</f>
        <v/>
      </c>
      <c r="M114" s="7" t="str">
        <f>IF(H114="","",IFERROR(INDEX(MOTORISTAS!$AA:$AA,MATCH(H114,MOTORISTAS!$A:$A,0)),"Não cadastrado"))</f>
        <v/>
      </c>
      <c r="N114" s="7" t="str">
        <f>IF(H114="","",IF(COUNTIFS(CONSULTAS!$C$2:$C$2000,H114,CONSULTAS!$E$2:$E$2000,"GR",CONSULTAS!$S$2:$S$2000,"Sim")&gt;0,"Sim","Não"))</f>
        <v/>
      </c>
      <c r="O114" s="7" t="str">
        <f>IF(H114="","",IFERROR(INDEX(CONSULTAS!$L:$L,MATCH(H114&amp;"#GR",CONSULTAS!$T:$T,0)),"—"))</f>
        <v/>
      </c>
      <c r="P114" s="13" t="str">
        <f>IF(H114="","",IFERROR(INDEX(CONSULTAS!$Q:$Q,MATCH(H114&amp;"#GR",CONSULTAS!$T:$T,0)),""))</f>
        <v/>
      </c>
      <c r="Q114" s="7" t="str">
        <f>IF(H114="","",IF(COUNTIFS(CONSULTAS!$C$2:$C$2000,H114,CONSULTAS!$E$2:$E$2000,"Seguradora",CONSULTAS!$S$2:$S$2000,"Sim")&gt;0,"Sim","Não"))</f>
        <v/>
      </c>
      <c r="R114" s="7" t="str">
        <f>IF(H114="","",IFERROR(INDEX(CONSULTAS!$L:$L,MATCH(H114&amp;"#Seguradora",CONSULTAS!$T:$T,0)),"—"))</f>
        <v/>
      </c>
      <c r="S114" s="13" t="str">
        <f>IF(H114="","",IFERROR(INDEX(CONSULTAS!$Q:$Q,MATCH(H114&amp;"#Seguradora",CONSULTAS!$T:$T,0)),""))</f>
        <v/>
      </c>
      <c r="T114" s="10" t="str">
        <f>IF(H114="","",IFERROR(INDEX(CONSULTAS!$N:$N,MATCH(H114&amp;"#GR",CONSULTAS!$T:$T,0)),""))</f>
        <v/>
      </c>
      <c r="U114" s="7" t="str">
        <f>IF(K114="","N/A",IF(AND(COUNTIFS(CONSULTAS!$C$2:$C$2000,K114,CONSULTAS!$E$2:$E$2000,"GR",CONSULTAS!$S$2:$S$2000,"Sim")&gt;0,COUNTIFS(CONSULTAS!$C$2:$C$2000,K114,CONSULTAS!$E$2:$E$2000,"Seguradora",CONSULTAS!$S$2:$S$2000,"Sim")&gt;0),"Sim","Não"))</f>
        <v>N/A</v>
      </c>
      <c r="V114" s="7" t="str">
        <f>IF(C114="","",IFERROR(INDEX(VEICULOS!$X:$X,MATCH(C114,VEICULOS!$A:$A,0)),"Não"))</f>
        <v/>
      </c>
      <c r="W114" s="7"/>
      <c r="X114" s="7"/>
      <c r="Y114" s="7"/>
      <c r="Z114" s="10"/>
      <c r="AA114" s="7"/>
      <c r="AB114" s="10" t="str">
        <f t="shared" si="17"/>
        <v/>
      </c>
      <c r="AC114" s="7">
        <f>IF(OR(Y114="",AB114=""),0,SUMPRODUCT((PGR_REGRAS!$C$2:$C$61=Y114)*(PGR_REGRAS!$D$2:$D$61&lt;=AB114)*(PGR_REGRAS!$E$2:$E$61&gt;=AB114)*(PGR_REGRAS!$C$2:$C$61&lt;&gt;"")*ROW(PGR_REGRAS!$C$2:$C$61)))</f>
        <v>0</v>
      </c>
      <c r="AD114" s="7" t="str">
        <f>IF(AC114=0,IF(Y114="","","Sem regra - consultar seguradora"),INDEX(PGR_REGRAS!$A:$A,AC114))</f>
        <v/>
      </c>
      <c r="AE114" s="7" t="str">
        <f>IF(AC114=0,"",INDEX(PGR_REGRAS!$T:$T,AC114))</f>
        <v/>
      </c>
      <c r="AF114" s="7" t="str">
        <f>IF(AC114=0,"",INDEX(PGR_REGRAS!$I:$I,AC114))</f>
        <v/>
      </c>
      <c r="AG114" s="7" t="str">
        <f>IF(AC114=0,"",INDEX(PGR_REGRAS!$K:$K,AC114))</f>
        <v/>
      </c>
      <c r="AH114" s="7" t="str">
        <f t="shared" si="18"/>
        <v/>
      </c>
      <c r="AI114" s="7"/>
      <c r="AJ114" s="7"/>
      <c r="AK114" s="7"/>
      <c r="AL114" s="7"/>
      <c r="AM114" s="7"/>
      <c r="AN114" s="7"/>
      <c r="AO114" s="13"/>
      <c r="AP114" s="12"/>
      <c r="AQ114" s="12"/>
      <c r="AR114" s="7" t="str">
        <f>IF(C114="","",IFERROR(INDEX(RASTREADORES!$F:$F,MATCH(C114&amp;"#Principal",RASTREADORES!$Y:$Y,0))&amp;" ("&amp;INDEX(RASTREADORES!$G:$G,MATCH(C114&amp;"#Principal",RASTREADORES!$Y:$Y,0))&amp;")","Sem rastreador principal"))</f>
        <v/>
      </c>
      <c r="AS114" s="7" t="str">
        <f>IF(C114="","",IFERROR(INDEX(RASTREADORES!$H:$H,MATCH(C114&amp;"#Principal",RASTREADORES!$Y:$Y,0)),"—"))</f>
        <v/>
      </c>
      <c r="AT114" s="7" t="str">
        <f>IF(C114="","",IFERROR(INDEX(RASTREADORES!$A:$A,MATCH(C114&amp;"#Redundante",RASTREADORES!$Y:$Y,0)),IFERROR(INDEX(RASTREADORES!$A:$A,MATCH(C114&amp;"#Isca retornável",RASTREADORES!$Y:$Y,0)),IFERROR(INDEX(RASTREADORES!$A:$A,MATCH(C114&amp;"#Isca descartável",RASTREADORES!$Y:$Y,0)),"Nenhum"))))</f>
        <v/>
      </c>
      <c r="AU114" s="7" t="str">
        <f>IF(C114="","",IFERROR(INDEX(RASTREADORES!$L:$L,MATCH(C114&amp;"#Principal",RASTREADORES!$Y:$Y,0)),""))</f>
        <v/>
      </c>
      <c r="AV114" s="7" t="str">
        <f>IF(C114="","",IF(COUNTIFS(ESPELHAMENTOS!$B$2:$B$2000,C114,ESPELHAMENTOS!$O$2:$O$2000,"Sim")&gt;0,"Sim","Não"))</f>
        <v/>
      </c>
      <c r="AW114" s="7" t="str">
        <f>IF(C114="","",COUNTIFS(ESPELHAMENTOS!$B$2:$B$2000,C114,ESPELHAMENTOS!$O$2:$O$2000,"Sim"))</f>
        <v/>
      </c>
      <c r="AX114" s="7" t="str">
        <f>IF(C114="","",IF(COUNTIFS(ESPELHAMENTOS!$B$2:$B$2000,C114,ESPELHAMENTOS!$O$2:$O$2000,"Sim",ESPELHAMENTOS!$E$2:$E$2000,"GR transportadora")&gt;0,"Sim","Não"))</f>
        <v/>
      </c>
      <c r="AY114" s="7" t="str">
        <f>IF(OR(AQ114="",C114=""),"",IFERROR(ROUND((AQ114-SUMPRODUCT(MIN((ESPELHAMENTOS!$C$2:$C$2000=A114)*ESPELHAMENTOS!$H$2:$H$2000+(ESPELHAMENTOS!$C$2:$C$2000&lt;&gt;A114)*99999)))*24,1),""))</f>
        <v/>
      </c>
      <c r="AZ114" s="7" t="str">
        <f ca="1">IF(C114="","",IF(COUNTIFS(CHECKLISTS!$B$2:$B$2000,C114,CHECKLISTS!$AH$2:$AH$2000,"Válido",CHECKLISTS!$AG$2:$AG$2000,"&gt;="&amp;INT(IF(AO114="",TODAY(),AO114)))+COUNTIFS(CHECKLISTS!$B$2:$B$2000,C114,CHECKLISTS!$AH$2:$AH$2000,"Vence &lt;=7d",CHECKLISTS!$AG$2:$AG$2000,"&gt;="&amp;INT(IF(AO114="",TODAY(),AO114)))&gt;0,"Sim","Não"))</f>
        <v/>
      </c>
      <c r="BA114" s="13" t="str">
        <f>IF(C114="","",IF(COUNTIFS(CHECKLISTS!$B$2:$B$2000,C114,CHECKLISTS!$AF$2:$AF$2000,"Aprovado")=0,"",SUMPRODUCT(MAX((CHECKLISTS!$B$2:$B$2000=C114)*CHECKLISTS!$AG$2:$AG$2000))))</f>
        <v/>
      </c>
      <c r="BB114" s="7" t="str">
        <f>IF(A114="","",IF(COUNTIFS(SMP!$B$2:$B$2000,A114,SMP!$I$2:$I$2000,"Liberada")+COUNTIFS(SMP!$B$2:$B$2000,A114,SMP!$I$2:$I$2000,"Em andamento")+COUNTIFS(SMP!$B$2:$B$2000,A114,SMP!$I$2:$I$2000,"Finalizada")&gt;0,"Sim","Não"))</f>
        <v/>
      </c>
      <c r="BC114" s="7" t="str">
        <f>IF(A114="","",IFERROR(INDEX(SMP!$A:$A,MATCH(A114,SMP!$B:$B,0)),"—"))</f>
        <v/>
      </c>
      <c r="BD114" s="7" t="str">
        <f>IF(A114="","",IFERROR(INDEX(SMP!$I:$I,MATCH(A114,SMP!$B:$B,0)),"Não aberta"))</f>
        <v/>
      </c>
      <c r="BE114" s="7" t="str">
        <f>IF(A114="","",IFERROR(INDEX(SMP!$D:$D,MATCH(A114,SMP!$B:$B,0)),""))</f>
        <v/>
      </c>
      <c r="BF114" s="7" t="str">
        <f>IF(A114="","",IF(COUNTIFS(AVERBACOES!$B$2:$B$2000,A114,AVERBACOES!$Q$2:$Q$2000,"Averbado completo")+COUNTIFS(AVERBACOES!$B$2:$B$2000,A114,AVERBACOES!$Q$2:$Q$2000,"Averbado CRT")+COUNTIFS(AVERBACOES!$B$2:$B$2000,A114,AVERBACOES!$Q$2:$Q$2000,"Averbado CT-e")+COUNTIFS(AVERBACOES!$B$2:$B$2000,A114,AVERBACOES!$Q$2:$Q$2000,"Averbado MDF-e")+COUNTIFS(AVERBACOES!$B$2:$B$2000,A114,AVERBACOES!$Q$2:$Q$2000,"Averbado pelo embarcador")&gt;0,"Sim","Não"))</f>
        <v/>
      </c>
      <c r="BG114" s="7" t="str">
        <f>IF(A114="","",IFERROR(INDEX(AVERBACOES!$L:$L,MATCH(A114,AVERBACOES!$B:$B,0)),"—"))</f>
        <v/>
      </c>
      <c r="BH114" s="7"/>
      <c r="BI114" s="7"/>
      <c r="BJ114" s="7"/>
      <c r="BK114" s="7"/>
      <c r="BL114" s="7"/>
      <c r="BM114" s="7">
        <f t="shared" si="19"/>
        <v>0</v>
      </c>
      <c r="BN114" s="7" t="str">
        <f t="shared" si="20"/>
        <v/>
      </c>
      <c r="BO114" s="7" t="str">
        <f t="shared" si="21"/>
        <v/>
      </c>
      <c r="BP114" s="7" t="str">
        <f t="shared" si="22"/>
        <v/>
      </c>
      <c r="BQ114" s="7" t="str">
        <f t="shared" si="23"/>
        <v/>
      </c>
      <c r="BR114" s="12"/>
      <c r="BS114" s="7" t="str">
        <f t="shared" si="24"/>
        <v/>
      </c>
      <c r="BT114" s="7" t="str">
        <f>IF(C114="","",IF(BV114=0,"Sem posição registrada",IFERROR(INDEX(POSICOES!$E:$E,MATCH(C114&amp;"#"&amp;ROUND(BV114*1440,0),POSICOES!$R:$R,0)),"?")))</f>
        <v/>
      </c>
      <c r="BU114" s="7" t="str">
        <f>IF(OR(C114="",BV114=0),"",IFERROR(INDEX(POSICOES!$F:$F,MATCH(C114&amp;"#"&amp;ROUND(BV114*1440,0),POSICOES!$R:$R,0))&amp;"/"&amp;INDEX(POSICOES!$G:$G,MATCH(C114&amp;"#"&amp;ROUND(BV114*1440,0),POSICOES!$R:$R,0))&amp;" - "&amp;INDEX(POSICOES!$H:$H,MATCH(C114&amp;"#"&amp;ROUND(BV114*1440,0),POSICOES!$R:$R,0)),""))</f>
        <v/>
      </c>
      <c r="BV114" s="14">
        <f>IF(C114="",0,SUMPRODUCT(MAX((POSICOES!$C$2:$C$3000=C114)*POSICOES!$B$2:$B$3000)))</f>
        <v>0</v>
      </c>
      <c r="BW114" s="7" t="str">
        <f t="shared" ca="1" si="25"/>
        <v/>
      </c>
      <c r="BX114" s="7" t="str">
        <f t="shared" ca="1" si="26"/>
        <v/>
      </c>
      <c r="BY114" s="12"/>
      <c r="BZ114" s="12"/>
      <c r="CA114" s="7" t="str">
        <f>IF(A114="","",IF(COUNTIFS(FRONTEIRA!$B$2:$B$2000,A114,FRONTEIRA!$AA$2:$AA$2000,"Sim")=0,"",ROUND(SUMIFS(FRONTEIRA!$Y$2:$Y$2000,FRONTEIRA!$B$2:$B$2000,A114,FRONTEIRA!$AA$2:$AA$2000,"Sim"),1)))</f>
        <v/>
      </c>
      <c r="CB114" s="7" t="str">
        <f>IF(A114="","",IFERROR(INDEX(FRONTEIRA!$L:$L,MATCH(A114,FRONTEIRA!$B:$B,0)),""))</f>
        <v/>
      </c>
      <c r="CC114" s="7" t="str">
        <f>IF(A114="","",IF(COUNTIFS(OCORRENCIAS!$B$2:$B$2000,A114,OCORRENCIAS!$Z$2:$Z$2000,"Sim")&gt;0,"Sim","Não"))</f>
        <v/>
      </c>
      <c r="CD114" s="7" t="str">
        <f t="shared" si="27"/>
        <v/>
      </c>
      <c r="CE114" s="7"/>
      <c r="CF114" s="7" t="str">
        <f t="shared" ca="1" si="28"/>
        <v xml:space="preserve">Motorista GR; Motorista seguradora; Veículo GR; Checklist; Espelhamento; SMP; Averbação; </v>
      </c>
      <c r="CG114" s="7" t="str">
        <f t="shared" si="29"/>
        <v/>
      </c>
      <c r="CH114" s="7" t="str">
        <f t="shared" si="30"/>
        <v/>
      </c>
      <c r="CI114" s="7" t="str">
        <f t="shared" si="31"/>
        <v>Não</v>
      </c>
      <c r="CJ114" s="7" t="str">
        <f t="shared" si="32"/>
        <v/>
      </c>
      <c r="CK114" s="7"/>
      <c r="CL114" s="7"/>
      <c r="CM114" s="7"/>
      <c r="CN114" s="12"/>
      <c r="CO114" s="7"/>
      <c r="CP114" s="7" t="str">
        <f t="shared" ca="1" si="33"/>
        <v/>
      </c>
    </row>
    <row r="115" spans="1:94" x14ac:dyDescent="0.25">
      <c r="A115" s="7"/>
      <c r="B115" s="12"/>
      <c r="C115" s="7"/>
      <c r="D115" s="7"/>
      <c r="E115" s="7"/>
      <c r="F115" s="7" t="str">
        <f>IF(C115="","",IFERROR(INDEX(VEICULOS!$C:$C,MATCH(C115,VEICULOS!$A:$A,0)),"?")&amp;IF(D115="",""," + "&amp;IFERROR(INDEX(VEICULOS!$C:$C,MATCH(D115,VEICULOS!$A:$A,0)),"?"))&amp;IF(E115="",""," + "&amp;IFERROR(INDEX(VEICULOS!$C:$C,MATCH(E115,VEICULOS!$A:$A,0)),"?")))</f>
        <v/>
      </c>
      <c r="G115" s="7" t="str">
        <f>IF(C115="","",IFERROR(INDEX(VEICULOS!$I:$I,MATCH(C115,VEICULOS!$A:$A,0)),"Não cadastrado"))</f>
        <v/>
      </c>
      <c r="H115" s="7"/>
      <c r="I115" s="7" t="str">
        <f>IF(H115="","",IFERROR(INDEX(MOTORISTAS!$B:$B,MATCH(H115,MOTORISTAS!$A:$A,0)),"Não cadastrado"))</f>
        <v/>
      </c>
      <c r="J115" s="7"/>
      <c r="K115" s="7"/>
      <c r="L115" s="7" t="str">
        <f>IF(K115="","",IFERROR(INDEX(MOTORISTAS!$B:$B,MATCH(K115,MOTORISTAS!$A:$A,0)),"Não cadastrado"))</f>
        <v/>
      </c>
      <c r="M115" s="7" t="str">
        <f>IF(H115="","",IFERROR(INDEX(MOTORISTAS!$AA:$AA,MATCH(H115,MOTORISTAS!$A:$A,0)),"Não cadastrado"))</f>
        <v/>
      </c>
      <c r="N115" s="7" t="str">
        <f>IF(H115="","",IF(COUNTIFS(CONSULTAS!$C$2:$C$2000,H115,CONSULTAS!$E$2:$E$2000,"GR",CONSULTAS!$S$2:$S$2000,"Sim")&gt;0,"Sim","Não"))</f>
        <v/>
      </c>
      <c r="O115" s="7" t="str">
        <f>IF(H115="","",IFERROR(INDEX(CONSULTAS!$L:$L,MATCH(H115&amp;"#GR",CONSULTAS!$T:$T,0)),"—"))</f>
        <v/>
      </c>
      <c r="P115" s="13" t="str">
        <f>IF(H115="","",IFERROR(INDEX(CONSULTAS!$Q:$Q,MATCH(H115&amp;"#GR",CONSULTAS!$T:$T,0)),""))</f>
        <v/>
      </c>
      <c r="Q115" s="7" t="str">
        <f>IF(H115="","",IF(COUNTIFS(CONSULTAS!$C$2:$C$2000,H115,CONSULTAS!$E$2:$E$2000,"Seguradora",CONSULTAS!$S$2:$S$2000,"Sim")&gt;0,"Sim","Não"))</f>
        <v/>
      </c>
      <c r="R115" s="7" t="str">
        <f>IF(H115="","",IFERROR(INDEX(CONSULTAS!$L:$L,MATCH(H115&amp;"#Seguradora",CONSULTAS!$T:$T,0)),"—"))</f>
        <v/>
      </c>
      <c r="S115" s="13" t="str">
        <f>IF(H115="","",IFERROR(INDEX(CONSULTAS!$Q:$Q,MATCH(H115&amp;"#Seguradora",CONSULTAS!$T:$T,0)),""))</f>
        <v/>
      </c>
      <c r="T115" s="10" t="str">
        <f>IF(H115="","",IFERROR(INDEX(CONSULTAS!$N:$N,MATCH(H115&amp;"#GR",CONSULTAS!$T:$T,0)),""))</f>
        <v/>
      </c>
      <c r="U115" s="7" t="str">
        <f>IF(K115="","N/A",IF(AND(COUNTIFS(CONSULTAS!$C$2:$C$2000,K115,CONSULTAS!$E$2:$E$2000,"GR",CONSULTAS!$S$2:$S$2000,"Sim")&gt;0,COUNTIFS(CONSULTAS!$C$2:$C$2000,K115,CONSULTAS!$E$2:$E$2000,"Seguradora",CONSULTAS!$S$2:$S$2000,"Sim")&gt;0),"Sim","Não"))</f>
        <v>N/A</v>
      </c>
      <c r="V115" s="7" t="str">
        <f>IF(C115="","",IFERROR(INDEX(VEICULOS!$X:$X,MATCH(C115,VEICULOS!$A:$A,0)),"Não"))</f>
        <v/>
      </c>
      <c r="W115" s="7"/>
      <c r="X115" s="7"/>
      <c r="Y115" s="7"/>
      <c r="Z115" s="10"/>
      <c r="AA115" s="7"/>
      <c r="AB115" s="10" t="str">
        <f t="shared" si="17"/>
        <v/>
      </c>
      <c r="AC115" s="7">
        <f>IF(OR(Y115="",AB115=""),0,SUMPRODUCT((PGR_REGRAS!$C$2:$C$61=Y115)*(PGR_REGRAS!$D$2:$D$61&lt;=AB115)*(PGR_REGRAS!$E$2:$E$61&gt;=AB115)*(PGR_REGRAS!$C$2:$C$61&lt;&gt;"")*ROW(PGR_REGRAS!$C$2:$C$61)))</f>
        <v>0</v>
      </c>
      <c r="AD115" s="7" t="str">
        <f>IF(AC115=0,IF(Y115="","","Sem regra - consultar seguradora"),INDEX(PGR_REGRAS!$A:$A,AC115))</f>
        <v/>
      </c>
      <c r="AE115" s="7" t="str">
        <f>IF(AC115=0,"",INDEX(PGR_REGRAS!$T:$T,AC115))</f>
        <v/>
      </c>
      <c r="AF115" s="7" t="str">
        <f>IF(AC115=0,"",INDEX(PGR_REGRAS!$I:$I,AC115))</f>
        <v/>
      </c>
      <c r="AG115" s="7" t="str">
        <f>IF(AC115=0,"",INDEX(PGR_REGRAS!$K:$K,AC115))</f>
        <v/>
      </c>
      <c r="AH115" s="7" t="str">
        <f t="shared" si="18"/>
        <v/>
      </c>
      <c r="AI115" s="7"/>
      <c r="AJ115" s="7"/>
      <c r="AK115" s="7"/>
      <c r="AL115" s="7"/>
      <c r="AM115" s="7"/>
      <c r="AN115" s="7"/>
      <c r="AO115" s="13"/>
      <c r="AP115" s="12"/>
      <c r="AQ115" s="12"/>
      <c r="AR115" s="7" t="str">
        <f>IF(C115="","",IFERROR(INDEX(RASTREADORES!$F:$F,MATCH(C115&amp;"#Principal",RASTREADORES!$Y:$Y,0))&amp;" ("&amp;INDEX(RASTREADORES!$G:$G,MATCH(C115&amp;"#Principal",RASTREADORES!$Y:$Y,0))&amp;")","Sem rastreador principal"))</f>
        <v/>
      </c>
      <c r="AS115" s="7" t="str">
        <f>IF(C115="","",IFERROR(INDEX(RASTREADORES!$H:$H,MATCH(C115&amp;"#Principal",RASTREADORES!$Y:$Y,0)),"—"))</f>
        <v/>
      </c>
      <c r="AT115" s="7" t="str">
        <f>IF(C115="","",IFERROR(INDEX(RASTREADORES!$A:$A,MATCH(C115&amp;"#Redundante",RASTREADORES!$Y:$Y,0)),IFERROR(INDEX(RASTREADORES!$A:$A,MATCH(C115&amp;"#Isca retornável",RASTREADORES!$Y:$Y,0)),IFERROR(INDEX(RASTREADORES!$A:$A,MATCH(C115&amp;"#Isca descartável",RASTREADORES!$Y:$Y,0)),"Nenhum"))))</f>
        <v/>
      </c>
      <c r="AU115" s="7" t="str">
        <f>IF(C115="","",IFERROR(INDEX(RASTREADORES!$L:$L,MATCH(C115&amp;"#Principal",RASTREADORES!$Y:$Y,0)),""))</f>
        <v/>
      </c>
      <c r="AV115" s="7" t="str">
        <f>IF(C115="","",IF(COUNTIFS(ESPELHAMENTOS!$B$2:$B$2000,C115,ESPELHAMENTOS!$O$2:$O$2000,"Sim")&gt;0,"Sim","Não"))</f>
        <v/>
      </c>
      <c r="AW115" s="7" t="str">
        <f>IF(C115="","",COUNTIFS(ESPELHAMENTOS!$B$2:$B$2000,C115,ESPELHAMENTOS!$O$2:$O$2000,"Sim"))</f>
        <v/>
      </c>
      <c r="AX115" s="7" t="str">
        <f>IF(C115="","",IF(COUNTIFS(ESPELHAMENTOS!$B$2:$B$2000,C115,ESPELHAMENTOS!$O$2:$O$2000,"Sim",ESPELHAMENTOS!$E$2:$E$2000,"GR transportadora")&gt;0,"Sim","Não"))</f>
        <v/>
      </c>
      <c r="AY115" s="7" t="str">
        <f>IF(OR(AQ115="",C115=""),"",IFERROR(ROUND((AQ115-SUMPRODUCT(MIN((ESPELHAMENTOS!$C$2:$C$2000=A115)*ESPELHAMENTOS!$H$2:$H$2000+(ESPELHAMENTOS!$C$2:$C$2000&lt;&gt;A115)*99999)))*24,1),""))</f>
        <v/>
      </c>
      <c r="AZ115" s="7" t="str">
        <f ca="1">IF(C115="","",IF(COUNTIFS(CHECKLISTS!$B$2:$B$2000,C115,CHECKLISTS!$AH$2:$AH$2000,"Válido",CHECKLISTS!$AG$2:$AG$2000,"&gt;="&amp;INT(IF(AO115="",TODAY(),AO115)))+COUNTIFS(CHECKLISTS!$B$2:$B$2000,C115,CHECKLISTS!$AH$2:$AH$2000,"Vence &lt;=7d",CHECKLISTS!$AG$2:$AG$2000,"&gt;="&amp;INT(IF(AO115="",TODAY(),AO115)))&gt;0,"Sim","Não"))</f>
        <v/>
      </c>
      <c r="BA115" s="13" t="str">
        <f>IF(C115="","",IF(COUNTIFS(CHECKLISTS!$B$2:$B$2000,C115,CHECKLISTS!$AF$2:$AF$2000,"Aprovado")=0,"",SUMPRODUCT(MAX((CHECKLISTS!$B$2:$B$2000=C115)*CHECKLISTS!$AG$2:$AG$2000))))</f>
        <v/>
      </c>
      <c r="BB115" s="7" t="str">
        <f>IF(A115="","",IF(COUNTIFS(SMP!$B$2:$B$2000,A115,SMP!$I$2:$I$2000,"Liberada")+COUNTIFS(SMP!$B$2:$B$2000,A115,SMP!$I$2:$I$2000,"Em andamento")+COUNTIFS(SMP!$B$2:$B$2000,A115,SMP!$I$2:$I$2000,"Finalizada")&gt;0,"Sim","Não"))</f>
        <v/>
      </c>
      <c r="BC115" s="7" t="str">
        <f>IF(A115="","",IFERROR(INDEX(SMP!$A:$A,MATCH(A115,SMP!$B:$B,0)),"—"))</f>
        <v/>
      </c>
      <c r="BD115" s="7" t="str">
        <f>IF(A115="","",IFERROR(INDEX(SMP!$I:$I,MATCH(A115,SMP!$B:$B,0)),"Não aberta"))</f>
        <v/>
      </c>
      <c r="BE115" s="7" t="str">
        <f>IF(A115="","",IFERROR(INDEX(SMP!$D:$D,MATCH(A115,SMP!$B:$B,0)),""))</f>
        <v/>
      </c>
      <c r="BF115" s="7" t="str">
        <f>IF(A115="","",IF(COUNTIFS(AVERBACOES!$B$2:$B$2000,A115,AVERBACOES!$Q$2:$Q$2000,"Averbado completo")+COUNTIFS(AVERBACOES!$B$2:$B$2000,A115,AVERBACOES!$Q$2:$Q$2000,"Averbado CRT")+COUNTIFS(AVERBACOES!$B$2:$B$2000,A115,AVERBACOES!$Q$2:$Q$2000,"Averbado CT-e")+COUNTIFS(AVERBACOES!$B$2:$B$2000,A115,AVERBACOES!$Q$2:$Q$2000,"Averbado MDF-e")+COUNTIFS(AVERBACOES!$B$2:$B$2000,A115,AVERBACOES!$Q$2:$Q$2000,"Averbado pelo embarcador")&gt;0,"Sim","Não"))</f>
        <v/>
      </c>
      <c r="BG115" s="7" t="str">
        <f>IF(A115="","",IFERROR(INDEX(AVERBACOES!$L:$L,MATCH(A115,AVERBACOES!$B:$B,0)),"—"))</f>
        <v/>
      </c>
      <c r="BH115" s="7"/>
      <c r="BI115" s="7"/>
      <c r="BJ115" s="7"/>
      <c r="BK115" s="7"/>
      <c r="BL115" s="7"/>
      <c r="BM115" s="7">
        <f t="shared" si="19"/>
        <v>0</v>
      </c>
      <c r="BN115" s="7" t="str">
        <f t="shared" si="20"/>
        <v/>
      </c>
      <c r="BO115" s="7" t="str">
        <f t="shared" si="21"/>
        <v/>
      </c>
      <c r="BP115" s="7" t="str">
        <f t="shared" si="22"/>
        <v/>
      </c>
      <c r="BQ115" s="7" t="str">
        <f t="shared" si="23"/>
        <v/>
      </c>
      <c r="BR115" s="12"/>
      <c r="BS115" s="7" t="str">
        <f t="shared" si="24"/>
        <v/>
      </c>
      <c r="BT115" s="7" t="str">
        <f>IF(C115="","",IF(BV115=0,"Sem posição registrada",IFERROR(INDEX(POSICOES!$E:$E,MATCH(C115&amp;"#"&amp;ROUND(BV115*1440,0),POSICOES!$R:$R,0)),"?")))</f>
        <v/>
      </c>
      <c r="BU115" s="7" t="str">
        <f>IF(OR(C115="",BV115=0),"",IFERROR(INDEX(POSICOES!$F:$F,MATCH(C115&amp;"#"&amp;ROUND(BV115*1440,0),POSICOES!$R:$R,0))&amp;"/"&amp;INDEX(POSICOES!$G:$G,MATCH(C115&amp;"#"&amp;ROUND(BV115*1440,0),POSICOES!$R:$R,0))&amp;" - "&amp;INDEX(POSICOES!$H:$H,MATCH(C115&amp;"#"&amp;ROUND(BV115*1440,0),POSICOES!$R:$R,0)),""))</f>
        <v/>
      </c>
      <c r="BV115" s="14">
        <f>IF(C115="",0,SUMPRODUCT(MAX((POSICOES!$C$2:$C$3000=C115)*POSICOES!$B$2:$B$3000)))</f>
        <v>0</v>
      </c>
      <c r="BW115" s="7" t="str">
        <f t="shared" ca="1" si="25"/>
        <v/>
      </c>
      <c r="BX115" s="7" t="str">
        <f t="shared" ca="1" si="26"/>
        <v/>
      </c>
      <c r="BY115" s="12"/>
      <c r="BZ115" s="12"/>
      <c r="CA115" s="7" t="str">
        <f>IF(A115="","",IF(COUNTIFS(FRONTEIRA!$B$2:$B$2000,A115,FRONTEIRA!$AA$2:$AA$2000,"Sim")=0,"",ROUND(SUMIFS(FRONTEIRA!$Y$2:$Y$2000,FRONTEIRA!$B$2:$B$2000,A115,FRONTEIRA!$AA$2:$AA$2000,"Sim"),1)))</f>
        <v/>
      </c>
      <c r="CB115" s="7" t="str">
        <f>IF(A115="","",IFERROR(INDEX(FRONTEIRA!$L:$L,MATCH(A115,FRONTEIRA!$B:$B,0)),""))</f>
        <v/>
      </c>
      <c r="CC115" s="7" t="str">
        <f>IF(A115="","",IF(COUNTIFS(OCORRENCIAS!$B$2:$B$2000,A115,OCORRENCIAS!$Z$2:$Z$2000,"Sim")&gt;0,"Sim","Não"))</f>
        <v/>
      </c>
      <c r="CD115" s="7" t="str">
        <f t="shared" si="27"/>
        <v/>
      </c>
      <c r="CE115" s="7"/>
      <c r="CF115" s="7" t="str">
        <f t="shared" ca="1" si="28"/>
        <v xml:space="preserve">Motorista GR; Motorista seguradora; Veículo GR; Checklist; Espelhamento; SMP; Averbação; </v>
      </c>
      <c r="CG115" s="7" t="str">
        <f t="shared" si="29"/>
        <v/>
      </c>
      <c r="CH115" s="7" t="str">
        <f t="shared" si="30"/>
        <v/>
      </c>
      <c r="CI115" s="7" t="str">
        <f t="shared" si="31"/>
        <v>Não</v>
      </c>
      <c r="CJ115" s="7" t="str">
        <f t="shared" si="32"/>
        <v/>
      </c>
      <c r="CK115" s="7"/>
      <c r="CL115" s="7"/>
      <c r="CM115" s="7"/>
      <c r="CN115" s="12"/>
      <c r="CO115" s="7"/>
      <c r="CP115" s="7" t="str">
        <f t="shared" ca="1" si="33"/>
        <v/>
      </c>
    </row>
    <row r="116" spans="1:94" x14ac:dyDescent="0.25">
      <c r="A116" s="7"/>
      <c r="B116" s="12"/>
      <c r="C116" s="7"/>
      <c r="D116" s="7"/>
      <c r="E116" s="7"/>
      <c r="F116" s="7" t="str">
        <f>IF(C116="","",IFERROR(INDEX(VEICULOS!$C:$C,MATCH(C116,VEICULOS!$A:$A,0)),"?")&amp;IF(D116="",""," + "&amp;IFERROR(INDEX(VEICULOS!$C:$C,MATCH(D116,VEICULOS!$A:$A,0)),"?"))&amp;IF(E116="",""," + "&amp;IFERROR(INDEX(VEICULOS!$C:$C,MATCH(E116,VEICULOS!$A:$A,0)),"?")))</f>
        <v/>
      </c>
      <c r="G116" s="7" t="str">
        <f>IF(C116="","",IFERROR(INDEX(VEICULOS!$I:$I,MATCH(C116,VEICULOS!$A:$A,0)),"Não cadastrado"))</f>
        <v/>
      </c>
      <c r="H116" s="7"/>
      <c r="I116" s="7" t="str">
        <f>IF(H116="","",IFERROR(INDEX(MOTORISTAS!$B:$B,MATCH(H116,MOTORISTAS!$A:$A,0)),"Não cadastrado"))</f>
        <v/>
      </c>
      <c r="J116" s="7"/>
      <c r="K116" s="7"/>
      <c r="L116" s="7" t="str">
        <f>IF(K116="","",IFERROR(INDEX(MOTORISTAS!$B:$B,MATCH(K116,MOTORISTAS!$A:$A,0)),"Não cadastrado"))</f>
        <v/>
      </c>
      <c r="M116" s="7" t="str">
        <f>IF(H116="","",IFERROR(INDEX(MOTORISTAS!$AA:$AA,MATCH(H116,MOTORISTAS!$A:$A,0)),"Não cadastrado"))</f>
        <v/>
      </c>
      <c r="N116" s="7" t="str">
        <f>IF(H116="","",IF(COUNTIFS(CONSULTAS!$C$2:$C$2000,H116,CONSULTAS!$E$2:$E$2000,"GR",CONSULTAS!$S$2:$S$2000,"Sim")&gt;0,"Sim","Não"))</f>
        <v/>
      </c>
      <c r="O116" s="7" t="str">
        <f>IF(H116="","",IFERROR(INDEX(CONSULTAS!$L:$L,MATCH(H116&amp;"#GR",CONSULTAS!$T:$T,0)),"—"))</f>
        <v/>
      </c>
      <c r="P116" s="13" t="str">
        <f>IF(H116="","",IFERROR(INDEX(CONSULTAS!$Q:$Q,MATCH(H116&amp;"#GR",CONSULTAS!$T:$T,0)),""))</f>
        <v/>
      </c>
      <c r="Q116" s="7" t="str">
        <f>IF(H116="","",IF(COUNTIFS(CONSULTAS!$C$2:$C$2000,H116,CONSULTAS!$E$2:$E$2000,"Seguradora",CONSULTAS!$S$2:$S$2000,"Sim")&gt;0,"Sim","Não"))</f>
        <v/>
      </c>
      <c r="R116" s="7" t="str">
        <f>IF(H116="","",IFERROR(INDEX(CONSULTAS!$L:$L,MATCH(H116&amp;"#Seguradora",CONSULTAS!$T:$T,0)),"—"))</f>
        <v/>
      </c>
      <c r="S116" s="13" t="str">
        <f>IF(H116="","",IFERROR(INDEX(CONSULTAS!$Q:$Q,MATCH(H116&amp;"#Seguradora",CONSULTAS!$T:$T,0)),""))</f>
        <v/>
      </c>
      <c r="T116" s="10" t="str">
        <f>IF(H116="","",IFERROR(INDEX(CONSULTAS!$N:$N,MATCH(H116&amp;"#GR",CONSULTAS!$T:$T,0)),""))</f>
        <v/>
      </c>
      <c r="U116" s="7" t="str">
        <f>IF(K116="","N/A",IF(AND(COUNTIFS(CONSULTAS!$C$2:$C$2000,K116,CONSULTAS!$E$2:$E$2000,"GR",CONSULTAS!$S$2:$S$2000,"Sim")&gt;0,COUNTIFS(CONSULTAS!$C$2:$C$2000,K116,CONSULTAS!$E$2:$E$2000,"Seguradora",CONSULTAS!$S$2:$S$2000,"Sim")&gt;0),"Sim","Não"))</f>
        <v>N/A</v>
      </c>
      <c r="V116" s="7" t="str">
        <f>IF(C116="","",IFERROR(INDEX(VEICULOS!$X:$X,MATCH(C116,VEICULOS!$A:$A,0)),"Não"))</f>
        <v/>
      </c>
      <c r="W116" s="7"/>
      <c r="X116" s="7"/>
      <c r="Y116" s="7"/>
      <c r="Z116" s="10"/>
      <c r="AA116" s="7"/>
      <c r="AB116" s="10" t="str">
        <f t="shared" si="17"/>
        <v/>
      </c>
      <c r="AC116" s="7">
        <f>IF(OR(Y116="",AB116=""),0,SUMPRODUCT((PGR_REGRAS!$C$2:$C$61=Y116)*(PGR_REGRAS!$D$2:$D$61&lt;=AB116)*(PGR_REGRAS!$E$2:$E$61&gt;=AB116)*(PGR_REGRAS!$C$2:$C$61&lt;&gt;"")*ROW(PGR_REGRAS!$C$2:$C$61)))</f>
        <v>0</v>
      </c>
      <c r="AD116" s="7" t="str">
        <f>IF(AC116=0,IF(Y116="","","Sem regra - consultar seguradora"),INDEX(PGR_REGRAS!$A:$A,AC116))</f>
        <v/>
      </c>
      <c r="AE116" s="7" t="str">
        <f>IF(AC116=0,"",INDEX(PGR_REGRAS!$T:$T,AC116))</f>
        <v/>
      </c>
      <c r="AF116" s="7" t="str">
        <f>IF(AC116=0,"",INDEX(PGR_REGRAS!$I:$I,AC116))</f>
        <v/>
      </c>
      <c r="AG116" s="7" t="str">
        <f>IF(AC116=0,"",INDEX(PGR_REGRAS!$K:$K,AC116))</f>
        <v/>
      </c>
      <c r="AH116" s="7" t="str">
        <f t="shared" si="18"/>
        <v/>
      </c>
      <c r="AI116" s="7"/>
      <c r="AJ116" s="7"/>
      <c r="AK116" s="7"/>
      <c r="AL116" s="7"/>
      <c r="AM116" s="7"/>
      <c r="AN116" s="7"/>
      <c r="AO116" s="13"/>
      <c r="AP116" s="12"/>
      <c r="AQ116" s="12"/>
      <c r="AR116" s="7" t="str">
        <f>IF(C116="","",IFERROR(INDEX(RASTREADORES!$F:$F,MATCH(C116&amp;"#Principal",RASTREADORES!$Y:$Y,0))&amp;" ("&amp;INDEX(RASTREADORES!$G:$G,MATCH(C116&amp;"#Principal",RASTREADORES!$Y:$Y,0))&amp;")","Sem rastreador principal"))</f>
        <v/>
      </c>
      <c r="AS116" s="7" t="str">
        <f>IF(C116="","",IFERROR(INDEX(RASTREADORES!$H:$H,MATCH(C116&amp;"#Principal",RASTREADORES!$Y:$Y,0)),"—"))</f>
        <v/>
      </c>
      <c r="AT116" s="7" t="str">
        <f>IF(C116="","",IFERROR(INDEX(RASTREADORES!$A:$A,MATCH(C116&amp;"#Redundante",RASTREADORES!$Y:$Y,0)),IFERROR(INDEX(RASTREADORES!$A:$A,MATCH(C116&amp;"#Isca retornável",RASTREADORES!$Y:$Y,0)),IFERROR(INDEX(RASTREADORES!$A:$A,MATCH(C116&amp;"#Isca descartável",RASTREADORES!$Y:$Y,0)),"Nenhum"))))</f>
        <v/>
      </c>
      <c r="AU116" s="7" t="str">
        <f>IF(C116="","",IFERROR(INDEX(RASTREADORES!$L:$L,MATCH(C116&amp;"#Principal",RASTREADORES!$Y:$Y,0)),""))</f>
        <v/>
      </c>
      <c r="AV116" s="7" t="str">
        <f>IF(C116="","",IF(COUNTIFS(ESPELHAMENTOS!$B$2:$B$2000,C116,ESPELHAMENTOS!$O$2:$O$2000,"Sim")&gt;0,"Sim","Não"))</f>
        <v/>
      </c>
      <c r="AW116" s="7" t="str">
        <f>IF(C116="","",COUNTIFS(ESPELHAMENTOS!$B$2:$B$2000,C116,ESPELHAMENTOS!$O$2:$O$2000,"Sim"))</f>
        <v/>
      </c>
      <c r="AX116" s="7" t="str">
        <f>IF(C116="","",IF(COUNTIFS(ESPELHAMENTOS!$B$2:$B$2000,C116,ESPELHAMENTOS!$O$2:$O$2000,"Sim",ESPELHAMENTOS!$E$2:$E$2000,"GR transportadora")&gt;0,"Sim","Não"))</f>
        <v/>
      </c>
      <c r="AY116" s="7" t="str">
        <f>IF(OR(AQ116="",C116=""),"",IFERROR(ROUND((AQ116-SUMPRODUCT(MIN((ESPELHAMENTOS!$C$2:$C$2000=A116)*ESPELHAMENTOS!$H$2:$H$2000+(ESPELHAMENTOS!$C$2:$C$2000&lt;&gt;A116)*99999)))*24,1),""))</f>
        <v/>
      </c>
      <c r="AZ116" s="7" t="str">
        <f ca="1">IF(C116="","",IF(COUNTIFS(CHECKLISTS!$B$2:$B$2000,C116,CHECKLISTS!$AH$2:$AH$2000,"Válido",CHECKLISTS!$AG$2:$AG$2000,"&gt;="&amp;INT(IF(AO116="",TODAY(),AO116)))+COUNTIFS(CHECKLISTS!$B$2:$B$2000,C116,CHECKLISTS!$AH$2:$AH$2000,"Vence &lt;=7d",CHECKLISTS!$AG$2:$AG$2000,"&gt;="&amp;INT(IF(AO116="",TODAY(),AO116)))&gt;0,"Sim","Não"))</f>
        <v/>
      </c>
      <c r="BA116" s="13" t="str">
        <f>IF(C116="","",IF(COUNTIFS(CHECKLISTS!$B$2:$B$2000,C116,CHECKLISTS!$AF$2:$AF$2000,"Aprovado")=0,"",SUMPRODUCT(MAX((CHECKLISTS!$B$2:$B$2000=C116)*CHECKLISTS!$AG$2:$AG$2000))))</f>
        <v/>
      </c>
      <c r="BB116" s="7" t="str">
        <f>IF(A116="","",IF(COUNTIFS(SMP!$B$2:$B$2000,A116,SMP!$I$2:$I$2000,"Liberada")+COUNTIFS(SMP!$B$2:$B$2000,A116,SMP!$I$2:$I$2000,"Em andamento")+COUNTIFS(SMP!$B$2:$B$2000,A116,SMP!$I$2:$I$2000,"Finalizada")&gt;0,"Sim","Não"))</f>
        <v/>
      </c>
      <c r="BC116" s="7" t="str">
        <f>IF(A116="","",IFERROR(INDEX(SMP!$A:$A,MATCH(A116,SMP!$B:$B,0)),"—"))</f>
        <v/>
      </c>
      <c r="BD116" s="7" t="str">
        <f>IF(A116="","",IFERROR(INDEX(SMP!$I:$I,MATCH(A116,SMP!$B:$B,0)),"Não aberta"))</f>
        <v/>
      </c>
      <c r="BE116" s="7" t="str">
        <f>IF(A116="","",IFERROR(INDEX(SMP!$D:$D,MATCH(A116,SMP!$B:$B,0)),""))</f>
        <v/>
      </c>
      <c r="BF116" s="7" t="str">
        <f>IF(A116="","",IF(COUNTIFS(AVERBACOES!$B$2:$B$2000,A116,AVERBACOES!$Q$2:$Q$2000,"Averbado completo")+COUNTIFS(AVERBACOES!$B$2:$B$2000,A116,AVERBACOES!$Q$2:$Q$2000,"Averbado CRT")+COUNTIFS(AVERBACOES!$B$2:$B$2000,A116,AVERBACOES!$Q$2:$Q$2000,"Averbado CT-e")+COUNTIFS(AVERBACOES!$B$2:$B$2000,A116,AVERBACOES!$Q$2:$Q$2000,"Averbado MDF-e")+COUNTIFS(AVERBACOES!$B$2:$B$2000,A116,AVERBACOES!$Q$2:$Q$2000,"Averbado pelo embarcador")&gt;0,"Sim","Não"))</f>
        <v/>
      </c>
      <c r="BG116" s="7" t="str">
        <f>IF(A116="","",IFERROR(INDEX(AVERBACOES!$L:$L,MATCH(A116,AVERBACOES!$B:$B,0)),"—"))</f>
        <v/>
      </c>
      <c r="BH116" s="7"/>
      <c r="BI116" s="7"/>
      <c r="BJ116" s="7"/>
      <c r="BK116" s="7"/>
      <c r="BL116" s="7"/>
      <c r="BM116" s="7">
        <f t="shared" si="19"/>
        <v>0</v>
      </c>
      <c r="BN116" s="7" t="str">
        <f t="shared" si="20"/>
        <v/>
      </c>
      <c r="BO116" s="7" t="str">
        <f t="shared" si="21"/>
        <v/>
      </c>
      <c r="BP116" s="7" t="str">
        <f t="shared" si="22"/>
        <v/>
      </c>
      <c r="BQ116" s="7" t="str">
        <f t="shared" si="23"/>
        <v/>
      </c>
      <c r="BR116" s="12"/>
      <c r="BS116" s="7" t="str">
        <f t="shared" si="24"/>
        <v/>
      </c>
      <c r="BT116" s="7" t="str">
        <f>IF(C116="","",IF(BV116=0,"Sem posição registrada",IFERROR(INDEX(POSICOES!$E:$E,MATCH(C116&amp;"#"&amp;ROUND(BV116*1440,0),POSICOES!$R:$R,0)),"?")))</f>
        <v/>
      </c>
      <c r="BU116" s="7" t="str">
        <f>IF(OR(C116="",BV116=0),"",IFERROR(INDEX(POSICOES!$F:$F,MATCH(C116&amp;"#"&amp;ROUND(BV116*1440,0),POSICOES!$R:$R,0))&amp;"/"&amp;INDEX(POSICOES!$G:$G,MATCH(C116&amp;"#"&amp;ROUND(BV116*1440,0),POSICOES!$R:$R,0))&amp;" - "&amp;INDEX(POSICOES!$H:$H,MATCH(C116&amp;"#"&amp;ROUND(BV116*1440,0),POSICOES!$R:$R,0)),""))</f>
        <v/>
      </c>
      <c r="BV116" s="14">
        <f>IF(C116="",0,SUMPRODUCT(MAX((POSICOES!$C$2:$C$3000=C116)*POSICOES!$B$2:$B$3000)))</f>
        <v>0</v>
      </c>
      <c r="BW116" s="7" t="str">
        <f t="shared" ca="1" si="25"/>
        <v/>
      </c>
      <c r="BX116" s="7" t="str">
        <f t="shared" ca="1" si="26"/>
        <v/>
      </c>
      <c r="BY116" s="12"/>
      <c r="BZ116" s="12"/>
      <c r="CA116" s="7" t="str">
        <f>IF(A116="","",IF(COUNTIFS(FRONTEIRA!$B$2:$B$2000,A116,FRONTEIRA!$AA$2:$AA$2000,"Sim")=0,"",ROUND(SUMIFS(FRONTEIRA!$Y$2:$Y$2000,FRONTEIRA!$B$2:$B$2000,A116,FRONTEIRA!$AA$2:$AA$2000,"Sim"),1)))</f>
        <v/>
      </c>
      <c r="CB116" s="7" t="str">
        <f>IF(A116="","",IFERROR(INDEX(FRONTEIRA!$L:$L,MATCH(A116,FRONTEIRA!$B:$B,0)),""))</f>
        <v/>
      </c>
      <c r="CC116" s="7" t="str">
        <f>IF(A116="","",IF(COUNTIFS(OCORRENCIAS!$B$2:$B$2000,A116,OCORRENCIAS!$Z$2:$Z$2000,"Sim")&gt;0,"Sim","Não"))</f>
        <v/>
      </c>
      <c r="CD116" s="7" t="str">
        <f t="shared" si="27"/>
        <v/>
      </c>
      <c r="CE116" s="7"/>
      <c r="CF116" s="7" t="str">
        <f t="shared" ca="1" si="28"/>
        <v xml:space="preserve">Motorista GR; Motorista seguradora; Veículo GR; Checklist; Espelhamento; SMP; Averbação; </v>
      </c>
      <c r="CG116" s="7" t="str">
        <f t="shared" si="29"/>
        <v/>
      </c>
      <c r="CH116" s="7" t="str">
        <f t="shared" si="30"/>
        <v/>
      </c>
      <c r="CI116" s="7" t="str">
        <f t="shared" si="31"/>
        <v>Não</v>
      </c>
      <c r="CJ116" s="7" t="str">
        <f t="shared" si="32"/>
        <v/>
      </c>
      <c r="CK116" s="7"/>
      <c r="CL116" s="7"/>
      <c r="CM116" s="7"/>
      <c r="CN116" s="12"/>
      <c r="CO116" s="7"/>
      <c r="CP116" s="7" t="str">
        <f t="shared" ca="1" si="33"/>
        <v/>
      </c>
    </row>
    <row r="117" spans="1:94" x14ac:dyDescent="0.25">
      <c r="A117" s="7"/>
      <c r="B117" s="12"/>
      <c r="C117" s="7"/>
      <c r="D117" s="7"/>
      <c r="E117" s="7"/>
      <c r="F117" s="7" t="str">
        <f>IF(C117="","",IFERROR(INDEX(VEICULOS!$C:$C,MATCH(C117,VEICULOS!$A:$A,0)),"?")&amp;IF(D117="",""," + "&amp;IFERROR(INDEX(VEICULOS!$C:$C,MATCH(D117,VEICULOS!$A:$A,0)),"?"))&amp;IF(E117="",""," + "&amp;IFERROR(INDEX(VEICULOS!$C:$C,MATCH(E117,VEICULOS!$A:$A,0)),"?")))</f>
        <v/>
      </c>
      <c r="G117" s="7" t="str">
        <f>IF(C117="","",IFERROR(INDEX(VEICULOS!$I:$I,MATCH(C117,VEICULOS!$A:$A,0)),"Não cadastrado"))</f>
        <v/>
      </c>
      <c r="H117" s="7"/>
      <c r="I117" s="7" t="str">
        <f>IF(H117="","",IFERROR(INDEX(MOTORISTAS!$B:$B,MATCH(H117,MOTORISTAS!$A:$A,0)),"Não cadastrado"))</f>
        <v/>
      </c>
      <c r="J117" s="7"/>
      <c r="K117" s="7"/>
      <c r="L117" s="7" t="str">
        <f>IF(K117="","",IFERROR(INDEX(MOTORISTAS!$B:$B,MATCH(K117,MOTORISTAS!$A:$A,0)),"Não cadastrado"))</f>
        <v/>
      </c>
      <c r="M117" s="7" t="str">
        <f>IF(H117="","",IFERROR(INDEX(MOTORISTAS!$AA:$AA,MATCH(H117,MOTORISTAS!$A:$A,0)),"Não cadastrado"))</f>
        <v/>
      </c>
      <c r="N117" s="7" t="str">
        <f>IF(H117="","",IF(COUNTIFS(CONSULTAS!$C$2:$C$2000,H117,CONSULTAS!$E$2:$E$2000,"GR",CONSULTAS!$S$2:$S$2000,"Sim")&gt;0,"Sim","Não"))</f>
        <v/>
      </c>
      <c r="O117" s="7" t="str">
        <f>IF(H117="","",IFERROR(INDEX(CONSULTAS!$L:$L,MATCH(H117&amp;"#GR",CONSULTAS!$T:$T,0)),"—"))</f>
        <v/>
      </c>
      <c r="P117" s="13" t="str">
        <f>IF(H117="","",IFERROR(INDEX(CONSULTAS!$Q:$Q,MATCH(H117&amp;"#GR",CONSULTAS!$T:$T,0)),""))</f>
        <v/>
      </c>
      <c r="Q117" s="7" t="str">
        <f>IF(H117="","",IF(COUNTIFS(CONSULTAS!$C$2:$C$2000,H117,CONSULTAS!$E$2:$E$2000,"Seguradora",CONSULTAS!$S$2:$S$2000,"Sim")&gt;0,"Sim","Não"))</f>
        <v/>
      </c>
      <c r="R117" s="7" t="str">
        <f>IF(H117="","",IFERROR(INDEX(CONSULTAS!$L:$L,MATCH(H117&amp;"#Seguradora",CONSULTAS!$T:$T,0)),"—"))</f>
        <v/>
      </c>
      <c r="S117" s="13" t="str">
        <f>IF(H117="","",IFERROR(INDEX(CONSULTAS!$Q:$Q,MATCH(H117&amp;"#Seguradora",CONSULTAS!$T:$T,0)),""))</f>
        <v/>
      </c>
      <c r="T117" s="10" t="str">
        <f>IF(H117="","",IFERROR(INDEX(CONSULTAS!$N:$N,MATCH(H117&amp;"#GR",CONSULTAS!$T:$T,0)),""))</f>
        <v/>
      </c>
      <c r="U117" s="7" t="str">
        <f>IF(K117="","N/A",IF(AND(COUNTIFS(CONSULTAS!$C$2:$C$2000,K117,CONSULTAS!$E$2:$E$2000,"GR",CONSULTAS!$S$2:$S$2000,"Sim")&gt;0,COUNTIFS(CONSULTAS!$C$2:$C$2000,K117,CONSULTAS!$E$2:$E$2000,"Seguradora",CONSULTAS!$S$2:$S$2000,"Sim")&gt;0),"Sim","Não"))</f>
        <v>N/A</v>
      </c>
      <c r="V117" s="7" t="str">
        <f>IF(C117="","",IFERROR(INDEX(VEICULOS!$X:$X,MATCH(C117,VEICULOS!$A:$A,0)),"Não"))</f>
        <v/>
      </c>
      <c r="W117" s="7"/>
      <c r="X117" s="7"/>
      <c r="Y117" s="7"/>
      <c r="Z117" s="10"/>
      <c r="AA117" s="7"/>
      <c r="AB117" s="10" t="str">
        <f t="shared" si="17"/>
        <v/>
      </c>
      <c r="AC117" s="7">
        <f>IF(OR(Y117="",AB117=""),0,SUMPRODUCT((PGR_REGRAS!$C$2:$C$61=Y117)*(PGR_REGRAS!$D$2:$D$61&lt;=AB117)*(PGR_REGRAS!$E$2:$E$61&gt;=AB117)*(PGR_REGRAS!$C$2:$C$61&lt;&gt;"")*ROW(PGR_REGRAS!$C$2:$C$61)))</f>
        <v>0</v>
      </c>
      <c r="AD117" s="7" t="str">
        <f>IF(AC117=0,IF(Y117="","","Sem regra - consultar seguradora"),INDEX(PGR_REGRAS!$A:$A,AC117))</f>
        <v/>
      </c>
      <c r="AE117" s="7" t="str">
        <f>IF(AC117=0,"",INDEX(PGR_REGRAS!$T:$T,AC117))</f>
        <v/>
      </c>
      <c r="AF117" s="7" t="str">
        <f>IF(AC117=0,"",INDEX(PGR_REGRAS!$I:$I,AC117))</f>
        <v/>
      </c>
      <c r="AG117" s="7" t="str">
        <f>IF(AC117=0,"",INDEX(PGR_REGRAS!$K:$K,AC117))</f>
        <v/>
      </c>
      <c r="AH117" s="7" t="str">
        <f t="shared" si="18"/>
        <v/>
      </c>
      <c r="AI117" s="7"/>
      <c r="AJ117" s="7"/>
      <c r="AK117" s="7"/>
      <c r="AL117" s="7"/>
      <c r="AM117" s="7"/>
      <c r="AN117" s="7"/>
      <c r="AO117" s="13"/>
      <c r="AP117" s="12"/>
      <c r="AQ117" s="12"/>
      <c r="AR117" s="7" t="str">
        <f>IF(C117="","",IFERROR(INDEX(RASTREADORES!$F:$F,MATCH(C117&amp;"#Principal",RASTREADORES!$Y:$Y,0))&amp;" ("&amp;INDEX(RASTREADORES!$G:$G,MATCH(C117&amp;"#Principal",RASTREADORES!$Y:$Y,0))&amp;")","Sem rastreador principal"))</f>
        <v/>
      </c>
      <c r="AS117" s="7" t="str">
        <f>IF(C117="","",IFERROR(INDEX(RASTREADORES!$H:$H,MATCH(C117&amp;"#Principal",RASTREADORES!$Y:$Y,0)),"—"))</f>
        <v/>
      </c>
      <c r="AT117" s="7" t="str">
        <f>IF(C117="","",IFERROR(INDEX(RASTREADORES!$A:$A,MATCH(C117&amp;"#Redundante",RASTREADORES!$Y:$Y,0)),IFERROR(INDEX(RASTREADORES!$A:$A,MATCH(C117&amp;"#Isca retornável",RASTREADORES!$Y:$Y,0)),IFERROR(INDEX(RASTREADORES!$A:$A,MATCH(C117&amp;"#Isca descartável",RASTREADORES!$Y:$Y,0)),"Nenhum"))))</f>
        <v/>
      </c>
      <c r="AU117" s="7" t="str">
        <f>IF(C117="","",IFERROR(INDEX(RASTREADORES!$L:$L,MATCH(C117&amp;"#Principal",RASTREADORES!$Y:$Y,0)),""))</f>
        <v/>
      </c>
      <c r="AV117" s="7" t="str">
        <f>IF(C117="","",IF(COUNTIFS(ESPELHAMENTOS!$B$2:$B$2000,C117,ESPELHAMENTOS!$O$2:$O$2000,"Sim")&gt;0,"Sim","Não"))</f>
        <v/>
      </c>
      <c r="AW117" s="7" t="str">
        <f>IF(C117="","",COUNTIFS(ESPELHAMENTOS!$B$2:$B$2000,C117,ESPELHAMENTOS!$O$2:$O$2000,"Sim"))</f>
        <v/>
      </c>
      <c r="AX117" s="7" t="str">
        <f>IF(C117="","",IF(COUNTIFS(ESPELHAMENTOS!$B$2:$B$2000,C117,ESPELHAMENTOS!$O$2:$O$2000,"Sim",ESPELHAMENTOS!$E$2:$E$2000,"GR transportadora")&gt;0,"Sim","Não"))</f>
        <v/>
      </c>
      <c r="AY117" s="7" t="str">
        <f>IF(OR(AQ117="",C117=""),"",IFERROR(ROUND((AQ117-SUMPRODUCT(MIN((ESPELHAMENTOS!$C$2:$C$2000=A117)*ESPELHAMENTOS!$H$2:$H$2000+(ESPELHAMENTOS!$C$2:$C$2000&lt;&gt;A117)*99999)))*24,1),""))</f>
        <v/>
      </c>
      <c r="AZ117" s="7" t="str">
        <f ca="1">IF(C117="","",IF(COUNTIFS(CHECKLISTS!$B$2:$B$2000,C117,CHECKLISTS!$AH$2:$AH$2000,"Válido",CHECKLISTS!$AG$2:$AG$2000,"&gt;="&amp;INT(IF(AO117="",TODAY(),AO117)))+COUNTIFS(CHECKLISTS!$B$2:$B$2000,C117,CHECKLISTS!$AH$2:$AH$2000,"Vence &lt;=7d",CHECKLISTS!$AG$2:$AG$2000,"&gt;="&amp;INT(IF(AO117="",TODAY(),AO117)))&gt;0,"Sim","Não"))</f>
        <v/>
      </c>
      <c r="BA117" s="13" t="str">
        <f>IF(C117="","",IF(COUNTIFS(CHECKLISTS!$B$2:$B$2000,C117,CHECKLISTS!$AF$2:$AF$2000,"Aprovado")=0,"",SUMPRODUCT(MAX((CHECKLISTS!$B$2:$B$2000=C117)*CHECKLISTS!$AG$2:$AG$2000))))</f>
        <v/>
      </c>
      <c r="BB117" s="7" t="str">
        <f>IF(A117="","",IF(COUNTIFS(SMP!$B$2:$B$2000,A117,SMP!$I$2:$I$2000,"Liberada")+COUNTIFS(SMP!$B$2:$B$2000,A117,SMP!$I$2:$I$2000,"Em andamento")+COUNTIFS(SMP!$B$2:$B$2000,A117,SMP!$I$2:$I$2000,"Finalizada")&gt;0,"Sim","Não"))</f>
        <v/>
      </c>
      <c r="BC117" s="7" t="str">
        <f>IF(A117="","",IFERROR(INDEX(SMP!$A:$A,MATCH(A117,SMP!$B:$B,0)),"—"))</f>
        <v/>
      </c>
      <c r="BD117" s="7" t="str">
        <f>IF(A117="","",IFERROR(INDEX(SMP!$I:$I,MATCH(A117,SMP!$B:$B,0)),"Não aberta"))</f>
        <v/>
      </c>
      <c r="BE117" s="7" t="str">
        <f>IF(A117="","",IFERROR(INDEX(SMP!$D:$D,MATCH(A117,SMP!$B:$B,0)),""))</f>
        <v/>
      </c>
      <c r="BF117" s="7" t="str">
        <f>IF(A117="","",IF(COUNTIFS(AVERBACOES!$B$2:$B$2000,A117,AVERBACOES!$Q$2:$Q$2000,"Averbado completo")+COUNTIFS(AVERBACOES!$B$2:$B$2000,A117,AVERBACOES!$Q$2:$Q$2000,"Averbado CRT")+COUNTIFS(AVERBACOES!$B$2:$B$2000,A117,AVERBACOES!$Q$2:$Q$2000,"Averbado CT-e")+COUNTIFS(AVERBACOES!$B$2:$B$2000,A117,AVERBACOES!$Q$2:$Q$2000,"Averbado MDF-e")+COUNTIFS(AVERBACOES!$B$2:$B$2000,A117,AVERBACOES!$Q$2:$Q$2000,"Averbado pelo embarcador")&gt;0,"Sim","Não"))</f>
        <v/>
      </c>
      <c r="BG117" s="7" t="str">
        <f>IF(A117="","",IFERROR(INDEX(AVERBACOES!$L:$L,MATCH(A117,AVERBACOES!$B:$B,0)),"—"))</f>
        <v/>
      </c>
      <c r="BH117" s="7"/>
      <c r="BI117" s="7"/>
      <c r="BJ117" s="7"/>
      <c r="BK117" s="7"/>
      <c r="BL117" s="7"/>
      <c r="BM117" s="7">
        <f t="shared" si="19"/>
        <v>0</v>
      </c>
      <c r="BN117" s="7" t="str">
        <f t="shared" si="20"/>
        <v/>
      </c>
      <c r="BO117" s="7" t="str">
        <f t="shared" si="21"/>
        <v/>
      </c>
      <c r="BP117" s="7" t="str">
        <f t="shared" si="22"/>
        <v/>
      </c>
      <c r="BQ117" s="7" t="str">
        <f t="shared" si="23"/>
        <v/>
      </c>
      <c r="BR117" s="12"/>
      <c r="BS117" s="7" t="str">
        <f t="shared" si="24"/>
        <v/>
      </c>
      <c r="BT117" s="7" t="str">
        <f>IF(C117="","",IF(BV117=0,"Sem posição registrada",IFERROR(INDEX(POSICOES!$E:$E,MATCH(C117&amp;"#"&amp;ROUND(BV117*1440,0),POSICOES!$R:$R,0)),"?")))</f>
        <v/>
      </c>
      <c r="BU117" s="7" t="str">
        <f>IF(OR(C117="",BV117=0),"",IFERROR(INDEX(POSICOES!$F:$F,MATCH(C117&amp;"#"&amp;ROUND(BV117*1440,0),POSICOES!$R:$R,0))&amp;"/"&amp;INDEX(POSICOES!$G:$G,MATCH(C117&amp;"#"&amp;ROUND(BV117*1440,0),POSICOES!$R:$R,0))&amp;" - "&amp;INDEX(POSICOES!$H:$H,MATCH(C117&amp;"#"&amp;ROUND(BV117*1440,0),POSICOES!$R:$R,0)),""))</f>
        <v/>
      </c>
      <c r="BV117" s="14">
        <f>IF(C117="",0,SUMPRODUCT(MAX((POSICOES!$C$2:$C$3000=C117)*POSICOES!$B$2:$B$3000)))</f>
        <v>0</v>
      </c>
      <c r="BW117" s="7" t="str">
        <f t="shared" ca="1" si="25"/>
        <v/>
      </c>
      <c r="BX117" s="7" t="str">
        <f t="shared" ca="1" si="26"/>
        <v/>
      </c>
      <c r="BY117" s="12"/>
      <c r="BZ117" s="12"/>
      <c r="CA117" s="7" t="str">
        <f>IF(A117="","",IF(COUNTIFS(FRONTEIRA!$B$2:$B$2000,A117,FRONTEIRA!$AA$2:$AA$2000,"Sim")=0,"",ROUND(SUMIFS(FRONTEIRA!$Y$2:$Y$2000,FRONTEIRA!$B$2:$B$2000,A117,FRONTEIRA!$AA$2:$AA$2000,"Sim"),1)))</f>
        <v/>
      </c>
      <c r="CB117" s="7" t="str">
        <f>IF(A117="","",IFERROR(INDEX(FRONTEIRA!$L:$L,MATCH(A117,FRONTEIRA!$B:$B,0)),""))</f>
        <v/>
      </c>
      <c r="CC117" s="7" t="str">
        <f>IF(A117="","",IF(COUNTIFS(OCORRENCIAS!$B$2:$B$2000,A117,OCORRENCIAS!$Z$2:$Z$2000,"Sim")&gt;0,"Sim","Não"))</f>
        <v/>
      </c>
      <c r="CD117" s="7" t="str">
        <f t="shared" si="27"/>
        <v/>
      </c>
      <c r="CE117" s="7"/>
      <c r="CF117" s="7" t="str">
        <f t="shared" ca="1" si="28"/>
        <v xml:space="preserve">Motorista GR; Motorista seguradora; Veículo GR; Checklist; Espelhamento; SMP; Averbação; </v>
      </c>
      <c r="CG117" s="7" t="str">
        <f t="shared" si="29"/>
        <v/>
      </c>
      <c r="CH117" s="7" t="str">
        <f t="shared" si="30"/>
        <v/>
      </c>
      <c r="CI117" s="7" t="str">
        <f t="shared" si="31"/>
        <v>Não</v>
      </c>
      <c r="CJ117" s="7" t="str">
        <f t="shared" si="32"/>
        <v/>
      </c>
      <c r="CK117" s="7"/>
      <c r="CL117" s="7"/>
      <c r="CM117" s="7"/>
      <c r="CN117" s="12"/>
      <c r="CO117" s="7"/>
      <c r="CP117" s="7" t="str">
        <f t="shared" ca="1" si="33"/>
        <v/>
      </c>
    </row>
    <row r="118" spans="1:94" x14ac:dyDescent="0.25">
      <c r="A118" s="7"/>
      <c r="B118" s="12"/>
      <c r="C118" s="7"/>
      <c r="D118" s="7"/>
      <c r="E118" s="7"/>
      <c r="F118" s="7" t="str">
        <f>IF(C118="","",IFERROR(INDEX(VEICULOS!$C:$C,MATCH(C118,VEICULOS!$A:$A,0)),"?")&amp;IF(D118="",""," + "&amp;IFERROR(INDEX(VEICULOS!$C:$C,MATCH(D118,VEICULOS!$A:$A,0)),"?"))&amp;IF(E118="",""," + "&amp;IFERROR(INDEX(VEICULOS!$C:$C,MATCH(E118,VEICULOS!$A:$A,0)),"?")))</f>
        <v/>
      </c>
      <c r="G118" s="7" t="str">
        <f>IF(C118="","",IFERROR(INDEX(VEICULOS!$I:$I,MATCH(C118,VEICULOS!$A:$A,0)),"Não cadastrado"))</f>
        <v/>
      </c>
      <c r="H118" s="7"/>
      <c r="I118" s="7" t="str">
        <f>IF(H118="","",IFERROR(INDEX(MOTORISTAS!$B:$B,MATCH(H118,MOTORISTAS!$A:$A,0)),"Não cadastrado"))</f>
        <v/>
      </c>
      <c r="J118" s="7"/>
      <c r="K118" s="7"/>
      <c r="L118" s="7" t="str">
        <f>IF(K118="","",IFERROR(INDEX(MOTORISTAS!$B:$B,MATCH(K118,MOTORISTAS!$A:$A,0)),"Não cadastrado"))</f>
        <v/>
      </c>
      <c r="M118" s="7" t="str">
        <f>IF(H118="","",IFERROR(INDEX(MOTORISTAS!$AA:$AA,MATCH(H118,MOTORISTAS!$A:$A,0)),"Não cadastrado"))</f>
        <v/>
      </c>
      <c r="N118" s="7" t="str">
        <f>IF(H118="","",IF(COUNTIFS(CONSULTAS!$C$2:$C$2000,H118,CONSULTAS!$E$2:$E$2000,"GR",CONSULTAS!$S$2:$S$2000,"Sim")&gt;0,"Sim","Não"))</f>
        <v/>
      </c>
      <c r="O118" s="7" t="str">
        <f>IF(H118="","",IFERROR(INDEX(CONSULTAS!$L:$L,MATCH(H118&amp;"#GR",CONSULTAS!$T:$T,0)),"—"))</f>
        <v/>
      </c>
      <c r="P118" s="13" t="str">
        <f>IF(H118="","",IFERROR(INDEX(CONSULTAS!$Q:$Q,MATCH(H118&amp;"#GR",CONSULTAS!$T:$T,0)),""))</f>
        <v/>
      </c>
      <c r="Q118" s="7" t="str">
        <f>IF(H118="","",IF(COUNTIFS(CONSULTAS!$C$2:$C$2000,H118,CONSULTAS!$E$2:$E$2000,"Seguradora",CONSULTAS!$S$2:$S$2000,"Sim")&gt;0,"Sim","Não"))</f>
        <v/>
      </c>
      <c r="R118" s="7" t="str">
        <f>IF(H118="","",IFERROR(INDEX(CONSULTAS!$L:$L,MATCH(H118&amp;"#Seguradora",CONSULTAS!$T:$T,0)),"—"))</f>
        <v/>
      </c>
      <c r="S118" s="13" t="str">
        <f>IF(H118="","",IFERROR(INDEX(CONSULTAS!$Q:$Q,MATCH(H118&amp;"#Seguradora",CONSULTAS!$T:$T,0)),""))</f>
        <v/>
      </c>
      <c r="T118" s="10" t="str">
        <f>IF(H118="","",IFERROR(INDEX(CONSULTAS!$N:$N,MATCH(H118&amp;"#GR",CONSULTAS!$T:$T,0)),""))</f>
        <v/>
      </c>
      <c r="U118" s="7" t="str">
        <f>IF(K118="","N/A",IF(AND(COUNTIFS(CONSULTAS!$C$2:$C$2000,K118,CONSULTAS!$E$2:$E$2000,"GR",CONSULTAS!$S$2:$S$2000,"Sim")&gt;0,COUNTIFS(CONSULTAS!$C$2:$C$2000,K118,CONSULTAS!$E$2:$E$2000,"Seguradora",CONSULTAS!$S$2:$S$2000,"Sim")&gt;0),"Sim","Não"))</f>
        <v>N/A</v>
      </c>
      <c r="V118" s="7" t="str">
        <f>IF(C118="","",IFERROR(INDEX(VEICULOS!$X:$X,MATCH(C118,VEICULOS!$A:$A,0)),"Não"))</f>
        <v/>
      </c>
      <c r="W118" s="7"/>
      <c r="X118" s="7"/>
      <c r="Y118" s="7"/>
      <c r="Z118" s="10"/>
      <c r="AA118" s="7"/>
      <c r="AB118" s="10" t="str">
        <f t="shared" si="17"/>
        <v/>
      </c>
      <c r="AC118" s="7">
        <f>IF(OR(Y118="",AB118=""),0,SUMPRODUCT((PGR_REGRAS!$C$2:$C$61=Y118)*(PGR_REGRAS!$D$2:$D$61&lt;=AB118)*(PGR_REGRAS!$E$2:$E$61&gt;=AB118)*(PGR_REGRAS!$C$2:$C$61&lt;&gt;"")*ROW(PGR_REGRAS!$C$2:$C$61)))</f>
        <v>0</v>
      </c>
      <c r="AD118" s="7" t="str">
        <f>IF(AC118=0,IF(Y118="","","Sem regra - consultar seguradora"),INDEX(PGR_REGRAS!$A:$A,AC118))</f>
        <v/>
      </c>
      <c r="AE118" s="7" t="str">
        <f>IF(AC118=0,"",INDEX(PGR_REGRAS!$T:$T,AC118))</f>
        <v/>
      </c>
      <c r="AF118" s="7" t="str">
        <f>IF(AC118=0,"",INDEX(PGR_REGRAS!$I:$I,AC118))</f>
        <v/>
      </c>
      <c r="AG118" s="7" t="str">
        <f>IF(AC118=0,"",INDEX(PGR_REGRAS!$K:$K,AC118))</f>
        <v/>
      </c>
      <c r="AH118" s="7" t="str">
        <f t="shared" si="18"/>
        <v/>
      </c>
      <c r="AI118" s="7"/>
      <c r="AJ118" s="7"/>
      <c r="AK118" s="7"/>
      <c r="AL118" s="7"/>
      <c r="AM118" s="7"/>
      <c r="AN118" s="7"/>
      <c r="AO118" s="13"/>
      <c r="AP118" s="12"/>
      <c r="AQ118" s="12"/>
      <c r="AR118" s="7" t="str">
        <f>IF(C118="","",IFERROR(INDEX(RASTREADORES!$F:$F,MATCH(C118&amp;"#Principal",RASTREADORES!$Y:$Y,0))&amp;" ("&amp;INDEX(RASTREADORES!$G:$G,MATCH(C118&amp;"#Principal",RASTREADORES!$Y:$Y,0))&amp;")","Sem rastreador principal"))</f>
        <v/>
      </c>
      <c r="AS118" s="7" t="str">
        <f>IF(C118="","",IFERROR(INDEX(RASTREADORES!$H:$H,MATCH(C118&amp;"#Principal",RASTREADORES!$Y:$Y,0)),"—"))</f>
        <v/>
      </c>
      <c r="AT118" s="7" t="str">
        <f>IF(C118="","",IFERROR(INDEX(RASTREADORES!$A:$A,MATCH(C118&amp;"#Redundante",RASTREADORES!$Y:$Y,0)),IFERROR(INDEX(RASTREADORES!$A:$A,MATCH(C118&amp;"#Isca retornável",RASTREADORES!$Y:$Y,0)),IFERROR(INDEX(RASTREADORES!$A:$A,MATCH(C118&amp;"#Isca descartável",RASTREADORES!$Y:$Y,0)),"Nenhum"))))</f>
        <v/>
      </c>
      <c r="AU118" s="7" t="str">
        <f>IF(C118="","",IFERROR(INDEX(RASTREADORES!$L:$L,MATCH(C118&amp;"#Principal",RASTREADORES!$Y:$Y,0)),""))</f>
        <v/>
      </c>
      <c r="AV118" s="7" t="str">
        <f>IF(C118="","",IF(COUNTIFS(ESPELHAMENTOS!$B$2:$B$2000,C118,ESPELHAMENTOS!$O$2:$O$2000,"Sim")&gt;0,"Sim","Não"))</f>
        <v/>
      </c>
      <c r="AW118" s="7" t="str">
        <f>IF(C118="","",COUNTIFS(ESPELHAMENTOS!$B$2:$B$2000,C118,ESPELHAMENTOS!$O$2:$O$2000,"Sim"))</f>
        <v/>
      </c>
      <c r="AX118" s="7" t="str">
        <f>IF(C118="","",IF(COUNTIFS(ESPELHAMENTOS!$B$2:$B$2000,C118,ESPELHAMENTOS!$O$2:$O$2000,"Sim",ESPELHAMENTOS!$E$2:$E$2000,"GR transportadora")&gt;0,"Sim","Não"))</f>
        <v/>
      </c>
      <c r="AY118" s="7" t="str">
        <f>IF(OR(AQ118="",C118=""),"",IFERROR(ROUND((AQ118-SUMPRODUCT(MIN((ESPELHAMENTOS!$C$2:$C$2000=A118)*ESPELHAMENTOS!$H$2:$H$2000+(ESPELHAMENTOS!$C$2:$C$2000&lt;&gt;A118)*99999)))*24,1),""))</f>
        <v/>
      </c>
      <c r="AZ118" s="7" t="str">
        <f ca="1">IF(C118="","",IF(COUNTIFS(CHECKLISTS!$B$2:$B$2000,C118,CHECKLISTS!$AH$2:$AH$2000,"Válido",CHECKLISTS!$AG$2:$AG$2000,"&gt;="&amp;INT(IF(AO118="",TODAY(),AO118)))+COUNTIFS(CHECKLISTS!$B$2:$B$2000,C118,CHECKLISTS!$AH$2:$AH$2000,"Vence &lt;=7d",CHECKLISTS!$AG$2:$AG$2000,"&gt;="&amp;INT(IF(AO118="",TODAY(),AO118)))&gt;0,"Sim","Não"))</f>
        <v/>
      </c>
      <c r="BA118" s="13" t="str">
        <f>IF(C118="","",IF(COUNTIFS(CHECKLISTS!$B$2:$B$2000,C118,CHECKLISTS!$AF$2:$AF$2000,"Aprovado")=0,"",SUMPRODUCT(MAX((CHECKLISTS!$B$2:$B$2000=C118)*CHECKLISTS!$AG$2:$AG$2000))))</f>
        <v/>
      </c>
      <c r="BB118" s="7" t="str">
        <f>IF(A118="","",IF(COUNTIFS(SMP!$B$2:$B$2000,A118,SMP!$I$2:$I$2000,"Liberada")+COUNTIFS(SMP!$B$2:$B$2000,A118,SMP!$I$2:$I$2000,"Em andamento")+COUNTIFS(SMP!$B$2:$B$2000,A118,SMP!$I$2:$I$2000,"Finalizada")&gt;0,"Sim","Não"))</f>
        <v/>
      </c>
      <c r="BC118" s="7" t="str">
        <f>IF(A118="","",IFERROR(INDEX(SMP!$A:$A,MATCH(A118,SMP!$B:$B,0)),"—"))</f>
        <v/>
      </c>
      <c r="BD118" s="7" t="str">
        <f>IF(A118="","",IFERROR(INDEX(SMP!$I:$I,MATCH(A118,SMP!$B:$B,0)),"Não aberta"))</f>
        <v/>
      </c>
      <c r="BE118" s="7" t="str">
        <f>IF(A118="","",IFERROR(INDEX(SMP!$D:$D,MATCH(A118,SMP!$B:$B,0)),""))</f>
        <v/>
      </c>
      <c r="BF118" s="7" t="str">
        <f>IF(A118="","",IF(COUNTIFS(AVERBACOES!$B$2:$B$2000,A118,AVERBACOES!$Q$2:$Q$2000,"Averbado completo")+COUNTIFS(AVERBACOES!$B$2:$B$2000,A118,AVERBACOES!$Q$2:$Q$2000,"Averbado CRT")+COUNTIFS(AVERBACOES!$B$2:$B$2000,A118,AVERBACOES!$Q$2:$Q$2000,"Averbado CT-e")+COUNTIFS(AVERBACOES!$B$2:$B$2000,A118,AVERBACOES!$Q$2:$Q$2000,"Averbado MDF-e")+COUNTIFS(AVERBACOES!$B$2:$B$2000,A118,AVERBACOES!$Q$2:$Q$2000,"Averbado pelo embarcador")&gt;0,"Sim","Não"))</f>
        <v/>
      </c>
      <c r="BG118" s="7" t="str">
        <f>IF(A118="","",IFERROR(INDEX(AVERBACOES!$L:$L,MATCH(A118,AVERBACOES!$B:$B,0)),"—"))</f>
        <v/>
      </c>
      <c r="BH118" s="7"/>
      <c r="BI118" s="7"/>
      <c r="BJ118" s="7"/>
      <c r="BK118" s="7"/>
      <c r="BL118" s="7"/>
      <c r="BM118" s="7">
        <f t="shared" si="19"/>
        <v>0</v>
      </c>
      <c r="BN118" s="7" t="str">
        <f t="shared" si="20"/>
        <v/>
      </c>
      <c r="BO118" s="7" t="str">
        <f t="shared" si="21"/>
        <v/>
      </c>
      <c r="BP118" s="7" t="str">
        <f t="shared" si="22"/>
        <v/>
      </c>
      <c r="BQ118" s="7" t="str">
        <f t="shared" si="23"/>
        <v/>
      </c>
      <c r="BR118" s="12"/>
      <c r="BS118" s="7" t="str">
        <f t="shared" si="24"/>
        <v/>
      </c>
      <c r="BT118" s="7" t="str">
        <f>IF(C118="","",IF(BV118=0,"Sem posição registrada",IFERROR(INDEX(POSICOES!$E:$E,MATCH(C118&amp;"#"&amp;ROUND(BV118*1440,0),POSICOES!$R:$R,0)),"?")))</f>
        <v/>
      </c>
      <c r="BU118" s="7" t="str">
        <f>IF(OR(C118="",BV118=0),"",IFERROR(INDEX(POSICOES!$F:$F,MATCH(C118&amp;"#"&amp;ROUND(BV118*1440,0),POSICOES!$R:$R,0))&amp;"/"&amp;INDEX(POSICOES!$G:$G,MATCH(C118&amp;"#"&amp;ROUND(BV118*1440,0),POSICOES!$R:$R,0))&amp;" - "&amp;INDEX(POSICOES!$H:$H,MATCH(C118&amp;"#"&amp;ROUND(BV118*1440,0),POSICOES!$R:$R,0)),""))</f>
        <v/>
      </c>
      <c r="BV118" s="14">
        <f>IF(C118="",0,SUMPRODUCT(MAX((POSICOES!$C$2:$C$3000=C118)*POSICOES!$B$2:$B$3000)))</f>
        <v>0</v>
      </c>
      <c r="BW118" s="7" t="str">
        <f t="shared" ca="1" si="25"/>
        <v/>
      </c>
      <c r="BX118" s="7" t="str">
        <f t="shared" ca="1" si="26"/>
        <v/>
      </c>
      <c r="BY118" s="12"/>
      <c r="BZ118" s="12"/>
      <c r="CA118" s="7" t="str">
        <f>IF(A118="","",IF(COUNTIFS(FRONTEIRA!$B$2:$B$2000,A118,FRONTEIRA!$AA$2:$AA$2000,"Sim")=0,"",ROUND(SUMIFS(FRONTEIRA!$Y$2:$Y$2000,FRONTEIRA!$B$2:$B$2000,A118,FRONTEIRA!$AA$2:$AA$2000,"Sim"),1)))</f>
        <v/>
      </c>
      <c r="CB118" s="7" t="str">
        <f>IF(A118="","",IFERROR(INDEX(FRONTEIRA!$L:$L,MATCH(A118,FRONTEIRA!$B:$B,0)),""))</f>
        <v/>
      </c>
      <c r="CC118" s="7" t="str">
        <f>IF(A118="","",IF(COUNTIFS(OCORRENCIAS!$B$2:$B$2000,A118,OCORRENCIAS!$Z$2:$Z$2000,"Sim")&gt;0,"Sim","Não"))</f>
        <v/>
      </c>
      <c r="CD118" s="7" t="str">
        <f t="shared" si="27"/>
        <v/>
      </c>
      <c r="CE118" s="7"/>
      <c r="CF118" s="7" t="str">
        <f t="shared" ca="1" si="28"/>
        <v xml:space="preserve">Motorista GR; Motorista seguradora; Veículo GR; Checklist; Espelhamento; SMP; Averbação; </v>
      </c>
      <c r="CG118" s="7" t="str">
        <f t="shared" si="29"/>
        <v/>
      </c>
      <c r="CH118" s="7" t="str">
        <f t="shared" si="30"/>
        <v/>
      </c>
      <c r="CI118" s="7" t="str">
        <f t="shared" si="31"/>
        <v>Não</v>
      </c>
      <c r="CJ118" s="7" t="str">
        <f t="shared" si="32"/>
        <v/>
      </c>
      <c r="CK118" s="7"/>
      <c r="CL118" s="7"/>
      <c r="CM118" s="7"/>
      <c r="CN118" s="12"/>
      <c r="CO118" s="7"/>
      <c r="CP118" s="7" t="str">
        <f t="shared" ca="1" si="33"/>
        <v/>
      </c>
    </row>
    <row r="119" spans="1:94" x14ac:dyDescent="0.25">
      <c r="A119" s="7"/>
      <c r="B119" s="12"/>
      <c r="C119" s="7"/>
      <c r="D119" s="7"/>
      <c r="E119" s="7"/>
      <c r="F119" s="7" t="str">
        <f>IF(C119="","",IFERROR(INDEX(VEICULOS!$C:$C,MATCH(C119,VEICULOS!$A:$A,0)),"?")&amp;IF(D119="",""," + "&amp;IFERROR(INDEX(VEICULOS!$C:$C,MATCH(D119,VEICULOS!$A:$A,0)),"?"))&amp;IF(E119="",""," + "&amp;IFERROR(INDEX(VEICULOS!$C:$C,MATCH(E119,VEICULOS!$A:$A,0)),"?")))</f>
        <v/>
      </c>
      <c r="G119" s="7" t="str">
        <f>IF(C119="","",IFERROR(INDEX(VEICULOS!$I:$I,MATCH(C119,VEICULOS!$A:$A,0)),"Não cadastrado"))</f>
        <v/>
      </c>
      <c r="H119" s="7"/>
      <c r="I119" s="7" t="str">
        <f>IF(H119="","",IFERROR(INDEX(MOTORISTAS!$B:$B,MATCH(H119,MOTORISTAS!$A:$A,0)),"Não cadastrado"))</f>
        <v/>
      </c>
      <c r="J119" s="7"/>
      <c r="K119" s="7"/>
      <c r="L119" s="7" t="str">
        <f>IF(K119="","",IFERROR(INDEX(MOTORISTAS!$B:$B,MATCH(K119,MOTORISTAS!$A:$A,0)),"Não cadastrado"))</f>
        <v/>
      </c>
      <c r="M119" s="7" t="str">
        <f>IF(H119="","",IFERROR(INDEX(MOTORISTAS!$AA:$AA,MATCH(H119,MOTORISTAS!$A:$A,0)),"Não cadastrado"))</f>
        <v/>
      </c>
      <c r="N119" s="7" t="str">
        <f>IF(H119="","",IF(COUNTIFS(CONSULTAS!$C$2:$C$2000,H119,CONSULTAS!$E$2:$E$2000,"GR",CONSULTAS!$S$2:$S$2000,"Sim")&gt;0,"Sim","Não"))</f>
        <v/>
      </c>
      <c r="O119" s="7" t="str">
        <f>IF(H119="","",IFERROR(INDEX(CONSULTAS!$L:$L,MATCH(H119&amp;"#GR",CONSULTAS!$T:$T,0)),"—"))</f>
        <v/>
      </c>
      <c r="P119" s="13" t="str">
        <f>IF(H119="","",IFERROR(INDEX(CONSULTAS!$Q:$Q,MATCH(H119&amp;"#GR",CONSULTAS!$T:$T,0)),""))</f>
        <v/>
      </c>
      <c r="Q119" s="7" t="str">
        <f>IF(H119="","",IF(COUNTIFS(CONSULTAS!$C$2:$C$2000,H119,CONSULTAS!$E$2:$E$2000,"Seguradora",CONSULTAS!$S$2:$S$2000,"Sim")&gt;0,"Sim","Não"))</f>
        <v/>
      </c>
      <c r="R119" s="7" t="str">
        <f>IF(H119="","",IFERROR(INDEX(CONSULTAS!$L:$L,MATCH(H119&amp;"#Seguradora",CONSULTAS!$T:$T,0)),"—"))</f>
        <v/>
      </c>
      <c r="S119" s="13" t="str">
        <f>IF(H119="","",IFERROR(INDEX(CONSULTAS!$Q:$Q,MATCH(H119&amp;"#Seguradora",CONSULTAS!$T:$T,0)),""))</f>
        <v/>
      </c>
      <c r="T119" s="10" t="str">
        <f>IF(H119="","",IFERROR(INDEX(CONSULTAS!$N:$N,MATCH(H119&amp;"#GR",CONSULTAS!$T:$T,0)),""))</f>
        <v/>
      </c>
      <c r="U119" s="7" t="str">
        <f>IF(K119="","N/A",IF(AND(COUNTIFS(CONSULTAS!$C$2:$C$2000,K119,CONSULTAS!$E$2:$E$2000,"GR",CONSULTAS!$S$2:$S$2000,"Sim")&gt;0,COUNTIFS(CONSULTAS!$C$2:$C$2000,K119,CONSULTAS!$E$2:$E$2000,"Seguradora",CONSULTAS!$S$2:$S$2000,"Sim")&gt;0),"Sim","Não"))</f>
        <v>N/A</v>
      </c>
      <c r="V119" s="7" t="str">
        <f>IF(C119="","",IFERROR(INDEX(VEICULOS!$X:$X,MATCH(C119,VEICULOS!$A:$A,0)),"Não"))</f>
        <v/>
      </c>
      <c r="W119" s="7"/>
      <c r="X119" s="7"/>
      <c r="Y119" s="7"/>
      <c r="Z119" s="10"/>
      <c r="AA119" s="7"/>
      <c r="AB119" s="10" t="str">
        <f t="shared" si="17"/>
        <v/>
      </c>
      <c r="AC119" s="7">
        <f>IF(OR(Y119="",AB119=""),0,SUMPRODUCT((PGR_REGRAS!$C$2:$C$61=Y119)*(PGR_REGRAS!$D$2:$D$61&lt;=AB119)*(PGR_REGRAS!$E$2:$E$61&gt;=AB119)*(PGR_REGRAS!$C$2:$C$61&lt;&gt;"")*ROW(PGR_REGRAS!$C$2:$C$61)))</f>
        <v>0</v>
      </c>
      <c r="AD119" s="7" t="str">
        <f>IF(AC119=0,IF(Y119="","","Sem regra - consultar seguradora"),INDEX(PGR_REGRAS!$A:$A,AC119))</f>
        <v/>
      </c>
      <c r="AE119" s="7" t="str">
        <f>IF(AC119=0,"",INDEX(PGR_REGRAS!$T:$T,AC119))</f>
        <v/>
      </c>
      <c r="AF119" s="7" t="str">
        <f>IF(AC119=0,"",INDEX(PGR_REGRAS!$I:$I,AC119))</f>
        <v/>
      </c>
      <c r="AG119" s="7" t="str">
        <f>IF(AC119=0,"",INDEX(PGR_REGRAS!$K:$K,AC119))</f>
        <v/>
      </c>
      <c r="AH119" s="7" t="str">
        <f t="shared" si="18"/>
        <v/>
      </c>
      <c r="AI119" s="7"/>
      <c r="AJ119" s="7"/>
      <c r="AK119" s="7"/>
      <c r="AL119" s="7"/>
      <c r="AM119" s="7"/>
      <c r="AN119" s="7"/>
      <c r="AO119" s="13"/>
      <c r="AP119" s="12"/>
      <c r="AQ119" s="12"/>
      <c r="AR119" s="7" t="str">
        <f>IF(C119="","",IFERROR(INDEX(RASTREADORES!$F:$F,MATCH(C119&amp;"#Principal",RASTREADORES!$Y:$Y,0))&amp;" ("&amp;INDEX(RASTREADORES!$G:$G,MATCH(C119&amp;"#Principal",RASTREADORES!$Y:$Y,0))&amp;")","Sem rastreador principal"))</f>
        <v/>
      </c>
      <c r="AS119" s="7" t="str">
        <f>IF(C119="","",IFERROR(INDEX(RASTREADORES!$H:$H,MATCH(C119&amp;"#Principal",RASTREADORES!$Y:$Y,0)),"—"))</f>
        <v/>
      </c>
      <c r="AT119" s="7" t="str">
        <f>IF(C119="","",IFERROR(INDEX(RASTREADORES!$A:$A,MATCH(C119&amp;"#Redundante",RASTREADORES!$Y:$Y,0)),IFERROR(INDEX(RASTREADORES!$A:$A,MATCH(C119&amp;"#Isca retornável",RASTREADORES!$Y:$Y,0)),IFERROR(INDEX(RASTREADORES!$A:$A,MATCH(C119&amp;"#Isca descartável",RASTREADORES!$Y:$Y,0)),"Nenhum"))))</f>
        <v/>
      </c>
      <c r="AU119" s="7" t="str">
        <f>IF(C119="","",IFERROR(INDEX(RASTREADORES!$L:$L,MATCH(C119&amp;"#Principal",RASTREADORES!$Y:$Y,0)),""))</f>
        <v/>
      </c>
      <c r="AV119" s="7" t="str">
        <f>IF(C119="","",IF(COUNTIFS(ESPELHAMENTOS!$B$2:$B$2000,C119,ESPELHAMENTOS!$O$2:$O$2000,"Sim")&gt;0,"Sim","Não"))</f>
        <v/>
      </c>
      <c r="AW119" s="7" t="str">
        <f>IF(C119="","",COUNTIFS(ESPELHAMENTOS!$B$2:$B$2000,C119,ESPELHAMENTOS!$O$2:$O$2000,"Sim"))</f>
        <v/>
      </c>
      <c r="AX119" s="7" t="str">
        <f>IF(C119="","",IF(COUNTIFS(ESPELHAMENTOS!$B$2:$B$2000,C119,ESPELHAMENTOS!$O$2:$O$2000,"Sim",ESPELHAMENTOS!$E$2:$E$2000,"GR transportadora")&gt;0,"Sim","Não"))</f>
        <v/>
      </c>
      <c r="AY119" s="7" t="str">
        <f>IF(OR(AQ119="",C119=""),"",IFERROR(ROUND((AQ119-SUMPRODUCT(MIN((ESPELHAMENTOS!$C$2:$C$2000=A119)*ESPELHAMENTOS!$H$2:$H$2000+(ESPELHAMENTOS!$C$2:$C$2000&lt;&gt;A119)*99999)))*24,1),""))</f>
        <v/>
      </c>
      <c r="AZ119" s="7" t="str">
        <f ca="1">IF(C119="","",IF(COUNTIFS(CHECKLISTS!$B$2:$B$2000,C119,CHECKLISTS!$AH$2:$AH$2000,"Válido",CHECKLISTS!$AG$2:$AG$2000,"&gt;="&amp;INT(IF(AO119="",TODAY(),AO119)))+COUNTIFS(CHECKLISTS!$B$2:$B$2000,C119,CHECKLISTS!$AH$2:$AH$2000,"Vence &lt;=7d",CHECKLISTS!$AG$2:$AG$2000,"&gt;="&amp;INT(IF(AO119="",TODAY(),AO119)))&gt;0,"Sim","Não"))</f>
        <v/>
      </c>
      <c r="BA119" s="13" t="str">
        <f>IF(C119="","",IF(COUNTIFS(CHECKLISTS!$B$2:$B$2000,C119,CHECKLISTS!$AF$2:$AF$2000,"Aprovado")=0,"",SUMPRODUCT(MAX((CHECKLISTS!$B$2:$B$2000=C119)*CHECKLISTS!$AG$2:$AG$2000))))</f>
        <v/>
      </c>
      <c r="BB119" s="7" t="str">
        <f>IF(A119="","",IF(COUNTIFS(SMP!$B$2:$B$2000,A119,SMP!$I$2:$I$2000,"Liberada")+COUNTIFS(SMP!$B$2:$B$2000,A119,SMP!$I$2:$I$2000,"Em andamento")+COUNTIFS(SMP!$B$2:$B$2000,A119,SMP!$I$2:$I$2000,"Finalizada")&gt;0,"Sim","Não"))</f>
        <v/>
      </c>
      <c r="BC119" s="7" t="str">
        <f>IF(A119="","",IFERROR(INDEX(SMP!$A:$A,MATCH(A119,SMP!$B:$B,0)),"—"))</f>
        <v/>
      </c>
      <c r="BD119" s="7" t="str">
        <f>IF(A119="","",IFERROR(INDEX(SMP!$I:$I,MATCH(A119,SMP!$B:$B,0)),"Não aberta"))</f>
        <v/>
      </c>
      <c r="BE119" s="7" t="str">
        <f>IF(A119="","",IFERROR(INDEX(SMP!$D:$D,MATCH(A119,SMP!$B:$B,0)),""))</f>
        <v/>
      </c>
      <c r="BF119" s="7" t="str">
        <f>IF(A119="","",IF(COUNTIFS(AVERBACOES!$B$2:$B$2000,A119,AVERBACOES!$Q$2:$Q$2000,"Averbado completo")+COUNTIFS(AVERBACOES!$B$2:$B$2000,A119,AVERBACOES!$Q$2:$Q$2000,"Averbado CRT")+COUNTIFS(AVERBACOES!$B$2:$B$2000,A119,AVERBACOES!$Q$2:$Q$2000,"Averbado CT-e")+COUNTIFS(AVERBACOES!$B$2:$B$2000,A119,AVERBACOES!$Q$2:$Q$2000,"Averbado MDF-e")+COUNTIFS(AVERBACOES!$B$2:$B$2000,A119,AVERBACOES!$Q$2:$Q$2000,"Averbado pelo embarcador")&gt;0,"Sim","Não"))</f>
        <v/>
      </c>
      <c r="BG119" s="7" t="str">
        <f>IF(A119="","",IFERROR(INDEX(AVERBACOES!$L:$L,MATCH(A119,AVERBACOES!$B:$B,0)),"—"))</f>
        <v/>
      </c>
      <c r="BH119" s="7"/>
      <c r="BI119" s="7"/>
      <c r="BJ119" s="7"/>
      <c r="BK119" s="7"/>
      <c r="BL119" s="7"/>
      <c r="BM119" s="7">
        <f t="shared" si="19"/>
        <v>0</v>
      </c>
      <c r="BN119" s="7" t="str">
        <f t="shared" si="20"/>
        <v/>
      </c>
      <c r="BO119" s="7" t="str">
        <f t="shared" si="21"/>
        <v/>
      </c>
      <c r="BP119" s="7" t="str">
        <f t="shared" si="22"/>
        <v/>
      </c>
      <c r="BQ119" s="7" t="str">
        <f t="shared" si="23"/>
        <v/>
      </c>
      <c r="BR119" s="12"/>
      <c r="BS119" s="7" t="str">
        <f t="shared" si="24"/>
        <v/>
      </c>
      <c r="BT119" s="7" t="str">
        <f>IF(C119="","",IF(BV119=0,"Sem posição registrada",IFERROR(INDEX(POSICOES!$E:$E,MATCH(C119&amp;"#"&amp;ROUND(BV119*1440,0),POSICOES!$R:$R,0)),"?")))</f>
        <v/>
      </c>
      <c r="BU119" s="7" t="str">
        <f>IF(OR(C119="",BV119=0),"",IFERROR(INDEX(POSICOES!$F:$F,MATCH(C119&amp;"#"&amp;ROUND(BV119*1440,0),POSICOES!$R:$R,0))&amp;"/"&amp;INDEX(POSICOES!$G:$G,MATCH(C119&amp;"#"&amp;ROUND(BV119*1440,0),POSICOES!$R:$R,0))&amp;" - "&amp;INDEX(POSICOES!$H:$H,MATCH(C119&amp;"#"&amp;ROUND(BV119*1440,0),POSICOES!$R:$R,0)),""))</f>
        <v/>
      </c>
      <c r="BV119" s="14">
        <f>IF(C119="",0,SUMPRODUCT(MAX((POSICOES!$C$2:$C$3000=C119)*POSICOES!$B$2:$B$3000)))</f>
        <v>0</v>
      </c>
      <c r="BW119" s="7" t="str">
        <f t="shared" ca="1" si="25"/>
        <v/>
      </c>
      <c r="BX119" s="7" t="str">
        <f t="shared" ca="1" si="26"/>
        <v/>
      </c>
      <c r="BY119" s="12"/>
      <c r="BZ119" s="12"/>
      <c r="CA119" s="7" t="str">
        <f>IF(A119="","",IF(COUNTIFS(FRONTEIRA!$B$2:$B$2000,A119,FRONTEIRA!$AA$2:$AA$2000,"Sim")=0,"",ROUND(SUMIFS(FRONTEIRA!$Y$2:$Y$2000,FRONTEIRA!$B$2:$B$2000,A119,FRONTEIRA!$AA$2:$AA$2000,"Sim"),1)))</f>
        <v/>
      </c>
      <c r="CB119" s="7" t="str">
        <f>IF(A119="","",IFERROR(INDEX(FRONTEIRA!$L:$L,MATCH(A119,FRONTEIRA!$B:$B,0)),""))</f>
        <v/>
      </c>
      <c r="CC119" s="7" t="str">
        <f>IF(A119="","",IF(COUNTIFS(OCORRENCIAS!$B$2:$B$2000,A119,OCORRENCIAS!$Z$2:$Z$2000,"Sim")&gt;0,"Sim","Não"))</f>
        <v/>
      </c>
      <c r="CD119" s="7" t="str">
        <f t="shared" si="27"/>
        <v/>
      </c>
      <c r="CE119" s="7"/>
      <c r="CF119" s="7" t="str">
        <f t="shared" ca="1" si="28"/>
        <v xml:space="preserve">Motorista GR; Motorista seguradora; Veículo GR; Checklist; Espelhamento; SMP; Averbação; </v>
      </c>
      <c r="CG119" s="7" t="str">
        <f t="shared" si="29"/>
        <v/>
      </c>
      <c r="CH119" s="7" t="str">
        <f t="shared" si="30"/>
        <v/>
      </c>
      <c r="CI119" s="7" t="str">
        <f t="shared" si="31"/>
        <v>Não</v>
      </c>
      <c r="CJ119" s="7" t="str">
        <f t="shared" si="32"/>
        <v/>
      </c>
      <c r="CK119" s="7"/>
      <c r="CL119" s="7"/>
      <c r="CM119" s="7"/>
      <c r="CN119" s="12"/>
      <c r="CO119" s="7"/>
      <c r="CP119" s="7" t="str">
        <f t="shared" ca="1" si="33"/>
        <v/>
      </c>
    </row>
    <row r="120" spans="1:94" x14ac:dyDescent="0.25">
      <c r="A120" s="7"/>
      <c r="B120" s="12"/>
      <c r="C120" s="7"/>
      <c r="D120" s="7"/>
      <c r="E120" s="7"/>
      <c r="F120" s="7" t="str">
        <f>IF(C120="","",IFERROR(INDEX(VEICULOS!$C:$C,MATCH(C120,VEICULOS!$A:$A,0)),"?")&amp;IF(D120="",""," + "&amp;IFERROR(INDEX(VEICULOS!$C:$C,MATCH(D120,VEICULOS!$A:$A,0)),"?"))&amp;IF(E120="",""," + "&amp;IFERROR(INDEX(VEICULOS!$C:$C,MATCH(E120,VEICULOS!$A:$A,0)),"?")))</f>
        <v/>
      </c>
      <c r="G120" s="7" t="str">
        <f>IF(C120="","",IFERROR(INDEX(VEICULOS!$I:$I,MATCH(C120,VEICULOS!$A:$A,0)),"Não cadastrado"))</f>
        <v/>
      </c>
      <c r="H120" s="7"/>
      <c r="I120" s="7" t="str">
        <f>IF(H120="","",IFERROR(INDEX(MOTORISTAS!$B:$B,MATCH(H120,MOTORISTAS!$A:$A,0)),"Não cadastrado"))</f>
        <v/>
      </c>
      <c r="J120" s="7"/>
      <c r="K120" s="7"/>
      <c r="L120" s="7" t="str">
        <f>IF(K120="","",IFERROR(INDEX(MOTORISTAS!$B:$B,MATCH(K120,MOTORISTAS!$A:$A,0)),"Não cadastrado"))</f>
        <v/>
      </c>
      <c r="M120" s="7" t="str">
        <f>IF(H120="","",IFERROR(INDEX(MOTORISTAS!$AA:$AA,MATCH(H120,MOTORISTAS!$A:$A,0)),"Não cadastrado"))</f>
        <v/>
      </c>
      <c r="N120" s="7" t="str">
        <f>IF(H120="","",IF(COUNTIFS(CONSULTAS!$C$2:$C$2000,H120,CONSULTAS!$E$2:$E$2000,"GR",CONSULTAS!$S$2:$S$2000,"Sim")&gt;0,"Sim","Não"))</f>
        <v/>
      </c>
      <c r="O120" s="7" t="str">
        <f>IF(H120="","",IFERROR(INDEX(CONSULTAS!$L:$L,MATCH(H120&amp;"#GR",CONSULTAS!$T:$T,0)),"—"))</f>
        <v/>
      </c>
      <c r="P120" s="13" t="str">
        <f>IF(H120="","",IFERROR(INDEX(CONSULTAS!$Q:$Q,MATCH(H120&amp;"#GR",CONSULTAS!$T:$T,0)),""))</f>
        <v/>
      </c>
      <c r="Q120" s="7" t="str">
        <f>IF(H120="","",IF(COUNTIFS(CONSULTAS!$C$2:$C$2000,H120,CONSULTAS!$E$2:$E$2000,"Seguradora",CONSULTAS!$S$2:$S$2000,"Sim")&gt;0,"Sim","Não"))</f>
        <v/>
      </c>
      <c r="R120" s="7" t="str">
        <f>IF(H120="","",IFERROR(INDEX(CONSULTAS!$L:$L,MATCH(H120&amp;"#Seguradora",CONSULTAS!$T:$T,0)),"—"))</f>
        <v/>
      </c>
      <c r="S120" s="13" t="str">
        <f>IF(H120="","",IFERROR(INDEX(CONSULTAS!$Q:$Q,MATCH(H120&amp;"#Seguradora",CONSULTAS!$T:$T,0)),""))</f>
        <v/>
      </c>
      <c r="T120" s="10" t="str">
        <f>IF(H120="","",IFERROR(INDEX(CONSULTAS!$N:$N,MATCH(H120&amp;"#GR",CONSULTAS!$T:$T,0)),""))</f>
        <v/>
      </c>
      <c r="U120" s="7" t="str">
        <f>IF(K120="","N/A",IF(AND(COUNTIFS(CONSULTAS!$C$2:$C$2000,K120,CONSULTAS!$E$2:$E$2000,"GR",CONSULTAS!$S$2:$S$2000,"Sim")&gt;0,COUNTIFS(CONSULTAS!$C$2:$C$2000,K120,CONSULTAS!$E$2:$E$2000,"Seguradora",CONSULTAS!$S$2:$S$2000,"Sim")&gt;0),"Sim","Não"))</f>
        <v>N/A</v>
      </c>
      <c r="V120" s="7" t="str">
        <f>IF(C120="","",IFERROR(INDEX(VEICULOS!$X:$X,MATCH(C120,VEICULOS!$A:$A,0)),"Não"))</f>
        <v/>
      </c>
      <c r="W120" s="7"/>
      <c r="X120" s="7"/>
      <c r="Y120" s="7"/>
      <c r="Z120" s="10"/>
      <c r="AA120" s="7"/>
      <c r="AB120" s="10" t="str">
        <f t="shared" si="17"/>
        <v/>
      </c>
      <c r="AC120" s="7">
        <f>IF(OR(Y120="",AB120=""),0,SUMPRODUCT((PGR_REGRAS!$C$2:$C$61=Y120)*(PGR_REGRAS!$D$2:$D$61&lt;=AB120)*(PGR_REGRAS!$E$2:$E$61&gt;=AB120)*(PGR_REGRAS!$C$2:$C$61&lt;&gt;"")*ROW(PGR_REGRAS!$C$2:$C$61)))</f>
        <v>0</v>
      </c>
      <c r="AD120" s="7" t="str">
        <f>IF(AC120=0,IF(Y120="","","Sem regra - consultar seguradora"),INDEX(PGR_REGRAS!$A:$A,AC120))</f>
        <v/>
      </c>
      <c r="AE120" s="7" t="str">
        <f>IF(AC120=0,"",INDEX(PGR_REGRAS!$T:$T,AC120))</f>
        <v/>
      </c>
      <c r="AF120" s="7" t="str">
        <f>IF(AC120=0,"",INDEX(PGR_REGRAS!$I:$I,AC120))</f>
        <v/>
      </c>
      <c r="AG120" s="7" t="str">
        <f>IF(AC120=0,"",INDEX(PGR_REGRAS!$K:$K,AC120))</f>
        <v/>
      </c>
      <c r="AH120" s="7" t="str">
        <f t="shared" si="18"/>
        <v/>
      </c>
      <c r="AI120" s="7"/>
      <c r="AJ120" s="7"/>
      <c r="AK120" s="7"/>
      <c r="AL120" s="7"/>
      <c r="AM120" s="7"/>
      <c r="AN120" s="7"/>
      <c r="AO120" s="13"/>
      <c r="AP120" s="12"/>
      <c r="AQ120" s="12"/>
      <c r="AR120" s="7" t="str">
        <f>IF(C120="","",IFERROR(INDEX(RASTREADORES!$F:$F,MATCH(C120&amp;"#Principal",RASTREADORES!$Y:$Y,0))&amp;" ("&amp;INDEX(RASTREADORES!$G:$G,MATCH(C120&amp;"#Principal",RASTREADORES!$Y:$Y,0))&amp;")","Sem rastreador principal"))</f>
        <v/>
      </c>
      <c r="AS120" s="7" t="str">
        <f>IF(C120="","",IFERROR(INDEX(RASTREADORES!$H:$H,MATCH(C120&amp;"#Principal",RASTREADORES!$Y:$Y,0)),"—"))</f>
        <v/>
      </c>
      <c r="AT120" s="7" t="str">
        <f>IF(C120="","",IFERROR(INDEX(RASTREADORES!$A:$A,MATCH(C120&amp;"#Redundante",RASTREADORES!$Y:$Y,0)),IFERROR(INDEX(RASTREADORES!$A:$A,MATCH(C120&amp;"#Isca retornável",RASTREADORES!$Y:$Y,0)),IFERROR(INDEX(RASTREADORES!$A:$A,MATCH(C120&amp;"#Isca descartável",RASTREADORES!$Y:$Y,0)),"Nenhum"))))</f>
        <v/>
      </c>
      <c r="AU120" s="7" t="str">
        <f>IF(C120="","",IFERROR(INDEX(RASTREADORES!$L:$L,MATCH(C120&amp;"#Principal",RASTREADORES!$Y:$Y,0)),""))</f>
        <v/>
      </c>
      <c r="AV120" s="7" t="str">
        <f>IF(C120="","",IF(COUNTIFS(ESPELHAMENTOS!$B$2:$B$2000,C120,ESPELHAMENTOS!$O$2:$O$2000,"Sim")&gt;0,"Sim","Não"))</f>
        <v/>
      </c>
      <c r="AW120" s="7" t="str">
        <f>IF(C120="","",COUNTIFS(ESPELHAMENTOS!$B$2:$B$2000,C120,ESPELHAMENTOS!$O$2:$O$2000,"Sim"))</f>
        <v/>
      </c>
      <c r="AX120" s="7" t="str">
        <f>IF(C120="","",IF(COUNTIFS(ESPELHAMENTOS!$B$2:$B$2000,C120,ESPELHAMENTOS!$O$2:$O$2000,"Sim",ESPELHAMENTOS!$E$2:$E$2000,"GR transportadora")&gt;0,"Sim","Não"))</f>
        <v/>
      </c>
      <c r="AY120" s="7" t="str">
        <f>IF(OR(AQ120="",C120=""),"",IFERROR(ROUND((AQ120-SUMPRODUCT(MIN((ESPELHAMENTOS!$C$2:$C$2000=A120)*ESPELHAMENTOS!$H$2:$H$2000+(ESPELHAMENTOS!$C$2:$C$2000&lt;&gt;A120)*99999)))*24,1),""))</f>
        <v/>
      </c>
      <c r="AZ120" s="7" t="str">
        <f ca="1">IF(C120="","",IF(COUNTIFS(CHECKLISTS!$B$2:$B$2000,C120,CHECKLISTS!$AH$2:$AH$2000,"Válido",CHECKLISTS!$AG$2:$AG$2000,"&gt;="&amp;INT(IF(AO120="",TODAY(),AO120)))+COUNTIFS(CHECKLISTS!$B$2:$B$2000,C120,CHECKLISTS!$AH$2:$AH$2000,"Vence &lt;=7d",CHECKLISTS!$AG$2:$AG$2000,"&gt;="&amp;INT(IF(AO120="",TODAY(),AO120)))&gt;0,"Sim","Não"))</f>
        <v/>
      </c>
      <c r="BA120" s="13" t="str">
        <f>IF(C120="","",IF(COUNTIFS(CHECKLISTS!$B$2:$B$2000,C120,CHECKLISTS!$AF$2:$AF$2000,"Aprovado")=0,"",SUMPRODUCT(MAX((CHECKLISTS!$B$2:$B$2000=C120)*CHECKLISTS!$AG$2:$AG$2000))))</f>
        <v/>
      </c>
      <c r="BB120" s="7" t="str">
        <f>IF(A120="","",IF(COUNTIFS(SMP!$B$2:$B$2000,A120,SMP!$I$2:$I$2000,"Liberada")+COUNTIFS(SMP!$B$2:$B$2000,A120,SMP!$I$2:$I$2000,"Em andamento")+COUNTIFS(SMP!$B$2:$B$2000,A120,SMP!$I$2:$I$2000,"Finalizada")&gt;0,"Sim","Não"))</f>
        <v/>
      </c>
      <c r="BC120" s="7" t="str">
        <f>IF(A120="","",IFERROR(INDEX(SMP!$A:$A,MATCH(A120,SMP!$B:$B,0)),"—"))</f>
        <v/>
      </c>
      <c r="BD120" s="7" t="str">
        <f>IF(A120="","",IFERROR(INDEX(SMP!$I:$I,MATCH(A120,SMP!$B:$B,0)),"Não aberta"))</f>
        <v/>
      </c>
      <c r="BE120" s="7" t="str">
        <f>IF(A120="","",IFERROR(INDEX(SMP!$D:$D,MATCH(A120,SMP!$B:$B,0)),""))</f>
        <v/>
      </c>
      <c r="BF120" s="7" t="str">
        <f>IF(A120="","",IF(COUNTIFS(AVERBACOES!$B$2:$B$2000,A120,AVERBACOES!$Q$2:$Q$2000,"Averbado completo")+COUNTIFS(AVERBACOES!$B$2:$B$2000,A120,AVERBACOES!$Q$2:$Q$2000,"Averbado CRT")+COUNTIFS(AVERBACOES!$B$2:$B$2000,A120,AVERBACOES!$Q$2:$Q$2000,"Averbado CT-e")+COUNTIFS(AVERBACOES!$B$2:$B$2000,A120,AVERBACOES!$Q$2:$Q$2000,"Averbado MDF-e")+COUNTIFS(AVERBACOES!$B$2:$B$2000,A120,AVERBACOES!$Q$2:$Q$2000,"Averbado pelo embarcador")&gt;0,"Sim","Não"))</f>
        <v/>
      </c>
      <c r="BG120" s="7" t="str">
        <f>IF(A120="","",IFERROR(INDEX(AVERBACOES!$L:$L,MATCH(A120,AVERBACOES!$B:$B,0)),"—"))</f>
        <v/>
      </c>
      <c r="BH120" s="7"/>
      <c r="BI120" s="7"/>
      <c r="BJ120" s="7"/>
      <c r="BK120" s="7"/>
      <c r="BL120" s="7"/>
      <c r="BM120" s="7">
        <f t="shared" si="19"/>
        <v>0</v>
      </c>
      <c r="BN120" s="7" t="str">
        <f t="shared" si="20"/>
        <v/>
      </c>
      <c r="BO120" s="7" t="str">
        <f t="shared" si="21"/>
        <v/>
      </c>
      <c r="BP120" s="7" t="str">
        <f t="shared" si="22"/>
        <v/>
      </c>
      <c r="BQ120" s="7" t="str">
        <f t="shared" si="23"/>
        <v/>
      </c>
      <c r="BR120" s="12"/>
      <c r="BS120" s="7" t="str">
        <f t="shared" si="24"/>
        <v/>
      </c>
      <c r="BT120" s="7" t="str">
        <f>IF(C120="","",IF(BV120=0,"Sem posição registrada",IFERROR(INDEX(POSICOES!$E:$E,MATCH(C120&amp;"#"&amp;ROUND(BV120*1440,0),POSICOES!$R:$R,0)),"?")))</f>
        <v/>
      </c>
      <c r="BU120" s="7" t="str">
        <f>IF(OR(C120="",BV120=0),"",IFERROR(INDEX(POSICOES!$F:$F,MATCH(C120&amp;"#"&amp;ROUND(BV120*1440,0),POSICOES!$R:$R,0))&amp;"/"&amp;INDEX(POSICOES!$G:$G,MATCH(C120&amp;"#"&amp;ROUND(BV120*1440,0),POSICOES!$R:$R,0))&amp;" - "&amp;INDEX(POSICOES!$H:$H,MATCH(C120&amp;"#"&amp;ROUND(BV120*1440,0),POSICOES!$R:$R,0)),""))</f>
        <v/>
      </c>
      <c r="BV120" s="14">
        <f>IF(C120="",0,SUMPRODUCT(MAX((POSICOES!$C$2:$C$3000=C120)*POSICOES!$B$2:$B$3000)))</f>
        <v>0</v>
      </c>
      <c r="BW120" s="7" t="str">
        <f t="shared" ca="1" si="25"/>
        <v/>
      </c>
      <c r="BX120" s="7" t="str">
        <f t="shared" ca="1" si="26"/>
        <v/>
      </c>
      <c r="BY120" s="12"/>
      <c r="BZ120" s="12"/>
      <c r="CA120" s="7" t="str">
        <f>IF(A120="","",IF(COUNTIFS(FRONTEIRA!$B$2:$B$2000,A120,FRONTEIRA!$AA$2:$AA$2000,"Sim")=0,"",ROUND(SUMIFS(FRONTEIRA!$Y$2:$Y$2000,FRONTEIRA!$B$2:$B$2000,A120,FRONTEIRA!$AA$2:$AA$2000,"Sim"),1)))</f>
        <v/>
      </c>
      <c r="CB120" s="7" t="str">
        <f>IF(A120="","",IFERROR(INDEX(FRONTEIRA!$L:$L,MATCH(A120,FRONTEIRA!$B:$B,0)),""))</f>
        <v/>
      </c>
      <c r="CC120" s="7" t="str">
        <f>IF(A120="","",IF(COUNTIFS(OCORRENCIAS!$B$2:$B$2000,A120,OCORRENCIAS!$Z$2:$Z$2000,"Sim")&gt;0,"Sim","Não"))</f>
        <v/>
      </c>
      <c r="CD120" s="7" t="str">
        <f t="shared" si="27"/>
        <v/>
      </c>
      <c r="CE120" s="7"/>
      <c r="CF120" s="7" t="str">
        <f t="shared" ca="1" si="28"/>
        <v xml:space="preserve">Motorista GR; Motorista seguradora; Veículo GR; Checklist; Espelhamento; SMP; Averbação; </v>
      </c>
      <c r="CG120" s="7" t="str">
        <f t="shared" si="29"/>
        <v/>
      </c>
      <c r="CH120" s="7" t="str">
        <f t="shared" si="30"/>
        <v/>
      </c>
      <c r="CI120" s="7" t="str">
        <f t="shared" si="31"/>
        <v>Não</v>
      </c>
      <c r="CJ120" s="7" t="str">
        <f t="shared" si="32"/>
        <v/>
      </c>
      <c r="CK120" s="7"/>
      <c r="CL120" s="7"/>
      <c r="CM120" s="7"/>
      <c r="CN120" s="12"/>
      <c r="CO120" s="7"/>
      <c r="CP120" s="7" t="str">
        <f t="shared" ca="1" si="33"/>
        <v/>
      </c>
    </row>
    <row r="121" spans="1:94" x14ac:dyDescent="0.25">
      <c r="A121" s="7"/>
      <c r="B121" s="12"/>
      <c r="C121" s="7"/>
      <c r="D121" s="7"/>
      <c r="E121" s="7"/>
      <c r="F121" s="7" t="str">
        <f>IF(C121="","",IFERROR(INDEX(VEICULOS!$C:$C,MATCH(C121,VEICULOS!$A:$A,0)),"?")&amp;IF(D121="",""," + "&amp;IFERROR(INDEX(VEICULOS!$C:$C,MATCH(D121,VEICULOS!$A:$A,0)),"?"))&amp;IF(E121="",""," + "&amp;IFERROR(INDEX(VEICULOS!$C:$C,MATCH(E121,VEICULOS!$A:$A,0)),"?")))</f>
        <v/>
      </c>
      <c r="G121" s="7" t="str">
        <f>IF(C121="","",IFERROR(INDEX(VEICULOS!$I:$I,MATCH(C121,VEICULOS!$A:$A,0)),"Não cadastrado"))</f>
        <v/>
      </c>
      <c r="H121" s="7"/>
      <c r="I121" s="7" t="str">
        <f>IF(H121="","",IFERROR(INDEX(MOTORISTAS!$B:$B,MATCH(H121,MOTORISTAS!$A:$A,0)),"Não cadastrado"))</f>
        <v/>
      </c>
      <c r="J121" s="7"/>
      <c r="K121" s="7"/>
      <c r="L121" s="7" t="str">
        <f>IF(K121="","",IFERROR(INDEX(MOTORISTAS!$B:$B,MATCH(K121,MOTORISTAS!$A:$A,0)),"Não cadastrado"))</f>
        <v/>
      </c>
      <c r="M121" s="7" t="str">
        <f>IF(H121="","",IFERROR(INDEX(MOTORISTAS!$AA:$AA,MATCH(H121,MOTORISTAS!$A:$A,0)),"Não cadastrado"))</f>
        <v/>
      </c>
      <c r="N121" s="7" t="str">
        <f>IF(H121="","",IF(COUNTIFS(CONSULTAS!$C$2:$C$2000,H121,CONSULTAS!$E$2:$E$2000,"GR",CONSULTAS!$S$2:$S$2000,"Sim")&gt;0,"Sim","Não"))</f>
        <v/>
      </c>
      <c r="O121" s="7" t="str">
        <f>IF(H121="","",IFERROR(INDEX(CONSULTAS!$L:$L,MATCH(H121&amp;"#GR",CONSULTAS!$T:$T,0)),"—"))</f>
        <v/>
      </c>
      <c r="P121" s="13" t="str">
        <f>IF(H121="","",IFERROR(INDEX(CONSULTAS!$Q:$Q,MATCH(H121&amp;"#GR",CONSULTAS!$T:$T,0)),""))</f>
        <v/>
      </c>
      <c r="Q121" s="7" t="str">
        <f>IF(H121="","",IF(COUNTIFS(CONSULTAS!$C$2:$C$2000,H121,CONSULTAS!$E$2:$E$2000,"Seguradora",CONSULTAS!$S$2:$S$2000,"Sim")&gt;0,"Sim","Não"))</f>
        <v/>
      </c>
      <c r="R121" s="7" t="str">
        <f>IF(H121="","",IFERROR(INDEX(CONSULTAS!$L:$L,MATCH(H121&amp;"#Seguradora",CONSULTAS!$T:$T,0)),"—"))</f>
        <v/>
      </c>
      <c r="S121" s="13" t="str">
        <f>IF(H121="","",IFERROR(INDEX(CONSULTAS!$Q:$Q,MATCH(H121&amp;"#Seguradora",CONSULTAS!$T:$T,0)),""))</f>
        <v/>
      </c>
      <c r="T121" s="10" t="str">
        <f>IF(H121="","",IFERROR(INDEX(CONSULTAS!$N:$N,MATCH(H121&amp;"#GR",CONSULTAS!$T:$T,0)),""))</f>
        <v/>
      </c>
      <c r="U121" s="7" t="str">
        <f>IF(K121="","N/A",IF(AND(COUNTIFS(CONSULTAS!$C$2:$C$2000,K121,CONSULTAS!$E$2:$E$2000,"GR",CONSULTAS!$S$2:$S$2000,"Sim")&gt;0,COUNTIFS(CONSULTAS!$C$2:$C$2000,K121,CONSULTAS!$E$2:$E$2000,"Seguradora",CONSULTAS!$S$2:$S$2000,"Sim")&gt;0),"Sim","Não"))</f>
        <v>N/A</v>
      </c>
      <c r="V121" s="7" t="str">
        <f>IF(C121="","",IFERROR(INDEX(VEICULOS!$X:$X,MATCH(C121,VEICULOS!$A:$A,0)),"Não"))</f>
        <v/>
      </c>
      <c r="W121" s="7"/>
      <c r="X121" s="7"/>
      <c r="Y121" s="7"/>
      <c r="Z121" s="10"/>
      <c r="AA121" s="7"/>
      <c r="AB121" s="10" t="str">
        <f t="shared" si="17"/>
        <v/>
      </c>
      <c r="AC121" s="7">
        <f>IF(OR(Y121="",AB121=""),0,SUMPRODUCT((PGR_REGRAS!$C$2:$C$61=Y121)*(PGR_REGRAS!$D$2:$D$61&lt;=AB121)*(PGR_REGRAS!$E$2:$E$61&gt;=AB121)*(PGR_REGRAS!$C$2:$C$61&lt;&gt;"")*ROW(PGR_REGRAS!$C$2:$C$61)))</f>
        <v>0</v>
      </c>
      <c r="AD121" s="7" t="str">
        <f>IF(AC121=0,IF(Y121="","","Sem regra - consultar seguradora"),INDEX(PGR_REGRAS!$A:$A,AC121))</f>
        <v/>
      </c>
      <c r="AE121" s="7" t="str">
        <f>IF(AC121=0,"",INDEX(PGR_REGRAS!$T:$T,AC121))</f>
        <v/>
      </c>
      <c r="AF121" s="7" t="str">
        <f>IF(AC121=0,"",INDEX(PGR_REGRAS!$I:$I,AC121))</f>
        <v/>
      </c>
      <c r="AG121" s="7" t="str">
        <f>IF(AC121=0,"",INDEX(PGR_REGRAS!$K:$K,AC121))</f>
        <v/>
      </c>
      <c r="AH121" s="7" t="str">
        <f t="shared" si="18"/>
        <v/>
      </c>
      <c r="AI121" s="7"/>
      <c r="AJ121" s="7"/>
      <c r="AK121" s="7"/>
      <c r="AL121" s="7"/>
      <c r="AM121" s="7"/>
      <c r="AN121" s="7"/>
      <c r="AO121" s="13"/>
      <c r="AP121" s="12"/>
      <c r="AQ121" s="12"/>
      <c r="AR121" s="7" t="str">
        <f>IF(C121="","",IFERROR(INDEX(RASTREADORES!$F:$F,MATCH(C121&amp;"#Principal",RASTREADORES!$Y:$Y,0))&amp;" ("&amp;INDEX(RASTREADORES!$G:$G,MATCH(C121&amp;"#Principal",RASTREADORES!$Y:$Y,0))&amp;")","Sem rastreador principal"))</f>
        <v/>
      </c>
      <c r="AS121" s="7" t="str">
        <f>IF(C121="","",IFERROR(INDEX(RASTREADORES!$H:$H,MATCH(C121&amp;"#Principal",RASTREADORES!$Y:$Y,0)),"—"))</f>
        <v/>
      </c>
      <c r="AT121" s="7" t="str">
        <f>IF(C121="","",IFERROR(INDEX(RASTREADORES!$A:$A,MATCH(C121&amp;"#Redundante",RASTREADORES!$Y:$Y,0)),IFERROR(INDEX(RASTREADORES!$A:$A,MATCH(C121&amp;"#Isca retornável",RASTREADORES!$Y:$Y,0)),IFERROR(INDEX(RASTREADORES!$A:$A,MATCH(C121&amp;"#Isca descartável",RASTREADORES!$Y:$Y,0)),"Nenhum"))))</f>
        <v/>
      </c>
      <c r="AU121" s="7" t="str">
        <f>IF(C121="","",IFERROR(INDEX(RASTREADORES!$L:$L,MATCH(C121&amp;"#Principal",RASTREADORES!$Y:$Y,0)),""))</f>
        <v/>
      </c>
      <c r="AV121" s="7" t="str">
        <f>IF(C121="","",IF(COUNTIFS(ESPELHAMENTOS!$B$2:$B$2000,C121,ESPELHAMENTOS!$O$2:$O$2000,"Sim")&gt;0,"Sim","Não"))</f>
        <v/>
      </c>
      <c r="AW121" s="7" t="str">
        <f>IF(C121="","",COUNTIFS(ESPELHAMENTOS!$B$2:$B$2000,C121,ESPELHAMENTOS!$O$2:$O$2000,"Sim"))</f>
        <v/>
      </c>
      <c r="AX121" s="7" t="str">
        <f>IF(C121="","",IF(COUNTIFS(ESPELHAMENTOS!$B$2:$B$2000,C121,ESPELHAMENTOS!$O$2:$O$2000,"Sim",ESPELHAMENTOS!$E$2:$E$2000,"GR transportadora")&gt;0,"Sim","Não"))</f>
        <v/>
      </c>
      <c r="AY121" s="7" t="str">
        <f>IF(OR(AQ121="",C121=""),"",IFERROR(ROUND((AQ121-SUMPRODUCT(MIN((ESPELHAMENTOS!$C$2:$C$2000=A121)*ESPELHAMENTOS!$H$2:$H$2000+(ESPELHAMENTOS!$C$2:$C$2000&lt;&gt;A121)*99999)))*24,1),""))</f>
        <v/>
      </c>
      <c r="AZ121" s="7" t="str">
        <f ca="1">IF(C121="","",IF(COUNTIFS(CHECKLISTS!$B$2:$B$2000,C121,CHECKLISTS!$AH$2:$AH$2000,"Válido",CHECKLISTS!$AG$2:$AG$2000,"&gt;="&amp;INT(IF(AO121="",TODAY(),AO121)))+COUNTIFS(CHECKLISTS!$B$2:$B$2000,C121,CHECKLISTS!$AH$2:$AH$2000,"Vence &lt;=7d",CHECKLISTS!$AG$2:$AG$2000,"&gt;="&amp;INT(IF(AO121="",TODAY(),AO121)))&gt;0,"Sim","Não"))</f>
        <v/>
      </c>
      <c r="BA121" s="13" t="str">
        <f>IF(C121="","",IF(COUNTIFS(CHECKLISTS!$B$2:$B$2000,C121,CHECKLISTS!$AF$2:$AF$2000,"Aprovado")=0,"",SUMPRODUCT(MAX((CHECKLISTS!$B$2:$B$2000=C121)*CHECKLISTS!$AG$2:$AG$2000))))</f>
        <v/>
      </c>
      <c r="BB121" s="7" t="str">
        <f>IF(A121="","",IF(COUNTIFS(SMP!$B$2:$B$2000,A121,SMP!$I$2:$I$2000,"Liberada")+COUNTIFS(SMP!$B$2:$B$2000,A121,SMP!$I$2:$I$2000,"Em andamento")+COUNTIFS(SMP!$B$2:$B$2000,A121,SMP!$I$2:$I$2000,"Finalizada")&gt;0,"Sim","Não"))</f>
        <v/>
      </c>
      <c r="BC121" s="7" t="str">
        <f>IF(A121="","",IFERROR(INDEX(SMP!$A:$A,MATCH(A121,SMP!$B:$B,0)),"—"))</f>
        <v/>
      </c>
      <c r="BD121" s="7" t="str">
        <f>IF(A121="","",IFERROR(INDEX(SMP!$I:$I,MATCH(A121,SMP!$B:$B,0)),"Não aberta"))</f>
        <v/>
      </c>
      <c r="BE121" s="7" t="str">
        <f>IF(A121="","",IFERROR(INDEX(SMP!$D:$D,MATCH(A121,SMP!$B:$B,0)),""))</f>
        <v/>
      </c>
      <c r="BF121" s="7" t="str">
        <f>IF(A121="","",IF(COUNTIFS(AVERBACOES!$B$2:$B$2000,A121,AVERBACOES!$Q$2:$Q$2000,"Averbado completo")+COUNTIFS(AVERBACOES!$B$2:$B$2000,A121,AVERBACOES!$Q$2:$Q$2000,"Averbado CRT")+COUNTIFS(AVERBACOES!$B$2:$B$2000,A121,AVERBACOES!$Q$2:$Q$2000,"Averbado CT-e")+COUNTIFS(AVERBACOES!$B$2:$B$2000,A121,AVERBACOES!$Q$2:$Q$2000,"Averbado MDF-e")+COUNTIFS(AVERBACOES!$B$2:$B$2000,A121,AVERBACOES!$Q$2:$Q$2000,"Averbado pelo embarcador")&gt;0,"Sim","Não"))</f>
        <v/>
      </c>
      <c r="BG121" s="7" t="str">
        <f>IF(A121="","",IFERROR(INDEX(AVERBACOES!$L:$L,MATCH(A121,AVERBACOES!$B:$B,0)),"—"))</f>
        <v/>
      </c>
      <c r="BH121" s="7"/>
      <c r="BI121" s="7"/>
      <c r="BJ121" s="7"/>
      <c r="BK121" s="7"/>
      <c r="BL121" s="7"/>
      <c r="BM121" s="7">
        <f t="shared" si="19"/>
        <v>0</v>
      </c>
      <c r="BN121" s="7" t="str">
        <f t="shared" si="20"/>
        <v/>
      </c>
      <c r="BO121" s="7" t="str">
        <f t="shared" si="21"/>
        <v/>
      </c>
      <c r="BP121" s="7" t="str">
        <f t="shared" si="22"/>
        <v/>
      </c>
      <c r="BQ121" s="7" t="str">
        <f t="shared" si="23"/>
        <v/>
      </c>
      <c r="BR121" s="12"/>
      <c r="BS121" s="7" t="str">
        <f t="shared" si="24"/>
        <v/>
      </c>
      <c r="BT121" s="7" t="str">
        <f>IF(C121="","",IF(BV121=0,"Sem posição registrada",IFERROR(INDEX(POSICOES!$E:$E,MATCH(C121&amp;"#"&amp;ROUND(BV121*1440,0),POSICOES!$R:$R,0)),"?")))</f>
        <v/>
      </c>
      <c r="BU121" s="7" t="str">
        <f>IF(OR(C121="",BV121=0),"",IFERROR(INDEX(POSICOES!$F:$F,MATCH(C121&amp;"#"&amp;ROUND(BV121*1440,0),POSICOES!$R:$R,0))&amp;"/"&amp;INDEX(POSICOES!$G:$G,MATCH(C121&amp;"#"&amp;ROUND(BV121*1440,0),POSICOES!$R:$R,0))&amp;" - "&amp;INDEX(POSICOES!$H:$H,MATCH(C121&amp;"#"&amp;ROUND(BV121*1440,0),POSICOES!$R:$R,0)),""))</f>
        <v/>
      </c>
      <c r="BV121" s="14">
        <f>IF(C121="",0,SUMPRODUCT(MAX((POSICOES!$C$2:$C$3000=C121)*POSICOES!$B$2:$B$3000)))</f>
        <v>0</v>
      </c>
      <c r="BW121" s="7" t="str">
        <f t="shared" ca="1" si="25"/>
        <v/>
      </c>
      <c r="BX121" s="7" t="str">
        <f t="shared" ca="1" si="26"/>
        <v/>
      </c>
      <c r="BY121" s="12"/>
      <c r="BZ121" s="12"/>
      <c r="CA121" s="7" t="str">
        <f>IF(A121="","",IF(COUNTIFS(FRONTEIRA!$B$2:$B$2000,A121,FRONTEIRA!$AA$2:$AA$2000,"Sim")=0,"",ROUND(SUMIFS(FRONTEIRA!$Y$2:$Y$2000,FRONTEIRA!$B$2:$B$2000,A121,FRONTEIRA!$AA$2:$AA$2000,"Sim"),1)))</f>
        <v/>
      </c>
      <c r="CB121" s="7" t="str">
        <f>IF(A121="","",IFERROR(INDEX(FRONTEIRA!$L:$L,MATCH(A121,FRONTEIRA!$B:$B,0)),""))</f>
        <v/>
      </c>
      <c r="CC121" s="7" t="str">
        <f>IF(A121="","",IF(COUNTIFS(OCORRENCIAS!$B$2:$B$2000,A121,OCORRENCIAS!$Z$2:$Z$2000,"Sim")&gt;0,"Sim","Não"))</f>
        <v/>
      </c>
      <c r="CD121" s="7" t="str">
        <f t="shared" si="27"/>
        <v/>
      </c>
      <c r="CE121" s="7"/>
      <c r="CF121" s="7" t="str">
        <f t="shared" ca="1" si="28"/>
        <v xml:space="preserve">Motorista GR; Motorista seguradora; Veículo GR; Checklist; Espelhamento; SMP; Averbação; </v>
      </c>
      <c r="CG121" s="7" t="str">
        <f t="shared" si="29"/>
        <v/>
      </c>
      <c r="CH121" s="7" t="str">
        <f t="shared" si="30"/>
        <v/>
      </c>
      <c r="CI121" s="7" t="str">
        <f t="shared" si="31"/>
        <v>Não</v>
      </c>
      <c r="CJ121" s="7" t="str">
        <f t="shared" si="32"/>
        <v/>
      </c>
      <c r="CK121" s="7"/>
      <c r="CL121" s="7"/>
      <c r="CM121" s="7"/>
      <c r="CN121" s="12"/>
      <c r="CO121" s="7"/>
      <c r="CP121" s="7" t="str">
        <f t="shared" ca="1" si="33"/>
        <v/>
      </c>
    </row>
    <row r="122" spans="1:94" x14ac:dyDescent="0.25">
      <c r="A122" s="7"/>
      <c r="B122" s="12"/>
      <c r="C122" s="7"/>
      <c r="D122" s="7"/>
      <c r="E122" s="7"/>
      <c r="F122" s="7" t="str">
        <f>IF(C122="","",IFERROR(INDEX(VEICULOS!$C:$C,MATCH(C122,VEICULOS!$A:$A,0)),"?")&amp;IF(D122="",""," + "&amp;IFERROR(INDEX(VEICULOS!$C:$C,MATCH(D122,VEICULOS!$A:$A,0)),"?"))&amp;IF(E122="",""," + "&amp;IFERROR(INDEX(VEICULOS!$C:$C,MATCH(E122,VEICULOS!$A:$A,0)),"?")))</f>
        <v/>
      </c>
      <c r="G122" s="7" t="str">
        <f>IF(C122="","",IFERROR(INDEX(VEICULOS!$I:$I,MATCH(C122,VEICULOS!$A:$A,0)),"Não cadastrado"))</f>
        <v/>
      </c>
      <c r="H122" s="7"/>
      <c r="I122" s="7" t="str">
        <f>IF(H122="","",IFERROR(INDEX(MOTORISTAS!$B:$B,MATCH(H122,MOTORISTAS!$A:$A,0)),"Não cadastrado"))</f>
        <v/>
      </c>
      <c r="J122" s="7"/>
      <c r="K122" s="7"/>
      <c r="L122" s="7" t="str">
        <f>IF(K122="","",IFERROR(INDEX(MOTORISTAS!$B:$B,MATCH(K122,MOTORISTAS!$A:$A,0)),"Não cadastrado"))</f>
        <v/>
      </c>
      <c r="M122" s="7" t="str">
        <f>IF(H122="","",IFERROR(INDEX(MOTORISTAS!$AA:$AA,MATCH(H122,MOTORISTAS!$A:$A,0)),"Não cadastrado"))</f>
        <v/>
      </c>
      <c r="N122" s="7" t="str">
        <f>IF(H122="","",IF(COUNTIFS(CONSULTAS!$C$2:$C$2000,H122,CONSULTAS!$E$2:$E$2000,"GR",CONSULTAS!$S$2:$S$2000,"Sim")&gt;0,"Sim","Não"))</f>
        <v/>
      </c>
      <c r="O122" s="7" t="str">
        <f>IF(H122="","",IFERROR(INDEX(CONSULTAS!$L:$L,MATCH(H122&amp;"#GR",CONSULTAS!$T:$T,0)),"—"))</f>
        <v/>
      </c>
      <c r="P122" s="13" t="str">
        <f>IF(H122="","",IFERROR(INDEX(CONSULTAS!$Q:$Q,MATCH(H122&amp;"#GR",CONSULTAS!$T:$T,0)),""))</f>
        <v/>
      </c>
      <c r="Q122" s="7" t="str">
        <f>IF(H122="","",IF(COUNTIFS(CONSULTAS!$C$2:$C$2000,H122,CONSULTAS!$E$2:$E$2000,"Seguradora",CONSULTAS!$S$2:$S$2000,"Sim")&gt;0,"Sim","Não"))</f>
        <v/>
      </c>
      <c r="R122" s="7" t="str">
        <f>IF(H122="","",IFERROR(INDEX(CONSULTAS!$L:$L,MATCH(H122&amp;"#Seguradora",CONSULTAS!$T:$T,0)),"—"))</f>
        <v/>
      </c>
      <c r="S122" s="13" t="str">
        <f>IF(H122="","",IFERROR(INDEX(CONSULTAS!$Q:$Q,MATCH(H122&amp;"#Seguradora",CONSULTAS!$T:$T,0)),""))</f>
        <v/>
      </c>
      <c r="T122" s="10" t="str">
        <f>IF(H122="","",IFERROR(INDEX(CONSULTAS!$N:$N,MATCH(H122&amp;"#GR",CONSULTAS!$T:$T,0)),""))</f>
        <v/>
      </c>
      <c r="U122" s="7" t="str">
        <f>IF(K122="","N/A",IF(AND(COUNTIFS(CONSULTAS!$C$2:$C$2000,K122,CONSULTAS!$E$2:$E$2000,"GR",CONSULTAS!$S$2:$S$2000,"Sim")&gt;0,COUNTIFS(CONSULTAS!$C$2:$C$2000,K122,CONSULTAS!$E$2:$E$2000,"Seguradora",CONSULTAS!$S$2:$S$2000,"Sim")&gt;0),"Sim","Não"))</f>
        <v>N/A</v>
      </c>
      <c r="V122" s="7" t="str">
        <f>IF(C122="","",IFERROR(INDEX(VEICULOS!$X:$X,MATCH(C122,VEICULOS!$A:$A,0)),"Não"))</f>
        <v/>
      </c>
      <c r="W122" s="7"/>
      <c r="X122" s="7"/>
      <c r="Y122" s="7"/>
      <c r="Z122" s="10"/>
      <c r="AA122" s="7"/>
      <c r="AB122" s="10" t="str">
        <f t="shared" si="17"/>
        <v/>
      </c>
      <c r="AC122" s="7">
        <f>IF(OR(Y122="",AB122=""),0,SUMPRODUCT((PGR_REGRAS!$C$2:$C$61=Y122)*(PGR_REGRAS!$D$2:$D$61&lt;=AB122)*(PGR_REGRAS!$E$2:$E$61&gt;=AB122)*(PGR_REGRAS!$C$2:$C$61&lt;&gt;"")*ROW(PGR_REGRAS!$C$2:$C$61)))</f>
        <v>0</v>
      </c>
      <c r="AD122" s="7" t="str">
        <f>IF(AC122=0,IF(Y122="","","Sem regra - consultar seguradora"),INDEX(PGR_REGRAS!$A:$A,AC122))</f>
        <v/>
      </c>
      <c r="AE122" s="7" t="str">
        <f>IF(AC122=0,"",INDEX(PGR_REGRAS!$T:$T,AC122))</f>
        <v/>
      </c>
      <c r="AF122" s="7" t="str">
        <f>IF(AC122=0,"",INDEX(PGR_REGRAS!$I:$I,AC122))</f>
        <v/>
      </c>
      <c r="AG122" s="7" t="str">
        <f>IF(AC122=0,"",INDEX(PGR_REGRAS!$K:$K,AC122))</f>
        <v/>
      </c>
      <c r="AH122" s="7" t="str">
        <f t="shared" si="18"/>
        <v/>
      </c>
      <c r="AI122" s="7"/>
      <c r="AJ122" s="7"/>
      <c r="AK122" s="7"/>
      <c r="AL122" s="7"/>
      <c r="AM122" s="7"/>
      <c r="AN122" s="7"/>
      <c r="AO122" s="13"/>
      <c r="AP122" s="12"/>
      <c r="AQ122" s="12"/>
      <c r="AR122" s="7" t="str">
        <f>IF(C122="","",IFERROR(INDEX(RASTREADORES!$F:$F,MATCH(C122&amp;"#Principal",RASTREADORES!$Y:$Y,0))&amp;" ("&amp;INDEX(RASTREADORES!$G:$G,MATCH(C122&amp;"#Principal",RASTREADORES!$Y:$Y,0))&amp;")","Sem rastreador principal"))</f>
        <v/>
      </c>
      <c r="AS122" s="7" t="str">
        <f>IF(C122="","",IFERROR(INDEX(RASTREADORES!$H:$H,MATCH(C122&amp;"#Principal",RASTREADORES!$Y:$Y,0)),"—"))</f>
        <v/>
      </c>
      <c r="AT122" s="7" t="str">
        <f>IF(C122="","",IFERROR(INDEX(RASTREADORES!$A:$A,MATCH(C122&amp;"#Redundante",RASTREADORES!$Y:$Y,0)),IFERROR(INDEX(RASTREADORES!$A:$A,MATCH(C122&amp;"#Isca retornável",RASTREADORES!$Y:$Y,0)),IFERROR(INDEX(RASTREADORES!$A:$A,MATCH(C122&amp;"#Isca descartável",RASTREADORES!$Y:$Y,0)),"Nenhum"))))</f>
        <v/>
      </c>
      <c r="AU122" s="7" t="str">
        <f>IF(C122="","",IFERROR(INDEX(RASTREADORES!$L:$L,MATCH(C122&amp;"#Principal",RASTREADORES!$Y:$Y,0)),""))</f>
        <v/>
      </c>
      <c r="AV122" s="7" t="str">
        <f>IF(C122="","",IF(COUNTIFS(ESPELHAMENTOS!$B$2:$B$2000,C122,ESPELHAMENTOS!$O$2:$O$2000,"Sim")&gt;0,"Sim","Não"))</f>
        <v/>
      </c>
      <c r="AW122" s="7" t="str">
        <f>IF(C122="","",COUNTIFS(ESPELHAMENTOS!$B$2:$B$2000,C122,ESPELHAMENTOS!$O$2:$O$2000,"Sim"))</f>
        <v/>
      </c>
      <c r="AX122" s="7" t="str">
        <f>IF(C122="","",IF(COUNTIFS(ESPELHAMENTOS!$B$2:$B$2000,C122,ESPELHAMENTOS!$O$2:$O$2000,"Sim",ESPELHAMENTOS!$E$2:$E$2000,"GR transportadora")&gt;0,"Sim","Não"))</f>
        <v/>
      </c>
      <c r="AY122" s="7" t="str">
        <f>IF(OR(AQ122="",C122=""),"",IFERROR(ROUND((AQ122-SUMPRODUCT(MIN((ESPELHAMENTOS!$C$2:$C$2000=A122)*ESPELHAMENTOS!$H$2:$H$2000+(ESPELHAMENTOS!$C$2:$C$2000&lt;&gt;A122)*99999)))*24,1),""))</f>
        <v/>
      </c>
      <c r="AZ122" s="7" t="str">
        <f ca="1">IF(C122="","",IF(COUNTIFS(CHECKLISTS!$B$2:$B$2000,C122,CHECKLISTS!$AH$2:$AH$2000,"Válido",CHECKLISTS!$AG$2:$AG$2000,"&gt;="&amp;INT(IF(AO122="",TODAY(),AO122)))+COUNTIFS(CHECKLISTS!$B$2:$B$2000,C122,CHECKLISTS!$AH$2:$AH$2000,"Vence &lt;=7d",CHECKLISTS!$AG$2:$AG$2000,"&gt;="&amp;INT(IF(AO122="",TODAY(),AO122)))&gt;0,"Sim","Não"))</f>
        <v/>
      </c>
      <c r="BA122" s="13" t="str">
        <f>IF(C122="","",IF(COUNTIFS(CHECKLISTS!$B$2:$B$2000,C122,CHECKLISTS!$AF$2:$AF$2000,"Aprovado")=0,"",SUMPRODUCT(MAX((CHECKLISTS!$B$2:$B$2000=C122)*CHECKLISTS!$AG$2:$AG$2000))))</f>
        <v/>
      </c>
      <c r="BB122" s="7" t="str">
        <f>IF(A122="","",IF(COUNTIFS(SMP!$B$2:$B$2000,A122,SMP!$I$2:$I$2000,"Liberada")+COUNTIFS(SMP!$B$2:$B$2000,A122,SMP!$I$2:$I$2000,"Em andamento")+COUNTIFS(SMP!$B$2:$B$2000,A122,SMP!$I$2:$I$2000,"Finalizada")&gt;0,"Sim","Não"))</f>
        <v/>
      </c>
      <c r="BC122" s="7" t="str">
        <f>IF(A122="","",IFERROR(INDEX(SMP!$A:$A,MATCH(A122,SMP!$B:$B,0)),"—"))</f>
        <v/>
      </c>
      <c r="BD122" s="7" t="str">
        <f>IF(A122="","",IFERROR(INDEX(SMP!$I:$I,MATCH(A122,SMP!$B:$B,0)),"Não aberta"))</f>
        <v/>
      </c>
      <c r="BE122" s="7" t="str">
        <f>IF(A122="","",IFERROR(INDEX(SMP!$D:$D,MATCH(A122,SMP!$B:$B,0)),""))</f>
        <v/>
      </c>
      <c r="BF122" s="7" t="str">
        <f>IF(A122="","",IF(COUNTIFS(AVERBACOES!$B$2:$B$2000,A122,AVERBACOES!$Q$2:$Q$2000,"Averbado completo")+COUNTIFS(AVERBACOES!$B$2:$B$2000,A122,AVERBACOES!$Q$2:$Q$2000,"Averbado CRT")+COUNTIFS(AVERBACOES!$B$2:$B$2000,A122,AVERBACOES!$Q$2:$Q$2000,"Averbado CT-e")+COUNTIFS(AVERBACOES!$B$2:$B$2000,A122,AVERBACOES!$Q$2:$Q$2000,"Averbado MDF-e")+COUNTIFS(AVERBACOES!$B$2:$B$2000,A122,AVERBACOES!$Q$2:$Q$2000,"Averbado pelo embarcador")&gt;0,"Sim","Não"))</f>
        <v/>
      </c>
      <c r="BG122" s="7" t="str">
        <f>IF(A122="","",IFERROR(INDEX(AVERBACOES!$L:$L,MATCH(A122,AVERBACOES!$B:$B,0)),"—"))</f>
        <v/>
      </c>
      <c r="BH122" s="7"/>
      <c r="BI122" s="7"/>
      <c r="BJ122" s="7"/>
      <c r="BK122" s="7"/>
      <c r="BL122" s="7"/>
      <c r="BM122" s="7">
        <f t="shared" si="19"/>
        <v>0</v>
      </c>
      <c r="BN122" s="7" t="str">
        <f t="shared" si="20"/>
        <v/>
      </c>
      <c r="BO122" s="7" t="str">
        <f t="shared" si="21"/>
        <v/>
      </c>
      <c r="BP122" s="7" t="str">
        <f t="shared" si="22"/>
        <v/>
      </c>
      <c r="BQ122" s="7" t="str">
        <f t="shared" si="23"/>
        <v/>
      </c>
      <c r="BR122" s="12"/>
      <c r="BS122" s="7" t="str">
        <f t="shared" si="24"/>
        <v/>
      </c>
      <c r="BT122" s="7" t="str">
        <f>IF(C122="","",IF(BV122=0,"Sem posição registrada",IFERROR(INDEX(POSICOES!$E:$E,MATCH(C122&amp;"#"&amp;ROUND(BV122*1440,0),POSICOES!$R:$R,0)),"?")))</f>
        <v/>
      </c>
      <c r="BU122" s="7" t="str">
        <f>IF(OR(C122="",BV122=0),"",IFERROR(INDEX(POSICOES!$F:$F,MATCH(C122&amp;"#"&amp;ROUND(BV122*1440,0),POSICOES!$R:$R,0))&amp;"/"&amp;INDEX(POSICOES!$G:$G,MATCH(C122&amp;"#"&amp;ROUND(BV122*1440,0),POSICOES!$R:$R,0))&amp;" - "&amp;INDEX(POSICOES!$H:$H,MATCH(C122&amp;"#"&amp;ROUND(BV122*1440,0),POSICOES!$R:$R,0)),""))</f>
        <v/>
      </c>
      <c r="BV122" s="14">
        <f>IF(C122="",0,SUMPRODUCT(MAX((POSICOES!$C$2:$C$3000=C122)*POSICOES!$B$2:$B$3000)))</f>
        <v>0</v>
      </c>
      <c r="BW122" s="7" t="str">
        <f t="shared" ca="1" si="25"/>
        <v/>
      </c>
      <c r="BX122" s="7" t="str">
        <f t="shared" ca="1" si="26"/>
        <v/>
      </c>
      <c r="BY122" s="12"/>
      <c r="BZ122" s="12"/>
      <c r="CA122" s="7" t="str">
        <f>IF(A122="","",IF(COUNTIFS(FRONTEIRA!$B$2:$B$2000,A122,FRONTEIRA!$AA$2:$AA$2000,"Sim")=0,"",ROUND(SUMIFS(FRONTEIRA!$Y$2:$Y$2000,FRONTEIRA!$B$2:$B$2000,A122,FRONTEIRA!$AA$2:$AA$2000,"Sim"),1)))</f>
        <v/>
      </c>
      <c r="CB122" s="7" t="str">
        <f>IF(A122="","",IFERROR(INDEX(FRONTEIRA!$L:$L,MATCH(A122,FRONTEIRA!$B:$B,0)),""))</f>
        <v/>
      </c>
      <c r="CC122" s="7" t="str">
        <f>IF(A122="","",IF(COUNTIFS(OCORRENCIAS!$B$2:$B$2000,A122,OCORRENCIAS!$Z$2:$Z$2000,"Sim")&gt;0,"Sim","Não"))</f>
        <v/>
      </c>
      <c r="CD122" s="7" t="str">
        <f t="shared" si="27"/>
        <v/>
      </c>
      <c r="CE122" s="7"/>
      <c r="CF122" s="7" t="str">
        <f t="shared" ca="1" si="28"/>
        <v xml:space="preserve">Motorista GR; Motorista seguradora; Veículo GR; Checklist; Espelhamento; SMP; Averbação; </v>
      </c>
      <c r="CG122" s="7" t="str">
        <f t="shared" si="29"/>
        <v/>
      </c>
      <c r="CH122" s="7" t="str">
        <f t="shared" si="30"/>
        <v/>
      </c>
      <c r="CI122" s="7" t="str">
        <f t="shared" si="31"/>
        <v>Não</v>
      </c>
      <c r="CJ122" s="7" t="str">
        <f t="shared" si="32"/>
        <v/>
      </c>
      <c r="CK122" s="7"/>
      <c r="CL122" s="7"/>
      <c r="CM122" s="7"/>
      <c r="CN122" s="12"/>
      <c r="CO122" s="7"/>
      <c r="CP122" s="7" t="str">
        <f t="shared" ca="1" si="33"/>
        <v/>
      </c>
    </row>
    <row r="123" spans="1:94" x14ac:dyDescent="0.25">
      <c r="A123" s="7"/>
      <c r="B123" s="12"/>
      <c r="C123" s="7"/>
      <c r="D123" s="7"/>
      <c r="E123" s="7"/>
      <c r="F123" s="7" t="str">
        <f>IF(C123="","",IFERROR(INDEX(VEICULOS!$C:$C,MATCH(C123,VEICULOS!$A:$A,0)),"?")&amp;IF(D123="",""," + "&amp;IFERROR(INDEX(VEICULOS!$C:$C,MATCH(D123,VEICULOS!$A:$A,0)),"?"))&amp;IF(E123="",""," + "&amp;IFERROR(INDEX(VEICULOS!$C:$C,MATCH(E123,VEICULOS!$A:$A,0)),"?")))</f>
        <v/>
      </c>
      <c r="G123" s="7" t="str">
        <f>IF(C123="","",IFERROR(INDEX(VEICULOS!$I:$I,MATCH(C123,VEICULOS!$A:$A,0)),"Não cadastrado"))</f>
        <v/>
      </c>
      <c r="H123" s="7"/>
      <c r="I123" s="7" t="str">
        <f>IF(H123="","",IFERROR(INDEX(MOTORISTAS!$B:$B,MATCH(H123,MOTORISTAS!$A:$A,0)),"Não cadastrado"))</f>
        <v/>
      </c>
      <c r="J123" s="7"/>
      <c r="K123" s="7"/>
      <c r="L123" s="7" t="str">
        <f>IF(K123="","",IFERROR(INDEX(MOTORISTAS!$B:$B,MATCH(K123,MOTORISTAS!$A:$A,0)),"Não cadastrado"))</f>
        <v/>
      </c>
      <c r="M123" s="7" t="str">
        <f>IF(H123="","",IFERROR(INDEX(MOTORISTAS!$AA:$AA,MATCH(H123,MOTORISTAS!$A:$A,0)),"Não cadastrado"))</f>
        <v/>
      </c>
      <c r="N123" s="7" t="str">
        <f>IF(H123="","",IF(COUNTIFS(CONSULTAS!$C$2:$C$2000,H123,CONSULTAS!$E$2:$E$2000,"GR",CONSULTAS!$S$2:$S$2000,"Sim")&gt;0,"Sim","Não"))</f>
        <v/>
      </c>
      <c r="O123" s="7" t="str">
        <f>IF(H123="","",IFERROR(INDEX(CONSULTAS!$L:$L,MATCH(H123&amp;"#GR",CONSULTAS!$T:$T,0)),"—"))</f>
        <v/>
      </c>
      <c r="P123" s="13" t="str">
        <f>IF(H123="","",IFERROR(INDEX(CONSULTAS!$Q:$Q,MATCH(H123&amp;"#GR",CONSULTAS!$T:$T,0)),""))</f>
        <v/>
      </c>
      <c r="Q123" s="7" t="str">
        <f>IF(H123="","",IF(COUNTIFS(CONSULTAS!$C$2:$C$2000,H123,CONSULTAS!$E$2:$E$2000,"Seguradora",CONSULTAS!$S$2:$S$2000,"Sim")&gt;0,"Sim","Não"))</f>
        <v/>
      </c>
      <c r="R123" s="7" t="str">
        <f>IF(H123="","",IFERROR(INDEX(CONSULTAS!$L:$L,MATCH(H123&amp;"#Seguradora",CONSULTAS!$T:$T,0)),"—"))</f>
        <v/>
      </c>
      <c r="S123" s="13" t="str">
        <f>IF(H123="","",IFERROR(INDEX(CONSULTAS!$Q:$Q,MATCH(H123&amp;"#Seguradora",CONSULTAS!$T:$T,0)),""))</f>
        <v/>
      </c>
      <c r="T123" s="10" t="str">
        <f>IF(H123="","",IFERROR(INDEX(CONSULTAS!$N:$N,MATCH(H123&amp;"#GR",CONSULTAS!$T:$T,0)),""))</f>
        <v/>
      </c>
      <c r="U123" s="7" t="str">
        <f>IF(K123="","N/A",IF(AND(COUNTIFS(CONSULTAS!$C$2:$C$2000,K123,CONSULTAS!$E$2:$E$2000,"GR",CONSULTAS!$S$2:$S$2000,"Sim")&gt;0,COUNTIFS(CONSULTAS!$C$2:$C$2000,K123,CONSULTAS!$E$2:$E$2000,"Seguradora",CONSULTAS!$S$2:$S$2000,"Sim")&gt;0),"Sim","Não"))</f>
        <v>N/A</v>
      </c>
      <c r="V123" s="7" t="str">
        <f>IF(C123="","",IFERROR(INDEX(VEICULOS!$X:$X,MATCH(C123,VEICULOS!$A:$A,0)),"Não"))</f>
        <v/>
      </c>
      <c r="W123" s="7"/>
      <c r="X123" s="7"/>
      <c r="Y123" s="7"/>
      <c r="Z123" s="10"/>
      <c r="AA123" s="7"/>
      <c r="AB123" s="10" t="str">
        <f t="shared" si="17"/>
        <v/>
      </c>
      <c r="AC123" s="7">
        <f>IF(OR(Y123="",AB123=""),0,SUMPRODUCT((PGR_REGRAS!$C$2:$C$61=Y123)*(PGR_REGRAS!$D$2:$D$61&lt;=AB123)*(PGR_REGRAS!$E$2:$E$61&gt;=AB123)*(PGR_REGRAS!$C$2:$C$61&lt;&gt;"")*ROW(PGR_REGRAS!$C$2:$C$61)))</f>
        <v>0</v>
      </c>
      <c r="AD123" s="7" t="str">
        <f>IF(AC123=0,IF(Y123="","","Sem regra - consultar seguradora"),INDEX(PGR_REGRAS!$A:$A,AC123))</f>
        <v/>
      </c>
      <c r="AE123" s="7" t="str">
        <f>IF(AC123=0,"",INDEX(PGR_REGRAS!$T:$T,AC123))</f>
        <v/>
      </c>
      <c r="AF123" s="7" t="str">
        <f>IF(AC123=0,"",INDEX(PGR_REGRAS!$I:$I,AC123))</f>
        <v/>
      </c>
      <c r="AG123" s="7" t="str">
        <f>IF(AC123=0,"",INDEX(PGR_REGRAS!$K:$K,AC123))</f>
        <v/>
      </c>
      <c r="AH123" s="7" t="str">
        <f t="shared" si="18"/>
        <v/>
      </c>
      <c r="AI123" s="7"/>
      <c r="AJ123" s="7"/>
      <c r="AK123" s="7"/>
      <c r="AL123" s="7"/>
      <c r="AM123" s="7"/>
      <c r="AN123" s="7"/>
      <c r="AO123" s="13"/>
      <c r="AP123" s="12"/>
      <c r="AQ123" s="12"/>
      <c r="AR123" s="7" t="str">
        <f>IF(C123="","",IFERROR(INDEX(RASTREADORES!$F:$F,MATCH(C123&amp;"#Principal",RASTREADORES!$Y:$Y,0))&amp;" ("&amp;INDEX(RASTREADORES!$G:$G,MATCH(C123&amp;"#Principal",RASTREADORES!$Y:$Y,0))&amp;")","Sem rastreador principal"))</f>
        <v/>
      </c>
      <c r="AS123" s="7" t="str">
        <f>IF(C123="","",IFERROR(INDEX(RASTREADORES!$H:$H,MATCH(C123&amp;"#Principal",RASTREADORES!$Y:$Y,0)),"—"))</f>
        <v/>
      </c>
      <c r="AT123" s="7" t="str">
        <f>IF(C123="","",IFERROR(INDEX(RASTREADORES!$A:$A,MATCH(C123&amp;"#Redundante",RASTREADORES!$Y:$Y,0)),IFERROR(INDEX(RASTREADORES!$A:$A,MATCH(C123&amp;"#Isca retornável",RASTREADORES!$Y:$Y,0)),IFERROR(INDEX(RASTREADORES!$A:$A,MATCH(C123&amp;"#Isca descartável",RASTREADORES!$Y:$Y,0)),"Nenhum"))))</f>
        <v/>
      </c>
      <c r="AU123" s="7" t="str">
        <f>IF(C123="","",IFERROR(INDEX(RASTREADORES!$L:$L,MATCH(C123&amp;"#Principal",RASTREADORES!$Y:$Y,0)),""))</f>
        <v/>
      </c>
      <c r="AV123" s="7" t="str">
        <f>IF(C123="","",IF(COUNTIFS(ESPELHAMENTOS!$B$2:$B$2000,C123,ESPELHAMENTOS!$O$2:$O$2000,"Sim")&gt;0,"Sim","Não"))</f>
        <v/>
      </c>
      <c r="AW123" s="7" t="str">
        <f>IF(C123="","",COUNTIFS(ESPELHAMENTOS!$B$2:$B$2000,C123,ESPELHAMENTOS!$O$2:$O$2000,"Sim"))</f>
        <v/>
      </c>
      <c r="AX123" s="7" t="str">
        <f>IF(C123="","",IF(COUNTIFS(ESPELHAMENTOS!$B$2:$B$2000,C123,ESPELHAMENTOS!$O$2:$O$2000,"Sim",ESPELHAMENTOS!$E$2:$E$2000,"GR transportadora")&gt;0,"Sim","Não"))</f>
        <v/>
      </c>
      <c r="AY123" s="7" t="str">
        <f>IF(OR(AQ123="",C123=""),"",IFERROR(ROUND((AQ123-SUMPRODUCT(MIN((ESPELHAMENTOS!$C$2:$C$2000=A123)*ESPELHAMENTOS!$H$2:$H$2000+(ESPELHAMENTOS!$C$2:$C$2000&lt;&gt;A123)*99999)))*24,1),""))</f>
        <v/>
      </c>
      <c r="AZ123" s="7" t="str">
        <f ca="1">IF(C123="","",IF(COUNTIFS(CHECKLISTS!$B$2:$B$2000,C123,CHECKLISTS!$AH$2:$AH$2000,"Válido",CHECKLISTS!$AG$2:$AG$2000,"&gt;="&amp;INT(IF(AO123="",TODAY(),AO123)))+COUNTIFS(CHECKLISTS!$B$2:$B$2000,C123,CHECKLISTS!$AH$2:$AH$2000,"Vence &lt;=7d",CHECKLISTS!$AG$2:$AG$2000,"&gt;="&amp;INT(IF(AO123="",TODAY(),AO123)))&gt;0,"Sim","Não"))</f>
        <v/>
      </c>
      <c r="BA123" s="13" t="str">
        <f>IF(C123="","",IF(COUNTIFS(CHECKLISTS!$B$2:$B$2000,C123,CHECKLISTS!$AF$2:$AF$2000,"Aprovado")=0,"",SUMPRODUCT(MAX((CHECKLISTS!$B$2:$B$2000=C123)*CHECKLISTS!$AG$2:$AG$2000))))</f>
        <v/>
      </c>
      <c r="BB123" s="7" t="str">
        <f>IF(A123="","",IF(COUNTIFS(SMP!$B$2:$B$2000,A123,SMP!$I$2:$I$2000,"Liberada")+COUNTIFS(SMP!$B$2:$B$2000,A123,SMP!$I$2:$I$2000,"Em andamento")+COUNTIFS(SMP!$B$2:$B$2000,A123,SMP!$I$2:$I$2000,"Finalizada")&gt;0,"Sim","Não"))</f>
        <v/>
      </c>
      <c r="BC123" s="7" t="str">
        <f>IF(A123="","",IFERROR(INDEX(SMP!$A:$A,MATCH(A123,SMP!$B:$B,0)),"—"))</f>
        <v/>
      </c>
      <c r="BD123" s="7" t="str">
        <f>IF(A123="","",IFERROR(INDEX(SMP!$I:$I,MATCH(A123,SMP!$B:$B,0)),"Não aberta"))</f>
        <v/>
      </c>
      <c r="BE123" s="7" t="str">
        <f>IF(A123="","",IFERROR(INDEX(SMP!$D:$D,MATCH(A123,SMP!$B:$B,0)),""))</f>
        <v/>
      </c>
      <c r="BF123" s="7" t="str">
        <f>IF(A123="","",IF(COUNTIFS(AVERBACOES!$B$2:$B$2000,A123,AVERBACOES!$Q$2:$Q$2000,"Averbado completo")+COUNTIFS(AVERBACOES!$B$2:$B$2000,A123,AVERBACOES!$Q$2:$Q$2000,"Averbado CRT")+COUNTIFS(AVERBACOES!$B$2:$B$2000,A123,AVERBACOES!$Q$2:$Q$2000,"Averbado CT-e")+COUNTIFS(AVERBACOES!$B$2:$B$2000,A123,AVERBACOES!$Q$2:$Q$2000,"Averbado MDF-e")+COUNTIFS(AVERBACOES!$B$2:$B$2000,A123,AVERBACOES!$Q$2:$Q$2000,"Averbado pelo embarcador")&gt;0,"Sim","Não"))</f>
        <v/>
      </c>
      <c r="BG123" s="7" t="str">
        <f>IF(A123="","",IFERROR(INDEX(AVERBACOES!$L:$L,MATCH(A123,AVERBACOES!$B:$B,0)),"—"))</f>
        <v/>
      </c>
      <c r="BH123" s="7"/>
      <c r="BI123" s="7"/>
      <c r="BJ123" s="7"/>
      <c r="BK123" s="7"/>
      <c r="BL123" s="7"/>
      <c r="BM123" s="7">
        <f t="shared" si="19"/>
        <v>0</v>
      </c>
      <c r="BN123" s="7" t="str">
        <f t="shared" si="20"/>
        <v/>
      </c>
      <c r="BO123" s="7" t="str">
        <f t="shared" si="21"/>
        <v/>
      </c>
      <c r="BP123" s="7" t="str">
        <f t="shared" si="22"/>
        <v/>
      </c>
      <c r="BQ123" s="7" t="str">
        <f t="shared" si="23"/>
        <v/>
      </c>
      <c r="BR123" s="12"/>
      <c r="BS123" s="7" t="str">
        <f t="shared" si="24"/>
        <v/>
      </c>
      <c r="BT123" s="7" t="str">
        <f>IF(C123="","",IF(BV123=0,"Sem posição registrada",IFERROR(INDEX(POSICOES!$E:$E,MATCH(C123&amp;"#"&amp;ROUND(BV123*1440,0),POSICOES!$R:$R,0)),"?")))</f>
        <v/>
      </c>
      <c r="BU123" s="7" t="str">
        <f>IF(OR(C123="",BV123=0),"",IFERROR(INDEX(POSICOES!$F:$F,MATCH(C123&amp;"#"&amp;ROUND(BV123*1440,0),POSICOES!$R:$R,0))&amp;"/"&amp;INDEX(POSICOES!$G:$G,MATCH(C123&amp;"#"&amp;ROUND(BV123*1440,0),POSICOES!$R:$R,0))&amp;" - "&amp;INDEX(POSICOES!$H:$H,MATCH(C123&amp;"#"&amp;ROUND(BV123*1440,0),POSICOES!$R:$R,0)),""))</f>
        <v/>
      </c>
      <c r="BV123" s="14">
        <f>IF(C123="",0,SUMPRODUCT(MAX((POSICOES!$C$2:$C$3000=C123)*POSICOES!$B$2:$B$3000)))</f>
        <v>0</v>
      </c>
      <c r="BW123" s="7" t="str">
        <f t="shared" ca="1" si="25"/>
        <v/>
      </c>
      <c r="BX123" s="7" t="str">
        <f t="shared" ca="1" si="26"/>
        <v/>
      </c>
      <c r="BY123" s="12"/>
      <c r="BZ123" s="12"/>
      <c r="CA123" s="7" t="str">
        <f>IF(A123="","",IF(COUNTIFS(FRONTEIRA!$B$2:$B$2000,A123,FRONTEIRA!$AA$2:$AA$2000,"Sim")=0,"",ROUND(SUMIFS(FRONTEIRA!$Y$2:$Y$2000,FRONTEIRA!$B$2:$B$2000,A123,FRONTEIRA!$AA$2:$AA$2000,"Sim"),1)))</f>
        <v/>
      </c>
      <c r="CB123" s="7" t="str">
        <f>IF(A123="","",IFERROR(INDEX(FRONTEIRA!$L:$L,MATCH(A123,FRONTEIRA!$B:$B,0)),""))</f>
        <v/>
      </c>
      <c r="CC123" s="7" t="str">
        <f>IF(A123="","",IF(COUNTIFS(OCORRENCIAS!$B$2:$B$2000,A123,OCORRENCIAS!$Z$2:$Z$2000,"Sim")&gt;0,"Sim","Não"))</f>
        <v/>
      </c>
      <c r="CD123" s="7" t="str">
        <f t="shared" si="27"/>
        <v/>
      </c>
      <c r="CE123" s="7"/>
      <c r="CF123" s="7" t="str">
        <f t="shared" ca="1" si="28"/>
        <v xml:space="preserve">Motorista GR; Motorista seguradora; Veículo GR; Checklist; Espelhamento; SMP; Averbação; </v>
      </c>
      <c r="CG123" s="7" t="str">
        <f t="shared" si="29"/>
        <v/>
      </c>
      <c r="CH123" s="7" t="str">
        <f t="shared" si="30"/>
        <v/>
      </c>
      <c r="CI123" s="7" t="str">
        <f t="shared" si="31"/>
        <v>Não</v>
      </c>
      <c r="CJ123" s="7" t="str">
        <f t="shared" si="32"/>
        <v/>
      </c>
      <c r="CK123" s="7"/>
      <c r="CL123" s="7"/>
      <c r="CM123" s="7"/>
      <c r="CN123" s="12"/>
      <c r="CO123" s="7"/>
      <c r="CP123" s="7" t="str">
        <f t="shared" ca="1" si="33"/>
        <v/>
      </c>
    </row>
    <row r="124" spans="1:94" x14ac:dyDescent="0.25">
      <c r="A124" s="7"/>
      <c r="B124" s="12"/>
      <c r="C124" s="7"/>
      <c r="D124" s="7"/>
      <c r="E124" s="7"/>
      <c r="F124" s="7" t="str">
        <f>IF(C124="","",IFERROR(INDEX(VEICULOS!$C:$C,MATCH(C124,VEICULOS!$A:$A,0)),"?")&amp;IF(D124="",""," + "&amp;IFERROR(INDEX(VEICULOS!$C:$C,MATCH(D124,VEICULOS!$A:$A,0)),"?"))&amp;IF(E124="",""," + "&amp;IFERROR(INDEX(VEICULOS!$C:$C,MATCH(E124,VEICULOS!$A:$A,0)),"?")))</f>
        <v/>
      </c>
      <c r="G124" s="7" t="str">
        <f>IF(C124="","",IFERROR(INDEX(VEICULOS!$I:$I,MATCH(C124,VEICULOS!$A:$A,0)),"Não cadastrado"))</f>
        <v/>
      </c>
      <c r="H124" s="7"/>
      <c r="I124" s="7" t="str">
        <f>IF(H124="","",IFERROR(INDEX(MOTORISTAS!$B:$B,MATCH(H124,MOTORISTAS!$A:$A,0)),"Não cadastrado"))</f>
        <v/>
      </c>
      <c r="J124" s="7"/>
      <c r="K124" s="7"/>
      <c r="L124" s="7" t="str">
        <f>IF(K124="","",IFERROR(INDEX(MOTORISTAS!$B:$B,MATCH(K124,MOTORISTAS!$A:$A,0)),"Não cadastrado"))</f>
        <v/>
      </c>
      <c r="M124" s="7" t="str">
        <f>IF(H124="","",IFERROR(INDEX(MOTORISTAS!$AA:$AA,MATCH(H124,MOTORISTAS!$A:$A,0)),"Não cadastrado"))</f>
        <v/>
      </c>
      <c r="N124" s="7" t="str">
        <f>IF(H124="","",IF(COUNTIFS(CONSULTAS!$C$2:$C$2000,H124,CONSULTAS!$E$2:$E$2000,"GR",CONSULTAS!$S$2:$S$2000,"Sim")&gt;0,"Sim","Não"))</f>
        <v/>
      </c>
      <c r="O124" s="7" t="str">
        <f>IF(H124="","",IFERROR(INDEX(CONSULTAS!$L:$L,MATCH(H124&amp;"#GR",CONSULTAS!$T:$T,0)),"—"))</f>
        <v/>
      </c>
      <c r="P124" s="13" t="str">
        <f>IF(H124="","",IFERROR(INDEX(CONSULTAS!$Q:$Q,MATCH(H124&amp;"#GR",CONSULTAS!$T:$T,0)),""))</f>
        <v/>
      </c>
      <c r="Q124" s="7" t="str">
        <f>IF(H124="","",IF(COUNTIFS(CONSULTAS!$C$2:$C$2000,H124,CONSULTAS!$E$2:$E$2000,"Seguradora",CONSULTAS!$S$2:$S$2000,"Sim")&gt;0,"Sim","Não"))</f>
        <v/>
      </c>
      <c r="R124" s="7" t="str">
        <f>IF(H124="","",IFERROR(INDEX(CONSULTAS!$L:$L,MATCH(H124&amp;"#Seguradora",CONSULTAS!$T:$T,0)),"—"))</f>
        <v/>
      </c>
      <c r="S124" s="13" t="str">
        <f>IF(H124="","",IFERROR(INDEX(CONSULTAS!$Q:$Q,MATCH(H124&amp;"#Seguradora",CONSULTAS!$T:$T,0)),""))</f>
        <v/>
      </c>
      <c r="T124" s="10" t="str">
        <f>IF(H124="","",IFERROR(INDEX(CONSULTAS!$N:$N,MATCH(H124&amp;"#GR",CONSULTAS!$T:$T,0)),""))</f>
        <v/>
      </c>
      <c r="U124" s="7" t="str">
        <f>IF(K124="","N/A",IF(AND(COUNTIFS(CONSULTAS!$C$2:$C$2000,K124,CONSULTAS!$E$2:$E$2000,"GR",CONSULTAS!$S$2:$S$2000,"Sim")&gt;0,COUNTIFS(CONSULTAS!$C$2:$C$2000,K124,CONSULTAS!$E$2:$E$2000,"Seguradora",CONSULTAS!$S$2:$S$2000,"Sim")&gt;0),"Sim","Não"))</f>
        <v>N/A</v>
      </c>
      <c r="V124" s="7" t="str">
        <f>IF(C124="","",IFERROR(INDEX(VEICULOS!$X:$X,MATCH(C124,VEICULOS!$A:$A,0)),"Não"))</f>
        <v/>
      </c>
      <c r="W124" s="7"/>
      <c r="X124" s="7"/>
      <c r="Y124" s="7"/>
      <c r="Z124" s="10"/>
      <c r="AA124" s="7"/>
      <c r="AB124" s="10" t="str">
        <f t="shared" si="17"/>
        <v/>
      </c>
      <c r="AC124" s="7">
        <f>IF(OR(Y124="",AB124=""),0,SUMPRODUCT((PGR_REGRAS!$C$2:$C$61=Y124)*(PGR_REGRAS!$D$2:$D$61&lt;=AB124)*(PGR_REGRAS!$E$2:$E$61&gt;=AB124)*(PGR_REGRAS!$C$2:$C$61&lt;&gt;"")*ROW(PGR_REGRAS!$C$2:$C$61)))</f>
        <v>0</v>
      </c>
      <c r="AD124" s="7" t="str">
        <f>IF(AC124=0,IF(Y124="","","Sem regra - consultar seguradora"),INDEX(PGR_REGRAS!$A:$A,AC124))</f>
        <v/>
      </c>
      <c r="AE124" s="7" t="str">
        <f>IF(AC124=0,"",INDEX(PGR_REGRAS!$T:$T,AC124))</f>
        <v/>
      </c>
      <c r="AF124" s="7" t="str">
        <f>IF(AC124=0,"",INDEX(PGR_REGRAS!$I:$I,AC124))</f>
        <v/>
      </c>
      <c r="AG124" s="7" t="str">
        <f>IF(AC124=0,"",INDEX(PGR_REGRAS!$K:$K,AC124))</f>
        <v/>
      </c>
      <c r="AH124" s="7" t="str">
        <f t="shared" si="18"/>
        <v/>
      </c>
      <c r="AI124" s="7"/>
      <c r="AJ124" s="7"/>
      <c r="AK124" s="7"/>
      <c r="AL124" s="7"/>
      <c r="AM124" s="7"/>
      <c r="AN124" s="7"/>
      <c r="AO124" s="13"/>
      <c r="AP124" s="12"/>
      <c r="AQ124" s="12"/>
      <c r="AR124" s="7" t="str">
        <f>IF(C124="","",IFERROR(INDEX(RASTREADORES!$F:$F,MATCH(C124&amp;"#Principal",RASTREADORES!$Y:$Y,0))&amp;" ("&amp;INDEX(RASTREADORES!$G:$G,MATCH(C124&amp;"#Principal",RASTREADORES!$Y:$Y,0))&amp;")","Sem rastreador principal"))</f>
        <v/>
      </c>
      <c r="AS124" s="7" t="str">
        <f>IF(C124="","",IFERROR(INDEX(RASTREADORES!$H:$H,MATCH(C124&amp;"#Principal",RASTREADORES!$Y:$Y,0)),"—"))</f>
        <v/>
      </c>
      <c r="AT124" s="7" t="str">
        <f>IF(C124="","",IFERROR(INDEX(RASTREADORES!$A:$A,MATCH(C124&amp;"#Redundante",RASTREADORES!$Y:$Y,0)),IFERROR(INDEX(RASTREADORES!$A:$A,MATCH(C124&amp;"#Isca retornável",RASTREADORES!$Y:$Y,0)),IFERROR(INDEX(RASTREADORES!$A:$A,MATCH(C124&amp;"#Isca descartável",RASTREADORES!$Y:$Y,0)),"Nenhum"))))</f>
        <v/>
      </c>
      <c r="AU124" s="7" t="str">
        <f>IF(C124="","",IFERROR(INDEX(RASTREADORES!$L:$L,MATCH(C124&amp;"#Principal",RASTREADORES!$Y:$Y,0)),""))</f>
        <v/>
      </c>
      <c r="AV124" s="7" t="str">
        <f>IF(C124="","",IF(COUNTIFS(ESPELHAMENTOS!$B$2:$B$2000,C124,ESPELHAMENTOS!$O$2:$O$2000,"Sim")&gt;0,"Sim","Não"))</f>
        <v/>
      </c>
      <c r="AW124" s="7" t="str">
        <f>IF(C124="","",COUNTIFS(ESPELHAMENTOS!$B$2:$B$2000,C124,ESPELHAMENTOS!$O$2:$O$2000,"Sim"))</f>
        <v/>
      </c>
      <c r="AX124" s="7" t="str">
        <f>IF(C124="","",IF(COUNTIFS(ESPELHAMENTOS!$B$2:$B$2000,C124,ESPELHAMENTOS!$O$2:$O$2000,"Sim",ESPELHAMENTOS!$E$2:$E$2000,"GR transportadora")&gt;0,"Sim","Não"))</f>
        <v/>
      </c>
      <c r="AY124" s="7" t="str">
        <f>IF(OR(AQ124="",C124=""),"",IFERROR(ROUND((AQ124-SUMPRODUCT(MIN((ESPELHAMENTOS!$C$2:$C$2000=A124)*ESPELHAMENTOS!$H$2:$H$2000+(ESPELHAMENTOS!$C$2:$C$2000&lt;&gt;A124)*99999)))*24,1),""))</f>
        <v/>
      </c>
      <c r="AZ124" s="7" t="str">
        <f ca="1">IF(C124="","",IF(COUNTIFS(CHECKLISTS!$B$2:$B$2000,C124,CHECKLISTS!$AH$2:$AH$2000,"Válido",CHECKLISTS!$AG$2:$AG$2000,"&gt;="&amp;INT(IF(AO124="",TODAY(),AO124)))+COUNTIFS(CHECKLISTS!$B$2:$B$2000,C124,CHECKLISTS!$AH$2:$AH$2000,"Vence &lt;=7d",CHECKLISTS!$AG$2:$AG$2000,"&gt;="&amp;INT(IF(AO124="",TODAY(),AO124)))&gt;0,"Sim","Não"))</f>
        <v/>
      </c>
      <c r="BA124" s="13" t="str">
        <f>IF(C124="","",IF(COUNTIFS(CHECKLISTS!$B$2:$B$2000,C124,CHECKLISTS!$AF$2:$AF$2000,"Aprovado")=0,"",SUMPRODUCT(MAX((CHECKLISTS!$B$2:$B$2000=C124)*CHECKLISTS!$AG$2:$AG$2000))))</f>
        <v/>
      </c>
      <c r="BB124" s="7" t="str">
        <f>IF(A124="","",IF(COUNTIFS(SMP!$B$2:$B$2000,A124,SMP!$I$2:$I$2000,"Liberada")+COUNTIFS(SMP!$B$2:$B$2000,A124,SMP!$I$2:$I$2000,"Em andamento")+COUNTIFS(SMP!$B$2:$B$2000,A124,SMP!$I$2:$I$2000,"Finalizada")&gt;0,"Sim","Não"))</f>
        <v/>
      </c>
      <c r="BC124" s="7" t="str">
        <f>IF(A124="","",IFERROR(INDEX(SMP!$A:$A,MATCH(A124,SMP!$B:$B,0)),"—"))</f>
        <v/>
      </c>
      <c r="BD124" s="7" t="str">
        <f>IF(A124="","",IFERROR(INDEX(SMP!$I:$I,MATCH(A124,SMP!$B:$B,0)),"Não aberta"))</f>
        <v/>
      </c>
      <c r="BE124" s="7" t="str">
        <f>IF(A124="","",IFERROR(INDEX(SMP!$D:$D,MATCH(A124,SMP!$B:$B,0)),""))</f>
        <v/>
      </c>
      <c r="BF124" s="7" t="str">
        <f>IF(A124="","",IF(COUNTIFS(AVERBACOES!$B$2:$B$2000,A124,AVERBACOES!$Q$2:$Q$2000,"Averbado completo")+COUNTIFS(AVERBACOES!$B$2:$B$2000,A124,AVERBACOES!$Q$2:$Q$2000,"Averbado CRT")+COUNTIFS(AVERBACOES!$B$2:$B$2000,A124,AVERBACOES!$Q$2:$Q$2000,"Averbado CT-e")+COUNTIFS(AVERBACOES!$B$2:$B$2000,A124,AVERBACOES!$Q$2:$Q$2000,"Averbado MDF-e")+COUNTIFS(AVERBACOES!$B$2:$B$2000,A124,AVERBACOES!$Q$2:$Q$2000,"Averbado pelo embarcador")&gt;0,"Sim","Não"))</f>
        <v/>
      </c>
      <c r="BG124" s="7" t="str">
        <f>IF(A124="","",IFERROR(INDEX(AVERBACOES!$L:$L,MATCH(A124,AVERBACOES!$B:$B,0)),"—"))</f>
        <v/>
      </c>
      <c r="BH124" s="7"/>
      <c r="BI124" s="7"/>
      <c r="BJ124" s="7"/>
      <c r="BK124" s="7"/>
      <c r="BL124" s="7"/>
      <c r="BM124" s="7">
        <f t="shared" si="19"/>
        <v>0</v>
      </c>
      <c r="BN124" s="7" t="str">
        <f t="shared" si="20"/>
        <v/>
      </c>
      <c r="BO124" s="7" t="str">
        <f t="shared" si="21"/>
        <v/>
      </c>
      <c r="BP124" s="7" t="str">
        <f t="shared" si="22"/>
        <v/>
      </c>
      <c r="BQ124" s="7" t="str">
        <f t="shared" si="23"/>
        <v/>
      </c>
      <c r="BR124" s="12"/>
      <c r="BS124" s="7" t="str">
        <f t="shared" si="24"/>
        <v/>
      </c>
      <c r="BT124" s="7" t="str">
        <f>IF(C124="","",IF(BV124=0,"Sem posição registrada",IFERROR(INDEX(POSICOES!$E:$E,MATCH(C124&amp;"#"&amp;ROUND(BV124*1440,0),POSICOES!$R:$R,0)),"?")))</f>
        <v/>
      </c>
      <c r="BU124" s="7" t="str">
        <f>IF(OR(C124="",BV124=0),"",IFERROR(INDEX(POSICOES!$F:$F,MATCH(C124&amp;"#"&amp;ROUND(BV124*1440,0),POSICOES!$R:$R,0))&amp;"/"&amp;INDEX(POSICOES!$G:$G,MATCH(C124&amp;"#"&amp;ROUND(BV124*1440,0),POSICOES!$R:$R,0))&amp;" - "&amp;INDEX(POSICOES!$H:$H,MATCH(C124&amp;"#"&amp;ROUND(BV124*1440,0),POSICOES!$R:$R,0)),""))</f>
        <v/>
      </c>
      <c r="BV124" s="14">
        <f>IF(C124="",0,SUMPRODUCT(MAX((POSICOES!$C$2:$C$3000=C124)*POSICOES!$B$2:$B$3000)))</f>
        <v>0</v>
      </c>
      <c r="BW124" s="7" t="str">
        <f t="shared" ca="1" si="25"/>
        <v/>
      </c>
      <c r="BX124" s="7" t="str">
        <f t="shared" ca="1" si="26"/>
        <v/>
      </c>
      <c r="BY124" s="12"/>
      <c r="BZ124" s="12"/>
      <c r="CA124" s="7" t="str">
        <f>IF(A124="","",IF(COUNTIFS(FRONTEIRA!$B$2:$B$2000,A124,FRONTEIRA!$AA$2:$AA$2000,"Sim")=0,"",ROUND(SUMIFS(FRONTEIRA!$Y$2:$Y$2000,FRONTEIRA!$B$2:$B$2000,A124,FRONTEIRA!$AA$2:$AA$2000,"Sim"),1)))</f>
        <v/>
      </c>
      <c r="CB124" s="7" t="str">
        <f>IF(A124="","",IFERROR(INDEX(FRONTEIRA!$L:$L,MATCH(A124,FRONTEIRA!$B:$B,0)),""))</f>
        <v/>
      </c>
      <c r="CC124" s="7" t="str">
        <f>IF(A124="","",IF(COUNTIFS(OCORRENCIAS!$B$2:$B$2000,A124,OCORRENCIAS!$Z$2:$Z$2000,"Sim")&gt;0,"Sim","Não"))</f>
        <v/>
      </c>
      <c r="CD124" s="7" t="str">
        <f t="shared" si="27"/>
        <v/>
      </c>
      <c r="CE124" s="7"/>
      <c r="CF124" s="7" t="str">
        <f t="shared" ca="1" si="28"/>
        <v xml:space="preserve">Motorista GR; Motorista seguradora; Veículo GR; Checklist; Espelhamento; SMP; Averbação; </v>
      </c>
      <c r="CG124" s="7" t="str">
        <f t="shared" si="29"/>
        <v/>
      </c>
      <c r="CH124" s="7" t="str">
        <f t="shared" si="30"/>
        <v/>
      </c>
      <c r="CI124" s="7" t="str">
        <f t="shared" si="31"/>
        <v>Não</v>
      </c>
      <c r="CJ124" s="7" t="str">
        <f t="shared" si="32"/>
        <v/>
      </c>
      <c r="CK124" s="7"/>
      <c r="CL124" s="7"/>
      <c r="CM124" s="7"/>
      <c r="CN124" s="12"/>
      <c r="CO124" s="7"/>
      <c r="CP124" s="7" t="str">
        <f t="shared" ca="1" si="33"/>
        <v/>
      </c>
    </row>
    <row r="125" spans="1:94" x14ac:dyDescent="0.25">
      <c r="A125" s="7"/>
      <c r="B125" s="12"/>
      <c r="C125" s="7"/>
      <c r="D125" s="7"/>
      <c r="E125" s="7"/>
      <c r="F125" s="7" t="str">
        <f>IF(C125="","",IFERROR(INDEX(VEICULOS!$C:$C,MATCH(C125,VEICULOS!$A:$A,0)),"?")&amp;IF(D125="",""," + "&amp;IFERROR(INDEX(VEICULOS!$C:$C,MATCH(D125,VEICULOS!$A:$A,0)),"?"))&amp;IF(E125="",""," + "&amp;IFERROR(INDEX(VEICULOS!$C:$C,MATCH(E125,VEICULOS!$A:$A,0)),"?")))</f>
        <v/>
      </c>
      <c r="G125" s="7" t="str">
        <f>IF(C125="","",IFERROR(INDEX(VEICULOS!$I:$I,MATCH(C125,VEICULOS!$A:$A,0)),"Não cadastrado"))</f>
        <v/>
      </c>
      <c r="H125" s="7"/>
      <c r="I125" s="7" t="str">
        <f>IF(H125="","",IFERROR(INDEX(MOTORISTAS!$B:$B,MATCH(H125,MOTORISTAS!$A:$A,0)),"Não cadastrado"))</f>
        <v/>
      </c>
      <c r="J125" s="7"/>
      <c r="K125" s="7"/>
      <c r="L125" s="7" t="str">
        <f>IF(K125="","",IFERROR(INDEX(MOTORISTAS!$B:$B,MATCH(K125,MOTORISTAS!$A:$A,0)),"Não cadastrado"))</f>
        <v/>
      </c>
      <c r="M125" s="7" t="str">
        <f>IF(H125="","",IFERROR(INDEX(MOTORISTAS!$AA:$AA,MATCH(H125,MOTORISTAS!$A:$A,0)),"Não cadastrado"))</f>
        <v/>
      </c>
      <c r="N125" s="7" t="str">
        <f>IF(H125="","",IF(COUNTIFS(CONSULTAS!$C$2:$C$2000,H125,CONSULTAS!$E$2:$E$2000,"GR",CONSULTAS!$S$2:$S$2000,"Sim")&gt;0,"Sim","Não"))</f>
        <v/>
      </c>
      <c r="O125" s="7" t="str">
        <f>IF(H125="","",IFERROR(INDEX(CONSULTAS!$L:$L,MATCH(H125&amp;"#GR",CONSULTAS!$T:$T,0)),"—"))</f>
        <v/>
      </c>
      <c r="P125" s="13" t="str">
        <f>IF(H125="","",IFERROR(INDEX(CONSULTAS!$Q:$Q,MATCH(H125&amp;"#GR",CONSULTAS!$T:$T,0)),""))</f>
        <v/>
      </c>
      <c r="Q125" s="7" t="str">
        <f>IF(H125="","",IF(COUNTIFS(CONSULTAS!$C$2:$C$2000,H125,CONSULTAS!$E$2:$E$2000,"Seguradora",CONSULTAS!$S$2:$S$2000,"Sim")&gt;0,"Sim","Não"))</f>
        <v/>
      </c>
      <c r="R125" s="7" t="str">
        <f>IF(H125="","",IFERROR(INDEX(CONSULTAS!$L:$L,MATCH(H125&amp;"#Seguradora",CONSULTAS!$T:$T,0)),"—"))</f>
        <v/>
      </c>
      <c r="S125" s="13" t="str">
        <f>IF(H125="","",IFERROR(INDEX(CONSULTAS!$Q:$Q,MATCH(H125&amp;"#Seguradora",CONSULTAS!$T:$T,0)),""))</f>
        <v/>
      </c>
      <c r="T125" s="10" t="str">
        <f>IF(H125="","",IFERROR(INDEX(CONSULTAS!$N:$N,MATCH(H125&amp;"#GR",CONSULTAS!$T:$T,0)),""))</f>
        <v/>
      </c>
      <c r="U125" s="7" t="str">
        <f>IF(K125="","N/A",IF(AND(COUNTIFS(CONSULTAS!$C$2:$C$2000,K125,CONSULTAS!$E$2:$E$2000,"GR",CONSULTAS!$S$2:$S$2000,"Sim")&gt;0,COUNTIFS(CONSULTAS!$C$2:$C$2000,K125,CONSULTAS!$E$2:$E$2000,"Seguradora",CONSULTAS!$S$2:$S$2000,"Sim")&gt;0),"Sim","Não"))</f>
        <v>N/A</v>
      </c>
      <c r="V125" s="7" t="str">
        <f>IF(C125="","",IFERROR(INDEX(VEICULOS!$X:$X,MATCH(C125,VEICULOS!$A:$A,0)),"Não"))</f>
        <v/>
      </c>
      <c r="W125" s="7"/>
      <c r="X125" s="7"/>
      <c r="Y125" s="7"/>
      <c r="Z125" s="10"/>
      <c r="AA125" s="7"/>
      <c r="AB125" s="10" t="str">
        <f t="shared" si="17"/>
        <v/>
      </c>
      <c r="AC125" s="7">
        <f>IF(OR(Y125="",AB125=""),0,SUMPRODUCT((PGR_REGRAS!$C$2:$C$61=Y125)*(PGR_REGRAS!$D$2:$D$61&lt;=AB125)*(PGR_REGRAS!$E$2:$E$61&gt;=AB125)*(PGR_REGRAS!$C$2:$C$61&lt;&gt;"")*ROW(PGR_REGRAS!$C$2:$C$61)))</f>
        <v>0</v>
      </c>
      <c r="AD125" s="7" t="str">
        <f>IF(AC125=0,IF(Y125="","","Sem regra - consultar seguradora"),INDEX(PGR_REGRAS!$A:$A,AC125))</f>
        <v/>
      </c>
      <c r="AE125" s="7" t="str">
        <f>IF(AC125=0,"",INDEX(PGR_REGRAS!$T:$T,AC125))</f>
        <v/>
      </c>
      <c r="AF125" s="7" t="str">
        <f>IF(AC125=0,"",INDEX(PGR_REGRAS!$I:$I,AC125))</f>
        <v/>
      </c>
      <c r="AG125" s="7" t="str">
        <f>IF(AC125=0,"",INDEX(PGR_REGRAS!$K:$K,AC125))</f>
        <v/>
      </c>
      <c r="AH125" s="7" t="str">
        <f t="shared" si="18"/>
        <v/>
      </c>
      <c r="AI125" s="7"/>
      <c r="AJ125" s="7"/>
      <c r="AK125" s="7"/>
      <c r="AL125" s="7"/>
      <c r="AM125" s="7"/>
      <c r="AN125" s="7"/>
      <c r="AO125" s="13"/>
      <c r="AP125" s="12"/>
      <c r="AQ125" s="12"/>
      <c r="AR125" s="7" t="str">
        <f>IF(C125="","",IFERROR(INDEX(RASTREADORES!$F:$F,MATCH(C125&amp;"#Principal",RASTREADORES!$Y:$Y,0))&amp;" ("&amp;INDEX(RASTREADORES!$G:$G,MATCH(C125&amp;"#Principal",RASTREADORES!$Y:$Y,0))&amp;")","Sem rastreador principal"))</f>
        <v/>
      </c>
      <c r="AS125" s="7" t="str">
        <f>IF(C125="","",IFERROR(INDEX(RASTREADORES!$H:$H,MATCH(C125&amp;"#Principal",RASTREADORES!$Y:$Y,0)),"—"))</f>
        <v/>
      </c>
      <c r="AT125" s="7" t="str">
        <f>IF(C125="","",IFERROR(INDEX(RASTREADORES!$A:$A,MATCH(C125&amp;"#Redundante",RASTREADORES!$Y:$Y,0)),IFERROR(INDEX(RASTREADORES!$A:$A,MATCH(C125&amp;"#Isca retornável",RASTREADORES!$Y:$Y,0)),IFERROR(INDEX(RASTREADORES!$A:$A,MATCH(C125&amp;"#Isca descartável",RASTREADORES!$Y:$Y,0)),"Nenhum"))))</f>
        <v/>
      </c>
      <c r="AU125" s="7" t="str">
        <f>IF(C125="","",IFERROR(INDEX(RASTREADORES!$L:$L,MATCH(C125&amp;"#Principal",RASTREADORES!$Y:$Y,0)),""))</f>
        <v/>
      </c>
      <c r="AV125" s="7" t="str">
        <f>IF(C125="","",IF(COUNTIFS(ESPELHAMENTOS!$B$2:$B$2000,C125,ESPELHAMENTOS!$O$2:$O$2000,"Sim")&gt;0,"Sim","Não"))</f>
        <v/>
      </c>
      <c r="AW125" s="7" t="str">
        <f>IF(C125="","",COUNTIFS(ESPELHAMENTOS!$B$2:$B$2000,C125,ESPELHAMENTOS!$O$2:$O$2000,"Sim"))</f>
        <v/>
      </c>
      <c r="AX125" s="7" t="str">
        <f>IF(C125="","",IF(COUNTIFS(ESPELHAMENTOS!$B$2:$B$2000,C125,ESPELHAMENTOS!$O$2:$O$2000,"Sim",ESPELHAMENTOS!$E$2:$E$2000,"GR transportadora")&gt;0,"Sim","Não"))</f>
        <v/>
      </c>
      <c r="AY125" s="7" t="str">
        <f>IF(OR(AQ125="",C125=""),"",IFERROR(ROUND((AQ125-SUMPRODUCT(MIN((ESPELHAMENTOS!$C$2:$C$2000=A125)*ESPELHAMENTOS!$H$2:$H$2000+(ESPELHAMENTOS!$C$2:$C$2000&lt;&gt;A125)*99999)))*24,1),""))</f>
        <v/>
      </c>
      <c r="AZ125" s="7" t="str">
        <f ca="1">IF(C125="","",IF(COUNTIFS(CHECKLISTS!$B$2:$B$2000,C125,CHECKLISTS!$AH$2:$AH$2000,"Válido",CHECKLISTS!$AG$2:$AG$2000,"&gt;="&amp;INT(IF(AO125="",TODAY(),AO125)))+COUNTIFS(CHECKLISTS!$B$2:$B$2000,C125,CHECKLISTS!$AH$2:$AH$2000,"Vence &lt;=7d",CHECKLISTS!$AG$2:$AG$2000,"&gt;="&amp;INT(IF(AO125="",TODAY(),AO125)))&gt;0,"Sim","Não"))</f>
        <v/>
      </c>
      <c r="BA125" s="13" t="str">
        <f>IF(C125="","",IF(COUNTIFS(CHECKLISTS!$B$2:$B$2000,C125,CHECKLISTS!$AF$2:$AF$2000,"Aprovado")=0,"",SUMPRODUCT(MAX((CHECKLISTS!$B$2:$B$2000=C125)*CHECKLISTS!$AG$2:$AG$2000))))</f>
        <v/>
      </c>
      <c r="BB125" s="7" t="str">
        <f>IF(A125="","",IF(COUNTIFS(SMP!$B$2:$B$2000,A125,SMP!$I$2:$I$2000,"Liberada")+COUNTIFS(SMP!$B$2:$B$2000,A125,SMP!$I$2:$I$2000,"Em andamento")+COUNTIFS(SMP!$B$2:$B$2000,A125,SMP!$I$2:$I$2000,"Finalizada")&gt;0,"Sim","Não"))</f>
        <v/>
      </c>
      <c r="BC125" s="7" t="str">
        <f>IF(A125="","",IFERROR(INDEX(SMP!$A:$A,MATCH(A125,SMP!$B:$B,0)),"—"))</f>
        <v/>
      </c>
      <c r="BD125" s="7" t="str">
        <f>IF(A125="","",IFERROR(INDEX(SMP!$I:$I,MATCH(A125,SMP!$B:$B,0)),"Não aberta"))</f>
        <v/>
      </c>
      <c r="BE125" s="7" t="str">
        <f>IF(A125="","",IFERROR(INDEX(SMP!$D:$D,MATCH(A125,SMP!$B:$B,0)),""))</f>
        <v/>
      </c>
      <c r="BF125" s="7" t="str">
        <f>IF(A125="","",IF(COUNTIFS(AVERBACOES!$B$2:$B$2000,A125,AVERBACOES!$Q$2:$Q$2000,"Averbado completo")+COUNTIFS(AVERBACOES!$B$2:$B$2000,A125,AVERBACOES!$Q$2:$Q$2000,"Averbado CRT")+COUNTIFS(AVERBACOES!$B$2:$B$2000,A125,AVERBACOES!$Q$2:$Q$2000,"Averbado CT-e")+COUNTIFS(AVERBACOES!$B$2:$B$2000,A125,AVERBACOES!$Q$2:$Q$2000,"Averbado MDF-e")+COUNTIFS(AVERBACOES!$B$2:$B$2000,A125,AVERBACOES!$Q$2:$Q$2000,"Averbado pelo embarcador")&gt;0,"Sim","Não"))</f>
        <v/>
      </c>
      <c r="BG125" s="7" t="str">
        <f>IF(A125="","",IFERROR(INDEX(AVERBACOES!$L:$L,MATCH(A125,AVERBACOES!$B:$B,0)),"—"))</f>
        <v/>
      </c>
      <c r="BH125" s="7"/>
      <c r="BI125" s="7"/>
      <c r="BJ125" s="7"/>
      <c r="BK125" s="7"/>
      <c r="BL125" s="7"/>
      <c r="BM125" s="7">
        <f t="shared" si="19"/>
        <v>0</v>
      </c>
      <c r="BN125" s="7" t="str">
        <f t="shared" si="20"/>
        <v/>
      </c>
      <c r="BO125" s="7" t="str">
        <f t="shared" si="21"/>
        <v/>
      </c>
      <c r="BP125" s="7" t="str">
        <f t="shared" si="22"/>
        <v/>
      </c>
      <c r="BQ125" s="7" t="str">
        <f t="shared" si="23"/>
        <v/>
      </c>
      <c r="BR125" s="12"/>
      <c r="BS125" s="7" t="str">
        <f t="shared" si="24"/>
        <v/>
      </c>
      <c r="BT125" s="7" t="str">
        <f>IF(C125="","",IF(BV125=0,"Sem posição registrada",IFERROR(INDEX(POSICOES!$E:$E,MATCH(C125&amp;"#"&amp;ROUND(BV125*1440,0),POSICOES!$R:$R,0)),"?")))</f>
        <v/>
      </c>
      <c r="BU125" s="7" t="str">
        <f>IF(OR(C125="",BV125=0),"",IFERROR(INDEX(POSICOES!$F:$F,MATCH(C125&amp;"#"&amp;ROUND(BV125*1440,0),POSICOES!$R:$R,0))&amp;"/"&amp;INDEX(POSICOES!$G:$G,MATCH(C125&amp;"#"&amp;ROUND(BV125*1440,0),POSICOES!$R:$R,0))&amp;" - "&amp;INDEX(POSICOES!$H:$H,MATCH(C125&amp;"#"&amp;ROUND(BV125*1440,0),POSICOES!$R:$R,0)),""))</f>
        <v/>
      </c>
      <c r="BV125" s="14">
        <f>IF(C125="",0,SUMPRODUCT(MAX((POSICOES!$C$2:$C$3000=C125)*POSICOES!$B$2:$B$3000)))</f>
        <v>0</v>
      </c>
      <c r="BW125" s="7" t="str">
        <f t="shared" ca="1" si="25"/>
        <v/>
      </c>
      <c r="BX125" s="7" t="str">
        <f t="shared" ca="1" si="26"/>
        <v/>
      </c>
      <c r="BY125" s="12"/>
      <c r="BZ125" s="12"/>
      <c r="CA125" s="7" t="str">
        <f>IF(A125="","",IF(COUNTIFS(FRONTEIRA!$B$2:$B$2000,A125,FRONTEIRA!$AA$2:$AA$2000,"Sim")=0,"",ROUND(SUMIFS(FRONTEIRA!$Y$2:$Y$2000,FRONTEIRA!$B$2:$B$2000,A125,FRONTEIRA!$AA$2:$AA$2000,"Sim"),1)))</f>
        <v/>
      </c>
      <c r="CB125" s="7" t="str">
        <f>IF(A125="","",IFERROR(INDEX(FRONTEIRA!$L:$L,MATCH(A125,FRONTEIRA!$B:$B,0)),""))</f>
        <v/>
      </c>
      <c r="CC125" s="7" t="str">
        <f>IF(A125="","",IF(COUNTIFS(OCORRENCIAS!$B$2:$B$2000,A125,OCORRENCIAS!$Z$2:$Z$2000,"Sim")&gt;0,"Sim","Não"))</f>
        <v/>
      </c>
      <c r="CD125" s="7" t="str">
        <f t="shared" si="27"/>
        <v/>
      </c>
      <c r="CE125" s="7"/>
      <c r="CF125" s="7" t="str">
        <f t="shared" ca="1" si="28"/>
        <v xml:space="preserve">Motorista GR; Motorista seguradora; Veículo GR; Checklist; Espelhamento; SMP; Averbação; </v>
      </c>
      <c r="CG125" s="7" t="str">
        <f t="shared" si="29"/>
        <v/>
      </c>
      <c r="CH125" s="7" t="str">
        <f t="shared" si="30"/>
        <v/>
      </c>
      <c r="CI125" s="7" t="str">
        <f t="shared" si="31"/>
        <v>Não</v>
      </c>
      <c r="CJ125" s="7" t="str">
        <f t="shared" si="32"/>
        <v/>
      </c>
      <c r="CK125" s="7"/>
      <c r="CL125" s="7"/>
      <c r="CM125" s="7"/>
      <c r="CN125" s="12"/>
      <c r="CO125" s="7"/>
      <c r="CP125" s="7" t="str">
        <f t="shared" ca="1" si="33"/>
        <v/>
      </c>
    </row>
    <row r="126" spans="1:94" x14ac:dyDescent="0.25">
      <c r="A126" s="7"/>
      <c r="B126" s="12"/>
      <c r="C126" s="7"/>
      <c r="D126" s="7"/>
      <c r="E126" s="7"/>
      <c r="F126" s="7" t="str">
        <f>IF(C126="","",IFERROR(INDEX(VEICULOS!$C:$C,MATCH(C126,VEICULOS!$A:$A,0)),"?")&amp;IF(D126="",""," + "&amp;IFERROR(INDEX(VEICULOS!$C:$C,MATCH(D126,VEICULOS!$A:$A,0)),"?"))&amp;IF(E126="",""," + "&amp;IFERROR(INDEX(VEICULOS!$C:$C,MATCH(E126,VEICULOS!$A:$A,0)),"?")))</f>
        <v/>
      </c>
      <c r="G126" s="7" t="str">
        <f>IF(C126="","",IFERROR(INDEX(VEICULOS!$I:$I,MATCH(C126,VEICULOS!$A:$A,0)),"Não cadastrado"))</f>
        <v/>
      </c>
      <c r="H126" s="7"/>
      <c r="I126" s="7" t="str">
        <f>IF(H126="","",IFERROR(INDEX(MOTORISTAS!$B:$B,MATCH(H126,MOTORISTAS!$A:$A,0)),"Não cadastrado"))</f>
        <v/>
      </c>
      <c r="J126" s="7"/>
      <c r="K126" s="7"/>
      <c r="L126" s="7" t="str">
        <f>IF(K126="","",IFERROR(INDEX(MOTORISTAS!$B:$B,MATCH(K126,MOTORISTAS!$A:$A,0)),"Não cadastrado"))</f>
        <v/>
      </c>
      <c r="M126" s="7" t="str">
        <f>IF(H126="","",IFERROR(INDEX(MOTORISTAS!$AA:$AA,MATCH(H126,MOTORISTAS!$A:$A,0)),"Não cadastrado"))</f>
        <v/>
      </c>
      <c r="N126" s="7" t="str">
        <f>IF(H126="","",IF(COUNTIFS(CONSULTAS!$C$2:$C$2000,H126,CONSULTAS!$E$2:$E$2000,"GR",CONSULTAS!$S$2:$S$2000,"Sim")&gt;0,"Sim","Não"))</f>
        <v/>
      </c>
      <c r="O126" s="7" t="str">
        <f>IF(H126="","",IFERROR(INDEX(CONSULTAS!$L:$L,MATCH(H126&amp;"#GR",CONSULTAS!$T:$T,0)),"—"))</f>
        <v/>
      </c>
      <c r="P126" s="13" t="str">
        <f>IF(H126="","",IFERROR(INDEX(CONSULTAS!$Q:$Q,MATCH(H126&amp;"#GR",CONSULTAS!$T:$T,0)),""))</f>
        <v/>
      </c>
      <c r="Q126" s="7" t="str">
        <f>IF(H126="","",IF(COUNTIFS(CONSULTAS!$C$2:$C$2000,H126,CONSULTAS!$E$2:$E$2000,"Seguradora",CONSULTAS!$S$2:$S$2000,"Sim")&gt;0,"Sim","Não"))</f>
        <v/>
      </c>
      <c r="R126" s="7" t="str">
        <f>IF(H126="","",IFERROR(INDEX(CONSULTAS!$L:$L,MATCH(H126&amp;"#Seguradora",CONSULTAS!$T:$T,0)),"—"))</f>
        <v/>
      </c>
      <c r="S126" s="13" t="str">
        <f>IF(H126="","",IFERROR(INDEX(CONSULTAS!$Q:$Q,MATCH(H126&amp;"#Seguradora",CONSULTAS!$T:$T,0)),""))</f>
        <v/>
      </c>
      <c r="T126" s="10" t="str">
        <f>IF(H126="","",IFERROR(INDEX(CONSULTAS!$N:$N,MATCH(H126&amp;"#GR",CONSULTAS!$T:$T,0)),""))</f>
        <v/>
      </c>
      <c r="U126" s="7" t="str">
        <f>IF(K126="","N/A",IF(AND(COUNTIFS(CONSULTAS!$C$2:$C$2000,K126,CONSULTAS!$E$2:$E$2000,"GR",CONSULTAS!$S$2:$S$2000,"Sim")&gt;0,COUNTIFS(CONSULTAS!$C$2:$C$2000,K126,CONSULTAS!$E$2:$E$2000,"Seguradora",CONSULTAS!$S$2:$S$2000,"Sim")&gt;0),"Sim","Não"))</f>
        <v>N/A</v>
      </c>
      <c r="V126" s="7" t="str">
        <f>IF(C126="","",IFERROR(INDEX(VEICULOS!$X:$X,MATCH(C126,VEICULOS!$A:$A,0)),"Não"))</f>
        <v/>
      </c>
      <c r="W126" s="7"/>
      <c r="X126" s="7"/>
      <c r="Y126" s="7"/>
      <c r="Z126" s="10"/>
      <c r="AA126" s="7"/>
      <c r="AB126" s="10" t="str">
        <f t="shared" si="17"/>
        <v/>
      </c>
      <c r="AC126" s="7">
        <f>IF(OR(Y126="",AB126=""),0,SUMPRODUCT((PGR_REGRAS!$C$2:$C$61=Y126)*(PGR_REGRAS!$D$2:$D$61&lt;=AB126)*(PGR_REGRAS!$E$2:$E$61&gt;=AB126)*(PGR_REGRAS!$C$2:$C$61&lt;&gt;"")*ROW(PGR_REGRAS!$C$2:$C$61)))</f>
        <v>0</v>
      </c>
      <c r="AD126" s="7" t="str">
        <f>IF(AC126=0,IF(Y126="","","Sem regra - consultar seguradora"),INDEX(PGR_REGRAS!$A:$A,AC126))</f>
        <v/>
      </c>
      <c r="AE126" s="7" t="str">
        <f>IF(AC126=0,"",INDEX(PGR_REGRAS!$T:$T,AC126))</f>
        <v/>
      </c>
      <c r="AF126" s="7" t="str">
        <f>IF(AC126=0,"",INDEX(PGR_REGRAS!$I:$I,AC126))</f>
        <v/>
      </c>
      <c r="AG126" s="7" t="str">
        <f>IF(AC126=0,"",INDEX(PGR_REGRAS!$K:$K,AC126))</f>
        <v/>
      </c>
      <c r="AH126" s="7" t="str">
        <f t="shared" si="18"/>
        <v/>
      </c>
      <c r="AI126" s="7"/>
      <c r="AJ126" s="7"/>
      <c r="AK126" s="7"/>
      <c r="AL126" s="7"/>
      <c r="AM126" s="7"/>
      <c r="AN126" s="7"/>
      <c r="AO126" s="13"/>
      <c r="AP126" s="12"/>
      <c r="AQ126" s="12"/>
      <c r="AR126" s="7" t="str">
        <f>IF(C126="","",IFERROR(INDEX(RASTREADORES!$F:$F,MATCH(C126&amp;"#Principal",RASTREADORES!$Y:$Y,0))&amp;" ("&amp;INDEX(RASTREADORES!$G:$G,MATCH(C126&amp;"#Principal",RASTREADORES!$Y:$Y,0))&amp;")","Sem rastreador principal"))</f>
        <v/>
      </c>
      <c r="AS126" s="7" t="str">
        <f>IF(C126="","",IFERROR(INDEX(RASTREADORES!$H:$H,MATCH(C126&amp;"#Principal",RASTREADORES!$Y:$Y,0)),"—"))</f>
        <v/>
      </c>
      <c r="AT126" s="7" t="str">
        <f>IF(C126="","",IFERROR(INDEX(RASTREADORES!$A:$A,MATCH(C126&amp;"#Redundante",RASTREADORES!$Y:$Y,0)),IFERROR(INDEX(RASTREADORES!$A:$A,MATCH(C126&amp;"#Isca retornável",RASTREADORES!$Y:$Y,0)),IFERROR(INDEX(RASTREADORES!$A:$A,MATCH(C126&amp;"#Isca descartável",RASTREADORES!$Y:$Y,0)),"Nenhum"))))</f>
        <v/>
      </c>
      <c r="AU126" s="7" t="str">
        <f>IF(C126="","",IFERROR(INDEX(RASTREADORES!$L:$L,MATCH(C126&amp;"#Principal",RASTREADORES!$Y:$Y,0)),""))</f>
        <v/>
      </c>
      <c r="AV126" s="7" t="str">
        <f>IF(C126="","",IF(COUNTIFS(ESPELHAMENTOS!$B$2:$B$2000,C126,ESPELHAMENTOS!$O$2:$O$2000,"Sim")&gt;0,"Sim","Não"))</f>
        <v/>
      </c>
      <c r="AW126" s="7" t="str">
        <f>IF(C126="","",COUNTIFS(ESPELHAMENTOS!$B$2:$B$2000,C126,ESPELHAMENTOS!$O$2:$O$2000,"Sim"))</f>
        <v/>
      </c>
      <c r="AX126" s="7" t="str">
        <f>IF(C126="","",IF(COUNTIFS(ESPELHAMENTOS!$B$2:$B$2000,C126,ESPELHAMENTOS!$O$2:$O$2000,"Sim",ESPELHAMENTOS!$E$2:$E$2000,"GR transportadora")&gt;0,"Sim","Não"))</f>
        <v/>
      </c>
      <c r="AY126" s="7" t="str">
        <f>IF(OR(AQ126="",C126=""),"",IFERROR(ROUND((AQ126-SUMPRODUCT(MIN((ESPELHAMENTOS!$C$2:$C$2000=A126)*ESPELHAMENTOS!$H$2:$H$2000+(ESPELHAMENTOS!$C$2:$C$2000&lt;&gt;A126)*99999)))*24,1),""))</f>
        <v/>
      </c>
      <c r="AZ126" s="7" t="str">
        <f ca="1">IF(C126="","",IF(COUNTIFS(CHECKLISTS!$B$2:$B$2000,C126,CHECKLISTS!$AH$2:$AH$2000,"Válido",CHECKLISTS!$AG$2:$AG$2000,"&gt;="&amp;INT(IF(AO126="",TODAY(),AO126)))+COUNTIFS(CHECKLISTS!$B$2:$B$2000,C126,CHECKLISTS!$AH$2:$AH$2000,"Vence &lt;=7d",CHECKLISTS!$AG$2:$AG$2000,"&gt;="&amp;INT(IF(AO126="",TODAY(),AO126)))&gt;0,"Sim","Não"))</f>
        <v/>
      </c>
      <c r="BA126" s="13" t="str">
        <f>IF(C126="","",IF(COUNTIFS(CHECKLISTS!$B$2:$B$2000,C126,CHECKLISTS!$AF$2:$AF$2000,"Aprovado")=0,"",SUMPRODUCT(MAX((CHECKLISTS!$B$2:$B$2000=C126)*CHECKLISTS!$AG$2:$AG$2000))))</f>
        <v/>
      </c>
      <c r="BB126" s="7" t="str">
        <f>IF(A126="","",IF(COUNTIFS(SMP!$B$2:$B$2000,A126,SMP!$I$2:$I$2000,"Liberada")+COUNTIFS(SMP!$B$2:$B$2000,A126,SMP!$I$2:$I$2000,"Em andamento")+COUNTIFS(SMP!$B$2:$B$2000,A126,SMP!$I$2:$I$2000,"Finalizada")&gt;0,"Sim","Não"))</f>
        <v/>
      </c>
      <c r="BC126" s="7" t="str">
        <f>IF(A126="","",IFERROR(INDEX(SMP!$A:$A,MATCH(A126,SMP!$B:$B,0)),"—"))</f>
        <v/>
      </c>
      <c r="BD126" s="7" t="str">
        <f>IF(A126="","",IFERROR(INDEX(SMP!$I:$I,MATCH(A126,SMP!$B:$B,0)),"Não aberta"))</f>
        <v/>
      </c>
      <c r="BE126" s="7" t="str">
        <f>IF(A126="","",IFERROR(INDEX(SMP!$D:$D,MATCH(A126,SMP!$B:$B,0)),""))</f>
        <v/>
      </c>
      <c r="BF126" s="7" t="str">
        <f>IF(A126="","",IF(COUNTIFS(AVERBACOES!$B$2:$B$2000,A126,AVERBACOES!$Q$2:$Q$2000,"Averbado completo")+COUNTIFS(AVERBACOES!$B$2:$B$2000,A126,AVERBACOES!$Q$2:$Q$2000,"Averbado CRT")+COUNTIFS(AVERBACOES!$B$2:$B$2000,A126,AVERBACOES!$Q$2:$Q$2000,"Averbado CT-e")+COUNTIFS(AVERBACOES!$B$2:$B$2000,A126,AVERBACOES!$Q$2:$Q$2000,"Averbado MDF-e")+COUNTIFS(AVERBACOES!$B$2:$B$2000,A126,AVERBACOES!$Q$2:$Q$2000,"Averbado pelo embarcador")&gt;0,"Sim","Não"))</f>
        <v/>
      </c>
      <c r="BG126" s="7" t="str">
        <f>IF(A126="","",IFERROR(INDEX(AVERBACOES!$L:$L,MATCH(A126,AVERBACOES!$B:$B,0)),"—"))</f>
        <v/>
      </c>
      <c r="BH126" s="7"/>
      <c r="BI126" s="7"/>
      <c r="BJ126" s="7"/>
      <c r="BK126" s="7"/>
      <c r="BL126" s="7"/>
      <c r="BM126" s="7">
        <f t="shared" si="19"/>
        <v>0</v>
      </c>
      <c r="BN126" s="7" t="str">
        <f t="shared" si="20"/>
        <v/>
      </c>
      <c r="BO126" s="7" t="str">
        <f t="shared" si="21"/>
        <v/>
      </c>
      <c r="BP126" s="7" t="str">
        <f t="shared" si="22"/>
        <v/>
      </c>
      <c r="BQ126" s="7" t="str">
        <f t="shared" si="23"/>
        <v/>
      </c>
      <c r="BR126" s="12"/>
      <c r="BS126" s="7" t="str">
        <f t="shared" si="24"/>
        <v/>
      </c>
      <c r="BT126" s="7" t="str">
        <f>IF(C126="","",IF(BV126=0,"Sem posição registrada",IFERROR(INDEX(POSICOES!$E:$E,MATCH(C126&amp;"#"&amp;ROUND(BV126*1440,0),POSICOES!$R:$R,0)),"?")))</f>
        <v/>
      </c>
      <c r="BU126" s="7" t="str">
        <f>IF(OR(C126="",BV126=0),"",IFERROR(INDEX(POSICOES!$F:$F,MATCH(C126&amp;"#"&amp;ROUND(BV126*1440,0),POSICOES!$R:$R,0))&amp;"/"&amp;INDEX(POSICOES!$G:$G,MATCH(C126&amp;"#"&amp;ROUND(BV126*1440,0),POSICOES!$R:$R,0))&amp;" - "&amp;INDEX(POSICOES!$H:$H,MATCH(C126&amp;"#"&amp;ROUND(BV126*1440,0),POSICOES!$R:$R,0)),""))</f>
        <v/>
      </c>
      <c r="BV126" s="14">
        <f>IF(C126="",0,SUMPRODUCT(MAX((POSICOES!$C$2:$C$3000=C126)*POSICOES!$B$2:$B$3000)))</f>
        <v>0</v>
      </c>
      <c r="BW126" s="7" t="str">
        <f t="shared" ca="1" si="25"/>
        <v/>
      </c>
      <c r="BX126" s="7" t="str">
        <f t="shared" ca="1" si="26"/>
        <v/>
      </c>
      <c r="BY126" s="12"/>
      <c r="BZ126" s="12"/>
      <c r="CA126" s="7" t="str">
        <f>IF(A126="","",IF(COUNTIFS(FRONTEIRA!$B$2:$B$2000,A126,FRONTEIRA!$AA$2:$AA$2000,"Sim")=0,"",ROUND(SUMIFS(FRONTEIRA!$Y$2:$Y$2000,FRONTEIRA!$B$2:$B$2000,A126,FRONTEIRA!$AA$2:$AA$2000,"Sim"),1)))</f>
        <v/>
      </c>
      <c r="CB126" s="7" t="str">
        <f>IF(A126="","",IFERROR(INDEX(FRONTEIRA!$L:$L,MATCH(A126,FRONTEIRA!$B:$B,0)),""))</f>
        <v/>
      </c>
      <c r="CC126" s="7" t="str">
        <f>IF(A126="","",IF(COUNTIFS(OCORRENCIAS!$B$2:$B$2000,A126,OCORRENCIAS!$Z$2:$Z$2000,"Sim")&gt;0,"Sim","Não"))</f>
        <v/>
      </c>
      <c r="CD126" s="7" t="str">
        <f t="shared" si="27"/>
        <v/>
      </c>
      <c r="CE126" s="7"/>
      <c r="CF126" s="7" t="str">
        <f t="shared" ca="1" si="28"/>
        <v xml:space="preserve">Motorista GR; Motorista seguradora; Veículo GR; Checklist; Espelhamento; SMP; Averbação; </v>
      </c>
      <c r="CG126" s="7" t="str">
        <f t="shared" si="29"/>
        <v/>
      </c>
      <c r="CH126" s="7" t="str">
        <f t="shared" si="30"/>
        <v/>
      </c>
      <c r="CI126" s="7" t="str">
        <f t="shared" si="31"/>
        <v>Não</v>
      </c>
      <c r="CJ126" s="7" t="str">
        <f t="shared" si="32"/>
        <v/>
      </c>
      <c r="CK126" s="7"/>
      <c r="CL126" s="7"/>
      <c r="CM126" s="7"/>
      <c r="CN126" s="12"/>
      <c r="CO126" s="7"/>
      <c r="CP126" s="7" t="str">
        <f t="shared" ca="1" si="33"/>
        <v/>
      </c>
    </row>
    <row r="127" spans="1:94" x14ac:dyDescent="0.25">
      <c r="A127" s="7"/>
      <c r="B127" s="12"/>
      <c r="C127" s="7"/>
      <c r="D127" s="7"/>
      <c r="E127" s="7"/>
      <c r="F127" s="7" t="str">
        <f>IF(C127="","",IFERROR(INDEX(VEICULOS!$C:$C,MATCH(C127,VEICULOS!$A:$A,0)),"?")&amp;IF(D127="",""," + "&amp;IFERROR(INDEX(VEICULOS!$C:$C,MATCH(D127,VEICULOS!$A:$A,0)),"?"))&amp;IF(E127="",""," + "&amp;IFERROR(INDEX(VEICULOS!$C:$C,MATCH(E127,VEICULOS!$A:$A,0)),"?")))</f>
        <v/>
      </c>
      <c r="G127" s="7" t="str">
        <f>IF(C127="","",IFERROR(INDEX(VEICULOS!$I:$I,MATCH(C127,VEICULOS!$A:$A,0)),"Não cadastrado"))</f>
        <v/>
      </c>
      <c r="H127" s="7"/>
      <c r="I127" s="7" t="str">
        <f>IF(H127="","",IFERROR(INDEX(MOTORISTAS!$B:$B,MATCH(H127,MOTORISTAS!$A:$A,0)),"Não cadastrado"))</f>
        <v/>
      </c>
      <c r="J127" s="7"/>
      <c r="K127" s="7"/>
      <c r="L127" s="7" t="str">
        <f>IF(K127="","",IFERROR(INDEX(MOTORISTAS!$B:$B,MATCH(K127,MOTORISTAS!$A:$A,0)),"Não cadastrado"))</f>
        <v/>
      </c>
      <c r="M127" s="7" t="str">
        <f>IF(H127="","",IFERROR(INDEX(MOTORISTAS!$AA:$AA,MATCH(H127,MOTORISTAS!$A:$A,0)),"Não cadastrado"))</f>
        <v/>
      </c>
      <c r="N127" s="7" t="str">
        <f>IF(H127="","",IF(COUNTIFS(CONSULTAS!$C$2:$C$2000,H127,CONSULTAS!$E$2:$E$2000,"GR",CONSULTAS!$S$2:$S$2000,"Sim")&gt;0,"Sim","Não"))</f>
        <v/>
      </c>
      <c r="O127" s="7" t="str">
        <f>IF(H127="","",IFERROR(INDEX(CONSULTAS!$L:$L,MATCH(H127&amp;"#GR",CONSULTAS!$T:$T,0)),"—"))</f>
        <v/>
      </c>
      <c r="P127" s="13" t="str">
        <f>IF(H127="","",IFERROR(INDEX(CONSULTAS!$Q:$Q,MATCH(H127&amp;"#GR",CONSULTAS!$T:$T,0)),""))</f>
        <v/>
      </c>
      <c r="Q127" s="7" t="str">
        <f>IF(H127="","",IF(COUNTIFS(CONSULTAS!$C$2:$C$2000,H127,CONSULTAS!$E$2:$E$2000,"Seguradora",CONSULTAS!$S$2:$S$2000,"Sim")&gt;0,"Sim","Não"))</f>
        <v/>
      </c>
      <c r="R127" s="7" t="str">
        <f>IF(H127="","",IFERROR(INDEX(CONSULTAS!$L:$L,MATCH(H127&amp;"#Seguradora",CONSULTAS!$T:$T,0)),"—"))</f>
        <v/>
      </c>
      <c r="S127" s="13" t="str">
        <f>IF(H127="","",IFERROR(INDEX(CONSULTAS!$Q:$Q,MATCH(H127&amp;"#Seguradora",CONSULTAS!$T:$T,0)),""))</f>
        <v/>
      </c>
      <c r="T127" s="10" t="str">
        <f>IF(H127="","",IFERROR(INDEX(CONSULTAS!$N:$N,MATCH(H127&amp;"#GR",CONSULTAS!$T:$T,0)),""))</f>
        <v/>
      </c>
      <c r="U127" s="7" t="str">
        <f>IF(K127="","N/A",IF(AND(COUNTIFS(CONSULTAS!$C$2:$C$2000,K127,CONSULTAS!$E$2:$E$2000,"GR",CONSULTAS!$S$2:$S$2000,"Sim")&gt;0,COUNTIFS(CONSULTAS!$C$2:$C$2000,K127,CONSULTAS!$E$2:$E$2000,"Seguradora",CONSULTAS!$S$2:$S$2000,"Sim")&gt;0),"Sim","Não"))</f>
        <v>N/A</v>
      </c>
      <c r="V127" s="7" t="str">
        <f>IF(C127="","",IFERROR(INDEX(VEICULOS!$X:$X,MATCH(C127,VEICULOS!$A:$A,0)),"Não"))</f>
        <v/>
      </c>
      <c r="W127" s="7"/>
      <c r="X127" s="7"/>
      <c r="Y127" s="7"/>
      <c r="Z127" s="10"/>
      <c r="AA127" s="7"/>
      <c r="AB127" s="10" t="str">
        <f t="shared" si="17"/>
        <v/>
      </c>
      <c r="AC127" s="7">
        <f>IF(OR(Y127="",AB127=""),0,SUMPRODUCT((PGR_REGRAS!$C$2:$C$61=Y127)*(PGR_REGRAS!$D$2:$D$61&lt;=AB127)*(PGR_REGRAS!$E$2:$E$61&gt;=AB127)*(PGR_REGRAS!$C$2:$C$61&lt;&gt;"")*ROW(PGR_REGRAS!$C$2:$C$61)))</f>
        <v>0</v>
      </c>
      <c r="AD127" s="7" t="str">
        <f>IF(AC127=0,IF(Y127="","","Sem regra - consultar seguradora"),INDEX(PGR_REGRAS!$A:$A,AC127))</f>
        <v/>
      </c>
      <c r="AE127" s="7" t="str">
        <f>IF(AC127=0,"",INDEX(PGR_REGRAS!$T:$T,AC127))</f>
        <v/>
      </c>
      <c r="AF127" s="7" t="str">
        <f>IF(AC127=0,"",INDEX(PGR_REGRAS!$I:$I,AC127))</f>
        <v/>
      </c>
      <c r="AG127" s="7" t="str">
        <f>IF(AC127=0,"",INDEX(PGR_REGRAS!$K:$K,AC127))</f>
        <v/>
      </c>
      <c r="AH127" s="7" t="str">
        <f t="shared" si="18"/>
        <v/>
      </c>
      <c r="AI127" s="7"/>
      <c r="AJ127" s="7"/>
      <c r="AK127" s="7"/>
      <c r="AL127" s="7"/>
      <c r="AM127" s="7"/>
      <c r="AN127" s="7"/>
      <c r="AO127" s="13"/>
      <c r="AP127" s="12"/>
      <c r="AQ127" s="12"/>
      <c r="AR127" s="7" t="str">
        <f>IF(C127="","",IFERROR(INDEX(RASTREADORES!$F:$F,MATCH(C127&amp;"#Principal",RASTREADORES!$Y:$Y,0))&amp;" ("&amp;INDEX(RASTREADORES!$G:$G,MATCH(C127&amp;"#Principal",RASTREADORES!$Y:$Y,0))&amp;")","Sem rastreador principal"))</f>
        <v/>
      </c>
      <c r="AS127" s="7" t="str">
        <f>IF(C127="","",IFERROR(INDEX(RASTREADORES!$H:$H,MATCH(C127&amp;"#Principal",RASTREADORES!$Y:$Y,0)),"—"))</f>
        <v/>
      </c>
      <c r="AT127" s="7" t="str">
        <f>IF(C127="","",IFERROR(INDEX(RASTREADORES!$A:$A,MATCH(C127&amp;"#Redundante",RASTREADORES!$Y:$Y,0)),IFERROR(INDEX(RASTREADORES!$A:$A,MATCH(C127&amp;"#Isca retornável",RASTREADORES!$Y:$Y,0)),IFERROR(INDEX(RASTREADORES!$A:$A,MATCH(C127&amp;"#Isca descartável",RASTREADORES!$Y:$Y,0)),"Nenhum"))))</f>
        <v/>
      </c>
      <c r="AU127" s="7" t="str">
        <f>IF(C127="","",IFERROR(INDEX(RASTREADORES!$L:$L,MATCH(C127&amp;"#Principal",RASTREADORES!$Y:$Y,0)),""))</f>
        <v/>
      </c>
      <c r="AV127" s="7" t="str">
        <f>IF(C127="","",IF(COUNTIFS(ESPELHAMENTOS!$B$2:$B$2000,C127,ESPELHAMENTOS!$O$2:$O$2000,"Sim")&gt;0,"Sim","Não"))</f>
        <v/>
      </c>
      <c r="AW127" s="7" t="str">
        <f>IF(C127="","",COUNTIFS(ESPELHAMENTOS!$B$2:$B$2000,C127,ESPELHAMENTOS!$O$2:$O$2000,"Sim"))</f>
        <v/>
      </c>
      <c r="AX127" s="7" t="str">
        <f>IF(C127="","",IF(COUNTIFS(ESPELHAMENTOS!$B$2:$B$2000,C127,ESPELHAMENTOS!$O$2:$O$2000,"Sim",ESPELHAMENTOS!$E$2:$E$2000,"GR transportadora")&gt;0,"Sim","Não"))</f>
        <v/>
      </c>
      <c r="AY127" s="7" t="str">
        <f>IF(OR(AQ127="",C127=""),"",IFERROR(ROUND((AQ127-SUMPRODUCT(MIN((ESPELHAMENTOS!$C$2:$C$2000=A127)*ESPELHAMENTOS!$H$2:$H$2000+(ESPELHAMENTOS!$C$2:$C$2000&lt;&gt;A127)*99999)))*24,1),""))</f>
        <v/>
      </c>
      <c r="AZ127" s="7" t="str">
        <f ca="1">IF(C127="","",IF(COUNTIFS(CHECKLISTS!$B$2:$B$2000,C127,CHECKLISTS!$AH$2:$AH$2000,"Válido",CHECKLISTS!$AG$2:$AG$2000,"&gt;="&amp;INT(IF(AO127="",TODAY(),AO127)))+COUNTIFS(CHECKLISTS!$B$2:$B$2000,C127,CHECKLISTS!$AH$2:$AH$2000,"Vence &lt;=7d",CHECKLISTS!$AG$2:$AG$2000,"&gt;="&amp;INT(IF(AO127="",TODAY(),AO127)))&gt;0,"Sim","Não"))</f>
        <v/>
      </c>
      <c r="BA127" s="13" t="str">
        <f>IF(C127="","",IF(COUNTIFS(CHECKLISTS!$B$2:$B$2000,C127,CHECKLISTS!$AF$2:$AF$2000,"Aprovado")=0,"",SUMPRODUCT(MAX((CHECKLISTS!$B$2:$B$2000=C127)*CHECKLISTS!$AG$2:$AG$2000))))</f>
        <v/>
      </c>
      <c r="BB127" s="7" t="str">
        <f>IF(A127="","",IF(COUNTIFS(SMP!$B$2:$B$2000,A127,SMP!$I$2:$I$2000,"Liberada")+COUNTIFS(SMP!$B$2:$B$2000,A127,SMP!$I$2:$I$2000,"Em andamento")+COUNTIFS(SMP!$B$2:$B$2000,A127,SMP!$I$2:$I$2000,"Finalizada")&gt;0,"Sim","Não"))</f>
        <v/>
      </c>
      <c r="BC127" s="7" t="str">
        <f>IF(A127="","",IFERROR(INDEX(SMP!$A:$A,MATCH(A127,SMP!$B:$B,0)),"—"))</f>
        <v/>
      </c>
      <c r="BD127" s="7" t="str">
        <f>IF(A127="","",IFERROR(INDEX(SMP!$I:$I,MATCH(A127,SMP!$B:$B,0)),"Não aberta"))</f>
        <v/>
      </c>
      <c r="BE127" s="7" t="str">
        <f>IF(A127="","",IFERROR(INDEX(SMP!$D:$D,MATCH(A127,SMP!$B:$B,0)),""))</f>
        <v/>
      </c>
      <c r="BF127" s="7" t="str">
        <f>IF(A127="","",IF(COUNTIFS(AVERBACOES!$B$2:$B$2000,A127,AVERBACOES!$Q$2:$Q$2000,"Averbado completo")+COUNTIFS(AVERBACOES!$B$2:$B$2000,A127,AVERBACOES!$Q$2:$Q$2000,"Averbado CRT")+COUNTIFS(AVERBACOES!$B$2:$B$2000,A127,AVERBACOES!$Q$2:$Q$2000,"Averbado CT-e")+COUNTIFS(AVERBACOES!$B$2:$B$2000,A127,AVERBACOES!$Q$2:$Q$2000,"Averbado MDF-e")+COUNTIFS(AVERBACOES!$B$2:$B$2000,A127,AVERBACOES!$Q$2:$Q$2000,"Averbado pelo embarcador")&gt;0,"Sim","Não"))</f>
        <v/>
      </c>
      <c r="BG127" s="7" t="str">
        <f>IF(A127="","",IFERROR(INDEX(AVERBACOES!$L:$L,MATCH(A127,AVERBACOES!$B:$B,0)),"—"))</f>
        <v/>
      </c>
      <c r="BH127" s="7"/>
      <c r="BI127" s="7"/>
      <c r="BJ127" s="7"/>
      <c r="BK127" s="7"/>
      <c r="BL127" s="7"/>
      <c r="BM127" s="7">
        <f t="shared" si="19"/>
        <v>0</v>
      </c>
      <c r="BN127" s="7" t="str">
        <f t="shared" si="20"/>
        <v/>
      </c>
      <c r="BO127" s="7" t="str">
        <f t="shared" si="21"/>
        <v/>
      </c>
      <c r="BP127" s="7" t="str">
        <f t="shared" si="22"/>
        <v/>
      </c>
      <c r="BQ127" s="7" t="str">
        <f t="shared" si="23"/>
        <v/>
      </c>
      <c r="BR127" s="12"/>
      <c r="BS127" s="7" t="str">
        <f t="shared" si="24"/>
        <v/>
      </c>
      <c r="BT127" s="7" t="str">
        <f>IF(C127="","",IF(BV127=0,"Sem posição registrada",IFERROR(INDEX(POSICOES!$E:$E,MATCH(C127&amp;"#"&amp;ROUND(BV127*1440,0),POSICOES!$R:$R,0)),"?")))</f>
        <v/>
      </c>
      <c r="BU127" s="7" t="str">
        <f>IF(OR(C127="",BV127=0),"",IFERROR(INDEX(POSICOES!$F:$F,MATCH(C127&amp;"#"&amp;ROUND(BV127*1440,0),POSICOES!$R:$R,0))&amp;"/"&amp;INDEX(POSICOES!$G:$G,MATCH(C127&amp;"#"&amp;ROUND(BV127*1440,0),POSICOES!$R:$R,0))&amp;" - "&amp;INDEX(POSICOES!$H:$H,MATCH(C127&amp;"#"&amp;ROUND(BV127*1440,0),POSICOES!$R:$R,0)),""))</f>
        <v/>
      </c>
      <c r="BV127" s="14">
        <f>IF(C127="",0,SUMPRODUCT(MAX((POSICOES!$C$2:$C$3000=C127)*POSICOES!$B$2:$B$3000)))</f>
        <v>0</v>
      </c>
      <c r="BW127" s="7" t="str">
        <f t="shared" ca="1" si="25"/>
        <v/>
      </c>
      <c r="BX127" s="7" t="str">
        <f t="shared" ca="1" si="26"/>
        <v/>
      </c>
      <c r="BY127" s="12"/>
      <c r="BZ127" s="12"/>
      <c r="CA127" s="7" t="str">
        <f>IF(A127="","",IF(COUNTIFS(FRONTEIRA!$B$2:$B$2000,A127,FRONTEIRA!$AA$2:$AA$2000,"Sim")=0,"",ROUND(SUMIFS(FRONTEIRA!$Y$2:$Y$2000,FRONTEIRA!$B$2:$B$2000,A127,FRONTEIRA!$AA$2:$AA$2000,"Sim"),1)))</f>
        <v/>
      </c>
      <c r="CB127" s="7" t="str">
        <f>IF(A127="","",IFERROR(INDEX(FRONTEIRA!$L:$L,MATCH(A127,FRONTEIRA!$B:$B,0)),""))</f>
        <v/>
      </c>
      <c r="CC127" s="7" t="str">
        <f>IF(A127="","",IF(COUNTIFS(OCORRENCIAS!$B$2:$B$2000,A127,OCORRENCIAS!$Z$2:$Z$2000,"Sim")&gt;0,"Sim","Não"))</f>
        <v/>
      </c>
      <c r="CD127" s="7" t="str">
        <f t="shared" si="27"/>
        <v/>
      </c>
      <c r="CE127" s="7"/>
      <c r="CF127" s="7" t="str">
        <f t="shared" ca="1" si="28"/>
        <v xml:space="preserve">Motorista GR; Motorista seguradora; Veículo GR; Checklist; Espelhamento; SMP; Averbação; </v>
      </c>
      <c r="CG127" s="7" t="str">
        <f t="shared" si="29"/>
        <v/>
      </c>
      <c r="CH127" s="7" t="str">
        <f t="shared" si="30"/>
        <v/>
      </c>
      <c r="CI127" s="7" t="str">
        <f t="shared" si="31"/>
        <v>Não</v>
      </c>
      <c r="CJ127" s="7" t="str">
        <f t="shared" si="32"/>
        <v/>
      </c>
      <c r="CK127" s="7"/>
      <c r="CL127" s="7"/>
      <c r="CM127" s="7"/>
      <c r="CN127" s="12"/>
      <c r="CO127" s="7"/>
      <c r="CP127" s="7" t="str">
        <f t="shared" ca="1" si="33"/>
        <v/>
      </c>
    </row>
    <row r="128" spans="1:94" x14ac:dyDescent="0.25">
      <c r="A128" s="7"/>
      <c r="B128" s="12"/>
      <c r="C128" s="7"/>
      <c r="D128" s="7"/>
      <c r="E128" s="7"/>
      <c r="F128" s="7" t="str">
        <f>IF(C128="","",IFERROR(INDEX(VEICULOS!$C:$C,MATCH(C128,VEICULOS!$A:$A,0)),"?")&amp;IF(D128="",""," + "&amp;IFERROR(INDEX(VEICULOS!$C:$C,MATCH(D128,VEICULOS!$A:$A,0)),"?"))&amp;IF(E128="",""," + "&amp;IFERROR(INDEX(VEICULOS!$C:$C,MATCH(E128,VEICULOS!$A:$A,0)),"?")))</f>
        <v/>
      </c>
      <c r="G128" s="7" t="str">
        <f>IF(C128="","",IFERROR(INDEX(VEICULOS!$I:$I,MATCH(C128,VEICULOS!$A:$A,0)),"Não cadastrado"))</f>
        <v/>
      </c>
      <c r="H128" s="7"/>
      <c r="I128" s="7" t="str">
        <f>IF(H128="","",IFERROR(INDEX(MOTORISTAS!$B:$B,MATCH(H128,MOTORISTAS!$A:$A,0)),"Não cadastrado"))</f>
        <v/>
      </c>
      <c r="J128" s="7"/>
      <c r="K128" s="7"/>
      <c r="L128" s="7" t="str">
        <f>IF(K128="","",IFERROR(INDEX(MOTORISTAS!$B:$B,MATCH(K128,MOTORISTAS!$A:$A,0)),"Não cadastrado"))</f>
        <v/>
      </c>
      <c r="M128" s="7" t="str">
        <f>IF(H128="","",IFERROR(INDEX(MOTORISTAS!$AA:$AA,MATCH(H128,MOTORISTAS!$A:$A,0)),"Não cadastrado"))</f>
        <v/>
      </c>
      <c r="N128" s="7" t="str">
        <f>IF(H128="","",IF(COUNTIFS(CONSULTAS!$C$2:$C$2000,H128,CONSULTAS!$E$2:$E$2000,"GR",CONSULTAS!$S$2:$S$2000,"Sim")&gt;0,"Sim","Não"))</f>
        <v/>
      </c>
      <c r="O128" s="7" t="str">
        <f>IF(H128="","",IFERROR(INDEX(CONSULTAS!$L:$L,MATCH(H128&amp;"#GR",CONSULTAS!$T:$T,0)),"—"))</f>
        <v/>
      </c>
      <c r="P128" s="13" t="str">
        <f>IF(H128="","",IFERROR(INDEX(CONSULTAS!$Q:$Q,MATCH(H128&amp;"#GR",CONSULTAS!$T:$T,0)),""))</f>
        <v/>
      </c>
      <c r="Q128" s="7" t="str">
        <f>IF(H128="","",IF(COUNTIFS(CONSULTAS!$C$2:$C$2000,H128,CONSULTAS!$E$2:$E$2000,"Seguradora",CONSULTAS!$S$2:$S$2000,"Sim")&gt;0,"Sim","Não"))</f>
        <v/>
      </c>
      <c r="R128" s="7" t="str">
        <f>IF(H128="","",IFERROR(INDEX(CONSULTAS!$L:$L,MATCH(H128&amp;"#Seguradora",CONSULTAS!$T:$T,0)),"—"))</f>
        <v/>
      </c>
      <c r="S128" s="13" t="str">
        <f>IF(H128="","",IFERROR(INDEX(CONSULTAS!$Q:$Q,MATCH(H128&amp;"#Seguradora",CONSULTAS!$T:$T,0)),""))</f>
        <v/>
      </c>
      <c r="T128" s="10" t="str">
        <f>IF(H128="","",IFERROR(INDEX(CONSULTAS!$N:$N,MATCH(H128&amp;"#GR",CONSULTAS!$T:$T,0)),""))</f>
        <v/>
      </c>
      <c r="U128" s="7" t="str">
        <f>IF(K128="","N/A",IF(AND(COUNTIFS(CONSULTAS!$C$2:$C$2000,K128,CONSULTAS!$E$2:$E$2000,"GR",CONSULTAS!$S$2:$S$2000,"Sim")&gt;0,COUNTIFS(CONSULTAS!$C$2:$C$2000,K128,CONSULTAS!$E$2:$E$2000,"Seguradora",CONSULTAS!$S$2:$S$2000,"Sim")&gt;0),"Sim","Não"))</f>
        <v>N/A</v>
      </c>
      <c r="V128" s="7" t="str">
        <f>IF(C128="","",IFERROR(INDEX(VEICULOS!$X:$X,MATCH(C128,VEICULOS!$A:$A,0)),"Não"))</f>
        <v/>
      </c>
      <c r="W128" s="7"/>
      <c r="X128" s="7"/>
      <c r="Y128" s="7"/>
      <c r="Z128" s="10"/>
      <c r="AA128" s="7"/>
      <c r="AB128" s="10" t="str">
        <f t="shared" si="17"/>
        <v/>
      </c>
      <c r="AC128" s="7">
        <f>IF(OR(Y128="",AB128=""),0,SUMPRODUCT((PGR_REGRAS!$C$2:$C$61=Y128)*(PGR_REGRAS!$D$2:$D$61&lt;=AB128)*(PGR_REGRAS!$E$2:$E$61&gt;=AB128)*(PGR_REGRAS!$C$2:$C$61&lt;&gt;"")*ROW(PGR_REGRAS!$C$2:$C$61)))</f>
        <v>0</v>
      </c>
      <c r="AD128" s="7" t="str">
        <f>IF(AC128=0,IF(Y128="","","Sem regra - consultar seguradora"),INDEX(PGR_REGRAS!$A:$A,AC128))</f>
        <v/>
      </c>
      <c r="AE128" s="7" t="str">
        <f>IF(AC128=0,"",INDEX(PGR_REGRAS!$T:$T,AC128))</f>
        <v/>
      </c>
      <c r="AF128" s="7" t="str">
        <f>IF(AC128=0,"",INDEX(PGR_REGRAS!$I:$I,AC128))</f>
        <v/>
      </c>
      <c r="AG128" s="7" t="str">
        <f>IF(AC128=0,"",INDEX(PGR_REGRAS!$K:$K,AC128))</f>
        <v/>
      </c>
      <c r="AH128" s="7" t="str">
        <f t="shared" si="18"/>
        <v/>
      </c>
      <c r="AI128" s="7"/>
      <c r="AJ128" s="7"/>
      <c r="AK128" s="7"/>
      <c r="AL128" s="7"/>
      <c r="AM128" s="7"/>
      <c r="AN128" s="7"/>
      <c r="AO128" s="13"/>
      <c r="AP128" s="12"/>
      <c r="AQ128" s="12"/>
      <c r="AR128" s="7" t="str">
        <f>IF(C128="","",IFERROR(INDEX(RASTREADORES!$F:$F,MATCH(C128&amp;"#Principal",RASTREADORES!$Y:$Y,0))&amp;" ("&amp;INDEX(RASTREADORES!$G:$G,MATCH(C128&amp;"#Principal",RASTREADORES!$Y:$Y,0))&amp;")","Sem rastreador principal"))</f>
        <v/>
      </c>
      <c r="AS128" s="7" t="str">
        <f>IF(C128="","",IFERROR(INDEX(RASTREADORES!$H:$H,MATCH(C128&amp;"#Principal",RASTREADORES!$Y:$Y,0)),"—"))</f>
        <v/>
      </c>
      <c r="AT128" s="7" t="str">
        <f>IF(C128="","",IFERROR(INDEX(RASTREADORES!$A:$A,MATCH(C128&amp;"#Redundante",RASTREADORES!$Y:$Y,0)),IFERROR(INDEX(RASTREADORES!$A:$A,MATCH(C128&amp;"#Isca retornável",RASTREADORES!$Y:$Y,0)),IFERROR(INDEX(RASTREADORES!$A:$A,MATCH(C128&amp;"#Isca descartável",RASTREADORES!$Y:$Y,0)),"Nenhum"))))</f>
        <v/>
      </c>
      <c r="AU128" s="7" t="str">
        <f>IF(C128="","",IFERROR(INDEX(RASTREADORES!$L:$L,MATCH(C128&amp;"#Principal",RASTREADORES!$Y:$Y,0)),""))</f>
        <v/>
      </c>
      <c r="AV128" s="7" t="str">
        <f>IF(C128="","",IF(COUNTIFS(ESPELHAMENTOS!$B$2:$B$2000,C128,ESPELHAMENTOS!$O$2:$O$2000,"Sim")&gt;0,"Sim","Não"))</f>
        <v/>
      </c>
      <c r="AW128" s="7" t="str">
        <f>IF(C128="","",COUNTIFS(ESPELHAMENTOS!$B$2:$B$2000,C128,ESPELHAMENTOS!$O$2:$O$2000,"Sim"))</f>
        <v/>
      </c>
      <c r="AX128" s="7" t="str">
        <f>IF(C128="","",IF(COUNTIFS(ESPELHAMENTOS!$B$2:$B$2000,C128,ESPELHAMENTOS!$O$2:$O$2000,"Sim",ESPELHAMENTOS!$E$2:$E$2000,"GR transportadora")&gt;0,"Sim","Não"))</f>
        <v/>
      </c>
      <c r="AY128" s="7" t="str">
        <f>IF(OR(AQ128="",C128=""),"",IFERROR(ROUND((AQ128-SUMPRODUCT(MIN((ESPELHAMENTOS!$C$2:$C$2000=A128)*ESPELHAMENTOS!$H$2:$H$2000+(ESPELHAMENTOS!$C$2:$C$2000&lt;&gt;A128)*99999)))*24,1),""))</f>
        <v/>
      </c>
      <c r="AZ128" s="7" t="str">
        <f ca="1">IF(C128="","",IF(COUNTIFS(CHECKLISTS!$B$2:$B$2000,C128,CHECKLISTS!$AH$2:$AH$2000,"Válido",CHECKLISTS!$AG$2:$AG$2000,"&gt;="&amp;INT(IF(AO128="",TODAY(),AO128)))+COUNTIFS(CHECKLISTS!$B$2:$B$2000,C128,CHECKLISTS!$AH$2:$AH$2000,"Vence &lt;=7d",CHECKLISTS!$AG$2:$AG$2000,"&gt;="&amp;INT(IF(AO128="",TODAY(),AO128)))&gt;0,"Sim","Não"))</f>
        <v/>
      </c>
      <c r="BA128" s="13" t="str">
        <f>IF(C128="","",IF(COUNTIFS(CHECKLISTS!$B$2:$B$2000,C128,CHECKLISTS!$AF$2:$AF$2000,"Aprovado")=0,"",SUMPRODUCT(MAX((CHECKLISTS!$B$2:$B$2000=C128)*CHECKLISTS!$AG$2:$AG$2000))))</f>
        <v/>
      </c>
      <c r="BB128" s="7" t="str">
        <f>IF(A128="","",IF(COUNTIFS(SMP!$B$2:$B$2000,A128,SMP!$I$2:$I$2000,"Liberada")+COUNTIFS(SMP!$B$2:$B$2000,A128,SMP!$I$2:$I$2000,"Em andamento")+COUNTIFS(SMP!$B$2:$B$2000,A128,SMP!$I$2:$I$2000,"Finalizada")&gt;0,"Sim","Não"))</f>
        <v/>
      </c>
      <c r="BC128" s="7" t="str">
        <f>IF(A128="","",IFERROR(INDEX(SMP!$A:$A,MATCH(A128,SMP!$B:$B,0)),"—"))</f>
        <v/>
      </c>
      <c r="BD128" s="7" t="str">
        <f>IF(A128="","",IFERROR(INDEX(SMP!$I:$I,MATCH(A128,SMP!$B:$B,0)),"Não aberta"))</f>
        <v/>
      </c>
      <c r="BE128" s="7" t="str">
        <f>IF(A128="","",IFERROR(INDEX(SMP!$D:$D,MATCH(A128,SMP!$B:$B,0)),""))</f>
        <v/>
      </c>
      <c r="BF128" s="7" t="str">
        <f>IF(A128="","",IF(COUNTIFS(AVERBACOES!$B$2:$B$2000,A128,AVERBACOES!$Q$2:$Q$2000,"Averbado completo")+COUNTIFS(AVERBACOES!$B$2:$B$2000,A128,AVERBACOES!$Q$2:$Q$2000,"Averbado CRT")+COUNTIFS(AVERBACOES!$B$2:$B$2000,A128,AVERBACOES!$Q$2:$Q$2000,"Averbado CT-e")+COUNTIFS(AVERBACOES!$B$2:$B$2000,A128,AVERBACOES!$Q$2:$Q$2000,"Averbado MDF-e")+COUNTIFS(AVERBACOES!$B$2:$B$2000,A128,AVERBACOES!$Q$2:$Q$2000,"Averbado pelo embarcador")&gt;0,"Sim","Não"))</f>
        <v/>
      </c>
      <c r="BG128" s="7" t="str">
        <f>IF(A128="","",IFERROR(INDEX(AVERBACOES!$L:$L,MATCH(A128,AVERBACOES!$B:$B,0)),"—"))</f>
        <v/>
      </c>
      <c r="BH128" s="7"/>
      <c r="BI128" s="7"/>
      <c r="BJ128" s="7"/>
      <c r="BK128" s="7"/>
      <c r="BL128" s="7"/>
      <c r="BM128" s="7">
        <f t="shared" si="19"/>
        <v>0</v>
      </c>
      <c r="BN128" s="7" t="str">
        <f t="shared" si="20"/>
        <v/>
      </c>
      <c r="BO128" s="7" t="str">
        <f t="shared" si="21"/>
        <v/>
      </c>
      <c r="BP128" s="7" t="str">
        <f t="shared" si="22"/>
        <v/>
      </c>
      <c r="BQ128" s="7" t="str">
        <f t="shared" si="23"/>
        <v/>
      </c>
      <c r="BR128" s="12"/>
      <c r="BS128" s="7" t="str">
        <f t="shared" si="24"/>
        <v/>
      </c>
      <c r="BT128" s="7" t="str">
        <f>IF(C128="","",IF(BV128=0,"Sem posição registrada",IFERROR(INDEX(POSICOES!$E:$E,MATCH(C128&amp;"#"&amp;ROUND(BV128*1440,0),POSICOES!$R:$R,0)),"?")))</f>
        <v/>
      </c>
      <c r="BU128" s="7" t="str">
        <f>IF(OR(C128="",BV128=0),"",IFERROR(INDEX(POSICOES!$F:$F,MATCH(C128&amp;"#"&amp;ROUND(BV128*1440,0),POSICOES!$R:$R,0))&amp;"/"&amp;INDEX(POSICOES!$G:$G,MATCH(C128&amp;"#"&amp;ROUND(BV128*1440,0),POSICOES!$R:$R,0))&amp;" - "&amp;INDEX(POSICOES!$H:$H,MATCH(C128&amp;"#"&amp;ROUND(BV128*1440,0),POSICOES!$R:$R,0)),""))</f>
        <v/>
      </c>
      <c r="BV128" s="14">
        <f>IF(C128="",0,SUMPRODUCT(MAX((POSICOES!$C$2:$C$3000=C128)*POSICOES!$B$2:$B$3000)))</f>
        <v>0</v>
      </c>
      <c r="BW128" s="7" t="str">
        <f t="shared" ca="1" si="25"/>
        <v/>
      </c>
      <c r="BX128" s="7" t="str">
        <f t="shared" ca="1" si="26"/>
        <v/>
      </c>
      <c r="BY128" s="12"/>
      <c r="BZ128" s="12"/>
      <c r="CA128" s="7" t="str">
        <f>IF(A128="","",IF(COUNTIFS(FRONTEIRA!$B$2:$B$2000,A128,FRONTEIRA!$AA$2:$AA$2000,"Sim")=0,"",ROUND(SUMIFS(FRONTEIRA!$Y$2:$Y$2000,FRONTEIRA!$B$2:$B$2000,A128,FRONTEIRA!$AA$2:$AA$2000,"Sim"),1)))</f>
        <v/>
      </c>
      <c r="CB128" s="7" t="str">
        <f>IF(A128="","",IFERROR(INDEX(FRONTEIRA!$L:$L,MATCH(A128,FRONTEIRA!$B:$B,0)),""))</f>
        <v/>
      </c>
      <c r="CC128" s="7" t="str">
        <f>IF(A128="","",IF(COUNTIFS(OCORRENCIAS!$B$2:$B$2000,A128,OCORRENCIAS!$Z$2:$Z$2000,"Sim")&gt;0,"Sim","Não"))</f>
        <v/>
      </c>
      <c r="CD128" s="7" t="str">
        <f t="shared" si="27"/>
        <v/>
      </c>
      <c r="CE128" s="7"/>
      <c r="CF128" s="7" t="str">
        <f t="shared" ca="1" si="28"/>
        <v xml:space="preserve">Motorista GR; Motorista seguradora; Veículo GR; Checklist; Espelhamento; SMP; Averbação; </v>
      </c>
      <c r="CG128" s="7" t="str">
        <f t="shared" si="29"/>
        <v/>
      </c>
      <c r="CH128" s="7" t="str">
        <f t="shared" si="30"/>
        <v/>
      </c>
      <c r="CI128" s="7" t="str">
        <f t="shared" si="31"/>
        <v>Não</v>
      </c>
      <c r="CJ128" s="7" t="str">
        <f t="shared" si="32"/>
        <v/>
      </c>
      <c r="CK128" s="7"/>
      <c r="CL128" s="7"/>
      <c r="CM128" s="7"/>
      <c r="CN128" s="12"/>
      <c r="CO128" s="7"/>
      <c r="CP128" s="7" t="str">
        <f t="shared" ca="1" si="33"/>
        <v/>
      </c>
    </row>
    <row r="129" spans="1:94" x14ac:dyDescent="0.25">
      <c r="A129" s="7"/>
      <c r="B129" s="12"/>
      <c r="C129" s="7"/>
      <c r="D129" s="7"/>
      <c r="E129" s="7"/>
      <c r="F129" s="7" t="str">
        <f>IF(C129="","",IFERROR(INDEX(VEICULOS!$C:$C,MATCH(C129,VEICULOS!$A:$A,0)),"?")&amp;IF(D129="",""," + "&amp;IFERROR(INDEX(VEICULOS!$C:$C,MATCH(D129,VEICULOS!$A:$A,0)),"?"))&amp;IF(E129="",""," + "&amp;IFERROR(INDEX(VEICULOS!$C:$C,MATCH(E129,VEICULOS!$A:$A,0)),"?")))</f>
        <v/>
      </c>
      <c r="G129" s="7" t="str">
        <f>IF(C129="","",IFERROR(INDEX(VEICULOS!$I:$I,MATCH(C129,VEICULOS!$A:$A,0)),"Não cadastrado"))</f>
        <v/>
      </c>
      <c r="H129" s="7"/>
      <c r="I129" s="7" t="str">
        <f>IF(H129="","",IFERROR(INDEX(MOTORISTAS!$B:$B,MATCH(H129,MOTORISTAS!$A:$A,0)),"Não cadastrado"))</f>
        <v/>
      </c>
      <c r="J129" s="7"/>
      <c r="K129" s="7"/>
      <c r="L129" s="7" t="str">
        <f>IF(K129="","",IFERROR(INDEX(MOTORISTAS!$B:$B,MATCH(K129,MOTORISTAS!$A:$A,0)),"Não cadastrado"))</f>
        <v/>
      </c>
      <c r="M129" s="7" t="str">
        <f>IF(H129="","",IFERROR(INDEX(MOTORISTAS!$AA:$AA,MATCH(H129,MOTORISTAS!$A:$A,0)),"Não cadastrado"))</f>
        <v/>
      </c>
      <c r="N129" s="7" t="str">
        <f>IF(H129="","",IF(COUNTIFS(CONSULTAS!$C$2:$C$2000,H129,CONSULTAS!$E$2:$E$2000,"GR",CONSULTAS!$S$2:$S$2000,"Sim")&gt;0,"Sim","Não"))</f>
        <v/>
      </c>
      <c r="O129" s="7" t="str">
        <f>IF(H129="","",IFERROR(INDEX(CONSULTAS!$L:$L,MATCH(H129&amp;"#GR",CONSULTAS!$T:$T,0)),"—"))</f>
        <v/>
      </c>
      <c r="P129" s="13" t="str">
        <f>IF(H129="","",IFERROR(INDEX(CONSULTAS!$Q:$Q,MATCH(H129&amp;"#GR",CONSULTAS!$T:$T,0)),""))</f>
        <v/>
      </c>
      <c r="Q129" s="7" t="str">
        <f>IF(H129="","",IF(COUNTIFS(CONSULTAS!$C$2:$C$2000,H129,CONSULTAS!$E$2:$E$2000,"Seguradora",CONSULTAS!$S$2:$S$2000,"Sim")&gt;0,"Sim","Não"))</f>
        <v/>
      </c>
      <c r="R129" s="7" t="str">
        <f>IF(H129="","",IFERROR(INDEX(CONSULTAS!$L:$L,MATCH(H129&amp;"#Seguradora",CONSULTAS!$T:$T,0)),"—"))</f>
        <v/>
      </c>
      <c r="S129" s="13" t="str">
        <f>IF(H129="","",IFERROR(INDEX(CONSULTAS!$Q:$Q,MATCH(H129&amp;"#Seguradora",CONSULTAS!$T:$T,0)),""))</f>
        <v/>
      </c>
      <c r="T129" s="10" t="str">
        <f>IF(H129="","",IFERROR(INDEX(CONSULTAS!$N:$N,MATCH(H129&amp;"#GR",CONSULTAS!$T:$T,0)),""))</f>
        <v/>
      </c>
      <c r="U129" s="7" t="str">
        <f>IF(K129="","N/A",IF(AND(COUNTIFS(CONSULTAS!$C$2:$C$2000,K129,CONSULTAS!$E$2:$E$2000,"GR",CONSULTAS!$S$2:$S$2000,"Sim")&gt;0,COUNTIFS(CONSULTAS!$C$2:$C$2000,K129,CONSULTAS!$E$2:$E$2000,"Seguradora",CONSULTAS!$S$2:$S$2000,"Sim")&gt;0),"Sim","Não"))</f>
        <v>N/A</v>
      </c>
      <c r="V129" s="7" t="str">
        <f>IF(C129="","",IFERROR(INDEX(VEICULOS!$X:$X,MATCH(C129,VEICULOS!$A:$A,0)),"Não"))</f>
        <v/>
      </c>
      <c r="W129" s="7"/>
      <c r="X129" s="7"/>
      <c r="Y129" s="7"/>
      <c r="Z129" s="10"/>
      <c r="AA129" s="7"/>
      <c r="AB129" s="10" t="str">
        <f t="shared" si="17"/>
        <v/>
      </c>
      <c r="AC129" s="7">
        <f>IF(OR(Y129="",AB129=""),0,SUMPRODUCT((PGR_REGRAS!$C$2:$C$61=Y129)*(PGR_REGRAS!$D$2:$D$61&lt;=AB129)*(PGR_REGRAS!$E$2:$E$61&gt;=AB129)*(PGR_REGRAS!$C$2:$C$61&lt;&gt;"")*ROW(PGR_REGRAS!$C$2:$C$61)))</f>
        <v>0</v>
      </c>
      <c r="AD129" s="7" t="str">
        <f>IF(AC129=0,IF(Y129="","","Sem regra - consultar seguradora"),INDEX(PGR_REGRAS!$A:$A,AC129))</f>
        <v/>
      </c>
      <c r="AE129" s="7" t="str">
        <f>IF(AC129=0,"",INDEX(PGR_REGRAS!$T:$T,AC129))</f>
        <v/>
      </c>
      <c r="AF129" s="7" t="str">
        <f>IF(AC129=0,"",INDEX(PGR_REGRAS!$I:$I,AC129))</f>
        <v/>
      </c>
      <c r="AG129" s="7" t="str">
        <f>IF(AC129=0,"",INDEX(PGR_REGRAS!$K:$K,AC129))</f>
        <v/>
      </c>
      <c r="AH129" s="7" t="str">
        <f t="shared" si="18"/>
        <v/>
      </c>
      <c r="AI129" s="7"/>
      <c r="AJ129" s="7"/>
      <c r="AK129" s="7"/>
      <c r="AL129" s="7"/>
      <c r="AM129" s="7"/>
      <c r="AN129" s="7"/>
      <c r="AO129" s="13"/>
      <c r="AP129" s="12"/>
      <c r="AQ129" s="12"/>
      <c r="AR129" s="7" t="str">
        <f>IF(C129="","",IFERROR(INDEX(RASTREADORES!$F:$F,MATCH(C129&amp;"#Principal",RASTREADORES!$Y:$Y,0))&amp;" ("&amp;INDEX(RASTREADORES!$G:$G,MATCH(C129&amp;"#Principal",RASTREADORES!$Y:$Y,0))&amp;")","Sem rastreador principal"))</f>
        <v/>
      </c>
      <c r="AS129" s="7" t="str">
        <f>IF(C129="","",IFERROR(INDEX(RASTREADORES!$H:$H,MATCH(C129&amp;"#Principal",RASTREADORES!$Y:$Y,0)),"—"))</f>
        <v/>
      </c>
      <c r="AT129" s="7" t="str">
        <f>IF(C129="","",IFERROR(INDEX(RASTREADORES!$A:$A,MATCH(C129&amp;"#Redundante",RASTREADORES!$Y:$Y,0)),IFERROR(INDEX(RASTREADORES!$A:$A,MATCH(C129&amp;"#Isca retornável",RASTREADORES!$Y:$Y,0)),IFERROR(INDEX(RASTREADORES!$A:$A,MATCH(C129&amp;"#Isca descartável",RASTREADORES!$Y:$Y,0)),"Nenhum"))))</f>
        <v/>
      </c>
      <c r="AU129" s="7" t="str">
        <f>IF(C129="","",IFERROR(INDEX(RASTREADORES!$L:$L,MATCH(C129&amp;"#Principal",RASTREADORES!$Y:$Y,0)),""))</f>
        <v/>
      </c>
      <c r="AV129" s="7" t="str">
        <f>IF(C129="","",IF(COUNTIFS(ESPELHAMENTOS!$B$2:$B$2000,C129,ESPELHAMENTOS!$O$2:$O$2000,"Sim")&gt;0,"Sim","Não"))</f>
        <v/>
      </c>
      <c r="AW129" s="7" t="str">
        <f>IF(C129="","",COUNTIFS(ESPELHAMENTOS!$B$2:$B$2000,C129,ESPELHAMENTOS!$O$2:$O$2000,"Sim"))</f>
        <v/>
      </c>
      <c r="AX129" s="7" t="str">
        <f>IF(C129="","",IF(COUNTIFS(ESPELHAMENTOS!$B$2:$B$2000,C129,ESPELHAMENTOS!$O$2:$O$2000,"Sim",ESPELHAMENTOS!$E$2:$E$2000,"GR transportadora")&gt;0,"Sim","Não"))</f>
        <v/>
      </c>
      <c r="AY129" s="7" t="str">
        <f>IF(OR(AQ129="",C129=""),"",IFERROR(ROUND((AQ129-SUMPRODUCT(MIN((ESPELHAMENTOS!$C$2:$C$2000=A129)*ESPELHAMENTOS!$H$2:$H$2000+(ESPELHAMENTOS!$C$2:$C$2000&lt;&gt;A129)*99999)))*24,1),""))</f>
        <v/>
      </c>
      <c r="AZ129" s="7" t="str">
        <f ca="1">IF(C129="","",IF(COUNTIFS(CHECKLISTS!$B$2:$B$2000,C129,CHECKLISTS!$AH$2:$AH$2000,"Válido",CHECKLISTS!$AG$2:$AG$2000,"&gt;="&amp;INT(IF(AO129="",TODAY(),AO129)))+COUNTIFS(CHECKLISTS!$B$2:$B$2000,C129,CHECKLISTS!$AH$2:$AH$2000,"Vence &lt;=7d",CHECKLISTS!$AG$2:$AG$2000,"&gt;="&amp;INT(IF(AO129="",TODAY(),AO129)))&gt;0,"Sim","Não"))</f>
        <v/>
      </c>
      <c r="BA129" s="13" t="str">
        <f>IF(C129="","",IF(COUNTIFS(CHECKLISTS!$B$2:$B$2000,C129,CHECKLISTS!$AF$2:$AF$2000,"Aprovado")=0,"",SUMPRODUCT(MAX((CHECKLISTS!$B$2:$B$2000=C129)*CHECKLISTS!$AG$2:$AG$2000))))</f>
        <v/>
      </c>
      <c r="BB129" s="7" t="str">
        <f>IF(A129="","",IF(COUNTIFS(SMP!$B$2:$B$2000,A129,SMP!$I$2:$I$2000,"Liberada")+COUNTIFS(SMP!$B$2:$B$2000,A129,SMP!$I$2:$I$2000,"Em andamento")+COUNTIFS(SMP!$B$2:$B$2000,A129,SMP!$I$2:$I$2000,"Finalizada")&gt;0,"Sim","Não"))</f>
        <v/>
      </c>
      <c r="BC129" s="7" t="str">
        <f>IF(A129="","",IFERROR(INDEX(SMP!$A:$A,MATCH(A129,SMP!$B:$B,0)),"—"))</f>
        <v/>
      </c>
      <c r="BD129" s="7" t="str">
        <f>IF(A129="","",IFERROR(INDEX(SMP!$I:$I,MATCH(A129,SMP!$B:$B,0)),"Não aberta"))</f>
        <v/>
      </c>
      <c r="BE129" s="7" t="str">
        <f>IF(A129="","",IFERROR(INDEX(SMP!$D:$D,MATCH(A129,SMP!$B:$B,0)),""))</f>
        <v/>
      </c>
      <c r="BF129" s="7" t="str">
        <f>IF(A129="","",IF(COUNTIFS(AVERBACOES!$B$2:$B$2000,A129,AVERBACOES!$Q$2:$Q$2000,"Averbado completo")+COUNTIFS(AVERBACOES!$B$2:$B$2000,A129,AVERBACOES!$Q$2:$Q$2000,"Averbado CRT")+COUNTIFS(AVERBACOES!$B$2:$B$2000,A129,AVERBACOES!$Q$2:$Q$2000,"Averbado CT-e")+COUNTIFS(AVERBACOES!$B$2:$B$2000,A129,AVERBACOES!$Q$2:$Q$2000,"Averbado MDF-e")+COUNTIFS(AVERBACOES!$B$2:$B$2000,A129,AVERBACOES!$Q$2:$Q$2000,"Averbado pelo embarcador")&gt;0,"Sim","Não"))</f>
        <v/>
      </c>
      <c r="BG129" s="7" t="str">
        <f>IF(A129="","",IFERROR(INDEX(AVERBACOES!$L:$L,MATCH(A129,AVERBACOES!$B:$B,0)),"—"))</f>
        <v/>
      </c>
      <c r="BH129" s="7"/>
      <c r="BI129" s="7"/>
      <c r="BJ129" s="7"/>
      <c r="BK129" s="7"/>
      <c r="BL129" s="7"/>
      <c r="BM129" s="7">
        <f t="shared" si="19"/>
        <v>0</v>
      </c>
      <c r="BN129" s="7" t="str">
        <f t="shared" si="20"/>
        <v/>
      </c>
      <c r="BO129" s="7" t="str">
        <f t="shared" si="21"/>
        <v/>
      </c>
      <c r="BP129" s="7" t="str">
        <f t="shared" si="22"/>
        <v/>
      </c>
      <c r="BQ129" s="7" t="str">
        <f t="shared" si="23"/>
        <v/>
      </c>
      <c r="BR129" s="12"/>
      <c r="BS129" s="7" t="str">
        <f t="shared" si="24"/>
        <v/>
      </c>
      <c r="BT129" s="7" t="str">
        <f>IF(C129="","",IF(BV129=0,"Sem posição registrada",IFERROR(INDEX(POSICOES!$E:$E,MATCH(C129&amp;"#"&amp;ROUND(BV129*1440,0),POSICOES!$R:$R,0)),"?")))</f>
        <v/>
      </c>
      <c r="BU129" s="7" t="str">
        <f>IF(OR(C129="",BV129=0),"",IFERROR(INDEX(POSICOES!$F:$F,MATCH(C129&amp;"#"&amp;ROUND(BV129*1440,0),POSICOES!$R:$R,0))&amp;"/"&amp;INDEX(POSICOES!$G:$G,MATCH(C129&amp;"#"&amp;ROUND(BV129*1440,0),POSICOES!$R:$R,0))&amp;" - "&amp;INDEX(POSICOES!$H:$H,MATCH(C129&amp;"#"&amp;ROUND(BV129*1440,0),POSICOES!$R:$R,0)),""))</f>
        <v/>
      </c>
      <c r="BV129" s="14">
        <f>IF(C129="",0,SUMPRODUCT(MAX((POSICOES!$C$2:$C$3000=C129)*POSICOES!$B$2:$B$3000)))</f>
        <v>0</v>
      </c>
      <c r="BW129" s="7" t="str">
        <f t="shared" ca="1" si="25"/>
        <v/>
      </c>
      <c r="BX129" s="7" t="str">
        <f t="shared" ca="1" si="26"/>
        <v/>
      </c>
      <c r="BY129" s="12"/>
      <c r="BZ129" s="12"/>
      <c r="CA129" s="7" t="str">
        <f>IF(A129="","",IF(COUNTIFS(FRONTEIRA!$B$2:$B$2000,A129,FRONTEIRA!$AA$2:$AA$2000,"Sim")=0,"",ROUND(SUMIFS(FRONTEIRA!$Y$2:$Y$2000,FRONTEIRA!$B$2:$B$2000,A129,FRONTEIRA!$AA$2:$AA$2000,"Sim"),1)))</f>
        <v/>
      </c>
      <c r="CB129" s="7" t="str">
        <f>IF(A129="","",IFERROR(INDEX(FRONTEIRA!$L:$L,MATCH(A129,FRONTEIRA!$B:$B,0)),""))</f>
        <v/>
      </c>
      <c r="CC129" s="7" t="str">
        <f>IF(A129="","",IF(COUNTIFS(OCORRENCIAS!$B$2:$B$2000,A129,OCORRENCIAS!$Z$2:$Z$2000,"Sim")&gt;0,"Sim","Não"))</f>
        <v/>
      </c>
      <c r="CD129" s="7" t="str">
        <f t="shared" si="27"/>
        <v/>
      </c>
      <c r="CE129" s="7"/>
      <c r="CF129" s="7" t="str">
        <f t="shared" ca="1" si="28"/>
        <v xml:space="preserve">Motorista GR; Motorista seguradora; Veículo GR; Checklist; Espelhamento; SMP; Averbação; </v>
      </c>
      <c r="CG129" s="7" t="str">
        <f t="shared" si="29"/>
        <v/>
      </c>
      <c r="CH129" s="7" t="str">
        <f t="shared" si="30"/>
        <v/>
      </c>
      <c r="CI129" s="7" t="str">
        <f t="shared" si="31"/>
        <v>Não</v>
      </c>
      <c r="CJ129" s="7" t="str">
        <f t="shared" si="32"/>
        <v/>
      </c>
      <c r="CK129" s="7"/>
      <c r="CL129" s="7"/>
      <c r="CM129" s="7"/>
      <c r="CN129" s="12"/>
      <c r="CO129" s="7"/>
      <c r="CP129" s="7" t="str">
        <f t="shared" ca="1" si="33"/>
        <v/>
      </c>
    </row>
    <row r="130" spans="1:94" x14ac:dyDescent="0.25">
      <c r="A130" s="7"/>
      <c r="B130" s="12"/>
      <c r="C130" s="7"/>
      <c r="D130" s="7"/>
      <c r="E130" s="7"/>
      <c r="F130" s="7" t="str">
        <f>IF(C130="","",IFERROR(INDEX(VEICULOS!$C:$C,MATCH(C130,VEICULOS!$A:$A,0)),"?")&amp;IF(D130="",""," + "&amp;IFERROR(INDEX(VEICULOS!$C:$C,MATCH(D130,VEICULOS!$A:$A,0)),"?"))&amp;IF(E130="",""," + "&amp;IFERROR(INDEX(VEICULOS!$C:$C,MATCH(E130,VEICULOS!$A:$A,0)),"?")))</f>
        <v/>
      </c>
      <c r="G130" s="7" t="str">
        <f>IF(C130="","",IFERROR(INDEX(VEICULOS!$I:$I,MATCH(C130,VEICULOS!$A:$A,0)),"Não cadastrado"))</f>
        <v/>
      </c>
      <c r="H130" s="7"/>
      <c r="I130" s="7" t="str">
        <f>IF(H130="","",IFERROR(INDEX(MOTORISTAS!$B:$B,MATCH(H130,MOTORISTAS!$A:$A,0)),"Não cadastrado"))</f>
        <v/>
      </c>
      <c r="J130" s="7"/>
      <c r="K130" s="7"/>
      <c r="L130" s="7" t="str">
        <f>IF(K130="","",IFERROR(INDEX(MOTORISTAS!$B:$B,MATCH(K130,MOTORISTAS!$A:$A,0)),"Não cadastrado"))</f>
        <v/>
      </c>
      <c r="M130" s="7" t="str">
        <f>IF(H130="","",IFERROR(INDEX(MOTORISTAS!$AA:$AA,MATCH(H130,MOTORISTAS!$A:$A,0)),"Não cadastrado"))</f>
        <v/>
      </c>
      <c r="N130" s="7" t="str">
        <f>IF(H130="","",IF(COUNTIFS(CONSULTAS!$C$2:$C$2000,H130,CONSULTAS!$E$2:$E$2000,"GR",CONSULTAS!$S$2:$S$2000,"Sim")&gt;0,"Sim","Não"))</f>
        <v/>
      </c>
      <c r="O130" s="7" t="str">
        <f>IF(H130="","",IFERROR(INDEX(CONSULTAS!$L:$L,MATCH(H130&amp;"#GR",CONSULTAS!$T:$T,0)),"—"))</f>
        <v/>
      </c>
      <c r="P130" s="13" t="str">
        <f>IF(H130="","",IFERROR(INDEX(CONSULTAS!$Q:$Q,MATCH(H130&amp;"#GR",CONSULTAS!$T:$T,0)),""))</f>
        <v/>
      </c>
      <c r="Q130" s="7" t="str">
        <f>IF(H130="","",IF(COUNTIFS(CONSULTAS!$C$2:$C$2000,H130,CONSULTAS!$E$2:$E$2000,"Seguradora",CONSULTAS!$S$2:$S$2000,"Sim")&gt;0,"Sim","Não"))</f>
        <v/>
      </c>
      <c r="R130" s="7" t="str">
        <f>IF(H130="","",IFERROR(INDEX(CONSULTAS!$L:$L,MATCH(H130&amp;"#Seguradora",CONSULTAS!$T:$T,0)),"—"))</f>
        <v/>
      </c>
      <c r="S130" s="13" t="str">
        <f>IF(H130="","",IFERROR(INDEX(CONSULTAS!$Q:$Q,MATCH(H130&amp;"#Seguradora",CONSULTAS!$T:$T,0)),""))</f>
        <v/>
      </c>
      <c r="T130" s="10" t="str">
        <f>IF(H130="","",IFERROR(INDEX(CONSULTAS!$N:$N,MATCH(H130&amp;"#GR",CONSULTAS!$T:$T,0)),""))</f>
        <v/>
      </c>
      <c r="U130" s="7" t="str">
        <f>IF(K130="","N/A",IF(AND(COUNTIFS(CONSULTAS!$C$2:$C$2000,K130,CONSULTAS!$E$2:$E$2000,"GR",CONSULTAS!$S$2:$S$2000,"Sim")&gt;0,COUNTIFS(CONSULTAS!$C$2:$C$2000,K130,CONSULTAS!$E$2:$E$2000,"Seguradora",CONSULTAS!$S$2:$S$2000,"Sim")&gt;0),"Sim","Não"))</f>
        <v>N/A</v>
      </c>
      <c r="V130" s="7" t="str">
        <f>IF(C130="","",IFERROR(INDEX(VEICULOS!$X:$X,MATCH(C130,VEICULOS!$A:$A,0)),"Não"))</f>
        <v/>
      </c>
      <c r="W130" s="7"/>
      <c r="X130" s="7"/>
      <c r="Y130" s="7"/>
      <c r="Z130" s="10"/>
      <c r="AA130" s="7"/>
      <c r="AB130" s="10" t="str">
        <f t="shared" ref="AB130:AB193" si="34">IF(Z130="","",IF(AA130="USD",Z130*P_TAXA_USD,Z130))</f>
        <v/>
      </c>
      <c r="AC130" s="7">
        <f>IF(OR(Y130="",AB130=""),0,SUMPRODUCT((PGR_REGRAS!$C$2:$C$61=Y130)*(PGR_REGRAS!$D$2:$D$61&lt;=AB130)*(PGR_REGRAS!$E$2:$E$61&gt;=AB130)*(PGR_REGRAS!$C$2:$C$61&lt;&gt;"")*ROW(PGR_REGRAS!$C$2:$C$61)))</f>
        <v>0</v>
      </c>
      <c r="AD130" s="7" t="str">
        <f>IF(AC130=0,IF(Y130="","","Sem regra - consultar seguradora"),INDEX(PGR_REGRAS!$A:$A,AC130))</f>
        <v/>
      </c>
      <c r="AE130" s="7" t="str">
        <f>IF(AC130=0,"",INDEX(PGR_REGRAS!$T:$T,AC130))</f>
        <v/>
      </c>
      <c r="AF130" s="7" t="str">
        <f>IF(AC130=0,"",INDEX(PGR_REGRAS!$I:$I,AC130))</f>
        <v/>
      </c>
      <c r="AG130" s="7" t="str">
        <f>IF(AC130=0,"",INDEX(PGR_REGRAS!$K:$K,AC130))</f>
        <v/>
      </c>
      <c r="AH130" s="7" t="str">
        <f t="shared" ref="AH130:AH193" si="35">IF(AB130="","",IF(AB130&gt;P_LMG_REF,"Sim","Não"))</f>
        <v/>
      </c>
      <c r="AI130" s="7"/>
      <c r="AJ130" s="7"/>
      <c r="AK130" s="7"/>
      <c r="AL130" s="7"/>
      <c r="AM130" s="7"/>
      <c r="AN130" s="7"/>
      <c r="AO130" s="13"/>
      <c r="AP130" s="12"/>
      <c r="AQ130" s="12"/>
      <c r="AR130" s="7" t="str">
        <f>IF(C130="","",IFERROR(INDEX(RASTREADORES!$F:$F,MATCH(C130&amp;"#Principal",RASTREADORES!$Y:$Y,0))&amp;" ("&amp;INDEX(RASTREADORES!$G:$G,MATCH(C130&amp;"#Principal",RASTREADORES!$Y:$Y,0))&amp;")","Sem rastreador principal"))</f>
        <v/>
      </c>
      <c r="AS130" s="7" t="str">
        <f>IF(C130="","",IFERROR(INDEX(RASTREADORES!$H:$H,MATCH(C130&amp;"#Principal",RASTREADORES!$Y:$Y,0)),"—"))</f>
        <v/>
      </c>
      <c r="AT130" s="7" t="str">
        <f>IF(C130="","",IFERROR(INDEX(RASTREADORES!$A:$A,MATCH(C130&amp;"#Redundante",RASTREADORES!$Y:$Y,0)),IFERROR(INDEX(RASTREADORES!$A:$A,MATCH(C130&amp;"#Isca retornável",RASTREADORES!$Y:$Y,0)),IFERROR(INDEX(RASTREADORES!$A:$A,MATCH(C130&amp;"#Isca descartável",RASTREADORES!$Y:$Y,0)),"Nenhum"))))</f>
        <v/>
      </c>
      <c r="AU130" s="7" t="str">
        <f>IF(C130="","",IFERROR(INDEX(RASTREADORES!$L:$L,MATCH(C130&amp;"#Principal",RASTREADORES!$Y:$Y,0)),""))</f>
        <v/>
      </c>
      <c r="AV130" s="7" t="str">
        <f>IF(C130="","",IF(COUNTIFS(ESPELHAMENTOS!$B$2:$B$2000,C130,ESPELHAMENTOS!$O$2:$O$2000,"Sim")&gt;0,"Sim","Não"))</f>
        <v/>
      </c>
      <c r="AW130" s="7" t="str">
        <f>IF(C130="","",COUNTIFS(ESPELHAMENTOS!$B$2:$B$2000,C130,ESPELHAMENTOS!$O$2:$O$2000,"Sim"))</f>
        <v/>
      </c>
      <c r="AX130" s="7" t="str">
        <f>IF(C130="","",IF(COUNTIFS(ESPELHAMENTOS!$B$2:$B$2000,C130,ESPELHAMENTOS!$O$2:$O$2000,"Sim",ESPELHAMENTOS!$E$2:$E$2000,"GR transportadora")&gt;0,"Sim","Não"))</f>
        <v/>
      </c>
      <c r="AY130" s="7" t="str">
        <f>IF(OR(AQ130="",C130=""),"",IFERROR(ROUND((AQ130-SUMPRODUCT(MIN((ESPELHAMENTOS!$C$2:$C$2000=A130)*ESPELHAMENTOS!$H$2:$H$2000+(ESPELHAMENTOS!$C$2:$C$2000&lt;&gt;A130)*99999)))*24,1),""))</f>
        <v/>
      </c>
      <c r="AZ130" s="7" t="str">
        <f ca="1">IF(C130="","",IF(COUNTIFS(CHECKLISTS!$B$2:$B$2000,C130,CHECKLISTS!$AH$2:$AH$2000,"Válido",CHECKLISTS!$AG$2:$AG$2000,"&gt;="&amp;INT(IF(AO130="",TODAY(),AO130)))+COUNTIFS(CHECKLISTS!$B$2:$B$2000,C130,CHECKLISTS!$AH$2:$AH$2000,"Vence &lt;=7d",CHECKLISTS!$AG$2:$AG$2000,"&gt;="&amp;INT(IF(AO130="",TODAY(),AO130)))&gt;0,"Sim","Não"))</f>
        <v/>
      </c>
      <c r="BA130" s="13" t="str">
        <f>IF(C130="","",IF(COUNTIFS(CHECKLISTS!$B$2:$B$2000,C130,CHECKLISTS!$AF$2:$AF$2000,"Aprovado")=0,"",SUMPRODUCT(MAX((CHECKLISTS!$B$2:$B$2000=C130)*CHECKLISTS!$AG$2:$AG$2000))))</f>
        <v/>
      </c>
      <c r="BB130" s="7" t="str">
        <f>IF(A130="","",IF(COUNTIFS(SMP!$B$2:$B$2000,A130,SMP!$I$2:$I$2000,"Liberada")+COUNTIFS(SMP!$B$2:$B$2000,A130,SMP!$I$2:$I$2000,"Em andamento")+COUNTIFS(SMP!$B$2:$B$2000,A130,SMP!$I$2:$I$2000,"Finalizada")&gt;0,"Sim","Não"))</f>
        <v/>
      </c>
      <c r="BC130" s="7" t="str">
        <f>IF(A130="","",IFERROR(INDEX(SMP!$A:$A,MATCH(A130,SMP!$B:$B,0)),"—"))</f>
        <v/>
      </c>
      <c r="BD130" s="7" t="str">
        <f>IF(A130="","",IFERROR(INDEX(SMP!$I:$I,MATCH(A130,SMP!$B:$B,0)),"Não aberta"))</f>
        <v/>
      </c>
      <c r="BE130" s="7" t="str">
        <f>IF(A130="","",IFERROR(INDEX(SMP!$D:$D,MATCH(A130,SMP!$B:$B,0)),""))</f>
        <v/>
      </c>
      <c r="BF130" s="7" t="str">
        <f>IF(A130="","",IF(COUNTIFS(AVERBACOES!$B$2:$B$2000,A130,AVERBACOES!$Q$2:$Q$2000,"Averbado completo")+COUNTIFS(AVERBACOES!$B$2:$B$2000,A130,AVERBACOES!$Q$2:$Q$2000,"Averbado CRT")+COUNTIFS(AVERBACOES!$B$2:$B$2000,A130,AVERBACOES!$Q$2:$Q$2000,"Averbado CT-e")+COUNTIFS(AVERBACOES!$B$2:$B$2000,A130,AVERBACOES!$Q$2:$Q$2000,"Averbado MDF-e")+COUNTIFS(AVERBACOES!$B$2:$B$2000,A130,AVERBACOES!$Q$2:$Q$2000,"Averbado pelo embarcador")&gt;0,"Sim","Não"))</f>
        <v/>
      </c>
      <c r="BG130" s="7" t="str">
        <f>IF(A130="","",IFERROR(INDEX(AVERBACOES!$L:$L,MATCH(A130,AVERBACOES!$B:$B,0)),"—"))</f>
        <v/>
      </c>
      <c r="BH130" s="7"/>
      <c r="BI130" s="7"/>
      <c r="BJ130" s="7"/>
      <c r="BK130" s="7"/>
      <c r="BL130" s="7"/>
      <c r="BM130" s="7">
        <f t="shared" ref="BM130:BM193" si="36">IF(BL130="",0,VALUE(LEFT(BL130,2)))</f>
        <v>0</v>
      </c>
      <c r="BN130" s="7" t="str">
        <f t="shared" ref="BN130:BN193" si="37">IF(A130="","",IF(AP130&lt;&gt;"","Sim","Não"))</f>
        <v/>
      </c>
      <c r="BO130" s="7" t="str">
        <f t="shared" ref="BO130:BO193" si="38">IF(A130="","",IF(OR(BM130=8,BM130=9,BM130=10,BM130=11,BM130=15),"Sim","Não"))</f>
        <v/>
      </c>
      <c r="BP130" s="7" t="str">
        <f t="shared" ref="BP130:BP193" si="39">IF(A130="","",IF(AND(BM130&gt;=12,BM130&lt;=14),"Sim","Não"))</f>
        <v/>
      </c>
      <c r="BQ130" s="7" t="str">
        <f t="shared" ref="BQ130:BQ193" si="40">IF(A130="","",IF(OR(AND(BM130&gt;=16,BM130&lt;=20),BR130&lt;&gt;""),"Sim","Não"))</f>
        <v/>
      </c>
      <c r="BR130" s="12"/>
      <c r="BS130" s="7" t="str">
        <f t="shared" ref="BS130:BS193" si="41">IF(A130="","",IF(OR(BM130=18,BM130=19,BM130=20),"Sim","Não"))</f>
        <v/>
      </c>
      <c r="BT130" s="7" t="str">
        <f>IF(C130="","",IF(BV130=0,"Sem posição registrada",IFERROR(INDEX(POSICOES!$E:$E,MATCH(C130&amp;"#"&amp;ROUND(BV130*1440,0),POSICOES!$R:$R,0)),"?")))</f>
        <v/>
      </c>
      <c r="BU130" s="7" t="str">
        <f>IF(OR(C130="",BV130=0),"",IFERROR(INDEX(POSICOES!$F:$F,MATCH(C130&amp;"#"&amp;ROUND(BV130*1440,0),POSICOES!$R:$R,0))&amp;"/"&amp;INDEX(POSICOES!$G:$G,MATCH(C130&amp;"#"&amp;ROUND(BV130*1440,0),POSICOES!$R:$R,0))&amp;" - "&amp;INDEX(POSICOES!$H:$H,MATCH(C130&amp;"#"&amp;ROUND(BV130*1440,0),POSICOES!$R:$R,0)),""))</f>
        <v/>
      </c>
      <c r="BV130" s="14">
        <f>IF(C130="",0,SUMPRODUCT(MAX((POSICOES!$C$2:$C$3000=C130)*POSICOES!$B$2:$B$3000)))</f>
        <v>0</v>
      </c>
      <c r="BW130" s="7" t="str">
        <f t="shared" ref="BW130:BW193" ca="1" si="42">IF(OR(BV130=0,BM130=0,BM130&gt;=20),"",ROUND((NOW()-BV130)*24,1))</f>
        <v/>
      </c>
      <c r="BX130" s="7" t="str">
        <f t="shared" ref="BX130:BX193" ca="1" si="43">IF(BW130="","",IF(BW130&lt;P_SINAL_ALERTA,"Online",IF(BW130&lt;P_SINAL_CRIT,"Sem sinal 1-4h","Sem sinal &gt;4h")))</f>
        <v/>
      </c>
      <c r="BY130" s="12"/>
      <c r="BZ130" s="12"/>
      <c r="CA130" s="7" t="str">
        <f>IF(A130="","",IF(COUNTIFS(FRONTEIRA!$B$2:$B$2000,A130,FRONTEIRA!$AA$2:$AA$2000,"Sim")=0,"",ROUND(SUMIFS(FRONTEIRA!$Y$2:$Y$2000,FRONTEIRA!$B$2:$B$2000,A130,FRONTEIRA!$AA$2:$AA$2000,"Sim"),1)))</f>
        <v/>
      </c>
      <c r="CB130" s="7" t="str">
        <f>IF(A130="","",IFERROR(INDEX(FRONTEIRA!$L:$L,MATCH(A130,FRONTEIRA!$B:$B,0)),""))</f>
        <v/>
      </c>
      <c r="CC130" s="7" t="str">
        <f>IF(A130="","",IF(COUNTIFS(OCORRENCIAS!$B$2:$B$2000,A130,OCORRENCIAS!$Z$2:$Z$2000,"Sim")&gt;0,"Sim","Não"))</f>
        <v/>
      </c>
      <c r="CD130" s="7" t="str">
        <f t="shared" ref="CD130:CD193" si="44">IF(A130="","",IF(AND(N130="Sim",Q130="Sim",OR(U130="Sim",U130="N/A"),V130="Sim",M130&lt;&gt;"Inapto",AZ130="Sim",AV130="Sim",BB130="Sim",BF130="Sim",OR(BK130="Sim",BK130="N/A"),OR(T130="",AB130="",AB130&lt;=T130),OR(AH130&lt;&gt;"Sim",CE130="Sim")),"APTO","BLOQUEADO"))</f>
        <v/>
      </c>
      <c r="CE130" s="7"/>
      <c r="CF130" s="7" t="str">
        <f t="shared" ref="CF130:CF193" ca="1" si="45">IF(N130&lt;&gt;"Sim","Motorista GR; ","")&amp;IF(Q130&lt;&gt;"Sim","Motorista seguradora; ","")&amp;IF(U130="Não","Motorista 2; ","")&amp;IF(V130&lt;&gt;"Sim","Veículo GR; ","")&amp;IF(M130="Inapto","Documentos do motorista; ","")&amp;IF(AZ130&lt;&gt;"Sim","Checklist; ","")&amp;IF(AV130&lt;&gt;"Sim","Espelhamento; ","")&amp;IF(BB130&lt;&gt;"Sim","SMP; ","")&amp;IF(BF130&lt;&gt;"Sim","Averbação; ","")&amp;IF(BK130="Não","Docs internacionais; ","")&amp;IF(AND(T130&lt;&gt;"",AB130&lt;&gt;"",AB130&gt;T130),"Valor acima do perfil; ","")&amp;IF(AND(AH130="Sim",CE130&lt;&gt;"Sim"),"Acima do LMG sem aprovação; ","")</f>
        <v xml:space="preserve">Motorista GR; Motorista seguradora; Veículo GR; Checklist; Espelhamento; SMP; Averbação; </v>
      </c>
      <c r="CG130" s="7" t="str">
        <f t="shared" ref="CG130:CG193" si="46">IF(A130="","",IF(CF130="","Nenhuma",LEFT(CF130,LEN(CF130)-2)))</f>
        <v/>
      </c>
      <c r="CH130" s="7" t="str">
        <f t="shared" ref="CH130:CH193" si="47">IF(A130="","",IF(AND(OR(BO130="Sim",BP130="Sim"),CD130="BLOQUEADO"),"Sim","Não"))</f>
        <v/>
      </c>
      <c r="CI130" s="7" t="str">
        <f t="shared" ref="CI130:CI193" si="48">IF(OR(C130="",BM130=0,BM130&gt;=20),"Não",IF(B130=SUMPRODUCT(MAX((C$2:C$2000=C130)*(BM$2:BM$2000&gt;0)*(BM$2:BM$2000&lt;20)*B$2:B$2000)),"Sim","Não"))</f>
        <v>Não</v>
      </c>
      <c r="CJ130" s="7" t="str">
        <f t="shared" ref="CJ130:CJ193" si="49">IF(A130="","","Viagem "&amp;A130&amp;" - Placa "&amp;C130&amp;" - "&amp;BL130&amp;" - Local: "&amp;BT130&amp;" - Motorista: "&amp;I130&amp;" (GR: "&amp;N130&amp;"; Seguradora: "&amp;Q130&amp;") - Rastreador: "&amp;AR130&amp;" no "&amp;AS130&amp;" - Espelhado: "&amp;AV130&amp;" - Checklist: "&amp;AZ130&amp;" - SMP: "&amp;BB130&amp;" - Averbado: "&amp;BF130&amp;" - Apto: "&amp;CD130&amp;" - Pendencias: "&amp;CG130)</f>
        <v/>
      </c>
      <c r="CK130" s="7"/>
      <c r="CL130" s="7"/>
      <c r="CM130" s="7"/>
      <c r="CN130" s="12"/>
      <c r="CO130" s="7"/>
      <c r="CP130" s="7" t="str">
        <f t="shared" ref="CP130:CP193" ca="1" si="50">IF(OR(CN130="",BM130&lt;7,BM130&gt;=20),"",IF((NOW()-CN130)*24&gt;P_ATUALIZ_MAX_H,"Sim","Não"))</f>
        <v/>
      </c>
    </row>
    <row r="131" spans="1:94" x14ac:dyDescent="0.25">
      <c r="A131" s="7"/>
      <c r="B131" s="12"/>
      <c r="C131" s="7"/>
      <c r="D131" s="7"/>
      <c r="E131" s="7"/>
      <c r="F131" s="7" t="str">
        <f>IF(C131="","",IFERROR(INDEX(VEICULOS!$C:$C,MATCH(C131,VEICULOS!$A:$A,0)),"?")&amp;IF(D131="",""," + "&amp;IFERROR(INDEX(VEICULOS!$C:$C,MATCH(D131,VEICULOS!$A:$A,0)),"?"))&amp;IF(E131="",""," + "&amp;IFERROR(INDEX(VEICULOS!$C:$C,MATCH(E131,VEICULOS!$A:$A,0)),"?")))</f>
        <v/>
      </c>
      <c r="G131" s="7" t="str">
        <f>IF(C131="","",IFERROR(INDEX(VEICULOS!$I:$I,MATCH(C131,VEICULOS!$A:$A,0)),"Não cadastrado"))</f>
        <v/>
      </c>
      <c r="H131" s="7"/>
      <c r="I131" s="7" t="str">
        <f>IF(H131="","",IFERROR(INDEX(MOTORISTAS!$B:$B,MATCH(H131,MOTORISTAS!$A:$A,0)),"Não cadastrado"))</f>
        <v/>
      </c>
      <c r="J131" s="7"/>
      <c r="K131" s="7"/>
      <c r="L131" s="7" t="str">
        <f>IF(K131="","",IFERROR(INDEX(MOTORISTAS!$B:$B,MATCH(K131,MOTORISTAS!$A:$A,0)),"Não cadastrado"))</f>
        <v/>
      </c>
      <c r="M131" s="7" t="str">
        <f>IF(H131="","",IFERROR(INDEX(MOTORISTAS!$AA:$AA,MATCH(H131,MOTORISTAS!$A:$A,0)),"Não cadastrado"))</f>
        <v/>
      </c>
      <c r="N131" s="7" t="str">
        <f>IF(H131="","",IF(COUNTIFS(CONSULTAS!$C$2:$C$2000,H131,CONSULTAS!$E$2:$E$2000,"GR",CONSULTAS!$S$2:$S$2000,"Sim")&gt;0,"Sim","Não"))</f>
        <v/>
      </c>
      <c r="O131" s="7" t="str">
        <f>IF(H131="","",IFERROR(INDEX(CONSULTAS!$L:$L,MATCH(H131&amp;"#GR",CONSULTAS!$T:$T,0)),"—"))</f>
        <v/>
      </c>
      <c r="P131" s="13" t="str">
        <f>IF(H131="","",IFERROR(INDEX(CONSULTAS!$Q:$Q,MATCH(H131&amp;"#GR",CONSULTAS!$T:$T,0)),""))</f>
        <v/>
      </c>
      <c r="Q131" s="7" t="str">
        <f>IF(H131="","",IF(COUNTIFS(CONSULTAS!$C$2:$C$2000,H131,CONSULTAS!$E$2:$E$2000,"Seguradora",CONSULTAS!$S$2:$S$2000,"Sim")&gt;0,"Sim","Não"))</f>
        <v/>
      </c>
      <c r="R131" s="7" t="str">
        <f>IF(H131="","",IFERROR(INDEX(CONSULTAS!$L:$L,MATCH(H131&amp;"#Seguradora",CONSULTAS!$T:$T,0)),"—"))</f>
        <v/>
      </c>
      <c r="S131" s="13" t="str">
        <f>IF(H131="","",IFERROR(INDEX(CONSULTAS!$Q:$Q,MATCH(H131&amp;"#Seguradora",CONSULTAS!$T:$T,0)),""))</f>
        <v/>
      </c>
      <c r="T131" s="10" t="str">
        <f>IF(H131="","",IFERROR(INDEX(CONSULTAS!$N:$N,MATCH(H131&amp;"#GR",CONSULTAS!$T:$T,0)),""))</f>
        <v/>
      </c>
      <c r="U131" s="7" t="str">
        <f>IF(K131="","N/A",IF(AND(COUNTIFS(CONSULTAS!$C$2:$C$2000,K131,CONSULTAS!$E$2:$E$2000,"GR",CONSULTAS!$S$2:$S$2000,"Sim")&gt;0,COUNTIFS(CONSULTAS!$C$2:$C$2000,K131,CONSULTAS!$E$2:$E$2000,"Seguradora",CONSULTAS!$S$2:$S$2000,"Sim")&gt;0),"Sim","Não"))</f>
        <v>N/A</v>
      </c>
      <c r="V131" s="7" t="str">
        <f>IF(C131="","",IFERROR(INDEX(VEICULOS!$X:$X,MATCH(C131,VEICULOS!$A:$A,0)),"Não"))</f>
        <v/>
      </c>
      <c r="W131" s="7"/>
      <c r="X131" s="7"/>
      <c r="Y131" s="7"/>
      <c r="Z131" s="10"/>
      <c r="AA131" s="7"/>
      <c r="AB131" s="10" t="str">
        <f t="shared" si="34"/>
        <v/>
      </c>
      <c r="AC131" s="7">
        <f>IF(OR(Y131="",AB131=""),0,SUMPRODUCT((PGR_REGRAS!$C$2:$C$61=Y131)*(PGR_REGRAS!$D$2:$D$61&lt;=AB131)*(PGR_REGRAS!$E$2:$E$61&gt;=AB131)*(PGR_REGRAS!$C$2:$C$61&lt;&gt;"")*ROW(PGR_REGRAS!$C$2:$C$61)))</f>
        <v>0</v>
      </c>
      <c r="AD131" s="7" t="str">
        <f>IF(AC131=0,IF(Y131="","","Sem regra - consultar seguradora"),INDEX(PGR_REGRAS!$A:$A,AC131))</f>
        <v/>
      </c>
      <c r="AE131" s="7" t="str">
        <f>IF(AC131=0,"",INDEX(PGR_REGRAS!$T:$T,AC131))</f>
        <v/>
      </c>
      <c r="AF131" s="7" t="str">
        <f>IF(AC131=0,"",INDEX(PGR_REGRAS!$I:$I,AC131))</f>
        <v/>
      </c>
      <c r="AG131" s="7" t="str">
        <f>IF(AC131=0,"",INDEX(PGR_REGRAS!$K:$K,AC131))</f>
        <v/>
      </c>
      <c r="AH131" s="7" t="str">
        <f t="shared" si="35"/>
        <v/>
      </c>
      <c r="AI131" s="7"/>
      <c r="AJ131" s="7"/>
      <c r="AK131" s="7"/>
      <c r="AL131" s="7"/>
      <c r="AM131" s="7"/>
      <c r="AN131" s="7"/>
      <c r="AO131" s="13"/>
      <c r="AP131" s="12"/>
      <c r="AQ131" s="12"/>
      <c r="AR131" s="7" t="str">
        <f>IF(C131="","",IFERROR(INDEX(RASTREADORES!$F:$F,MATCH(C131&amp;"#Principal",RASTREADORES!$Y:$Y,0))&amp;" ("&amp;INDEX(RASTREADORES!$G:$G,MATCH(C131&amp;"#Principal",RASTREADORES!$Y:$Y,0))&amp;")","Sem rastreador principal"))</f>
        <v/>
      </c>
      <c r="AS131" s="7" t="str">
        <f>IF(C131="","",IFERROR(INDEX(RASTREADORES!$H:$H,MATCH(C131&amp;"#Principal",RASTREADORES!$Y:$Y,0)),"—"))</f>
        <v/>
      </c>
      <c r="AT131" s="7" t="str">
        <f>IF(C131="","",IFERROR(INDEX(RASTREADORES!$A:$A,MATCH(C131&amp;"#Redundante",RASTREADORES!$Y:$Y,0)),IFERROR(INDEX(RASTREADORES!$A:$A,MATCH(C131&amp;"#Isca retornável",RASTREADORES!$Y:$Y,0)),IFERROR(INDEX(RASTREADORES!$A:$A,MATCH(C131&amp;"#Isca descartável",RASTREADORES!$Y:$Y,0)),"Nenhum"))))</f>
        <v/>
      </c>
      <c r="AU131" s="7" t="str">
        <f>IF(C131="","",IFERROR(INDEX(RASTREADORES!$L:$L,MATCH(C131&amp;"#Principal",RASTREADORES!$Y:$Y,0)),""))</f>
        <v/>
      </c>
      <c r="AV131" s="7" t="str">
        <f>IF(C131="","",IF(COUNTIFS(ESPELHAMENTOS!$B$2:$B$2000,C131,ESPELHAMENTOS!$O$2:$O$2000,"Sim")&gt;0,"Sim","Não"))</f>
        <v/>
      </c>
      <c r="AW131" s="7" t="str">
        <f>IF(C131="","",COUNTIFS(ESPELHAMENTOS!$B$2:$B$2000,C131,ESPELHAMENTOS!$O$2:$O$2000,"Sim"))</f>
        <v/>
      </c>
      <c r="AX131" s="7" t="str">
        <f>IF(C131="","",IF(COUNTIFS(ESPELHAMENTOS!$B$2:$B$2000,C131,ESPELHAMENTOS!$O$2:$O$2000,"Sim",ESPELHAMENTOS!$E$2:$E$2000,"GR transportadora")&gt;0,"Sim","Não"))</f>
        <v/>
      </c>
      <c r="AY131" s="7" t="str">
        <f>IF(OR(AQ131="",C131=""),"",IFERROR(ROUND((AQ131-SUMPRODUCT(MIN((ESPELHAMENTOS!$C$2:$C$2000=A131)*ESPELHAMENTOS!$H$2:$H$2000+(ESPELHAMENTOS!$C$2:$C$2000&lt;&gt;A131)*99999)))*24,1),""))</f>
        <v/>
      </c>
      <c r="AZ131" s="7" t="str">
        <f ca="1">IF(C131="","",IF(COUNTIFS(CHECKLISTS!$B$2:$B$2000,C131,CHECKLISTS!$AH$2:$AH$2000,"Válido",CHECKLISTS!$AG$2:$AG$2000,"&gt;="&amp;INT(IF(AO131="",TODAY(),AO131)))+COUNTIFS(CHECKLISTS!$B$2:$B$2000,C131,CHECKLISTS!$AH$2:$AH$2000,"Vence &lt;=7d",CHECKLISTS!$AG$2:$AG$2000,"&gt;="&amp;INT(IF(AO131="",TODAY(),AO131)))&gt;0,"Sim","Não"))</f>
        <v/>
      </c>
      <c r="BA131" s="13" t="str">
        <f>IF(C131="","",IF(COUNTIFS(CHECKLISTS!$B$2:$B$2000,C131,CHECKLISTS!$AF$2:$AF$2000,"Aprovado")=0,"",SUMPRODUCT(MAX((CHECKLISTS!$B$2:$B$2000=C131)*CHECKLISTS!$AG$2:$AG$2000))))</f>
        <v/>
      </c>
      <c r="BB131" s="7" t="str">
        <f>IF(A131="","",IF(COUNTIFS(SMP!$B$2:$B$2000,A131,SMP!$I$2:$I$2000,"Liberada")+COUNTIFS(SMP!$B$2:$B$2000,A131,SMP!$I$2:$I$2000,"Em andamento")+COUNTIFS(SMP!$B$2:$B$2000,A131,SMP!$I$2:$I$2000,"Finalizada")&gt;0,"Sim","Não"))</f>
        <v/>
      </c>
      <c r="BC131" s="7" t="str">
        <f>IF(A131="","",IFERROR(INDEX(SMP!$A:$A,MATCH(A131,SMP!$B:$B,0)),"—"))</f>
        <v/>
      </c>
      <c r="BD131" s="7" t="str">
        <f>IF(A131="","",IFERROR(INDEX(SMP!$I:$I,MATCH(A131,SMP!$B:$B,0)),"Não aberta"))</f>
        <v/>
      </c>
      <c r="BE131" s="7" t="str">
        <f>IF(A131="","",IFERROR(INDEX(SMP!$D:$D,MATCH(A131,SMP!$B:$B,0)),""))</f>
        <v/>
      </c>
      <c r="BF131" s="7" t="str">
        <f>IF(A131="","",IF(COUNTIFS(AVERBACOES!$B$2:$B$2000,A131,AVERBACOES!$Q$2:$Q$2000,"Averbado completo")+COUNTIFS(AVERBACOES!$B$2:$B$2000,A131,AVERBACOES!$Q$2:$Q$2000,"Averbado CRT")+COUNTIFS(AVERBACOES!$B$2:$B$2000,A131,AVERBACOES!$Q$2:$Q$2000,"Averbado CT-e")+COUNTIFS(AVERBACOES!$B$2:$B$2000,A131,AVERBACOES!$Q$2:$Q$2000,"Averbado MDF-e")+COUNTIFS(AVERBACOES!$B$2:$B$2000,A131,AVERBACOES!$Q$2:$Q$2000,"Averbado pelo embarcador")&gt;0,"Sim","Não"))</f>
        <v/>
      </c>
      <c r="BG131" s="7" t="str">
        <f>IF(A131="","",IFERROR(INDEX(AVERBACOES!$L:$L,MATCH(A131,AVERBACOES!$B:$B,0)),"—"))</f>
        <v/>
      </c>
      <c r="BH131" s="7"/>
      <c r="BI131" s="7"/>
      <c r="BJ131" s="7"/>
      <c r="BK131" s="7"/>
      <c r="BL131" s="7"/>
      <c r="BM131" s="7">
        <f t="shared" si="36"/>
        <v>0</v>
      </c>
      <c r="BN131" s="7" t="str">
        <f t="shared" si="37"/>
        <v/>
      </c>
      <c r="BO131" s="7" t="str">
        <f t="shared" si="38"/>
        <v/>
      </c>
      <c r="BP131" s="7" t="str">
        <f t="shared" si="39"/>
        <v/>
      </c>
      <c r="BQ131" s="7" t="str">
        <f t="shared" si="40"/>
        <v/>
      </c>
      <c r="BR131" s="12"/>
      <c r="BS131" s="7" t="str">
        <f t="shared" si="41"/>
        <v/>
      </c>
      <c r="BT131" s="7" t="str">
        <f>IF(C131="","",IF(BV131=0,"Sem posição registrada",IFERROR(INDEX(POSICOES!$E:$E,MATCH(C131&amp;"#"&amp;ROUND(BV131*1440,0),POSICOES!$R:$R,0)),"?")))</f>
        <v/>
      </c>
      <c r="BU131" s="7" t="str">
        <f>IF(OR(C131="",BV131=0),"",IFERROR(INDEX(POSICOES!$F:$F,MATCH(C131&amp;"#"&amp;ROUND(BV131*1440,0),POSICOES!$R:$R,0))&amp;"/"&amp;INDEX(POSICOES!$G:$G,MATCH(C131&amp;"#"&amp;ROUND(BV131*1440,0),POSICOES!$R:$R,0))&amp;" - "&amp;INDEX(POSICOES!$H:$H,MATCH(C131&amp;"#"&amp;ROUND(BV131*1440,0),POSICOES!$R:$R,0)),""))</f>
        <v/>
      </c>
      <c r="BV131" s="14">
        <f>IF(C131="",0,SUMPRODUCT(MAX((POSICOES!$C$2:$C$3000=C131)*POSICOES!$B$2:$B$3000)))</f>
        <v>0</v>
      </c>
      <c r="BW131" s="7" t="str">
        <f t="shared" ca="1" si="42"/>
        <v/>
      </c>
      <c r="BX131" s="7" t="str">
        <f t="shared" ca="1" si="43"/>
        <v/>
      </c>
      <c r="BY131" s="12"/>
      <c r="BZ131" s="12"/>
      <c r="CA131" s="7" t="str">
        <f>IF(A131="","",IF(COUNTIFS(FRONTEIRA!$B$2:$B$2000,A131,FRONTEIRA!$AA$2:$AA$2000,"Sim")=0,"",ROUND(SUMIFS(FRONTEIRA!$Y$2:$Y$2000,FRONTEIRA!$B$2:$B$2000,A131,FRONTEIRA!$AA$2:$AA$2000,"Sim"),1)))</f>
        <v/>
      </c>
      <c r="CB131" s="7" t="str">
        <f>IF(A131="","",IFERROR(INDEX(FRONTEIRA!$L:$L,MATCH(A131,FRONTEIRA!$B:$B,0)),""))</f>
        <v/>
      </c>
      <c r="CC131" s="7" t="str">
        <f>IF(A131="","",IF(COUNTIFS(OCORRENCIAS!$B$2:$B$2000,A131,OCORRENCIAS!$Z$2:$Z$2000,"Sim")&gt;0,"Sim","Não"))</f>
        <v/>
      </c>
      <c r="CD131" s="7" t="str">
        <f t="shared" si="44"/>
        <v/>
      </c>
      <c r="CE131" s="7"/>
      <c r="CF131" s="7" t="str">
        <f t="shared" ca="1" si="45"/>
        <v xml:space="preserve">Motorista GR; Motorista seguradora; Veículo GR; Checklist; Espelhamento; SMP; Averbação; </v>
      </c>
      <c r="CG131" s="7" t="str">
        <f t="shared" si="46"/>
        <v/>
      </c>
      <c r="CH131" s="7" t="str">
        <f t="shared" si="47"/>
        <v/>
      </c>
      <c r="CI131" s="7" t="str">
        <f t="shared" si="48"/>
        <v>Não</v>
      </c>
      <c r="CJ131" s="7" t="str">
        <f t="shared" si="49"/>
        <v/>
      </c>
      <c r="CK131" s="7"/>
      <c r="CL131" s="7"/>
      <c r="CM131" s="7"/>
      <c r="CN131" s="12"/>
      <c r="CO131" s="7"/>
      <c r="CP131" s="7" t="str">
        <f t="shared" ca="1" si="50"/>
        <v/>
      </c>
    </row>
    <row r="132" spans="1:94" x14ac:dyDescent="0.25">
      <c r="A132" s="7"/>
      <c r="B132" s="12"/>
      <c r="C132" s="7"/>
      <c r="D132" s="7"/>
      <c r="E132" s="7"/>
      <c r="F132" s="7" t="str">
        <f>IF(C132="","",IFERROR(INDEX(VEICULOS!$C:$C,MATCH(C132,VEICULOS!$A:$A,0)),"?")&amp;IF(D132="",""," + "&amp;IFERROR(INDEX(VEICULOS!$C:$C,MATCH(D132,VEICULOS!$A:$A,0)),"?"))&amp;IF(E132="",""," + "&amp;IFERROR(INDEX(VEICULOS!$C:$C,MATCH(E132,VEICULOS!$A:$A,0)),"?")))</f>
        <v/>
      </c>
      <c r="G132" s="7" t="str">
        <f>IF(C132="","",IFERROR(INDEX(VEICULOS!$I:$I,MATCH(C132,VEICULOS!$A:$A,0)),"Não cadastrado"))</f>
        <v/>
      </c>
      <c r="H132" s="7"/>
      <c r="I132" s="7" t="str">
        <f>IF(H132="","",IFERROR(INDEX(MOTORISTAS!$B:$B,MATCH(H132,MOTORISTAS!$A:$A,0)),"Não cadastrado"))</f>
        <v/>
      </c>
      <c r="J132" s="7"/>
      <c r="K132" s="7"/>
      <c r="L132" s="7" t="str">
        <f>IF(K132="","",IFERROR(INDEX(MOTORISTAS!$B:$B,MATCH(K132,MOTORISTAS!$A:$A,0)),"Não cadastrado"))</f>
        <v/>
      </c>
      <c r="M132" s="7" t="str">
        <f>IF(H132="","",IFERROR(INDEX(MOTORISTAS!$AA:$AA,MATCH(H132,MOTORISTAS!$A:$A,0)),"Não cadastrado"))</f>
        <v/>
      </c>
      <c r="N132" s="7" t="str">
        <f>IF(H132="","",IF(COUNTIFS(CONSULTAS!$C$2:$C$2000,H132,CONSULTAS!$E$2:$E$2000,"GR",CONSULTAS!$S$2:$S$2000,"Sim")&gt;0,"Sim","Não"))</f>
        <v/>
      </c>
      <c r="O132" s="7" t="str">
        <f>IF(H132="","",IFERROR(INDEX(CONSULTAS!$L:$L,MATCH(H132&amp;"#GR",CONSULTAS!$T:$T,0)),"—"))</f>
        <v/>
      </c>
      <c r="P132" s="13" t="str">
        <f>IF(H132="","",IFERROR(INDEX(CONSULTAS!$Q:$Q,MATCH(H132&amp;"#GR",CONSULTAS!$T:$T,0)),""))</f>
        <v/>
      </c>
      <c r="Q132" s="7" t="str">
        <f>IF(H132="","",IF(COUNTIFS(CONSULTAS!$C$2:$C$2000,H132,CONSULTAS!$E$2:$E$2000,"Seguradora",CONSULTAS!$S$2:$S$2000,"Sim")&gt;0,"Sim","Não"))</f>
        <v/>
      </c>
      <c r="R132" s="7" t="str">
        <f>IF(H132="","",IFERROR(INDEX(CONSULTAS!$L:$L,MATCH(H132&amp;"#Seguradora",CONSULTAS!$T:$T,0)),"—"))</f>
        <v/>
      </c>
      <c r="S132" s="13" t="str">
        <f>IF(H132="","",IFERROR(INDEX(CONSULTAS!$Q:$Q,MATCH(H132&amp;"#Seguradora",CONSULTAS!$T:$T,0)),""))</f>
        <v/>
      </c>
      <c r="T132" s="10" t="str">
        <f>IF(H132="","",IFERROR(INDEX(CONSULTAS!$N:$N,MATCH(H132&amp;"#GR",CONSULTAS!$T:$T,0)),""))</f>
        <v/>
      </c>
      <c r="U132" s="7" t="str">
        <f>IF(K132="","N/A",IF(AND(COUNTIFS(CONSULTAS!$C$2:$C$2000,K132,CONSULTAS!$E$2:$E$2000,"GR",CONSULTAS!$S$2:$S$2000,"Sim")&gt;0,COUNTIFS(CONSULTAS!$C$2:$C$2000,K132,CONSULTAS!$E$2:$E$2000,"Seguradora",CONSULTAS!$S$2:$S$2000,"Sim")&gt;0),"Sim","Não"))</f>
        <v>N/A</v>
      </c>
      <c r="V132" s="7" t="str">
        <f>IF(C132="","",IFERROR(INDEX(VEICULOS!$X:$X,MATCH(C132,VEICULOS!$A:$A,0)),"Não"))</f>
        <v/>
      </c>
      <c r="W132" s="7"/>
      <c r="X132" s="7"/>
      <c r="Y132" s="7"/>
      <c r="Z132" s="10"/>
      <c r="AA132" s="7"/>
      <c r="AB132" s="10" t="str">
        <f t="shared" si="34"/>
        <v/>
      </c>
      <c r="AC132" s="7">
        <f>IF(OR(Y132="",AB132=""),0,SUMPRODUCT((PGR_REGRAS!$C$2:$C$61=Y132)*(PGR_REGRAS!$D$2:$D$61&lt;=AB132)*(PGR_REGRAS!$E$2:$E$61&gt;=AB132)*(PGR_REGRAS!$C$2:$C$61&lt;&gt;"")*ROW(PGR_REGRAS!$C$2:$C$61)))</f>
        <v>0</v>
      </c>
      <c r="AD132" s="7" t="str">
        <f>IF(AC132=0,IF(Y132="","","Sem regra - consultar seguradora"),INDEX(PGR_REGRAS!$A:$A,AC132))</f>
        <v/>
      </c>
      <c r="AE132" s="7" t="str">
        <f>IF(AC132=0,"",INDEX(PGR_REGRAS!$T:$T,AC132))</f>
        <v/>
      </c>
      <c r="AF132" s="7" t="str">
        <f>IF(AC132=0,"",INDEX(PGR_REGRAS!$I:$I,AC132))</f>
        <v/>
      </c>
      <c r="AG132" s="7" t="str">
        <f>IF(AC132=0,"",INDEX(PGR_REGRAS!$K:$K,AC132))</f>
        <v/>
      </c>
      <c r="AH132" s="7" t="str">
        <f t="shared" si="35"/>
        <v/>
      </c>
      <c r="AI132" s="7"/>
      <c r="AJ132" s="7"/>
      <c r="AK132" s="7"/>
      <c r="AL132" s="7"/>
      <c r="AM132" s="7"/>
      <c r="AN132" s="7"/>
      <c r="AO132" s="13"/>
      <c r="AP132" s="12"/>
      <c r="AQ132" s="12"/>
      <c r="AR132" s="7" t="str">
        <f>IF(C132="","",IFERROR(INDEX(RASTREADORES!$F:$F,MATCH(C132&amp;"#Principal",RASTREADORES!$Y:$Y,0))&amp;" ("&amp;INDEX(RASTREADORES!$G:$G,MATCH(C132&amp;"#Principal",RASTREADORES!$Y:$Y,0))&amp;")","Sem rastreador principal"))</f>
        <v/>
      </c>
      <c r="AS132" s="7" t="str">
        <f>IF(C132="","",IFERROR(INDEX(RASTREADORES!$H:$H,MATCH(C132&amp;"#Principal",RASTREADORES!$Y:$Y,0)),"—"))</f>
        <v/>
      </c>
      <c r="AT132" s="7" t="str">
        <f>IF(C132="","",IFERROR(INDEX(RASTREADORES!$A:$A,MATCH(C132&amp;"#Redundante",RASTREADORES!$Y:$Y,0)),IFERROR(INDEX(RASTREADORES!$A:$A,MATCH(C132&amp;"#Isca retornável",RASTREADORES!$Y:$Y,0)),IFERROR(INDEX(RASTREADORES!$A:$A,MATCH(C132&amp;"#Isca descartável",RASTREADORES!$Y:$Y,0)),"Nenhum"))))</f>
        <v/>
      </c>
      <c r="AU132" s="7" t="str">
        <f>IF(C132="","",IFERROR(INDEX(RASTREADORES!$L:$L,MATCH(C132&amp;"#Principal",RASTREADORES!$Y:$Y,0)),""))</f>
        <v/>
      </c>
      <c r="AV132" s="7" t="str">
        <f>IF(C132="","",IF(COUNTIFS(ESPELHAMENTOS!$B$2:$B$2000,C132,ESPELHAMENTOS!$O$2:$O$2000,"Sim")&gt;0,"Sim","Não"))</f>
        <v/>
      </c>
      <c r="AW132" s="7" t="str">
        <f>IF(C132="","",COUNTIFS(ESPELHAMENTOS!$B$2:$B$2000,C132,ESPELHAMENTOS!$O$2:$O$2000,"Sim"))</f>
        <v/>
      </c>
      <c r="AX132" s="7" t="str">
        <f>IF(C132="","",IF(COUNTIFS(ESPELHAMENTOS!$B$2:$B$2000,C132,ESPELHAMENTOS!$O$2:$O$2000,"Sim",ESPELHAMENTOS!$E$2:$E$2000,"GR transportadora")&gt;0,"Sim","Não"))</f>
        <v/>
      </c>
      <c r="AY132" s="7" t="str">
        <f>IF(OR(AQ132="",C132=""),"",IFERROR(ROUND((AQ132-SUMPRODUCT(MIN((ESPELHAMENTOS!$C$2:$C$2000=A132)*ESPELHAMENTOS!$H$2:$H$2000+(ESPELHAMENTOS!$C$2:$C$2000&lt;&gt;A132)*99999)))*24,1),""))</f>
        <v/>
      </c>
      <c r="AZ132" s="7" t="str">
        <f ca="1">IF(C132="","",IF(COUNTIFS(CHECKLISTS!$B$2:$B$2000,C132,CHECKLISTS!$AH$2:$AH$2000,"Válido",CHECKLISTS!$AG$2:$AG$2000,"&gt;="&amp;INT(IF(AO132="",TODAY(),AO132)))+COUNTIFS(CHECKLISTS!$B$2:$B$2000,C132,CHECKLISTS!$AH$2:$AH$2000,"Vence &lt;=7d",CHECKLISTS!$AG$2:$AG$2000,"&gt;="&amp;INT(IF(AO132="",TODAY(),AO132)))&gt;0,"Sim","Não"))</f>
        <v/>
      </c>
      <c r="BA132" s="13" t="str">
        <f>IF(C132="","",IF(COUNTIFS(CHECKLISTS!$B$2:$B$2000,C132,CHECKLISTS!$AF$2:$AF$2000,"Aprovado")=0,"",SUMPRODUCT(MAX((CHECKLISTS!$B$2:$B$2000=C132)*CHECKLISTS!$AG$2:$AG$2000))))</f>
        <v/>
      </c>
      <c r="BB132" s="7" t="str">
        <f>IF(A132="","",IF(COUNTIFS(SMP!$B$2:$B$2000,A132,SMP!$I$2:$I$2000,"Liberada")+COUNTIFS(SMP!$B$2:$B$2000,A132,SMP!$I$2:$I$2000,"Em andamento")+COUNTIFS(SMP!$B$2:$B$2000,A132,SMP!$I$2:$I$2000,"Finalizada")&gt;0,"Sim","Não"))</f>
        <v/>
      </c>
      <c r="BC132" s="7" t="str">
        <f>IF(A132="","",IFERROR(INDEX(SMP!$A:$A,MATCH(A132,SMP!$B:$B,0)),"—"))</f>
        <v/>
      </c>
      <c r="BD132" s="7" t="str">
        <f>IF(A132="","",IFERROR(INDEX(SMP!$I:$I,MATCH(A132,SMP!$B:$B,0)),"Não aberta"))</f>
        <v/>
      </c>
      <c r="BE132" s="7" t="str">
        <f>IF(A132="","",IFERROR(INDEX(SMP!$D:$D,MATCH(A132,SMP!$B:$B,0)),""))</f>
        <v/>
      </c>
      <c r="BF132" s="7" t="str">
        <f>IF(A132="","",IF(COUNTIFS(AVERBACOES!$B$2:$B$2000,A132,AVERBACOES!$Q$2:$Q$2000,"Averbado completo")+COUNTIFS(AVERBACOES!$B$2:$B$2000,A132,AVERBACOES!$Q$2:$Q$2000,"Averbado CRT")+COUNTIFS(AVERBACOES!$B$2:$B$2000,A132,AVERBACOES!$Q$2:$Q$2000,"Averbado CT-e")+COUNTIFS(AVERBACOES!$B$2:$B$2000,A132,AVERBACOES!$Q$2:$Q$2000,"Averbado MDF-e")+COUNTIFS(AVERBACOES!$B$2:$B$2000,A132,AVERBACOES!$Q$2:$Q$2000,"Averbado pelo embarcador")&gt;0,"Sim","Não"))</f>
        <v/>
      </c>
      <c r="BG132" s="7" t="str">
        <f>IF(A132="","",IFERROR(INDEX(AVERBACOES!$L:$L,MATCH(A132,AVERBACOES!$B:$B,0)),"—"))</f>
        <v/>
      </c>
      <c r="BH132" s="7"/>
      <c r="BI132" s="7"/>
      <c r="BJ132" s="7"/>
      <c r="BK132" s="7"/>
      <c r="BL132" s="7"/>
      <c r="BM132" s="7">
        <f t="shared" si="36"/>
        <v>0</v>
      </c>
      <c r="BN132" s="7" t="str">
        <f t="shared" si="37"/>
        <v/>
      </c>
      <c r="BO132" s="7" t="str">
        <f t="shared" si="38"/>
        <v/>
      </c>
      <c r="BP132" s="7" t="str">
        <f t="shared" si="39"/>
        <v/>
      </c>
      <c r="BQ132" s="7" t="str">
        <f t="shared" si="40"/>
        <v/>
      </c>
      <c r="BR132" s="12"/>
      <c r="BS132" s="7" t="str">
        <f t="shared" si="41"/>
        <v/>
      </c>
      <c r="BT132" s="7" t="str">
        <f>IF(C132="","",IF(BV132=0,"Sem posição registrada",IFERROR(INDEX(POSICOES!$E:$E,MATCH(C132&amp;"#"&amp;ROUND(BV132*1440,0),POSICOES!$R:$R,0)),"?")))</f>
        <v/>
      </c>
      <c r="BU132" s="7" t="str">
        <f>IF(OR(C132="",BV132=0),"",IFERROR(INDEX(POSICOES!$F:$F,MATCH(C132&amp;"#"&amp;ROUND(BV132*1440,0),POSICOES!$R:$R,0))&amp;"/"&amp;INDEX(POSICOES!$G:$G,MATCH(C132&amp;"#"&amp;ROUND(BV132*1440,0),POSICOES!$R:$R,0))&amp;" - "&amp;INDEX(POSICOES!$H:$H,MATCH(C132&amp;"#"&amp;ROUND(BV132*1440,0),POSICOES!$R:$R,0)),""))</f>
        <v/>
      </c>
      <c r="BV132" s="14">
        <f>IF(C132="",0,SUMPRODUCT(MAX((POSICOES!$C$2:$C$3000=C132)*POSICOES!$B$2:$B$3000)))</f>
        <v>0</v>
      </c>
      <c r="BW132" s="7" t="str">
        <f t="shared" ca="1" si="42"/>
        <v/>
      </c>
      <c r="BX132" s="7" t="str">
        <f t="shared" ca="1" si="43"/>
        <v/>
      </c>
      <c r="BY132" s="12"/>
      <c r="BZ132" s="12"/>
      <c r="CA132" s="7" t="str">
        <f>IF(A132="","",IF(COUNTIFS(FRONTEIRA!$B$2:$B$2000,A132,FRONTEIRA!$AA$2:$AA$2000,"Sim")=0,"",ROUND(SUMIFS(FRONTEIRA!$Y$2:$Y$2000,FRONTEIRA!$B$2:$B$2000,A132,FRONTEIRA!$AA$2:$AA$2000,"Sim"),1)))</f>
        <v/>
      </c>
      <c r="CB132" s="7" t="str">
        <f>IF(A132="","",IFERROR(INDEX(FRONTEIRA!$L:$L,MATCH(A132,FRONTEIRA!$B:$B,0)),""))</f>
        <v/>
      </c>
      <c r="CC132" s="7" t="str">
        <f>IF(A132="","",IF(COUNTIFS(OCORRENCIAS!$B$2:$B$2000,A132,OCORRENCIAS!$Z$2:$Z$2000,"Sim")&gt;0,"Sim","Não"))</f>
        <v/>
      </c>
      <c r="CD132" s="7" t="str">
        <f t="shared" si="44"/>
        <v/>
      </c>
      <c r="CE132" s="7"/>
      <c r="CF132" s="7" t="str">
        <f t="shared" ca="1" si="45"/>
        <v xml:space="preserve">Motorista GR; Motorista seguradora; Veículo GR; Checklist; Espelhamento; SMP; Averbação; </v>
      </c>
      <c r="CG132" s="7" t="str">
        <f t="shared" si="46"/>
        <v/>
      </c>
      <c r="CH132" s="7" t="str">
        <f t="shared" si="47"/>
        <v/>
      </c>
      <c r="CI132" s="7" t="str">
        <f t="shared" si="48"/>
        <v>Não</v>
      </c>
      <c r="CJ132" s="7" t="str">
        <f t="shared" si="49"/>
        <v/>
      </c>
      <c r="CK132" s="7"/>
      <c r="CL132" s="7"/>
      <c r="CM132" s="7"/>
      <c r="CN132" s="12"/>
      <c r="CO132" s="7"/>
      <c r="CP132" s="7" t="str">
        <f t="shared" ca="1" si="50"/>
        <v/>
      </c>
    </row>
    <row r="133" spans="1:94" x14ac:dyDescent="0.25">
      <c r="A133" s="7"/>
      <c r="B133" s="12"/>
      <c r="C133" s="7"/>
      <c r="D133" s="7"/>
      <c r="E133" s="7"/>
      <c r="F133" s="7" t="str">
        <f>IF(C133="","",IFERROR(INDEX(VEICULOS!$C:$C,MATCH(C133,VEICULOS!$A:$A,0)),"?")&amp;IF(D133="",""," + "&amp;IFERROR(INDEX(VEICULOS!$C:$C,MATCH(D133,VEICULOS!$A:$A,0)),"?"))&amp;IF(E133="",""," + "&amp;IFERROR(INDEX(VEICULOS!$C:$C,MATCH(E133,VEICULOS!$A:$A,0)),"?")))</f>
        <v/>
      </c>
      <c r="G133" s="7" t="str">
        <f>IF(C133="","",IFERROR(INDEX(VEICULOS!$I:$I,MATCH(C133,VEICULOS!$A:$A,0)),"Não cadastrado"))</f>
        <v/>
      </c>
      <c r="H133" s="7"/>
      <c r="I133" s="7" t="str">
        <f>IF(H133="","",IFERROR(INDEX(MOTORISTAS!$B:$B,MATCH(H133,MOTORISTAS!$A:$A,0)),"Não cadastrado"))</f>
        <v/>
      </c>
      <c r="J133" s="7"/>
      <c r="K133" s="7"/>
      <c r="L133" s="7" t="str">
        <f>IF(K133="","",IFERROR(INDEX(MOTORISTAS!$B:$B,MATCH(K133,MOTORISTAS!$A:$A,0)),"Não cadastrado"))</f>
        <v/>
      </c>
      <c r="M133" s="7" t="str">
        <f>IF(H133="","",IFERROR(INDEX(MOTORISTAS!$AA:$AA,MATCH(H133,MOTORISTAS!$A:$A,0)),"Não cadastrado"))</f>
        <v/>
      </c>
      <c r="N133" s="7" t="str">
        <f>IF(H133="","",IF(COUNTIFS(CONSULTAS!$C$2:$C$2000,H133,CONSULTAS!$E$2:$E$2000,"GR",CONSULTAS!$S$2:$S$2000,"Sim")&gt;0,"Sim","Não"))</f>
        <v/>
      </c>
      <c r="O133" s="7" t="str">
        <f>IF(H133="","",IFERROR(INDEX(CONSULTAS!$L:$L,MATCH(H133&amp;"#GR",CONSULTAS!$T:$T,0)),"—"))</f>
        <v/>
      </c>
      <c r="P133" s="13" t="str">
        <f>IF(H133="","",IFERROR(INDEX(CONSULTAS!$Q:$Q,MATCH(H133&amp;"#GR",CONSULTAS!$T:$T,0)),""))</f>
        <v/>
      </c>
      <c r="Q133" s="7" t="str">
        <f>IF(H133="","",IF(COUNTIFS(CONSULTAS!$C$2:$C$2000,H133,CONSULTAS!$E$2:$E$2000,"Seguradora",CONSULTAS!$S$2:$S$2000,"Sim")&gt;0,"Sim","Não"))</f>
        <v/>
      </c>
      <c r="R133" s="7" t="str">
        <f>IF(H133="","",IFERROR(INDEX(CONSULTAS!$L:$L,MATCH(H133&amp;"#Seguradora",CONSULTAS!$T:$T,0)),"—"))</f>
        <v/>
      </c>
      <c r="S133" s="13" t="str">
        <f>IF(H133="","",IFERROR(INDEX(CONSULTAS!$Q:$Q,MATCH(H133&amp;"#Seguradora",CONSULTAS!$T:$T,0)),""))</f>
        <v/>
      </c>
      <c r="T133" s="10" t="str">
        <f>IF(H133="","",IFERROR(INDEX(CONSULTAS!$N:$N,MATCH(H133&amp;"#GR",CONSULTAS!$T:$T,0)),""))</f>
        <v/>
      </c>
      <c r="U133" s="7" t="str">
        <f>IF(K133="","N/A",IF(AND(COUNTIFS(CONSULTAS!$C$2:$C$2000,K133,CONSULTAS!$E$2:$E$2000,"GR",CONSULTAS!$S$2:$S$2000,"Sim")&gt;0,COUNTIFS(CONSULTAS!$C$2:$C$2000,K133,CONSULTAS!$E$2:$E$2000,"Seguradora",CONSULTAS!$S$2:$S$2000,"Sim")&gt;0),"Sim","Não"))</f>
        <v>N/A</v>
      </c>
      <c r="V133" s="7" t="str">
        <f>IF(C133="","",IFERROR(INDEX(VEICULOS!$X:$X,MATCH(C133,VEICULOS!$A:$A,0)),"Não"))</f>
        <v/>
      </c>
      <c r="W133" s="7"/>
      <c r="X133" s="7"/>
      <c r="Y133" s="7"/>
      <c r="Z133" s="10"/>
      <c r="AA133" s="7"/>
      <c r="AB133" s="10" t="str">
        <f t="shared" si="34"/>
        <v/>
      </c>
      <c r="AC133" s="7">
        <f>IF(OR(Y133="",AB133=""),0,SUMPRODUCT((PGR_REGRAS!$C$2:$C$61=Y133)*(PGR_REGRAS!$D$2:$D$61&lt;=AB133)*(PGR_REGRAS!$E$2:$E$61&gt;=AB133)*(PGR_REGRAS!$C$2:$C$61&lt;&gt;"")*ROW(PGR_REGRAS!$C$2:$C$61)))</f>
        <v>0</v>
      </c>
      <c r="AD133" s="7" t="str">
        <f>IF(AC133=0,IF(Y133="","","Sem regra - consultar seguradora"),INDEX(PGR_REGRAS!$A:$A,AC133))</f>
        <v/>
      </c>
      <c r="AE133" s="7" t="str">
        <f>IF(AC133=0,"",INDEX(PGR_REGRAS!$T:$T,AC133))</f>
        <v/>
      </c>
      <c r="AF133" s="7" t="str">
        <f>IF(AC133=0,"",INDEX(PGR_REGRAS!$I:$I,AC133))</f>
        <v/>
      </c>
      <c r="AG133" s="7" t="str">
        <f>IF(AC133=0,"",INDEX(PGR_REGRAS!$K:$K,AC133))</f>
        <v/>
      </c>
      <c r="AH133" s="7" t="str">
        <f t="shared" si="35"/>
        <v/>
      </c>
      <c r="AI133" s="7"/>
      <c r="AJ133" s="7"/>
      <c r="AK133" s="7"/>
      <c r="AL133" s="7"/>
      <c r="AM133" s="7"/>
      <c r="AN133" s="7"/>
      <c r="AO133" s="13"/>
      <c r="AP133" s="12"/>
      <c r="AQ133" s="12"/>
      <c r="AR133" s="7" t="str">
        <f>IF(C133="","",IFERROR(INDEX(RASTREADORES!$F:$F,MATCH(C133&amp;"#Principal",RASTREADORES!$Y:$Y,0))&amp;" ("&amp;INDEX(RASTREADORES!$G:$G,MATCH(C133&amp;"#Principal",RASTREADORES!$Y:$Y,0))&amp;")","Sem rastreador principal"))</f>
        <v/>
      </c>
      <c r="AS133" s="7" t="str">
        <f>IF(C133="","",IFERROR(INDEX(RASTREADORES!$H:$H,MATCH(C133&amp;"#Principal",RASTREADORES!$Y:$Y,0)),"—"))</f>
        <v/>
      </c>
      <c r="AT133" s="7" t="str">
        <f>IF(C133="","",IFERROR(INDEX(RASTREADORES!$A:$A,MATCH(C133&amp;"#Redundante",RASTREADORES!$Y:$Y,0)),IFERROR(INDEX(RASTREADORES!$A:$A,MATCH(C133&amp;"#Isca retornável",RASTREADORES!$Y:$Y,0)),IFERROR(INDEX(RASTREADORES!$A:$A,MATCH(C133&amp;"#Isca descartável",RASTREADORES!$Y:$Y,0)),"Nenhum"))))</f>
        <v/>
      </c>
      <c r="AU133" s="7" t="str">
        <f>IF(C133="","",IFERROR(INDEX(RASTREADORES!$L:$L,MATCH(C133&amp;"#Principal",RASTREADORES!$Y:$Y,0)),""))</f>
        <v/>
      </c>
      <c r="AV133" s="7" t="str">
        <f>IF(C133="","",IF(COUNTIFS(ESPELHAMENTOS!$B$2:$B$2000,C133,ESPELHAMENTOS!$O$2:$O$2000,"Sim")&gt;0,"Sim","Não"))</f>
        <v/>
      </c>
      <c r="AW133" s="7" t="str">
        <f>IF(C133="","",COUNTIFS(ESPELHAMENTOS!$B$2:$B$2000,C133,ESPELHAMENTOS!$O$2:$O$2000,"Sim"))</f>
        <v/>
      </c>
      <c r="AX133" s="7" t="str">
        <f>IF(C133="","",IF(COUNTIFS(ESPELHAMENTOS!$B$2:$B$2000,C133,ESPELHAMENTOS!$O$2:$O$2000,"Sim",ESPELHAMENTOS!$E$2:$E$2000,"GR transportadora")&gt;0,"Sim","Não"))</f>
        <v/>
      </c>
      <c r="AY133" s="7" t="str">
        <f>IF(OR(AQ133="",C133=""),"",IFERROR(ROUND((AQ133-SUMPRODUCT(MIN((ESPELHAMENTOS!$C$2:$C$2000=A133)*ESPELHAMENTOS!$H$2:$H$2000+(ESPELHAMENTOS!$C$2:$C$2000&lt;&gt;A133)*99999)))*24,1),""))</f>
        <v/>
      </c>
      <c r="AZ133" s="7" t="str">
        <f ca="1">IF(C133="","",IF(COUNTIFS(CHECKLISTS!$B$2:$B$2000,C133,CHECKLISTS!$AH$2:$AH$2000,"Válido",CHECKLISTS!$AG$2:$AG$2000,"&gt;="&amp;INT(IF(AO133="",TODAY(),AO133)))+COUNTIFS(CHECKLISTS!$B$2:$B$2000,C133,CHECKLISTS!$AH$2:$AH$2000,"Vence &lt;=7d",CHECKLISTS!$AG$2:$AG$2000,"&gt;="&amp;INT(IF(AO133="",TODAY(),AO133)))&gt;0,"Sim","Não"))</f>
        <v/>
      </c>
      <c r="BA133" s="13" t="str">
        <f>IF(C133="","",IF(COUNTIFS(CHECKLISTS!$B$2:$B$2000,C133,CHECKLISTS!$AF$2:$AF$2000,"Aprovado")=0,"",SUMPRODUCT(MAX((CHECKLISTS!$B$2:$B$2000=C133)*CHECKLISTS!$AG$2:$AG$2000))))</f>
        <v/>
      </c>
      <c r="BB133" s="7" t="str">
        <f>IF(A133="","",IF(COUNTIFS(SMP!$B$2:$B$2000,A133,SMP!$I$2:$I$2000,"Liberada")+COUNTIFS(SMP!$B$2:$B$2000,A133,SMP!$I$2:$I$2000,"Em andamento")+COUNTIFS(SMP!$B$2:$B$2000,A133,SMP!$I$2:$I$2000,"Finalizada")&gt;0,"Sim","Não"))</f>
        <v/>
      </c>
      <c r="BC133" s="7" t="str">
        <f>IF(A133="","",IFERROR(INDEX(SMP!$A:$A,MATCH(A133,SMP!$B:$B,0)),"—"))</f>
        <v/>
      </c>
      <c r="BD133" s="7" t="str">
        <f>IF(A133="","",IFERROR(INDEX(SMP!$I:$I,MATCH(A133,SMP!$B:$B,0)),"Não aberta"))</f>
        <v/>
      </c>
      <c r="BE133" s="7" t="str">
        <f>IF(A133="","",IFERROR(INDEX(SMP!$D:$D,MATCH(A133,SMP!$B:$B,0)),""))</f>
        <v/>
      </c>
      <c r="BF133" s="7" t="str">
        <f>IF(A133="","",IF(COUNTIFS(AVERBACOES!$B$2:$B$2000,A133,AVERBACOES!$Q$2:$Q$2000,"Averbado completo")+COUNTIFS(AVERBACOES!$B$2:$B$2000,A133,AVERBACOES!$Q$2:$Q$2000,"Averbado CRT")+COUNTIFS(AVERBACOES!$B$2:$B$2000,A133,AVERBACOES!$Q$2:$Q$2000,"Averbado CT-e")+COUNTIFS(AVERBACOES!$B$2:$B$2000,A133,AVERBACOES!$Q$2:$Q$2000,"Averbado MDF-e")+COUNTIFS(AVERBACOES!$B$2:$B$2000,A133,AVERBACOES!$Q$2:$Q$2000,"Averbado pelo embarcador")&gt;0,"Sim","Não"))</f>
        <v/>
      </c>
      <c r="BG133" s="7" t="str">
        <f>IF(A133="","",IFERROR(INDEX(AVERBACOES!$L:$L,MATCH(A133,AVERBACOES!$B:$B,0)),"—"))</f>
        <v/>
      </c>
      <c r="BH133" s="7"/>
      <c r="BI133" s="7"/>
      <c r="BJ133" s="7"/>
      <c r="BK133" s="7"/>
      <c r="BL133" s="7"/>
      <c r="BM133" s="7">
        <f t="shared" si="36"/>
        <v>0</v>
      </c>
      <c r="BN133" s="7" t="str">
        <f t="shared" si="37"/>
        <v/>
      </c>
      <c r="BO133" s="7" t="str">
        <f t="shared" si="38"/>
        <v/>
      </c>
      <c r="BP133" s="7" t="str">
        <f t="shared" si="39"/>
        <v/>
      </c>
      <c r="BQ133" s="7" t="str">
        <f t="shared" si="40"/>
        <v/>
      </c>
      <c r="BR133" s="12"/>
      <c r="BS133" s="7" t="str">
        <f t="shared" si="41"/>
        <v/>
      </c>
      <c r="BT133" s="7" t="str">
        <f>IF(C133="","",IF(BV133=0,"Sem posição registrada",IFERROR(INDEX(POSICOES!$E:$E,MATCH(C133&amp;"#"&amp;ROUND(BV133*1440,0),POSICOES!$R:$R,0)),"?")))</f>
        <v/>
      </c>
      <c r="BU133" s="7" t="str">
        <f>IF(OR(C133="",BV133=0),"",IFERROR(INDEX(POSICOES!$F:$F,MATCH(C133&amp;"#"&amp;ROUND(BV133*1440,0),POSICOES!$R:$R,0))&amp;"/"&amp;INDEX(POSICOES!$G:$G,MATCH(C133&amp;"#"&amp;ROUND(BV133*1440,0),POSICOES!$R:$R,0))&amp;" - "&amp;INDEX(POSICOES!$H:$H,MATCH(C133&amp;"#"&amp;ROUND(BV133*1440,0),POSICOES!$R:$R,0)),""))</f>
        <v/>
      </c>
      <c r="BV133" s="14">
        <f>IF(C133="",0,SUMPRODUCT(MAX((POSICOES!$C$2:$C$3000=C133)*POSICOES!$B$2:$B$3000)))</f>
        <v>0</v>
      </c>
      <c r="BW133" s="7" t="str">
        <f t="shared" ca="1" si="42"/>
        <v/>
      </c>
      <c r="BX133" s="7" t="str">
        <f t="shared" ca="1" si="43"/>
        <v/>
      </c>
      <c r="BY133" s="12"/>
      <c r="BZ133" s="12"/>
      <c r="CA133" s="7" t="str">
        <f>IF(A133="","",IF(COUNTIFS(FRONTEIRA!$B$2:$B$2000,A133,FRONTEIRA!$AA$2:$AA$2000,"Sim")=0,"",ROUND(SUMIFS(FRONTEIRA!$Y$2:$Y$2000,FRONTEIRA!$B$2:$B$2000,A133,FRONTEIRA!$AA$2:$AA$2000,"Sim"),1)))</f>
        <v/>
      </c>
      <c r="CB133" s="7" t="str">
        <f>IF(A133="","",IFERROR(INDEX(FRONTEIRA!$L:$L,MATCH(A133,FRONTEIRA!$B:$B,0)),""))</f>
        <v/>
      </c>
      <c r="CC133" s="7" t="str">
        <f>IF(A133="","",IF(COUNTIFS(OCORRENCIAS!$B$2:$B$2000,A133,OCORRENCIAS!$Z$2:$Z$2000,"Sim")&gt;0,"Sim","Não"))</f>
        <v/>
      </c>
      <c r="CD133" s="7" t="str">
        <f t="shared" si="44"/>
        <v/>
      </c>
      <c r="CE133" s="7"/>
      <c r="CF133" s="7" t="str">
        <f t="shared" ca="1" si="45"/>
        <v xml:space="preserve">Motorista GR; Motorista seguradora; Veículo GR; Checklist; Espelhamento; SMP; Averbação; </v>
      </c>
      <c r="CG133" s="7" t="str">
        <f t="shared" si="46"/>
        <v/>
      </c>
      <c r="CH133" s="7" t="str">
        <f t="shared" si="47"/>
        <v/>
      </c>
      <c r="CI133" s="7" t="str">
        <f t="shared" si="48"/>
        <v>Não</v>
      </c>
      <c r="CJ133" s="7" t="str">
        <f t="shared" si="49"/>
        <v/>
      </c>
      <c r="CK133" s="7"/>
      <c r="CL133" s="7"/>
      <c r="CM133" s="7"/>
      <c r="CN133" s="12"/>
      <c r="CO133" s="7"/>
      <c r="CP133" s="7" t="str">
        <f t="shared" ca="1" si="50"/>
        <v/>
      </c>
    </row>
    <row r="134" spans="1:94" x14ac:dyDescent="0.25">
      <c r="A134" s="7"/>
      <c r="B134" s="12"/>
      <c r="C134" s="7"/>
      <c r="D134" s="7"/>
      <c r="E134" s="7"/>
      <c r="F134" s="7" t="str">
        <f>IF(C134="","",IFERROR(INDEX(VEICULOS!$C:$C,MATCH(C134,VEICULOS!$A:$A,0)),"?")&amp;IF(D134="",""," + "&amp;IFERROR(INDEX(VEICULOS!$C:$C,MATCH(D134,VEICULOS!$A:$A,0)),"?"))&amp;IF(E134="",""," + "&amp;IFERROR(INDEX(VEICULOS!$C:$C,MATCH(E134,VEICULOS!$A:$A,0)),"?")))</f>
        <v/>
      </c>
      <c r="G134" s="7" t="str">
        <f>IF(C134="","",IFERROR(INDEX(VEICULOS!$I:$I,MATCH(C134,VEICULOS!$A:$A,0)),"Não cadastrado"))</f>
        <v/>
      </c>
      <c r="H134" s="7"/>
      <c r="I134" s="7" t="str">
        <f>IF(H134="","",IFERROR(INDEX(MOTORISTAS!$B:$B,MATCH(H134,MOTORISTAS!$A:$A,0)),"Não cadastrado"))</f>
        <v/>
      </c>
      <c r="J134" s="7"/>
      <c r="K134" s="7"/>
      <c r="L134" s="7" t="str">
        <f>IF(K134="","",IFERROR(INDEX(MOTORISTAS!$B:$B,MATCH(K134,MOTORISTAS!$A:$A,0)),"Não cadastrado"))</f>
        <v/>
      </c>
      <c r="M134" s="7" t="str">
        <f>IF(H134="","",IFERROR(INDEX(MOTORISTAS!$AA:$AA,MATCH(H134,MOTORISTAS!$A:$A,0)),"Não cadastrado"))</f>
        <v/>
      </c>
      <c r="N134" s="7" t="str">
        <f>IF(H134="","",IF(COUNTIFS(CONSULTAS!$C$2:$C$2000,H134,CONSULTAS!$E$2:$E$2000,"GR",CONSULTAS!$S$2:$S$2000,"Sim")&gt;0,"Sim","Não"))</f>
        <v/>
      </c>
      <c r="O134" s="7" t="str">
        <f>IF(H134="","",IFERROR(INDEX(CONSULTAS!$L:$L,MATCH(H134&amp;"#GR",CONSULTAS!$T:$T,0)),"—"))</f>
        <v/>
      </c>
      <c r="P134" s="13" t="str">
        <f>IF(H134="","",IFERROR(INDEX(CONSULTAS!$Q:$Q,MATCH(H134&amp;"#GR",CONSULTAS!$T:$T,0)),""))</f>
        <v/>
      </c>
      <c r="Q134" s="7" t="str">
        <f>IF(H134="","",IF(COUNTIFS(CONSULTAS!$C$2:$C$2000,H134,CONSULTAS!$E$2:$E$2000,"Seguradora",CONSULTAS!$S$2:$S$2000,"Sim")&gt;0,"Sim","Não"))</f>
        <v/>
      </c>
      <c r="R134" s="7" t="str">
        <f>IF(H134="","",IFERROR(INDEX(CONSULTAS!$L:$L,MATCH(H134&amp;"#Seguradora",CONSULTAS!$T:$T,0)),"—"))</f>
        <v/>
      </c>
      <c r="S134" s="13" t="str">
        <f>IF(H134="","",IFERROR(INDEX(CONSULTAS!$Q:$Q,MATCH(H134&amp;"#Seguradora",CONSULTAS!$T:$T,0)),""))</f>
        <v/>
      </c>
      <c r="T134" s="10" t="str">
        <f>IF(H134="","",IFERROR(INDEX(CONSULTAS!$N:$N,MATCH(H134&amp;"#GR",CONSULTAS!$T:$T,0)),""))</f>
        <v/>
      </c>
      <c r="U134" s="7" t="str">
        <f>IF(K134="","N/A",IF(AND(COUNTIFS(CONSULTAS!$C$2:$C$2000,K134,CONSULTAS!$E$2:$E$2000,"GR",CONSULTAS!$S$2:$S$2000,"Sim")&gt;0,COUNTIFS(CONSULTAS!$C$2:$C$2000,K134,CONSULTAS!$E$2:$E$2000,"Seguradora",CONSULTAS!$S$2:$S$2000,"Sim")&gt;0),"Sim","Não"))</f>
        <v>N/A</v>
      </c>
      <c r="V134" s="7" t="str">
        <f>IF(C134="","",IFERROR(INDEX(VEICULOS!$X:$X,MATCH(C134,VEICULOS!$A:$A,0)),"Não"))</f>
        <v/>
      </c>
      <c r="W134" s="7"/>
      <c r="X134" s="7"/>
      <c r="Y134" s="7"/>
      <c r="Z134" s="10"/>
      <c r="AA134" s="7"/>
      <c r="AB134" s="10" t="str">
        <f t="shared" si="34"/>
        <v/>
      </c>
      <c r="AC134" s="7">
        <f>IF(OR(Y134="",AB134=""),0,SUMPRODUCT((PGR_REGRAS!$C$2:$C$61=Y134)*(PGR_REGRAS!$D$2:$D$61&lt;=AB134)*(PGR_REGRAS!$E$2:$E$61&gt;=AB134)*(PGR_REGRAS!$C$2:$C$61&lt;&gt;"")*ROW(PGR_REGRAS!$C$2:$C$61)))</f>
        <v>0</v>
      </c>
      <c r="AD134" s="7" t="str">
        <f>IF(AC134=0,IF(Y134="","","Sem regra - consultar seguradora"),INDEX(PGR_REGRAS!$A:$A,AC134))</f>
        <v/>
      </c>
      <c r="AE134" s="7" t="str">
        <f>IF(AC134=0,"",INDEX(PGR_REGRAS!$T:$T,AC134))</f>
        <v/>
      </c>
      <c r="AF134" s="7" t="str">
        <f>IF(AC134=0,"",INDEX(PGR_REGRAS!$I:$I,AC134))</f>
        <v/>
      </c>
      <c r="AG134" s="7" t="str">
        <f>IF(AC134=0,"",INDEX(PGR_REGRAS!$K:$K,AC134))</f>
        <v/>
      </c>
      <c r="AH134" s="7" t="str">
        <f t="shared" si="35"/>
        <v/>
      </c>
      <c r="AI134" s="7"/>
      <c r="AJ134" s="7"/>
      <c r="AK134" s="7"/>
      <c r="AL134" s="7"/>
      <c r="AM134" s="7"/>
      <c r="AN134" s="7"/>
      <c r="AO134" s="13"/>
      <c r="AP134" s="12"/>
      <c r="AQ134" s="12"/>
      <c r="AR134" s="7" t="str">
        <f>IF(C134="","",IFERROR(INDEX(RASTREADORES!$F:$F,MATCH(C134&amp;"#Principal",RASTREADORES!$Y:$Y,0))&amp;" ("&amp;INDEX(RASTREADORES!$G:$G,MATCH(C134&amp;"#Principal",RASTREADORES!$Y:$Y,0))&amp;")","Sem rastreador principal"))</f>
        <v/>
      </c>
      <c r="AS134" s="7" t="str">
        <f>IF(C134="","",IFERROR(INDEX(RASTREADORES!$H:$H,MATCH(C134&amp;"#Principal",RASTREADORES!$Y:$Y,0)),"—"))</f>
        <v/>
      </c>
      <c r="AT134" s="7" t="str">
        <f>IF(C134="","",IFERROR(INDEX(RASTREADORES!$A:$A,MATCH(C134&amp;"#Redundante",RASTREADORES!$Y:$Y,0)),IFERROR(INDEX(RASTREADORES!$A:$A,MATCH(C134&amp;"#Isca retornável",RASTREADORES!$Y:$Y,0)),IFERROR(INDEX(RASTREADORES!$A:$A,MATCH(C134&amp;"#Isca descartável",RASTREADORES!$Y:$Y,0)),"Nenhum"))))</f>
        <v/>
      </c>
      <c r="AU134" s="7" t="str">
        <f>IF(C134="","",IFERROR(INDEX(RASTREADORES!$L:$L,MATCH(C134&amp;"#Principal",RASTREADORES!$Y:$Y,0)),""))</f>
        <v/>
      </c>
      <c r="AV134" s="7" t="str">
        <f>IF(C134="","",IF(COUNTIFS(ESPELHAMENTOS!$B$2:$B$2000,C134,ESPELHAMENTOS!$O$2:$O$2000,"Sim")&gt;0,"Sim","Não"))</f>
        <v/>
      </c>
      <c r="AW134" s="7" t="str">
        <f>IF(C134="","",COUNTIFS(ESPELHAMENTOS!$B$2:$B$2000,C134,ESPELHAMENTOS!$O$2:$O$2000,"Sim"))</f>
        <v/>
      </c>
      <c r="AX134" s="7" t="str">
        <f>IF(C134="","",IF(COUNTIFS(ESPELHAMENTOS!$B$2:$B$2000,C134,ESPELHAMENTOS!$O$2:$O$2000,"Sim",ESPELHAMENTOS!$E$2:$E$2000,"GR transportadora")&gt;0,"Sim","Não"))</f>
        <v/>
      </c>
      <c r="AY134" s="7" t="str">
        <f>IF(OR(AQ134="",C134=""),"",IFERROR(ROUND((AQ134-SUMPRODUCT(MIN((ESPELHAMENTOS!$C$2:$C$2000=A134)*ESPELHAMENTOS!$H$2:$H$2000+(ESPELHAMENTOS!$C$2:$C$2000&lt;&gt;A134)*99999)))*24,1),""))</f>
        <v/>
      </c>
      <c r="AZ134" s="7" t="str">
        <f ca="1">IF(C134="","",IF(COUNTIFS(CHECKLISTS!$B$2:$B$2000,C134,CHECKLISTS!$AH$2:$AH$2000,"Válido",CHECKLISTS!$AG$2:$AG$2000,"&gt;="&amp;INT(IF(AO134="",TODAY(),AO134)))+COUNTIFS(CHECKLISTS!$B$2:$B$2000,C134,CHECKLISTS!$AH$2:$AH$2000,"Vence &lt;=7d",CHECKLISTS!$AG$2:$AG$2000,"&gt;="&amp;INT(IF(AO134="",TODAY(),AO134)))&gt;0,"Sim","Não"))</f>
        <v/>
      </c>
      <c r="BA134" s="13" t="str">
        <f>IF(C134="","",IF(COUNTIFS(CHECKLISTS!$B$2:$B$2000,C134,CHECKLISTS!$AF$2:$AF$2000,"Aprovado")=0,"",SUMPRODUCT(MAX((CHECKLISTS!$B$2:$B$2000=C134)*CHECKLISTS!$AG$2:$AG$2000))))</f>
        <v/>
      </c>
      <c r="BB134" s="7" t="str">
        <f>IF(A134="","",IF(COUNTIFS(SMP!$B$2:$B$2000,A134,SMP!$I$2:$I$2000,"Liberada")+COUNTIFS(SMP!$B$2:$B$2000,A134,SMP!$I$2:$I$2000,"Em andamento")+COUNTIFS(SMP!$B$2:$B$2000,A134,SMP!$I$2:$I$2000,"Finalizada")&gt;0,"Sim","Não"))</f>
        <v/>
      </c>
      <c r="BC134" s="7" t="str">
        <f>IF(A134="","",IFERROR(INDEX(SMP!$A:$A,MATCH(A134,SMP!$B:$B,0)),"—"))</f>
        <v/>
      </c>
      <c r="BD134" s="7" t="str">
        <f>IF(A134="","",IFERROR(INDEX(SMP!$I:$I,MATCH(A134,SMP!$B:$B,0)),"Não aberta"))</f>
        <v/>
      </c>
      <c r="BE134" s="7" t="str">
        <f>IF(A134="","",IFERROR(INDEX(SMP!$D:$D,MATCH(A134,SMP!$B:$B,0)),""))</f>
        <v/>
      </c>
      <c r="BF134" s="7" t="str">
        <f>IF(A134="","",IF(COUNTIFS(AVERBACOES!$B$2:$B$2000,A134,AVERBACOES!$Q$2:$Q$2000,"Averbado completo")+COUNTIFS(AVERBACOES!$B$2:$B$2000,A134,AVERBACOES!$Q$2:$Q$2000,"Averbado CRT")+COUNTIFS(AVERBACOES!$B$2:$B$2000,A134,AVERBACOES!$Q$2:$Q$2000,"Averbado CT-e")+COUNTIFS(AVERBACOES!$B$2:$B$2000,A134,AVERBACOES!$Q$2:$Q$2000,"Averbado MDF-e")+COUNTIFS(AVERBACOES!$B$2:$B$2000,A134,AVERBACOES!$Q$2:$Q$2000,"Averbado pelo embarcador")&gt;0,"Sim","Não"))</f>
        <v/>
      </c>
      <c r="BG134" s="7" t="str">
        <f>IF(A134="","",IFERROR(INDEX(AVERBACOES!$L:$L,MATCH(A134,AVERBACOES!$B:$B,0)),"—"))</f>
        <v/>
      </c>
      <c r="BH134" s="7"/>
      <c r="BI134" s="7"/>
      <c r="BJ134" s="7"/>
      <c r="BK134" s="7"/>
      <c r="BL134" s="7"/>
      <c r="BM134" s="7">
        <f t="shared" si="36"/>
        <v>0</v>
      </c>
      <c r="BN134" s="7" t="str">
        <f t="shared" si="37"/>
        <v/>
      </c>
      <c r="BO134" s="7" t="str">
        <f t="shared" si="38"/>
        <v/>
      </c>
      <c r="BP134" s="7" t="str">
        <f t="shared" si="39"/>
        <v/>
      </c>
      <c r="BQ134" s="7" t="str">
        <f t="shared" si="40"/>
        <v/>
      </c>
      <c r="BR134" s="12"/>
      <c r="BS134" s="7" t="str">
        <f t="shared" si="41"/>
        <v/>
      </c>
      <c r="BT134" s="7" t="str">
        <f>IF(C134="","",IF(BV134=0,"Sem posição registrada",IFERROR(INDEX(POSICOES!$E:$E,MATCH(C134&amp;"#"&amp;ROUND(BV134*1440,0),POSICOES!$R:$R,0)),"?")))</f>
        <v/>
      </c>
      <c r="BU134" s="7" t="str">
        <f>IF(OR(C134="",BV134=0),"",IFERROR(INDEX(POSICOES!$F:$F,MATCH(C134&amp;"#"&amp;ROUND(BV134*1440,0),POSICOES!$R:$R,0))&amp;"/"&amp;INDEX(POSICOES!$G:$G,MATCH(C134&amp;"#"&amp;ROUND(BV134*1440,0),POSICOES!$R:$R,0))&amp;" - "&amp;INDEX(POSICOES!$H:$H,MATCH(C134&amp;"#"&amp;ROUND(BV134*1440,0),POSICOES!$R:$R,0)),""))</f>
        <v/>
      </c>
      <c r="BV134" s="14">
        <f>IF(C134="",0,SUMPRODUCT(MAX((POSICOES!$C$2:$C$3000=C134)*POSICOES!$B$2:$B$3000)))</f>
        <v>0</v>
      </c>
      <c r="BW134" s="7" t="str">
        <f t="shared" ca="1" si="42"/>
        <v/>
      </c>
      <c r="BX134" s="7" t="str">
        <f t="shared" ca="1" si="43"/>
        <v/>
      </c>
      <c r="BY134" s="12"/>
      <c r="BZ134" s="12"/>
      <c r="CA134" s="7" t="str">
        <f>IF(A134="","",IF(COUNTIFS(FRONTEIRA!$B$2:$B$2000,A134,FRONTEIRA!$AA$2:$AA$2000,"Sim")=0,"",ROUND(SUMIFS(FRONTEIRA!$Y$2:$Y$2000,FRONTEIRA!$B$2:$B$2000,A134,FRONTEIRA!$AA$2:$AA$2000,"Sim"),1)))</f>
        <v/>
      </c>
      <c r="CB134" s="7" t="str">
        <f>IF(A134="","",IFERROR(INDEX(FRONTEIRA!$L:$L,MATCH(A134,FRONTEIRA!$B:$B,0)),""))</f>
        <v/>
      </c>
      <c r="CC134" s="7" t="str">
        <f>IF(A134="","",IF(COUNTIFS(OCORRENCIAS!$B$2:$B$2000,A134,OCORRENCIAS!$Z$2:$Z$2000,"Sim")&gt;0,"Sim","Não"))</f>
        <v/>
      </c>
      <c r="CD134" s="7" t="str">
        <f t="shared" si="44"/>
        <v/>
      </c>
      <c r="CE134" s="7"/>
      <c r="CF134" s="7" t="str">
        <f t="shared" ca="1" si="45"/>
        <v xml:space="preserve">Motorista GR; Motorista seguradora; Veículo GR; Checklist; Espelhamento; SMP; Averbação; </v>
      </c>
      <c r="CG134" s="7" t="str">
        <f t="shared" si="46"/>
        <v/>
      </c>
      <c r="CH134" s="7" t="str">
        <f t="shared" si="47"/>
        <v/>
      </c>
      <c r="CI134" s="7" t="str">
        <f t="shared" si="48"/>
        <v>Não</v>
      </c>
      <c r="CJ134" s="7" t="str">
        <f t="shared" si="49"/>
        <v/>
      </c>
      <c r="CK134" s="7"/>
      <c r="CL134" s="7"/>
      <c r="CM134" s="7"/>
      <c r="CN134" s="12"/>
      <c r="CO134" s="7"/>
      <c r="CP134" s="7" t="str">
        <f t="shared" ca="1" si="50"/>
        <v/>
      </c>
    </row>
    <row r="135" spans="1:94" x14ac:dyDescent="0.25">
      <c r="A135" s="7"/>
      <c r="B135" s="12"/>
      <c r="C135" s="7"/>
      <c r="D135" s="7"/>
      <c r="E135" s="7"/>
      <c r="F135" s="7" t="str">
        <f>IF(C135="","",IFERROR(INDEX(VEICULOS!$C:$C,MATCH(C135,VEICULOS!$A:$A,0)),"?")&amp;IF(D135="",""," + "&amp;IFERROR(INDEX(VEICULOS!$C:$C,MATCH(D135,VEICULOS!$A:$A,0)),"?"))&amp;IF(E135="",""," + "&amp;IFERROR(INDEX(VEICULOS!$C:$C,MATCH(E135,VEICULOS!$A:$A,0)),"?")))</f>
        <v/>
      </c>
      <c r="G135" s="7" t="str">
        <f>IF(C135="","",IFERROR(INDEX(VEICULOS!$I:$I,MATCH(C135,VEICULOS!$A:$A,0)),"Não cadastrado"))</f>
        <v/>
      </c>
      <c r="H135" s="7"/>
      <c r="I135" s="7" t="str">
        <f>IF(H135="","",IFERROR(INDEX(MOTORISTAS!$B:$B,MATCH(H135,MOTORISTAS!$A:$A,0)),"Não cadastrado"))</f>
        <v/>
      </c>
      <c r="J135" s="7"/>
      <c r="K135" s="7"/>
      <c r="L135" s="7" t="str">
        <f>IF(K135="","",IFERROR(INDEX(MOTORISTAS!$B:$B,MATCH(K135,MOTORISTAS!$A:$A,0)),"Não cadastrado"))</f>
        <v/>
      </c>
      <c r="M135" s="7" t="str">
        <f>IF(H135="","",IFERROR(INDEX(MOTORISTAS!$AA:$AA,MATCH(H135,MOTORISTAS!$A:$A,0)),"Não cadastrado"))</f>
        <v/>
      </c>
      <c r="N135" s="7" t="str">
        <f>IF(H135="","",IF(COUNTIFS(CONSULTAS!$C$2:$C$2000,H135,CONSULTAS!$E$2:$E$2000,"GR",CONSULTAS!$S$2:$S$2000,"Sim")&gt;0,"Sim","Não"))</f>
        <v/>
      </c>
      <c r="O135" s="7" t="str">
        <f>IF(H135="","",IFERROR(INDEX(CONSULTAS!$L:$L,MATCH(H135&amp;"#GR",CONSULTAS!$T:$T,0)),"—"))</f>
        <v/>
      </c>
      <c r="P135" s="13" t="str">
        <f>IF(H135="","",IFERROR(INDEX(CONSULTAS!$Q:$Q,MATCH(H135&amp;"#GR",CONSULTAS!$T:$T,0)),""))</f>
        <v/>
      </c>
      <c r="Q135" s="7" t="str">
        <f>IF(H135="","",IF(COUNTIFS(CONSULTAS!$C$2:$C$2000,H135,CONSULTAS!$E$2:$E$2000,"Seguradora",CONSULTAS!$S$2:$S$2000,"Sim")&gt;0,"Sim","Não"))</f>
        <v/>
      </c>
      <c r="R135" s="7" t="str">
        <f>IF(H135="","",IFERROR(INDEX(CONSULTAS!$L:$L,MATCH(H135&amp;"#Seguradora",CONSULTAS!$T:$T,0)),"—"))</f>
        <v/>
      </c>
      <c r="S135" s="13" t="str">
        <f>IF(H135="","",IFERROR(INDEX(CONSULTAS!$Q:$Q,MATCH(H135&amp;"#Seguradora",CONSULTAS!$T:$T,0)),""))</f>
        <v/>
      </c>
      <c r="T135" s="10" t="str">
        <f>IF(H135="","",IFERROR(INDEX(CONSULTAS!$N:$N,MATCH(H135&amp;"#GR",CONSULTAS!$T:$T,0)),""))</f>
        <v/>
      </c>
      <c r="U135" s="7" t="str">
        <f>IF(K135="","N/A",IF(AND(COUNTIFS(CONSULTAS!$C$2:$C$2000,K135,CONSULTAS!$E$2:$E$2000,"GR",CONSULTAS!$S$2:$S$2000,"Sim")&gt;0,COUNTIFS(CONSULTAS!$C$2:$C$2000,K135,CONSULTAS!$E$2:$E$2000,"Seguradora",CONSULTAS!$S$2:$S$2000,"Sim")&gt;0),"Sim","Não"))</f>
        <v>N/A</v>
      </c>
      <c r="V135" s="7" t="str">
        <f>IF(C135="","",IFERROR(INDEX(VEICULOS!$X:$X,MATCH(C135,VEICULOS!$A:$A,0)),"Não"))</f>
        <v/>
      </c>
      <c r="W135" s="7"/>
      <c r="X135" s="7"/>
      <c r="Y135" s="7"/>
      <c r="Z135" s="10"/>
      <c r="AA135" s="7"/>
      <c r="AB135" s="10" t="str">
        <f t="shared" si="34"/>
        <v/>
      </c>
      <c r="AC135" s="7">
        <f>IF(OR(Y135="",AB135=""),0,SUMPRODUCT((PGR_REGRAS!$C$2:$C$61=Y135)*(PGR_REGRAS!$D$2:$D$61&lt;=AB135)*(PGR_REGRAS!$E$2:$E$61&gt;=AB135)*(PGR_REGRAS!$C$2:$C$61&lt;&gt;"")*ROW(PGR_REGRAS!$C$2:$C$61)))</f>
        <v>0</v>
      </c>
      <c r="AD135" s="7" t="str">
        <f>IF(AC135=0,IF(Y135="","","Sem regra - consultar seguradora"),INDEX(PGR_REGRAS!$A:$A,AC135))</f>
        <v/>
      </c>
      <c r="AE135" s="7" t="str">
        <f>IF(AC135=0,"",INDEX(PGR_REGRAS!$T:$T,AC135))</f>
        <v/>
      </c>
      <c r="AF135" s="7" t="str">
        <f>IF(AC135=0,"",INDEX(PGR_REGRAS!$I:$I,AC135))</f>
        <v/>
      </c>
      <c r="AG135" s="7" t="str">
        <f>IF(AC135=0,"",INDEX(PGR_REGRAS!$K:$K,AC135))</f>
        <v/>
      </c>
      <c r="AH135" s="7" t="str">
        <f t="shared" si="35"/>
        <v/>
      </c>
      <c r="AI135" s="7"/>
      <c r="AJ135" s="7"/>
      <c r="AK135" s="7"/>
      <c r="AL135" s="7"/>
      <c r="AM135" s="7"/>
      <c r="AN135" s="7"/>
      <c r="AO135" s="13"/>
      <c r="AP135" s="12"/>
      <c r="AQ135" s="12"/>
      <c r="AR135" s="7" t="str">
        <f>IF(C135="","",IFERROR(INDEX(RASTREADORES!$F:$F,MATCH(C135&amp;"#Principal",RASTREADORES!$Y:$Y,0))&amp;" ("&amp;INDEX(RASTREADORES!$G:$G,MATCH(C135&amp;"#Principal",RASTREADORES!$Y:$Y,0))&amp;")","Sem rastreador principal"))</f>
        <v/>
      </c>
      <c r="AS135" s="7" t="str">
        <f>IF(C135="","",IFERROR(INDEX(RASTREADORES!$H:$H,MATCH(C135&amp;"#Principal",RASTREADORES!$Y:$Y,0)),"—"))</f>
        <v/>
      </c>
      <c r="AT135" s="7" t="str">
        <f>IF(C135="","",IFERROR(INDEX(RASTREADORES!$A:$A,MATCH(C135&amp;"#Redundante",RASTREADORES!$Y:$Y,0)),IFERROR(INDEX(RASTREADORES!$A:$A,MATCH(C135&amp;"#Isca retornável",RASTREADORES!$Y:$Y,0)),IFERROR(INDEX(RASTREADORES!$A:$A,MATCH(C135&amp;"#Isca descartável",RASTREADORES!$Y:$Y,0)),"Nenhum"))))</f>
        <v/>
      </c>
      <c r="AU135" s="7" t="str">
        <f>IF(C135="","",IFERROR(INDEX(RASTREADORES!$L:$L,MATCH(C135&amp;"#Principal",RASTREADORES!$Y:$Y,0)),""))</f>
        <v/>
      </c>
      <c r="AV135" s="7" t="str">
        <f>IF(C135="","",IF(COUNTIFS(ESPELHAMENTOS!$B$2:$B$2000,C135,ESPELHAMENTOS!$O$2:$O$2000,"Sim")&gt;0,"Sim","Não"))</f>
        <v/>
      </c>
      <c r="AW135" s="7" t="str">
        <f>IF(C135="","",COUNTIFS(ESPELHAMENTOS!$B$2:$B$2000,C135,ESPELHAMENTOS!$O$2:$O$2000,"Sim"))</f>
        <v/>
      </c>
      <c r="AX135" s="7" t="str">
        <f>IF(C135="","",IF(COUNTIFS(ESPELHAMENTOS!$B$2:$B$2000,C135,ESPELHAMENTOS!$O$2:$O$2000,"Sim",ESPELHAMENTOS!$E$2:$E$2000,"GR transportadora")&gt;0,"Sim","Não"))</f>
        <v/>
      </c>
      <c r="AY135" s="7" t="str">
        <f>IF(OR(AQ135="",C135=""),"",IFERROR(ROUND((AQ135-SUMPRODUCT(MIN((ESPELHAMENTOS!$C$2:$C$2000=A135)*ESPELHAMENTOS!$H$2:$H$2000+(ESPELHAMENTOS!$C$2:$C$2000&lt;&gt;A135)*99999)))*24,1),""))</f>
        <v/>
      </c>
      <c r="AZ135" s="7" t="str">
        <f ca="1">IF(C135="","",IF(COUNTIFS(CHECKLISTS!$B$2:$B$2000,C135,CHECKLISTS!$AH$2:$AH$2000,"Válido",CHECKLISTS!$AG$2:$AG$2000,"&gt;="&amp;INT(IF(AO135="",TODAY(),AO135)))+COUNTIFS(CHECKLISTS!$B$2:$B$2000,C135,CHECKLISTS!$AH$2:$AH$2000,"Vence &lt;=7d",CHECKLISTS!$AG$2:$AG$2000,"&gt;="&amp;INT(IF(AO135="",TODAY(),AO135)))&gt;0,"Sim","Não"))</f>
        <v/>
      </c>
      <c r="BA135" s="13" t="str">
        <f>IF(C135="","",IF(COUNTIFS(CHECKLISTS!$B$2:$B$2000,C135,CHECKLISTS!$AF$2:$AF$2000,"Aprovado")=0,"",SUMPRODUCT(MAX((CHECKLISTS!$B$2:$B$2000=C135)*CHECKLISTS!$AG$2:$AG$2000))))</f>
        <v/>
      </c>
      <c r="BB135" s="7" t="str">
        <f>IF(A135="","",IF(COUNTIFS(SMP!$B$2:$B$2000,A135,SMP!$I$2:$I$2000,"Liberada")+COUNTIFS(SMP!$B$2:$B$2000,A135,SMP!$I$2:$I$2000,"Em andamento")+COUNTIFS(SMP!$B$2:$B$2000,A135,SMP!$I$2:$I$2000,"Finalizada")&gt;0,"Sim","Não"))</f>
        <v/>
      </c>
      <c r="BC135" s="7" t="str">
        <f>IF(A135="","",IFERROR(INDEX(SMP!$A:$A,MATCH(A135,SMP!$B:$B,0)),"—"))</f>
        <v/>
      </c>
      <c r="BD135" s="7" t="str">
        <f>IF(A135="","",IFERROR(INDEX(SMP!$I:$I,MATCH(A135,SMP!$B:$B,0)),"Não aberta"))</f>
        <v/>
      </c>
      <c r="BE135" s="7" t="str">
        <f>IF(A135="","",IFERROR(INDEX(SMP!$D:$D,MATCH(A135,SMP!$B:$B,0)),""))</f>
        <v/>
      </c>
      <c r="BF135" s="7" t="str">
        <f>IF(A135="","",IF(COUNTIFS(AVERBACOES!$B$2:$B$2000,A135,AVERBACOES!$Q$2:$Q$2000,"Averbado completo")+COUNTIFS(AVERBACOES!$B$2:$B$2000,A135,AVERBACOES!$Q$2:$Q$2000,"Averbado CRT")+COUNTIFS(AVERBACOES!$B$2:$B$2000,A135,AVERBACOES!$Q$2:$Q$2000,"Averbado CT-e")+COUNTIFS(AVERBACOES!$B$2:$B$2000,A135,AVERBACOES!$Q$2:$Q$2000,"Averbado MDF-e")+COUNTIFS(AVERBACOES!$B$2:$B$2000,A135,AVERBACOES!$Q$2:$Q$2000,"Averbado pelo embarcador")&gt;0,"Sim","Não"))</f>
        <v/>
      </c>
      <c r="BG135" s="7" t="str">
        <f>IF(A135="","",IFERROR(INDEX(AVERBACOES!$L:$L,MATCH(A135,AVERBACOES!$B:$B,0)),"—"))</f>
        <v/>
      </c>
      <c r="BH135" s="7"/>
      <c r="BI135" s="7"/>
      <c r="BJ135" s="7"/>
      <c r="BK135" s="7"/>
      <c r="BL135" s="7"/>
      <c r="BM135" s="7">
        <f t="shared" si="36"/>
        <v>0</v>
      </c>
      <c r="BN135" s="7" t="str">
        <f t="shared" si="37"/>
        <v/>
      </c>
      <c r="BO135" s="7" t="str">
        <f t="shared" si="38"/>
        <v/>
      </c>
      <c r="BP135" s="7" t="str">
        <f t="shared" si="39"/>
        <v/>
      </c>
      <c r="BQ135" s="7" t="str">
        <f t="shared" si="40"/>
        <v/>
      </c>
      <c r="BR135" s="12"/>
      <c r="BS135" s="7" t="str">
        <f t="shared" si="41"/>
        <v/>
      </c>
      <c r="BT135" s="7" t="str">
        <f>IF(C135="","",IF(BV135=0,"Sem posição registrada",IFERROR(INDEX(POSICOES!$E:$E,MATCH(C135&amp;"#"&amp;ROUND(BV135*1440,0),POSICOES!$R:$R,0)),"?")))</f>
        <v/>
      </c>
      <c r="BU135" s="7" t="str">
        <f>IF(OR(C135="",BV135=0),"",IFERROR(INDEX(POSICOES!$F:$F,MATCH(C135&amp;"#"&amp;ROUND(BV135*1440,0),POSICOES!$R:$R,0))&amp;"/"&amp;INDEX(POSICOES!$G:$G,MATCH(C135&amp;"#"&amp;ROUND(BV135*1440,0),POSICOES!$R:$R,0))&amp;" - "&amp;INDEX(POSICOES!$H:$H,MATCH(C135&amp;"#"&amp;ROUND(BV135*1440,0),POSICOES!$R:$R,0)),""))</f>
        <v/>
      </c>
      <c r="BV135" s="14">
        <f>IF(C135="",0,SUMPRODUCT(MAX((POSICOES!$C$2:$C$3000=C135)*POSICOES!$B$2:$B$3000)))</f>
        <v>0</v>
      </c>
      <c r="BW135" s="7" t="str">
        <f t="shared" ca="1" si="42"/>
        <v/>
      </c>
      <c r="BX135" s="7" t="str">
        <f t="shared" ca="1" si="43"/>
        <v/>
      </c>
      <c r="BY135" s="12"/>
      <c r="BZ135" s="12"/>
      <c r="CA135" s="7" t="str">
        <f>IF(A135="","",IF(COUNTIFS(FRONTEIRA!$B$2:$B$2000,A135,FRONTEIRA!$AA$2:$AA$2000,"Sim")=0,"",ROUND(SUMIFS(FRONTEIRA!$Y$2:$Y$2000,FRONTEIRA!$B$2:$B$2000,A135,FRONTEIRA!$AA$2:$AA$2000,"Sim"),1)))</f>
        <v/>
      </c>
      <c r="CB135" s="7" t="str">
        <f>IF(A135="","",IFERROR(INDEX(FRONTEIRA!$L:$L,MATCH(A135,FRONTEIRA!$B:$B,0)),""))</f>
        <v/>
      </c>
      <c r="CC135" s="7" t="str">
        <f>IF(A135="","",IF(COUNTIFS(OCORRENCIAS!$B$2:$B$2000,A135,OCORRENCIAS!$Z$2:$Z$2000,"Sim")&gt;0,"Sim","Não"))</f>
        <v/>
      </c>
      <c r="CD135" s="7" t="str">
        <f t="shared" si="44"/>
        <v/>
      </c>
      <c r="CE135" s="7"/>
      <c r="CF135" s="7" t="str">
        <f t="shared" ca="1" si="45"/>
        <v xml:space="preserve">Motorista GR; Motorista seguradora; Veículo GR; Checklist; Espelhamento; SMP; Averbação; </v>
      </c>
      <c r="CG135" s="7" t="str">
        <f t="shared" si="46"/>
        <v/>
      </c>
      <c r="CH135" s="7" t="str">
        <f t="shared" si="47"/>
        <v/>
      </c>
      <c r="CI135" s="7" t="str">
        <f t="shared" si="48"/>
        <v>Não</v>
      </c>
      <c r="CJ135" s="7" t="str">
        <f t="shared" si="49"/>
        <v/>
      </c>
      <c r="CK135" s="7"/>
      <c r="CL135" s="7"/>
      <c r="CM135" s="7"/>
      <c r="CN135" s="12"/>
      <c r="CO135" s="7"/>
      <c r="CP135" s="7" t="str">
        <f t="shared" ca="1" si="50"/>
        <v/>
      </c>
    </row>
    <row r="136" spans="1:94" x14ac:dyDescent="0.25">
      <c r="A136" s="7"/>
      <c r="B136" s="12"/>
      <c r="C136" s="7"/>
      <c r="D136" s="7"/>
      <c r="E136" s="7"/>
      <c r="F136" s="7" t="str">
        <f>IF(C136="","",IFERROR(INDEX(VEICULOS!$C:$C,MATCH(C136,VEICULOS!$A:$A,0)),"?")&amp;IF(D136="",""," + "&amp;IFERROR(INDEX(VEICULOS!$C:$C,MATCH(D136,VEICULOS!$A:$A,0)),"?"))&amp;IF(E136="",""," + "&amp;IFERROR(INDEX(VEICULOS!$C:$C,MATCH(E136,VEICULOS!$A:$A,0)),"?")))</f>
        <v/>
      </c>
      <c r="G136" s="7" t="str">
        <f>IF(C136="","",IFERROR(INDEX(VEICULOS!$I:$I,MATCH(C136,VEICULOS!$A:$A,0)),"Não cadastrado"))</f>
        <v/>
      </c>
      <c r="H136" s="7"/>
      <c r="I136" s="7" t="str">
        <f>IF(H136="","",IFERROR(INDEX(MOTORISTAS!$B:$B,MATCH(H136,MOTORISTAS!$A:$A,0)),"Não cadastrado"))</f>
        <v/>
      </c>
      <c r="J136" s="7"/>
      <c r="K136" s="7"/>
      <c r="L136" s="7" t="str">
        <f>IF(K136="","",IFERROR(INDEX(MOTORISTAS!$B:$B,MATCH(K136,MOTORISTAS!$A:$A,0)),"Não cadastrado"))</f>
        <v/>
      </c>
      <c r="M136" s="7" t="str">
        <f>IF(H136="","",IFERROR(INDEX(MOTORISTAS!$AA:$AA,MATCH(H136,MOTORISTAS!$A:$A,0)),"Não cadastrado"))</f>
        <v/>
      </c>
      <c r="N136" s="7" t="str">
        <f>IF(H136="","",IF(COUNTIFS(CONSULTAS!$C$2:$C$2000,H136,CONSULTAS!$E$2:$E$2000,"GR",CONSULTAS!$S$2:$S$2000,"Sim")&gt;0,"Sim","Não"))</f>
        <v/>
      </c>
      <c r="O136" s="7" t="str">
        <f>IF(H136="","",IFERROR(INDEX(CONSULTAS!$L:$L,MATCH(H136&amp;"#GR",CONSULTAS!$T:$T,0)),"—"))</f>
        <v/>
      </c>
      <c r="P136" s="13" t="str">
        <f>IF(H136="","",IFERROR(INDEX(CONSULTAS!$Q:$Q,MATCH(H136&amp;"#GR",CONSULTAS!$T:$T,0)),""))</f>
        <v/>
      </c>
      <c r="Q136" s="7" t="str">
        <f>IF(H136="","",IF(COUNTIFS(CONSULTAS!$C$2:$C$2000,H136,CONSULTAS!$E$2:$E$2000,"Seguradora",CONSULTAS!$S$2:$S$2000,"Sim")&gt;0,"Sim","Não"))</f>
        <v/>
      </c>
      <c r="R136" s="7" t="str">
        <f>IF(H136="","",IFERROR(INDEX(CONSULTAS!$L:$L,MATCH(H136&amp;"#Seguradora",CONSULTAS!$T:$T,0)),"—"))</f>
        <v/>
      </c>
      <c r="S136" s="13" t="str">
        <f>IF(H136="","",IFERROR(INDEX(CONSULTAS!$Q:$Q,MATCH(H136&amp;"#Seguradora",CONSULTAS!$T:$T,0)),""))</f>
        <v/>
      </c>
      <c r="T136" s="10" t="str">
        <f>IF(H136="","",IFERROR(INDEX(CONSULTAS!$N:$N,MATCH(H136&amp;"#GR",CONSULTAS!$T:$T,0)),""))</f>
        <v/>
      </c>
      <c r="U136" s="7" t="str">
        <f>IF(K136="","N/A",IF(AND(COUNTIFS(CONSULTAS!$C$2:$C$2000,K136,CONSULTAS!$E$2:$E$2000,"GR",CONSULTAS!$S$2:$S$2000,"Sim")&gt;0,COUNTIFS(CONSULTAS!$C$2:$C$2000,K136,CONSULTAS!$E$2:$E$2000,"Seguradora",CONSULTAS!$S$2:$S$2000,"Sim")&gt;0),"Sim","Não"))</f>
        <v>N/A</v>
      </c>
      <c r="V136" s="7" t="str">
        <f>IF(C136="","",IFERROR(INDEX(VEICULOS!$X:$X,MATCH(C136,VEICULOS!$A:$A,0)),"Não"))</f>
        <v/>
      </c>
      <c r="W136" s="7"/>
      <c r="X136" s="7"/>
      <c r="Y136" s="7"/>
      <c r="Z136" s="10"/>
      <c r="AA136" s="7"/>
      <c r="AB136" s="10" t="str">
        <f t="shared" si="34"/>
        <v/>
      </c>
      <c r="AC136" s="7">
        <f>IF(OR(Y136="",AB136=""),0,SUMPRODUCT((PGR_REGRAS!$C$2:$C$61=Y136)*(PGR_REGRAS!$D$2:$D$61&lt;=AB136)*(PGR_REGRAS!$E$2:$E$61&gt;=AB136)*(PGR_REGRAS!$C$2:$C$61&lt;&gt;"")*ROW(PGR_REGRAS!$C$2:$C$61)))</f>
        <v>0</v>
      </c>
      <c r="AD136" s="7" t="str">
        <f>IF(AC136=0,IF(Y136="","","Sem regra - consultar seguradora"),INDEX(PGR_REGRAS!$A:$A,AC136))</f>
        <v/>
      </c>
      <c r="AE136" s="7" t="str">
        <f>IF(AC136=0,"",INDEX(PGR_REGRAS!$T:$T,AC136))</f>
        <v/>
      </c>
      <c r="AF136" s="7" t="str">
        <f>IF(AC136=0,"",INDEX(PGR_REGRAS!$I:$I,AC136))</f>
        <v/>
      </c>
      <c r="AG136" s="7" t="str">
        <f>IF(AC136=0,"",INDEX(PGR_REGRAS!$K:$K,AC136))</f>
        <v/>
      </c>
      <c r="AH136" s="7" t="str">
        <f t="shared" si="35"/>
        <v/>
      </c>
      <c r="AI136" s="7"/>
      <c r="AJ136" s="7"/>
      <c r="AK136" s="7"/>
      <c r="AL136" s="7"/>
      <c r="AM136" s="7"/>
      <c r="AN136" s="7"/>
      <c r="AO136" s="13"/>
      <c r="AP136" s="12"/>
      <c r="AQ136" s="12"/>
      <c r="AR136" s="7" t="str">
        <f>IF(C136="","",IFERROR(INDEX(RASTREADORES!$F:$F,MATCH(C136&amp;"#Principal",RASTREADORES!$Y:$Y,0))&amp;" ("&amp;INDEX(RASTREADORES!$G:$G,MATCH(C136&amp;"#Principal",RASTREADORES!$Y:$Y,0))&amp;")","Sem rastreador principal"))</f>
        <v/>
      </c>
      <c r="AS136" s="7" t="str">
        <f>IF(C136="","",IFERROR(INDEX(RASTREADORES!$H:$H,MATCH(C136&amp;"#Principal",RASTREADORES!$Y:$Y,0)),"—"))</f>
        <v/>
      </c>
      <c r="AT136" s="7" t="str">
        <f>IF(C136="","",IFERROR(INDEX(RASTREADORES!$A:$A,MATCH(C136&amp;"#Redundante",RASTREADORES!$Y:$Y,0)),IFERROR(INDEX(RASTREADORES!$A:$A,MATCH(C136&amp;"#Isca retornável",RASTREADORES!$Y:$Y,0)),IFERROR(INDEX(RASTREADORES!$A:$A,MATCH(C136&amp;"#Isca descartável",RASTREADORES!$Y:$Y,0)),"Nenhum"))))</f>
        <v/>
      </c>
      <c r="AU136" s="7" t="str">
        <f>IF(C136="","",IFERROR(INDEX(RASTREADORES!$L:$L,MATCH(C136&amp;"#Principal",RASTREADORES!$Y:$Y,0)),""))</f>
        <v/>
      </c>
      <c r="AV136" s="7" t="str">
        <f>IF(C136="","",IF(COUNTIFS(ESPELHAMENTOS!$B$2:$B$2000,C136,ESPELHAMENTOS!$O$2:$O$2000,"Sim")&gt;0,"Sim","Não"))</f>
        <v/>
      </c>
      <c r="AW136" s="7" t="str">
        <f>IF(C136="","",COUNTIFS(ESPELHAMENTOS!$B$2:$B$2000,C136,ESPELHAMENTOS!$O$2:$O$2000,"Sim"))</f>
        <v/>
      </c>
      <c r="AX136" s="7" t="str">
        <f>IF(C136="","",IF(COUNTIFS(ESPELHAMENTOS!$B$2:$B$2000,C136,ESPELHAMENTOS!$O$2:$O$2000,"Sim",ESPELHAMENTOS!$E$2:$E$2000,"GR transportadora")&gt;0,"Sim","Não"))</f>
        <v/>
      </c>
      <c r="AY136" s="7" t="str">
        <f>IF(OR(AQ136="",C136=""),"",IFERROR(ROUND((AQ136-SUMPRODUCT(MIN((ESPELHAMENTOS!$C$2:$C$2000=A136)*ESPELHAMENTOS!$H$2:$H$2000+(ESPELHAMENTOS!$C$2:$C$2000&lt;&gt;A136)*99999)))*24,1),""))</f>
        <v/>
      </c>
      <c r="AZ136" s="7" t="str">
        <f ca="1">IF(C136="","",IF(COUNTIFS(CHECKLISTS!$B$2:$B$2000,C136,CHECKLISTS!$AH$2:$AH$2000,"Válido",CHECKLISTS!$AG$2:$AG$2000,"&gt;="&amp;INT(IF(AO136="",TODAY(),AO136)))+COUNTIFS(CHECKLISTS!$B$2:$B$2000,C136,CHECKLISTS!$AH$2:$AH$2000,"Vence &lt;=7d",CHECKLISTS!$AG$2:$AG$2000,"&gt;="&amp;INT(IF(AO136="",TODAY(),AO136)))&gt;0,"Sim","Não"))</f>
        <v/>
      </c>
      <c r="BA136" s="13" t="str">
        <f>IF(C136="","",IF(COUNTIFS(CHECKLISTS!$B$2:$B$2000,C136,CHECKLISTS!$AF$2:$AF$2000,"Aprovado")=0,"",SUMPRODUCT(MAX((CHECKLISTS!$B$2:$B$2000=C136)*CHECKLISTS!$AG$2:$AG$2000))))</f>
        <v/>
      </c>
      <c r="BB136" s="7" t="str">
        <f>IF(A136="","",IF(COUNTIFS(SMP!$B$2:$B$2000,A136,SMP!$I$2:$I$2000,"Liberada")+COUNTIFS(SMP!$B$2:$B$2000,A136,SMP!$I$2:$I$2000,"Em andamento")+COUNTIFS(SMP!$B$2:$B$2000,A136,SMP!$I$2:$I$2000,"Finalizada")&gt;0,"Sim","Não"))</f>
        <v/>
      </c>
      <c r="BC136" s="7" t="str">
        <f>IF(A136="","",IFERROR(INDEX(SMP!$A:$A,MATCH(A136,SMP!$B:$B,0)),"—"))</f>
        <v/>
      </c>
      <c r="BD136" s="7" t="str">
        <f>IF(A136="","",IFERROR(INDEX(SMP!$I:$I,MATCH(A136,SMP!$B:$B,0)),"Não aberta"))</f>
        <v/>
      </c>
      <c r="BE136" s="7" t="str">
        <f>IF(A136="","",IFERROR(INDEX(SMP!$D:$D,MATCH(A136,SMP!$B:$B,0)),""))</f>
        <v/>
      </c>
      <c r="BF136" s="7" t="str">
        <f>IF(A136="","",IF(COUNTIFS(AVERBACOES!$B$2:$B$2000,A136,AVERBACOES!$Q$2:$Q$2000,"Averbado completo")+COUNTIFS(AVERBACOES!$B$2:$B$2000,A136,AVERBACOES!$Q$2:$Q$2000,"Averbado CRT")+COUNTIFS(AVERBACOES!$B$2:$B$2000,A136,AVERBACOES!$Q$2:$Q$2000,"Averbado CT-e")+COUNTIFS(AVERBACOES!$B$2:$B$2000,A136,AVERBACOES!$Q$2:$Q$2000,"Averbado MDF-e")+COUNTIFS(AVERBACOES!$B$2:$B$2000,A136,AVERBACOES!$Q$2:$Q$2000,"Averbado pelo embarcador")&gt;0,"Sim","Não"))</f>
        <v/>
      </c>
      <c r="BG136" s="7" t="str">
        <f>IF(A136="","",IFERROR(INDEX(AVERBACOES!$L:$L,MATCH(A136,AVERBACOES!$B:$B,0)),"—"))</f>
        <v/>
      </c>
      <c r="BH136" s="7"/>
      <c r="BI136" s="7"/>
      <c r="BJ136" s="7"/>
      <c r="BK136" s="7"/>
      <c r="BL136" s="7"/>
      <c r="BM136" s="7">
        <f t="shared" si="36"/>
        <v>0</v>
      </c>
      <c r="BN136" s="7" t="str">
        <f t="shared" si="37"/>
        <v/>
      </c>
      <c r="BO136" s="7" t="str">
        <f t="shared" si="38"/>
        <v/>
      </c>
      <c r="BP136" s="7" t="str">
        <f t="shared" si="39"/>
        <v/>
      </c>
      <c r="BQ136" s="7" t="str">
        <f t="shared" si="40"/>
        <v/>
      </c>
      <c r="BR136" s="12"/>
      <c r="BS136" s="7" t="str">
        <f t="shared" si="41"/>
        <v/>
      </c>
      <c r="BT136" s="7" t="str">
        <f>IF(C136="","",IF(BV136=0,"Sem posição registrada",IFERROR(INDEX(POSICOES!$E:$E,MATCH(C136&amp;"#"&amp;ROUND(BV136*1440,0),POSICOES!$R:$R,0)),"?")))</f>
        <v/>
      </c>
      <c r="BU136" s="7" t="str">
        <f>IF(OR(C136="",BV136=0),"",IFERROR(INDEX(POSICOES!$F:$F,MATCH(C136&amp;"#"&amp;ROUND(BV136*1440,0),POSICOES!$R:$R,0))&amp;"/"&amp;INDEX(POSICOES!$G:$G,MATCH(C136&amp;"#"&amp;ROUND(BV136*1440,0),POSICOES!$R:$R,0))&amp;" - "&amp;INDEX(POSICOES!$H:$H,MATCH(C136&amp;"#"&amp;ROUND(BV136*1440,0),POSICOES!$R:$R,0)),""))</f>
        <v/>
      </c>
      <c r="BV136" s="14">
        <f>IF(C136="",0,SUMPRODUCT(MAX((POSICOES!$C$2:$C$3000=C136)*POSICOES!$B$2:$B$3000)))</f>
        <v>0</v>
      </c>
      <c r="BW136" s="7" t="str">
        <f t="shared" ca="1" si="42"/>
        <v/>
      </c>
      <c r="BX136" s="7" t="str">
        <f t="shared" ca="1" si="43"/>
        <v/>
      </c>
      <c r="BY136" s="12"/>
      <c r="BZ136" s="12"/>
      <c r="CA136" s="7" t="str">
        <f>IF(A136="","",IF(COUNTIFS(FRONTEIRA!$B$2:$B$2000,A136,FRONTEIRA!$AA$2:$AA$2000,"Sim")=0,"",ROUND(SUMIFS(FRONTEIRA!$Y$2:$Y$2000,FRONTEIRA!$B$2:$B$2000,A136,FRONTEIRA!$AA$2:$AA$2000,"Sim"),1)))</f>
        <v/>
      </c>
      <c r="CB136" s="7" t="str">
        <f>IF(A136="","",IFERROR(INDEX(FRONTEIRA!$L:$L,MATCH(A136,FRONTEIRA!$B:$B,0)),""))</f>
        <v/>
      </c>
      <c r="CC136" s="7" t="str">
        <f>IF(A136="","",IF(COUNTIFS(OCORRENCIAS!$B$2:$B$2000,A136,OCORRENCIAS!$Z$2:$Z$2000,"Sim")&gt;0,"Sim","Não"))</f>
        <v/>
      </c>
      <c r="CD136" s="7" t="str">
        <f t="shared" si="44"/>
        <v/>
      </c>
      <c r="CE136" s="7"/>
      <c r="CF136" s="7" t="str">
        <f t="shared" ca="1" si="45"/>
        <v xml:space="preserve">Motorista GR; Motorista seguradora; Veículo GR; Checklist; Espelhamento; SMP; Averbação; </v>
      </c>
      <c r="CG136" s="7" t="str">
        <f t="shared" si="46"/>
        <v/>
      </c>
      <c r="CH136" s="7" t="str">
        <f t="shared" si="47"/>
        <v/>
      </c>
      <c r="CI136" s="7" t="str">
        <f t="shared" si="48"/>
        <v>Não</v>
      </c>
      <c r="CJ136" s="7" t="str">
        <f t="shared" si="49"/>
        <v/>
      </c>
      <c r="CK136" s="7"/>
      <c r="CL136" s="7"/>
      <c r="CM136" s="7"/>
      <c r="CN136" s="12"/>
      <c r="CO136" s="7"/>
      <c r="CP136" s="7" t="str">
        <f t="shared" ca="1" si="50"/>
        <v/>
      </c>
    </row>
    <row r="137" spans="1:94" x14ac:dyDescent="0.25">
      <c r="A137" s="7"/>
      <c r="B137" s="12"/>
      <c r="C137" s="7"/>
      <c r="D137" s="7"/>
      <c r="E137" s="7"/>
      <c r="F137" s="7" t="str">
        <f>IF(C137="","",IFERROR(INDEX(VEICULOS!$C:$C,MATCH(C137,VEICULOS!$A:$A,0)),"?")&amp;IF(D137="",""," + "&amp;IFERROR(INDEX(VEICULOS!$C:$C,MATCH(D137,VEICULOS!$A:$A,0)),"?"))&amp;IF(E137="",""," + "&amp;IFERROR(INDEX(VEICULOS!$C:$C,MATCH(E137,VEICULOS!$A:$A,0)),"?")))</f>
        <v/>
      </c>
      <c r="G137" s="7" t="str">
        <f>IF(C137="","",IFERROR(INDEX(VEICULOS!$I:$I,MATCH(C137,VEICULOS!$A:$A,0)),"Não cadastrado"))</f>
        <v/>
      </c>
      <c r="H137" s="7"/>
      <c r="I137" s="7" t="str">
        <f>IF(H137="","",IFERROR(INDEX(MOTORISTAS!$B:$B,MATCH(H137,MOTORISTAS!$A:$A,0)),"Não cadastrado"))</f>
        <v/>
      </c>
      <c r="J137" s="7"/>
      <c r="K137" s="7"/>
      <c r="L137" s="7" t="str">
        <f>IF(K137="","",IFERROR(INDEX(MOTORISTAS!$B:$B,MATCH(K137,MOTORISTAS!$A:$A,0)),"Não cadastrado"))</f>
        <v/>
      </c>
      <c r="M137" s="7" t="str">
        <f>IF(H137="","",IFERROR(INDEX(MOTORISTAS!$AA:$AA,MATCH(H137,MOTORISTAS!$A:$A,0)),"Não cadastrado"))</f>
        <v/>
      </c>
      <c r="N137" s="7" t="str">
        <f>IF(H137="","",IF(COUNTIFS(CONSULTAS!$C$2:$C$2000,H137,CONSULTAS!$E$2:$E$2000,"GR",CONSULTAS!$S$2:$S$2000,"Sim")&gt;0,"Sim","Não"))</f>
        <v/>
      </c>
      <c r="O137" s="7" t="str">
        <f>IF(H137="","",IFERROR(INDEX(CONSULTAS!$L:$L,MATCH(H137&amp;"#GR",CONSULTAS!$T:$T,0)),"—"))</f>
        <v/>
      </c>
      <c r="P137" s="13" t="str">
        <f>IF(H137="","",IFERROR(INDEX(CONSULTAS!$Q:$Q,MATCH(H137&amp;"#GR",CONSULTAS!$T:$T,0)),""))</f>
        <v/>
      </c>
      <c r="Q137" s="7" t="str">
        <f>IF(H137="","",IF(COUNTIFS(CONSULTAS!$C$2:$C$2000,H137,CONSULTAS!$E$2:$E$2000,"Seguradora",CONSULTAS!$S$2:$S$2000,"Sim")&gt;0,"Sim","Não"))</f>
        <v/>
      </c>
      <c r="R137" s="7" t="str">
        <f>IF(H137="","",IFERROR(INDEX(CONSULTAS!$L:$L,MATCH(H137&amp;"#Seguradora",CONSULTAS!$T:$T,0)),"—"))</f>
        <v/>
      </c>
      <c r="S137" s="13" t="str">
        <f>IF(H137="","",IFERROR(INDEX(CONSULTAS!$Q:$Q,MATCH(H137&amp;"#Seguradora",CONSULTAS!$T:$T,0)),""))</f>
        <v/>
      </c>
      <c r="T137" s="10" t="str">
        <f>IF(H137="","",IFERROR(INDEX(CONSULTAS!$N:$N,MATCH(H137&amp;"#GR",CONSULTAS!$T:$T,0)),""))</f>
        <v/>
      </c>
      <c r="U137" s="7" t="str">
        <f>IF(K137="","N/A",IF(AND(COUNTIFS(CONSULTAS!$C$2:$C$2000,K137,CONSULTAS!$E$2:$E$2000,"GR",CONSULTAS!$S$2:$S$2000,"Sim")&gt;0,COUNTIFS(CONSULTAS!$C$2:$C$2000,K137,CONSULTAS!$E$2:$E$2000,"Seguradora",CONSULTAS!$S$2:$S$2000,"Sim")&gt;0),"Sim","Não"))</f>
        <v>N/A</v>
      </c>
      <c r="V137" s="7" t="str">
        <f>IF(C137="","",IFERROR(INDEX(VEICULOS!$X:$X,MATCH(C137,VEICULOS!$A:$A,0)),"Não"))</f>
        <v/>
      </c>
      <c r="W137" s="7"/>
      <c r="X137" s="7"/>
      <c r="Y137" s="7"/>
      <c r="Z137" s="10"/>
      <c r="AA137" s="7"/>
      <c r="AB137" s="10" t="str">
        <f t="shared" si="34"/>
        <v/>
      </c>
      <c r="AC137" s="7">
        <f>IF(OR(Y137="",AB137=""),0,SUMPRODUCT((PGR_REGRAS!$C$2:$C$61=Y137)*(PGR_REGRAS!$D$2:$D$61&lt;=AB137)*(PGR_REGRAS!$E$2:$E$61&gt;=AB137)*(PGR_REGRAS!$C$2:$C$61&lt;&gt;"")*ROW(PGR_REGRAS!$C$2:$C$61)))</f>
        <v>0</v>
      </c>
      <c r="AD137" s="7" t="str">
        <f>IF(AC137=0,IF(Y137="","","Sem regra - consultar seguradora"),INDEX(PGR_REGRAS!$A:$A,AC137))</f>
        <v/>
      </c>
      <c r="AE137" s="7" t="str">
        <f>IF(AC137=0,"",INDEX(PGR_REGRAS!$T:$T,AC137))</f>
        <v/>
      </c>
      <c r="AF137" s="7" t="str">
        <f>IF(AC137=0,"",INDEX(PGR_REGRAS!$I:$I,AC137))</f>
        <v/>
      </c>
      <c r="AG137" s="7" t="str">
        <f>IF(AC137=0,"",INDEX(PGR_REGRAS!$K:$K,AC137))</f>
        <v/>
      </c>
      <c r="AH137" s="7" t="str">
        <f t="shared" si="35"/>
        <v/>
      </c>
      <c r="AI137" s="7"/>
      <c r="AJ137" s="7"/>
      <c r="AK137" s="7"/>
      <c r="AL137" s="7"/>
      <c r="AM137" s="7"/>
      <c r="AN137" s="7"/>
      <c r="AO137" s="13"/>
      <c r="AP137" s="12"/>
      <c r="AQ137" s="12"/>
      <c r="AR137" s="7" t="str">
        <f>IF(C137="","",IFERROR(INDEX(RASTREADORES!$F:$F,MATCH(C137&amp;"#Principal",RASTREADORES!$Y:$Y,0))&amp;" ("&amp;INDEX(RASTREADORES!$G:$G,MATCH(C137&amp;"#Principal",RASTREADORES!$Y:$Y,0))&amp;")","Sem rastreador principal"))</f>
        <v/>
      </c>
      <c r="AS137" s="7" t="str">
        <f>IF(C137="","",IFERROR(INDEX(RASTREADORES!$H:$H,MATCH(C137&amp;"#Principal",RASTREADORES!$Y:$Y,0)),"—"))</f>
        <v/>
      </c>
      <c r="AT137" s="7" t="str">
        <f>IF(C137="","",IFERROR(INDEX(RASTREADORES!$A:$A,MATCH(C137&amp;"#Redundante",RASTREADORES!$Y:$Y,0)),IFERROR(INDEX(RASTREADORES!$A:$A,MATCH(C137&amp;"#Isca retornável",RASTREADORES!$Y:$Y,0)),IFERROR(INDEX(RASTREADORES!$A:$A,MATCH(C137&amp;"#Isca descartável",RASTREADORES!$Y:$Y,0)),"Nenhum"))))</f>
        <v/>
      </c>
      <c r="AU137" s="7" t="str">
        <f>IF(C137="","",IFERROR(INDEX(RASTREADORES!$L:$L,MATCH(C137&amp;"#Principal",RASTREADORES!$Y:$Y,0)),""))</f>
        <v/>
      </c>
      <c r="AV137" s="7" t="str">
        <f>IF(C137="","",IF(COUNTIFS(ESPELHAMENTOS!$B$2:$B$2000,C137,ESPELHAMENTOS!$O$2:$O$2000,"Sim")&gt;0,"Sim","Não"))</f>
        <v/>
      </c>
      <c r="AW137" s="7" t="str">
        <f>IF(C137="","",COUNTIFS(ESPELHAMENTOS!$B$2:$B$2000,C137,ESPELHAMENTOS!$O$2:$O$2000,"Sim"))</f>
        <v/>
      </c>
      <c r="AX137" s="7" t="str">
        <f>IF(C137="","",IF(COUNTIFS(ESPELHAMENTOS!$B$2:$B$2000,C137,ESPELHAMENTOS!$O$2:$O$2000,"Sim",ESPELHAMENTOS!$E$2:$E$2000,"GR transportadora")&gt;0,"Sim","Não"))</f>
        <v/>
      </c>
      <c r="AY137" s="7" t="str">
        <f>IF(OR(AQ137="",C137=""),"",IFERROR(ROUND((AQ137-SUMPRODUCT(MIN((ESPELHAMENTOS!$C$2:$C$2000=A137)*ESPELHAMENTOS!$H$2:$H$2000+(ESPELHAMENTOS!$C$2:$C$2000&lt;&gt;A137)*99999)))*24,1),""))</f>
        <v/>
      </c>
      <c r="AZ137" s="7" t="str">
        <f ca="1">IF(C137="","",IF(COUNTIFS(CHECKLISTS!$B$2:$B$2000,C137,CHECKLISTS!$AH$2:$AH$2000,"Válido",CHECKLISTS!$AG$2:$AG$2000,"&gt;="&amp;INT(IF(AO137="",TODAY(),AO137)))+COUNTIFS(CHECKLISTS!$B$2:$B$2000,C137,CHECKLISTS!$AH$2:$AH$2000,"Vence &lt;=7d",CHECKLISTS!$AG$2:$AG$2000,"&gt;="&amp;INT(IF(AO137="",TODAY(),AO137)))&gt;0,"Sim","Não"))</f>
        <v/>
      </c>
      <c r="BA137" s="13" t="str">
        <f>IF(C137="","",IF(COUNTIFS(CHECKLISTS!$B$2:$B$2000,C137,CHECKLISTS!$AF$2:$AF$2000,"Aprovado")=0,"",SUMPRODUCT(MAX((CHECKLISTS!$B$2:$B$2000=C137)*CHECKLISTS!$AG$2:$AG$2000))))</f>
        <v/>
      </c>
      <c r="BB137" s="7" t="str">
        <f>IF(A137="","",IF(COUNTIFS(SMP!$B$2:$B$2000,A137,SMP!$I$2:$I$2000,"Liberada")+COUNTIFS(SMP!$B$2:$B$2000,A137,SMP!$I$2:$I$2000,"Em andamento")+COUNTIFS(SMP!$B$2:$B$2000,A137,SMP!$I$2:$I$2000,"Finalizada")&gt;0,"Sim","Não"))</f>
        <v/>
      </c>
      <c r="BC137" s="7" t="str">
        <f>IF(A137="","",IFERROR(INDEX(SMP!$A:$A,MATCH(A137,SMP!$B:$B,0)),"—"))</f>
        <v/>
      </c>
      <c r="BD137" s="7" t="str">
        <f>IF(A137="","",IFERROR(INDEX(SMP!$I:$I,MATCH(A137,SMP!$B:$B,0)),"Não aberta"))</f>
        <v/>
      </c>
      <c r="BE137" s="7" t="str">
        <f>IF(A137="","",IFERROR(INDEX(SMP!$D:$D,MATCH(A137,SMP!$B:$B,0)),""))</f>
        <v/>
      </c>
      <c r="BF137" s="7" t="str">
        <f>IF(A137="","",IF(COUNTIFS(AVERBACOES!$B$2:$B$2000,A137,AVERBACOES!$Q$2:$Q$2000,"Averbado completo")+COUNTIFS(AVERBACOES!$B$2:$B$2000,A137,AVERBACOES!$Q$2:$Q$2000,"Averbado CRT")+COUNTIFS(AVERBACOES!$B$2:$B$2000,A137,AVERBACOES!$Q$2:$Q$2000,"Averbado CT-e")+COUNTIFS(AVERBACOES!$B$2:$B$2000,A137,AVERBACOES!$Q$2:$Q$2000,"Averbado MDF-e")+COUNTIFS(AVERBACOES!$B$2:$B$2000,A137,AVERBACOES!$Q$2:$Q$2000,"Averbado pelo embarcador")&gt;0,"Sim","Não"))</f>
        <v/>
      </c>
      <c r="BG137" s="7" t="str">
        <f>IF(A137="","",IFERROR(INDEX(AVERBACOES!$L:$L,MATCH(A137,AVERBACOES!$B:$B,0)),"—"))</f>
        <v/>
      </c>
      <c r="BH137" s="7"/>
      <c r="BI137" s="7"/>
      <c r="BJ137" s="7"/>
      <c r="BK137" s="7"/>
      <c r="BL137" s="7"/>
      <c r="BM137" s="7">
        <f t="shared" si="36"/>
        <v>0</v>
      </c>
      <c r="BN137" s="7" t="str">
        <f t="shared" si="37"/>
        <v/>
      </c>
      <c r="BO137" s="7" t="str">
        <f t="shared" si="38"/>
        <v/>
      </c>
      <c r="BP137" s="7" t="str">
        <f t="shared" si="39"/>
        <v/>
      </c>
      <c r="BQ137" s="7" t="str">
        <f t="shared" si="40"/>
        <v/>
      </c>
      <c r="BR137" s="12"/>
      <c r="BS137" s="7" t="str">
        <f t="shared" si="41"/>
        <v/>
      </c>
      <c r="BT137" s="7" t="str">
        <f>IF(C137="","",IF(BV137=0,"Sem posição registrada",IFERROR(INDEX(POSICOES!$E:$E,MATCH(C137&amp;"#"&amp;ROUND(BV137*1440,0),POSICOES!$R:$R,0)),"?")))</f>
        <v/>
      </c>
      <c r="BU137" s="7" t="str">
        <f>IF(OR(C137="",BV137=0),"",IFERROR(INDEX(POSICOES!$F:$F,MATCH(C137&amp;"#"&amp;ROUND(BV137*1440,0),POSICOES!$R:$R,0))&amp;"/"&amp;INDEX(POSICOES!$G:$G,MATCH(C137&amp;"#"&amp;ROUND(BV137*1440,0),POSICOES!$R:$R,0))&amp;" - "&amp;INDEX(POSICOES!$H:$H,MATCH(C137&amp;"#"&amp;ROUND(BV137*1440,0),POSICOES!$R:$R,0)),""))</f>
        <v/>
      </c>
      <c r="BV137" s="14">
        <f>IF(C137="",0,SUMPRODUCT(MAX((POSICOES!$C$2:$C$3000=C137)*POSICOES!$B$2:$B$3000)))</f>
        <v>0</v>
      </c>
      <c r="BW137" s="7" t="str">
        <f t="shared" ca="1" si="42"/>
        <v/>
      </c>
      <c r="BX137" s="7" t="str">
        <f t="shared" ca="1" si="43"/>
        <v/>
      </c>
      <c r="BY137" s="12"/>
      <c r="BZ137" s="12"/>
      <c r="CA137" s="7" t="str">
        <f>IF(A137="","",IF(COUNTIFS(FRONTEIRA!$B$2:$B$2000,A137,FRONTEIRA!$AA$2:$AA$2000,"Sim")=0,"",ROUND(SUMIFS(FRONTEIRA!$Y$2:$Y$2000,FRONTEIRA!$B$2:$B$2000,A137,FRONTEIRA!$AA$2:$AA$2000,"Sim"),1)))</f>
        <v/>
      </c>
      <c r="CB137" s="7" t="str">
        <f>IF(A137="","",IFERROR(INDEX(FRONTEIRA!$L:$L,MATCH(A137,FRONTEIRA!$B:$B,0)),""))</f>
        <v/>
      </c>
      <c r="CC137" s="7" t="str">
        <f>IF(A137="","",IF(COUNTIFS(OCORRENCIAS!$B$2:$B$2000,A137,OCORRENCIAS!$Z$2:$Z$2000,"Sim")&gt;0,"Sim","Não"))</f>
        <v/>
      </c>
      <c r="CD137" s="7" t="str">
        <f t="shared" si="44"/>
        <v/>
      </c>
      <c r="CE137" s="7"/>
      <c r="CF137" s="7" t="str">
        <f t="shared" ca="1" si="45"/>
        <v xml:space="preserve">Motorista GR; Motorista seguradora; Veículo GR; Checklist; Espelhamento; SMP; Averbação; </v>
      </c>
      <c r="CG137" s="7" t="str">
        <f t="shared" si="46"/>
        <v/>
      </c>
      <c r="CH137" s="7" t="str">
        <f t="shared" si="47"/>
        <v/>
      </c>
      <c r="CI137" s="7" t="str">
        <f t="shared" si="48"/>
        <v>Não</v>
      </c>
      <c r="CJ137" s="7" t="str">
        <f t="shared" si="49"/>
        <v/>
      </c>
      <c r="CK137" s="7"/>
      <c r="CL137" s="7"/>
      <c r="CM137" s="7"/>
      <c r="CN137" s="12"/>
      <c r="CO137" s="7"/>
      <c r="CP137" s="7" t="str">
        <f t="shared" ca="1" si="50"/>
        <v/>
      </c>
    </row>
    <row r="138" spans="1:94" x14ac:dyDescent="0.25">
      <c r="A138" s="7"/>
      <c r="B138" s="12"/>
      <c r="C138" s="7"/>
      <c r="D138" s="7"/>
      <c r="E138" s="7"/>
      <c r="F138" s="7" t="str">
        <f>IF(C138="","",IFERROR(INDEX(VEICULOS!$C:$C,MATCH(C138,VEICULOS!$A:$A,0)),"?")&amp;IF(D138="",""," + "&amp;IFERROR(INDEX(VEICULOS!$C:$C,MATCH(D138,VEICULOS!$A:$A,0)),"?"))&amp;IF(E138="",""," + "&amp;IFERROR(INDEX(VEICULOS!$C:$C,MATCH(E138,VEICULOS!$A:$A,0)),"?")))</f>
        <v/>
      </c>
      <c r="G138" s="7" t="str">
        <f>IF(C138="","",IFERROR(INDEX(VEICULOS!$I:$I,MATCH(C138,VEICULOS!$A:$A,0)),"Não cadastrado"))</f>
        <v/>
      </c>
      <c r="H138" s="7"/>
      <c r="I138" s="7" t="str">
        <f>IF(H138="","",IFERROR(INDEX(MOTORISTAS!$B:$B,MATCH(H138,MOTORISTAS!$A:$A,0)),"Não cadastrado"))</f>
        <v/>
      </c>
      <c r="J138" s="7"/>
      <c r="K138" s="7"/>
      <c r="L138" s="7" t="str">
        <f>IF(K138="","",IFERROR(INDEX(MOTORISTAS!$B:$B,MATCH(K138,MOTORISTAS!$A:$A,0)),"Não cadastrado"))</f>
        <v/>
      </c>
      <c r="M138" s="7" t="str">
        <f>IF(H138="","",IFERROR(INDEX(MOTORISTAS!$AA:$AA,MATCH(H138,MOTORISTAS!$A:$A,0)),"Não cadastrado"))</f>
        <v/>
      </c>
      <c r="N138" s="7" t="str">
        <f>IF(H138="","",IF(COUNTIFS(CONSULTAS!$C$2:$C$2000,H138,CONSULTAS!$E$2:$E$2000,"GR",CONSULTAS!$S$2:$S$2000,"Sim")&gt;0,"Sim","Não"))</f>
        <v/>
      </c>
      <c r="O138" s="7" t="str">
        <f>IF(H138="","",IFERROR(INDEX(CONSULTAS!$L:$L,MATCH(H138&amp;"#GR",CONSULTAS!$T:$T,0)),"—"))</f>
        <v/>
      </c>
      <c r="P138" s="13" t="str">
        <f>IF(H138="","",IFERROR(INDEX(CONSULTAS!$Q:$Q,MATCH(H138&amp;"#GR",CONSULTAS!$T:$T,0)),""))</f>
        <v/>
      </c>
      <c r="Q138" s="7" t="str">
        <f>IF(H138="","",IF(COUNTIFS(CONSULTAS!$C$2:$C$2000,H138,CONSULTAS!$E$2:$E$2000,"Seguradora",CONSULTAS!$S$2:$S$2000,"Sim")&gt;0,"Sim","Não"))</f>
        <v/>
      </c>
      <c r="R138" s="7" t="str">
        <f>IF(H138="","",IFERROR(INDEX(CONSULTAS!$L:$L,MATCH(H138&amp;"#Seguradora",CONSULTAS!$T:$T,0)),"—"))</f>
        <v/>
      </c>
      <c r="S138" s="13" t="str">
        <f>IF(H138="","",IFERROR(INDEX(CONSULTAS!$Q:$Q,MATCH(H138&amp;"#Seguradora",CONSULTAS!$T:$T,0)),""))</f>
        <v/>
      </c>
      <c r="T138" s="10" t="str">
        <f>IF(H138="","",IFERROR(INDEX(CONSULTAS!$N:$N,MATCH(H138&amp;"#GR",CONSULTAS!$T:$T,0)),""))</f>
        <v/>
      </c>
      <c r="U138" s="7" t="str">
        <f>IF(K138="","N/A",IF(AND(COUNTIFS(CONSULTAS!$C$2:$C$2000,K138,CONSULTAS!$E$2:$E$2000,"GR",CONSULTAS!$S$2:$S$2000,"Sim")&gt;0,COUNTIFS(CONSULTAS!$C$2:$C$2000,K138,CONSULTAS!$E$2:$E$2000,"Seguradora",CONSULTAS!$S$2:$S$2000,"Sim")&gt;0),"Sim","Não"))</f>
        <v>N/A</v>
      </c>
      <c r="V138" s="7" t="str">
        <f>IF(C138="","",IFERROR(INDEX(VEICULOS!$X:$X,MATCH(C138,VEICULOS!$A:$A,0)),"Não"))</f>
        <v/>
      </c>
      <c r="W138" s="7"/>
      <c r="X138" s="7"/>
      <c r="Y138" s="7"/>
      <c r="Z138" s="10"/>
      <c r="AA138" s="7"/>
      <c r="AB138" s="10" t="str">
        <f t="shared" si="34"/>
        <v/>
      </c>
      <c r="AC138" s="7">
        <f>IF(OR(Y138="",AB138=""),0,SUMPRODUCT((PGR_REGRAS!$C$2:$C$61=Y138)*(PGR_REGRAS!$D$2:$D$61&lt;=AB138)*(PGR_REGRAS!$E$2:$E$61&gt;=AB138)*(PGR_REGRAS!$C$2:$C$61&lt;&gt;"")*ROW(PGR_REGRAS!$C$2:$C$61)))</f>
        <v>0</v>
      </c>
      <c r="AD138" s="7" t="str">
        <f>IF(AC138=0,IF(Y138="","","Sem regra - consultar seguradora"),INDEX(PGR_REGRAS!$A:$A,AC138))</f>
        <v/>
      </c>
      <c r="AE138" s="7" t="str">
        <f>IF(AC138=0,"",INDEX(PGR_REGRAS!$T:$T,AC138))</f>
        <v/>
      </c>
      <c r="AF138" s="7" t="str">
        <f>IF(AC138=0,"",INDEX(PGR_REGRAS!$I:$I,AC138))</f>
        <v/>
      </c>
      <c r="AG138" s="7" t="str">
        <f>IF(AC138=0,"",INDEX(PGR_REGRAS!$K:$K,AC138))</f>
        <v/>
      </c>
      <c r="AH138" s="7" t="str">
        <f t="shared" si="35"/>
        <v/>
      </c>
      <c r="AI138" s="7"/>
      <c r="AJ138" s="7"/>
      <c r="AK138" s="7"/>
      <c r="AL138" s="7"/>
      <c r="AM138" s="7"/>
      <c r="AN138" s="7"/>
      <c r="AO138" s="13"/>
      <c r="AP138" s="12"/>
      <c r="AQ138" s="12"/>
      <c r="AR138" s="7" t="str">
        <f>IF(C138="","",IFERROR(INDEX(RASTREADORES!$F:$F,MATCH(C138&amp;"#Principal",RASTREADORES!$Y:$Y,0))&amp;" ("&amp;INDEX(RASTREADORES!$G:$G,MATCH(C138&amp;"#Principal",RASTREADORES!$Y:$Y,0))&amp;")","Sem rastreador principal"))</f>
        <v/>
      </c>
      <c r="AS138" s="7" t="str">
        <f>IF(C138="","",IFERROR(INDEX(RASTREADORES!$H:$H,MATCH(C138&amp;"#Principal",RASTREADORES!$Y:$Y,0)),"—"))</f>
        <v/>
      </c>
      <c r="AT138" s="7" t="str">
        <f>IF(C138="","",IFERROR(INDEX(RASTREADORES!$A:$A,MATCH(C138&amp;"#Redundante",RASTREADORES!$Y:$Y,0)),IFERROR(INDEX(RASTREADORES!$A:$A,MATCH(C138&amp;"#Isca retornável",RASTREADORES!$Y:$Y,0)),IFERROR(INDEX(RASTREADORES!$A:$A,MATCH(C138&amp;"#Isca descartável",RASTREADORES!$Y:$Y,0)),"Nenhum"))))</f>
        <v/>
      </c>
      <c r="AU138" s="7" t="str">
        <f>IF(C138="","",IFERROR(INDEX(RASTREADORES!$L:$L,MATCH(C138&amp;"#Principal",RASTREADORES!$Y:$Y,0)),""))</f>
        <v/>
      </c>
      <c r="AV138" s="7" t="str">
        <f>IF(C138="","",IF(COUNTIFS(ESPELHAMENTOS!$B$2:$B$2000,C138,ESPELHAMENTOS!$O$2:$O$2000,"Sim")&gt;0,"Sim","Não"))</f>
        <v/>
      </c>
      <c r="AW138" s="7" t="str">
        <f>IF(C138="","",COUNTIFS(ESPELHAMENTOS!$B$2:$B$2000,C138,ESPELHAMENTOS!$O$2:$O$2000,"Sim"))</f>
        <v/>
      </c>
      <c r="AX138" s="7" t="str">
        <f>IF(C138="","",IF(COUNTIFS(ESPELHAMENTOS!$B$2:$B$2000,C138,ESPELHAMENTOS!$O$2:$O$2000,"Sim",ESPELHAMENTOS!$E$2:$E$2000,"GR transportadora")&gt;0,"Sim","Não"))</f>
        <v/>
      </c>
      <c r="AY138" s="7" t="str">
        <f>IF(OR(AQ138="",C138=""),"",IFERROR(ROUND((AQ138-SUMPRODUCT(MIN((ESPELHAMENTOS!$C$2:$C$2000=A138)*ESPELHAMENTOS!$H$2:$H$2000+(ESPELHAMENTOS!$C$2:$C$2000&lt;&gt;A138)*99999)))*24,1),""))</f>
        <v/>
      </c>
      <c r="AZ138" s="7" t="str">
        <f ca="1">IF(C138="","",IF(COUNTIFS(CHECKLISTS!$B$2:$B$2000,C138,CHECKLISTS!$AH$2:$AH$2000,"Válido",CHECKLISTS!$AG$2:$AG$2000,"&gt;="&amp;INT(IF(AO138="",TODAY(),AO138)))+COUNTIFS(CHECKLISTS!$B$2:$B$2000,C138,CHECKLISTS!$AH$2:$AH$2000,"Vence &lt;=7d",CHECKLISTS!$AG$2:$AG$2000,"&gt;="&amp;INT(IF(AO138="",TODAY(),AO138)))&gt;0,"Sim","Não"))</f>
        <v/>
      </c>
      <c r="BA138" s="13" t="str">
        <f>IF(C138="","",IF(COUNTIFS(CHECKLISTS!$B$2:$B$2000,C138,CHECKLISTS!$AF$2:$AF$2000,"Aprovado")=0,"",SUMPRODUCT(MAX((CHECKLISTS!$B$2:$B$2000=C138)*CHECKLISTS!$AG$2:$AG$2000))))</f>
        <v/>
      </c>
      <c r="BB138" s="7" t="str">
        <f>IF(A138="","",IF(COUNTIFS(SMP!$B$2:$B$2000,A138,SMP!$I$2:$I$2000,"Liberada")+COUNTIFS(SMP!$B$2:$B$2000,A138,SMP!$I$2:$I$2000,"Em andamento")+COUNTIFS(SMP!$B$2:$B$2000,A138,SMP!$I$2:$I$2000,"Finalizada")&gt;0,"Sim","Não"))</f>
        <v/>
      </c>
      <c r="BC138" s="7" t="str">
        <f>IF(A138="","",IFERROR(INDEX(SMP!$A:$A,MATCH(A138,SMP!$B:$B,0)),"—"))</f>
        <v/>
      </c>
      <c r="BD138" s="7" t="str">
        <f>IF(A138="","",IFERROR(INDEX(SMP!$I:$I,MATCH(A138,SMP!$B:$B,0)),"Não aberta"))</f>
        <v/>
      </c>
      <c r="BE138" s="7" t="str">
        <f>IF(A138="","",IFERROR(INDEX(SMP!$D:$D,MATCH(A138,SMP!$B:$B,0)),""))</f>
        <v/>
      </c>
      <c r="BF138" s="7" t="str">
        <f>IF(A138="","",IF(COUNTIFS(AVERBACOES!$B$2:$B$2000,A138,AVERBACOES!$Q$2:$Q$2000,"Averbado completo")+COUNTIFS(AVERBACOES!$B$2:$B$2000,A138,AVERBACOES!$Q$2:$Q$2000,"Averbado CRT")+COUNTIFS(AVERBACOES!$B$2:$B$2000,A138,AVERBACOES!$Q$2:$Q$2000,"Averbado CT-e")+COUNTIFS(AVERBACOES!$B$2:$B$2000,A138,AVERBACOES!$Q$2:$Q$2000,"Averbado MDF-e")+COUNTIFS(AVERBACOES!$B$2:$B$2000,A138,AVERBACOES!$Q$2:$Q$2000,"Averbado pelo embarcador")&gt;0,"Sim","Não"))</f>
        <v/>
      </c>
      <c r="BG138" s="7" t="str">
        <f>IF(A138="","",IFERROR(INDEX(AVERBACOES!$L:$L,MATCH(A138,AVERBACOES!$B:$B,0)),"—"))</f>
        <v/>
      </c>
      <c r="BH138" s="7"/>
      <c r="BI138" s="7"/>
      <c r="BJ138" s="7"/>
      <c r="BK138" s="7"/>
      <c r="BL138" s="7"/>
      <c r="BM138" s="7">
        <f t="shared" si="36"/>
        <v>0</v>
      </c>
      <c r="BN138" s="7" t="str">
        <f t="shared" si="37"/>
        <v/>
      </c>
      <c r="BO138" s="7" t="str">
        <f t="shared" si="38"/>
        <v/>
      </c>
      <c r="BP138" s="7" t="str">
        <f t="shared" si="39"/>
        <v/>
      </c>
      <c r="BQ138" s="7" t="str">
        <f t="shared" si="40"/>
        <v/>
      </c>
      <c r="BR138" s="12"/>
      <c r="BS138" s="7" t="str">
        <f t="shared" si="41"/>
        <v/>
      </c>
      <c r="BT138" s="7" t="str">
        <f>IF(C138="","",IF(BV138=0,"Sem posição registrada",IFERROR(INDEX(POSICOES!$E:$E,MATCH(C138&amp;"#"&amp;ROUND(BV138*1440,0),POSICOES!$R:$R,0)),"?")))</f>
        <v/>
      </c>
      <c r="BU138" s="7" t="str">
        <f>IF(OR(C138="",BV138=0),"",IFERROR(INDEX(POSICOES!$F:$F,MATCH(C138&amp;"#"&amp;ROUND(BV138*1440,0),POSICOES!$R:$R,0))&amp;"/"&amp;INDEX(POSICOES!$G:$G,MATCH(C138&amp;"#"&amp;ROUND(BV138*1440,0),POSICOES!$R:$R,0))&amp;" - "&amp;INDEX(POSICOES!$H:$H,MATCH(C138&amp;"#"&amp;ROUND(BV138*1440,0),POSICOES!$R:$R,0)),""))</f>
        <v/>
      </c>
      <c r="BV138" s="14">
        <f>IF(C138="",0,SUMPRODUCT(MAX((POSICOES!$C$2:$C$3000=C138)*POSICOES!$B$2:$B$3000)))</f>
        <v>0</v>
      </c>
      <c r="BW138" s="7" t="str">
        <f t="shared" ca="1" si="42"/>
        <v/>
      </c>
      <c r="BX138" s="7" t="str">
        <f t="shared" ca="1" si="43"/>
        <v/>
      </c>
      <c r="BY138" s="12"/>
      <c r="BZ138" s="12"/>
      <c r="CA138" s="7" t="str">
        <f>IF(A138="","",IF(COUNTIFS(FRONTEIRA!$B$2:$B$2000,A138,FRONTEIRA!$AA$2:$AA$2000,"Sim")=0,"",ROUND(SUMIFS(FRONTEIRA!$Y$2:$Y$2000,FRONTEIRA!$B$2:$B$2000,A138,FRONTEIRA!$AA$2:$AA$2000,"Sim"),1)))</f>
        <v/>
      </c>
      <c r="CB138" s="7" t="str">
        <f>IF(A138="","",IFERROR(INDEX(FRONTEIRA!$L:$L,MATCH(A138,FRONTEIRA!$B:$B,0)),""))</f>
        <v/>
      </c>
      <c r="CC138" s="7" t="str">
        <f>IF(A138="","",IF(COUNTIFS(OCORRENCIAS!$B$2:$B$2000,A138,OCORRENCIAS!$Z$2:$Z$2000,"Sim")&gt;0,"Sim","Não"))</f>
        <v/>
      </c>
      <c r="CD138" s="7" t="str">
        <f t="shared" si="44"/>
        <v/>
      </c>
      <c r="CE138" s="7"/>
      <c r="CF138" s="7" t="str">
        <f t="shared" ca="1" si="45"/>
        <v xml:space="preserve">Motorista GR; Motorista seguradora; Veículo GR; Checklist; Espelhamento; SMP; Averbação; </v>
      </c>
      <c r="CG138" s="7" t="str">
        <f t="shared" si="46"/>
        <v/>
      </c>
      <c r="CH138" s="7" t="str">
        <f t="shared" si="47"/>
        <v/>
      </c>
      <c r="CI138" s="7" t="str">
        <f t="shared" si="48"/>
        <v>Não</v>
      </c>
      <c r="CJ138" s="7" t="str">
        <f t="shared" si="49"/>
        <v/>
      </c>
      <c r="CK138" s="7"/>
      <c r="CL138" s="7"/>
      <c r="CM138" s="7"/>
      <c r="CN138" s="12"/>
      <c r="CO138" s="7"/>
      <c r="CP138" s="7" t="str">
        <f t="shared" ca="1" si="50"/>
        <v/>
      </c>
    </row>
    <row r="139" spans="1:94" x14ac:dyDescent="0.25">
      <c r="A139" s="7"/>
      <c r="B139" s="12"/>
      <c r="C139" s="7"/>
      <c r="D139" s="7"/>
      <c r="E139" s="7"/>
      <c r="F139" s="7" t="str">
        <f>IF(C139="","",IFERROR(INDEX(VEICULOS!$C:$C,MATCH(C139,VEICULOS!$A:$A,0)),"?")&amp;IF(D139="",""," + "&amp;IFERROR(INDEX(VEICULOS!$C:$C,MATCH(D139,VEICULOS!$A:$A,0)),"?"))&amp;IF(E139="",""," + "&amp;IFERROR(INDEX(VEICULOS!$C:$C,MATCH(E139,VEICULOS!$A:$A,0)),"?")))</f>
        <v/>
      </c>
      <c r="G139" s="7" t="str">
        <f>IF(C139="","",IFERROR(INDEX(VEICULOS!$I:$I,MATCH(C139,VEICULOS!$A:$A,0)),"Não cadastrado"))</f>
        <v/>
      </c>
      <c r="H139" s="7"/>
      <c r="I139" s="7" t="str">
        <f>IF(H139="","",IFERROR(INDEX(MOTORISTAS!$B:$B,MATCH(H139,MOTORISTAS!$A:$A,0)),"Não cadastrado"))</f>
        <v/>
      </c>
      <c r="J139" s="7"/>
      <c r="K139" s="7"/>
      <c r="L139" s="7" t="str">
        <f>IF(K139="","",IFERROR(INDEX(MOTORISTAS!$B:$B,MATCH(K139,MOTORISTAS!$A:$A,0)),"Não cadastrado"))</f>
        <v/>
      </c>
      <c r="M139" s="7" t="str">
        <f>IF(H139="","",IFERROR(INDEX(MOTORISTAS!$AA:$AA,MATCH(H139,MOTORISTAS!$A:$A,0)),"Não cadastrado"))</f>
        <v/>
      </c>
      <c r="N139" s="7" t="str">
        <f>IF(H139="","",IF(COUNTIFS(CONSULTAS!$C$2:$C$2000,H139,CONSULTAS!$E$2:$E$2000,"GR",CONSULTAS!$S$2:$S$2000,"Sim")&gt;0,"Sim","Não"))</f>
        <v/>
      </c>
      <c r="O139" s="7" t="str">
        <f>IF(H139="","",IFERROR(INDEX(CONSULTAS!$L:$L,MATCH(H139&amp;"#GR",CONSULTAS!$T:$T,0)),"—"))</f>
        <v/>
      </c>
      <c r="P139" s="13" t="str">
        <f>IF(H139="","",IFERROR(INDEX(CONSULTAS!$Q:$Q,MATCH(H139&amp;"#GR",CONSULTAS!$T:$T,0)),""))</f>
        <v/>
      </c>
      <c r="Q139" s="7" t="str">
        <f>IF(H139="","",IF(COUNTIFS(CONSULTAS!$C$2:$C$2000,H139,CONSULTAS!$E$2:$E$2000,"Seguradora",CONSULTAS!$S$2:$S$2000,"Sim")&gt;0,"Sim","Não"))</f>
        <v/>
      </c>
      <c r="R139" s="7" t="str">
        <f>IF(H139="","",IFERROR(INDEX(CONSULTAS!$L:$L,MATCH(H139&amp;"#Seguradora",CONSULTAS!$T:$T,0)),"—"))</f>
        <v/>
      </c>
      <c r="S139" s="13" t="str">
        <f>IF(H139="","",IFERROR(INDEX(CONSULTAS!$Q:$Q,MATCH(H139&amp;"#Seguradora",CONSULTAS!$T:$T,0)),""))</f>
        <v/>
      </c>
      <c r="T139" s="10" t="str">
        <f>IF(H139="","",IFERROR(INDEX(CONSULTAS!$N:$N,MATCH(H139&amp;"#GR",CONSULTAS!$T:$T,0)),""))</f>
        <v/>
      </c>
      <c r="U139" s="7" t="str">
        <f>IF(K139="","N/A",IF(AND(COUNTIFS(CONSULTAS!$C$2:$C$2000,K139,CONSULTAS!$E$2:$E$2000,"GR",CONSULTAS!$S$2:$S$2000,"Sim")&gt;0,COUNTIFS(CONSULTAS!$C$2:$C$2000,K139,CONSULTAS!$E$2:$E$2000,"Seguradora",CONSULTAS!$S$2:$S$2000,"Sim")&gt;0),"Sim","Não"))</f>
        <v>N/A</v>
      </c>
      <c r="V139" s="7" t="str">
        <f>IF(C139="","",IFERROR(INDEX(VEICULOS!$X:$X,MATCH(C139,VEICULOS!$A:$A,0)),"Não"))</f>
        <v/>
      </c>
      <c r="W139" s="7"/>
      <c r="X139" s="7"/>
      <c r="Y139" s="7"/>
      <c r="Z139" s="10"/>
      <c r="AA139" s="7"/>
      <c r="AB139" s="10" t="str">
        <f t="shared" si="34"/>
        <v/>
      </c>
      <c r="AC139" s="7">
        <f>IF(OR(Y139="",AB139=""),0,SUMPRODUCT((PGR_REGRAS!$C$2:$C$61=Y139)*(PGR_REGRAS!$D$2:$D$61&lt;=AB139)*(PGR_REGRAS!$E$2:$E$61&gt;=AB139)*(PGR_REGRAS!$C$2:$C$61&lt;&gt;"")*ROW(PGR_REGRAS!$C$2:$C$61)))</f>
        <v>0</v>
      </c>
      <c r="AD139" s="7" t="str">
        <f>IF(AC139=0,IF(Y139="","","Sem regra - consultar seguradora"),INDEX(PGR_REGRAS!$A:$A,AC139))</f>
        <v/>
      </c>
      <c r="AE139" s="7" t="str">
        <f>IF(AC139=0,"",INDEX(PGR_REGRAS!$T:$T,AC139))</f>
        <v/>
      </c>
      <c r="AF139" s="7" t="str">
        <f>IF(AC139=0,"",INDEX(PGR_REGRAS!$I:$I,AC139))</f>
        <v/>
      </c>
      <c r="AG139" s="7" t="str">
        <f>IF(AC139=0,"",INDEX(PGR_REGRAS!$K:$K,AC139))</f>
        <v/>
      </c>
      <c r="AH139" s="7" t="str">
        <f t="shared" si="35"/>
        <v/>
      </c>
      <c r="AI139" s="7"/>
      <c r="AJ139" s="7"/>
      <c r="AK139" s="7"/>
      <c r="AL139" s="7"/>
      <c r="AM139" s="7"/>
      <c r="AN139" s="7"/>
      <c r="AO139" s="13"/>
      <c r="AP139" s="12"/>
      <c r="AQ139" s="12"/>
      <c r="AR139" s="7" t="str">
        <f>IF(C139="","",IFERROR(INDEX(RASTREADORES!$F:$F,MATCH(C139&amp;"#Principal",RASTREADORES!$Y:$Y,0))&amp;" ("&amp;INDEX(RASTREADORES!$G:$G,MATCH(C139&amp;"#Principal",RASTREADORES!$Y:$Y,0))&amp;")","Sem rastreador principal"))</f>
        <v/>
      </c>
      <c r="AS139" s="7" t="str">
        <f>IF(C139="","",IFERROR(INDEX(RASTREADORES!$H:$H,MATCH(C139&amp;"#Principal",RASTREADORES!$Y:$Y,0)),"—"))</f>
        <v/>
      </c>
      <c r="AT139" s="7" t="str">
        <f>IF(C139="","",IFERROR(INDEX(RASTREADORES!$A:$A,MATCH(C139&amp;"#Redundante",RASTREADORES!$Y:$Y,0)),IFERROR(INDEX(RASTREADORES!$A:$A,MATCH(C139&amp;"#Isca retornável",RASTREADORES!$Y:$Y,0)),IFERROR(INDEX(RASTREADORES!$A:$A,MATCH(C139&amp;"#Isca descartável",RASTREADORES!$Y:$Y,0)),"Nenhum"))))</f>
        <v/>
      </c>
      <c r="AU139" s="7" t="str">
        <f>IF(C139="","",IFERROR(INDEX(RASTREADORES!$L:$L,MATCH(C139&amp;"#Principal",RASTREADORES!$Y:$Y,0)),""))</f>
        <v/>
      </c>
      <c r="AV139" s="7" t="str">
        <f>IF(C139="","",IF(COUNTIFS(ESPELHAMENTOS!$B$2:$B$2000,C139,ESPELHAMENTOS!$O$2:$O$2000,"Sim")&gt;0,"Sim","Não"))</f>
        <v/>
      </c>
      <c r="AW139" s="7" t="str">
        <f>IF(C139="","",COUNTIFS(ESPELHAMENTOS!$B$2:$B$2000,C139,ESPELHAMENTOS!$O$2:$O$2000,"Sim"))</f>
        <v/>
      </c>
      <c r="AX139" s="7" t="str">
        <f>IF(C139="","",IF(COUNTIFS(ESPELHAMENTOS!$B$2:$B$2000,C139,ESPELHAMENTOS!$O$2:$O$2000,"Sim",ESPELHAMENTOS!$E$2:$E$2000,"GR transportadora")&gt;0,"Sim","Não"))</f>
        <v/>
      </c>
      <c r="AY139" s="7" t="str">
        <f>IF(OR(AQ139="",C139=""),"",IFERROR(ROUND((AQ139-SUMPRODUCT(MIN((ESPELHAMENTOS!$C$2:$C$2000=A139)*ESPELHAMENTOS!$H$2:$H$2000+(ESPELHAMENTOS!$C$2:$C$2000&lt;&gt;A139)*99999)))*24,1),""))</f>
        <v/>
      </c>
      <c r="AZ139" s="7" t="str">
        <f ca="1">IF(C139="","",IF(COUNTIFS(CHECKLISTS!$B$2:$B$2000,C139,CHECKLISTS!$AH$2:$AH$2000,"Válido",CHECKLISTS!$AG$2:$AG$2000,"&gt;="&amp;INT(IF(AO139="",TODAY(),AO139)))+COUNTIFS(CHECKLISTS!$B$2:$B$2000,C139,CHECKLISTS!$AH$2:$AH$2000,"Vence &lt;=7d",CHECKLISTS!$AG$2:$AG$2000,"&gt;="&amp;INT(IF(AO139="",TODAY(),AO139)))&gt;0,"Sim","Não"))</f>
        <v/>
      </c>
      <c r="BA139" s="13" t="str">
        <f>IF(C139="","",IF(COUNTIFS(CHECKLISTS!$B$2:$B$2000,C139,CHECKLISTS!$AF$2:$AF$2000,"Aprovado")=0,"",SUMPRODUCT(MAX((CHECKLISTS!$B$2:$B$2000=C139)*CHECKLISTS!$AG$2:$AG$2000))))</f>
        <v/>
      </c>
      <c r="BB139" s="7" t="str">
        <f>IF(A139="","",IF(COUNTIFS(SMP!$B$2:$B$2000,A139,SMP!$I$2:$I$2000,"Liberada")+COUNTIFS(SMP!$B$2:$B$2000,A139,SMP!$I$2:$I$2000,"Em andamento")+COUNTIFS(SMP!$B$2:$B$2000,A139,SMP!$I$2:$I$2000,"Finalizada")&gt;0,"Sim","Não"))</f>
        <v/>
      </c>
      <c r="BC139" s="7" t="str">
        <f>IF(A139="","",IFERROR(INDEX(SMP!$A:$A,MATCH(A139,SMP!$B:$B,0)),"—"))</f>
        <v/>
      </c>
      <c r="BD139" s="7" t="str">
        <f>IF(A139="","",IFERROR(INDEX(SMP!$I:$I,MATCH(A139,SMP!$B:$B,0)),"Não aberta"))</f>
        <v/>
      </c>
      <c r="BE139" s="7" t="str">
        <f>IF(A139="","",IFERROR(INDEX(SMP!$D:$D,MATCH(A139,SMP!$B:$B,0)),""))</f>
        <v/>
      </c>
      <c r="BF139" s="7" t="str">
        <f>IF(A139="","",IF(COUNTIFS(AVERBACOES!$B$2:$B$2000,A139,AVERBACOES!$Q$2:$Q$2000,"Averbado completo")+COUNTIFS(AVERBACOES!$B$2:$B$2000,A139,AVERBACOES!$Q$2:$Q$2000,"Averbado CRT")+COUNTIFS(AVERBACOES!$B$2:$B$2000,A139,AVERBACOES!$Q$2:$Q$2000,"Averbado CT-e")+COUNTIFS(AVERBACOES!$B$2:$B$2000,A139,AVERBACOES!$Q$2:$Q$2000,"Averbado MDF-e")+COUNTIFS(AVERBACOES!$B$2:$B$2000,A139,AVERBACOES!$Q$2:$Q$2000,"Averbado pelo embarcador")&gt;0,"Sim","Não"))</f>
        <v/>
      </c>
      <c r="BG139" s="7" t="str">
        <f>IF(A139="","",IFERROR(INDEX(AVERBACOES!$L:$L,MATCH(A139,AVERBACOES!$B:$B,0)),"—"))</f>
        <v/>
      </c>
      <c r="BH139" s="7"/>
      <c r="BI139" s="7"/>
      <c r="BJ139" s="7"/>
      <c r="BK139" s="7"/>
      <c r="BL139" s="7"/>
      <c r="BM139" s="7">
        <f t="shared" si="36"/>
        <v>0</v>
      </c>
      <c r="BN139" s="7" t="str">
        <f t="shared" si="37"/>
        <v/>
      </c>
      <c r="BO139" s="7" t="str">
        <f t="shared" si="38"/>
        <v/>
      </c>
      <c r="BP139" s="7" t="str">
        <f t="shared" si="39"/>
        <v/>
      </c>
      <c r="BQ139" s="7" t="str">
        <f t="shared" si="40"/>
        <v/>
      </c>
      <c r="BR139" s="12"/>
      <c r="BS139" s="7" t="str">
        <f t="shared" si="41"/>
        <v/>
      </c>
      <c r="BT139" s="7" t="str">
        <f>IF(C139="","",IF(BV139=0,"Sem posição registrada",IFERROR(INDEX(POSICOES!$E:$E,MATCH(C139&amp;"#"&amp;ROUND(BV139*1440,0),POSICOES!$R:$R,0)),"?")))</f>
        <v/>
      </c>
      <c r="BU139" s="7" t="str">
        <f>IF(OR(C139="",BV139=0),"",IFERROR(INDEX(POSICOES!$F:$F,MATCH(C139&amp;"#"&amp;ROUND(BV139*1440,0),POSICOES!$R:$R,0))&amp;"/"&amp;INDEX(POSICOES!$G:$G,MATCH(C139&amp;"#"&amp;ROUND(BV139*1440,0),POSICOES!$R:$R,0))&amp;" - "&amp;INDEX(POSICOES!$H:$H,MATCH(C139&amp;"#"&amp;ROUND(BV139*1440,0),POSICOES!$R:$R,0)),""))</f>
        <v/>
      </c>
      <c r="BV139" s="14">
        <f>IF(C139="",0,SUMPRODUCT(MAX((POSICOES!$C$2:$C$3000=C139)*POSICOES!$B$2:$B$3000)))</f>
        <v>0</v>
      </c>
      <c r="BW139" s="7" t="str">
        <f t="shared" ca="1" si="42"/>
        <v/>
      </c>
      <c r="BX139" s="7" t="str">
        <f t="shared" ca="1" si="43"/>
        <v/>
      </c>
      <c r="BY139" s="12"/>
      <c r="BZ139" s="12"/>
      <c r="CA139" s="7" t="str">
        <f>IF(A139="","",IF(COUNTIFS(FRONTEIRA!$B$2:$B$2000,A139,FRONTEIRA!$AA$2:$AA$2000,"Sim")=0,"",ROUND(SUMIFS(FRONTEIRA!$Y$2:$Y$2000,FRONTEIRA!$B$2:$B$2000,A139,FRONTEIRA!$AA$2:$AA$2000,"Sim"),1)))</f>
        <v/>
      </c>
      <c r="CB139" s="7" t="str">
        <f>IF(A139="","",IFERROR(INDEX(FRONTEIRA!$L:$L,MATCH(A139,FRONTEIRA!$B:$B,0)),""))</f>
        <v/>
      </c>
      <c r="CC139" s="7" t="str">
        <f>IF(A139="","",IF(COUNTIFS(OCORRENCIAS!$B$2:$B$2000,A139,OCORRENCIAS!$Z$2:$Z$2000,"Sim")&gt;0,"Sim","Não"))</f>
        <v/>
      </c>
      <c r="CD139" s="7" t="str">
        <f t="shared" si="44"/>
        <v/>
      </c>
      <c r="CE139" s="7"/>
      <c r="CF139" s="7" t="str">
        <f t="shared" ca="1" si="45"/>
        <v xml:space="preserve">Motorista GR; Motorista seguradora; Veículo GR; Checklist; Espelhamento; SMP; Averbação; </v>
      </c>
      <c r="CG139" s="7" t="str">
        <f t="shared" si="46"/>
        <v/>
      </c>
      <c r="CH139" s="7" t="str">
        <f t="shared" si="47"/>
        <v/>
      </c>
      <c r="CI139" s="7" t="str">
        <f t="shared" si="48"/>
        <v>Não</v>
      </c>
      <c r="CJ139" s="7" t="str">
        <f t="shared" si="49"/>
        <v/>
      </c>
      <c r="CK139" s="7"/>
      <c r="CL139" s="7"/>
      <c r="CM139" s="7"/>
      <c r="CN139" s="12"/>
      <c r="CO139" s="7"/>
      <c r="CP139" s="7" t="str">
        <f t="shared" ca="1" si="50"/>
        <v/>
      </c>
    </row>
    <row r="140" spans="1:94" x14ac:dyDescent="0.25">
      <c r="A140" s="7"/>
      <c r="B140" s="12"/>
      <c r="C140" s="7"/>
      <c r="D140" s="7"/>
      <c r="E140" s="7"/>
      <c r="F140" s="7" t="str">
        <f>IF(C140="","",IFERROR(INDEX(VEICULOS!$C:$C,MATCH(C140,VEICULOS!$A:$A,0)),"?")&amp;IF(D140="",""," + "&amp;IFERROR(INDEX(VEICULOS!$C:$C,MATCH(D140,VEICULOS!$A:$A,0)),"?"))&amp;IF(E140="",""," + "&amp;IFERROR(INDEX(VEICULOS!$C:$C,MATCH(E140,VEICULOS!$A:$A,0)),"?")))</f>
        <v/>
      </c>
      <c r="G140" s="7" t="str">
        <f>IF(C140="","",IFERROR(INDEX(VEICULOS!$I:$I,MATCH(C140,VEICULOS!$A:$A,0)),"Não cadastrado"))</f>
        <v/>
      </c>
      <c r="H140" s="7"/>
      <c r="I140" s="7" t="str">
        <f>IF(H140="","",IFERROR(INDEX(MOTORISTAS!$B:$B,MATCH(H140,MOTORISTAS!$A:$A,0)),"Não cadastrado"))</f>
        <v/>
      </c>
      <c r="J140" s="7"/>
      <c r="K140" s="7"/>
      <c r="L140" s="7" t="str">
        <f>IF(K140="","",IFERROR(INDEX(MOTORISTAS!$B:$B,MATCH(K140,MOTORISTAS!$A:$A,0)),"Não cadastrado"))</f>
        <v/>
      </c>
      <c r="M140" s="7" t="str">
        <f>IF(H140="","",IFERROR(INDEX(MOTORISTAS!$AA:$AA,MATCH(H140,MOTORISTAS!$A:$A,0)),"Não cadastrado"))</f>
        <v/>
      </c>
      <c r="N140" s="7" t="str">
        <f>IF(H140="","",IF(COUNTIFS(CONSULTAS!$C$2:$C$2000,H140,CONSULTAS!$E$2:$E$2000,"GR",CONSULTAS!$S$2:$S$2000,"Sim")&gt;0,"Sim","Não"))</f>
        <v/>
      </c>
      <c r="O140" s="7" t="str">
        <f>IF(H140="","",IFERROR(INDEX(CONSULTAS!$L:$L,MATCH(H140&amp;"#GR",CONSULTAS!$T:$T,0)),"—"))</f>
        <v/>
      </c>
      <c r="P140" s="13" t="str">
        <f>IF(H140="","",IFERROR(INDEX(CONSULTAS!$Q:$Q,MATCH(H140&amp;"#GR",CONSULTAS!$T:$T,0)),""))</f>
        <v/>
      </c>
      <c r="Q140" s="7" t="str">
        <f>IF(H140="","",IF(COUNTIFS(CONSULTAS!$C$2:$C$2000,H140,CONSULTAS!$E$2:$E$2000,"Seguradora",CONSULTAS!$S$2:$S$2000,"Sim")&gt;0,"Sim","Não"))</f>
        <v/>
      </c>
      <c r="R140" s="7" t="str">
        <f>IF(H140="","",IFERROR(INDEX(CONSULTAS!$L:$L,MATCH(H140&amp;"#Seguradora",CONSULTAS!$T:$T,0)),"—"))</f>
        <v/>
      </c>
      <c r="S140" s="13" t="str">
        <f>IF(H140="","",IFERROR(INDEX(CONSULTAS!$Q:$Q,MATCH(H140&amp;"#Seguradora",CONSULTAS!$T:$T,0)),""))</f>
        <v/>
      </c>
      <c r="T140" s="10" t="str">
        <f>IF(H140="","",IFERROR(INDEX(CONSULTAS!$N:$N,MATCH(H140&amp;"#GR",CONSULTAS!$T:$T,0)),""))</f>
        <v/>
      </c>
      <c r="U140" s="7" t="str">
        <f>IF(K140="","N/A",IF(AND(COUNTIFS(CONSULTAS!$C$2:$C$2000,K140,CONSULTAS!$E$2:$E$2000,"GR",CONSULTAS!$S$2:$S$2000,"Sim")&gt;0,COUNTIFS(CONSULTAS!$C$2:$C$2000,K140,CONSULTAS!$E$2:$E$2000,"Seguradora",CONSULTAS!$S$2:$S$2000,"Sim")&gt;0),"Sim","Não"))</f>
        <v>N/A</v>
      </c>
      <c r="V140" s="7" t="str">
        <f>IF(C140="","",IFERROR(INDEX(VEICULOS!$X:$X,MATCH(C140,VEICULOS!$A:$A,0)),"Não"))</f>
        <v/>
      </c>
      <c r="W140" s="7"/>
      <c r="X140" s="7"/>
      <c r="Y140" s="7"/>
      <c r="Z140" s="10"/>
      <c r="AA140" s="7"/>
      <c r="AB140" s="10" t="str">
        <f t="shared" si="34"/>
        <v/>
      </c>
      <c r="AC140" s="7">
        <f>IF(OR(Y140="",AB140=""),0,SUMPRODUCT((PGR_REGRAS!$C$2:$C$61=Y140)*(PGR_REGRAS!$D$2:$D$61&lt;=AB140)*(PGR_REGRAS!$E$2:$E$61&gt;=AB140)*(PGR_REGRAS!$C$2:$C$61&lt;&gt;"")*ROW(PGR_REGRAS!$C$2:$C$61)))</f>
        <v>0</v>
      </c>
      <c r="AD140" s="7" t="str">
        <f>IF(AC140=0,IF(Y140="","","Sem regra - consultar seguradora"),INDEX(PGR_REGRAS!$A:$A,AC140))</f>
        <v/>
      </c>
      <c r="AE140" s="7" t="str">
        <f>IF(AC140=0,"",INDEX(PGR_REGRAS!$T:$T,AC140))</f>
        <v/>
      </c>
      <c r="AF140" s="7" t="str">
        <f>IF(AC140=0,"",INDEX(PGR_REGRAS!$I:$I,AC140))</f>
        <v/>
      </c>
      <c r="AG140" s="7" t="str">
        <f>IF(AC140=0,"",INDEX(PGR_REGRAS!$K:$K,AC140))</f>
        <v/>
      </c>
      <c r="AH140" s="7" t="str">
        <f t="shared" si="35"/>
        <v/>
      </c>
      <c r="AI140" s="7"/>
      <c r="AJ140" s="7"/>
      <c r="AK140" s="7"/>
      <c r="AL140" s="7"/>
      <c r="AM140" s="7"/>
      <c r="AN140" s="7"/>
      <c r="AO140" s="13"/>
      <c r="AP140" s="12"/>
      <c r="AQ140" s="12"/>
      <c r="AR140" s="7" t="str">
        <f>IF(C140="","",IFERROR(INDEX(RASTREADORES!$F:$F,MATCH(C140&amp;"#Principal",RASTREADORES!$Y:$Y,0))&amp;" ("&amp;INDEX(RASTREADORES!$G:$G,MATCH(C140&amp;"#Principal",RASTREADORES!$Y:$Y,0))&amp;")","Sem rastreador principal"))</f>
        <v/>
      </c>
      <c r="AS140" s="7" t="str">
        <f>IF(C140="","",IFERROR(INDEX(RASTREADORES!$H:$H,MATCH(C140&amp;"#Principal",RASTREADORES!$Y:$Y,0)),"—"))</f>
        <v/>
      </c>
      <c r="AT140" s="7" t="str">
        <f>IF(C140="","",IFERROR(INDEX(RASTREADORES!$A:$A,MATCH(C140&amp;"#Redundante",RASTREADORES!$Y:$Y,0)),IFERROR(INDEX(RASTREADORES!$A:$A,MATCH(C140&amp;"#Isca retornável",RASTREADORES!$Y:$Y,0)),IFERROR(INDEX(RASTREADORES!$A:$A,MATCH(C140&amp;"#Isca descartável",RASTREADORES!$Y:$Y,0)),"Nenhum"))))</f>
        <v/>
      </c>
      <c r="AU140" s="7" t="str">
        <f>IF(C140="","",IFERROR(INDEX(RASTREADORES!$L:$L,MATCH(C140&amp;"#Principal",RASTREADORES!$Y:$Y,0)),""))</f>
        <v/>
      </c>
      <c r="AV140" s="7" t="str">
        <f>IF(C140="","",IF(COUNTIFS(ESPELHAMENTOS!$B$2:$B$2000,C140,ESPELHAMENTOS!$O$2:$O$2000,"Sim")&gt;0,"Sim","Não"))</f>
        <v/>
      </c>
      <c r="AW140" s="7" t="str">
        <f>IF(C140="","",COUNTIFS(ESPELHAMENTOS!$B$2:$B$2000,C140,ESPELHAMENTOS!$O$2:$O$2000,"Sim"))</f>
        <v/>
      </c>
      <c r="AX140" s="7" t="str">
        <f>IF(C140="","",IF(COUNTIFS(ESPELHAMENTOS!$B$2:$B$2000,C140,ESPELHAMENTOS!$O$2:$O$2000,"Sim",ESPELHAMENTOS!$E$2:$E$2000,"GR transportadora")&gt;0,"Sim","Não"))</f>
        <v/>
      </c>
      <c r="AY140" s="7" t="str">
        <f>IF(OR(AQ140="",C140=""),"",IFERROR(ROUND((AQ140-SUMPRODUCT(MIN((ESPELHAMENTOS!$C$2:$C$2000=A140)*ESPELHAMENTOS!$H$2:$H$2000+(ESPELHAMENTOS!$C$2:$C$2000&lt;&gt;A140)*99999)))*24,1),""))</f>
        <v/>
      </c>
      <c r="AZ140" s="7" t="str">
        <f ca="1">IF(C140="","",IF(COUNTIFS(CHECKLISTS!$B$2:$B$2000,C140,CHECKLISTS!$AH$2:$AH$2000,"Válido",CHECKLISTS!$AG$2:$AG$2000,"&gt;="&amp;INT(IF(AO140="",TODAY(),AO140)))+COUNTIFS(CHECKLISTS!$B$2:$B$2000,C140,CHECKLISTS!$AH$2:$AH$2000,"Vence &lt;=7d",CHECKLISTS!$AG$2:$AG$2000,"&gt;="&amp;INT(IF(AO140="",TODAY(),AO140)))&gt;0,"Sim","Não"))</f>
        <v/>
      </c>
      <c r="BA140" s="13" t="str">
        <f>IF(C140="","",IF(COUNTIFS(CHECKLISTS!$B$2:$B$2000,C140,CHECKLISTS!$AF$2:$AF$2000,"Aprovado")=0,"",SUMPRODUCT(MAX((CHECKLISTS!$B$2:$B$2000=C140)*CHECKLISTS!$AG$2:$AG$2000))))</f>
        <v/>
      </c>
      <c r="BB140" s="7" t="str">
        <f>IF(A140="","",IF(COUNTIFS(SMP!$B$2:$B$2000,A140,SMP!$I$2:$I$2000,"Liberada")+COUNTIFS(SMP!$B$2:$B$2000,A140,SMP!$I$2:$I$2000,"Em andamento")+COUNTIFS(SMP!$B$2:$B$2000,A140,SMP!$I$2:$I$2000,"Finalizada")&gt;0,"Sim","Não"))</f>
        <v/>
      </c>
      <c r="BC140" s="7" t="str">
        <f>IF(A140="","",IFERROR(INDEX(SMP!$A:$A,MATCH(A140,SMP!$B:$B,0)),"—"))</f>
        <v/>
      </c>
      <c r="BD140" s="7" t="str">
        <f>IF(A140="","",IFERROR(INDEX(SMP!$I:$I,MATCH(A140,SMP!$B:$B,0)),"Não aberta"))</f>
        <v/>
      </c>
      <c r="BE140" s="7" t="str">
        <f>IF(A140="","",IFERROR(INDEX(SMP!$D:$D,MATCH(A140,SMP!$B:$B,0)),""))</f>
        <v/>
      </c>
      <c r="BF140" s="7" t="str">
        <f>IF(A140="","",IF(COUNTIFS(AVERBACOES!$B$2:$B$2000,A140,AVERBACOES!$Q$2:$Q$2000,"Averbado completo")+COUNTIFS(AVERBACOES!$B$2:$B$2000,A140,AVERBACOES!$Q$2:$Q$2000,"Averbado CRT")+COUNTIFS(AVERBACOES!$B$2:$B$2000,A140,AVERBACOES!$Q$2:$Q$2000,"Averbado CT-e")+COUNTIFS(AVERBACOES!$B$2:$B$2000,A140,AVERBACOES!$Q$2:$Q$2000,"Averbado MDF-e")+COUNTIFS(AVERBACOES!$B$2:$B$2000,A140,AVERBACOES!$Q$2:$Q$2000,"Averbado pelo embarcador")&gt;0,"Sim","Não"))</f>
        <v/>
      </c>
      <c r="BG140" s="7" t="str">
        <f>IF(A140="","",IFERROR(INDEX(AVERBACOES!$L:$L,MATCH(A140,AVERBACOES!$B:$B,0)),"—"))</f>
        <v/>
      </c>
      <c r="BH140" s="7"/>
      <c r="BI140" s="7"/>
      <c r="BJ140" s="7"/>
      <c r="BK140" s="7"/>
      <c r="BL140" s="7"/>
      <c r="BM140" s="7">
        <f t="shared" si="36"/>
        <v>0</v>
      </c>
      <c r="BN140" s="7" t="str">
        <f t="shared" si="37"/>
        <v/>
      </c>
      <c r="BO140" s="7" t="str">
        <f t="shared" si="38"/>
        <v/>
      </c>
      <c r="BP140" s="7" t="str">
        <f t="shared" si="39"/>
        <v/>
      </c>
      <c r="BQ140" s="7" t="str">
        <f t="shared" si="40"/>
        <v/>
      </c>
      <c r="BR140" s="12"/>
      <c r="BS140" s="7" t="str">
        <f t="shared" si="41"/>
        <v/>
      </c>
      <c r="BT140" s="7" t="str">
        <f>IF(C140="","",IF(BV140=0,"Sem posição registrada",IFERROR(INDEX(POSICOES!$E:$E,MATCH(C140&amp;"#"&amp;ROUND(BV140*1440,0),POSICOES!$R:$R,0)),"?")))</f>
        <v/>
      </c>
      <c r="BU140" s="7" t="str">
        <f>IF(OR(C140="",BV140=0),"",IFERROR(INDEX(POSICOES!$F:$F,MATCH(C140&amp;"#"&amp;ROUND(BV140*1440,0),POSICOES!$R:$R,0))&amp;"/"&amp;INDEX(POSICOES!$G:$G,MATCH(C140&amp;"#"&amp;ROUND(BV140*1440,0),POSICOES!$R:$R,0))&amp;" - "&amp;INDEX(POSICOES!$H:$H,MATCH(C140&amp;"#"&amp;ROUND(BV140*1440,0),POSICOES!$R:$R,0)),""))</f>
        <v/>
      </c>
      <c r="BV140" s="14">
        <f>IF(C140="",0,SUMPRODUCT(MAX((POSICOES!$C$2:$C$3000=C140)*POSICOES!$B$2:$B$3000)))</f>
        <v>0</v>
      </c>
      <c r="BW140" s="7" t="str">
        <f t="shared" ca="1" si="42"/>
        <v/>
      </c>
      <c r="BX140" s="7" t="str">
        <f t="shared" ca="1" si="43"/>
        <v/>
      </c>
      <c r="BY140" s="12"/>
      <c r="BZ140" s="12"/>
      <c r="CA140" s="7" t="str">
        <f>IF(A140="","",IF(COUNTIFS(FRONTEIRA!$B$2:$B$2000,A140,FRONTEIRA!$AA$2:$AA$2000,"Sim")=0,"",ROUND(SUMIFS(FRONTEIRA!$Y$2:$Y$2000,FRONTEIRA!$B$2:$B$2000,A140,FRONTEIRA!$AA$2:$AA$2000,"Sim"),1)))</f>
        <v/>
      </c>
      <c r="CB140" s="7" t="str">
        <f>IF(A140="","",IFERROR(INDEX(FRONTEIRA!$L:$L,MATCH(A140,FRONTEIRA!$B:$B,0)),""))</f>
        <v/>
      </c>
      <c r="CC140" s="7" t="str">
        <f>IF(A140="","",IF(COUNTIFS(OCORRENCIAS!$B$2:$B$2000,A140,OCORRENCIAS!$Z$2:$Z$2000,"Sim")&gt;0,"Sim","Não"))</f>
        <v/>
      </c>
      <c r="CD140" s="7" t="str">
        <f t="shared" si="44"/>
        <v/>
      </c>
      <c r="CE140" s="7"/>
      <c r="CF140" s="7" t="str">
        <f t="shared" ca="1" si="45"/>
        <v xml:space="preserve">Motorista GR; Motorista seguradora; Veículo GR; Checklist; Espelhamento; SMP; Averbação; </v>
      </c>
      <c r="CG140" s="7" t="str">
        <f t="shared" si="46"/>
        <v/>
      </c>
      <c r="CH140" s="7" t="str">
        <f t="shared" si="47"/>
        <v/>
      </c>
      <c r="CI140" s="7" t="str">
        <f t="shared" si="48"/>
        <v>Não</v>
      </c>
      <c r="CJ140" s="7" t="str">
        <f t="shared" si="49"/>
        <v/>
      </c>
      <c r="CK140" s="7"/>
      <c r="CL140" s="7"/>
      <c r="CM140" s="7"/>
      <c r="CN140" s="12"/>
      <c r="CO140" s="7"/>
      <c r="CP140" s="7" t="str">
        <f t="shared" ca="1" si="50"/>
        <v/>
      </c>
    </row>
    <row r="141" spans="1:94" x14ac:dyDescent="0.25">
      <c r="A141" s="7"/>
      <c r="B141" s="12"/>
      <c r="C141" s="7"/>
      <c r="D141" s="7"/>
      <c r="E141" s="7"/>
      <c r="F141" s="7" t="str">
        <f>IF(C141="","",IFERROR(INDEX(VEICULOS!$C:$C,MATCH(C141,VEICULOS!$A:$A,0)),"?")&amp;IF(D141="",""," + "&amp;IFERROR(INDEX(VEICULOS!$C:$C,MATCH(D141,VEICULOS!$A:$A,0)),"?"))&amp;IF(E141="",""," + "&amp;IFERROR(INDEX(VEICULOS!$C:$C,MATCH(E141,VEICULOS!$A:$A,0)),"?")))</f>
        <v/>
      </c>
      <c r="G141" s="7" t="str">
        <f>IF(C141="","",IFERROR(INDEX(VEICULOS!$I:$I,MATCH(C141,VEICULOS!$A:$A,0)),"Não cadastrado"))</f>
        <v/>
      </c>
      <c r="H141" s="7"/>
      <c r="I141" s="7" t="str">
        <f>IF(H141="","",IFERROR(INDEX(MOTORISTAS!$B:$B,MATCH(H141,MOTORISTAS!$A:$A,0)),"Não cadastrado"))</f>
        <v/>
      </c>
      <c r="J141" s="7"/>
      <c r="K141" s="7"/>
      <c r="L141" s="7" t="str">
        <f>IF(K141="","",IFERROR(INDEX(MOTORISTAS!$B:$B,MATCH(K141,MOTORISTAS!$A:$A,0)),"Não cadastrado"))</f>
        <v/>
      </c>
      <c r="M141" s="7" t="str">
        <f>IF(H141="","",IFERROR(INDEX(MOTORISTAS!$AA:$AA,MATCH(H141,MOTORISTAS!$A:$A,0)),"Não cadastrado"))</f>
        <v/>
      </c>
      <c r="N141" s="7" t="str">
        <f>IF(H141="","",IF(COUNTIFS(CONSULTAS!$C$2:$C$2000,H141,CONSULTAS!$E$2:$E$2000,"GR",CONSULTAS!$S$2:$S$2000,"Sim")&gt;0,"Sim","Não"))</f>
        <v/>
      </c>
      <c r="O141" s="7" t="str">
        <f>IF(H141="","",IFERROR(INDEX(CONSULTAS!$L:$L,MATCH(H141&amp;"#GR",CONSULTAS!$T:$T,0)),"—"))</f>
        <v/>
      </c>
      <c r="P141" s="13" t="str">
        <f>IF(H141="","",IFERROR(INDEX(CONSULTAS!$Q:$Q,MATCH(H141&amp;"#GR",CONSULTAS!$T:$T,0)),""))</f>
        <v/>
      </c>
      <c r="Q141" s="7" t="str">
        <f>IF(H141="","",IF(COUNTIFS(CONSULTAS!$C$2:$C$2000,H141,CONSULTAS!$E$2:$E$2000,"Seguradora",CONSULTAS!$S$2:$S$2000,"Sim")&gt;0,"Sim","Não"))</f>
        <v/>
      </c>
      <c r="R141" s="7" t="str">
        <f>IF(H141="","",IFERROR(INDEX(CONSULTAS!$L:$L,MATCH(H141&amp;"#Seguradora",CONSULTAS!$T:$T,0)),"—"))</f>
        <v/>
      </c>
      <c r="S141" s="13" t="str">
        <f>IF(H141="","",IFERROR(INDEX(CONSULTAS!$Q:$Q,MATCH(H141&amp;"#Seguradora",CONSULTAS!$T:$T,0)),""))</f>
        <v/>
      </c>
      <c r="T141" s="10" t="str">
        <f>IF(H141="","",IFERROR(INDEX(CONSULTAS!$N:$N,MATCH(H141&amp;"#GR",CONSULTAS!$T:$T,0)),""))</f>
        <v/>
      </c>
      <c r="U141" s="7" t="str">
        <f>IF(K141="","N/A",IF(AND(COUNTIFS(CONSULTAS!$C$2:$C$2000,K141,CONSULTAS!$E$2:$E$2000,"GR",CONSULTAS!$S$2:$S$2000,"Sim")&gt;0,COUNTIFS(CONSULTAS!$C$2:$C$2000,K141,CONSULTAS!$E$2:$E$2000,"Seguradora",CONSULTAS!$S$2:$S$2000,"Sim")&gt;0),"Sim","Não"))</f>
        <v>N/A</v>
      </c>
      <c r="V141" s="7" t="str">
        <f>IF(C141="","",IFERROR(INDEX(VEICULOS!$X:$X,MATCH(C141,VEICULOS!$A:$A,0)),"Não"))</f>
        <v/>
      </c>
      <c r="W141" s="7"/>
      <c r="X141" s="7"/>
      <c r="Y141" s="7"/>
      <c r="Z141" s="10"/>
      <c r="AA141" s="7"/>
      <c r="AB141" s="10" t="str">
        <f t="shared" si="34"/>
        <v/>
      </c>
      <c r="AC141" s="7">
        <f>IF(OR(Y141="",AB141=""),0,SUMPRODUCT((PGR_REGRAS!$C$2:$C$61=Y141)*(PGR_REGRAS!$D$2:$D$61&lt;=AB141)*(PGR_REGRAS!$E$2:$E$61&gt;=AB141)*(PGR_REGRAS!$C$2:$C$61&lt;&gt;"")*ROW(PGR_REGRAS!$C$2:$C$61)))</f>
        <v>0</v>
      </c>
      <c r="AD141" s="7" t="str">
        <f>IF(AC141=0,IF(Y141="","","Sem regra - consultar seguradora"),INDEX(PGR_REGRAS!$A:$A,AC141))</f>
        <v/>
      </c>
      <c r="AE141" s="7" t="str">
        <f>IF(AC141=0,"",INDEX(PGR_REGRAS!$T:$T,AC141))</f>
        <v/>
      </c>
      <c r="AF141" s="7" t="str">
        <f>IF(AC141=0,"",INDEX(PGR_REGRAS!$I:$I,AC141))</f>
        <v/>
      </c>
      <c r="AG141" s="7" t="str">
        <f>IF(AC141=0,"",INDEX(PGR_REGRAS!$K:$K,AC141))</f>
        <v/>
      </c>
      <c r="AH141" s="7" t="str">
        <f t="shared" si="35"/>
        <v/>
      </c>
      <c r="AI141" s="7"/>
      <c r="AJ141" s="7"/>
      <c r="AK141" s="7"/>
      <c r="AL141" s="7"/>
      <c r="AM141" s="7"/>
      <c r="AN141" s="7"/>
      <c r="AO141" s="13"/>
      <c r="AP141" s="12"/>
      <c r="AQ141" s="12"/>
      <c r="AR141" s="7" t="str">
        <f>IF(C141="","",IFERROR(INDEX(RASTREADORES!$F:$F,MATCH(C141&amp;"#Principal",RASTREADORES!$Y:$Y,0))&amp;" ("&amp;INDEX(RASTREADORES!$G:$G,MATCH(C141&amp;"#Principal",RASTREADORES!$Y:$Y,0))&amp;")","Sem rastreador principal"))</f>
        <v/>
      </c>
      <c r="AS141" s="7" t="str">
        <f>IF(C141="","",IFERROR(INDEX(RASTREADORES!$H:$H,MATCH(C141&amp;"#Principal",RASTREADORES!$Y:$Y,0)),"—"))</f>
        <v/>
      </c>
      <c r="AT141" s="7" t="str">
        <f>IF(C141="","",IFERROR(INDEX(RASTREADORES!$A:$A,MATCH(C141&amp;"#Redundante",RASTREADORES!$Y:$Y,0)),IFERROR(INDEX(RASTREADORES!$A:$A,MATCH(C141&amp;"#Isca retornável",RASTREADORES!$Y:$Y,0)),IFERROR(INDEX(RASTREADORES!$A:$A,MATCH(C141&amp;"#Isca descartável",RASTREADORES!$Y:$Y,0)),"Nenhum"))))</f>
        <v/>
      </c>
      <c r="AU141" s="7" t="str">
        <f>IF(C141="","",IFERROR(INDEX(RASTREADORES!$L:$L,MATCH(C141&amp;"#Principal",RASTREADORES!$Y:$Y,0)),""))</f>
        <v/>
      </c>
      <c r="AV141" s="7" t="str">
        <f>IF(C141="","",IF(COUNTIFS(ESPELHAMENTOS!$B$2:$B$2000,C141,ESPELHAMENTOS!$O$2:$O$2000,"Sim")&gt;0,"Sim","Não"))</f>
        <v/>
      </c>
      <c r="AW141" s="7" t="str">
        <f>IF(C141="","",COUNTIFS(ESPELHAMENTOS!$B$2:$B$2000,C141,ESPELHAMENTOS!$O$2:$O$2000,"Sim"))</f>
        <v/>
      </c>
      <c r="AX141" s="7" t="str">
        <f>IF(C141="","",IF(COUNTIFS(ESPELHAMENTOS!$B$2:$B$2000,C141,ESPELHAMENTOS!$O$2:$O$2000,"Sim",ESPELHAMENTOS!$E$2:$E$2000,"GR transportadora")&gt;0,"Sim","Não"))</f>
        <v/>
      </c>
      <c r="AY141" s="7" t="str">
        <f>IF(OR(AQ141="",C141=""),"",IFERROR(ROUND((AQ141-SUMPRODUCT(MIN((ESPELHAMENTOS!$C$2:$C$2000=A141)*ESPELHAMENTOS!$H$2:$H$2000+(ESPELHAMENTOS!$C$2:$C$2000&lt;&gt;A141)*99999)))*24,1),""))</f>
        <v/>
      </c>
      <c r="AZ141" s="7" t="str">
        <f ca="1">IF(C141="","",IF(COUNTIFS(CHECKLISTS!$B$2:$B$2000,C141,CHECKLISTS!$AH$2:$AH$2000,"Válido",CHECKLISTS!$AG$2:$AG$2000,"&gt;="&amp;INT(IF(AO141="",TODAY(),AO141)))+COUNTIFS(CHECKLISTS!$B$2:$B$2000,C141,CHECKLISTS!$AH$2:$AH$2000,"Vence &lt;=7d",CHECKLISTS!$AG$2:$AG$2000,"&gt;="&amp;INT(IF(AO141="",TODAY(),AO141)))&gt;0,"Sim","Não"))</f>
        <v/>
      </c>
      <c r="BA141" s="13" t="str">
        <f>IF(C141="","",IF(COUNTIFS(CHECKLISTS!$B$2:$B$2000,C141,CHECKLISTS!$AF$2:$AF$2000,"Aprovado")=0,"",SUMPRODUCT(MAX((CHECKLISTS!$B$2:$B$2000=C141)*CHECKLISTS!$AG$2:$AG$2000))))</f>
        <v/>
      </c>
      <c r="BB141" s="7" t="str">
        <f>IF(A141="","",IF(COUNTIFS(SMP!$B$2:$B$2000,A141,SMP!$I$2:$I$2000,"Liberada")+COUNTIFS(SMP!$B$2:$B$2000,A141,SMP!$I$2:$I$2000,"Em andamento")+COUNTIFS(SMP!$B$2:$B$2000,A141,SMP!$I$2:$I$2000,"Finalizada")&gt;0,"Sim","Não"))</f>
        <v/>
      </c>
      <c r="BC141" s="7" t="str">
        <f>IF(A141="","",IFERROR(INDEX(SMP!$A:$A,MATCH(A141,SMP!$B:$B,0)),"—"))</f>
        <v/>
      </c>
      <c r="BD141" s="7" t="str">
        <f>IF(A141="","",IFERROR(INDEX(SMP!$I:$I,MATCH(A141,SMP!$B:$B,0)),"Não aberta"))</f>
        <v/>
      </c>
      <c r="BE141" s="7" t="str">
        <f>IF(A141="","",IFERROR(INDEX(SMP!$D:$D,MATCH(A141,SMP!$B:$B,0)),""))</f>
        <v/>
      </c>
      <c r="BF141" s="7" t="str">
        <f>IF(A141="","",IF(COUNTIFS(AVERBACOES!$B$2:$B$2000,A141,AVERBACOES!$Q$2:$Q$2000,"Averbado completo")+COUNTIFS(AVERBACOES!$B$2:$B$2000,A141,AVERBACOES!$Q$2:$Q$2000,"Averbado CRT")+COUNTIFS(AVERBACOES!$B$2:$B$2000,A141,AVERBACOES!$Q$2:$Q$2000,"Averbado CT-e")+COUNTIFS(AVERBACOES!$B$2:$B$2000,A141,AVERBACOES!$Q$2:$Q$2000,"Averbado MDF-e")+COUNTIFS(AVERBACOES!$B$2:$B$2000,A141,AVERBACOES!$Q$2:$Q$2000,"Averbado pelo embarcador")&gt;0,"Sim","Não"))</f>
        <v/>
      </c>
      <c r="BG141" s="7" t="str">
        <f>IF(A141="","",IFERROR(INDEX(AVERBACOES!$L:$L,MATCH(A141,AVERBACOES!$B:$B,0)),"—"))</f>
        <v/>
      </c>
      <c r="BH141" s="7"/>
      <c r="BI141" s="7"/>
      <c r="BJ141" s="7"/>
      <c r="BK141" s="7"/>
      <c r="BL141" s="7"/>
      <c r="BM141" s="7">
        <f t="shared" si="36"/>
        <v>0</v>
      </c>
      <c r="BN141" s="7" t="str">
        <f t="shared" si="37"/>
        <v/>
      </c>
      <c r="BO141" s="7" t="str">
        <f t="shared" si="38"/>
        <v/>
      </c>
      <c r="BP141" s="7" t="str">
        <f t="shared" si="39"/>
        <v/>
      </c>
      <c r="BQ141" s="7" t="str">
        <f t="shared" si="40"/>
        <v/>
      </c>
      <c r="BR141" s="12"/>
      <c r="BS141" s="7" t="str">
        <f t="shared" si="41"/>
        <v/>
      </c>
      <c r="BT141" s="7" t="str">
        <f>IF(C141="","",IF(BV141=0,"Sem posição registrada",IFERROR(INDEX(POSICOES!$E:$E,MATCH(C141&amp;"#"&amp;ROUND(BV141*1440,0),POSICOES!$R:$R,0)),"?")))</f>
        <v/>
      </c>
      <c r="BU141" s="7" t="str">
        <f>IF(OR(C141="",BV141=0),"",IFERROR(INDEX(POSICOES!$F:$F,MATCH(C141&amp;"#"&amp;ROUND(BV141*1440,0),POSICOES!$R:$R,0))&amp;"/"&amp;INDEX(POSICOES!$G:$G,MATCH(C141&amp;"#"&amp;ROUND(BV141*1440,0),POSICOES!$R:$R,0))&amp;" - "&amp;INDEX(POSICOES!$H:$H,MATCH(C141&amp;"#"&amp;ROUND(BV141*1440,0),POSICOES!$R:$R,0)),""))</f>
        <v/>
      </c>
      <c r="BV141" s="14">
        <f>IF(C141="",0,SUMPRODUCT(MAX((POSICOES!$C$2:$C$3000=C141)*POSICOES!$B$2:$B$3000)))</f>
        <v>0</v>
      </c>
      <c r="BW141" s="7" t="str">
        <f t="shared" ca="1" si="42"/>
        <v/>
      </c>
      <c r="BX141" s="7" t="str">
        <f t="shared" ca="1" si="43"/>
        <v/>
      </c>
      <c r="BY141" s="12"/>
      <c r="BZ141" s="12"/>
      <c r="CA141" s="7" t="str">
        <f>IF(A141="","",IF(COUNTIFS(FRONTEIRA!$B$2:$B$2000,A141,FRONTEIRA!$AA$2:$AA$2000,"Sim")=0,"",ROUND(SUMIFS(FRONTEIRA!$Y$2:$Y$2000,FRONTEIRA!$B$2:$B$2000,A141,FRONTEIRA!$AA$2:$AA$2000,"Sim"),1)))</f>
        <v/>
      </c>
      <c r="CB141" s="7" t="str">
        <f>IF(A141="","",IFERROR(INDEX(FRONTEIRA!$L:$L,MATCH(A141,FRONTEIRA!$B:$B,0)),""))</f>
        <v/>
      </c>
      <c r="CC141" s="7" t="str">
        <f>IF(A141="","",IF(COUNTIFS(OCORRENCIAS!$B$2:$B$2000,A141,OCORRENCIAS!$Z$2:$Z$2000,"Sim")&gt;0,"Sim","Não"))</f>
        <v/>
      </c>
      <c r="CD141" s="7" t="str">
        <f t="shared" si="44"/>
        <v/>
      </c>
      <c r="CE141" s="7"/>
      <c r="CF141" s="7" t="str">
        <f t="shared" ca="1" si="45"/>
        <v xml:space="preserve">Motorista GR; Motorista seguradora; Veículo GR; Checklist; Espelhamento; SMP; Averbação; </v>
      </c>
      <c r="CG141" s="7" t="str">
        <f t="shared" si="46"/>
        <v/>
      </c>
      <c r="CH141" s="7" t="str">
        <f t="shared" si="47"/>
        <v/>
      </c>
      <c r="CI141" s="7" t="str">
        <f t="shared" si="48"/>
        <v>Não</v>
      </c>
      <c r="CJ141" s="7" t="str">
        <f t="shared" si="49"/>
        <v/>
      </c>
      <c r="CK141" s="7"/>
      <c r="CL141" s="7"/>
      <c r="CM141" s="7"/>
      <c r="CN141" s="12"/>
      <c r="CO141" s="7"/>
      <c r="CP141" s="7" t="str">
        <f t="shared" ca="1" si="50"/>
        <v/>
      </c>
    </row>
    <row r="142" spans="1:94" x14ac:dyDescent="0.25">
      <c r="A142" s="7"/>
      <c r="B142" s="12"/>
      <c r="C142" s="7"/>
      <c r="D142" s="7"/>
      <c r="E142" s="7"/>
      <c r="F142" s="7" t="str">
        <f>IF(C142="","",IFERROR(INDEX(VEICULOS!$C:$C,MATCH(C142,VEICULOS!$A:$A,0)),"?")&amp;IF(D142="",""," + "&amp;IFERROR(INDEX(VEICULOS!$C:$C,MATCH(D142,VEICULOS!$A:$A,0)),"?"))&amp;IF(E142="",""," + "&amp;IFERROR(INDEX(VEICULOS!$C:$C,MATCH(E142,VEICULOS!$A:$A,0)),"?")))</f>
        <v/>
      </c>
      <c r="G142" s="7" t="str">
        <f>IF(C142="","",IFERROR(INDEX(VEICULOS!$I:$I,MATCH(C142,VEICULOS!$A:$A,0)),"Não cadastrado"))</f>
        <v/>
      </c>
      <c r="H142" s="7"/>
      <c r="I142" s="7" t="str">
        <f>IF(H142="","",IFERROR(INDEX(MOTORISTAS!$B:$B,MATCH(H142,MOTORISTAS!$A:$A,0)),"Não cadastrado"))</f>
        <v/>
      </c>
      <c r="J142" s="7"/>
      <c r="K142" s="7"/>
      <c r="L142" s="7" t="str">
        <f>IF(K142="","",IFERROR(INDEX(MOTORISTAS!$B:$B,MATCH(K142,MOTORISTAS!$A:$A,0)),"Não cadastrado"))</f>
        <v/>
      </c>
      <c r="M142" s="7" t="str">
        <f>IF(H142="","",IFERROR(INDEX(MOTORISTAS!$AA:$AA,MATCH(H142,MOTORISTAS!$A:$A,0)),"Não cadastrado"))</f>
        <v/>
      </c>
      <c r="N142" s="7" t="str">
        <f>IF(H142="","",IF(COUNTIFS(CONSULTAS!$C$2:$C$2000,H142,CONSULTAS!$E$2:$E$2000,"GR",CONSULTAS!$S$2:$S$2000,"Sim")&gt;0,"Sim","Não"))</f>
        <v/>
      </c>
      <c r="O142" s="7" t="str">
        <f>IF(H142="","",IFERROR(INDEX(CONSULTAS!$L:$L,MATCH(H142&amp;"#GR",CONSULTAS!$T:$T,0)),"—"))</f>
        <v/>
      </c>
      <c r="P142" s="13" t="str">
        <f>IF(H142="","",IFERROR(INDEX(CONSULTAS!$Q:$Q,MATCH(H142&amp;"#GR",CONSULTAS!$T:$T,0)),""))</f>
        <v/>
      </c>
      <c r="Q142" s="7" t="str">
        <f>IF(H142="","",IF(COUNTIFS(CONSULTAS!$C$2:$C$2000,H142,CONSULTAS!$E$2:$E$2000,"Seguradora",CONSULTAS!$S$2:$S$2000,"Sim")&gt;0,"Sim","Não"))</f>
        <v/>
      </c>
      <c r="R142" s="7" t="str">
        <f>IF(H142="","",IFERROR(INDEX(CONSULTAS!$L:$L,MATCH(H142&amp;"#Seguradora",CONSULTAS!$T:$T,0)),"—"))</f>
        <v/>
      </c>
      <c r="S142" s="13" t="str">
        <f>IF(H142="","",IFERROR(INDEX(CONSULTAS!$Q:$Q,MATCH(H142&amp;"#Seguradora",CONSULTAS!$T:$T,0)),""))</f>
        <v/>
      </c>
      <c r="T142" s="10" t="str">
        <f>IF(H142="","",IFERROR(INDEX(CONSULTAS!$N:$N,MATCH(H142&amp;"#GR",CONSULTAS!$T:$T,0)),""))</f>
        <v/>
      </c>
      <c r="U142" s="7" t="str">
        <f>IF(K142="","N/A",IF(AND(COUNTIFS(CONSULTAS!$C$2:$C$2000,K142,CONSULTAS!$E$2:$E$2000,"GR",CONSULTAS!$S$2:$S$2000,"Sim")&gt;0,COUNTIFS(CONSULTAS!$C$2:$C$2000,K142,CONSULTAS!$E$2:$E$2000,"Seguradora",CONSULTAS!$S$2:$S$2000,"Sim")&gt;0),"Sim","Não"))</f>
        <v>N/A</v>
      </c>
      <c r="V142" s="7" t="str">
        <f>IF(C142="","",IFERROR(INDEX(VEICULOS!$X:$X,MATCH(C142,VEICULOS!$A:$A,0)),"Não"))</f>
        <v/>
      </c>
      <c r="W142" s="7"/>
      <c r="X142" s="7"/>
      <c r="Y142" s="7"/>
      <c r="Z142" s="10"/>
      <c r="AA142" s="7"/>
      <c r="AB142" s="10" t="str">
        <f t="shared" si="34"/>
        <v/>
      </c>
      <c r="AC142" s="7">
        <f>IF(OR(Y142="",AB142=""),0,SUMPRODUCT((PGR_REGRAS!$C$2:$C$61=Y142)*(PGR_REGRAS!$D$2:$D$61&lt;=AB142)*(PGR_REGRAS!$E$2:$E$61&gt;=AB142)*(PGR_REGRAS!$C$2:$C$61&lt;&gt;"")*ROW(PGR_REGRAS!$C$2:$C$61)))</f>
        <v>0</v>
      </c>
      <c r="AD142" s="7" t="str">
        <f>IF(AC142=0,IF(Y142="","","Sem regra - consultar seguradora"),INDEX(PGR_REGRAS!$A:$A,AC142))</f>
        <v/>
      </c>
      <c r="AE142" s="7" t="str">
        <f>IF(AC142=0,"",INDEX(PGR_REGRAS!$T:$T,AC142))</f>
        <v/>
      </c>
      <c r="AF142" s="7" t="str">
        <f>IF(AC142=0,"",INDEX(PGR_REGRAS!$I:$I,AC142))</f>
        <v/>
      </c>
      <c r="AG142" s="7" t="str">
        <f>IF(AC142=0,"",INDEX(PGR_REGRAS!$K:$K,AC142))</f>
        <v/>
      </c>
      <c r="AH142" s="7" t="str">
        <f t="shared" si="35"/>
        <v/>
      </c>
      <c r="AI142" s="7"/>
      <c r="AJ142" s="7"/>
      <c r="AK142" s="7"/>
      <c r="AL142" s="7"/>
      <c r="AM142" s="7"/>
      <c r="AN142" s="7"/>
      <c r="AO142" s="13"/>
      <c r="AP142" s="12"/>
      <c r="AQ142" s="12"/>
      <c r="AR142" s="7" t="str">
        <f>IF(C142="","",IFERROR(INDEX(RASTREADORES!$F:$F,MATCH(C142&amp;"#Principal",RASTREADORES!$Y:$Y,0))&amp;" ("&amp;INDEX(RASTREADORES!$G:$G,MATCH(C142&amp;"#Principal",RASTREADORES!$Y:$Y,0))&amp;")","Sem rastreador principal"))</f>
        <v/>
      </c>
      <c r="AS142" s="7" t="str">
        <f>IF(C142="","",IFERROR(INDEX(RASTREADORES!$H:$H,MATCH(C142&amp;"#Principal",RASTREADORES!$Y:$Y,0)),"—"))</f>
        <v/>
      </c>
      <c r="AT142" s="7" t="str">
        <f>IF(C142="","",IFERROR(INDEX(RASTREADORES!$A:$A,MATCH(C142&amp;"#Redundante",RASTREADORES!$Y:$Y,0)),IFERROR(INDEX(RASTREADORES!$A:$A,MATCH(C142&amp;"#Isca retornável",RASTREADORES!$Y:$Y,0)),IFERROR(INDEX(RASTREADORES!$A:$A,MATCH(C142&amp;"#Isca descartável",RASTREADORES!$Y:$Y,0)),"Nenhum"))))</f>
        <v/>
      </c>
      <c r="AU142" s="7" t="str">
        <f>IF(C142="","",IFERROR(INDEX(RASTREADORES!$L:$L,MATCH(C142&amp;"#Principal",RASTREADORES!$Y:$Y,0)),""))</f>
        <v/>
      </c>
      <c r="AV142" s="7" t="str">
        <f>IF(C142="","",IF(COUNTIFS(ESPELHAMENTOS!$B$2:$B$2000,C142,ESPELHAMENTOS!$O$2:$O$2000,"Sim")&gt;0,"Sim","Não"))</f>
        <v/>
      </c>
      <c r="AW142" s="7" t="str">
        <f>IF(C142="","",COUNTIFS(ESPELHAMENTOS!$B$2:$B$2000,C142,ESPELHAMENTOS!$O$2:$O$2000,"Sim"))</f>
        <v/>
      </c>
      <c r="AX142" s="7" t="str">
        <f>IF(C142="","",IF(COUNTIFS(ESPELHAMENTOS!$B$2:$B$2000,C142,ESPELHAMENTOS!$O$2:$O$2000,"Sim",ESPELHAMENTOS!$E$2:$E$2000,"GR transportadora")&gt;0,"Sim","Não"))</f>
        <v/>
      </c>
      <c r="AY142" s="7" t="str">
        <f>IF(OR(AQ142="",C142=""),"",IFERROR(ROUND((AQ142-SUMPRODUCT(MIN((ESPELHAMENTOS!$C$2:$C$2000=A142)*ESPELHAMENTOS!$H$2:$H$2000+(ESPELHAMENTOS!$C$2:$C$2000&lt;&gt;A142)*99999)))*24,1),""))</f>
        <v/>
      </c>
      <c r="AZ142" s="7" t="str">
        <f ca="1">IF(C142="","",IF(COUNTIFS(CHECKLISTS!$B$2:$B$2000,C142,CHECKLISTS!$AH$2:$AH$2000,"Válido",CHECKLISTS!$AG$2:$AG$2000,"&gt;="&amp;INT(IF(AO142="",TODAY(),AO142)))+COUNTIFS(CHECKLISTS!$B$2:$B$2000,C142,CHECKLISTS!$AH$2:$AH$2000,"Vence &lt;=7d",CHECKLISTS!$AG$2:$AG$2000,"&gt;="&amp;INT(IF(AO142="",TODAY(),AO142)))&gt;0,"Sim","Não"))</f>
        <v/>
      </c>
      <c r="BA142" s="13" t="str">
        <f>IF(C142="","",IF(COUNTIFS(CHECKLISTS!$B$2:$B$2000,C142,CHECKLISTS!$AF$2:$AF$2000,"Aprovado")=0,"",SUMPRODUCT(MAX((CHECKLISTS!$B$2:$B$2000=C142)*CHECKLISTS!$AG$2:$AG$2000))))</f>
        <v/>
      </c>
      <c r="BB142" s="7" t="str">
        <f>IF(A142="","",IF(COUNTIFS(SMP!$B$2:$B$2000,A142,SMP!$I$2:$I$2000,"Liberada")+COUNTIFS(SMP!$B$2:$B$2000,A142,SMP!$I$2:$I$2000,"Em andamento")+COUNTIFS(SMP!$B$2:$B$2000,A142,SMP!$I$2:$I$2000,"Finalizada")&gt;0,"Sim","Não"))</f>
        <v/>
      </c>
      <c r="BC142" s="7" t="str">
        <f>IF(A142="","",IFERROR(INDEX(SMP!$A:$A,MATCH(A142,SMP!$B:$B,0)),"—"))</f>
        <v/>
      </c>
      <c r="BD142" s="7" t="str">
        <f>IF(A142="","",IFERROR(INDEX(SMP!$I:$I,MATCH(A142,SMP!$B:$B,0)),"Não aberta"))</f>
        <v/>
      </c>
      <c r="BE142" s="7" t="str">
        <f>IF(A142="","",IFERROR(INDEX(SMP!$D:$D,MATCH(A142,SMP!$B:$B,0)),""))</f>
        <v/>
      </c>
      <c r="BF142" s="7" t="str">
        <f>IF(A142="","",IF(COUNTIFS(AVERBACOES!$B$2:$B$2000,A142,AVERBACOES!$Q$2:$Q$2000,"Averbado completo")+COUNTIFS(AVERBACOES!$B$2:$B$2000,A142,AVERBACOES!$Q$2:$Q$2000,"Averbado CRT")+COUNTIFS(AVERBACOES!$B$2:$B$2000,A142,AVERBACOES!$Q$2:$Q$2000,"Averbado CT-e")+COUNTIFS(AVERBACOES!$B$2:$B$2000,A142,AVERBACOES!$Q$2:$Q$2000,"Averbado MDF-e")+COUNTIFS(AVERBACOES!$B$2:$B$2000,A142,AVERBACOES!$Q$2:$Q$2000,"Averbado pelo embarcador")&gt;0,"Sim","Não"))</f>
        <v/>
      </c>
      <c r="BG142" s="7" t="str">
        <f>IF(A142="","",IFERROR(INDEX(AVERBACOES!$L:$L,MATCH(A142,AVERBACOES!$B:$B,0)),"—"))</f>
        <v/>
      </c>
      <c r="BH142" s="7"/>
      <c r="BI142" s="7"/>
      <c r="BJ142" s="7"/>
      <c r="BK142" s="7"/>
      <c r="BL142" s="7"/>
      <c r="BM142" s="7">
        <f t="shared" si="36"/>
        <v>0</v>
      </c>
      <c r="BN142" s="7" t="str">
        <f t="shared" si="37"/>
        <v/>
      </c>
      <c r="BO142" s="7" t="str">
        <f t="shared" si="38"/>
        <v/>
      </c>
      <c r="BP142" s="7" t="str">
        <f t="shared" si="39"/>
        <v/>
      </c>
      <c r="BQ142" s="7" t="str">
        <f t="shared" si="40"/>
        <v/>
      </c>
      <c r="BR142" s="12"/>
      <c r="BS142" s="7" t="str">
        <f t="shared" si="41"/>
        <v/>
      </c>
      <c r="BT142" s="7" t="str">
        <f>IF(C142="","",IF(BV142=0,"Sem posição registrada",IFERROR(INDEX(POSICOES!$E:$E,MATCH(C142&amp;"#"&amp;ROUND(BV142*1440,0),POSICOES!$R:$R,0)),"?")))</f>
        <v/>
      </c>
      <c r="BU142" s="7" t="str">
        <f>IF(OR(C142="",BV142=0),"",IFERROR(INDEX(POSICOES!$F:$F,MATCH(C142&amp;"#"&amp;ROUND(BV142*1440,0),POSICOES!$R:$R,0))&amp;"/"&amp;INDEX(POSICOES!$G:$G,MATCH(C142&amp;"#"&amp;ROUND(BV142*1440,0),POSICOES!$R:$R,0))&amp;" - "&amp;INDEX(POSICOES!$H:$H,MATCH(C142&amp;"#"&amp;ROUND(BV142*1440,0),POSICOES!$R:$R,0)),""))</f>
        <v/>
      </c>
      <c r="BV142" s="14">
        <f>IF(C142="",0,SUMPRODUCT(MAX((POSICOES!$C$2:$C$3000=C142)*POSICOES!$B$2:$B$3000)))</f>
        <v>0</v>
      </c>
      <c r="BW142" s="7" t="str">
        <f t="shared" ca="1" si="42"/>
        <v/>
      </c>
      <c r="BX142" s="7" t="str">
        <f t="shared" ca="1" si="43"/>
        <v/>
      </c>
      <c r="BY142" s="12"/>
      <c r="BZ142" s="12"/>
      <c r="CA142" s="7" t="str">
        <f>IF(A142="","",IF(COUNTIFS(FRONTEIRA!$B$2:$B$2000,A142,FRONTEIRA!$AA$2:$AA$2000,"Sim")=0,"",ROUND(SUMIFS(FRONTEIRA!$Y$2:$Y$2000,FRONTEIRA!$B$2:$B$2000,A142,FRONTEIRA!$AA$2:$AA$2000,"Sim"),1)))</f>
        <v/>
      </c>
      <c r="CB142" s="7" t="str">
        <f>IF(A142="","",IFERROR(INDEX(FRONTEIRA!$L:$L,MATCH(A142,FRONTEIRA!$B:$B,0)),""))</f>
        <v/>
      </c>
      <c r="CC142" s="7" t="str">
        <f>IF(A142="","",IF(COUNTIFS(OCORRENCIAS!$B$2:$B$2000,A142,OCORRENCIAS!$Z$2:$Z$2000,"Sim")&gt;0,"Sim","Não"))</f>
        <v/>
      </c>
      <c r="CD142" s="7" t="str">
        <f t="shared" si="44"/>
        <v/>
      </c>
      <c r="CE142" s="7"/>
      <c r="CF142" s="7" t="str">
        <f t="shared" ca="1" si="45"/>
        <v xml:space="preserve">Motorista GR; Motorista seguradora; Veículo GR; Checklist; Espelhamento; SMP; Averbação; </v>
      </c>
      <c r="CG142" s="7" t="str">
        <f t="shared" si="46"/>
        <v/>
      </c>
      <c r="CH142" s="7" t="str">
        <f t="shared" si="47"/>
        <v/>
      </c>
      <c r="CI142" s="7" t="str">
        <f t="shared" si="48"/>
        <v>Não</v>
      </c>
      <c r="CJ142" s="7" t="str">
        <f t="shared" si="49"/>
        <v/>
      </c>
      <c r="CK142" s="7"/>
      <c r="CL142" s="7"/>
      <c r="CM142" s="7"/>
      <c r="CN142" s="12"/>
      <c r="CO142" s="7"/>
      <c r="CP142" s="7" t="str">
        <f t="shared" ca="1" si="50"/>
        <v/>
      </c>
    </row>
    <row r="143" spans="1:94" x14ac:dyDescent="0.25">
      <c r="A143" s="7"/>
      <c r="B143" s="12"/>
      <c r="C143" s="7"/>
      <c r="D143" s="7"/>
      <c r="E143" s="7"/>
      <c r="F143" s="7" t="str">
        <f>IF(C143="","",IFERROR(INDEX(VEICULOS!$C:$C,MATCH(C143,VEICULOS!$A:$A,0)),"?")&amp;IF(D143="",""," + "&amp;IFERROR(INDEX(VEICULOS!$C:$C,MATCH(D143,VEICULOS!$A:$A,0)),"?"))&amp;IF(E143="",""," + "&amp;IFERROR(INDEX(VEICULOS!$C:$C,MATCH(E143,VEICULOS!$A:$A,0)),"?")))</f>
        <v/>
      </c>
      <c r="G143" s="7" t="str">
        <f>IF(C143="","",IFERROR(INDEX(VEICULOS!$I:$I,MATCH(C143,VEICULOS!$A:$A,0)),"Não cadastrado"))</f>
        <v/>
      </c>
      <c r="H143" s="7"/>
      <c r="I143" s="7" t="str">
        <f>IF(H143="","",IFERROR(INDEX(MOTORISTAS!$B:$B,MATCH(H143,MOTORISTAS!$A:$A,0)),"Não cadastrado"))</f>
        <v/>
      </c>
      <c r="J143" s="7"/>
      <c r="K143" s="7"/>
      <c r="L143" s="7" t="str">
        <f>IF(K143="","",IFERROR(INDEX(MOTORISTAS!$B:$B,MATCH(K143,MOTORISTAS!$A:$A,0)),"Não cadastrado"))</f>
        <v/>
      </c>
      <c r="M143" s="7" t="str">
        <f>IF(H143="","",IFERROR(INDEX(MOTORISTAS!$AA:$AA,MATCH(H143,MOTORISTAS!$A:$A,0)),"Não cadastrado"))</f>
        <v/>
      </c>
      <c r="N143" s="7" t="str">
        <f>IF(H143="","",IF(COUNTIFS(CONSULTAS!$C$2:$C$2000,H143,CONSULTAS!$E$2:$E$2000,"GR",CONSULTAS!$S$2:$S$2000,"Sim")&gt;0,"Sim","Não"))</f>
        <v/>
      </c>
      <c r="O143" s="7" t="str">
        <f>IF(H143="","",IFERROR(INDEX(CONSULTAS!$L:$L,MATCH(H143&amp;"#GR",CONSULTAS!$T:$T,0)),"—"))</f>
        <v/>
      </c>
      <c r="P143" s="13" t="str">
        <f>IF(H143="","",IFERROR(INDEX(CONSULTAS!$Q:$Q,MATCH(H143&amp;"#GR",CONSULTAS!$T:$T,0)),""))</f>
        <v/>
      </c>
      <c r="Q143" s="7" t="str">
        <f>IF(H143="","",IF(COUNTIFS(CONSULTAS!$C$2:$C$2000,H143,CONSULTAS!$E$2:$E$2000,"Seguradora",CONSULTAS!$S$2:$S$2000,"Sim")&gt;0,"Sim","Não"))</f>
        <v/>
      </c>
      <c r="R143" s="7" t="str">
        <f>IF(H143="","",IFERROR(INDEX(CONSULTAS!$L:$L,MATCH(H143&amp;"#Seguradora",CONSULTAS!$T:$T,0)),"—"))</f>
        <v/>
      </c>
      <c r="S143" s="13" t="str">
        <f>IF(H143="","",IFERROR(INDEX(CONSULTAS!$Q:$Q,MATCH(H143&amp;"#Seguradora",CONSULTAS!$T:$T,0)),""))</f>
        <v/>
      </c>
      <c r="T143" s="10" t="str">
        <f>IF(H143="","",IFERROR(INDEX(CONSULTAS!$N:$N,MATCH(H143&amp;"#GR",CONSULTAS!$T:$T,0)),""))</f>
        <v/>
      </c>
      <c r="U143" s="7" t="str">
        <f>IF(K143="","N/A",IF(AND(COUNTIFS(CONSULTAS!$C$2:$C$2000,K143,CONSULTAS!$E$2:$E$2000,"GR",CONSULTAS!$S$2:$S$2000,"Sim")&gt;0,COUNTIFS(CONSULTAS!$C$2:$C$2000,K143,CONSULTAS!$E$2:$E$2000,"Seguradora",CONSULTAS!$S$2:$S$2000,"Sim")&gt;0),"Sim","Não"))</f>
        <v>N/A</v>
      </c>
      <c r="V143" s="7" t="str">
        <f>IF(C143="","",IFERROR(INDEX(VEICULOS!$X:$X,MATCH(C143,VEICULOS!$A:$A,0)),"Não"))</f>
        <v/>
      </c>
      <c r="W143" s="7"/>
      <c r="X143" s="7"/>
      <c r="Y143" s="7"/>
      <c r="Z143" s="10"/>
      <c r="AA143" s="7"/>
      <c r="AB143" s="10" t="str">
        <f t="shared" si="34"/>
        <v/>
      </c>
      <c r="AC143" s="7">
        <f>IF(OR(Y143="",AB143=""),0,SUMPRODUCT((PGR_REGRAS!$C$2:$C$61=Y143)*(PGR_REGRAS!$D$2:$D$61&lt;=AB143)*(PGR_REGRAS!$E$2:$E$61&gt;=AB143)*(PGR_REGRAS!$C$2:$C$61&lt;&gt;"")*ROW(PGR_REGRAS!$C$2:$C$61)))</f>
        <v>0</v>
      </c>
      <c r="AD143" s="7" t="str">
        <f>IF(AC143=0,IF(Y143="","","Sem regra - consultar seguradora"),INDEX(PGR_REGRAS!$A:$A,AC143))</f>
        <v/>
      </c>
      <c r="AE143" s="7" t="str">
        <f>IF(AC143=0,"",INDEX(PGR_REGRAS!$T:$T,AC143))</f>
        <v/>
      </c>
      <c r="AF143" s="7" t="str">
        <f>IF(AC143=0,"",INDEX(PGR_REGRAS!$I:$I,AC143))</f>
        <v/>
      </c>
      <c r="AG143" s="7" t="str">
        <f>IF(AC143=0,"",INDEX(PGR_REGRAS!$K:$K,AC143))</f>
        <v/>
      </c>
      <c r="AH143" s="7" t="str">
        <f t="shared" si="35"/>
        <v/>
      </c>
      <c r="AI143" s="7"/>
      <c r="AJ143" s="7"/>
      <c r="AK143" s="7"/>
      <c r="AL143" s="7"/>
      <c r="AM143" s="7"/>
      <c r="AN143" s="7"/>
      <c r="AO143" s="13"/>
      <c r="AP143" s="12"/>
      <c r="AQ143" s="12"/>
      <c r="AR143" s="7" t="str">
        <f>IF(C143="","",IFERROR(INDEX(RASTREADORES!$F:$F,MATCH(C143&amp;"#Principal",RASTREADORES!$Y:$Y,0))&amp;" ("&amp;INDEX(RASTREADORES!$G:$G,MATCH(C143&amp;"#Principal",RASTREADORES!$Y:$Y,0))&amp;")","Sem rastreador principal"))</f>
        <v/>
      </c>
      <c r="AS143" s="7" t="str">
        <f>IF(C143="","",IFERROR(INDEX(RASTREADORES!$H:$H,MATCH(C143&amp;"#Principal",RASTREADORES!$Y:$Y,0)),"—"))</f>
        <v/>
      </c>
      <c r="AT143" s="7" t="str">
        <f>IF(C143="","",IFERROR(INDEX(RASTREADORES!$A:$A,MATCH(C143&amp;"#Redundante",RASTREADORES!$Y:$Y,0)),IFERROR(INDEX(RASTREADORES!$A:$A,MATCH(C143&amp;"#Isca retornável",RASTREADORES!$Y:$Y,0)),IFERROR(INDEX(RASTREADORES!$A:$A,MATCH(C143&amp;"#Isca descartável",RASTREADORES!$Y:$Y,0)),"Nenhum"))))</f>
        <v/>
      </c>
      <c r="AU143" s="7" t="str">
        <f>IF(C143="","",IFERROR(INDEX(RASTREADORES!$L:$L,MATCH(C143&amp;"#Principal",RASTREADORES!$Y:$Y,0)),""))</f>
        <v/>
      </c>
      <c r="AV143" s="7" t="str">
        <f>IF(C143="","",IF(COUNTIFS(ESPELHAMENTOS!$B$2:$B$2000,C143,ESPELHAMENTOS!$O$2:$O$2000,"Sim")&gt;0,"Sim","Não"))</f>
        <v/>
      </c>
      <c r="AW143" s="7" t="str">
        <f>IF(C143="","",COUNTIFS(ESPELHAMENTOS!$B$2:$B$2000,C143,ESPELHAMENTOS!$O$2:$O$2000,"Sim"))</f>
        <v/>
      </c>
      <c r="AX143" s="7" t="str">
        <f>IF(C143="","",IF(COUNTIFS(ESPELHAMENTOS!$B$2:$B$2000,C143,ESPELHAMENTOS!$O$2:$O$2000,"Sim",ESPELHAMENTOS!$E$2:$E$2000,"GR transportadora")&gt;0,"Sim","Não"))</f>
        <v/>
      </c>
      <c r="AY143" s="7" t="str">
        <f>IF(OR(AQ143="",C143=""),"",IFERROR(ROUND((AQ143-SUMPRODUCT(MIN((ESPELHAMENTOS!$C$2:$C$2000=A143)*ESPELHAMENTOS!$H$2:$H$2000+(ESPELHAMENTOS!$C$2:$C$2000&lt;&gt;A143)*99999)))*24,1),""))</f>
        <v/>
      </c>
      <c r="AZ143" s="7" t="str">
        <f ca="1">IF(C143="","",IF(COUNTIFS(CHECKLISTS!$B$2:$B$2000,C143,CHECKLISTS!$AH$2:$AH$2000,"Válido",CHECKLISTS!$AG$2:$AG$2000,"&gt;="&amp;INT(IF(AO143="",TODAY(),AO143)))+COUNTIFS(CHECKLISTS!$B$2:$B$2000,C143,CHECKLISTS!$AH$2:$AH$2000,"Vence &lt;=7d",CHECKLISTS!$AG$2:$AG$2000,"&gt;="&amp;INT(IF(AO143="",TODAY(),AO143)))&gt;0,"Sim","Não"))</f>
        <v/>
      </c>
      <c r="BA143" s="13" t="str">
        <f>IF(C143="","",IF(COUNTIFS(CHECKLISTS!$B$2:$B$2000,C143,CHECKLISTS!$AF$2:$AF$2000,"Aprovado")=0,"",SUMPRODUCT(MAX((CHECKLISTS!$B$2:$B$2000=C143)*CHECKLISTS!$AG$2:$AG$2000))))</f>
        <v/>
      </c>
      <c r="BB143" s="7" t="str">
        <f>IF(A143="","",IF(COUNTIFS(SMP!$B$2:$B$2000,A143,SMP!$I$2:$I$2000,"Liberada")+COUNTIFS(SMP!$B$2:$B$2000,A143,SMP!$I$2:$I$2000,"Em andamento")+COUNTIFS(SMP!$B$2:$B$2000,A143,SMP!$I$2:$I$2000,"Finalizada")&gt;0,"Sim","Não"))</f>
        <v/>
      </c>
      <c r="BC143" s="7" t="str">
        <f>IF(A143="","",IFERROR(INDEX(SMP!$A:$A,MATCH(A143,SMP!$B:$B,0)),"—"))</f>
        <v/>
      </c>
      <c r="BD143" s="7" t="str">
        <f>IF(A143="","",IFERROR(INDEX(SMP!$I:$I,MATCH(A143,SMP!$B:$B,0)),"Não aberta"))</f>
        <v/>
      </c>
      <c r="BE143" s="7" t="str">
        <f>IF(A143="","",IFERROR(INDEX(SMP!$D:$D,MATCH(A143,SMP!$B:$B,0)),""))</f>
        <v/>
      </c>
      <c r="BF143" s="7" t="str">
        <f>IF(A143="","",IF(COUNTIFS(AVERBACOES!$B$2:$B$2000,A143,AVERBACOES!$Q$2:$Q$2000,"Averbado completo")+COUNTIFS(AVERBACOES!$B$2:$B$2000,A143,AVERBACOES!$Q$2:$Q$2000,"Averbado CRT")+COUNTIFS(AVERBACOES!$B$2:$B$2000,A143,AVERBACOES!$Q$2:$Q$2000,"Averbado CT-e")+COUNTIFS(AVERBACOES!$B$2:$B$2000,A143,AVERBACOES!$Q$2:$Q$2000,"Averbado MDF-e")+COUNTIFS(AVERBACOES!$B$2:$B$2000,A143,AVERBACOES!$Q$2:$Q$2000,"Averbado pelo embarcador")&gt;0,"Sim","Não"))</f>
        <v/>
      </c>
      <c r="BG143" s="7" t="str">
        <f>IF(A143="","",IFERROR(INDEX(AVERBACOES!$L:$L,MATCH(A143,AVERBACOES!$B:$B,0)),"—"))</f>
        <v/>
      </c>
      <c r="BH143" s="7"/>
      <c r="BI143" s="7"/>
      <c r="BJ143" s="7"/>
      <c r="BK143" s="7"/>
      <c r="BL143" s="7"/>
      <c r="BM143" s="7">
        <f t="shared" si="36"/>
        <v>0</v>
      </c>
      <c r="BN143" s="7" t="str">
        <f t="shared" si="37"/>
        <v/>
      </c>
      <c r="BO143" s="7" t="str">
        <f t="shared" si="38"/>
        <v/>
      </c>
      <c r="BP143" s="7" t="str">
        <f t="shared" si="39"/>
        <v/>
      </c>
      <c r="BQ143" s="7" t="str">
        <f t="shared" si="40"/>
        <v/>
      </c>
      <c r="BR143" s="12"/>
      <c r="BS143" s="7" t="str">
        <f t="shared" si="41"/>
        <v/>
      </c>
      <c r="BT143" s="7" t="str">
        <f>IF(C143="","",IF(BV143=0,"Sem posição registrada",IFERROR(INDEX(POSICOES!$E:$E,MATCH(C143&amp;"#"&amp;ROUND(BV143*1440,0),POSICOES!$R:$R,0)),"?")))</f>
        <v/>
      </c>
      <c r="BU143" s="7" t="str">
        <f>IF(OR(C143="",BV143=0),"",IFERROR(INDEX(POSICOES!$F:$F,MATCH(C143&amp;"#"&amp;ROUND(BV143*1440,0),POSICOES!$R:$R,0))&amp;"/"&amp;INDEX(POSICOES!$G:$G,MATCH(C143&amp;"#"&amp;ROUND(BV143*1440,0),POSICOES!$R:$R,0))&amp;" - "&amp;INDEX(POSICOES!$H:$H,MATCH(C143&amp;"#"&amp;ROUND(BV143*1440,0),POSICOES!$R:$R,0)),""))</f>
        <v/>
      </c>
      <c r="BV143" s="14">
        <f>IF(C143="",0,SUMPRODUCT(MAX((POSICOES!$C$2:$C$3000=C143)*POSICOES!$B$2:$B$3000)))</f>
        <v>0</v>
      </c>
      <c r="BW143" s="7" t="str">
        <f t="shared" ca="1" si="42"/>
        <v/>
      </c>
      <c r="BX143" s="7" t="str">
        <f t="shared" ca="1" si="43"/>
        <v/>
      </c>
      <c r="BY143" s="12"/>
      <c r="BZ143" s="12"/>
      <c r="CA143" s="7" t="str">
        <f>IF(A143="","",IF(COUNTIFS(FRONTEIRA!$B$2:$B$2000,A143,FRONTEIRA!$AA$2:$AA$2000,"Sim")=0,"",ROUND(SUMIFS(FRONTEIRA!$Y$2:$Y$2000,FRONTEIRA!$B$2:$B$2000,A143,FRONTEIRA!$AA$2:$AA$2000,"Sim"),1)))</f>
        <v/>
      </c>
      <c r="CB143" s="7" t="str">
        <f>IF(A143="","",IFERROR(INDEX(FRONTEIRA!$L:$L,MATCH(A143,FRONTEIRA!$B:$B,0)),""))</f>
        <v/>
      </c>
      <c r="CC143" s="7" t="str">
        <f>IF(A143="","",IF(COUNTIFS(OCORRENCIAS!$B$2:$B$2000,A143,OCORRENCIAS!$Z$2:$Z$2000,"Sim")&gt;0,"Sim","Não"))</f>
        <v/>
      </c>
      <c r="CD143" s="7" t="str">
        <f t="shared" si="44"/>
        <v/>
      </c>
      <c r="CE143" s="7"/>
      <c r="CF143" s="7" t="str">
        <f t="shared" ca="1" si="45"/>
        <v xml:space="preserve">Motorista GR; Motorista seguradora; Veículo GR; Checklist; Espelhamento; SMP; Averbação; </v>
      </c>
      <c r="CG143" s="7" t="str">
        <f t="shared" si="46"/>
        <v/>
      </c>
      <c r="CH143" s="7" t="str">
        <f t="shared" si="47"/>
        <v/>
      </c>
      <c r="CI143" s="7" t="str">
        <f t="shared" si="48"/>
        <v>Não</v>
      </c>
      <c r="CJ143" s="7" t="str">
        <f t="shared" si="49"/>
        <v/>
      </c>
      <c r="CK143" s="7"/>
      <c r="CL143" s="7"/>
      <c r="CM143" s="7"/>
      <c r="CN143" s="12"/>
      <c r="CO143" s="7"/>
      <c r="CP143" s="7" t="str">
        <f t="shared" ca="1" si="50"/>
        <v/>
      </c>
    </row>
    <row r="144" spans="1:94" x14ac:dyDescent="0.25">
      <c r="A144" s="7"/>
      <c r="B144" s="12"/>
      <c r="C144" s="7"/>
      <c r="D144" s="7"/>
      <c r="E144" s="7"/>
      <c r="F144" s="7" t="str">
        <f>IF(C144="","",IFERROR(INDEX(VEICULOS!$C:$C,MATCH(C144,VEICULOS!$A:$A,0)),"?")&amp;IF(D144="",""," + "&amp;IFERROR(INDEX(VEICULOS!$C:$C,MATCH(D144,VEICULOS!$A:$A,0)),"?"))&amp;IF(E144="",""," + "&amp;IFERROR(INDEX(VEICULOS!$C:$C,MATCH(E144,VEICULOS!$A:$A,0)),"?")))</f>
        <v/>
      </c>
      <c r="G144" s="7" t="str">
        <f>IF(C144="","",IFERROR(INDEX(VEICULOS!$I:$I,MATCH(C144,VEICULOS!$A:$A,0)),"Não cadastrado"))</f>
        <v/>
      </c>
      <c r="H144" s="7"/>
      <c r="I144" s="7" t="str">
        <f>IF(H144="","",IFERROR(INDEX(MOTORISTAS!$B:$B,MATCH(H144,MOTORISTAS!$A:$A,0)),"Não cadastrado"))</f>
        <v/>
      </c>
      <c r="J144" s="7"/>
      <c r="K144" s="7"/>
      <c r="L144" s="7" t="str">
        <f>IF(K144="","",IFERROR(INDEX(MOTORISTAS!$B:$B,MATCH(K144,MOTORISTAS!$A:$A,0)),"Não cadastrado"))</f>
        <v/>
      </c>
      <c r="M144" s="7" t="str">
        <f>IF(H144="","",IFERROR(INDEX(MOTORISTAS!$AA:$AA,MATCH(H144,MOTORISTAS!$A:$A,0)),"Não cadastrado"))</f>
        <v/>
      </c>
      <c r="N144" s="7" t="str">
        <f>IF(H144="","",IF(COUNTIFS(CONSULTAS!$C$2:$C$2000,H144,CONSULTAS!$E$2:$E$2000,"GR",CONSULTAS!$S$2:$S$2000,"Sim")&gt;0,"Sim","Não"))</f>
        <v/>
      </c>
      <c r="O144" s="7" t="str">
        <f>IF(H144="","",IFERROR(INDEX(CONSULTAS!$L:$L,MATCH(H144&amp;"#GR",CONSULTAS!$T:$T,0)),"—"))</f>
        <v/>
      </c>
      <c r="P144" s="13" t="str">
        <f>IF(H144="","",IFERROR(INDEX(CONSULTAS!$Q:$Q,MATCH(H144&amp;"#GR",CONSULTAS!$T:$T,0)),""))</f>
        <v/>
      </c>
      <c r="Q144" s="7" t="str">
        <f>IF(H144="","",IF(COUNTIFS(CONSULTAS!$C$2:$C$2000,H144,CONSULTAS!$E$2:$E$2000,"Seguradora",CONSULTAS!$S$2:$S$2000,"Sim")&gt;0,"Sim","Não"))</f>
        <v/>
      </c>
      <c r="R144" s="7" t="str">
        <f>IF(H144="","",IFERROR(INDEX(CONSULTAS!$L:$L,MATCH(H144&amp;"#Seguradora",CONSULTAS!$T:$T,0)),"—"))</f>
        <v/>
      </c>
      <c r="S144" s="13" t="str">
        <f>IF(H144="","",IFERROR(INDEX(CONSULTAS!$Q:$Q,MATCH(H144&amp;"#Seguradora",CONSULTAS!$T:$T,0)),""))</f>
        <v/>
      </c>
      <c r="T144" s="10" t="str">
        <f>IF(H144="","",IFERROR(INDEX(CONSULTAS!$N:$N,MATCH(H144&amp;"#GR",CONSULTAS!$T:$T,0)),""))</f>
        <v/>
      </c>
      <c r="U144" s="7" t="str">
        <f>IF(K144="","N/A",IF(AND(COUNTIFS(CONSULTAS!$C$2:$C$2000,K144,CONSULTAS!$E$2:$E$2000,"GR",CONSULTAS!$S$2:$S$2000,"Sim")&gt;0,COUNTIFS(CONSULTAS!$C$2:$C$2000,K144,CONSULTAS!$E$2:$E$2000,"Seguradora",CONSULTAS!$S$2:$S$2000,"Sim")&gt;0),"Sim","Não"))</f>
        <v>N/A</v>
      </c>
      <c r="V144" s="7" t="str">
        <f>IF(C144="","",IFERROR(INDEX(VEICULOS!$X:$X,MATCH(C144,VEICULOS!$A:$A,0)),"Não"))</f>
        <v/>
      </c>
      <c r="W144" s="7"/>
      <c r="X144" s="7"/>
      <c r="Y144" s="7"/>
      <c r="Z144" s="10"/>
      <c r="AA144" s="7"/>
      <c r="AB144" s="10" t="str">
        <f t="shared" si="34"/>
        <v/>
      </c>
      <c r="AC144" s="7">
        <f>IF(OR(Y144="",AB144=""),0,SUMPRODUCT((PGR_REGRAS!$C$2:$C$61=Y144)*(PGR_REGRAS!$D$2:$D$61&lt;=AB144)*(PGR_REGRAS!$E$2:$E$61&gt;=AB144)*(PGR_REGRAS!$C$2:$C$61&lt;&gt;"")*ROW(PGR_REGRAS!$C$2:$C$61)))</f>
        <v>0</v>
      </c>
      <c r="AD144" s="7" t="str">
        <f>IF(AC144=0,IF(Y144="","","Sem regra - consultar seguradora"),INDEX(PGR_REGRAS!$A:$A,AC144))</f>
        <v/>
      </c>
      <c r="AE144" s="7" t="str">
        <f>IF(AC144=0,"",INDEX(PGR_REGRAS!$T:$T,AC144))</f>
        <v/>
      </c>
      <c r="AF144" s="7" t="str">
        <f>IF(AC144=0,"",INDEX(PGR_REGRAS!$I:$I,AC144))</f>
        <v/>
      </c>
      <c r="AG144" s="7" t="str">
        <f>IF(AC144=0,"",INDEX(PGR_REGRAS!$K:$K,AC144))</f>
        <v/>
      </c>
      <c r="AH144" s="7" t="str">
        <f t="shared" si="35"/>
        <v/>
      </c>
      <c r="AI144" s="7"/>
      <c r="AJ144" s="7"/>
      <c r="AK144" s="7"/>
      <c r="AL144" s="7"/>
      <c r="AM144" s="7"/>
      <c r="AN144" s="7"/>
      <c r="AO144" s="13"/>
      <c r="AP144" s="12"/>
      <c r="AQ144" s="12"/>
      <c r="AR144" s="7" t="str">
        <f>IF(C144="","",IFERROR(INDEX(RASTREADORES!$F:$F,MATCH(C144&amp;"#Principal",RASTREADORES!$Y:$Y,0))&amp;" ("&amp;INDEX(RASTREADORES!$G:$G,MATCH(C144&amp;"#Principal",RASTREADORES!$Y:$Y,0))&amp;")","Sem rastreador principal"))</f>
        <v/>
      </c>
      <c r="AS144" s="7" t="str">
        <f>IF(C144="","",IFERROR(INDEX(RASTREADORES!$H:$H,MATCH(C144&amp;"#Principal",RASTREADORES!$Y:$Y,0)),"—"))</f>
        <v/>
      </c>
      <c r="AT144" s="7" t="str">
        <f>IF(C144="","",IFERROR(INDEX(RASTREADORES!$A:$A,MATCH(C144&amp;"#Redundante",RASTREADORES!$Y:$Y,0)),IFERROR(INDEX(RASTREADORES!$A:$A,MATCH(C144&amp;"#Isca retornável",RASTREADORES!$Y:$Y,0)),IFERROR(INDEX(RASTREADORES!$A:$A,MATCH(C144&amp;"#Isca descartável",RASTREADORES!$Y:$Y,0)),"Nenhum"))))</f>
        <v/>
      </c>
      <c r="AU144" s="7" t="str">
        <f>IF(C144="","",IFERROR(INDEX(RASTREADORES!$L:$L,MATCH(C144&amp;"#Principal",RASTREADORES!$Y:$Y,0)),""))</f>
        <v/>
      </c>
      <c r="AV144" s="7" t="str">
        <f>IF(C144="","",IF(COUNTIFS(ESPELHAMENTOS!$B$2:$B$2000,C144,ESPELHAMENTOS!$O$2:$O$2000,"Sim")&gt;0,"Sim","Não"))</f>
        <v/>
      </c>
      <c r="AW144" s="7" t="str">
        <f>IF(C144="","",COUNTIFS(ESPELHAMENTOS!$B$2:$B$2000,C144,ESPELHAMENTOS!$O$2:$O$2000,"Sim"))</f>
        <v/>
      </c>
      <c r="AX144" s="7" t="str">
        <f>IF(C144="","",IF(COUNTIFS(ESPELHAMENTOS!$B$2:$B$2000,C144,ESPELHAMENTOS!$O$2:$O$2000,"Sim",ESPELHAMENTOS!$E$2:$E$2000,"GR transportadora")&gt;0,"Sim","Não"))</f>
        <v/>
      </c>
      <c r="AY144" s="7" t="str">
        <f>IF(OR(AQ144="",C144=""),"",IFERROR(ROUND((AQ144-SUMPRODUCT(MIN((ESPELHAMENTOS!$C$2:$C$2000=A144)*ESPELHAMENTOS!$H$2:$H$2000+(ESPELHAMENTOS!$C$2:$C$2000&lt;&gt;A144)*99999)))*24,1),""))</f>
        <v/>
      </c>
      <c r="AZ144" s="7" t="str">
        <f ca="1">IF(C144="","",IF(COUNTIFS(CHECKLISTS!$B$2:$B$2000,C144,CHECKLISTS!$AH$2:$AH$2000,"Válido",CHECKLISTS!$AG$2:$AG$2000,"&gt;="&amp;INT(IF(AO144="",TODAY(),AO144)))+COUNTIFS(CHECKLISTS!$B$2:$B$2000,C144,CHECKLISTS!$AH$2:$AH$2000,"Vence &lt;=7d",CHECKLISTS!$AG$2:$AG$2000,"&gt;="&amp;INT(IF(AO144="",TODAY(),AO144)))&gt;0,"Sim","Não"))</f>
        <v/>
      </c>
      <c r="BA144" s="13" t="str">
        <f>IF(C144="","",IF(COUNTIFS(CHECKLISTS!$B$2:$B$2000,C144,CHECKLISTS!$AF$2:$AF$2000,"Aprovado")=0,"",SUMPRODUCT(MAX((CHECKLISTS!$B$2:$B$2000=C144)*CHECKLISTS!$AG$2:$AG$2000))))</f>
        <v/>
      </c>
      <c r="BB144" s="7" t="str">
        <f>IF(A144="","",IF(COUNTIFS(SMP!$B$2:$B$2000,A144,SMP!$I$2:$I$2000,"Liberada")+COUNTIFS(SMP!$B$2:$B$2000,A144,SMP!$I$2:$I$2000,"Em andamento")+COUNTIFS(SMP!$B$2:$B$2000,A144,SMP!$I$2:$I$2000,"Finalizada")&gt;0,"Sim","Não"))</f>
        <v/>
      </c>
      <c r="BC144" s="7" t="str">
        <f>IF(A144="","",IFERROR(INDEX(SMP!$A:$A,MATCH(A144,SMP!$B:$B,0)),"—"))</f>
        <v/>
      </c>
      <c r="BD144" s="7" t="str">
        <f>IF(A144="","",IFERROR(INDEX(SMP!$I:$I,MATCH(A144,SMP!$B:$B,0)),"Não aberta"))</f>
        <v/>
      </c>
      <c r="BE144" s="7" t="str">
        <f>IF(A144="","",IFERROR(INDEX(SMP!$D:$D,MATCH(A144,SMP!$B:$B,0)),""))</f>
        <v/>
      </c>
      <c r="BF144" s="7" t="str">
        <f>IF(A144="","",IF(COUNTIFS(AVERBACOES!$B$2:$B$2000,A144,AVERBACOES!$Q$2:$Q$2000,"Averbado completo")+COUNTIFS(AVERBACOES!$B$2:$B$2000,A144,AVERBACOES!$Q$2:$Q$2000,"Averbado CRT")+COUNTIFS(AVERBACOES!$B$2:$B$2000,A144,AVERBACOES!$Q$2:$Q$2000,"Averbado CT-e")+COUNTIFS(AVERBACOES!$B$2:$B$2000,A144,AVERBACOES!$Q$2:$Q$2000,"Averbado MDF-e")+COUNTIFS(AVERBACOES!$B$2:$B$2000,A144,AVERBACOES!$Q$2:$Q$2000,"Averbado pelo embarcador")&gt;0,"Sim","Não"))</f>
        <v/>
      </c>
      <c r="BG144" s="7" t="str">
        <f>IF(A144="","",IFERROR(INDEX(AVERBACOES!$L:$L,MATCH(A144,AVERBACOES!$B:$B,0)),"—"))</f>
        <v/>
      </c>
      <c r="BH144" s="7"/>
      <c r="BI144" s="7"/>
      <c r="BJ144" s="7"/>
      <c r="BK144" s="7"/>
      <c r="BL144" s="7"/>
      <c r="BM144" s="7">
        <f t="shared" si="36"/>
        <v>0</v>
      </c>
      <c r="BN144" s="7" t="str">
        <f t="shared" si="37"/>
        <v/>
      </c>
      <c r="BO144" s="7" t="str">
        <f t="shared" si="38"/>
        <v/>
      </c>
      <c r="BP144" s="7" t="str">
        <f t="shared" si="39"/>
        <v/>
      </c>
      <c r="BQ144" s="7" t="str">
        <f t="shared" si="40"/>
        <v/>
      </c>
      <c r="BR144" s="12"/>
      <c r="BS144" s="7" t="str">
        <f t="shared" si="41"/>
        <v/>
      </c>
      <c r="BT144" s="7" t="str">
        <f>IF(C144="","",IF(BV144=0,"Sem posição registrada",IFERROR(INDEX(POSICOES!$E:$E,MATCH(C144&amp;"#"&amp;ROUND(BV144*1440,0),POSICOES!$R:$R,0)),"?")))</f>
        <v/>
      </c>
      <c r="BU144" s="7" t="str">
        <f>IF(OR(C144="",BV144=0),"",IFERROR(INDEX(POSICOES!$F:$F,MATCH(C144&amp;"#"&amp;ROUND(BV144*1440,0),POSICOES!$R:$R,0))&amp;"/"&amp;INDEX(POSICOES!$G:$G,MATCH(C144&amp;"#"&amp;ROUND(BV144*1440,0),POSICOES!$R:$R,0))&amp;" - "&amp;INDEX(POSICOES!$H:$H,MATCH(C144&amp;"#"&amp;ROUND(BV144*1440,0),POSICOES!$R:$R,0)),""))</f>
        <v/>
      </c>
      <c r="BV144" s="14">
        <f>IF(C144="",0,SUMPRODUCT(MAX((POSICOES!$C$2:$C$3000=C144)*POSICOES!$B$2:$B$3000)))</f>
        <v>0</v>
      </c>
      <c r="BW144" s="7" t="str">
        <f t="shared" ca="1" si="42"/>
        <v/>
      </c>
      <c r="BX144" s="7" t="str">
        <f t="shared" ca="1" si="43"/>
        <v/>
      </c>
      <c r="BY144" s="12"/>
      <c r="BZ144" s="12"/>
      <c r="CA144" s="7" t="str">
        <f>IF(A144="","",IF(COUNTIFS(FRONTEIRA!$B$2:$B$2000,A144,FRONTEIRA!$AA$2:$AA$2000,"Sim")=0,"",ROUND(SUMIFS(FRONTEIRA!$Y$2:$Y$2000,FRONTEIRA!$B$2:$B$2000,A144,FRONTEIRA!$AA$2:$AA$2000,"Sim"),1)))</f>
        <v/>
      </c>
      <c r="CB144" s="7" t="str">
        <f>IF(A144="","",IFERROR(INDEX(FRONTEIRA!$L:$L,MATCH(A144,FRONTEIRA!$B:$B,0)),""))</f>
        <v/>
      </c>
      <c r="CC144" s="7" t="str">
        <f>IF(A144="","",IF(COUNTIFS(OCORRENCIAS!$B$2:$B$2000,A144,OCORRENCIAS!$Z$2:$Z$2000,"Sim")&gt;0,"Sim","Não"))</f>
        <v/>
      </c>
      <c r="CD144" s="7" t="str">
        <f t="shared" si="44"/>
        <v/>
      </c>
      <c r="CE144" s="7"/>
      <c r="CF144" s="7" t="str">
        <f t="shared" ca="1" si="45"/>
        <v xml:space="preserve">Motorista GR; Motorista seguradora; Veículo GR; Checklist; Espelhamento; SMP; Averbação; </v>
      </c>
      <c r="CG144" s="7" t="str">
        <f t="shared" si="46"/>
        <v/>
      </c>
      <c r="CH144" s="7" t="str">
        <f t="shared" si="47"/>
        <v/>
      </c>
      <c r="CI144" s="7" t="str">
        <f t="shared" si="48"/>
        <v>Não</v>
      </c>
      <c r="CJ144" s="7" t="str">
        <f t="shared" si="49"/>
        <v/>
      </c>
      <c r="CK144" s="7"/>
      <c r="CL144" s="7"/>
      <c r="CM144" s="7"/>
      <c r="CN144" s="12"/>
      <c r="CO144" s="7"/>
      <c r="CP144" s="7" t="str">
        <f t="shared" ca="1" si="50"/>
        <v/>
      </c>
    </row>
    <row r="145" spans="1:94" x14ac:dyDescent="0.25">
      <c r="A145" s="7"/>
      <c r="B145" s="12"/>
      <c r="C145" s="7"/>
      <c r="D145" s="7"/>
      <c r="E145" s="7"/>
      <c r="F145" s="7" t="str">
        <f>IF(C145="","",IFERROR(INDEX(VEICULOS!$C:$C,MATCH(C145,VEICULOS!$A:$A,0)),"?")&amp;IF(D145="",""," + "&amp;IFERROR(INDEX(VEICULOS!$C:$C,MATCH(D145,VEICULOS!$A:$A,0)),"?"))&amp;IF(E145="",""," + "&amp;IFERROR(INDEX(VEICULOS!$C:$C,MATCH(E145,VEICULOS!$A:$A,0)),"?")))</f>
        <v/>
      </c>
      <c r="G145" s="7" t="str">
        <f>IF(C145="","",IFERROR(INDEX(VEICULOS!$I:$I,MATCH(C145,VEICULOS!$A:$A,0)),"Não cadastrado"))</f>
        <v/>
      </c>
      <c r="H145" s="7"/>
      <c r="I145" s="7" t="str">
        <f>IF(H145="","",IFERROR(INDEX(MOTORISTAS!$B:$B,MATCH(H145,MOTORISTAS!$A:$A,0)),"Não cadastrado"))</f>
        <v/>
      </c>
      <c r="J145" s="7"/>
      <c r="K145" s="7"/>
      <c r="L145" s="7" t="str">
        <f>IF(K145="","",IFERROR(INDEX(MOTORISTAS!$B:$B,MATCH(K145,MOTORISTAS!$A:$A,0)),"Não cadastrado"))</f>
        <v/>
      </c>
      <c r="M145" s="7" t="str">
        <f>IF(H145="","",IFERROR(INDEX(MOTORISTAS!$AA:$AA,MATCH(H145,MOTORISTAS!$A:$A,0)),"Não cadastrado"))</f>
        <v/>
      </c>
      <c r="N145" s="7" t="str">
        <f>IF(H145="","",IF(COUNTIFS(CONSULTAS!$C$2:$C$2000,H145,CONSULTAS!$E$2:$E$2000,"GR",CONSULTAS!$S$2:$S$2000,"Sim")&gt;0,"Sim","Não"))</f>
        <v/>
      </c>
      <c r="O145" s="7" t="str">
        <f>IF(H145="","",IFERROR(INDEX(CONSULTAS!$L:$L,MATCH(H145&amp;"#GR",CONSULTAS!$T:$T,0)),"—"))</f>
        <v/>
      </c>
      <c r="P145" s="13" t="str">
        <f>IF(H145="","",IFERROR(INDEX(CONSULTAS!$Q:$Q,MATCH(H145&amp;"#GR",CONSULTAS!$T:$T,0)),""))</f>
        <v/>
      </c>
      <c r="Q145" s="7" t="str">
        <f>IF(H145="","",IF(COUNTIFS(CONSULTAS!$C$2:$C$2000,H145,CONSULTAS!$E$2:$E$2000,"Seguradora",CONSULTAS!$S$2:$S$2000,"Sim")&gt;0,"Sim","Não"))</f>
        <v/>
      </c>
      <c r="R145" s="7" t="str">
        <f>IF(H145="","",IFERROR(INDEX(CONSULTAS!$L:$L,MATCH(H145&amp;"#Seguradora",CONSULTAS!$T:$T,0)),"—"))</f>
        <v/>
      </c>
      <c r="S145" s="13" t="str">
        <f>IF(H145="","",IFERROR(INDEX(CONSULTAS!$Q:$Q,MATCH(H145&amp;"#Seguradora",CONSULTAS!$T:$T,0)),""))</f>
        <v/>
      </c>
      <c r="T145" s="10" t="str">
        <f>IF(H145="","",IFERROR(INDEX(CONSULTAS!$N:$N,MATCH(H145&amp;"#GR",CONSULTAS!$T:$T,0)),""))</f>
        <v/>
      </c>
      <c r="U145" s="7" t="str">
        <f>IF(K145="","N/A",IF(AND(COUNTIFS(CONSULTAS!$C$2:$C$2000,K145,CONSULTAS!$E$2:$E$2000,"GR",CONSULTAS!$S$2:$S$2000,"Sim")&gt;0,COUNTIFS(CONSULTAS!$C$2:$C$2000,K145,CONSULTAS!$E$2:$E$2000,"Seguradora",CONSULTAS!$S$2:$S$2000,"Sim")&gt;0),"Sim","Não"))</f>
        <v>N/A</v>
      </c>
      <c r="V145" s="7" t="str">
        <f>IF(C145="","",IFERROR(INDEX(VEICULOS!$X:$X,MATCH(C145,VEICULOS!$A:$A,0)),"Não"))</f>
        <v/>
      </c>
      <c r="W145" s="7"/>
      <c r="X145" s="7"/>
      <c r="Y145" s="7"/>
      <c r="Z145" s="10"/>
      <c r="AA145" s="7"/>
      <c r="AB145" s="10" t="str">
        <f t="shared" si="34"/>
        <v/>
      </c>
      <c r="AC145" s="7">
        <f>IF(OR(Y145="",AB145=""),0,SUMPRODUCT((PGR_REGRAS!$C$2:$C$61=Y145)*(PGR_REGRAS!$D$2:$D$61&lt;=AB145)*(PGR_REGRAS!$E$2:$E$61&gt;=AB145)*(PGR_REGRAS!$C$2:$C$61&lt;&gt;"")*ROW(PGR_REGRAS!$C$2:$C$61)))</f>
        <v>0</v>
      </c>
      <c r="AD145" s="7" t="str">
        <f>IF(AC145=0,IF(Y145="","","Sem regra - consultar seguradora"),INDEX(PGR_REGRAS!$A:$A,AC145))</f>
        <v/>
      </c>
      <c r="AE145" s="7" t="str">
        <f>IF(AC145=0,"",INDEX(PGR_REGRAS!$T:$T,AC145))</f>
        <v/>
      </c>
      <c r="AF145" s="7" t="str">
        <f>IF(AC145=0,"",INDEX(PGR_REGRAS!$I:$I,AC145))</f>
        <v/>
      </c>
      <c r="AG145" s="7" t="str">
        <f>IF(AC145=0,"",INDEX(PGR_REGRAS!$K:$K,AC145))</f>
        <v/>
      </c>
      <c r="AH145" s="7" t="str">
        <f t="shared" si="35"/>
        <v/>
      </c>
      <c r="AI145" s="7"/>
      <c r="AJ145" s="7"/>
      <c r="AK145" s="7"/>
      <c r="AL145" s="7"/>
      <c r="AM145" s="7"/>
      <c r="AN145" s="7"/>
      <c r="AO145" s="13"/>
      <c r="AP145" s="12"/>
      <c r="AQ145" s="12"/>
      <c r="AR145" s="7" t="str">
        <f>IF(C145="","",IFERROR(INDEX(RASTREADORES!$F:$F,MATCH(C145&amp;"#Principal",RASTREADORES!$Y:$Y,0))&amp;" ("&amp;INDEX(RASTREADORES!$G:$G,MATCH(C145&amp;"#Principal",RASTREADORES!$Y:$Y,0))&amp;")","Sem rastreador principal"))</f>
        <v/>
      </c>
      <c r="AS145" s="7" t="str">
        <f>IF(C145="","",IFERROR(INDEX(RASTREADORES!$H:$H,MATCH(C145&amp;"#Principal",RASTREADORES!$Y:$Y,0)),"—"))</f>
        <v/>
      </c>
      <c r="AT145" s="7" t="str">
        <f>IF(C145="","",IFERROR(INDEX(RASTREADORES!$A:$A,MATCH(C145&amp;"#Redundante",RASTREADORES!$Y:$Y,0)),IFERROR(INDEX(RASTREADORES!$A:$A,MATCH(C145&amp;"#Isca retornável",RASTREADORES!$Y:$Y,0)),IFERROR(INDEX(RASTREADORES!$A:$A,MATCH(C145&amp;"#Isca descartável",RASTREADORES!$Y:$Y,0)),"Nenhum"))))</f>
        <v/>
      </c>
      <c r="AU145" s="7" t="str">
        <f>IF(C145="","",IFERROR(INDEX(RASTREADORES!$L:$L,MATCH(C145&amp;"#Principal",RASTREADORES!$Y:$Y,0)),""))</f>
        <v/>
      </c>
      <c r="AV145" s="7" t="str">
        <f>IF(C145="","",IF(COUNTIFS(ESPELHAMENTOS!$B$2:$B$2000,C145,ESPELHAMENTOS!$O$2:$O$2000,"Sim")&gt;0,"Sim","Não"))</f>
        <v/>
      </c>
      <c r="AW145" s="7" t="str">
        <f>IF(C145="","",COUNTIFS(ESPELHAMENTOS!$B$2:$B$2000,C145,ESPELHAMENTOS!$O$2:$O$2000,"Sim"))</f>
        <v/>
      </c>
      <c r="AX145" s="7" t="str">
        <f>IF(C145="","",IF(COUNTIFS(ESPELHAMENTOS!$B$2:$B$2000,C145,ESPELHAMENTOS!$O$2:$O$2000,"Sim",ESPELHAMENTOS!$E$2:$E$2000,"GR transportadora")&gt;0,"Sim","Não"))</f>
        <v/>
      </c>
      <c r="AY145" s="7" t="str">
        <f>IF(OR(AQ145="",C145=""),"",IFERROR(ROUND((AQ145-SUMPRODUCT(MIN((ESPELHAMENTOS!$C$2:$C$2000=A145)*ESPELHAMENTOS!$H$2:$H$2000+(ESPELHAMENTOS!$C$2:$C$2000&lt;&gt;A145)*99999)))*24,1),""))</f>
        <v/>
      </c>
      <c r="AZ145" s="7" t="str">
        <f ca="1">IF(C145="","",IF(COUNTIFS(CHECKLISTS!$B$2:$B$2000,C145,CHECKLISTS!$AH$2:$AH$2000,"Válido",CHECKLISTS!$AG$2:$AG$2000,"&gt;="&amp;INT(IF(AO145="",TODAY(),AO145)))+COUNTIFS(CHECKLISTS!$B$2:$B$2000,C145,CHECKLISTS!$AH$2:$AH$2000,"Vence &lt;=7d",CHECKLISTS!$AG$2:$AG$2000,"&gt;="&amp;INT(IF(AO145="",TODAY(),AO145)))&gt;0,"Sim","Não"))</f>
        <v/>
      </c>
      <c r="BA145" s="13" t="str">
        <f>IF(C145="","",IF(COUNTIFS(CHECKLISTS!$B$2:$B$2000,C145,CHECKLISTS!$AF$2:$AF$2000,"Aprovado")=0,"",SUMPRODUCT(MAX((CHECKLISTS!$B$2:$B$2000=C145)*CHECKLISTS!$AG$2:$AG$2000))))</f>
        <v/>
      </c>
      <c r="BB145" s="7" t="str">
        <f>IF(A145="","",IF(COUNTIFS(SMP!$B$2:$B$2000,A145,SMP!$I$2:$I$2000,"Liberada")+COUNTIFS(SMP!$B$2:$B$2000,A145,SMP!$I$2:$I$2000,"Em andamento")+COUNTIFS(SMP!$B$2:$B$2000,A145,SMP!$I$2:$I$2000,"Finalizada")&gt;0,"Sim","Não"))</f>
        <v/>
      </c>
      <c r="BC145" s="7" t="str">
        <f>IF(A145="","",IFERROR(INDEX(SMP!$A:$A,MATCH(A145,SMP!$B:$B,0)),"—"))</f>
        <v/>
      </c>
      <c r="BD145" s="7" t="str">
        <f>IF(A145="","",IFERROR(INDEX(SMP!$I:$I,MATCH(A145,SMP!$B:$B,0)),"Não aberta"))</f>
        <v/>
      </c>
      <c r="BE145" s="7" t="str">
        <f>IF(A145="","",IFERROR(INDEX(SMP!$D:$D,MATCH(A145,SMP!$B:$B,0)),""))</f>
        <v/>
      </c>
      <c r="BF145" s="7" t="str">
        <f>IF(A145="","",IF(COUNTIFS(AVERBACOES!$B$2:$B$2000,A145,AVERBACOES!$Q$2:$Q$2000,"Averbado completo")+COUNTIFS(AVERBACOES!$B$2:$B$2000,A145,AVERBACOES!$Q$2:$Q$2000,"Averbado CRT")+COUNTIFS(AVERBACOES!$B$2:$B$2000,A145,AVERBACOES!$Q$2:$Q$2000,"Averbado CT-e")+COUNTIFS(AVERBACOES!$B$2:$B$2000,A145,AVERBACOES!$Q$2:$Q$2000,"Averbado MDF-e")+COUNTIFS(AVERBACOES!$B$2:$B$2000,A145,AVERBACOES!$Q$2:$Q$2000,"Averbado pelo embarcador")&gt;0,"Sim","Não"))</f>
        <v/>
      </c>
      <c r="BG145" s="7" t="str">
        <f>IF(A145="","",IFERROR(INDEX(AVERBACOES!$L:$L,MATCH(A145,AVERBACOES!$B:$B,0)),"—"))</f>
        <v/>
      </c>
      <c r="BH145" s="7"/>
      <c r="BI145" s="7"/>
      <c r="BJ145" s="7"/>
      <c r="BK145" s="7"/>
      <c r="BL145" s="7"/>
      <c r="BM145" s="7">
        <f t="shared" si="36"/>
        <v>0</v>
      </c>
      <c r="BN145" s="7" t="str">
        <f t="shared" si="37"/>
        <v/>
      </c>
      <c r="BO145" s="7" t="str">
        <f t="shared" si="38"/>
        <v/>
      </c>
      <c r="BP145" s="7" t="str">
        <f t="shared" si="39"/>
        <v/>
      </c>
      <c r="BQ145" s="7" t="str">
        <f t="shared" si="40"/>
        <v/>
      </c>
      <c r="BR145" s="12"/>
      <c r="BS145" s="7" t="str">
        <f t="shared" si="41"/>
        <v/>
      </c>
      <c r="BT145" s="7" t="str">
        <f>IF(C145="","",IF(BV145=0,"Sem posição registrada",IFERROR(INDEX(POSICOES!$E:$E,MATCH(C145&amp;"#"&amp;ROUND(BV145*1440,0),POSICOES!$R:$R,0)),"?")))</f>
        <v/>
      </c>
      <c r="BU145" s="7" t="str">
        <f>IF(OR(C145="",BV145=0),"",IFERROR(INDEX(POSICOES!$F:$F,MATCH(C145&amp;"#"&amp;ROUND(BV145*1440,0),POSICOES!$R:$R,0))&amp;"/"&amp;INDEX(POSICOES!$G:$G,MATCH(C145&amp;"#"&amp;ROUND(BV145*1440,0),POSICOES!$R:$R,0))&amp;" - "&amp;INDEX(POSICOES!$H:$H,MATCH(C145&amp;"#"&amp;ROUND(BV145*1440,0),POSICOES!$R:$R,0)),""))</f>
        <v/>
      </c>
      <c r="BV145" s="14">
        <f>IF(C145="",0,SUMPRODUCT(MAX((POSICOES!$C$2:$C$3000=C145)*POSICOES!$B$2:$B$3000)))</f>
        <v>0</v>
      </c>
      <c r="BW145" s="7" t="str">
        <f t="shared" ca="1" si="42"/>
        <v/>
      </c>
      <c r="BX145" s="7" t="str">
        <f t="shared" ca="1" si="43"/>
        <v/>
      </c>
      <c r="BY145" s="12"/>
      <c r="BZ145" s="12"/>
      <c r="CA145" s="7" t="str">
        <f>IF(A145="","",IF(COUNTIFS(FRONTEIRA!$B$2:$B$2000,A145,FRONTEIRA!$AA$2:$AA$2000,"Sim")=0,"",ROUND(SUMIFS(FRONTEIRA!$Y$2:$Y$2000,FRONTEIRA!$B$2:$B$2000,A145,FRONTEIRA!$AA$2:$AA$2000,"Sim"),1)))</f>
        <v/>
      </c>
      <c r="CB145" s="7" t="str">
        <f>IF(A145="","",IFERROR(INDEX(FRONTEIRA!$L:$L,MATCH(A145,FRONTEIRA!$B:$B,0)),""))</f>
        <v/>
      </c>
      <c r="CC145" s="7" t="str">
        <f>IF(A145="","",IF(COUNTIFS(OCORRENCIAS!$B$2:$B$2000,A145,OCORRENCIAS!$Z$2:$Z$2000,"Sim")&gt;0,"Sim","Não"))</f>
        <v/>
      </c>
      <c r="CD145" s="7" t="str">
        <f t="shared" si="44"/>
        <v/>
      </c>
      <c r="CE145" s="7"/>
      <c r="CF145" s="7" t="str">
        <f t="shared" ca="1" si="45"/>
        <v xml:space="preserve">Motorista GR; Motorista seguradora; Veículo GR; Checklist; Espelhamento; SMP; Averbação; </v>
      </c>
      <c r="CG145" s="7" t="str">
        <f t="shared" si="46"/>
        <v/>
      </c>
      <c r="CH145" s="7" t="str">
        <f t="shared" si="47"/>
        <v/>
      </c>
      <c r="CI145" s="7" t="str">
        <f t="shared" si="48"/>
        <v>Não</v>
      </c>
      <c r="CJ145" s="7" t="str">
        <f t="shared" si="49"/>
        <v/>
      </c>
      <c r="CK145" s="7"/>
      <c r="CL145" s="7"/>
      <c r="CM145" s="7"/>
      <c r="CN145" s="12"/>
      <c r="CO145" s="7"/>
      <c r="CP145" s="7" t="str">
        <f t="shared" ca="1" si="50"/>
        <v/>
      </c>
    </row>
    <row r="146" spans="1:94" x14ac:dyDescent="0.25">
      <c r="A146" s="7"/>
      <c r="B146" s="12"/>
      <c r="C146" s="7"/>
      <c r="D146" s="7"/>
      <c r="E146" s="7"/>
      <c r="F146" s="7" t="str">
        <f>IF(C146="","",IFERROR(INDEX(VEICULOS!$C:$C,MATCH(C146,VEICULOS!$A:$A,0)),"?")&amp;IF(D146="",""," + "&amp;IFERROR(INDEX(VEICULOS!$C:$C,MATCH(D146,VEICULOS!$A:$A,0)),"?"))&amp;IF(E146="",""," + "&amp;IFERROR(INDEX(VEICULOS!$C:$C,MATCH(E146,VEICULOS!$A:$A,0)),"?")))</f>
        <v/>
      </c>
      <c r="G146" s="7" t="str">
        <f>IF(C146="","",IFERROR(INDEX(VEICULOS!$I:$I,MATCH(C146,VEICULOS!$A:$A,0)),"Não cadastrado"))</f>
        <v/>
      </c>
      <c r="H146" s="7"/>
      <c r="I146" s="7" t="str">
        <f>IF(H146="","",IFERROR(INDEX(MOTORISTAS!$B:$B,MATCH(H146,MOTORISTAS!$A:$A,0)),"Não cadastrado"))</f>
        <v/>
      </c>
      <c r="J146" s="7"/>
      <c r="K146" s="7"/>
      <c r="L146" s="7" t="str">
        <f>IF(K146="","",IFERROR(INDEX(MOTORISTAS!$B:$B,MATCH(K146,MOTORISTAS!$A:$A,0)),"Não cadastrado"))</f>
        <v/>
      </c>
      <c r="M146" s="7" t="str">
        <f>IF(H146="","",IFERROR(INDEX(MOTORISTAS!$AA:$AA,MATCH(H146,MOTORISTAS!$A:$A,0)),"Não cadastrado"))</f>
        <v/>
      </c>
      <c r="N146" s="7" t="str">
        <f>IF(H146="","",IF(COUNTIFS(CONSULTAS!$C$2:$C$2000,H146,CONSULTAS!$E$2:$E$2000,"GR",CONSULTAS!$S$2:$S$2000,"Sim")&gt;0,"Sim","Não"))</f>
        <v/>
      </c>
      <c r="O146" s="7" t="str">
        <f>IF(H146="","",IFERROR(INDEX(CONSULTAS!$L:$L,MATCH(H146&amp;"#GR",CONSULTAS!$T:$T,0)),"—"))</f>
        <v/>
      </c>
      <c r="P146" s="13" t="str">
        <f>IF(H146="","",IFERROR(INDEX(CONSULTAS!$Q:$Q,MATCH(H146&amp;"#GR",CONSULTAS!$T:$T,0)),""))</f>
        <v/>
      </c>
      <c r="Q146" s="7" t="str">
        <f>IF(H146="","",IF(COUNTIFS(CONSULTAS!$C$2:$C$2000,H146,CONSULTAS!$E$2:$E$2000,"Seguradora",CONSULTAS!$S$2:$S$2000,"Sim")&gt;0,"Sim","Não"))</f>
        <v/>
      </c>
      <c r="R146" s="7" t="str">
        <f>IF(H146="","",IFERROR(INDEX(CONSULTAS!$L:$L,MATCH(H146&amp;"#Seguradora",CONSULTAS!$T:$T,0)),"—"))</f>
        <v/>
      </c>
      <c r="S146" s="13" t="str">
        <f>IF(H146="","",IFERROR(INDEX(CONSULTAS!$Q:$Q,MATCH(H146&amp;"#Seguradora",CONSULTAS!$T:$T,0)),""))</f>
        <v/>
      </c>
      <c r="T146" s="10" t="str">
        <f>IF(H146="","",IFERROR(INDEX(CONSULTAS!$N:$N,MATCH(H146&amp;"#GR",CONSULTAS!$T:$T,0)),""))</f>
        <v/>
      </c>
      <c r="U146" s="7" t="str">
        <f>IF(K146="","N/A",IF(AND(COUNTIFS(CONSULTAS!$C$2:$C$2000,K146,CONSULTAS!$E$2:$E$2000,"GR",CONSULTAS!$S$2:$S$2000,"Sim")&gt;0,COUNTIFS(CONSULTAS!$C$2:$C$2000,K146,CONSULTAS!$E$2:$E$2000,"Seguradora",CONSULTAS!$S$2:$S$2000,"Sim")&gt;0),"Sim","Não"))</f>
        <v>N/A</v>
      </c>
      <c r="V146" s="7" t="str">
        <f>IF(C146="","",IFERROR(INDEX(VEICULOS!$X:$X,MATCH(C146,VEICULOS!$A:$A,0)),"Não"))</f>
        <v/>
      </c>
      <c r="W146" s="7"/>
      <c r="X146" s="7"/>
      <c r="Y146" s="7"/>
      <c r="Z146" s="10"/>
      <c r="AA146" s="7"/>
      <c r="AB146" s="10" t="str">
        <f t="shared" si="34"/>
        <v/>
      </c>
      <c r="AC146" s="7">
        <f>IF(OR(Y146="",AB146=""),0,SUMPRODUCT((PGR_REGRAS!$C$2:$C$61=Y146)*(PGR_REGRAS!$D$2:$D$61&lt;=AB146)*(PGR_REGRAS!$E$2:$E$61&gt;=AB146)*(PGR_REGRAS!$C$2:$C$61&lt;&gt;"")*ROW(PGR_REGRAS!$C$2:$C$61)))</f>
        <v>0</v>
      </c>
      <c r="AD146" s="7" t="str">
        <f>IF(AC146=0,IF(Y146="","","Sem regra - consultar seguradora"),INDEX(PGR_REGRAS!$A:$A,AC146))</f>
        <v/>
      </c>
      <c r="AE146" s="7" t="str">
        <f>IF(AC146=0,"",INDEX(PGR_REGRAS!$T:$T,AC146))</f>
        <v/>
      </c>
      <c r="AF146" s="7" t="str">
        <f>IF(AC146=0,"",INDEX(PGR_REGRAS!$I:$I,AC146))</f>
        <v/>
      </c>
      <c r="AG146" s="7" t="str">
        <f>IF(AC146=0,"",INDEX(PGR_REGRAS!$K:$K,AC146))</f>
        <v/>
      </c>
      <c r="AH146" s="7" t="str">
        <f t="shared" si="35"/>
        <v/>
      </c>
      <c r="AI146" s="7"/>
      <c r="AJ146" s="7"/>
      <c r="AK146" s="7"/>
      <c r="AL146" s="7"/>
      <c r="AM146" s="7"/>
      <c r="AN146" s="7"/>
      <c r="AO146" s="13"/>
      <c r="AP146" s="12"/>
      <c r="AQ146" s="12"/>
      <c r="AR146" s="7" t="str">
        <f>IF(C146="","",IFERROR(INDEX(RASTREADORES!$F:$F,MATCH(C146&amp;"#Principal",RASTREADORES!$Y:$Y,0))&amp;" ("&amp;INDEX(RASTREADORES!$G:$G,MATCH(C146&amp;"#Principal",RASTREADORES!$Y:$Y,0))&amp;")","Sem rastreador principal"))</f>
        <v/>
      </c>
      <c r="AS146" s="7" t="str">
        <f>IF(C146="","",IFERROR(INDEX(RASTREADORES!$H:$H,MATCH(C146&amp;"#Principal",RASTREADORES!$Y:$Y,0)),"—"))</f>
        <v/>
      </c>
      <c r="AT146" s="7" t="str">
        <f>IF(C146="","",IFERROR(INDEX(RASTREADORES!$A:$A,MATCH(C146&amp;"#Redundante",RASTREADORES!$Y:$Y,0)),IFERROR(INDEX(RASTREADORES!$A:$A,MATCH(C146&amp;"#Isca retornável",RASTREADORES!$Y:$Y,0)),IFERROR(INDEX(RASTREADORES!$A:$A,MATCH(C146&amp;"#Isca descartável",RASTREADORES!$Y:$Y,0)),"Nenhum"))))</f>
        <v/>
      </c>
      <c r="AU146" s="7" t="str">
        <f>IF(C146="","",IFERROR(INDEX(RASTREADORES!$L:$L,MATCH(C146&amp;"#Principal",RASTREADORES!$Y:$Y,0)),""))</f>
        <v/>
      </c>
      <c r="AV146" s="7" t="str">
        <f>IF(C146="","",IF(COUNTIFS(ESPELHAMENTOS!$B$2:$B$2000,C146,ESPELHAMENTOS!$O$2:$O$2000,"Sim")&gt;0,"Sim","Não"))</f>
        <v/>
      </c>
      <c r="AW146" s="7" t="str">
        <f>IF(C146="","",COUNTIFS(ESPELHAMENTOS!$B$2:$B$2000,C146,ESPELHAMENTOS!$O$2:$O$2000,"Sim"))</f>
        <v/>
      </c>
      <c r="AX146" s="7" t="str">
        <f>IF(C146="","",IF(COUNTIFS(ESPELHAMENTOS!$B$2:$B$2000,C146,ESPELHAMENTOS!$O$2:$O$2000,"Sim",ESPELHAMENTOS!$E$2:$E$2000,"GR transportadora")&gt;0,"Sim","Não"))</f>
        <v/>
      </c>
      <c r="AY146" s="7" t="str">
        <f>IF(OR(AQ146="",C146=""),"",IFERROR(ROUND((AQ146-SUMPRODUCT(MIN((ESPELHAMENTOS!$C$2:$C$2000=A146)*ESPELHAMENTOS!$H$2:$H$2000+(ESPELHAMENTOS!$C$2:$C$2000&lt;&gt;A146)*99999)))*24,1),""))</f>
        <v/>
      </c>
      <c r="AZ146" s="7" t="str">
        <f ca="1">IF(C146="","",IF(COUNTIFS(CHECKLISTS!$B$2:$B$2000,C146,CHECKLISTS!$AH$2:$AH$2000,"Válido",CHECKLISTS!$AG$2:$AG$2000,"&gt;="&amp;INT(IF(AO146="",TODAY(),AO146)))+COUNTIFS(CHECKLISTS!$B$2:$B$2000,C146,CHECKLISTS!$AH$2:$AH$2000,"Vence &lt;=7d",CHECKLISTS!$AG$2:$AG$2000,"&gt;="&amp;INT(IF(AO146="",TODAY(),AO146)))&gt;0,"Sim","Não"))</f>
        <v/>
      </c>
      <c r="BA146" s="13" t="str">
        <f>IF(C146="","",IF(COUNTIFS(CHECKLISTS!$B$2:$B$2000,C146,CHECKLISTS!$AF$2:$AF$2000,"Aprovado")=0,"",SUMPRODUCT(MAX((CHECKLISTS!$B$2:$B$2000=C146)*CHECKLISTS!$AG$2:$AG$2000))))</f>
        <v/>
      </c>
      <c r="BB146" s="7" t="str">
        <f>IF(A146="","",IF(COUNTIFS(SMP!$B$2:$B$2000,A146,SMP!$I$2:$I$2000,"Liberada")+COUNTIFS(SMP!$B$2:$B$2000,A146,SMP!$I$2:$I$2000,"Em andamento")+COUNTIFS(SMP!$B$2:$B$2000,A146,SMP!$I$2:$I$2000,"Finalizada")&gt;0,"Sim","Não"))</f>
        <v/>
      </c>
      <c r="BC146" s="7" t="str">
        <f>IF(A146="","",IFERROR(INDEX(SMP!$A:$A,MATCH(A146,SMP!$B:$B,0)),"—"))</f>
        <v/>
      </c>
      <c r="BD146" s="7" t="str">
        <f>IF(A146="","",IFERROR(INDEX(SMP!$I:$I,MATCH(A146,SMP!$B:$B,0)),"Não aberta"))</f>
        <v/>
      </c>
      <c r="BE146" s="7" t="str">
        <f>IF(A146="","",IFERROR(INDEX(SMP!$D:$D,MATCH(A146,SMP!$B:$B,0)),""))</f>
        <v/>
      </c>
      <c r="BF146" s="7" t="str">
        <f>IF(A146="","",IF(COUNTIFS(AVERBACOES!$B$2:$B$2000,A146,AVERBACOES!$Q$2:$Q$2000,"Averbado completo")+COUNTIFS(AVERBACOES!$B$2:$B$2000,A146,AVERBACOES!$Q$2:$Q$2000,"Averbado CRT")+COUNTIFS(AVERBACOES!$B$2:$B$2000,A146,AVERBACOES!$Q$2:$Q$2000,"Averbado CT-e")+COUNTIFS(AVERBACOES!$B$2:$B$2000,A146,AVERBACOES!$Q$2:$Q$2000,"Averbado MDF-e")+COUNTIFS(AVERBACOES!$B$2:$B$2000,A146,AVERBACOES!$Q$2:$Q$2000,"Averbado pelo embarcador")&gt;0,"Sim","Não"))</f>
        <v/>
      </c>
      <c r="BG146" s="7" t="str">
        <f>IF(A146="","",IFERROR(INDEX(AVERBACOES!$L:$L,MATCH(A146,AVERBACOES!$B:$B,0)),"—"))</f>
        <v/>
      </c>
      <c r="BH146" s="7"/>
      <c r="BI146" s="7"/>
      <c r="BJ146" s="7"/>
      <c r="BK146" s="7"/>
      <c r="BL146" s="7"/>
      <c r="BM146" s="7">
        <f t="shared" si="36"/>
        <v>0</v>
      </c>
      <c r="BN146" s="7" t="str">
        <f t="shared" si="37"/>
        <v/>
      </c>
      <c r="BO146" s="7" t="str">
        <f t="shared" si="38"/>
        <v/>
      </c>
      <c r="BP146" s="7" t="str">
        <f t="shared" si="39"/>
        <v/>
      </c>
      <c r="BQ146" s="7" t="str">
        <f t="shared" si="40"/>
        <v/>
      </c>
      <c r="BR146" s="12"/>
      <c r="BS146" s="7" t="str">
        <f t="shared" si="41"/>
        <v/>
      </c>
      <c r="BT146" s="7" t="str">
        <f>IF(C146="","",IF(BV146=0,"Sem posição registrada",IFERROR(INDEX(POSICOES!$E:$E,MATCH(C146&amp;"#"&amp;ROUND(BV146*1440,0),POSICOES!$R:$R,0)),"?")))</f>
        <v/>
      </c>
      <c r="BU146" s="7" t="str">
        <f>IF(OR(C146="",BV146=0),"",IFERROR(INDEX(POSICOES!$F:$F,MATCH(C146&amp;"#"&amp;ROUND(BV146*1440,0),POSICOES!$R:$R,0))&amp;"/"&amp;INDEX(POSICOES!$G:$G,MATCH(C146&amp;"#"&amp;ROUND(BV146*1440,0),POSICOES!$R:$R,0))&amp;" - "&amp;INDEX(POSICOES!$H:$H,MATCH(C146&amp;"#"&amp;ROUND(BV146*1440,0),POSICOES!$R:$R,0)),""))</f>
        <v/>
      </c>
      <c r="BV146" s="14">
        <f>IF(C146="",0,SUMPRODUCT(MAX((POSICOES!$C$2:$C$3000=C146)*POSICOES!$B$2:$B$3000)))</f>
        <v>0</v>
      </c>
      <c r="BW146" s="7" t="str">
        <f t="shared" ca="1" si="42"/>
        <v/>
      </c>
      <c r="BX146" s="7" t="str">
        <f t="shared" ca="1" si="43"/>
        <v/>
      </c>
      <c r="BY146" s="12"/>
      <c r="BZ146" s="12"/>
      <c r="CA146" s="7" t="str">
        <f>IF(A146="","",IF(COUNTIFS(FRONTEIRA!$B$2:$B$2000,A146,FRONTEIRA!$AA$2:$AA$2000,"Sim")=0,"",ROUND(SUMIFS(FRONTEIRA!$Y$2:$Y$2000,FRONTEIRA!$B$2:$B$2000,A146,FRONTEIRA!$AA$2:$AA$2000,"Sim"),1)))</f>
        <v/>
      </c>
      <c r="CB146" s="7" t="str">
        <f>IF(A146="","",IFERROR(INDEX(FRONTEIRA!$L:$L,MATCH(A146,FRONTEIRA!$B:$B,0)),""))</f>
        <v/>
      </c>
      <c r="CC146" s="7" t="str">
        <f>IF(A146="","",IF(COUNTIFS(OCORRENCIAS!$B$2:$B$2000,A146,OCORRENCIAS!$Z$2:$Z$2000,"Sim")&gt;0,"Sim","Não"))</f>
        <v/>
      </c>
      <c r="CD146" s="7" t="str">
        <f t="shared" si="44"/>
        <v/>
      </c>
      <c r="CE146" s="7"/>
      <c r="CF146" s="7" t="str">
        <f t="shared" ca="1" si="45"/>
        <v xml:space="preserve">Motorista GR; Motorista seguradora; Veículo GR; Checklist; Espelhamento; SMP; Averbação; </v>
      </c>
      <c r="CG146" s="7" t="str">
        <f t="shared" si="46"/>
        <v/>
      </c>
      <c r="CH146" s="7" t="str">
        <f t="shared" si="47"/>
        <v/>
      </c>
      <c r="CI146" s="7" t="str">
        <f t="shared" si="48"/>
        <v>Não</v>
      </c>
      <c r="CJ146" s="7" t="str">
        <f t="shared" si="49"/>
        <v/>
      </c>
      <c r="CK146" s="7"/>
      <c r="CL146" s="7"/>
      <c r="CM146" s="7"/>
      <c r="CN146" s="12"/>
      <c r="CO146" s="7"/>
      <c r="CP146" s="7" t="str">
        <f t="shared" ca="1" si="50"/>
        <v/>
      </c>
    </row>
    <row r="147" spans="1:94" x14ac:dyDescent="0.25">
      <c r="A147" s="7"/>
      <c r="B147" s="12"/>
      <c r="C147" s="7"/>
      <c r="D147" s="7"/>
      <c r="E147" s="7"/>
      <c r="F147" s="7" t="str">
        <f>IF(C147="","",IFERROR(INDEX(VEICULOS!$C:$C,MATCH(C147,VEICULOS!$A:$A,0)),"?")&amp;IF(D147="",""," + "&amp;IFERROR(INDEX(VEICULOS!$C:$C,MATCH(D147,VEICULOS!$A:$A,0)),"?"))&amp;IF(E147="",""," + "&amp;IFERROR(INDEX(VEICULOS!$C:$C,MATCH(E147,VEICULOS!$A:$A,0)),"?")))</f>
        <v/>
      </c>
      <c r="G147" s="7" t="str">
        <f>IF(C147="","",IFERROR(INDEX(VEICULOS!$I:$I,MATCH(C147,VEICULOS!$A:$A,0)),"Não cadastrado"))</f>
        <v/>
      </c>
      <c r="H147" s="7"/>
      <c r="I147" s="7" t="str">
        <f>IF(H147="","",IFERROR(INDEX(MOTORISTAS!$B:$B,MATCH(H147,MOTORISTAS!$A:$A,0)),"Não cadastrado"))</f>
        <v/>
      </c>
      <c r="J147" s="7"/>
      <c r="K147" s="7"/>
      <c r="L147" s="7" t="str">
        <f>IF(K147="","",IFERROR(INDEX(MOTORISTAS!$B:$B,MATCH(K147,MOTORISTAS!$A:$A,0)),"Não cadastrado"))</f>
        <v/>
      </c>
      <c r="M147" s="7" t="str">
        <f>IF(H147="","",IFERROR(INDEX(MOTORISTAS!$AA:$AA,MATCH(H147,MOTORISTAS!$A:$A,0)),"Não cadastrado"))</f>
        <v/>
      </c>
      <c r="N147" s="7" t="str">
        <f>IF(H147="","",IF(COUNTIFS(CONSULTAS!$C$2:$C$2000,H147,CONSULTAS!$E$2:$E$2000,"GR",CONSULTAS!$S$2:$S$2000,"Sim")&gt;0,"Sim","Não"))</f>
        <v/>
      </c>
      <c r="O147" s="7" t="str">
        <f>IF(H147="","",IFERROR(INDEX(CONSULTAS!$L:$L,MATCH(H147&amp;"#GR",CONSULTAS!$T:$T,0)),"—"))</f>
        <v/>
      </c>
      <c r="P147" s="13" t="str">
        <f>IF(H147="","",IFERROR(INDEX(CONSULTAS!$Q:$Q,MATCH(H147&amp;"#GR",CONSULTAS!$T:$T,0)),""))</f>
        <v/>
      </c>
      <c r="Q147" s="7" t="str">
        <f>IF(H147="","",IF(COUNTIFS(CONSULTAS!$C$2:$C$2000,H147,CONSULTAS!$E$2:$E$2000,"Seguradora",CONSULTAS!$S$2:$S$2000,"Sim")&gt;0,"Sim","Não"))</f>
        <v/>
      </c>
      <c r="R147" s="7" t="str">
        <f>IF(H147="","",IFERROR(INDEX(CONSULTAS!$L:$L,MATCH(H147&amp;"#Seguradora",CONSULTAS!$T:$T,0)),"—"))</f>
        <v/>
      </c>
      <c r="S147" s="13" t="str">
        <f>IF(H147="","",IFERROR(INDEX(CONSULTAS!$Q:$Q,MATCH(H147&amp;"#Seguradora",CONSULTAS!$T:$T,0)),""))</f>
        <v/>
      </c>
      <c r="T147" s="10" t="str">
        <f>IF(H147="","",IFERROR(INDEX(CONSULTAS!$N:$N,MATCH(H147&amp;"#GR",CONSULTAS!$T:$T,0)),""))</f>
        <v/>
      </c>
      <c r="U147" s="7" t="str">
        <f>IF(K147="","N/A",IF(AND(COUNTIFS(CONSULTAS!$C$2:$C$2000,K147,CONSULTAS!$E$2:$E$2000,"GR",CONSULTAS!$S$2:$S$2000,"Sim")&gt;0,COUNTIFS(CONSULTAS!$C$2:$C$2000,K147,CONSULTAS!$E$2:$E$2000,"Seguradora",CONSULTAS!$S$2:$S$2000,"Sim")&gt;0),"Sim","Não"))</f>
        <v>N/A</v>
      </c>
      <c r="V147" s="7" t="str">
        <f>IF(C147="","",IFERROR(INDEX(VEICULOS!$X:$X,MATCH(C147,VEICULOS!$A:$A,0)),"Não"))</f>
        <v/>
      </c>
      <c r="W147" s="7"/>
      <c r="X147" s="7"/>
      <c r="Y147" s="7"/>
      <c r="Z147" s="10"/>
      <c r="AA147" s="7"/>
      <c r="AB147" s="10" t="str">
        <f t="shared" si="34"/>
        <v/>
      </c>
      <c r="AC147" s="7">
        <f>IF(OR(Y147="",AB147=""),0,SUMPRODUCT((PGR_REGRAS!$C$2:$C$61=Y147)*(PGR_REGRAS!$D$2:$D$61&lt;=AB147)*(PGR_REGRAS!$E$2:$E$61&gt;=AB147)*(PGR_REGRAS!$C$2:$C$61&lt;&gt;"")*ROW(PGR_REGRAS!$C$2:$C$61)))</f>
        <v>0</v>
      </c>
      <c r="AD147" s="7" t="str">
        <f>IF(AC147=0,IF(Y147="","","Sem regra - consultar seguradora"),INDEX(PGR_REGRAS!$A:$A,AC147))</f>
        <v/>
      </c>
      <c r="AE147" s="7" t="str">
        <f>IF(AC147=0,"",INDEX(PGR_REGRAS!$T:$T,AC147))</f>
        <v/>
      </c>
      <c r="AF147" s="7" t="str">
        <f>IF(AC147=0,"",INDEX(PGR_REGRAS!$I:$I,AC147))</f>
        <v/>
      </c>
      <c r="AG147" s="7" t="str">
        <f>IF(AC147=0,"",INDEX(PGR_REGRAS!$K:$K,AC147))</f>
        <v/>
      </c>
      <c r="AH147" s="7" t="str">
        <f t="shared" si="35"/>
        <v/>
      </c>
      <c r="AI147" s="7"/>
      <c r="AJ147" s="7"/>
      <c r="AK147" s="7"/>
      <c r="AL147" s="7"/>
      <c r="AM147" s="7"/>
      <c r="AN147" s="7"/>
      <c r="AO147" s="13"/>
      <c r="AP147" s="12"/>
      <c r="AQ147" s="12"/>
      <c r="AR147" s="7" t="str">
        <f>IF(C147="","",IFERROR(INDEX(RASTREADORES!$F:$F,MATCH(C147&amp;"#Principal",RASTREADORES!$Y:$Y,0))&amp;" ("&amp;INDEX(RASTREADORES!$G:$G,MATCH(C147&amp;"#Principal",RASTREADORES!$Y:$Y,0))&amp;")","Sem rastreador principal"))</f>
        <v/>
      </c>
      <c r="AS147" s="7" t="str">
        <f>IF(C147="","",IFERROR(INDEX(RASTREADORES!$H:$H,MATCH(C147&amp;"#Principal",RASTREADORES!$Y:$Y,0)),"—"))</f>
        <v/>
      </c>
      <c r="AT147" s="7" t="str">
        <f>IF(C147="","",IFERROR(INDEX(RASTREADORES!$A:$A,MATCH(C147&amp;"#Redundante",RASTREADORES!$Y:$Y,0)),IFERROR(INDEX(RASTREADORES!$A:$A,MATCH(C147&amp;"#Isca retornável",RASTREADORES!$Y:$Y,0)),IFERROR(INDEX(RASTREADORES!$A:$A,MATCH(C147&amp;"#Isca descartável",RASTREADORES!$Y:$Y,0)),"Nenhum"))))</f>
        <v/>
      </c>
      <c r="AU147" s="7" t="str">
        <f>IF(C147="","",IFERROR(INDEX(RASTREADORES!$L:$L,MATCH(C147&amp;"#Principal",RASTREADORES!$Y:$Y,0)),""))</f>
        <v/>
      </c>
      <c r="AV147" s="7" t="str">
        <f>IF(C147="","",IF(COUNTIFS(ESPELHAMENTOS!$B$2:$B$2000,C147,ESPELHAMENTOS!$O$2:$O$2000,"Sim")&gt;0,"Sim","Não"))</f>
        <v/>
      </c>
      <c r="AW147" s="7" t="str">
        <f>IF(C147="","",COUNTIFS(ESPELHAMENTOS!$B$2:$B$2000,C147,ESPELHAMENTOS!$O$2:$O$2000,"Sim"))</f>
        <v/>
      </c>
      <c r="AX147" s="7" t="str">
        <f>IF(C147="","",IF(COUNTIFS(ESPELHAMENTOS!$B$2:$B$2000,C147,ESPELHAMENTOS!$O$2:$O$2000,"Sim",ESPELHAMENTOS!$E$2:$E$2000,"GR transportadora")&gt;0,"Sim","Não"))</f>
        <v/>
      </c>
      <c r="AY147" s="7" t="str">
        <f>IF(OR(AQ147="",C147=""),"",IFERROR(ROUND((AQ147-SUMPRODUCT(MIN((ESPELHAMENTOS!$C$2:$C$2000=A147)*ESPELHAMENTOS!$H$2:$H$2000+(ESPELHAMENTOS!$C$2:$C$2000&lt;&gt;A147)*99999)))*24,1),""))</f>
        <v/>
      </c>
      <c r="AZ147" s="7" t="str">
        <f ca="1">IF(C147="","",IF(COUNTIFS(CHECKLISTS!$B$2:$B$2000,C147,CHECKLISTS!$AH$2:$AH$2000,"Válido",CHECKLISTS!$AG$2:$AG$2000,"&gt;="&amp;INT(IF(AO147="",TODAY(),AO147)))+COUNTIFS(CHECKLISTS!$B$2:$B$2000,C147,CHECKLISTS!$AH$2:$AH$2000,"Vence &lt;=7d",CHECKLISTS!$AG$2:$AG$2000,"&gt;="&amp;INT(IF(AO147="",TODAY(),AO147)))&gt;0,"Sim","Não"))</f>
        <v/>
      </c>
      <c r="BA147" s="13" t="str">
        <f>IF(C147="","",IF(COUNTIFS(CHECKLISTS!$B$2:$B$2000,C147,CHECKLISTS!$AF$2:$AF$2000,"Aprovado")=0,"",SUMPRODUCT(MAX((CHECKLISTS!$B$2:$B$2000=C147)*CHECKLISTS!$AG$2:$AG$2000))))</f>
        <v/>
      </c>
      <c r="BB147" s="7" t="str">
        <f>IF(A147="","",IF(COUNTIFS(SMP!$B$2:$B$2000,A147,SMP!$I$2:$I$2000,"Liberada")+COUNTIFS(SMP!$B$2:$B$2000,A147,SMP!$I$2:$I$2000,"Em andamento")+COUNTIFS(SMP!$B$2:$B$2000,A147,SMP!$I$2:$I$2000,"Finalizada")&gt;0,"Sim","Não"))</f>
        <v/>
      </c>
      <c r="BC147" s="7" t="str">
        <f>IF(A147="","",IFERROR(INDEX(SMP!$A:$A,MATCH(A147,SMP!$B:$B,0)),"—"))</f>
        <v/>
      </c>
      <c r="BD147" s="7" t="str">
        <f>IF(A147="","",IFERROR(INDEX(SMP!$I:$I,MATCH(A147,SMP!$B:$B,0)),"Não aberta"))</f>
        <v/>
      </c>
      <c r="BE147" s="7" t="str">
        <f>IF(A147="","",IFERROR(INDEX(SMP!$D:$D,MATCH(A147,SMP!$B:$B,0)),""))</f>
        <v/>
      </c>
      <c r="BF147" s="7" t="str">
        <f>IF(A147="","",IF(COUNTIFS(AVERBACOES!$B$2:$B$2000,A147,AVERBACOES!$Q$2:$Q$2000,"Averbado completo")+COUNTIFS(AVERBACOES!$B$2:$B$2000,A147,AVERBACOES!$Q$2:$Q$2000,"Averbado CRT")+COUNTIFS(AVERBACOES!$B$2:$B$2000,A147,AVERBACOES!$Q$2:$Q$2000,"Averbado CT-e")+COUNTIFS(AVERBACOES!$B$2:$B$2000,A147,AVERBACOES!$Q$2:$Q$2000,"Averbado MDF-e")+COUNTIFS(AVERBACOES!$B$2:$B$2000,A147,AVERBACOES!$Q$2:$Q$2000,"Averbado pelo embarcador")&gt;0,"Sim","Não"))</f>
        <v/>
      </c>
      <c r="BG147" s="7" t="str">
        <f>IF(A147="","",IFERROR(INDEX(AVERBACOES!$L:$L,MATCH(A147,AVERBACOES!$B:$B,0)),"—"))</f>
        <v/>
      </c>
      <c r="BH147" s="7"/>
      <c r="BI147" s="7"/>
      <c r="BJ147" s="7"/>
      <c r="BK147" s="7"/>
      <c r="BL147" s="7"/>
      <c r="BM147" s="7">
        <f t="shared" si="36"/>
        <v>0</v>
      </c>
      <c r="BN147" s="7" t="str">
        <f t="shared" si="37"/>
        <v/>
      </c>
      <c r="BO147" s="7" t="str">
        <f t="shared" si="38"/>
        <v/>
      </c>
      <c r="BP147" s="7" t="str">
        <f t="shared" si="39"/>
        <v/>
      </c>
      <c r="BQ147" s="7" t="str">
        <f t="shared" si="40"/>
        <v/>
      </c>
      <c r="BR147" s="12"/>
      <c r="BS147" s="7" t="str">
        <f t="shared" si="41"/>
        <v/>
      </c>
      <c r="BT147" s="7" t="str">
        <f>IF(C147="","",IF(BV147=0,"Sem posição registrada",IFERROR(INDEX(POSICOES!$E:$E,MATCH(C147&amp;"#"&amp;ROUND(BV147*1440,0),POSICOES!$R:$R,0)),"?")))</f>
        <v/>
      </c>
      <c r="BU147" s="7" t="str">
        <f>IF(OR(C147="",BV147=0),"",IFERROR(INDEX(POSICOES!$F:$F,MATCH(C147&amp;"#"&amp;ROUND(BV147*1440,0),POSICOES!$R:$R,0))&amp;"/"&amp;INDEX(POSICOES!$G:$G,MATCH(C147&amp;"#"&amp;ROUND(BV147*1440,0),POSICOES!$R:$R,0))&amp;" - "&amp;INDEX(POSICOES!$H:$H,MATCH(C147&amp;"#"&amp;ROUND(BV147*1440,0),POSICOES!$R:$R,0)),""))</f>
        <v/>
      </c>
      <c r="BV147" s="14">
        <f>IF(C147="",0,SUMPRODUCT(MAX((POSICOES!$C$2:$C$3000=C147)*POSICOES!$B$2:$B$3000)))</f>
        <v>0</v>
      </c>
      <c r="BW147" s="7" t="str">
        <f t="shared" ca="1" si="42"/>
        <v/>
      </c>
      <c r="BX147" s="7" t="str">
        <f t="shared" ca="1" si="43"/>
        <v/>
      </c>
      <c r="BY147" s="12"/>
      <c r="BZ147" s="12"/>
      <c r="CA147" s="7" t="str">
        <f>IF(A147="","",IF(COUNTIFS(FRONTEIRA!$B$2:$B$2000,A147,FRONTEIRA!$AA$2:$AA$2000,"Sim")=0,"",ROUND(SUMIFS(FRONTEIRA!$Y$2:$Y$2000,FRONTEIRA!$B$2:$B$2000,A147,FRONTEIRA!$AA$2:$AA$2000,"Sim"),1)))</f>
        <v/>
      </c>
      <c r="CB147" s="7" t="str">
        <f>IF(A147="","",IFERROR(INDEX(FRONTEIRA!$L:$L,MATCH(A147,FRONTEIRA!$B:$B,0)),""))</f>
        <v/>
      </c>
      <c r="CC147" s="7" t="str">
        <f>IF(A147="","",IF(COUNTIFS(OCORRENCIAS!$B$2:$B$2000,A147,OCORRENCIAS!$Z$2:$Z$2000,"Sim")&gt;0,"Sim","Não"))</f>
        <v/>
      </c>
      <c r="CD147" s="7" t="str">
        <f t="shared" si="44"/>
        <v/>
      </c>
      <c r="CE147" s="7"/>
      <c r="CF147" s="7" t="str">
        <f t="shared" ca="1" si="45"/>
        <v xml:space="preserve">Motorista GR; Motorista seguradora; Veículo GR; Checklist; Espelhamento; SMP; Averbação; </v>
      </c>
      <c r="CG147" s="7" t="str">
        <f t="shared" si="46"/>
        <v/>
      </c>
      <c r="CH147" s="7" t="str">
        <f t="shared" si="47"/>
        <v/>
      </c>
      <c r="CI147" s="7" t="str">
        <f t="shared" si="48"/>
        <v>Não</v>
      </c>
      <c r="CJ147" s="7" t="str">
        <f t="shared" si="49"/>
        <v/>
      </c>
      <c r="CK147" s="7"/>
      <c r="CL147" s="7"/>
      <c r="CM147" s="7"/>
      <c r="CN147" s="12"/>
      <c r="CO147" s="7"/>
      <c r="CP147" s="7" t="str">
        <f t="shared" ca="1" si="50"/>
        <v/>
      </c>
    </row>
    <row r="148" spans="1:94" x14ac:dyDescent="0.25">
      <c r="A148" s="7"/>
      <c r="B148" s="12"/>
      <c r="C148" s="7"/>
      <c r="D148" s="7"/>
      <c r="E148" s="7"/>
      <c r="F148" s="7" t="str">
        <f>IF(C148="","",IFERROR(INDEX(VEICULOS!$C:$C,MATCH(C148,VEICULOS!$A:$A,0)),"?")&amp;IF(D148="",""," + "&amp;IFERROR(INDEX(VEICULOS!$C:$C,MATCH(D148,VEICULOS!$A:$A,0)),"?"))&amp;IF(E148="",""," + "&amp;IFERROR(INDEX(VEICULOS!$C:$C,MATCH(E148,VEICULOS!$A:$A,0)),"?")))</f>
        <v/>
      </c>
      <c r="G148" s="7" t="str">
        <f>IF(C148="","",IFERROR(INDEX(VEICULOS!$I:$I,MATCH(C148,VEICULOS!$A:$A,0)),"Não cadastrado"))</f>
        <v/>
      </c>
      <c r="H148" s="7"/>
      <c r="I148" s="7" t="str">
        <f>IF(H148="","",IFERROR(INDEX(MOTORISTAS!$B:$B,MATCH(H148,MOTORISTAS!$A:$A,0)),"Não cadastrado"))</f>
        <v/>
      </c>
      <c r="J148" s="7"/>
      <c r="K148" s="7"/>
      <c r="L148" s="7" t="str">
        <f>IF(K148="","",IFERROR(INDEX(MOTORISTAS!$B:$B,MATCH(K148,MOTORISTAS!$A:$A,0)),"Não cadastrado"))</f>
        <v/>
      </c>
      <c r="M148" s="7" t="str">
        <f>IF(H148="","",IFERROR(INDEX(MOTORISTAS!$AA:$AA,MATCH(H148,MOTORISTAS!$A:$A,0)),"Não cadastrado"))</f>
        <v/>
      </c>
      <c r="N148" s="7" t="str">
        <f>IF(H148="","",IF(COUNTIFS(CONSULTAS!$C$2:$C$2000,H148,CONSULTAS!$E$2:$E$2000,"GR",CONSULTAS!$S$2:$S$2000,"Sim")&gt;0,"Sim","Não"))</f>
        <v/>
      </c>
      <c r="O148" s="7" t="str">
        <f>IF(H148="","",IFERROR(INDEX(CONSULTAS!$L:$L,MATCH(H148&amp;"#GR",CONSULTAS!$T:$T,0)),"—"))</f>
        <v/>
      </c>
      <c r="P148" s="13" t="str">
        <f>IF(H148="","",IFERROR(INDEX(CONSULTAS!$Q:$Q,MATCH(H148&amp;"#GR",CONSULTAS!$T:$T,0)),""))</f>
        <v/>
      </c>
      <c r="Q148" s="7" t="str">
        <f>IF(H148="","",IF(COUNTIFS(CONSULTAS!$C$2:$C$2000,H148,CONSULTAS!$E$2:$E$2000,"Seguradora",CONSULTAS!$S$2:$S$2000,"Sim")&gt;0,"Sim","Não"))</f>
        <v/>
      </c>
      <c r="R148" s="7" t="str">
        <f>IF(H148="","",IFERROR(INDEX(CONSULTAS!$L:$L,MATCH(H148&amp;"#Seguradora",CONSULTAS!$T:$T,0)),"—"))</f>
        <v/>
      </c>
      <c r="S148" s="13" t="str">
        <f>IF(H148="","",IFERROR(INDEX(CONSULTAS!$Q:$Q,MATCH(H148&amp;"#Seguradora",CONSULTAS!$T:$T,0)),""))</f>
        <v/>
      </c>
      <c r="T148" s="10" t="str">
        <f>IF(H148="","",IFERROR(INDEX(CONSULTAS!$N:$N,MATCH(H148&amp;"#GR",CONSULTAS!$T:$T,0)),""))</f>
        <v/>
      </c>
      <c r="U148" s="7" t="str">
        <f>IF(K148="","N/A",IF(AND(COUNTIFS(CONSULTAS!$C$2:$C$2000,K148,CONSULTAS!$E$2:$E$2000,"GR",CONSULTAS!$S$2:$S$2000,"Sim")&gt;0,COUNTIFS(CONSULTAS!$C$2:$C$2000,K148,CONSULTAS!$E$2:$E$2000,"Seguradora",CONSULTAS!$S$2:$S$2000,"Sim")&gt;0),"Sim","Não"))</f>
        <v>N/A</v>
      </c>
      <c r="V148" s="7" t="str">
        <f>IF(C148="","",IFERROR(INDEX(VEICULOS!$X:$X,MATCH(C148,VEICULOS!$A:$A,0)),"Não"))</f>
        <v/>
      </c>
      <c r="W148" s="7"/>
      <c r="X148" s="7"/>
      <c r="Y148" s="7"/>
      <c r="Z148" s="10"/>
      <c r="AA148" s="7"/>
      <c r="AB148" s="10" t="str">
        <f t="shared" si="34"/>
        <v/>
      </c>
      <c r="AC148" s="7">
        <f>IF(OR(Y148="",AB148=""),0,SUMPRODUCT((PGR_REGRAS!$C$2:$C$61=Y148)*(PGR_REGRAS!$D$2:$D$61&lt;=AB148)*(PGR_REGRAS!$E$2:$E$61&gt;=AB148)*(PGR_REGRAS!$C$2:$C$61&lt;&gt;"")*ROW(PGR_REGRAS!$C$2:$C$61)))</f>
        <v>0</v>
      </c>
      <c r="AD148" s="7" t="str">
        <f>IF(AC148=0,IF(Y148="","","Sem regra - consultar seguradora"),INDEX(PGR_REGRAS!$A:$A,AC148))</f>
        <v/>
      </c>
      <c r="AE148" s="7" t="str">
        <f>IF(AC148=0,"",INDEX(PGR_REGRAS!$T:$T,AC148))</f>
        <v/>
      </c>
      <c r="AF148" s="7" t="str">
        <f>IF(AC148=0,"",INDEX(PGR_REGRAS!$I:$I,AC148))</f>
        <v/>
      </c>
      <c r="AG148" s="7" t="str">
        <f>IF(AC148=0,"",INDEX(PGR_REGRAS!$K:$K,AC148))</f>
        <v/>
      </c>
      <c r="AH148" s="7" t="str">
        <f t="shared" si="35"/>
        <v/>
      </c>
      <c r="AI148" s="7"/>
      <c r="AJ148" s="7"/>
      <c r="AK148" s="7"/>
      <c r="AL148" s="7"/>
      <c r="AM148" s="7"/>
      <c r="AN148" s="7"/>
      <c r="AO148" s="13"/>
      <c r="AP148" s="12"/>
      <c r="AQ148" s="12"/>
      <c r="AR148" s="7" t="str">
        <f>IF(C148="","",IFERROR(INDEX(RASTREADORES!$F:$F,MATCH(C148&amp;"#Principal",RASTREADORES!$Y:$Y,0))&amp;" ("&amp;INDEX(RASTREADORES!$G:$G,MATCH(C148&amp;"#Principal",RASTREADORES!$Y:$Y,0))&amp;")","Sem rastreador principal"))</f>
        <v/>
      </c>
      <c r="AS148" s="7" t="str">
        <f>IF(C148="","",IFERROR(INDEX(RASTREADORES!$H:$H,MATCH(C148&amp;"#Principal",RASTREADORES!$Y:$Y,0)),"—"))</f>
        <v/>
      </c>
      <c r="AT148" s="7" t="str">
        <f>IF(C148="","",IFERROR(INDEX(RASTREADORES!$A:$A,MATCH(C148&amp;"#Redundante",RASTREADORES!$Y:$Y,0)),IFERROR(INDEX(RASTREADORES!$A:$A,MATCH(C148&amp;"#Isca retornável",RASTREADORES!$Y:$Y,0)),IFERROR(INDEX(RASTREADORES!$A:$A,MATCH(C148&amp;"#Isca descartável",RASTREADORES!$Y:$Y,0)),"Nenhum"))))</f>
        <v/>
      </c>
      <c r="AU148" s="7" t="str">
        <f>IF(C148="","",IFERROR(INDEX(RASTREADORES!$L:$L,MATCH(C148&amp;"#Principal",RASTREADORES!$Y:$Y,0)),""))</f>
        <v/>
      </c>
      <c r="AV148" s="7" t="str">
        <f>IF(C148="","",IF(COUNTIFS(ESPELHAMENTOS!$B$2:$B$2000,C148,ESPELHAMENTOS!$O$2:$O$2000,"Sim")&gt;0,"Sim","Não"))</f>
        <v/>
      </c>
      <c r="AW148" s="7" t="str">
        <f>IF(C148="","",COUNTIFS(ESPELHAMENTOS!$B$2:$B$2000,C148,ESPELHAMENTOS!$O$2:$O$2000,"Sim"))</f>
        <v/>
      </c>
      <c r="AX148" s="7" t="str">
        <f>IF(C148="","",IF(COUNTIFS(ESPELHAMENTOS!$B$2:$B$2000,C148,ESPELHAMENTOS!$O$2:$O$2000,"Sim",ESPELHAMENTOS!$E$2:$E$2000,"GR transportadora")&gt;0,"Sim","Não"))</f>
        <v/>
      </c>
      <c r="AY148" s="7" t="str">
        <f>IF(OR(AQ148="",C148=""),"",IFERROR(ROUND((AQ148-SUMPRODUCT(MIN((ESPELHAMENTOS!$C$2:$C$2000=A148)*ESPELHAMENTOS!$H$2:$H$2000+(ESPELHAMENTOS!$C$2:$C$2000&lt;&gt;A148)*99999)))*24,1),""))</f>
        <v/>
      </c>
      <c r="AZ148" s="7" t="str">
        <f ca="1">IF(C148="","",IF(COUNTIFS(CHECKLISTS!$B$2:$B$2000,C148,CHECKLISTS!$AH$2:$AH$2000,"Válido",CHECKLISTS!$AG$2:$AG$2000,"&gt;="&amp;INT(IF(AO148="",TODAY(),AO148)))+COUNTIFS(CHECKLISTS!$B$2:$B$2000,C148,CHECKLISTS!$AH$2:$AH$2000,"Vence &lt;=7d",CHECKLISTS!$AG$2:$AG$2000,"&gt;="&amp;INT(IF(AO148="",TODAY(),AO148)))&gt;0,"Sim","Não"))</f>
        <v/>
      </c>
      <c r="BA148" s="13" t="str">
        <f>IF(C148="","",IF(COUNTIFS(CHECKLISTS!$B$2:$B$2000,C148,CHECKLISTS!$AF$2:$AF$2000,"Aprovado")=0,"",SUMPRODUCT(MAX((CHECKLISTS!$B$2:$B$2000=C148)*CHECKLISTS!$AG$2:$AG$2000))))</f>
        <v/>
      </c>
      <c r="BB148" s="7" t="str">
        <f>IF(A148="","",IF(COUNTIFS(SMP!$B$2:$B$2000,A148,SMP!$I$2:$I$2000,"Liberada")+COUNTIFS(SMP!$B$2:$B$2000,A148,SMP!$I$2:$I$2000,"Em andamento")+COUNTIFS(SMP!$B$2:$B$2000,A148,SMP!$I$2:$I$2000,"Finalizada")&gt;0,"Sim","Não"))</f>
        <v/>
      </c>
      <c r="BC148" s="7" t="str">
        <f>IF(A148="","",IFERROR(INDEX(SMP!$A:$A,MATCH(A148,SMP!$B:$B,0)),"—"))</f>
        <v/>
      </c>
      <c r="BD148" s="7" t="str">
        <f>IF(A148="","",IFERROR(INDEX(SMP!$I:$I,MATCH(A148,SMP!$B:$B,0)),"Não aberta"))</f>
        <v/>
      </c>
      <c r="BE148" s="7" t="str">
        <f>IF(A148="","",IFERROR(INDEX(SMP!$D:$D,MATCH(A148,SMP!$B:$B,0)),""))</f>
        <v/>
      </c>
      <c r="BF148" s="7" t="str">
        <f>IF(A148="","",IF(COUNTIFS(AVERBACOES!$B$2:$B$2000,A148,AVERBACOES!$Q$2:$Q$2000,"Averbado completo")+COUNTIFS(AVERBACOES!$B$2:$B$2000,A148,AVERBACOES!$Q$2:$Q$2000,"Averbado CRT")+COUNTIFS(AVERBACOES!$B$2:$B$2000,A148,AVERBACOES!$Q$2:$Q$2000,"Averbado CT-e")+COUNTIFS(AVERBACOES!$B$2:$B$2000,A148,AVERBACOES!$Q$2:$Q$2000,"Averbado MDF-e")+COUNTIFS(AVERBACOES!$B$2:$B$2000,A148,AVERBACOES!$Q$2:$Q$2000,"Averbado pelo embarcador")&gt;0,"Sim","Não"))</f>
        <v/>
      </c>
      <c r="BG148" s="7" t="str">
        <f>IF(A148="","",IFERROR(INDEX(AVERBACOES!$L:$L,MATCH(A148,AVERBACOES!$B:$B,0)),"—"))</f>
        <v/>
      </c>
      <c r="BH148" s="7"/>
      <c r="BI148" s="7"/>
      <c r="BJ148" s="7"/>
      <c r="BK148" s="7"/>
      <c r="BL148" s="7"/>
      <c r="BM148" s="7">
        <f t="shared" si="36"/>
        <v>0</v>
      </c>
      <c r="BN148" s="7" t="str">
        <f t="shared" si="37"/>
        <v/>
      </c>
      <c r="BO148" s="7" t="str">
        <f t="shared" si="38"/>
        <v/>
      </c>
      <c r="BP148" s="7" t="str">
        <f t="shared" si="39"/>
        <v/>
      </c>
      <c r="BQ148" s="7" t="str">
        <f t="shared" si="40"/>
        <v/>
      </c>
      <c r="BR148" s="12"/>
      <c r="BS148" s="7" t="str">
        <f t="shared" si="41"/>
        <v/>
      </c>
      <c r="BT148" s="7" t="str">
        <f>IF(C148="","",IF(BV148=0,"Sem posição registrada",IFERROR(INDEX(POSICOES!$E:$E,MATCH(C148&amp;"#"&amp;ROUND(BV148*1440,0),POSICOES!$R:$R,0)),"?")))</f>
        <v/>
      </c>
      <c r="BU148" s="7" t="str">
        <f>IF(OR(C148="",BV148=0),"",IFERROR(INDEX(POSICOES!$F:$F,MATCH(C148&amp;"#"&amp;ROUND(BV148*1440,0),POSICOES!$R:$R,0))&amp;"/"&amp;INDEX(POSICOES!$G:$G,MATCH(C148&amp;"#"&amp;ROUND(BV148*1440,0),POSICOES!$R:$R,0))&amp;" - "&amp;INDEX(POSICOES!$H:$H,MATCH(C148&amp;"#"&amp;ROUND(BV148*1440,0),POSICOES!$R:$R,0)),""))</f>
        <v/>
      </c>
      <c r="BV148" s="14">
        <f>IF(C148="",0,SUMPRODUCT(MAX((POSICOES!$C$2:$C$3000=C148)*POSICOES!$B$2:$B$3000)))</f>
        <v>0</v>
      </c>
      <c r="BW148" s="7" t="str">
        <f t="shared" ca="1" si="42"/>
        <v/>
      </c>
      <c r="BX148" s="7" t="str">
        <f t="shared" ca="1" si="43"/>
        <v/>
      </c>
      <c r="BY148" s="12"/>
      <c r="BZ148" s="12"/>
      <c r="CA148" s="7" t="str">
        <f>IF(A148="","",IF(COUNTIFS(FRONTEIRA!$B$2:$B$2000,A148,FRONTEIRA!$AA$2:$AA$2000,"Sim")=0,"",ROUND(SUMIFS(FRONTEIRA!$Y$2:$Y$2000,FRONTEIRA!$B$2:$B$2000,A148,FRONTEIRA!$AA$2:$AA$2000,"Sim"),1)))</f>
        <v/>
      </c>
      <c r="CB148" s="7" t="str">
        <f>IF(A148="","",IFERROR(INDEX(FRONTEIRA!$L:$L,MATCH(A148,FRONTEIRA!$B:$B,0)),""))</f>
        <v/>
      </c>
      <c r="CC148" s="7" t="str">
        <f>IF(A148="","",IF(COUNTIFS(OCORRENCIAS!$B$2:$B$2000,A148,OCORRENCIAS!$Z$2:$Z$2000,"Sim")&gt;0,"Sim","Não"))</f>
        <v/>
      </c>
      <c r="CD148" s="7" t="str">
        <f t="shared" si="44"/>
        <v/>
      </c>
      <c r="CE148" s="7"/>
      <c r="CF148" s="7" t="str">
        <f t="shared" ca="1" si="45"/>
        <v xml:space="preserve">Motorista GR; Motorista seguradora; Veículo GR; Checklist; Espelhamento; SMP; Averbação; </v>
      </c>
      <c r="CG148" s="7" t="str">
        <f t="shared" si="46"/>
        <v/>
      </c>
      <c r="CH148" s="7" t="str">
        <f t="shared" si="47"/>
        <v/>
      </c>
      <c r="CI148" s="7" t="str">
        <f t="shared" si="48"/>
        <v>Não</v>
      </c>
      <c r="CJ148" s="7" t="str">
        <f t="shared" si="49"/>
        <v/>
      </c>
      <c r="CK148" s="7"/>
      <c r="CL148" s="7"/>
      <c r="CM148" s="7"/>
      <c r="CN148" s="12"/>
      <c r="CO148" s="7"/>
      <c r="CP148" s="7" t="str">
        <f t="shared" ca="1" si="50"/>
        <v/>
      </c>
    </row>
    <row r="149" spans="1:94" x14ac:dyDescent="0.25">
      <c r="A149" s="7"/>
      <c r="B149" s="12"/>
      <c r="C149" s="7"/>
      <c r="D149" s="7"/>
      <c r="E149" s="7"/>
      <c r="F149" s="7" t="str">
        <f>IF(C149="","",IFERROR(INDEX(VEICULOS!$C:$C,MATCH(C149,VEICULOS!$A:$A,0)),"?")&amp;IF(D149="",""," + "&amp;IFERROR(INDEX(VEICULOS!$C:$C,MATCH(D149,VEICULOS!$A:$A,0)),"?"))&amp;IF(E149="",""," + "&amp;IFERROR(INDEX(VEICULOS!$C:$C,MATCH(E149,VEICULOS!$A:$A,0)),"?")))</f>
        <v/>
      </c>
      <c r="G149" s="7" t="str">
        <f>IF(C149="","",IFERROR(INDEX(VEICULOS!$I:$I,MATCH(C149,VEICULOS!$A:$A,0)),"Não cadastrado"))</f>
        <v/>
      </c>
      <c r="H149" s="7"/>
      <c r="I149" s="7" t="str">
        <f>IF(H149="","",IFERROR(INDEX(MOTORISTAS!$B:$B,MATCH(H149,MOTORISTAS!$A:$A,0)),"Não cadastrado"))</f>
        <v/>
      </c>
      <c r="J149" s="7"/>
      <c r="K149" s="7"/>
      <c r="L149" s="7" t="str">
        <f>IF(K149="","",IFERROR(INDEX(MOTORISTAS!$B:$B,MATCH(K149,MOTORISTAS!$A:$A,0)),"Não cadastrado"))</f>
        <v/>
      </c>
      <c r="M149" s="7" t="str">
        <f>IF(H149="","",IFERROR(INDEX(MOTORISTAS!$AA:$AA,MATCH(H149,MOTORISTAS!$A:$A,0)),"Não cadastrado"))</f>
        <v/>
      </c>
      <c r="N149" s="7" t="str">
        <f>IF(H149="","",IF(COUNTIFS(CONSULTAS!$C$2:$C$2000,H149,CONSULTAS!$E$2:$E$2000,"GR",CONSULTAS!$S$2:$S$2000,"Sim")&gt;0,"Sim","Não"))</f>
        <v/>
      </c>
      <c r="O149" s="7" t="str">
        <f>IF(H149="","",IFERROR(INDEX(CONSULTAS!$L:$L,MATCH(H149&amp;"#GR",CONSULTAS!$T:$T,0)),"—"))</f>
        <v/>
      </c>
      <c r="P149" s="13" t="str">
        <f>IF(H149="","",IFERROR(INDEX(CONSULTAS!$Q:$Q,MATCH(H149&amp;"#GR",CONSULTAS!$T:$T,0)),""))</f>
        <v/>
      </c>
      <c r="Q149" s="7" t="str">
        <f>IF(H149="","",IF(COUNTIFS(CONSULTAS!$C$2:$C$2000,H149,CONSULTAS!$E$2:$E$2000,"Seguradora",CONSULTAS!$S$2:$S$2000,"Sim")&gt;0,"Sim","Não"))</f>
        <v/>
      </c>
      <c r="R149" s="7" t="str">
        <f>IF(H149="","",IFERROR(INDEX(CONSULTAS!$L:$L,MATCH(H149&amp;"#Seguradora",CONSULTAS!$T:$T,0)),"—"))</f>
        <v/>
      </c>
      <c r="S149" s="13" t="str">
        <f>IF(H149="","",IFERROR(INDEX(CONSULTAS!$Q:$Q,MATCH(H149&amp;"#Seguradora",CONSULTAS!$T:$T,0)),""))</f>
        <v/>
      </c>
      <c r="T149" s="10" t="str">
        <f>IF(H149="","",IFERROR(INDEX(CONSULTAS!$N:$N,MATCH(H149&amp;"#GR",CONSULTAS!$T:$T,0)),""))</f>
        <v/>
      </c>
      <c r="U149" s="7" t="str">
        <f>IF(K149="","N/A",IF(AND(COUNTIFS(CONSULTAS!$C$2:$C$2000,K149,CONSULTAS!$E$2:$E$2000,"GR",CONSULTAS!$S$2:$S$2000,"Sim")&gt;0,COUNTIFS(CONSULTAS!$C$2:$C$2000,K149,CONSULTAS!$E$2:$E$2000,"Seguradora",CONSULTAS!$S$2:$S$2000,"Sim")&gt;0),"Sim","Não"))</f>
        <v>N/A</v>
      </c>
      <c r="V149" s="7" t="str">
        <f>IF(C149="","",IFERROR(INDEX(VEICULOS!$X:$X,MATCH(C149,VEICULOS!$A:$A,0)),"Não"))</f>
        <v/>
      </c>
      <c r="W149" s="7"/>
      <c r="X149" s="7"/>
      <c r="Y149" s="7"/>
      <c r="Z149" s="10"/>
      <c r="AA149" s="7"/>
      <c r="AB149" s="10" t="str">
        <f t="shared" si="34"/>
        <v/>
      </c>
      <c r="AC149" s="7">
        <f>IF(OR(Y149="",AB149=""),0,SUMPRODUCT((PGR_REGRAS!$C$2:$C$61=Y149)*(PGR_REGRAS!$D$2:$D$61&lt;=AB149)*(PGR_REGRAS!$E$2:$E$61&gt;=AB149)*(PGR_REGRAS!$C$2:$C$61&lt;&gt;"")*ROW(PGR_REGRAS!$C$2:$C$61)))</f>
        <v>0</v>
      </c>
      <c r="AD149" s="7" t="str">
        <f>IF(AC149=0,IF(Y149="","","Sem regra - consultar seguradora"),INDEX(PGR_REGRAS!$A:$A,AC149))</f>
        <v/>
      </c>
      <c r="AE149" s="7" t="str">
        <f>IF(AC149=0,"",INDEX(PGR_REGRAS!$T:$T,AC149))</f>
        <v/>
      </c>
      <c r="AF149" s="7" t="str">
        <f>IF(AC149=0,"",INDEX(PGR_REGRAS!$I:$I,AC149))</f>
        <v/>
      </c>
      <c r="AG149" s="7" t="str">
        <f>IF(AC149=0,"",INDEX(PGR_REGRAS!$K:$K,AC149))</f>
        <v/>
      </c>
      <c r="AH149" s="7" t="str">
        <f t="shared" si="35"/>
        <v/>
      </c>
      <c r="AI149" s="7"/>
      <c r="AJ149" s="7"/>
      <c r="AK149" s="7"/>
      <c r="AL149" s="7"/>
      <c r="AM149" s="7"/>
      <c r="AN149" s="7"/>
      <c r="AO149" s="13"/>
      <c r="AP149" s="12"/>
      <c r="AQ149" s="12"/>
      <c r="AR149" s="7" t="str">
        <f>IF(C149="","",IFERROR(INDEX(RASTREADORES!$F:$F,MATCH(C149&amp;"#Principal",RASTREADORES!$Y:$Y,0))&amp;" ("&amp;INDEX(RASTREADORES!$G:$G,MATCH(C149&amp;"#Principal",RASTREADORES!$Y:$Y,0))&amp;")","Sem rastreador principal"))</f>
        <v/>
      </c>
      <c r="AS149" s="7" t="str">
        <f>IF(C149="","",IFERROR(INDEX(RASTREADORES!$H:$H,MATCH(C149&amp;"#Principal",RASTREADORES!$Y:$Y,0)),"—"))</f>
        <v/>
      </c>
      <c r="AT149" s="7" t="str">
        <f>IF(C149="","",IFERROR(INDEX(RASTREADORES!$A:$A,MATCH(C149&amp;"#Redundante",RASTREADORES!$Y:$Y,0)),IFERROR(INDEX(RASTREADORES!$A:$A,MATCH(C149&amp;"#Isca retornável",RASTREADORES!$Y:$Y,0)),IFERROR(INDEX(RASTREADORES!$A:$A,MATCH(C149&amp;"#Isca descartável",RASTREADORES!$Y:$Y,0)),"Nenhum"))))</f>
        <v/>
      </c>
      <c r="AU149" s="7" t="str">
        <f>IF(C149="","",IFERROR(INDEX(RASTREADORES!$L:$L,MATCH(C149&amp;"#Principal",RASTREADORES!$Y:$Y,0)),""))</f>
        <v/>
      </c>
      <c r="AV149" s="7" t="str">
        <f>IF(C149="","",IF(COUNTIFS(ESPELHAMENTOS!$B$2:$B$2000,C149,ESPELHAMENTOS!$O$2:$O$2000,"Sim")&gt;0,"Sim","Não"))</f>
        <v/>
      </c>
      <c r="AW149" s="7" t="str">
        <f>IF(C149="","",COUNTIFS(ESPELHAMENTOS!$B$2:$B$2000,C149,ESPELHAMENTOS!$O$2:$O$2000,"Sim"))</f>
        <v/>
      </c>
      <c r="AX149" s="7" t="str">
        <f>IF(C149="","",IF(COUNTIFS(ESPELHAMENTOS!$B$2:$B$2000,C149,ESPELHAMENTOS!$O$2:$O$2000,"Sim",ESPELHAMENTOS!$E$2:$E$2000,"GR transportadora")&gt;0,"Sim","Não"))</f>
        <v/>
      </c>
      <c r="AY149" s="7" t="str">
        <f>IF(OR(AQ149="",C149=""),"",IFERROR(ROUND((AQ149-SUMPRODUCT(MIN((ESPELHAMENTOS!$C$2:$C$2000=A149)*ESPELHAMENTOS!$H$2:$H$2000+(ESPELHAMENTOS!$C$2:$C$2000&lt;&gt;A149)*99999)))*24,1),""))</f>
        <v/>
      </c>
      <c r="AZ149" s="7" t="str">
        <f ca="1">IF(C149="","",IF(COUNTIFS(CHECKLISTS!$B$2:$B$2000,C149,CHECKLISTS!$AH$2:$AH$2000,"Válido",CHECKLISTS!$AG$2:$AG$2000,"&gt;="&amp;INT(IF(AO149="",TODAY(),AO149)))+COUNTIFS(CHECKLISTS!$B$2:$B$2000,C149,CHECKLISTS!$AH$2:$AH$2000,"Vence &lt;=7d",CHECKLISTS!$AG$2:$AG$2000,"&gt;="&amp;INT(IF(AO149="",TODAY(),AO149)))&gt;0,"Sim","Não"))</f>
        <v/>
      </c>
      <c r="BA149" s="13" t="str">
        <f>IF(C149="","",IF(COUNTIFS(CHECKLISTS!$B$2:$B$2000,C149,CHECKLISTS!$AF$2:$AF$2000,"Aprovado")=0,"",SUMPRODUCT(MAX((CHECKLISTS!$B$2:$B$2000=C149)*CHECKLISTS!$AG$2:$AG$2000))))</f>
        <v/>
      </c>
      <c r="BB149" s="7" t="str">
        <f>IF(A149="","",IF(COUNTIFS(SMP!$B$2:$B$2000,A149,SMP!$I$2:$I$2000,"Liberada")+COUNTIFS(SMP!$B$2:$B$2000,A149,SMP!$I$2:$I$2000,"Em andamento")+COUNTIFS(SMP!$B$2:$B$2000,A149,SMP!$I$2:$I$2000,"Finalizada")&gt;0,"Sim","Não"))</f>
        <v/>
      </c>
      <c r="BC149" s="7" t="str">
        <f>IF(A149="","",IFERROR(INDEX(SMP!$A:$A,MATCH(A149,SMP!$B:$B,0)),"—"))</f>
        <v/>
      </c>
      <c r="BD149" s="7" t="str">
        <f>IF(A149="","",IFERROR(INDEX(SMP!$I:$I,MATCH(A149,SMP!$B:$B,0)),"Não aberta"))</f>
        <v/>
      </c>
      <c r="BE149" s="7" t="str">
        <f>IF(A149="","",IFERROR(INDEX(SMP!$D:$D,MATCH(A149,SMP!$B:$B,0)),""))</f>
        <v/>
      </c>
      <c r="BF149" s="7" t="str">
        <f>IF(A149="","",IF(COUNTIFS(AVERBACOES!$B$2:$B$2000,A149,AVERBACOES!$Q$2:$Q$2000,"Averbado completo")+COUNTIFS(AVERBACOES!$B$2:$B$2000,A149,AVERBACOES!$Q$2:$Q$2000,"Averbado CRT")+COUNTIFS(AVERBACOES!$B$2:$B$2000,A149,AVERBACOES!$Q$2:$Q$2000,"Averbado CT-e")+COUNTIFS(AVERBACOES!$B$2:$B$2000,A149,AVERBACOES!$Q$2:$Q$2000,"Averbado MDF-e")+COUNTIFS(AVERBACOES!$B$2:$B$2000,A149,AVERBACOES!$Q$2:$Q$2000,"Averbado pelo embarcador")&gt;0,"Sim","Não"))</f>
        <v/>
      </c>
      <c r="BG149" s="7" t="str">
        <f>IF(A149="","",IFERROR(INDEX(AVERBACOES!$L:$L,MATCH(A149,AVERBACOES!$B:$B,0)),"—"))</f>
        <v/>
      </c>
      <c r="BH149" s="7"/>
      <c r="BI149" s="7"/>
      <c r="BJ149" s="7"/>
      <c r="BK149" s="7"/>
      <c r="BL149" s="7"/>
      <c r="BM149" s="7">
        <f t="shared" si="36"/>
        <v>0</v>
      </c>
      <c r="BN149" s="7" t="str">
        <f t="shared" si="37"/>
        <v/>
      </c>
      <c r="BO149" s="7" t="str">
        <f t="shared" si="38"/>
        <v/>
      </c>
      <c r="BP149" s="7" t="str">
        <f t="shared" si="39"/>
        <v/>
      </c>
      <c r="BQ149" s="7" t="str">
        <f t="shared" si="40"/>
        <v/>
      </c>
      <c r="BR149" s="12"/>
      <c r="BS149" s="7" t="str">
        <f t="shared" si="41"/>
        <v/>
      </c>
      <c r="BT149" s="7" t="str">
        <f>IF(C149="","",IF(BV149=0,"Sem posição registrada",IFERROR(INDEX(POSICOES!$E:$E,MATCH(C149&amp;"#"&amp;ROUND(BV149*1440,0),POSICOES!$R:$R,0)),"?")))</f>
        <v/>
      </c>
      <c r="BU149" s="7" t="str">
        <f>IF(OR(C149="",BV149=0),"",IFERROR(INDEX(POSICOES!$F:$F,MATCH(C149&amp;"#"&amp;ROUND(BV149*1440,0),POSICOES!$R:$R,0))&amp;"/"&amp;INDEX(POSICOES!$G:$G,MATCH(C149&amp;"#"&amp;ROUND(BV149*1440,0),POSICOES!$R:$R,0))&amp;" - "&amp;INDEX(POSICOES!$H:$H,MATCH(C149&amp;"#"&amp;ROUND(BV149*1440,0),POSICOES!$R:$R,0)),""))</f>
        <v/>
      </c>
      <c r="BV149" s="14">
        <f>IF(C149="",0,SUMPRODUCT(MAX((POSICOES!$C$2:$C$3000=C149)*POSICOES!$B$2:$B$3000)))</f>
        <v>0</v>
      </c>
      <c r="BW149" s="7" t="str">
        <f t="shared" ca="1" si="42"/>
        <v/>
      </c>
      <c r="BX149" s="7" t="str">
        <f t="shared" ca="1" si="43"/>
        <v/>
      </c>
      <c r="BY149" s="12"/>
      <c r="BZ149" s="12"/>
      <c r="CA149" s="7" t="str">
        <f>IF(A149="","",IF(COUNTIFS(FRONTEIRA!$B$2:$B$2000,A149,FRONTEIRA!$AA$2:$AA$2000,"Sim")=0,"",ROUND(SUMIFS(FRONTEIRA!$Y$2:$Y$2000,FRONTEIRA!$B$2:$B$2000,A149,FRONTEIRA!$AA$2:$AA$2000,"Sim"),1)))</f>
        <v/>
      </c>
      <c r="CB149" s="7" t="str">
        <f>IF(A149="","",IFERROR(INDEX(FRONTEIRA!$L:$L,MATCH(A149,FRONTEIRA!$B:$B,0)),""))</f>
        <v/>
      </c>
      <c r="CC149" s="7" t="str">
        <f>IF(A149="","",IF(COUNTIFS(OCORRENCIAS!$B$2:$B$2000,A149,OCORRENCIAS!$Z$2:$Z$2000,"Sim")&gt;0,"Sim","Não"))</f>
        <v/>
      </c>
      <c r="CD149" s="7" t="str">
        <f t="shared" si="44"/>
        <v/>
      </c>
      <c r="CE149" s="7"/>
      <c r="CF149" s="7" t="str">
        <f t="shared" ca="1" si="45"/>
        <v xml:space="preserve">Motorista GR; Motorista seguradora; Veículo GR; Checklist; Espelhamento; SMP; Averbação; </v>
      </c>
      <c r="CG149" s="7" t="str">
        <f t="shared" si="46"/>
        <v/>
      </c>
      <c r="CH149" s="7" t="str">
        <f t="shared" si="47"/>
        <v/>
      </c>
      <c r="CI149" s="7" t="str">
        <f t="shared" si="48"/>
        <v>Não</v>
      </c>
      <c r="CJ149" s="7" t="str">
        <f t="shared" si="49"/>
        <v/>
      </c>
      <c r="CK149" s="7"/>
      <c r="CL149" s="7"/>
      <c r="CM149" s="7"/>
      <c r="CN149" s="12"/>
      <c r="CO149" s="7"/>
      <c r="CP149" s="7" t="str">
        <f t="shared" ca="1" si="50"/>
        <v/>
      </c>
    </row>
    <row r="150" spans="1:94" x14ac:dyDescent="0.25">
      <c r="A150" s="7"/>
      <c r="B150" s="12"/>
      <c r="C150" s="7"/>
      <c r="D150" s="7"/>
      <c r="E150" s="7"/>
      <c r="F150" s="7" t="str">
        <f>IF(C150="","",IFERROR(INDEX(VEICULOS!$C:$C,MATCH(C150,VEICULOS!$A:$A,0)),"?")&amp;IF(D150="",""," + "&amp;IFERROR(INDEX(VEICULOS!$C:$C,MATCH(D150,VEICULOS!$A:$A,0)),"?"))&amp;IF(E150="",""," + "&amp;IFERROR(INDEX(VEICULOS!$C:$C,MATCH(E150,VEICULOS!$A:$A,0)),"?")))</f>
        <v/>
      </c>
      <c r="G150" s="7" t="str">
        <f>IF(C150="","",IFERROR(INDEX(VEICULOS!$I:$I,MATCH(C150,VEICULOS!$A:$A,0)),"Não cadastrado"))</f>
        <v/>
      </c>
      <c r="H150" s="7"/>
      <c r="I150" s="7" t="str">
        <f>IF(H150="","",IFERROR(INDEX(MOTORISTAS!$B:$B,MATCH(H150,MOTORISTAS!$A:$A,0)),"Não cadastrado"))</f>
        <v/>
      </c>
      <c r="J150" s="7"/>
      <c r="K150" s="7"/>
      <c r="L150" s="7" t="str">
        <f>IF(K150="","",IFERROR(INDEX(MOTORISTAS!$B:$B,MATCH(K150,MOTORISTAS!$A:$A,0)),"Não cadastrado"))</f>
        <v/>
      </c>
      <c r="M150" s="7" t="str">
        <f>IF(H150="","",IFERROR(INDEX(MOTORISTAS!$AA:$AA,MATCH(H150,MOTORISTAS!$A:$A,0)),"Não cadastrado"))</f>
        <v/>
      </c>
      <c r="N150" s="7" t="str">
        <f>IF(H150="","",IF(COUNTIFS(CONSULTAS!$C$2:$C$2000,H150,CONSULTAS!$E$2:$E$2000,"GR",CONSULTAS!$S$2:$S$2000,"Sim")&gt;0,"Sim","Não"))</f>
        <v/>
      </c>
      <c r="O150" s="7" t="str">
        <f>IF(H150="","",IFERROR(INDEX(CONSULTAS!$L:$L,MATCH(H150&amp;"#GR",CONSULTAS!$T:$T,0)),"—"))</f>
        <v/>
      </c>
      <c r="P150" s="13" t="str">
        <f>IF(H150="","",IFERROR(INDEX(CONSULTAS!$Q:$Q,MATCH(H150&amp;"#GR",CONSULTAS!$T:$T,0)),""))</f>
        <v/>
      </c>
      <c r="Q150" s="7" t="str">
        <f>IF(H150="","",IF(COUNTIFS(CONSULTAS!$C$2:$C$2000,H150,CONSULTAS!$E$2:$E$2000,"Seguradora",CONSULTAS!$S$2:$S$2000,"Sim")&gt;0,"Sim","Não"))</f>
        <v/>
      </c>
      <c r="R150" s="7" t="str">
        <f>IF(H150="","",IFERROR(INDEX(CONSULTAS!$L:$L,MATCH(H150&amp;"#Seguradora",CONSULTAS!$T:$T,0)),"—"))</f>
        <v/>
      </c>
      <c r="S150" s="13" t="str">
        <f>IF(H150="","",IFERROR(INDEX(CONSULTAS!$Q:$Q,MATCH(H150&amp;"#Seguradora",CONSULTAS!$T:$T,0)),""))</f>
        <v/>
      </c>
      <c r="T150" s="10" t="str">
        <f>IF(H150="","",IFERROR(INDEX(CONSULTAS!$N:$N,MATCH(H150&amp;"#GR",CONSULTAS!$T:$T,0)),""))</f>
        <v/>
      </c>
      <c r="U150" s="7" t="str">
        <f>IF(K150="","N/A",IF(AND(COUNTIFS(CONSULTAS!$C$2:$C$2000,K150,CONSULTAS!$E$2:$E$2000,"GR",CONSULTAS!$S$2:$S$2000,"Sim")&gt;0,COUNTIFS(CONSULTAS!$C$2:$C$2000,K150,CONSULTAS!$E$2:$E$2000,"Seguradora",CONSULTAS!$S$2:$S$2000,"Sim")&gt;0),"Sim","Não"))</f>
        <v>N/A</v>
      </c>
      <c r="V150" s="7" t="str">
        <f>IF(C150="","",IFERROR(INDEX(VEICULOS!$X:$X,MATCH(C150,VEICULOS!$A:$A,0)),"Não"))</f>
        <v/>
      </c>
      <c r="W150" s="7"/>
      <c r="X150" s="7"/>
      <c r="Y150" s="7"/>
      <c r="Z150" s="10"/>
      <c r="AA150" s="7"/>
      <c r="AB150" s="10" t="str">
        <f t="shared" si="34"/>
        <v/>
      </c>
      <c r="AC150" s="7">
        <f>IF(OR(Y150="",AB150=""),0,SUMPRODUCT((PGR_REGRAS!$C$2:$C$61=Y150)*(PGR_REGRAS!$D$2:$D$61&lt;=AB150)*(PGR_REGRAS!$E$2:$E$61&gt;=AB150)*(PGR_REGRAS!$C$2:$C$61&lt;&gt;"")*ROW(PGR_REGRAS!$C$2:$C$61)))</f>
        <v>0</v>
      </c>
      <c r="AD150" s="7" t="str">
        <f>IF(AC150=0,IF(Y150="","","Sem regra - consultar seguradora"),INDEX(PGR_REGRAS!$A:$A,AC150))</f>
        <v/>
      </c>
      <c r="AE150" s="7" t="str">
        <f>IF(AC150=0,"",INDEX(PGR_REGRAS!$T:$T,AC150))</f>
        <v/>
      </c>
      <c r="AF150" s="7" t="str">
        <f>IF(AC150=0,"",INDEX(PGR_REGRAS!$I:$I,AC150))</f>
        <v/>
      </c>
      <c r="AG150" s="7" t="str">
        <f>IF(AC150=0,"",INDEX(PGR_REGRAS!$K:$K,AC150))</f>
        <v/>
      </c>
      <c r="AH150" s="7" t="str">
        <f t="shared" si="35"/>
        <v/>
      </c>
      <c r="AI150" s="7"/>
      <c r="AJ150" s="7"/>
      <c r="AK150" s="7"/>
      <c r="AL150" s="7"/>
      <c r="AM150" s="7"/>
      <c r="AN150" s="7"/>
      <c r="AO150" s="13"/>
      <c r="AP150" s="12"/>
      <c r="AQ150" s="12"/>
      <c r="AR150" s="7" t="str">
        <f>IF(C150="","",IFERROR(INDEX(RASTREADORES!$F:$F,MATCH(C150&amp;"#Principal",RASTREADORES!$Y:$Y,0))&amp;" ("&amp;INDEX(RASTREADORES!$G:$G,MATCH(C150&amp;"#Principal",RASTREADORES!$Y:$Y,0))&amp;")","Sem rastreador principal"))</f>
        <v/>
      </c>
      <c r="AS150" s="7" t="str">
        <f>IF(C150="","",IFERROR(INDEX(RASTREADORES!$H:$H,MATCH(C150&amp;"#Principal",RASTREADORES!$Y:$Y,0)),"—"))</f>
        <v/>
      </c>
      <c r="AT150" s="7" t="str">
        <f>IF(C150="","",IFERROR(INDEX(RASTREADORES!$A:$A,MATCH(C150&amp;"#Redundante",RASTREADORES!$Y:$Y,0)),IFERROR(INDEX(RASTREADORES!$A:$A,MATCH(C150&amp;"#Isca retornável",RASTREADORES!$Y:$Y,0)),IFERROR(INDEX(RASTREADORES!$A:$A,MATCH(C150&amp;"#Isca descartável",RASTREADORES!$Y:$Y,0)),"Nenhum"))))</f>
        <v/>
      </c>
      <c r="AU150" s="7" t="str">
        <f>IF(C150="","",IFERROR(INDEX(RASTREADORES!$L:$L,MATCH(C150&amp;"#Principal",RASTREADORES!$Y:$Y,0)),""))</f>
        <v/>
      </c>
      <c r="AV150" s="7" t="str">
        <f>IF(C150="","",IF(COUNTIFS(ESPELHAMENTOS!$B$2:$B$2000,C150,ESPELHAMENTOS!$O$2:$O$2000,"Sim")&gt;0,"Sim","Não"))</f>
        <v/>
      </c>
      <c r="AW150" s="7" t="str">
        <f>IF(C150="","",COUNTIFS(ESPELHAMENTOS!$B$2:$B$2000,C150,ESPELHAMENTOS!$O$2:$O$2000,"Sim"))</f>
        <v/>
      </c>
      <c r="AX150" s="7" t="str">
        <f>IF(C150="","",IF(COUNTIFS(ESPELHAMENTOS!$B$2:$B$2000,C150,ESPELHAMENTOS!$O$2:$O$2000,"Sim",ESPELHAMENTOS!$E$2:$E$2000,"GR transportadora")&gt;0,"Sim","Não"))</f>
        <v/>
      </c>
      <c r="AY150" s="7" t="str">
        <f>IF(OR(AQ150="",C150=""),"",IFERROR(ROUND((AQ150-SUMPRODUCT(MIN((ESPELHAMENTOS!$C$2:$C$2000=A150)*ESPELHAMENTOS!$H$2:$H$2000+(ESPELHAMENTOS!$C$2:$C$2000&lt;&gt;A150)*99999)))*24,1),""))</f>
        <v/>
      </c>
      <c r="AZ150" s="7" t="str">
        <f ca="1">IF(C150="","",IF(COUNTIFS(CHECKLISTS!$B$2:$B$2000,C150,CHECKLISTS!$AH$2:$AH$2000,"Válido",CHECKLISTS!$AG$2:$AG$2000,"&gt;="&amp;INT(IF(AO150="",TODAY(),AO150)))+COUNTIFS(CHECKLISTS!$B$2:$B$2000,C150,CHECKLISTS!$AH$2:$AH$2000,"Vence &lt;=7d",CHECKLISTS!$AG$2:$AG$2000,"&gt;="&amp;INT(IF(AO150="",TODAY(),AO150)))&gt;0,"Sim","Não"))</f>
        <v/>
      </c>
      <c r="BA150" s="13" t="str">
        <f>IF(C150="","",IF(COUNTIFS(CHECKLISTS!$B$2:$B$2000,C150,CHECKLISTS!$AF$2:$AF$2000,"Aprovado")=0,"",SUMPRODUCT(MAX((CHECKLISTS!$B$2:$B$2000=C150)*CHECKLISTS!$AG$2:$AG$2000))))</f>
        <v/>
      </c>
      <c r="BB150" s="7" t="str">
        <f>IF(A150="","",IF(COUNTIFS(SMP!$B$2:$B$2000,A150,SMP!$I$2:$I$2000,"Liberada")+COUNTIFS(SMP!$B$2:$B$2000,A150,SMP!$I$2:$I$2000,"Em andamento")+COUNTIFS(SMP!$B$2:$B$2000,A150,SMP!$I$2:$I$2000,"Finalizada")&gt;0,"Sim","Não"))</f>
        <v/>
      </c>
      <c r="BC150" s="7" t="str">
        <f>IF(A150="","",IFERROR(INDEX(SMP!$A:$A,MATCH(A150,SMP!$B:$B,0)),"—"))</f>
        <v/>
      </c>
      <c r="BD150" s="7" t="str">
        <f>IF(A150="","",IFERROR(INDEX(SMP!$I:$I,MATCH(A150,SMP!$B:$B,0)),"Não aberta"))</f>
        <v/>
      </c>
      <c r="BE150" s="7" t="str">
        <f>IF(A150="","",IFERROR(INDEX(SMP!$D:$D,MATCH(A150,SMP!$B:$B,0)),""))</f>
        <v/>
      </c>
      <c r="BF150" s="7" t="str">
        <f>IF(A150="","",IF(COUNTIFS(AVERBACOES!$B$2:$B$2000,A150,AVERBACOES!$Q$2:$Q$2000,"Averbado completo")+COUNTIFS(AVERBACOES!$B$2:$B$2000,A150,AVERBACOES!$Q$2:$Q$2000,"Averbado CRT")+COUNTIFS(AVERBACOES!$B$2:$B$2000,A150,AVERBACOES!$Q$2:$Q$2000,"Averbado CT-e")+COUNTIFS(AVERBACOES!$B$2:$B$2000,A150,AVERBACOES!$Q$2:$Q$2000,"Averbado MDF-e")+COUNTIFS(AVERBACOES!$B$2:$B$2000,A150,AVERBACOES!$Q$2:$Q$2000,"Averbado pelo embarcador")&gt;0,"Sim","Não"))</f>
        <v/>
      </c>
      <c r="BG150" s="7" t="str">
        <f>IF(A150="","",IFERROR(INDEX(AVERBACOES!$L:$L,MATCH(A150,AVERBACOES!$B:$B,0)),"—"))</f>
        <v/>
      </c>
      <c r="BH150" s="7"/>
      <c r="BI150" s="7"/>
      <c r="BJ150" s="7"/>
      <c r="BK150" s="7"/>
      <c r="BL150" s="7"/>
      <c r="BM150" s="7">
        <f t="shared" si="36"/>
        <v>0</v>
      </c>
      <c r="BN150" s="7" t="str">
        <f t="shared" si="37"/>
        <v/>
      </c>
      <c r="BO150" s="7" t="str">
        <f t="shared" si="38"/>
        <v/>
      </c>
      <c r="BP150" s="7" t="str">
        <f t="shared" si="39"/>
        <v/>
      </c>
      <c r="BQ150" s="7" t="str">
        <f t="shared" si="40"/>
        <v/>
      </c>
      <c r="BR150" s="12"/>
      <c r="BS150" s="7" t="str">
        <f t="shared" si="41"/>
        <v/>
      </c>
      <c r="BT150" s="7" t="str">
        <f>IF(C150="","",IF(BV150=0,"Sem posição registrada",IFERROR(INDEX(POSICOES!$E:$E,MATCH(C150&amp;"#"&amp;ROUND(BV150*1440,0),POSICOES!$R:$R,0)),"?")))</f>
        <v/>
      </c>
      <c r="BU150" s="7" t="str">
        <f>IF(OR(C150="",BV150=0),"",IFERROR(INDEX(POSICOES!$F:$F,MATCH(C150&amp;"#"&amp;ROUND(BV150*1440,0),POSICOES!$R:$R,0))&amp;"/"&amp;INDEX(POSICOES!$G:$G,MATCH(C150&amp;"#"&amp;ROUND(BV150*1440,0),POSICOES!$R:$R,0))&amp;" - "&amp;INDEX(POSICOES!$H:$H,MATCH(C150&amp;"#"&amp;ROUND(BV150*1440,0),POSICOES!$R:$R,0)),""))</f>
        <v/>
      </c>
      <c r="BV150" s="14">
        <f>IF(C150="",0,SUMPRODUCT(MAX((POSICOES!$C$2:$C$3000=C150)*POSICOES!$B$2:$B$3000)))</f>
        <v>0</v>
      </c>
      <c r="BW150" s="7" t="str">
        <f t="shared" ca="1" si="42"/>
        <v/>
      </c>
      <c r="BX150" s="7" t="str">
        <f t="shared" ca="1" si="43"/>
        <v/>
      </c>
      <c r="BY150" s="12"/>
      <c r="BZ150" s="12"/>
      <c r="CA150" s="7" t="str">
        <f>IF(A150="","",IF(COUNTIFS(FRONTEIRA!$B$2:$B$2000,A150,FRONTEIRA!$AA$2:$AA$2000,"Sim")=0,"",ROUND(SUMIFS(FRONTEIRA!$Y$2:$Y$2000,FRONTEIRA!$B$2:$B$2000,A150,FRONTEIRA!$AA$2:$AA$2000,"Sim"),1)))</f>
        <v/>
      </c>
      <c r="CB150" s="7" t="str">
        <f>IF(A150="","",IFERROR(INDEX(FRONTEIRA!$L:$L,MATCH(A150,FRONTEIRA!$B:$B,0)),""))</f>
        <v/>
      </c>
      <c r="CC150" s="7" t="str">
        <f>IF(A150="","",IF(COUNTIFS(OCORRENCIAS!$B$2:$B$2000,A150,OCORRENCIAS!$Z$2:$Z$2000,"Sim")&gt;0,"Sim","Não"))</f>
        <v/>
      </c>
      <c r="CD150" s="7" t="str">
        <f t="shared" si="44"/>
        <v/>
      </c>
      <c r="CE150" s="7"/>
      <c r="CF150" s="7" t="str">
        <f t="shared" ca="1" si="45"/>
        <v xml:space="preserve">Motorista GR; Motorista seguradora; Veículo GR; Checklist; Espelhamento; SMP; Averbação; </v>
      </c>
      <c r="CG150" s="7" t="str">
        <f t="shared" si="46"/>
        <v/>
      </c>
      <c r="CH150" s="7" t="str">
        <f t="shared" si="47"/>
        <v/>
      </c>
      <c r="CI150" s="7" t="str">
        <f t="shared" si="48"/>
        <v>Não</v>
      </c>
      <c r="CJ150" s="7" t="str">
        <f t="shared" si="49"/>
        <v/>
      </c>
      <c r="CK150" s="7"/>
      <c r="CL150" s="7"/>
      <c r="CM150" s="7"/>
      <c r="CN150" s="12"/>
      <c r="CO150" s="7"/>
      <c r="CP150" s="7" t="str">
        <f t="shared" ca="1" si="50"/>
        <v/>
      </c>
    </row>
    <row r="151" spans="1:94" x14ac:dyDescent="0.25">
      <c r="A151" s="7"/>
      <c r="B151" s="12"/>
      <c r="C151" s="7"/>
      <c r="D151" s="7"/>
      <c r="E151" s="7"/>
      <c r="F151" s="7" t="str">
        <f>IF(C151="","",IFERROR(INDEX(VEICULOS!$C:$C,MATCH(C151,VEICULOS!$A:$A,0)),"?")&amp;IF(D151="",""," + "&amp;IFERROR(INDEX(VEICULOS!$C:$C,MATCH(D151,VEICULOS!$A:$A,0)),"?"))&amp;IF(E151="",""," + "&amp;IFERROR(INDEX(VEICULOS!$C:$C,MATCH(E151,VEICULOS!$A:$A,0)),"?")))</f>
        <v/>
      </c>
      <c r="G151" s="7" t="str">
        <f>IF(C151="","",IFERROR(INDEX(VEICULOS!$I:$I,MATCH(C151,VEICULOS!$A:$A,0)),"Não cadastrado"))</f>
        <v/>
      </c>
      <c r="H151" s="7"/>
      <c r="I151" s="7" t="str">
        <f>IF(H151="","",IFERROR(INDEX(MOTORISTAS!$B:$B,MATCH(H151,MOTORISTAS!$A:$A,0)),"Não cadastrado"))</f>
        <v/>
      </c>
      <c r="J151" s="7"/>
      <c r="K151" s="7"/>
      <c r="L151" s="7" t="str">
        <f>IF(K151="","",IFERROR(INDEX(MOTORISTAS!$B:$B,MATCH(K151,MOTORISTAS!$A:$A,0)),"Não cadastrado"))</f>
        <v/>
      </c>
      <c r="M151" s="7" t="str">
        <f>IF(H151="","",IFERROR(INDEX(MOTORISTAS!$AA:$AA,MATCH(H151,MOTORISTAS!$A:$A,0)),"Não cadastrado"))</f>
        <v/>
      </c>
      <c r="N151" s="7" t="str">
        <f>IF(H151="","",IF(COUNTIFS(CONSULTAS!$C$2:$C$2000,H151,CONSULTAS!$E$2:$E$2000,"GR",CONSULTAS!$S$2:$S$2000,"Sim")&gt;0,"Sim","Não"))</f>
        <v/>
      </c>
      <c r="O151" s="7" t="str">
        <f>IF(H151="","",IFERROR(INDEX(CONSULTAS!$L:$L,MATCH(H151&amp;"#GR",CONSULTAS!$T:$T,0)),"—"))</f>
        <v/>
      </c>
      <c r="P151" s="13" t="str">
        <f>IF(H151="","",IFERROR(INDEX(CONSULTAS!$Q:$Q,MATCH(H151&amp;"#GR",CONSULTAS!$T:$T,0)),""))</f>
        <v/>
      </c>
      <c r="Q151" s="7" t="str">
        <f>IF(H151="","",IF(COUNTIFS(CONSULTAS!$C$2:$C$2000,H151,CONSULTAS!$E$2:$E$2000,"Seguradora",CONSULTAS!$S$2:$S$2000,"Sim")&gt;0,"Sim","Não"))</f>
        <v/>
      </c>
      <c r="R151" s="7" t="str">
        <f>IF(H151="","",IFERROR(INDEX(CONSULTAS!$L:$L,MATCH(H151&amp;"#Seguradora",CONSULTAS!$T:$T,0)),"—"))</f>
        <v/>
      </c>
      <c r="S151" s="13" t="str">
        <f>IF(H151="","",IFERROR(INDEX(CONSULTAS!$Q:$Q,MATCH(H151&amp;"#Seguradora",CONSULTAS!$T:$T,0)),""))</f>
        <v/>
      </c>
      <c r="T151" s="10" t="str">
        <f>IF(H151="","",IFERROR(INDEX(CONSULTAS!$N:$N,MATCH(H151&amp;"#GR",CONSULTAS!$T:$T,0)),""))</f>
        <v/>
      </c>
      <c r="U151" s="7" t="str">
        <f>IF(K151="","N/A",IF(AND(COUNTIFS(CONSULTAS!$C$2:$C$2000,K151,CONSULTAS!$E$2:$E$2000,"GR",CONSULTAS!$S$2:$S$2000,"Sim")&gt;0,COUNTIFS(CONSULTAS!$C$2:$C$2000,K151,CONSULTAS!$E$2:$E$2000,"Seguradora",CONSULTAS!$S$2:$S$2000,"Sim")&gt;0),"Sim","Não"))</f>
        <v>N/A</v>
      </c>
      <c r="V151" s="7" t="str">
        <f>IF(C151="","",IFERROR(INDEX(VEICULOS!$X:$X,MATCH(C151,VEICULOS!$A:$A,0)),"Não"))</f>
        <v/>
      </c>
      <c r="W151" s="7"/>
      <c r="X151" s="7"/>
      <c r="Y151" s="7"/>
      <c r="Z151" s="10"/>
      <c r="AA151" s="7"/>
      <c r="AB151" s="10" t="str">
        <f t="shared" si="34"/>
        <v/>
      </c>
      <c r="AC151" s="7">
        <f>IF(OR(Y151="",AB151=""),0,SUMPRODUCT((PGR_REGRAS!$C$2:$C$61=Y151)*(PGR_REGRAS!$D$2:$D$61&lt;=AB151)*(PGR_REGRAS!$E$2:$E$61&gt;=AB151)*(PGR_REGRAS!$C$2:$C$61&lt;&gt;"")*ROW(PGR_REGRAS!$C$2:$C$61)))</f>
        <v>0</v>
      </c>
      <c r="AD151" s="7" t="str">
        <f>IF(AC151=0,IF(Y151="","","Sem regra - consultar seguradora"),INDEX(PGR_REGRAS!$A:$A,AC151))</f>
        <v/>
      </c>
      <c r="AE151" s="7" t="str">
        <f>IF(AC151=0,"",INDEX(PGR_REGRAS!$T:$T,AC151))</f>
        <v/>
      </c>
      <c r="AF151" s="7" t="str">
        <f>IF(AC151=0,"",INDEX(PGR_REGRAS!$I:$I,AC151))</f>
        <v/>
      </c>
      <c r="AG151" s="7" t="str">
        <f>IF(AC151=0,"",INDEX(PGR_REGRAS!$K:$K,AC151))</f>
        <v/>
      </c>
      <c r="AH151" s="7" t="str">
        <f t="shared" si="35"/>
        <v/>
      </c>
      <c r="AI151" s="7"/>
      <c r="AJ151" s="7"/>
      <c r="AK151" s="7"/>
      <c r="AL151" s="7"/>
      <c r="AM151" s="7"/>
      <c r="AN151" s="7"/>
      <c r="AO151" s="13"/>
      <c r="AP151" s="12"/>
      <c r="AQ151" s="12"/>
      <c r="AR151" s="7" t="str">
        <f>IF(C151="","",IFERROR(INDEX(RASTREADORES!$F:$F,MATCH(C151&amp;"#Principal",RASTREADORES!$Y:$Y,0))&amp;" ("&amp;INDEX(RASTREADORES!$G:$G,MATCH(C151&amp;"#Principal",RASTREADORES!$Y:$Y,0))&amp;")","Sem rastreador principal"))</f>
        <v/>
      </c>
      <c r="AS151" s="7" t="str">
        <f>IF(C151="","",IFERROR(INDEX(RASTREADORES!$H:$H,MATCH(C151&amp;"#Principal",RASTREADORES!$Y:$Y,0)),"—"))</f>
        <v/>
      </c>
      <c r="AT151" s="7" t="str">
        <f>IF(C151="","",IFERROR(INDEX(RASTREADORES!$A:$A,MATCH(C151&amp;"#Redundante",RASTREADORES!$Y:$Y,0)),IFERROR(INDEX(RASTREADORES!$A:$A,MATCH(C151&amp;"#Isca retornável",RASTREADORES!$Y:$Y,0)),IFERROR(INDEX(RASTREADORES!$A:$A,MATCH(C151&amp;"#Isca descartável",RASTREADORES!$Y:$Y,0)),"Nenhum"))))</f>
        <v/>
      </c>
      <c r="AU151" s="7" t="str">
        <f>IF(C151="","",IFERROR(INDEX(RASTREADORES!$L:$L,MATCH(C151&amp;"#Principal",RASTREADORES!$Y:$Y,0)),""))</f>
        <v/>
      </c>
      <c r="AV151" s="7" t="str">
        <f>IF(C151="","",IF(COUNTIFS(ESPELHAMENTOS!$B$2:$B$2000,C151,ESPELHAMENTOS!$O$2:$O$2000,"Sim")&gt;0,"Sim","Não"))</f>
        <v/>
      </c>
      <c r="AW151" s="7" t="str">
        <f>IF(C151="","",COUNTIFS(ESPELHAMENTOS!$B$2:$B$2000,C151,ESPELHAMENTOS!$O$2:$O$2000,"Sim"))</f>
        <v/>
      </c>
      <c r="AX151" s="7" t="str">
        <f>IF(C151="","",IF(COUNTIFS(ESPELHAMENTOS!$B$2:$B$2000,C151,ESPELHAMENTOS!$O$2:$O$2000,"Sim",ESPELHAMENTOS!$E$2:$E$2000,"GR transportadora")&gt;0,"Sim","Não"))</f>
        <v/>
      </c>
      <c r="AY151" s="7" t="str">
        <f>IF(OR(AQ151="",C151=""),"",IFERROR(ROUND((AQ151-SUMPRODUCT(MIN((ESPELHAMENTOS!$C$2:$C$2000=A151)*ESPELHAMENTOS!$H$2:$H$2000+(ESPELHAMENTOS!$C$2:$C$2000&lt;&gt;A151)*99999)))*24,1),""))</f>
        <v/>
      </c>
      <c r="AZ151" s="7" t="str">
        <f ca="1">IF(C151="","",IF(COUNTIFS(CHECKLISTS!$B$2:$B$2000,C151,CHECKLISTS!$AH$2:$AH$2000,"Válido",CHECKLISTS!$AG$2:$AG$2000,"&gt;="&amp;INT(IF(AO151="",TODAY(),AO151)))+COUNTIFS(CHECKLISTS!$B$2:$B$2000,C151,CHECKLISTS!$AH$2:$AH$2000,"Vence &lt;=7d",CHECKLISTS!$AG$2:$AG$2000,"&gt;="&amp;INT(IF(AO151="",TODAY(),AO151)))&gt;0,"Sim","Não"))</f>
        <v/>
      </c>
      <c r="BA151" s="13" t="str">
        <f>IF(C151="","",IF(COUNTIFS(CHECKLISTS!$B$2:$B$2000,C151,CHECKLISTS!$AF$2:$AF$2000,"Aprovado")=0,"",SUMPRODUCT(MAX((CHECKLISTS!$B$2:$B$2000=C151)*CHECKLISTS!$AG$2:$AG$2000))))</f>
        <v/>
      </c>
      <c r="BB151" s="7" t="str">
        <f>IF(A151="","",IF(COUNTIFS(SMP!$B$2:$B$2000,A151,SMP!$I$2:$I$2000,"Liberada")+COUNTIFS(SMP!$B$2:$B$2000,A151,SMP!$I$2:$I$2000,"Em andamento")+COUNTIFS(SMP!$B$2:$B$2000,A151,SMP!$I$2:$I$2000,"Finalizada")&gt;0,"Sim","Não"))</f>
        <v/>
      </c>
      <c r="BC151" s="7" t="str">
        <f>IF(A151="","",IFERROR(INDEX(SMP!$A:$A,MATCH(A151,SMP!$B:$B,0)),"—"))</f>
        <v/>
      </c>
      <c r="BD151" s="7" t="str">
        <f>IF(A151="","",IFERROR(INDEX(SMP!$I:$I,MATCH(A151,SMP!$B:$B,0)),"Não aberta"))</f>
        <v/>
      </c>
      <c r="BE151" s="7" t="str">
        <f>IF(A151="","",IFERROR(INDEX(SMP!$D:$D,MATCH(A151,SMP!$B:$B,0)),""))</f>
        <v/>
      </c>
      <c r="BF151" s="7" t="str">
        <f>IF(A151="","",IF(COUNTIFS(AVERBACOES!$B$2:$B$2000,A151,AVERBACOES!$Q$2:$Q$2000,"Averbado completo")+COUNTIFS(AVERBACOES!$B$2:$B$2000,A151,AVERBACOES!$Q$2:$Q$2000,"Averbado CRT")+COUNTIFS(AVERBACOES!$B$2:$B$2000,A151,AVERBACOES!$Q$2:$Q$2000,"Averbado CT-e")+COUNTIFS(AVERBACOES!$B$2:$B$2000,A151,AVERBACOES!$Q$2:$Q$2000,"Averbado MDF-e")+COUNTIFS(AVERBACOES!$B$2:$B$2000,A151,AVERBACOES!$Q$2:$Q$2000,"Averbado pelo embarcador")&gt;0,"Sim","Não"))</f>
        <v/>
      </c>
      <c r="BG151" s="7" t="str">
        <f>IF(A151="","",IFERROR(INDEX(AVERBACOES!$L:$L,MATCH(A151,AVERBACOES!$B:$B,0)),"—"))</f>
        <v/>
      </c>
      <c r="BH151" s="7"/>
      <c r="BI151" s="7"/>
      <c r="BJ151" s="7"/>
      <c r="BK151" s="7"/>
      <c r="BL151" s="7"/>
      <c r="BM151" s="7">
        <f t="shared" si="36"/>
        <v>0</v>
      </c>
      <c r="BN151" s="7" t="str">
        <f t="shared" si="37"/>
        <v/>
      </c>
      <c r="BO151" s="7" t="str">
        <f t="shared" si="38"/>
        <v/>
      </c>
      <c r="BP151" s="7" t="str">
        <f t="shared" si="39"/>
        <v/>
      </c>
      <c r="BQ151" s="7" t="str">
        <f t="shared" si="40"/>
        <v/>
      </c>
      <c r="BR151" s="12"/>
      <c r="BS151" s="7" t="str">
        <f t="shared" si="41"/>
        <v/>
      </c>
      <c r="BT151" s="7" t="str">
        <f>IF(C151="","",IF(BV151=0,"Sem posição registrada",IFERROR(INDEX(POSICOES!$E:$E,MATCH(C151&amp;"#"&amp;ROUND(BV151*1440,0),POSICOES!$R:$R,0)),"?")))</f>
        <v/>
      </c>
      <c r="BU151" s="7" t="str">
        <f>IF(OR(C151="",BV151=0),"",IFERROR(INDEX(POSICOES!$F:$F,MATCH(C151&amp;"#"&amp;ROUND(BV151*1440,0),POSICOES!$R:$R,0))&amp;"/"&amp;INDEX(POSICOES!$G:$G,MATCH(C151&amp;"#"&amp;ROUND(BV151*1440,0),POSICOES!$R:$R,0))&amp;" - "&amp;INDEX(POSICOES!$H:$H,MATCH(C151&amp;"#"&amp;ROUND(BV151*1440,0),POSICOES!$R:$R,0)),""))</f>
        <v/>
      </c>
      <c r="BV151" s="14">
        <f>IF(C151="",0,SUMPRODUCT(MAX((POSICOES!$C$2:$C$3000=C151)*POSICOES!$B$2:$B$3000)))</f>
        <v>0</v>
      </c>
      <c r="BW151" s="7" t="str">
        <f t="shared" ca="1" si="42"/>
        <v/>
      </c>
      <c r="BX151" s="7" t="str">
        <f t="shared" ca="1" si="43"/>
        <v/>
      </c>
      <c r="BY151" s="12"/>
      <c r="BZ151" s="12"/>
      <c r="CA151" s="7" t="str">
        <f>IF(A151="","",IF(COUNTIFS(FRONTEIRA!$B$2:$B$2000,A151,FRONTEIRA!$AA$2:$AA$2000,"Sim")=0,"",ROUND(SUMIFS(FRONTEIRA!$Y$2:$Y$2000,FRONTEIRA!$B$2:$B$2000,A151,FRONTEIRA!$AA$2:$AA$2000,"Sim"),1)))</f>
        <v/>
      </c>
      <c r="CB151" s="7" t="str">
        <f>IF(A151="","",IFERROR(INDEX(FRONTEIRA!$L:$L,MATCH(A151,FRONTEIRA!$B:$B,0)),""))</f>
        <v/>
      </c>
      <c r="CC151" s="7" t="str">
        <f>IF(A151="","",IF(COUNTIFS(OCORRENCIAS!$B$2:$B$2000,A151,OCORRENCIAS!$Z$2:$Z$2000,"Sim")&gt;0,"Sim","Não"))</f>
        <v/>
      </c>
      <c r="CD151" s="7" t="str">
        <f t="shared" si="44"/>
        <v/>
      </c>
      <c r="CE151" s="7"/>
      <c r="CF151" s="7" t="str">
        <f t="shared" ca="1" si="45"/>
        <v xml:space="preserve">Motorista GR; Motorista seguradora; Veículo GR; Checklist; Espelhamento; SMP; Averbação; </v>
      </c>
      <c r="CG151" s="7" t="str">
        <f t="shared" si="46"/>
        <v/>
      </c>
      <c r="CH151" s="7" t="str">
        <f t="shared" si="47"/>
        <v/>
      </c>
      <c r="CI151" s="7" t="str">
        <f t="shared" si="48"/>
        <v>Não</v>
      </c>
      <c r="CJ151" s="7" t="str">
        <f t="shared" si="49"/>
        <v/>
      </c>
      <c r="CK151" s="7"/>
      <c r="CL151" s="7"/>
      <c r="CM151" s="7"/>
      <c r="CN151" s="12"/>
      <c r="CO151" s="7"/>
      <c r="CP151" s="7" t="str">
        <f t="shared" ca="1" si="50"/>
        <v/>
      </c>
    </row>
    <row r="152" spans="1:94" x14ac:dyDescent="0.25">
      <c r="A152" s="7"/>
      <c r="B152" s="12"/>
      <c r="C152" s="7"/>
      <c r="D152" s="7"/>
      <c r="E152" s="7"/>
      <c r="F152" s="7" t="str">
        <f>IF(C152="","",IFERROR(INDEX(VEICULOS!$C:$C,MATCH(C152,VEICULOS!$A:$A,0)),"?")&amp;IF(D152="",""," + "&amp;IFERROR(INDEX(VEICULOS!$C:$C,MATCH(D152,VEICULOS!$A:$A,0)),"?"))&amp;IF(E152="",""," + "&amp;IFERROR(INDEX(VEICULOS!$C:$C,MATCH(E152,VEICULOS!$A:$A,0)),"?")))</f>
        <v/>
      </c>
      <c r="G152" s="7" t="str">
        <f>IF(C152="","",IFERROR(INDEX(VEICULOS!$I:$I,MATCH(C152,VEICULOS!$A:$A,0)),"Não cadastrado"))</f>
        <v/>
      </c>
      <c r="H152" s="7"/>
      <c r="I152" s="7" t="str">
        <f>IF(H152="","",IFERROR(INDEX(MOTORISTAS!$B:$B,MATCH(H152,MOTORISTAS!$A:$A,0)),"Não cadastrado"))</f>
        <v/>
      </c>
      <c r="J152" s="7"/>
      <c r="K152" s="7"/>
      <c r="L152" s="7" t="str">
        <f>IF(K152="","",IFERROR(INDEX(MOTORISTAS!$B:$B,MATCH(K152,MOTORISTAS!$A:$A,0)),"Não cadastrado"))</f>
        <v/>
      </c>
      <c r="M152" s="7" t="str">
        <f>IF(H152="","",IFERROR(INDEX(MOTORISTAS!$AA:$AA,MATCH(H152,MOTORISTAS!$A:$A,0)),"Não cadastrado"))</f>
        <v/>
      </c>
      <c r="N152" s="7" t="str">
        <f>IF(H152="","",IF(COUNTIFS(CONSULTAS!$C$2:$C$2000,H152,CONSULTAS!$E$2:$E$2000,"GR",CONSULTAS!$S$2:$S$2000,"Sim")&gt;0,"Sim","Não"))</f>
        <v/>
      </c>
      <c r="O152" s="7" t="str">
        <f>IF(H152="","",IFERROR(INDEX(CONSULTAS!$L:$L,MATCH(H152&amp;"#GR",CONSULTAS!$T:$T,0)),"—"))</f>
        <v/>
      </c>
      <c r="P152" s="13" t="str">
        <f>IF(H152="","",IFERROR(INDEX(CONSULTAS!$Q:$Q,MATCH(H152&amp;"#GR",CONSULTAS!$T:$T,0)),""))</f>
        <v/>
      </c>
      <c r="Q152" s="7" t="str">
        <f>IF(H152="","",IF(COUNTIFS(CONSULTAS!$C$2:$C$2000,H152,CONSULTAS!$E$2:$E$2000,"Seguradora",CONSULTAS!$S$2:$S$2000,"Sim")&gt;0,"Sim","Não"))</f>
        <v/>
      </c>
      <c r="R152" s="7" t="str">
        <f>IF(H152="","",IFERROR(INDEX(CONSULTAS!$L:$L,MATCH(H152&amp;"#Seguradora",CONSULTAS!$T:$T,0)),"—"))</f>
        <v/>
      </c>
      <c r="S152" s="13" t="str">
        <f>IF(H152="","",IFERROR(INDEX(CONSULTAS!$Q:$Q,MATCH(H152&amp;"#Seguradora",CONSULTAS!$T:$T,0)),""))</f>
        <v/>
      </c>
      <c r="T152" s="10" t="str">
        <f>IF(H152="","",IFERROR(INDEX(CONSULTAS!$N:$N,MATCH(H152&amp;"#GR",CONSULTAS!$T:$T,0)),""))</f>
        <v/>
      </c>
      <c r="U152" s="7" t="str">
        <f>IF(K152="","N/A",IF(AND(COUNTIFS(CONSULTAS!$C$2:$C$2000,K152,CONSULTAS!$E$2:$E$2000,"GR",CONSULTAS!$S$2:$S$2000,"Sim")&gt;0,COUNTIFS(CONSULTAS!$C$2:$C$2000,K152,CONSULTAS!$E$2:$E$2000,"Seguradora",CONSULTAS!$S$2:$S$2000,"Sim")&gt;0),"Sim","Não"))</f>
        <v>N/A</v>
      </c>
      <c r="V152" s="7" t="str">
        <f>IF(C152="","",IFERROR(INDEX(VEICULOS!$X:$X,MATCH(C152,VEICULOS!$A:$A,0)),"Não"))</f>
        <v/>
      </c>
      <c r="W152" s="7"/>
      <c r="X152" s="7"/>
      <c r="Y152" s="7"/>
      <c r="Z152" s="10"/>
      <c r="AA152" s="7"/>
      <c r="AB152" s="10" t="str">
        <f t="shared" si="34"/>
        <v/>
      </c>
      <c r="AC152" s="7">
        <f>IF(OR(Y152="",AB152=""),0,SUMPRODUCT((PGR_REGRAS!$C$2:$C$61=Y152)*(PGR_REGRAS!$D$2:$D$61&lt;=AB152)*(PGR_REGRAS!$E$2:$E$61&gt;=AB152)*(PGR_REGRAS!$C$2:$C$61&lt;&gt;"")*ROW(PGR_REGRAS!$C$2:$C$61)))</f>
        <v>0</v>
      </c>
      <c r="AD152" s="7" t="str">
        <f>IF(AC152=0,IF(Y152="","","Sem regra - consultar seguradora"),INDEX(PGR_REGRAS!$A:$A,AC152))</f>
        <v/>
      </c>
      <c r="AE152" s="7" t="str">
        <f>IF(AC152=0,"",INDEX(PGR_REGRAS!$T:$T,AC152))</f>
        <v/>
      </c>
      <c r="AF152" s="7" t="str">
        <f>IF(AC152=0,"",INDEX(PGR_REGRAS!$I:$I,AC152))</f>
        <v/>
      </c>
      <c r="AG152" s="7" t="str">
        <f>IF(AC152=0,"",INDEX(PGR_REGRAS!$K:$K,AC152))</f>
        <v/>
      </c>
      <c r="AH152" s="7" t="str">
        <f t="shared" si="35"/>
        <v/>
      </c>
      <c r="AI152" s="7"/>
      <c r="AJ152" s="7"/>
      <c r="AK152" s="7"/>
      <c r="AL152" s="7"/>
      <c r="AM152" s="7"/>
      <c r="AN152" s="7"/>
      <c r="AO152" s="13"/>
      <c r="AP152" s="12"/>
      <c r="AQ152" s="12"/>
      <c r="AR152" s="7" t="str">
        <f>IF(C152="","",IFERROR(INDEX(RASTREADORES!$F:$F,MATCH(C152&amp;"#Principal",RASTREADORES!$Y:$Y,0))&amp;" ("&amp;INDEX(RASTREADORES!$G:$G,MATCH(C152&amp;"#Principal",RASTREADORES!$Y:$Y,0))&amp;")","Sem rastreador principal"))</f>
        <v/>
      </c>
      <c r="AS152" s="7" t="str">
        <f>IF(C152="","",IFERROR(INDEX(RASTREADORES!$H:$H,MATCH(C152&amp;"#Principal",RASTREADORES!$Y:$Y,0)),"—"))</f>
        <v/>
      </c>
      <c r="AT152" s="7" t="str">
        <f>IF(C152="","",IFERROR(INDEX(RASTREADORES!$A:$A,MATCH(C152&amp;"#Redundante",RASTREADORES!$Y:$Y,0)),IFERROR(INDEX(RASTREADORES!$A:$A,MATCH(C152&amp;"#Isca retornável",RASTREADORES!$Y:$Y,0)),IFERROR(INDEX(RASTREADORES!$A:$A,MATCH(C152&amp;"#Isca descartável",RASTREADORES!$Y:$Y,0)),"Nenhum"))))</f>
        <v/>
      </c>
      <c r="AU152" s="7" t="str">
        <f>IF(C152="","",IFERROR(INDEX(RASTREADORES!$L:$L,MATCH(C152&amp;"#Principal",RASTREADORES!$Y:$Y,0)),""))</f>
        <v/>
      </c>
      <c r="AV152" s="7" t="str">
        <f>IF(C152="","",IF(COUNTIFS(ESPELHAMENTOS!$B$2:$B$2000,C152,ESPELHAMENTOS!$O$2:$O$2000,"Sim")&gt;0,"Sim","Não"))</f>
        <v/>
      </c>
      <c r="AW152" s="7" t="str">
        <f>IF(C152="","",COUNTIFS(ESPELHAMENTOS!$B$2:$B$2000,C152,ESPELHAMENTOS!$O$2:$O$2000,"Sim"))</f>
        <v/>
      </c>
      <c r="AX152" s="7" t="str">
        <f>IF(C152="","",IF(COUNTIFS(ESPELHAMENTOS!$B$2:$B$2000,C152,ESPELHAMENTOS!$O$2:$O$2000,"Sim",ESPELHAMENTOS!$E$2:$E$2000,"GR transportadora")&gt;0,"Sim","Não"))</f>
        <v/>
      </c>
      <c r="AY152" s="7" t="str">
        <f>IF(OR(AQ152="",C152=""),"",IFERROR(ROUND((AQ152-SUMPRODUCT(MIN((ESPELHAMENTOS!$C$2:$C$2000=A152)*ESPELHAMENTOS!$H$2:$H$2000+(ESPELHAMENTOS!$C$2:$C$2000&lt;&gt;A152)*99999)))*24,1),""))</f>
        <v/>
      </c>
      <c r="AZ152" s="7" t="str">
        <f ca="1">IF(C152="","",IF(COUNTIFS(CHECKLISTS!$B$2:$B$2000,C152,CHECKLISTS!$AH$2:$AH$2000,"Válido",CHECKLISTS!$AG$2:$AG$2000,"&gt;="&amp;INT(IF(AO152="",TODAY(),AO152)))+COUNTIFS(CHECKLISTS!$B$2:$B$2000,C152,CHECKLISTS!$AH$2:$AH$2000,"Vence &lt;=7d",CHECKLISTS!$AG$2:$AG$2000,"&gt;="&amp;INT(IF(AO152="",TODAY(),AO152)))&gt;0,"Sim","Não"))</f>
        <v/>
      </c>
      <c r="BA152" s="13" t="str">
        <f>IF(C152="","",IF(COUNTIFS(CHECKLISTS!$B$2:$B$2000,C152,CHECKLISTS!$AF$2:$AF$2000,"Aprovado")=0,"",SUMPRODUCT(MAX((CHECKLISTS!$B$2:$B$2000=C152)*CHECKLISTS!$AG$2:$AG$2000))))</f>
        <v/>
      </c>
      <c r="BB152" s="7" t="str">
        <f>IF(A152="","",IF(COUNTIFS(SMP!$B$2:$B$2000,A152,SMP!$I$2:$I$2000,"Liberada")+COUNTIFS(SMP!$B$2:$B$2000,A152,SMP!$I$2:$I$2000,"Em andamento")+COUNTIFS(SMP!$B$2:$B$2000,A152,SMP!$I$2:$I$2000,"Finalizada")&gt;0,"Sim","Não"))</f>
        <v/>
      </c>
      <c r="BC152" s="7" t="str">
        <f>IF(A152="","",IFERROR(INDEX(SMP!$A:$A,MATCH(A152,SMP!$B:$B,0)),"—"))</f>
        <v/>
      </c>
      <c r="BD152" s="7" t="str">
        <f>IF(A152="","",IFERROR(INDEX(SMP!$I:$I,MATCH(A152,SMP!$B:$B,0)),"Não aberta"))</f>
        <v/>
      </c>
      <c r="BE152" s="7" t="str">
        <f>IF(A152="","",IFERROR(INDEX(SMP!$D:$D,MATCH(A152,SMP!$B:$B,0)),""))</f>
        <v/>
      </c>
      <c r="BF152" s="7" t="str">
        <f>IF(A152="","",IF(COUNTIFS(AVERBACOES!$B$2:$B$2000,A152,AVERBACOES!$Q$2:$Q$2000,"Averbado completo")+COUNTIFS(AVERBACOES!$B$2:$B$2000,A152,AVERBACOES!$Q$2:$Q$2000,"Averbado CRT")+COUNTIFS(AVERBACOES!$B$2:$B$2000,A152,AVERBACOES!$Q$2:$Q$2000,"Averbado CT-e")+COUNTIFS(AVERBACOES!$B$2:$B$2000,A152,AVERBACOES!$Q$2:$Q$2000,"Averbado MDF-e")+COUNTIFS(AVERBACOES!$B$2:$B$2000,A152,AVERBACOES!$Q$2:$Q$2000,"Averbado pelo embarcador")&gt;0,"Sim","Não"))</f>
        <v/>
      </c>
      <c r="BG152" s="7" t="str">
        <f>IF(A152="","",IFERROR(INDEX(AVERBACOES!$L:$L,MATCH(A152,AVERBACOES!$B:$B,0)),"—"))</f>
        <v/>
      </c>
      <c r="BH152" s="7"/>
      <c r="BI152" s="7"/>
      <c r="BJ152" s="7"/>
      <c r="BK152" s="7"/>
      <c r="BL152" s="7"/>
      <c r="BM152" s="7">
        <f t="shared" si="36"/>
        <v>0</v>
      </c>
      <c r="BN152" s="7" t="str">
        <f t="shared" si="37"/>
        <v/>
      </c>
      <c r="BO152" s="7" t="str">
        <f t="shared" si="38"/>
        <v/>
      </c>
      <c r="BP152" s="7" t="str">
        <f t="shared" si="39"/>
        <v/>
      </c>
      <c r="BQ152" s="7" t="str">
        <f t="shared" si="40"/>
        <v/>
      </c>
      <c r="BR152" s="12"/>
      <c r="BS152" s="7" t="str">
        <f t="shared" si="41"/>
        <v/>
      </c>
      <c r="BT152" s="7" t="str">
        <f>IF(C152="","",IF(BV152=0,"Sem posição registrada",IFERROR(INDEX(POSICOES!$E:$E,MATCH(C152&amp;"#"&amp;ROUND(BV152*1440,0),POSICOES!$R:$R,0)),"?")))</f>
        <v/>
      </c>
      <c r="BU152" s="7" t="str">
        <f>IF(OR(C152="",BV152=0),"",IFERROR(INDEX(POSICOES!$F:$F,MATCH(C152&amp;"#"&amp;ROUND(BV152*1440,0),POSICOES!$R:$R,0))&amp;"/"&amp;INDEX(POSICOES!$G:$G,MATCH(C152&amp;"#"&amp;ROUND(BV152*1440,0),POSICOES!$R:$R,0))&amp;" - "&amp;INDEX(POSICOES!$H:$H,MATCH(C152&amp;"#"&amp;ROUND(BV152*1440,0),POSICOES!$R:$R,0)),""))</f>
        <v/>
      </c>
      <c r="BV152" s="14">
        <f>IF(C152="",0,SUMPRODUCT(MAX((POSICOES!$C$2:$C$3000=C152)*POSICOES!$B$2:$B$3000)))</f>
        <v>0</v>
      </c>
      <c r="BW152" s="7" t="str">
        <f t="shared" ca="1" si="42"/>
        <v/>
      </c>
      <c r="BX152" s="7" t="str">
        <f t="shared" ca="1" si="43"/>
        <v/>
      </c>
      <c r="BY152" s="12"/>
      <c r="BZ152" s="12"/>
      <c r="CA152" s="7" t="str">
        <f>IF(A152="","",IF(COUNTIFS(FRONTEIRA!$B$2:$B$2000,A152,FRONTEIRA!$AA$2:$AA$2000,"Sim")=0,"",ROUND(SUMIFS(FRONTEIRA!$Y$2:$Y$2000,FRONTEIRA!$B$2:$B$2000,A152,FRONTEIRA!$AA$2:$AA$2000,"Sim"),1)))</f>
        <v/>
      </c>
      <c r="CB152" s="7" t="str">
        <f>IF(A152="","",IFERROR(INDEX(FRONTEIRA!$L:$L,MATCH(A152,FRONTEIRA!$B:$B,0)),""))</f>
        <v/>
      </c>
      <c r="CC152" s="7" t="str">
        <f>IF(A152="","",IF(COUNTIFS(OCORRENCIAS!$B$2:$B$2000,A152,OCORRENCIAS!$Z$2:$Z$2000,"Sim")&gt;0,"Sim","Não"))</f>
        <v/>
      </c>
      <c r="CD152" s="7" t="str">
        <f t="shared" si="44"/>
        <v/>
      </c>
      <c r="CE152" s="7"/>
      <c r="CF152" s="7" t="str">
        <f t="shared" ca="1" si="45"/>
        <v xml:space="preserve">Motorista GR; Motorista seguradora; Veículo GR; Checklist; Espelhamento; SMP; Averbação; </v>
      </c>
      <c r="CG152" s="7" t="str">
        <f t="shared" si="46"/>
        <v/>
      </c>
      <c r="CH152" s="7" t="str">
        <f t="shared" si="47"/>
        <v/>
      </c>
      <c r="CI152" s="7" t="str">
        <f t="shared" si="48"/>
        <v>Não</v>
      </c>
      <c r="CJ152" s="7" t="str">
        <f t="shared" si="49"/>
        <v/>
      </c>
      <c r="CK152" s="7"/>
      <c r="CL152" s="7"/>
      <c r="CM152" s="7"/>
      <c r="CN152" s="12"/>
      <c r="CO152" s="7"/>
      <c r="CP152" s="7" t="str">
        <f t="shared" ca="1" si="50"/>
        <v/>
      </c>
    </row>
    <row r="153" spans="1:94" x14ac:dyDescent="0.25">
      <c r="A153" s="7"/>
      <c r="B153" s="12"/>
      <c r="C153" s="7"/>
      <c r="D153" s="7"/>
      <c r="E153" s="7"/>
      <c r="F153" s="7" t="str">
        <f>IF(C153="","",IFERROR(INDEX(VEICULOS!$C:$C,MATCH(C153,VEICULOS!$A:$A,0)),"?")&amp;IF(D153="",""," + "&amp;IFERROR(INDEX(VEICULOS!$C:$C,MATCH(D153,VEICULOS!$A:$A,0)),"?"))&amp;IF(E153="",""," + "&amp;IFERROR(INDEX(VEICULOS!$C:$C,MATCH(E153,VEICULOS!$A:$A,0)),"?")))</f>
        <v/>
      </c>
      <c r="G153" s="7" t="str">
        <f>IF(C153="","",IFERROR(INDEX(VEICULOS!$I:$I,MATCH(C153,VEICULOS!$A:$A,0)),"Não cadastrado"))</f>
        <v/>
      </c>
      <c r="H153" s="7"/>
      <c r="I153" s="7" t="str">
        <f>IF(H153="","",IFERROR(INDEX(MOTORISTAS!$B:$B,MATCH(H153,MOTORISTAS!$A:$A,0)),"Não cadastrado"))</f>
        <v/>
      </c>
      <c r="J153" s="7"/>
      <c r="K153" s="7"/>
      <c r="L153" s="7" t="str">
        <f>IF(K153="","",IFERROR(INDEX(MOTORISTAS!$B:$B,MATCH(K153,MOTORISTAS!$A:$A,0)),"Não cadastrado"))</f>
        <v/>
      </c>
      <c r="M153" s="7" t="str">
        <f>IF(H153="","",IFERROR(INDEX(MOTORISTAS!$AA:$AA,MATCH(H153,MOTORISTAS!$A:$A,0)),"Não cadastrado"))</f>
        <v/>
      </c>
      <c r="N153" s="7" t="str">
        <f>IF(H153="","",IF(COUNTIFS(CONSULTAS!$C$2:$C$2000,H153,CONSULTAS!$E$2:$E$2000,"GR",CONSULTAS!$S$2:$S$2000,"Sim")&gt;0,"Sim","Não"))</f>
        <v/>
      </c>
      <c r="O153" s="7" t="str">
        <f>IF(H153="","",IFERROR(INDEX(CONSULTAS!$L:$L,MATCH(H153&amp;"#GR",CONSULTAS!$T:$T,0)),"—"))</f>
        <v/>
      </c>
      <c r="P153" s="13" t="str">
        <f>IF(H153="","",IFERROR(INDEX(CONSULTAS!$Q:$Q,MATCH(H153&amp;"#GR",CONSULTAS!$T:$T,0)),""))</f>
        <v/>
      </c>
      <c r="Q153" s="7" t="str">
        <f>IF(H153="","",IF(COUNTIFS(CONSULTAS!$C$2:$C$2000,H153,CONSULTAS!$E$2:$E$2000,"Seguradora",CONSULTAS!$S$2:$S$2000,"Sim")&gt;0,"Sim","Não"))</f>
        <v/>
      </c>
      <c r="R153" s="7" t="str">
        <f>IF(H153="","",IFERROR(INDEX(CONSULTAS!$L:$L,MATCH(H153&amp;"#Seguradora",CONSULTAS!$T:$T,0)),"—"))</f>
        <v/>
      </c>
      <c r="S153" s="13" t="str">
        <f>IF(H153="","",IFERROR(INDEX(CONSULTAS!$Q:$Q,MATCH(H153&amp;"#Seguradora",CONSULTAS!$T:$T,0)),""))</f>
        <v/>
      </c>
      <c r="T153" s="10" t="str">
        <f>IF(H153="","",IFERROR(INDEX(CONSULTAS!$N:$N,MATCH(H153&amp;"#GR",CONSULTAS!$T:$T,0)),""))</f>
        <v/>
      </c>
      <c r="U153" s="7" t="str">
        <f>IF(K153="","N/A",IF(AND(COUNTIFS(CONSULTAS!$C$2:$C$2000,K153,CONSULTAS!$E$2:$E$2000,"GR",CONSULTAS!$S$2:$S$2000,"Sim")&gt;0,COUNTIFS(CONSULTAS!$C$2:$C$2000,K153,CONSULTAS!$E$2:$E$2000,"Seguradora",CONSULTAS!$S$2:$S$2000,"Sim")&gt;0),"Sim","Não"))</f>
        <v>N/A</v>
      </c>
      <c r="V153" s="7" t="str">
        <f>IF(C153="","",IFERROR(INDEX(VEICULOS!$X:$X,MATCH(C153,VEICULOS!$A:$A,0)),"Não"))</f>
        <v/>
      </c>
      <c r="W153" s="7"/>
      <c r="X153" s="7"/>
      <c r="Y153" s="7"/>
      <c r="Z153" s="10"/>
      <c r="AA153" s="7"/>
      <c r="AB153" s="10" t="str">
        <f t="shared" si="34"/>
        <v/>
      </c>
      <c r="AC153" s="7">
        <f>IF(OR(Y153="",AB153=""),0,SUMPRODUCT((PGR_REGRAS!$C$2:$C$61=Y153)*(PGR_REGRAS!$D$2:$D$61&lt;=AB153)*(PGR_REGRAS!$E$2:$E$61&gt;=AB153)*(PGR_REGRAS!$C$2:$C$61&lt;&gt;"")*ROW(PGR_REGRAS!$C$2:$C$61)))</f>
        <v>0</v>
      </c>
      <c r="AD153" s="7" t="str">
        <f>IF(AC153=0,IF(Y153="","","Sem regra - consultar seguradora"),INDEX(PGR_REGRAS!$A:$A,AC153))</f>
        <v/>
      </c>
      <c r="AE153" s="7" t="str">
        <f>IF(AC153=0,"",INDEX(PGR_REGRAS!$T:$T,AC153))</f>
        <v/>
      </c>
      <c r="AF153" s="7" t="str">
        <f>IF(AC153=0,"",INDEX(PGR_REGRAS!$I:$I,AC153))</f>
        <v/>
      </c>
      <c r="AG153" s="7" t="str">
        <f>IF(AC153=0,"",INDEX(PGR_REGRAS!$K:$K,AC153))</f>
        <v/>
      </c>
      <c r="AH153" s="7" t="str">
        <f t="shared" si="35"/>
        <v/>
      </c>
      <c r="AI153" s="7"/>
      <c r="AJ153" s="7"/>
      <c r="AK153" s="7"/>
      <c r="AL153" s="7"/>
      <c r="AM153" s="7"/>
      <c r="AN153" s="7"/>
      <c r="AO153" s="13"/>
      <c r="AP153" s="12"/>
      <c r="AQ153" s="12"/>
      <c r="AR153" s="7" t="str">
        <f>IF(C153="","",IFERROR(INDEX(RASTREADORES!$F:$F,MATCH(C153&amp;"#Principal",RASTREADORES!$Y:$Y,0))&amp;" ("&amp;INDEX(RASTREADORES!$G:$G,MATCH(C153&amp;"#Principal",RASTREADORES!$Y:$Y,0))&amp;")","Sem rastreador principal"))</f>
        <v/>
      </c>
      <c r="AS153" s="7" t="str">
        <f>IF(C153="","",IFERROR(INDEX(RASTREADORES!$H:$H,MATCH(C153&amp;"#Principal",RASTREADORES!$Y:$Y,0)),"—"))</f>
        <v/>
      </c>
      <c r="AT153" s="7" t="str">
        <f>IF(C153="","",IFERROR(INDEX(RASTREADORES!$A:$A,MATCH(C153&amp;"#Redundante",RASTREADORES!$Y:$Y,0)),IFERROR(INDEX(RASTREADORES!$A:$A,MATCH(C153&amp;"#Isca retornável",RASTREADORES!$Y:$Y,0)),IFERROR(INDEX(RASTREADORES!$A:$A,MATCH(C153&amp;"#Isca descartável",RASTREADORES!$Y:$Y,0)),"Nenhum"))))</f>
        <v/>
      </c>
      <c r="AU153" s="7" t="str">
        <f>IF(C153="","",IFERROR(INDEX(RASTREADORES!$L:$L,MATCH(C153&amp;"#Principal",RASTREADORES!$Y:$Y,0)),""))</f>
        <v/>
      </c>
      <c r="AV153" s="7" t="str">
        <f>IF(C153="","",IF(COUNTIFS(ESPELHAMENTOS!$B$2:$B$2000,C153,ESPELHAMENTOS!$O$2:$O$2000,"Sim")&gt;0,"Sim","Não"))</f>
        <v/>
      </c>
      <c r="AW153" s="7" t="str">
        <f>IF(C153="","",COUNTIFS(ESPELHAMENTOS!$B$2:$B$2000,C153,ESPELHAMENTOS!$O$2:$O$2000,"Sim"))</f>
        <v/>
      </c>
      <c r="AX153" s="7" t="str">
        <f>IF(C153="","",IF(COUNTIFS(ESPELHAMENTOS!$B$2:$B$2000,C153,ESPELHAMENTOS!$O$2:$O$2000,"Sim",ESPELHAMENTOS!$E$2:$E$2000,"GR transportadora")&gt;0,"Sim","Não"))</f>
        <v/>
      </c>
      <c r="AY153" s="7" t="str">
        <f>IF(OR(AQ153="",C153=""),"",IFERROR(ROUND((AQ153-SUMPRODUCT(MIN((ESPELHAMENTOS!$C$2:$C$2000=A153)*ESPELHAMENTOS!$H$2:$H$2000+(ESPELHAMENTOS!$C$2:$C$2000&lt;&gt;A153)*99999)))*24,1),""))</f>
        <v/>
      </c>
      <c r="AZ153" s="7" t="str">
        <f ca="1">IF(C153="","",IF(COUNTIFS(CHECKLISTS!$B$2:$B$2000,C153,CHECKLISTS!$AH$2:$AH$2000,"Válido",CHECKLISTS!$AG$2:$AG$2000,"&gt;="&amp;INT(IF(AO153="",TODAY(),AO153)))+COUNTIFS(CHECKLISTS!$B$2:$B$2000,C153,CHECKLISTS!$AH$2:$AH$2000,"Vence &lt;=7d",CHECKLISTS!$AG$2:$AG$2000,"&gt;="&amp;INT(IF(AO153="",TODAY(),AO153)))&gt;0,"Sim","Não"))</f>
        <v/>
      </c>
      <c r="BA153" s="13" t="str">
        <f>IF(C153="","",IF(COUNTIFS(CHECKLISTS!$B$2:$B$2000,C153,CHECKLISTS!$AF$2:$AF$2000,"Aprovado")=0,"",SUMPRODUCT(MAX((CHECKLISTS!$B$2:$B$2000=C153)*CHECKLISTS!$AG$2:$AG$2000))))</f>
        <v/>
      </c>
      <c r="BB153" s="7" t="str">
        <f>IF(A153="","",IF(COUNTIFS(SMP!$B$2:$B$2000,A153,SMP!$I$2:$I$2000,"Liberada")+COUNTIFS(SMP!$B$2:$B$2000,A153,SMP!$I$2:$I$2000,"Em andamento")+COUNTIFS(SMP!$B$2:$B$2000,A153,SMP!$I$2:$I$2000,"Finalizada")&gt;0,"Sim","Não"))</f>
        <v/>
      </c>
      <c r="BC153" s="7" t="str">
        <f>IF(A153="","",IFERROR(INDEX(SMP!$A:$A,MATCH(A153,SMP!$B:$B,0)),"—"))</f>
        <v/>
      </c>
      <c r="BD153" s="7" t="str">
        <f>IF(A153="","",IFERROR(INDEX(SMP!$I:$I,MATCH(A153,SMP!$B:$B,0)),"Não aberta"))</f>
        <v/>
      </c>
      <c r="BE153" s="7" t="str">
        <f>IF(A153="","",IFERROR(INDEX(SMP!$D:$D,MATCH(A153,SMP!$B:$B,0)),""))</f>
        <v/>
      </c>
      <c r="BF153" s="7" t="str">
        <f>IF(A153="","",IF(COUNTIFS(AVERBACOES!$B$2:$B$2000,A153,AVERBACOES!$Q$2:$Q$2000,"Averbado completo")+COUNTIFS(AVERBACOES!$B$2:$B$2000,A153,AVERBACOES!$Q$2:$Q$2000,"Averbado CRT")+COUNTIFS(AVERBACOES!$B$2:$B$2000,A153,AVERBACOES!$Q$2:$Q$2000,"Averbado CT-e")+COUNTIFS(AVERBACOES!$B$2:$B$2000,A153,AVERBACOES!$Q$2:$Q$2000,"Averbado MDF-e")+COUNTIFS(AVERBACOES!$B$2:$B$2000,A153,AVERBACOES!$Q$2:$Q$2000,"Averbado pelo embarcador")&gt;0,"Sim","Não"))</f>
        <v/>
      </c>
      <c r="BG153" s="7" t="str">
        <f>IF(A153="","",IFERROR(INDEX(AVERBACOES!$L:$L,MATCH(A153,AVERBACOES!$B:$B,0)),"—"))</f>
        <v/>
      </c>
      <c r="BH153" s="7"/>
      <c r="BI153" s="7"/>
      <c r="BJ153" s="7"/>
      <c r="BK153" s="7"/>
      <c r="BL153" s="7"/>
      <c r="BM153" s="7">
        <f t="shared" si="36"/>
        <v>0</v>
      </c>
      <c r="BN153" s="7" t="str">
        <f t="shared" si="37"/>
        <v/>
      </c>
      <c r="BO153" s="7" t="str">
        <f t="shared" si="38"/>
        <v/>
      </c>
      <c r="BP153" s="7" t="str">
        <f t="shared" si="39"/>
        <v/>
      </c>
      <c r="BQ153" s="7" t="str">
        <f t="shared" si="40"/>
        <v/>
      </c>
      <c r="BR153" s="12"/>
      <c r="BS153" s="7" t="str">
        <f t="shared" si="41"/>
        <v/>
      </c>
      <c r="BT153" s="7" t="str">
        <f>IF(C153="","",IF(BV153=0,"Sem posição registrada",IFERROR(INDEX(POSICOES!$E:$E,MATCH(C153&amp;"#"&amp;ROUND(BV153*1440,0),POSICOES!$R:$R,0)),"?")))</f>
        <v/>
      </c>
      <c r="BU153" s="7" t="str">
        <f>IF(OR(C153="",BV153=0),"",IFERROR(INDEX(POSICOES!$F:$F,MATCH(C153&amp;"#"&amp;ROUND(BV153*1440,0),POSICOES!$R:$R,0))&amp;"/"&amp;INDEX(POSICOES!$G:$G,MATCH(C153&amp;"#"&amp;ROUND(BV153*1440,0),POSICOES!$R:$R,0))&amp;" - "&amp;INDEX(POSICOES!$H:$H,MATCH(C153&amp;"#"&amp;ROUND(BV153*1440,0),POSICOES!$R:$R,0)),""))</f>
        <v/>
      </c>
      <c r="BV153" s="14">
        <f>IF(C153="",0,SUMPRODUCT(MAX((POSICOES!$C$2:$C$3000=C153)*POSICOES!$B$2:$B$3000)))</f>
        <v>0</v>
      </c>
      <c r="BW153" s="7" t="str">
        <f t="shared" ca="1" si="42"/>
        <v/>
      </c>
      <c r="BX153" s="7" t="str">
        <f t="shared" ca="1" si="43"/>
        <v/>
      </c>
      <c r="BY153" s="12"/>
      <c r="BZ153" s="12"/>
      <c r="CA153" s="7" t="str">
        <f>IF(A153="","",IF(COUNTIFS(FRONTEIRA!$B$2:$B$2000,A153,FRONTEIRA!$AA$2:$AA$2000,"Sim")=0,"",ROUND(SUMIFS(FRONTEIRA!$Y$2:$Y$2000,FRONTEIRA!$B$2:$B$2000,A153,FRONTEIRA!$AA$2:$AA$2000,"Sim"),1)))</f>
        <v/>
      </c>
      <c r="CB153" s="7" t="str">
        <f>IF(A153="","",IFERROR(INDEX(FRONTEIRA!$L:$L,MATCH(A153,FRONTEIRA!$B:$B,0)),""))</f>
        <v/>
      </c>
      <c r="CC153" s="7" t="str">
        <f>IF(A153="","",IF(COUNTIFS(OCORRENCIAS!$B$2:$B$2000,A153,OCORRENCIAS!$Z$2:$Z$2000,"Sim")&gt;0,"Sim","Não"))</f>
        <v/>
      </c>
      <c r="CD153" s="7" t="str">
        <f t="shared" si="44"/>
        <v/>
      </c>
      <c r="CE153" s="7"/>
      <c r="CF153" s="7" t="str">
        <f t="shared" ca="1" si="45"/>
        <v xml:space="preserve">Motorista GR; Motorista seguradora; Veículo GR; Checklist; Espelhamento; SMP; Averbação; </v>
      </c>
      <c r="CG153" s="7" t="str">
        <f t="shared" si="46"/>
        <v/>
      </c>
      <c r="CH153" s="7" t="str">
        <f t="shared" si="47"/>
        <v/>
      </c>
      <c r="CI153" s="7" t="str">
        <f t="shared" si="48"/>
        <v>Não</v>
      </c>
      <c r="CJ153" s="7" t="str">
        <f t="shared" si="49"/>
        <v/>
      </c>
      <c r="CK153" s="7"/>
      <c r="CL153" s="7"/>
      <c r="CM153" s="7"/>
      <c r="CN153" s="12"/>
      <c r="CO153" s="7"/>
      <c r="CP153" s="7" t="str">
        <f t="shared" ca="1" si="50"/>
        <v/>
      </c>
    </row>
    <row r="154" spans="1:94" x14ac:dyDescent="0.25">
      <c r="A154" s="7"/>
      <c r="B154" s="12"/>
      <c r="C154" s="7"/>
      <c r="D154" s="7"/>
      <c r="E154" s="7"/>
      <c r="F154" s="7" t="str">
        <f>IF(C154="","",IFERROR(INDEX(VEICULOS!$C:$C,MATCH(C154,VEICULOS!$A:$A,0)),"?")&amp;IF(D154="",""," + "&amp;IFERROR(INDEX(VEICULOS!$C:$C,MATCH(D154,VEICULOS!$A:$A,0)),"?"))&amp;IF(E154="",""," + "&amp;IFERROR(INDEX(VEICULOS!$C:$C,MATCH(E154,VEICULOS!$A:$A,0)),"?")))</f>
        <v/>
      </c>
      <c r="G154" s="7" t="str">
        <f>IF(C154="","",IFERROR(INDEX(VEICULOS!$I:$I,MATCH(C154,VEICULOS!$A:$A,0)),"Não cadastrado"))</f>
        <v/>
      </c>
      <c r="H154" s="7"/>
      <c r="I154" s="7" t="str">
        <f>IF(H154="","",IFERROR(INDEX(MOTORISTAS!$B:$B,MATCH(H154,MOTORISTAS!$A:$A,0)),"Não cadastrado"))</f>
        <v/>
      </c>
      <c r="J154" s="7"/>
      <c r="K154" s="7"/>
      <c r="L154" s="7" t="str">
        <f>IF(K154="","",IFERROR(INDEX(MOTORISTAS!$B:$B,MATCH(K154,MOTORISTAS!$A:$A,0)),"Não cadastrado"))</f>
        <v/>
      </c>
      <c r="M154" s="7" t="str">
        <f>IF(H154="","",IFERROR(INDEX(MOTORISTAS!$AA:$AA,MATCH(H154,MOTORISTAS!$A:$A,0)),"Não cadastrado"))</f>
        <v/>
      </c>
      <c r="N154" s="7" t="str">
        <f>IF(H154="","",IF(COUNTIFS(CONSULTAS!$C$2:$C$2000,H154,CONSULTAS!$E$2:$E$2000,"GR",CONSULTAS!$S$2:$S$2000,"Sim")&gt;0,"Sim","Não"))</f>
        <v/>
      </c>
      <c r="O154" s="7" t="str">
        <f>IF(H154="","",IFERROR(INDEX(CONSULTAS!$L:$L,MATCH(H154&amp;"#GR",CONSULTAS!$T:$T,0)),"—"))</f>
        <v/>
      </c>
      <c r="P154" s="13" t="str">
        <f>IF(H154="","",IFERROR(INDEX(CONSULTAS!$Q:$Q,MATCH(H154&amp;"#GR",CONSULTAS!$T:$T,0)),""))</f>
        <v/>
      </c>
      <c r="Q154" s="7" t="str">
        <f>IF(H154="","",IF(COUNTIFS(CONSULTAS!$C$2:$C$2000,H154,CONSULTAS!$E$2:$E$2000,"Seguradora",CONSULTAS!$S$2:$S$2000,"Sim")&gt;0,"Sim","Não"))</f>
        <v/>
      </c>
      <c r="R154" s="7" t="str">
        <f>IF(H154="","",IFERROR(INDEX(CONSULTAS!$L:$L,MATCH(H154&amp;"#Seguradora",CONSULTAS!$T:$T,0)),"—"))</f>
        <v/>
      </c>
      <c r="S154" s="13" t="str">
        <f>IF(H154="","",IFERROR(INDEX(CONSULTAS!$Q:$Q,MATCH(H154&amp;"#Seguradora",CONSULTAS!$T:$T,0)),""))</f>
        <v/>
      </c>
      <c r="T154" s="10" t="str">
        <f>IF(H154="","",IFERROR(INDEX(CONSULTAS!$N:$N,MATCH(H154&amp;"#GR",CONSULTAS!$T:$T,0)),""))</f>
        <v/>
      </c>
      <c r="U154" s="7" t="str">
        <f>IF(K154="","N/A",IF(AND(COUNTIFS(CONSULTAS!$C$2:$C$2000,K154,CONSULTAS!$E$2:$E$2000,"GR",CONSULTAS!$S$2:$S$2000,"Sim")&gt;0,COUNTIFS(CONSULTAS!$C$2:$C$2000,K154,CONSULTAS!$E$2:$E$2000,"Seguradora",CONSULTAS!$S$2:$S$2000,"Sim")&gt;0),"Sim","Não"))</f>
        <v>N/A</v>
      </c>
      <c r="V154" s="7" t="str">
        <f>IF(C154="","",IFERROR(INDEX(VEICULOS!$X:$X,MATCH(C154,VEICULOS!$A:$A,0)),"Não"))</f>
        <v/>
      </c>
      <c r="W154" s="7"/>
      <c r="X154" s="7"/>
      <c r="Y154" s="7"/>
      <c r="Z154" s="10"/>
      <c r="AA154" s="7"/>
      <c r="AB154" s="10" t="str">
        <f t="shared" si="34"/>
        <v/>
      </c>
      <c r="AC154" s="7">
        <f>IF(OR(Y154="",AB154=""),0,SUMPRODUCT((PGR_REGRAS!$C$2:$C$61=Y154)*(PGR_REGRAS!$D$2:$D$61&lt;=AB154)*(PGR_REGRAS!$E$2:$E$61&gt;=AB154)*(PGR_REGRAS!$C$2:$C$61&lt;&gt;"")*ROW(PGR_REGRAS!$C$2:$C$61)))</f>
        <v>0</v>
      </c>
      <c r="AD154" s="7" t="str">
        <f>IF(AC154=0,IF(Y154="","","Sem regra - consultar seguradora"),INDEX(PGR_REGRAS!$A:$A,AC154))</f>
        <v/>
      </c>
      <c r="AE154" s="7" t="str">
        <f>IF(AC154=0,"",INDEX(PGR_REGRAS!$T:$T,AC154))</f>
        <v/>
      </c>
      <c r="AF154" s="7" t="str">
        <f>IF(AC154=0,"",INDEX(PGR_REGRAS!$I:$I,AC154))</f>
        <v/>
      </c>
      <c r="AG154" s="7" t="str">
        <f>IF(AC154=0,"",INDEX(PGR_REGRAS!$K:$K,AC154))</f>
        <v/>
      </c>
      <c r="AH154" s="7" t="str">
        <f t="shared" si="35"/>
        <v/>
      </c>
      <c r="AI154" s="7"/>
      <c r="AJ154" s="7"/>
      <c r="AK154" s="7"/>
      <c r="AL154" s="7"/>
      <c r="AM154" s="7"/>
      <c r="AN154" s="7"/>
      <c r="AO154" s="13"/>
      <c r="AP154" s="12"/>
      <c r="AQ154" s="12"/>
      <c r="AR154" s="7" t="str">
        <f>IF(C154="","",IFERROR(INDEX(RASTREADORES!$F:$F,MATCH(C154&amp;"#Principal",RASTREADORES!$Y:$Y,0))&amp;" ("&amp;INDEX(RASTREADORES!$G:$G,MATCH(C154&amp;"#Principal",RASTREADORES!$Y:$Y,0))&amp;")","Sem rastreador principal"))</f>
        <v/>
      </c>
      <c r="AS154" s="7" t="str">
        <f>IF(C154="","",IFERROR(INDEX(RASTREADORES!$H:$H,MATCH(C154&amp;"#Principal",RASTREADORES!$Y:$Y,0)),"—"))</f>
        <v/>
      </c>
      <c r="AT154" s="7" t="str">
        <f>IF(C154="","",IFERROR(INDEX(RASTREADORES!$A:$A,MATCH(C154&amp;"#Redundante",RASTREADORES!$Y:$Y,0)),IFERROR(INDEX(RASTREADORES!$A:$A,MATCH(C154&amp;"#Isca retornável",RASTREADORES!$Y:$Y,0)),IFERROR(INDEX(RASTREADORES!$A:$A,MATCH(C154&amp;"#Isca descartável",RASTREADORES!$Y:$Y,0)),"Nenhum"))))</f>
        <v/>
      </c>
      <c r="AU154" s="7" t="str">
        <f>IF(C154="","",IFERROR(INDEX(RASTREADORES!$L:$L,MATCH(C154&amp;"#Principal",RASTREADORES!$Y:$Y,0)),""))</f>
        <v/>
      </c>
      <c r="AV154" s="7" t="str">
        <f>IF(C154="","",IF(COUNTIFS(ESPELHAMENTOS!$B$2:$B$2000,C154,ESPELHAMENTOS!$O$2:$O$2000,"Sim")&gt;0,"Sim","Não"))</f>
        <v/>
      </c>
      <c r="AW154" s="7" t="str">
        <f>IF(C154="","",COUNTIFS(ESPELHAMENTOS!$B$2:$B$2000,C154,ESPELHAMENTOS!$O$2:$O$2000,"Sim"))</f>
        <v/>
      </c>
      <c r="AX154" s="7" t="str">
        <f>IF(C154="","",IF(COUNTIFS(ESPELHAMENTOS!$B$2:$B$2000,C154,ESPELHAMENTOS!$O$2:$O$2000,"Sim",ESPELHAMENTOS!$E$2:$E$2000,"GR transportadora")&gt;0,"Sim","Não"))</f>
        <v/>
      </c>
      <c r="AY154" s="7" t="str">
        <f>IF(OR(AQ154="",C154=""),"",IFERROR(ROUND((AQ154-SUMPRODUCT(MIN((ESPELHAMENTOS!$C$2:$C$2000=A154)*ESPELHAMENTOS!$H$2:$H$2000+(ESPELHAMENTOS!$C$2:$C$2000&lt;&gt;A154)*99999)))*24,1),""))</f>
        <v/>
      </c>
      <c r="AZ154" s="7" t="str">
        <f ca="1">IF(C154="","",IF(COUNTIFS(CHECKLISTS!$B$2:$B$2000,C154,CHECKLISTS!$AH$2:$AH$2000,"Válido",CHECKLISTS!$AG$2:$AG$2000,"&gt;="&amp;INT(IF(AO154="",TODAY(),AO154)))+COUNTIFS(CHECKLISTS!$B$2:$B$2000,C154,CHECKLISTS!$AH$2:$AH$2000,"Vence &lt;=7d",CHECKLISTS!$AG$2:$AG$2000,"&gt;="&amp;INT(IF(AO154="",TODAY(),AO154)))&gt;0,"Sim","Não"))</f>
        <v/>
      </c>
      <c r="BA154" s="13" t="str">
        <f>IF(C154="","",IF(COUNTIFS(CHECKLISTS!$B$2:$B$2000,C154,CHECKLISTS!$AF$2:$AF$2000,"Aprovado")=0,"",SUMPRODUCT(MAX((CHECKLISTS!$B$2:$B$2000=C154)*CHECKLISTS!$AG$2:$AG$2000))))</f>
        <v/>
      </c>
      <c r="BB154" s="7" t="str">
        <f>IF(A154="","",IF(COUNTIFS(SMP!$B$2:$B$2000,A154,SMP!$I$2:$I$2000,"Liberada")+COUNTIFS(SMP!$B$2:$B$2000,A154,SMP!$I$2:$I$2000,"Em andamento")+COUNTIFS(SMP!$B$2:$B$2000,A154,SMP!$I$2:$I$2000,"Finalizada")&gt;0,"Sim","Não"))</f>
        <v/>
      </c>
      <c r="BC154" s="7" t="str">
        <f>IF(A154="","",IFERROR(INDEX(SMP!$A:$A,MATCH(A154,SMP!$B:$B,0)),"—"))</f>
        <v/>
      </c>
      <c r="BD154" s="7" t="str">
        <f>IF(A154="","",IFERROR(INDEX(SMP!$I:$I,MATCH(A154,SMP!$B:$B,0)),"Não aberta"))</f>
        <v/>
      </c>
      <c r="BE154" s="7" t="str">
        <f>IF(A154="","",IFERROR(INDEX(SMP!$D:$D,MATCH(A154,SMP!$B:$B,0)),""))</f>
        <v/>
      </c>
      <c r="BF154" s="7" t="str">
        <f>IF(A154="","",IF(COUNTIFS(AVERBACOES!$B$2:$B$2000,A154,AVERBACOES!$Q$2:$Q$2000,"Averbado completo")+COUNTIFS(AVERBACOES!$B$2:$B$2000,A154,AVERBACOES!$Q$2:$Q$2000,"Averbado CRT")+COUNTIFS(AVERBACOES!$B$2:$B$2000,A154,AVERBACOES!$Q$2:$Q$2000,"Averbado CT-e")+COUNTIFS(AVERBACOES!$B$2:$B$2000,A154,AVERBACOES!$Q$2:$Q$2000,"Averbado MDF-e")+COUNTIFS(AVERBACOES!$B$2:$B$2000,A154,AVERBACOES!$Q$2:$Q$2000,"Averbado pelo embarcador")&gt;0,"Sim","Não"))</f>
        <v/>
      </c>
      <c r="BG154" s="7" t="str">
        <f>IF(A154="","",IFERROR(INDEX(AVERBACOES!$L:$L,MATCH(A154,AVERBACOES!$B:$B,0)),"—"))</f>
        <v/>
      </c>
      <c r="BH154" s="7"/>
      <c r="BI154" s="7"/>
      <c r="BJ154" s="7"/>
      <c r="BK154" s="7"/>
      <c r="BL154" s="7"/>
      <c r="BM154" s="7">
        <f t="shared" si="36"/>
        <v>0</v>
      </c>
      <c r="BN154" s="7" t="str">
        <f t="shared" si="37"/>
        <v/>
      </c>
      <c r="BO154" s="7" t="str">
        <f t="shared" si="38"/>
        <v/>
      </c>
      <c r="BP154" s="7" t="str">
        <f t="shared" si="39"/>
        <v/>
      </c>
      <c r="BQ154" s="7" t="str">
        <f t="shared" si="40"/>
        <v/>
      </c>
      <c r="BR154" s="12"/>
      <c r="BS154" s="7" t="str">
        <f t="shared" si="41"/>
        <v/>
      </c>
      <c r="BT154" s="7" t="str">
        <f>IF(C154="","",IF(BV154=0,"Sem posição registrada",IFERROR(INDEX(POSICOES!$E:$E,MATCH(C154&amp;"#"&amp;ROUND(BV154*1440,0),POSICOES!$R:$R,0)),"?")))</f>
        <v/>
      </c>
      <c r="BU154" s="7" t="str">
        <f>IF(OR(C154="",BV154=0),"",IFERROR(INDEX(POSICOES!$F:$F,MATCH(C154&amp;"#"&amp;ROUND(BV154*1440,0),POSICOES!$R:$R,0))&amp;"/"&amp;INDEX(POSICOES!$G:$G,MATCH(C154&amp;"#"&amp;ROUND(BV154*1440,0),POSICOES!$R:$R,0))&amp;" - "&amp;INDEX(POSICOES!$H:$H,MATCH(C154&amp;"#"&amp;ROUND(BV154*1440,0),POSICOES!$R:$R,0)),""))</f>
        <v/>
      </c>
      <c r="BV154" s="14">
        <f>IF(C154="",0,SUMPRODUCT(MAX((POSICOES!$C$2:$C$3000=C154)*POSICOES!$B$2:$B$3000)))</f>
        <v>0</v>
      </c>
      <c r="BW154" s="7" t="str">
        <f t="shared" ca="1" si="42"/>
        <v/>
      </c>
      <c r="BX154" s="7" t="str">
        <f t="shared" ca="1" si="43"/>
        <v/>
      </c>
      <c r="BY154" s="12"/>
      <c r="BZ154" s="12"/>
      <c r="CA154" s="7" t="str">
        <f>IF(A154="","",IF(COUNTIFS(FRONTEIRA!$B$2:$B$2000,A154,FRONTEIRA!$AA$2:$AA$2000,"Sim")=0,"",ROUND(SUMIFS(FRONTEIRA!$Y$2:$Y$2000,FRONTEIRA!$B$2:$B$2000,A154,FRONTEIRA!$AA$2:$AA$2000,"Sim"),1)))</f>
        <v/>
      </c>
      <c r="CB154" s="7" t="str">
        <f>IF(A154="","",IFERROR(INDEX(FRONTEIRA!$L:$L,MATCH(A154,FRONTEIRA!$B:$B,0)),""))</f>
        <v/>
      </c>
      <c r="CC154" s="7" t="str">
        <f>IF(A154="","",IF(COUNTIFS(OCORRENCIAS!$B$2:$B$2000,A154,OCORRENCIAS!$Z$2:$Z$2000,"Sim")&gt;0,"Sim","Não"))</f>
        <v/>
      </c>
      <c r="CD154" s="7" t="str">
        <f t="shared" si="44"/>
        <v/>
      </c>
      <c r="CE154" s="7"/>
      <c r="CF154" s="7" t="str">
        <f t="shared" ca="1" si="45"/>
        <v xml:space="preserve">Motorista GR; Motorista seguradora; Veículo GR; Checklist; Espelhamento; SMP; Averbação; </v>
      </c>
      <c r="CG154" s="7" t="str">
        <f t="shared" si="46"/>
        <v/>
      </c>
      <c r="CH154" s="7" t="str">
        <f t="shared" si="47"/>
        <v/>
      </c>
      <c r="CI154" s="7" t="str">
        <f t="shared" si="48"/>
        <v>Não</v>
      </c>
      <c r="CJ154" s="7" t="str">
        <f t="shared" si="49"/>
        <v/>
      </c>
      <c r="CK154" s="7"/>
      <c r="CL154" s="7"/>
      <c r="CM154" s="7"/>
      <c r="CN154" s="12"/>
      <c r="CO154" s="7"/>
      <c r="CP154" s="7" t="str">
        <f t="shared" ca="1" si="50"/>
        <v/>
      </c>
    </row>
    <row r="155" spans="1:94" x14ac:dyDescent="0.25">
      <c r="A155" s="7"/>
      <c r="B155" s="12"/>
      <c r="C155" s="7"/>
      <c r="D155" s="7"/>
      <c r="E155" s="7"/>
      <c r="F155" s="7" t="str">
        <f>IF(C155="","",IFERROR(INDEX(VEICULOS!$C:$C,MATCH(C155,VEICULOS!$A:$A,0)),"?")&amp;IF(D155="",""," + "&amp;IFERROR(INDEX(VEICULOS!$C:$C,MATCH(D155,VEICULOS!$A:$A,0)),"?"))&amp;IF(E155="",""," + "&amp;IFERROR(INDEX(VEICULOS!$C:$C,MATCH(E155,VEICULOS!$A:$A,0)),"?")))</f>
        <v/>
      </c>
      <c r="G155" s="7" t="str">
        <f>IF(C155="","",IFERROR(INDEX(VEICULOS!$I:$I,MATCH(C155,VEICULOS!$A:$A,0)),"Não cadastrado"))</f>
        <v/>
      </c>
      <c r="H155" s="7"/>
      <c r="I155" s="7" t="str">
        <f>IF(H155="","",IFERROR(INDEX(MOTORISTAS!$B:$B,MATCH(H155,MOTORISTAS!$A:$A,0)),"Não cadastrado"))</f>
        <v/>
      </c>
      <c r="J155" s="7"/>
      <c r="K155" s="7"/>
      <c r="L155" s="7" t="str">
        <f>IF(K155="","",IFERROR(INDEX(MOTORISTAS!$B:$B,MATCH(K155,MOTORISTAS!$A:$A,0)),"Não cadastrado"))</f>
        <v/>
      </c>
      <c r="M155" s="7" t="str">
        <f>IF(H155="","",IFERROR(INDEX(MOTORISTAS!$AA:$AA,MATCH(H155,MOTORISTAS!$A:$A,0)),"Não cadastrado"))</f>
        <v/>
      </c>
      <c r="N155" s="7" t="str">
        <f>IF(H155="","",IF(COUNTIFS(CONSULTAS!$C$2:$C$2000,H155,CONSULTAS!$E$2:$E$2000,"GR",CONSULTAS!$S$2:$S$2000,"Sim")&gt;0,"Sim","Não"))</f>
        <v/>
      </c>
      <c r="O155" s="7" t="str">
        <f>IF(H155="","",IFERROR(INDEX(CONSULTAS!$L:$L,MATCH(H155&amp;"#GR",CONSULTAS!$T:$T,0)),"—"))</f>
        <v/>
      </c>
      <c r="P155" s="13" t="str">
        <f>IF(H155="","",IFERROR(INDEX(CONSULTAS!$Q:$Q,MATCH(H155&amp;"#GR",CONSULTAS!$T:$T,0)),""))</f>
        <v/>
      </c>
      <c r="Q155" s="7" t="str">
        <f>IF(H155="","",IF(COUNTIFS(CONSULTAS!$C$2:$C$2000,H155,CONSULTAS!$E$2:$E$2000,"Seguradora",CONSULTAS!$S$2:$S$2000,"Sim")&gt;0,"Sim","Não"))</f>
        <v/>
      </c>
      <c r="R155" s="7" t="str">
        <f>IF(H155="","",IFERROR(INDEX(CONSULTAS!$L:$L,MATCH(H155&amp;"#Seguradora",CONSULTAS!$T:$T,0)),"—"))</f>
        <v/>
      </c>
      <c r="S155" s="13" t="str">
        <f>IF(H155="","",IFERROR(INDEX(CONSULTAS!$Q:$Q,MATCH(H155&amp;"#Seguradora",CONSULTAS!$T:$T,0)),""))</f>
        <v/>
      </c>
      <c r="T155" s="10" t="str">
        <f>IF(H155="","",IFERROR(INDEX(CONSULTAS!$N:$N,MATCH(H155&amp;"#GR",CONSULTAS!$T:$T,0)),""))</f>
        <v/>
      </c>
      <c r="U155" s="7" t="str">
        <f>IF(K155="","N/A",IF(AND(COUNTIFS(CONSULTAS!$C$2:$C$2000,K155,CONSULTAS!$E$2:$E$2000,"GR",CONSULTAS!$S$2:$S$2000,"Sim")&gt;0,COUNTIFS(CONSULTAS!$C$2:$C$2000,K155,CONSULTAS!$E$2:$E$2000,"Seguradora",CONSULTAS!$S$2:$S$2000,"Sim")&gt;0),"Sim","Não"))</f>
        <v>N/A</v>
      </c>
      <c r="V155" s="7" t="str">
        <f>IF(C155="","",IFERROR(INDEX(VEICULOS!$X:$X,MATCH(C155,VEICULOS!$A:$A,0)),"Não"))</f>
        <v/>
      </c>
      <c r="W155" s="7"/>
      <c r="X155" s="7"/>
      <c r="Y155" s="7"/>
      <c r="Z155" s="10"/>
      <c r="AA155" s="7"/>
      <c r="AB155" s="10" t="str">
        <f t="shared" si="34"/>
        <v/>
      </c>
      <c r="AC155" s="7">
        <f>IF(OR(Y155="",AB155=""),0,SUMPRODUCT((PGR_REGRAS!$C$2:$C$61=Y155)*(PGR_REGRAS!$D$2:$D$61&lt;=AB155)*(PGR_REGRAS!$E$2:$E$61&gt;=AB155)*(PGR_REGRAS!$C$2:$C$61&lt;&gt;"")*ROW(PGR_REGRAS!$C$2:$C$61)))</f>
        <v>0</v>
      </c>
      <c r="AD155" s="7" t="str">
        <f>IF(AC155=0,IF(Y155="","","Sem regra - consultar seguradora"),INDEX(PGR_REGRAS!$A:$A,AC155))</f>
        <v/>
      </c>
      <c r="AE155" s="7" t="str">
        <f>IF(AC155=0,"",INDEX(PGR_REGRAS!$T:$T,AC155))</f>
        <v/>
      </c>
      <c r="AF155" s="7" t="str">
        <f>IF(AC155=0,"",INDEX(PGR_REGRAS!$I:$I,AC155))</f>
        <v/>
      </c>
      <c r="AG155" s="7" t="str">
        <f>IF(AC155=0,"",INDEX(PGR_REGRAS!$K:$K,AC155))</f>
        <v/>
      </c>
      <c r="AH155" s="7" t="str">
        <f t="shared" si="35"/>
        <v/>
      </c>
      <c r="AI155" s="7"/>
      <c r="AJ155" s="7"/>
      <c r="AK155" s="7"/>
      <c r="AL155" s="7"/>
      <c r="AM155" s="7"/>
      <c r="AN155" s="7"/>
      <c r="AO155" s="13"/>
      <c r="AP155" s="12"/>
      <c r="AQ155" s="12"/>
      <c r="AR155" s="7" t="str">
        <f>IF(C155="","",IFERROR(INDEX(RASTREADORES!$F:$F,MATCH(C155&amp;"#Principal",RASTREADORES!$Y:$Y,0))&amp;" ("&amp;INDEX(RASTREADORES!$G:$G,MATCH(C155&amp;"#Principal",RASTREADORES!$Y:$Y,0))&amp;")","Sem rastreador principal"))</f>
        <v/>
      </c>
      <c r="AS155" s="7" t="str">
        <f>IF(C155="","",IFERROR(INDEX(RASTREADORES!$H:$H,MATCH(C155&amp;"#Principal",RASTREADORES!$Y:$Y,0)),"—"))</f>
        <v/>
      </c>
      <c r="AT155" s="7" t="str">
        <f>IF(C155="","",IFERROR(INDEX(RASTREADORES!$A:$A,MATCH(C155&amp;"#Redundante",RASTREADORES!$Y:$Y,0)),IFERROR(INDEX(RASTREADORES!$A:$A,MATCH(C155&amp;"#Isca retornável",RASTREADORES!$Y:$Y,0)),IFERROR(INDEX(RASTREADORES!$A:$A,MATCH(C155&amp;"#Isca descartável",RASTREADORES!$Y:$Y,0)),"Nenhum"))))</f>
        <v/>
      </c>
      <c r="AU155" s="7" t="str">
        <f>IF(C155="","",IFERROR(INDEX(RASTREADORES!$L:$L,MATCH(C155&amp;"#Principal",RASTREADORES!$Y:$Y,0)),""))</f>
        <v/>
      </c>
      <c r="AV155" s="7" t="str">
        <f>IF(C155="","",IF(COUNTIFS(ESPELHAMENTOS!$B$2:$B$2000,C155,ESPELHAMENTOS!$O$2:$O$2000,"Sim")&gt;0,"Sim","Não"))</f>
        <v/>
      </c>
      <c r="AW155" s="7" t="str">
        <f>IF(C155="","",COUNTIFS(ESPELHAMENTOS!$B$2:$B$2000,C155,ESPELHAMENTOS!$O$2:$O$2000,"Sim"))</f>
        <v/>
      </c>
      <c r="AX155" s="7" t="str">
        <f>IF(C155="","",IF(COUNTIFS(ESPELHAMENTOS!$B$2:$B$2000,C155,ESPELHAMENTOS!$O$2:$O$2000,"Sim",ESPELHAMENTOS!$E$2:$E$2000,"GR transportadora")&gt;0,"Sim","Não"))</f>
        <v/>
      </c>
      <c r="AY155" s="7" t="str">
        <f>IF(OR(AQ155="",C155=""),"",IFERROR(ROUND((AQ155-SUMPRODUCT(MIN((ESPELHAMENTOS!$C$2:$C$2000=A155)*ESPELHAMENTOS!$H$2:$H$2000+(ESPELHAMENTOS!$C$2:$C$2000&lt;&gt;A155)*99999)))*24,1),""))</f>
        <v/>
      </c>
      <c r="AZ155" s="7" t="str">
        <f ca="1">IF(C155="","",IF(COUNTIFS(CHECKLISTS!$B$2:$B$2000,C155,CHECKLISTS!$AH$2:$AH$2000,"Válido",CHECKLISTS!$AG$2:$AG$2000,"&gt;="&amp;INT(IF(AO155="",TODAY(),AO155)))+COUNTIFS(CHECKLISTS!$B$2:$B$2000,C155,CHECKLISTS!$AH$2:$AH$2000,"Vence &lt;=7d",CHECKLISTS!$AG$2:$AG$2000,"&gt;="&amp;INT(IF(AO155="",TODAY(),AO155)))&gt;0,"Sim","Não"))</f>
        <v/>
      </c>
      <c r="BA155" s="13" t="str">
        <f>IF(C155="","",IF(COUNTIFS(CHECKLISTS!$B$2:$B$2000,C155,CHECKLISTS!$AF$2:$AF$2000,"Aprovado")=0,"",SUMPRODUCT(MAX((CHECKLISTS!$B$2:$B$2000=C155)*CHECKLISTS!$AG$2:$AG$2000))))</f>
        <v/>
      </c>
      <c r="BB155" s="7" t="str">
        <f>IF(A155="","",IF(COUNTIFS(SMP!$B$2:$B$2000,A155,SMP!$I$2:$I$2000,"Liberada")+COUNTIFS(SMP!$B$2:$B$2000,A155,SMP!$I$2:$I$2000,"Em andamento")+COUNTIFS(SMP!$B$2:$B$2000,A155,SMP!$I$2:$I$2000,"Finalizada")&gt;0,"Sim","Não"))</f>
        <v/>
      </c>
      <c r="BC155" s="7" t="str">
        <f>IF(A155="","",IFERROR(INDEX(SMP!$A:$A,MATCH(A155,SMP!$B:$B,0)),"—"))</f>
        <v/>
      </c>
      <c r="BD155" s="7" t="str">
        <f>IF(A155="","",IFERROR(INDEX(SMP!$I:$I,MATCH(A155,SMP!$B:$B,0)),"Não aberta"))</f>
        <v/>
      </c>
      <c r="BE155" s="7" t="str">
        <f>IF(A155="","",IFERROR(INDEX(SMP!$D:$D,MATCH(A155,SMP!$B:$B,0)),""))</f>
        <v/>
      </c>
      <c r="BF155" s="7" t="str">
        <f>IF(A155="","",IF(COUNTIFS(AVERBACOES!$B$2:$B$2000,A155,AVERBACOES!$Q$2:$Q$2000,"Averbado completo")+COUNTIFS(AVERBACOES!$B$2:$B$2000,A155,AVERBACOES!$Q$2:$Q$2000,"Averbado CRT")+COUNTIFS(AVERBACOES!$B$2:$B$2000,A155,AVERBACOES!$Q$2:$Q$2000,"Averbado CT-e")+COUNTIFS(AVERBACOES!$B$2:$B$2000,A155,AVERBACOES!$Q$2:$Q$2000,"Averbado MDF-e")+COUNTIFS(AVERBACOES!$B$2:$B$2000,A155,AVERBACOES!$Q$2:$Q$2000,"Averbado pelo embarcador")&gt;0,"Sim","Não"))</f>
        <v/>
      </c>
      <c r="BG155" s="7" t="str">
        <f>IF(A155="","",IFERROR(INDEX(AVERBACOES!$L:$L,MATCH(A155,AVERBACOES!$B:$B,0)),"—"))</f>
        <v/>
      </c>
      <c r="BH155" s="7"/>
      <c r="BI155" s="7"/>
      <c r="BJ155" s="7"/>
      <c r="BK155" s="7"/>
      <c r="BL155" s="7"/>
      <c r="BM155" s="7">
        <f t="shared" si="36"/>
        <v>0</v>
      </c>
      <c r="BN155" s="7" t="str">
        <f t="shared" si="37"/>
        <v/>
      </c>
      <c r="BO155" s="7" t="str">
        <f t="shared" si="38"/>
        <v/>
      </c>
      <c r="BP155" s="7" t="str">
        <f t="shared" si="39"/>
        <v/>
      </c>
      <c r="BQ155" s="7" t="str">
        <f t="shared" si="40"/>
        <v/>
      </c>
      <c r="BR155" s="12"/>
      <c r="BS155" s="7" t="str">
        <f t="shared" si="41"/>
        <v/>
      </c>
      <c r="BT155" s="7" t="str">
        <f>IF(C155="","",IF(BV155=0,"Sem posição registrada",IFERROR(INDEX(POSICOES!$E:$E,MATCH(C155&amp;"#"&amp;ROUND(BV155*1440,0),POSICOES!$R:$R,0)),"?")))</f>
        <v/>
      </c>
      <c r="BU155" s="7" t="str">
        <f>IF(OR(C155="",BV155=0),"",IFERROR(INDEX(POSICOES!$F:$F,MATCH(C155&amp;"#"&amp;ROUND(BV155*1440,0),POSICOES!$R:$R,0))&amp;"/"&amp;INDEX(POSICOES!$G:$G,MATCH(C155&amp;"#"&amp;ROUND(BV155*1440,0),POSICOES!$R:$R,0))&amp;" - "&amp;INDEX(POSICOES!$H:$H,MATCH(C155&amp;"#"&amp;ROUND(BV155*1440,0),POSICOES!$R:$R,0)),""))</f>
        <v/>
      </c>
      <c r="BV155" s="14">
        <f>IF(C155="",0,SUMPRODUCT(MAX((POSICOES!$C$2:$C$3000=C155)*POSICOES!$B$2:$B$3000)))</f>
        <v>0</v>
      </c>
      <c r="BW155" s="7" t="str">
        <f t="shared" ca="1" si="42"/>
        <v/>
      </c>
      <c r="BX155" s="7" t="str">
        <f t="shared" ca="1" si="43"/>
        <v/>
      </c>
      <c r="BY155" s="12"/>
      <c r="BZ155" s="12"/>
      <c r="CA155" s="7" t="str">
        <f>IF(A155="","",IF(COUNTIFS(FRONTEIRA!$B$2:$B$2000,A155,FRONTEIRA!$AA$2:$AA$2000,"Sim")=0,"",ROUND(SUMIFS(FRONTEIRA!$Y$2:$Y$2000,FRONTEIRA!$B$2:$B$2000,A155,FRONTEIRA!$AA$2:$AA$2000,"Sim"),1)))</f>
        <v/>
      </c>
      <c r="CB155" s="7" t="str">
        <f>IF(A155="","",IFERROR(INDEX(FRONTEIRA!$L:$L,MATCH(A155,FRONTEIRA!$B:$B,0)),""))</f>
        <v/>
      </c>
      <c r="CC155" s="7" t="str">
        <f>IF(A155="","",IF(COUNTIFS(OCORRENCIAS!$B$2:$B$2000,A155,OCORRENCIAS!$Z$2:$Z$2000,"Sim")&gt;0,"Sim","Não"))</f>
        <v/>
      </c>
      <c r="CD155" s="7" t="str">
        <f t="shared" si="44"/>
        <v/>
      </c>
      <c r="CE155" s="7"/>
      <c r="CF155" s="7" t="str">
        <f t="shared" ca="1" si="45"/>
        <v xml:space="preserve">Motorista GR; Motorista seguradora; Veículo GR; Checklist; Espelhamento; SMP; Averbação; </v>
      </c>
      <c r="CG155" s="7" t="str">
        <f t="shared" si="46"/>
        <v/>
      </c>
      <c r="CH155" s="7" t="str">
        <f t="shared" si="47"/>
        <v/>
      </c>
      <c r="CI155" s="7" t="str">
        <f t="shared" si="48"/>
        <v>Não</v>
      </c>
      <c r="CJ155" s="7" t="str">
        <f t="shared" si="49"/>
        <v/>
      </c>
      <c r="CK155" s="7"/>
      <c r="CL155" s="7"/>
      <c r="CM155" s="7"/>
      <c r="CN155" s="12"/>
      <c r="CO155" s="7"/>
      <c r="CP155" s="7" t="str">
        <f t="shared" ca="1" si="50"/>
        <v/>
      </c>
    </row>
    <row r="156" spans="1:94" x14ac:dyDescent="0.25">
      <c r="A156" s="7"/>
      <c r="B156" s="12"/>
      <c r="C156" s="7"/>
      <c r="D156" s="7"/>
      <c r="E156" s="7"/>
      <c r="F156" s="7" t="str">
        <f>IF(C156="","",IFERROR(INDEX(VEICULOS!$C:$C,MATCH(C156,VEICULOS!$A:$A,0)),"?")&amp;IF(D156="",""," + "&amp;IFERROR(INDEX(VEICULOS!$C:$C,MATCH(D156,VEICULOS!$A:$A,0)),"?"))&amp;IF(E156="",""," + "&amp;IFERROR(INDEX(VEICULOS!$C:$C,MATCH(E156,VEICULOS!$A:$A,0)),"?")))</f>
        <v/>
      </c>
      <c r="G156" s="7" t="str">
        <f>IF(C156="","",IFERROR(INDEX(VEICULOS!$I:$I,MATCH(C156,VEICULOS!$A:$A,0)),"Não cadastrado"))</f>
        <v/>
      </c>
      <c r="H156" s="7"/>
      <c r="I156" s="7" t="str">
        <f>IF(H156="","",IFERROR(INDEX(MOTORISTAS!$B:$B,MATCH(H156,MOTORISTAS!$A:$A,0)),"Não cadastrado"))</f>
        <v/>
      </c>
      <c r="J156" s="7"/>
      <c r="K156" s="7"/>
      <c r="L156" s="7" t="str">
        <f>IF(K156="","",IFERROR(INDEX(MOTORISTAS!$B:$B,MATCH(K156,MOTORISTAS!$A:$A,0)),"Não cadastrado"))</f>
        <v/>
      </c>
      <c r="M156" s="7" t="str">
        <f>IF(H156="","",IFERROR(INDEX(MOTORISTAS!$AA:$AA,MATCH(H156,MOTORISTAS!$A:$A,0)),"Não cadastrado"))</f>
        <v/>
      </c>
      <c r="N156" s="7" t="str">
        <f>IF(H156="","",IF(COUNTIFS(CONSULTAS!$C$2:$C$2000,H156,CONSULTAS!$E$2:$E$2000,"GR",CONSULTAS!$S$2:$S$2000,"Sim")&gt;0,"Sim","Não"))</f>
        <v/>
      </c>
      <c r="O156" s="7" t="str">
        <f>IF(H156="","",IFERROR(INDEX(CONSULTAS!$L:$L,MATCH(H156&amp;"#GR",CONSULTAS!$T:$T,0)),"—"))</f>
        <v/>
      </c>
      <c r="P156" s="13" t="str">
        <f>IF(H156="","",IFERROR(INDEX(CONSULTAS!$Q:$Q,MATCH(H156&amp;"#GR",CONSULTAS!$T:$T,0)),""))</f>
        <v/>
      </c>
      <c r="Q156" s="7" t="str">
        <f>IF(H156="","",IF(COUNTIFS(CONSULTAS!$C$2:$C$2000,H156,CONSULTAS!$E$2:$E$2000,"Seguradora",CONSULTAS!$S$2:$S$2000,"Sim")&gt;0,"Sim","Não"))</f>
        <v/>
      </c>
      <c r="R156" s="7" t="str">
        <f>IF(H156="","",IFERROR(INDEX(CONSULTAS!$L:$L,MATCH(H156&amp;"#Seguradora",CONSULTAS!$T:$T,0)),"—"))</f>
        <v/>
      </c>
      <c r="S156" s="13" t="str">
        <f>IF(H156="","",IFERROR(INDEX(CONSULTAS!$Q:$Q,MATCH(H156&amp;"#Seguradora",CONSULTAS!$T:$T,0)),""))</f>
        <v/>
      </c>
      <c r="T156" s="10" t="str">
        <f>IF(H156="","",IFERROR(INDEX(CONSULTAS!$N:$N,MATCH(H156&amp;"#GR",CONSULTAS!$T:$T,0)),""))</f>
        <v/>
      </c>
      <c r="U156" s="7" t="str">
        <f>IF(K156="","N/A",IF(AND(COUNTIFS(CONSULTAS!$C$2:$C$2000,K156,CONSULTAS!$E$2:$E$2000,"GR",CONSULTAS!$S$2:$S$2000,"Sim")&gt;0,COUNTIFS(CONSULTAS!$C$2:$C$2000,K156,CONSULTAS!$E$2:$E$2000,"Seguradora",CONSULTAS!$S$2:$S$2000,"Sim")&gt;0),"Sim","Não"))</f>
        <v>N/A</v>
      </c>
      <c r="V156" s="7" t="str">
        <f>IF(C156="","",IFERROR(INDEX(VEICULOS!$X:$X,MATCH(C156,VEICULOS!$A:$A,0)),"Não"))</f>
        <v/>
      </c>
      <c r="W156" s="7"/>
      <c r="X156" s="7"/>
      <c r="Y156" s="7"/>
      <c r="Z156" s="10"/>
      <c r="AA156" s="7"/>
      <c r="AB156" s="10" t="str">
        <f t="shared" si="34"/>
        <v/>
      </c>
      <c r="AC156" s="7">
        <f>IF(OR(Y156="",AB156=""),0,SUMPRODUCT((PGR_REGRAS!$C$2:$C$61=Y156)*(PGR_REGRAS!$D$2:$D$61&lt;=AB156)*(PGR_REGRAS!$E$2:$E$61&gt;=AB156)*(PGR_REGRAS!$C$2:$C$61&lt;&gt;"")*ROW(PGR_REGRAS!$C$2:$C$61)))</f>
        <v>0</v>
      </c>
      <c r="AD156" s="7" t="str">
        <f>IF(AC156=0,IF(Y156="","","Sem regra - consultar seguradora"),INDEX(PGR_REGRAS!$A:$A,AC156))</f>
        <v/>
      </c>
      <c r="AE156" s="7" t="str">
        <f>IF(AC156=0,"",INDEX(PGR_REGRAS!$T:$T,AC156))</f>
        <v/>
      </c>
      <c r="AF156" s="7" t="str">
        <f>IF(AC156=0,"",INDEX(PGR_REGRAS!$I:$I,AC156))</f>
        <v/>
      </c>
      <c r="AG156" s="7" t="str">
        <f>IF(AC156=0,"",INDEX(PGR_REGRAS!$K:$K,AC156))</f>
        <v/>
      </c>
      <c r="AH156" s="7" t="str">
        <f t="shared" si="35"/>
        <v/>
      </c>
      <c r="AI156" s="7"/>
      <c r="AJ156" s="7"/>
      <c r="AK156" s="7"/>
      <c r="AL156" s="7"/>
      <c r="AM156" s="7"/>
      <c r="AN156" s="7"/>
      <c r="AO156" s="13"/>
      <c r="AP156" s="12"/>
      <c r="AQ156" s="12"/>
      <c r="AR156" s="7" t="str">
        <f>IF(C156="","",IFERROR(INDEX(RASTREADORES!$F:$F,MATCH(C156&amp;"#Principal",RASTREADORES!$Y:$Y,0))&amp;" ("&amp;INDEX(RASTREADORES!$G:$G,MATCH(C156&amp;"#Principal",RASTREADORES!$Y:$Y,0))&amp;")","Sem rastreador principal"))</f>
        <v/>
      </c>
      <c r="AS156" s="7" t="str">
        <f>IF(C156="","",IFERROR(INDEX(RASTREADORES!$H:$H,MATCH(C156&amp;"#Principal",RASTREADORES!$Y:$Y,0)),"—"))</f>
        <v/>
      </c>
      <c r="AT156" s="7" t="str">
        <f>IF(C156="","",IFERROR(INDEX(RASTREADORES!$A:$A,MATCH(C156&amp;"#Redundante",RASTREADORES!$Y:$Y,0)),IFERROR(INDEX(RASTREADORES!$A:$A,MATCH(C156&amp;"#Isca retornável",RASTREADORES!$Y:$Y,0)),IFERROR(INDEX(RASTREADORES!$A:$A,MATCH(C156&amp;"#Isca descartável",RASTREADORES!$Y:$Y,0)),"Nenhum"))))</f>
        <v/>
      </c>
      <c r="AU156" s="7" t="str">
        <f>IF(C156="","",IFERROR(INDEX(RASTREADORES!$L:$L,MATCH(C156&amp;"#Principal",RASTREADORES!$Y:$Y,0)),""))</f>
        <v/>
      </c>
      <c r="AV156" s="7" t="str">
        <f>IF(C156="","",IF(COUNTIFS(ESPELHAMENTOS!$B$2:$B$2000,C156,ESPELHAMENTOS!$O$2:$O$2000,"Sim")&gt;0,"Sim","Não"))</f>
        <v/>
      </c>
      <c r="AW156" s="7" t="str">
        <f>IF(C156="","",COUNTIFS(ESPELHAMENTOS!$B$2:$B$2000,C156,ESPELHAMENTOS!$O$2:$O$2000,"Sim"))</f>
        <v/>
      </c>
      <c r="AX156" s="7" t="str">
        <f>IF(C156="","",IF(COUNTIFS(ESPELHAMENTOS!$B$2:$B$2000,C156,ESPELHAMENTOS!$O$2:$O$2000,"Sim",ESPELHAMENTOS!$E$2:$E$2000,"GR transportadora")&gt;0,"Sim","Não"))</f>
        <v/>
      </c>
      <c r="AY156" s="7" t="str">
        <f>IF(OR(AQ156="",C156=""),"",IFERROR(ROUND((AQ156-SUMPRODUCT(MIN((ESPELHAMENTOS!$C$2:$C$2000=A156)*ESPELHAMENTOS!$H$2:$H$2000+(ESPELHAMENTOS!$C$2:$C$2000&lt;&gt;A156)*99999)))*24,1),""))</f>
        <v/>
      </c>
      <c r="AZ156" s="7" t="str">
        <f ca="1">IF(C156="","",IF(COUNTIFS(CHECKLISTS!$B$2:$B$2000,C156,CHECKLISTS!$AH$2:$AH$2000,"Válido",CHECKLISTS!$AG$2:$AG$2000,"&gt;="&amp;INT(IF(AO156="",TODAY(),AO156)))+COUNTIFS(CHECKLISTS!$B$2:$B$2000,C156,CHECKLISTS!$AH$2:$AH$2000,"Vence &lt;=7d",CHECKLISTS!$AG$2:$AG$2000,"&gt;="&amp;INT(IF(AO156="",TODAY(),AO156)))&gt;0,"Sim","Não"))</f>
        <v/>
      </c>
      <c r="BA156" s="13" t="str">
        <f>IF(C156="","",IF(COUNTIFS(CHECKLISTS!$B$2:$B$2000,C156,CHECKLISTS!$AF$2:$AF$2000,"Aprovado")=0,"",SUMPRODUCT(MAX((CHECKLISTS!$B$2:$B$2000=C156)*CHECKLISTS!$AG$2:$AG$2000))))</f>
        <v/>
      </c>
      <c r="BB156" s="7" t="str">
        <f>IF(A156="","",IF(COUNTIFS(SMP!$B$2:$B$2000,A156,SMP!$I$2:$I$2000,"Liberada")+COUNTIFS(SMP!$B$2:$B$2000,A156,SMP!$I$2:$I$2000,"Em andamento")+COUNTIFS(SMP!$B$2:$B$2000,A156,SMP!$I$2:$I$2000,"Finalizada")&gt;0,"Sim","Não"))</f>
        <v/>
      </c>
      <c r="BC156" s="7" t="str">
        <f>IF(A156="","",IFERROR(INDEX(SMP!$A:$A,MATCH(A156,SMP!$B:$B,0)),"—"))</f>
        <v/>
      </c>
      <c r="BD156" s="7" t="str">
        <f>IF(A156="","",IFERROR(INDEX(SMP!$I:$I,MATCH(A156,SMP!$B:$B,0)),"Não aberta"))</f>
        <v/>
      </c>
      <c r="BE156" s="7" t="str">
        <f>IF(A156="","",IFERROR(INDEX(SMP!$D:$D,MATCH(A156,SMP!$B:$B,0)),""))</f>
        <v/>
      </c>
      <c r="BF156" s="7" t="str">
        <f>IF(A156="","",IF(COUNTIFS(AVERBACOES!$B$2:$B$2000,A156,AVERBACOES!$Q$2:$Q$2000,"Averbado completo")+COUNTIFS(AVERBACOES!$B$2:$B$2000,A156,AVERBACOES!$Q$2:$Q$2000,"Averbado CRT")+COUNTIFS(AVERBACOES!$B$2:$B$2000,A156,AVERBACOES!$Q$2:$Q$2000,"Averbado CT-e")+COUNTIFS(AVERBACOES!$B$2:$B$2000,A156,AVERBACOES!$Q$2:$Q$2000,"Averbado MDF-e")+COUNTIFS(AVERBACOES!$B$2:$B$2000,A156,AVERBACOES!$Q$2:$Q$2000,"Averbado pelo embarcador")&gt;0,"Sim","Não"))</f>
        <v/>
      </c>
      <c r="BG156" s="7" t="str">
        <f>IF(A156="","",IFERROR(INDEX(AVERBACOES!$L:$L,MATCH(A156,AVERBACOES!$B:$B,0)),"—"))</f>
        <v/>
      </c>
      <c r="BH156" s="7"/>
      <c r="BI156" s="7"/>
      <c r="BJ156" s="7"/>
      <c r="BK156" s="7"/>
      <c r="BL156" s="7"/>
      <c r="BM156" s="7">
        <f t="shared" si="36"/>
        <v>0</v>
      </c>
      <c r="BN156" s="7" t="str">
        <f t="shared" si="37"/>
        <v/>
      </c>
      <c r="BO156" s="7" t="str">
        <f t="shared" si="38"/>
        <v/>
      </c>
      <c r="BP156" s="7" t="str">
        <f t="shared" si="39"/>
        <v/>
      </c>
      <c r="BQ156" s="7" t="str">
        <f t="shared" si="40"/>
        <v/>
      </c>
      <c r="BR156" s="12"/>
      <c r="BS156" s="7" t="str">
        <f t="shared" si="41"/>
        <v/>
      </c>
      <c r="BT156" s="7" t="str">
        <f>IF(C156="","",IF(BV156=0,"Sem posição registrada",IFERROR(INDEX(POSICOES!$E:$E,MATCH(C156&amp;"#"&amp;ROUND(BV156*1440,0),POSICOES!$R:$R,0)),"?")))</f>
        <v/>
      </c>
      <c r="BU156" s="7" t="str">
        <f>IF(OR(C156="",BV156=0),"",IFERROR(INDEX(POSICOES!$F:$F,MATCH(C156&amp;"#"&amp;ROUND(BV156*1440,0),POSICOES!$R:$R,0))&amp;"/"&amp;INDEX(POSICOES!$G:$G,MATCH(C156&amp;"#"&amp;ROUND(BV156*1440,0),POSICOES!$R:$R,0))&amp;" - "&amp;INDEX(POSICOES!$H:$H,MATCH(C156&amp;"#"&amp;ROUND(BV156*1440,0),POSICOES!$R:$R,0)),""))</f>
        <v/>
      </c>
      <c r="BV156" s="14">
        <f>IF(C156="",0,SUMPRODUCT(MAX((POSICOES!$C$2:$C$3000=C156)*POSICOES!$B$2:$B$3000)))</f>
        <v>0</v>
      </c>
      <c r="BW156" s="7" t="str">
        <f t="shared" ca="1" si="42"/>
        <v/>
      </c>
      <c r="BX156" s="7" t="str">
        <f t="shared" ca="1" si="43"/>
        <v/>
      </c>
      <c r="BY156" s="12"/>
      <c r="BZ156" s="12"/>
      <c r="CA156" s="7" t="str">
        <f>IF(A156="","",IF(COUNTIFS(FRONTEIRA!$B$2:$B$2000,A156,FRONTEIRA!$AA$2:$AA$2000,"Sim")=0,"",ROUND(SUMIFS(FRONTEIRA!$Y$2:$Y$2000,FRONTEIRA!$B$2:$B$2000,A156,FRONTEIRA!$AA$2:$AA$2000,"Sim"),1)))</f>
        <v/>
      </c>
      <c r="CB156" s="7" t="str">
        <f>IF(A156="","",IFERROR(INDEX(FRONTEIRA!$L:$L,MATCH(A156,FRONTEIRA!$B:$B,0)),""))</f>
        <v/>
      </c>
      <c r="CC156" s="7" t="str">
        <f>IF(A156="","",IF(COUNTIFS(OCORRENCIAS!$B$2:$B$2000,A156,OCORRENCIAS!$Z$2:$Z$2000,"Sim")&gt;0,"Sim","Não"))</f>
        <v/>
      </c>
      <c r="CD156" s="7" t="str">
        <f t="shared" si="44"/>
        <v/>
      </c>
      <c r="CE156" s="7"/>
      <c r="CF156" s="7" t="str">
        <f t="shared" ca="1" si="45"/>
        <v xml:space="preserve">Motorista GR; Motorista seguradora; Veículo GR; Checklist; Espelhamento; SMP; Averbação; </v>
      </c>
      <c r="CG156" s="7" t="str">
        <f t="shared" si="46"/>
        <v/>
      </c>
      <c r="CH156" s="7" t="str">
        <f t="shared" si="47"/>
        <v/>
      </c>
      <c r="CI156" s="7" t="str">
        <f t="shared" si="48"/>
        <v>Não</v>
      </c>
      <c r="CJ156" s="7" t="str">
        <f t="shared" si="49"/>
        <v/>
      </c>
      <c r="CK156" s="7"/>
      <c r="CL156" s="7"/>
      <c r="CM156" s="7"/>
      <c r="CN156" s="12"/>
      <c r="CO156" s="7"/>
      <c r="CP156" s="7" t="str">
        <f t="shared" ca="1" si="50"/>
        <v/>
      </c>
    </row>
    <row r="157" spans="1:94" x14ac:dyDescent="0.25">
      <c r="A157" s="7"/>
      <c r="B157" s="12"/>
      <c r="C157" s="7"/>
      <c r="D157" s="7"/>
      <c r="E157" s="7"/>
      <c r="F157" s="7" t="str">
        <f>IF(C157="","",IFERROR(INDEX(VEICULOS!$C:$C,MATCH(C157,VEICULOS!$A:$A,0)),"?")&amp;IF(D157="",""," + "&amp;IFERROR(INDEX(VEICULOS!$C:$C,MATCH(D157,VEICULOS!$A:$A,0)),"?"))&amp;IF(E157="",""," + "&amp;IFERROR(INDEX(VEICULOS!$C:$C,MATCH(E157,VEICULOS!$A:$A,0)),"?")))</f>
        <v/>
      </c>
      <c r="G157" s="7" t="str">
        <f>IF(C157="","",IFERROR(INDEX(VEICULOS!$I:$I,MATCH(C157,VEICULOS!$A:$A,0)),"Não cadastrado"))</f>
        <v/>
      </c>
      <c r="H157" s="7"/>
      <c r="I157" s="7" t="str">
        <f>IF(H157="","",IFERROR(INDEX(MOTORISTAS!$B:$B,MATCH(H157,MOTORISTAS!$A:$A,0)),"Não cadastrado"))</f>
        <v/>
      </c>
      <c r="J157" s="7"/>
      <c r="K157" s="7"/>
      <c r="L157" s="7" t="str">
        <f>IF(K157="","",IFERROR(INDEX(MOTORISTAS!$B:$B,MATCH(K157,MOTORISTAS!$A:$A,0)),"Não cadastrado"))</f>
        <v/>
      </c>
      <c r="M157" s="7" t="str">
        <f>IF(H157="","",IFERROR(INDEX(MOTORISTAS!$AA:$AA,MATCH(H157,MOTORISTAS!$A:$A,0)),"Não cadastrado"))</f>
        <v/>
      </c>
      <c r="N157" s="7" t="str">
        <f>IF(H157="","",IF(COUNTIFS(CONSULTAS!$C$2:$C$2000,H157,CONSULTAS!$E$2:$E$2000,"GR",CONSULTAS!$S$2:$S$2000,"Sim")&gt;0,"Sim","Não"))</f>
        <v/>
      </c>
      <c r="O157" s="7" t="str">
        <f>IF(H157="","",IFERROR(INDEX(CONSULTAS!$L:$L,MATCH(H157&amp;"#GR",CONSULTAS!$T:$T,0)),"—"))</f>
        <v/>
      </c>
      <c r="P157" s="13" t="str">
        <f>IF(H157="","",IFERROR(INDEX(CONSULTAS!$Q:$Q,MATCH(H157&amp;"#GR",CONSULTAS!$T:$T,0)),""))</f>
        <v/>
      </c>
      <c r="Q157" s="7" t="str">
        <f>IF(H157="","",IF(COUNTIFS(CONSULTAS!$C$2:$C$2000,H157,CONSULTAS!$E$2:$E$2000,"Seguradora",CONSULTAS!$S$2:$S$2000,"Sim")&gt;0,"Sim","Não"))</f>
        <v/>
      </c>
      <c r="R157" s="7" t="str">
        <f>IF(H157="","",IFERROR(INDEX(CONSULTAS!$L:$L,MATCH(H157&amp;"#Seguradora",CONSULTAS!$T:$T,0)),"—"))</f>
        <v/>
      </c>
      <c r="S157" s="13" t="str">
        <f>IF(H157="","",IFERROR(INDEX(CONSULTAS!$Q:$Q,MATCH(H157&amp;"#Seguradora",CONSULTAS!$T:$T,0)),""))</f>
        <v/>
      </c>
      <c r="T157" s="10" t="str">
        <f>IF(H157="","",IFERROR(INDEX(CONSULTAS!$N:$N,MATCH(H157&amp;"#GR",CONSULTAS!$T:$T,0)),""))</f>
        <v/>
      </c>
      <c r="U157" s="7" t="str">
        <f>IF(K157="","N/A",IF(AND(COUNTIFS(CONSULTAS!$C$2:$C$2000,K157,CONSULTAS!$E$2:$E$2000,"GR",CONSULTAS!$S$2:$S$2000,"Sim")&gt;0,COUNTIFS(CONSULTAS!$C$2:$C$2000,K157,CONSULTAS!$E$2:$E$2000,"Seguradora",CONSULTAS!$S$2:$S$2000,"Sim")&gt;0),"Sim","Não"))</f>
        <v>N/A</v>
      </c>
      <c r="V157" s="7" t="str">
        <f>IF(C157="","",IFERROR(INDEX(VEICULOS!$X:$X,MATCH(C157,VEICULOS!$A:$A,0)),"Não"))</f>
        <v/>
      </c>
      <c r="W157" s="7"/>
      <c r="X157" s="7"/>
      <c r="Y157" s="7"/>
      <c r="Z157" s="10"/>
      <c r="AA157" s="7"/>
      <c r="AB157" s="10" t="str">
        <f t="shared" si="34"/>
        <v/>
      </c>
      <c r="AC157" s="7">
        <f>IF(OR(Y157="",AB157=""),0,SUMPRODUCT((PGR_REGRAS!$C$2:$C$61=Y157)*(PGR_REGRAS!$D$2:$D$61&lt;=AB157)*(PGR_REGRAS!$E$2:$E$61&gt;=AB157)*(PGR_REGRAS!$C$2:$C$61&lt;&gt;"")*ROW(PGR_REGRAS!$C$2:$C$61)))</f>
        <v>0</v>
      </c>
      <c r="AD157" s="7" t="str">
        <f>IF(AC157=0,IF(Y157="","","Sem regra - consultar seguradora"),INDEX(PGR_REGRAS!$A:$A,AC157))</f>
        <v/>
      </c>
      <c r="AE157" s="7" t="str">
        <f>IF(AC157=0,"",INDEX(PGR_REGRAS!$T:$T,AC157))</f>
        <v/>
      </c>
      <c r="AF157" s="7" t="str">
        <f>IF(AC157=0,"",INDEX(PGR_REGRAS!$I:$I,AC157))</f>
        <v/>
      </c>
      <c r="AG157" s="7" t="str">
        <f>IF(AC157=0,"",INDEX(PGR_REGRAS!$K:$K,AC157))</f>
        <v/>
      </c>
      <c r="AH157" s="7" t="str">
        <f t="shared" si="35"/>
        <v/>
      </c>
      <c r="AI157" s="7"/>
      <c r="AJ157" s="7"/>
      <c r="AK157" s="7"/>
      <c r="AL157" s="7"/>
      <c r="AM157" s="7"/>
      <c r="AN157" s="7"/>
      <c r="AO157" s="13"/>
      <c r="AP157" s="12"/>
      <c r="AQ157" s="12"/>
      <c r="AR157" s="7" t="str">
        <f>IF(C157="","",IFERROR(INDEX(RASTREADORES!$F:$F,MATCH(C157&amp;"#Principal",RASTREADORES!$Y:$Y,0))&amp;" ("&amp;INDEX(RASTREADORES!$G:$G,MATCH(C157&amp;"#Principal",RASTREADORES!$Y:$Y,0))&amp;")","Sem rastreador principal"))</f>
        <v/>
      </c>
      <c r="AS157" s="7" t="str">
        <f>IF(C157="","",IFERROR(INDEX(RASTREADORES!$H:$H,MATCH(C157&amp;"#Principal",RASTREADORES!$Y:$Y,0)),"—"))</f>
        <v/>
      </c>
      <c r="AT157" s="7" t="str">
        <f>IF(C157="","",IFERROR(INDEX(RASTREADORES!$A:$A,MATCH(C157&amp;"#Redundante",RASTREADORES!$Y:$Y,0)),IFERROR(INDEX(RASTREADORES!$A:$A,MATCH(C157&amp;"#Isca retornável",RASTREADORES!$Y:$Y,0)),IFERROR(INDEX(RASTREADORES!$A:$A,MATCH(C157&amp;"#Isca descartável",RASTREADORES!$Y:$Y,0)),"Nenhum"))))</f>
        <v/>
      </c>
      <c r="AU157" s="7" t="str">
        <f>IF(C157="","",IFERROR(INDEX(RASTREADORES!$L:$L,MATCH(C157&amp;"#Principal",RASTREADORES!$Y:$Y,0)),""))</f>
        <v/>
      </c>
      <c r="AV157" s="7" t="str">
        <f>IF(C157="","",IF(COUNTIFS(ESPELHAMENTOS!$B$2:$B$2000,C157,ESPELHAMENTOS!$O$2:$O$2000,"Sim")&gt;0,"Sim","Não"))</f>
        <v/>
      </c>
      <c r="AW157" s="7" t="str">
        <f>IF(C157="","",COUNTIFS(ESPELHAMENTOS!$B$2:$B$2000,C157,ESPELHAMENTOS!$O$2:$O$2000,"Sim"))</f>
        <v/>
      </c>
      <c r="AX157" s="7" t="str">
        <f>IF(C157="","",IF(COUNTIFS(ESPELHAMENTOS!$B$2:$B$2000,C157,ESPELHAMENTOS!$O$2:$O$2000,"Sim",ESPELHAMENTOS!$E$2:$E$2000,"GR transportadora")&gt;0,"Sim","Não"))</f>
        <v/>
      </c>
      <c r="AY157" s="7" t="str">
        <f>IF(OR(AQ157="",C157=""),"",IFERROR(ROUND((AQ157-SUMPRODUCT(MIN((ESPELHAMENTOS!$C$2:$C$2000=A157)*ESPELHAMENTOS!$H$2:$H$2000+(ESPELHAMENTOS!$C$2:$C$2000&lt;&gt;A157)*99999)))*24,1),""))</f>
        <v/>
      </c>
      <c r="AZ157" s="7" t="str">
        <f ca="1">IF(C157="","",IF(COUNTIFS(CHECKLISTS!$B$2:$B$2000,C157,CHECKLISTS!$AH$2:$AH$2000,"Válido",CHECKLISTS!$AG$2:$AG$2000,"&gt;="&amp;INT(IF(AO157="",TODAY(),AO157)))+COUNTIFS(CHECKLISTS!$B$2:$B$2000,C157,CHECKLISTS!$AH$2:$AH$2000,"Vence &lt;=7d",CHECKLISTS!$AG$2:$AG$2000,"&gt;="&amp;INT(IF(AO157="",TODAY(),AO157)))&gt;0,"Sim","Não"))</f>
        <v/>
      </c>
      <c r="BA157" s="13" t="str">
        <f>IF(C157="","",IF(COUNTIFS(CHECKLISTS!$B$2:$B$2000,C157,CHECKLISTS!$AF$2:$AF$2000,"Aprovado")=0,"",SUMPRODUCT(MAX((CHECKLISTS!$B$2:$B$2000=C157)*CHECKLISTS!$AG$2:$AG$2000))))</f>
        <v/>
      </c>
      <c r="BB157" s="7" t="str">
        <f>IF(A157="","",IF(COUNTIFS(SMP!$B$2:$B$2000,A157,SMP!$I$2:$I$2000,"Liberada")+COUNTIFS(SMP!$B$2:$B$2000,A157,SMP!$I$2:$I$2000,"Em andamento")+COUNTIFS(SMP!$B$2:$B$2000,A157,SMP!$I$2:$I$2000,"Finalizada")&gt;0,"Sim","Não"))</f>
        <v/>
      </c>
      <c r="BC157" s="7" t="str">
        <f>IF(A157="","",IFERROR(INDEX(SMP!$A:$A,MATCH(A157,SMP!$B:$B,0)),"—"))</f>
        <v/>
      </c>
      <c r="BD157" s="7" t="str">
        <f>IF(A157="","",IFERROR(INDEX(SMP!$I:$I,MATCH(A157,SMP!$B:$B,0)),"Não aberta"))</f>
        <v/>
      </c>
      <c r="BE157" s="7" t="str">
        <f>IF(A157="","",IFERROR(INDEX(SMP!$D:$D,MATCH(A157,SMP!$B:$B,0)),""))</f>
        <v/>
      </c>
      <c r="BF157" s="7" t="str">
        <f>IF(A157="","",IF(COUNTIFS(AVERBACOES!$B$2:$B$2000,A157,AVERBACOES!$Q$2:$Q$2000,"Averbado completo")+COUNTIFS(AVERBACOES!$B$2:$B$2000,A157,AVERBACOES!$Q$2:$Q$2000,"Averbado CRT")+COUNTIFS(AVERBACOES!$B$2:$B$2000,A157,AVERBACOES!$Q$2:$Q$2000,"Averbado CT-e")+COUNTIFS(AVERBACOES!$B$2:$B$2000,A157,AVERBACOES!$Q$2:$Q$2000,"Averbado MDF-e")+COUNTIFS(AVERBACOES!$B$2:$B$2000,A157,AVERBACOES!$Q$2:$Q$2000,"Averbado pelo embarcador")&gt;0,"Sim","Não"))</f>
        <v/>
      </c>
      <c r="BG157" s="7" t="str">
        <f>IF(A157="","",IFERROR(INDEX(AVERBACOES!$L:$L,MATCH(A157,AVERBACOES!$B:$B,0)),"—"))</f>
        <v/>
      </c>
      <c r="BH157" s="7"/>
      <c r="BI157" s="7"/>
      <c r="BJ157" s="7"/>
      <c r="BK157" s="7"/>
      <c r="BL157" s="7"/>
      <c r="BM157" s="7">
        <f t="shared" si="36"/>
        <v>0</v>
      </c>
      <c r="BN157" s="7" t="str">
        <f t="shared" si="37"/>
        <v/>
      </c>
      <c r="BO157" s="7" t="str">
        <f t="shared" si="38"/>
        <v/>
      </c>
      <c r="BP157" s="7" t="str">
        <f t="shared" si="39"/>
        <v/>
      </c>
      <c r="BQ157" s="7" t="str">
        <f t="shared" si="40"/>
        <v/>
      </c>
      <c r="BR157" s="12"/>
      <c r="BS157" s="7" t="str">
        <f t="shared" si="41"/>
        <v/>
      </c>
      <c r="BT157" s="7" t="str">
        <f>IF(C157="","",IF(BV157=0,"Sem posição registrada",IFERROR(INDEX(POSICOES!$E:$E,MATCH(C157&amp;"#"&amp;ROUND(BV157*1440,0),POSICOES!$R:$R,0)),"?")))</f>
        <v/>
      </c>
      <c r="BU157" s="7" t="str">
        <f>IF(OR(C157="",BV157=0),"",IFERROR(INDEX(POSICOES!$F:$F,MATCH(C157&amp;"#"&amp;ROUND(BV157*1440,0),POSICOES!$R:$R,0))&amp;"/"&amp;INDEX(POSICOES!$G:$G,MATCH(C157&amp;"#"&amp;ROUND(BV157*1440,0),POSICOES!$R:$R,0))&amp;" - "&amp;INDEX(POSICOES!$H:$H,MATCH(C157&amp;"#"&amp;ROUND(BV157*1440,0),POSICOES!$R:$R,0)),""))</f>
        <v/>
      </c>
      <c r="BV157" s="14">
        <f>IF(C157="",0,SUMPRODUCT(MAX((POSICOES!$C$2:$C$3000=C157)*POSICOES!$B$2:$B$3000)))</f>
        <v>0</v>
      </c>
      <c r="BW157" s="7" t="str">
        <f t="shared" ca="1" si="42"/>
        <v/>
      </c>
      <c r="BX157" s="7" t="str">
        <f t="shared" ca="1" si="43"/>
        <v/>
      </c>
      <c r="BY157" s="12"/>
      <c r="BZ157" s="12"/>
      <c r="CA157" s="7" t="str">
        <f>IF(A157="","",IF(COUNTIFS(FRONTEIRA!$B$2:$B$2000,A157,FRONTEIRA!$AA$2:$AA$2000,"Sim")=0,"",ROUND(SUMIFS(FRONTEIRA!$Y$2:$Y$2000,FRONTEIRA!$B$2:$B$2000,A157,FRONTEIRA!$AA$2:$AA$2000,"Sim"),1)))</f>
        <v/>
      </c>
      <c r="CB157" s="7" t="str">
        <f>IF(A157="","",IFERROR(INDEX(FRONTEIRA!$L:$L,MATCH(A157,FRONTEIRA!$B:$B,0)),""))</f>
        <v/>
      </c>
      <c r="CC157" s="7" t="str">
        <f>IF(A157="","",IF(COUNTIFS(OCORRENCIAS!$B$2:$B$2000,A157,OCORRENCIAS!$Z$2:$Z$2000,"Sim")&gt;0,"Sim","Não"))</f>
        <v/>
      </c>
      <c r="CD157" s="7" t="str">
        <f t="shared" si="44"/>
        <v/>
      </c>
      <c r="CE157" s="7"/>
      <c r="CF157" s="7" t="str">
        <f t="shared" ca="1" si="45"/>
        <v xml:space="preserve">Motorista GR; Motorista seguradora; Veículo GR; Checklist; Espelhamento; SMP; Averbação; </v>
      </c>
      <c r="CG157" s="7" t="str">
        <f t="shared" si="46"/>
        <v/>
      </c>
      <c r="CH157" s="7" t="str">
        <f t="shared" si="47"/>
        <v/>
      </c>
      <c r="CI157" s="7" t="str">
        <f t="shared" si="48"/>
        <v>Não</v>
      </c>
      <c r="CJ157" s="7" t="str">
        <f t="shared" si="49"/>
        <v/>
      </c>
      <c r="CK157" s="7"/>
      <c r="CL157" s="7"/>
      <c r="CM157" s="7"/>
      <c r="CN157" s="12"/>
      <c r="CO157" s="7"/>
      <c r="CP157" s="7" t="str">
        <f t="shared" ca="1" si="50"/>
        <v/>
      </c>
    </row>
    <row r="158" spans="1:94" x14ac:dyDescent="0.25">
      <c r="A158" s="7"/>
      <c r="B158" s="12"/>
      <c r="C158" s="7"/>
      <c r="D158" s="7"/>
      <c r="E158" s="7"/>
      <c r="F158" s="7" t="str">
        <f>IF(C158="","",IFERROR(INDEX(VEICULOS!$C:$C,MATCH(C158,VEICULOS!$A:$A,0)),"?")&amp;IF(D158="",""," + "&amp;IFERROR(INDEX(VEICULOS!$C:$C,MATCH(D158,VEICULOS!$A:$A,0)),"?"))&amp;IF(E158="",""," + "&amp;IFERROR(INDEX(VEICULOS!$C:$C,MATCH(E158,VEICULOS!$A:$A,0)),"?")))</f>
        <v/>
      </c>
      <c r="G158" s="7" t="str">
        <f>IF(C158="","",IFERROR(INDEX(VEICULOS!$I:$I,MATCH(C158,VEICULOS!$A:$A,0)),"Não cadastrado"))</f>
        <v/>
      </c>
      <c r="H158" s="7"/>
      <c r="I158" s="7" t="str">
        <f>IF(H158="","",IFERROR(INDEX(MOTORISTAS!$B:$B,MATCH(H158,MOTORISTAS!$A:$A,0)),"Não cadastrado"))</f>
        <v/>
      </c>
      <c r="J158" s="7"/>
      <c r="K158" s="7"/>
      <c r="L158" s="7" t="str">
        <f>IF(K158="","",IFERROR(INDEX(MOTORISTAS!$B:$B,MATCH(K158,MOTORISTAS!$A:$A,0)),"Não cadastrado"))</f>
        <v/>
      </c>
      <c r="M158" s="7" t="str">
        <f>IF(H158="","",IFERROR(INDEX(MOTORISTAS!$AA:$AA,MATCH(H158,MOTORISTAS!$A:$A,0)),"Não cadastrado"))</f>
        <v/>
      </c>
      <c r="N158" s="7" t="str">
        <f>IF(H158="","",IF(COUNTIFS(CONSULTAS!$C$2:$C$2000,H158,CONSULTAS!$E$2:$E$2000,"GR",CONSULTAS!$S$2:$S$2000,"Sim")&gt;0,"Sim","Não"))</f>
        <v/>
      </c>
      <c r="O158" s="7" t="str">
        <f>IF(H158="","",IFERROR(INDEX(CONSULTAS!$L:$L,MATCH(H158&amp;"#GR",CONSULTAS!$T:$T,0)),"—"))</f>
        <v/>
      </c>
      <c r="P158" s="13" t="str">
        <f>IF(H158="","",IFERROR(INDEX(CONSULTAS!$Q:$Q,MATCH(H158&amp;"#GR",CONSULTAS!$T:$T,0)),""))</f>
        <v/>
      </c>
      <c r="Q158" s="7" t="str">
        <f>IF(H158="","",IF(COUNTIFS(CONSULTAS!$C$2:$C$2000,H158,CONSULTAS!$E$2:$E$2000,"Seguradora",CONSULTAS!$S$2:$S$2000,"Sim")&gt;0,"Sim","Não"))</f>
        <v/>
      </c>
      <c r="R158" s="7" t="str">
        <f>IF(H158="","",IFERROR(INDEX(CONSULTAS!$L:$L,MATCH(H158&amp;"#Seguradora",CONSULTAS!$T:$T,0)),"—"))</f>
        <v/>
      </c>
      <c r="S158" s="13" t="str">
        <f>IF(H158="","",IFERROR(INDEX(CONSULTAS!$Q:$Q,MATCH(H158&amp;"#Seguradora",CONSULTAS!$T:$T,0)),""))</f>
        <v/>
      </c>
      <c r="T158" s="10" t="str">
        <f>IF(H158="","",IFERROR(INDEX(CONSULTAS!$N:$N,MATCH(H158&amp;"#GR",CONSULTAS!$T:$T,0)),""))</f>
        <v/>
      </c>
      <c r="U158" s="7" t="str">
        <f>IF(K158="","N/A",IF(AND(COUNTIFS(CONSULTAS!$C$2:$C$2000,K158,CONSULTAS!$E$2:$E$2000,"GR",CONSULTAS!$S$2:$S$2000,"Sim")&gt;0,COUNTIFS(CONSULTAS!$C$2:$C$2000,K158,CONSULTAS!$E$2:$E$2000,"Seguradora",CONSULTAS!$S$2:$S$2000,"Sim")&gt;0),"Sim","Não"))</f>
        <v>N/A</v>
      </c>
      <c r="V158" s="7" t="str">
        <f>IF(C158="","",IFERROR(INDEX(VEICULOS!$X:$X,MATCH(C158,VEICULOS!$A:$A,0)),"Não"))</f>
        <v/>
      </c>
      <c r="W158" s="7"/>
      <c r="X158" s="7"/>
      <c r="Y158" s="7"/>
      <c r="Z158" s="10"/>
      <c r="AA158" s="7"/>
      <c r="AB158" s="10" t="str">
        <f t="shared" si="34"/>
        <v/>
      </c>
      <c r="AC158" s="7">
        <f>IF(OR(Y158="",AB158=""),0,SUMPRODUCT((PGR_REGRAS!$C$2:$C$61=Y158)*(PGR_REGRAS!$D$2:$D$61&lt;=AB158)*(PGR_REGRAS!$E$2:$E$61&gt;=AB158)*(PGR_REGRAS!$C$2:$C$61&lt;&gt;"")*ROW(PGR_REGRAS!$C$2:$C$61)))</f>
        <v>0</v>
      </c>
      <c r="AD158" s="7" t="str">
        <f>IF(AC158=0,IF(Y158="","","Sem regra - consultar seguradora"),INDEX(PGR_REGRAS!$A:$A,AC158))</f>
        <v/>
      </c>
      <c r="AE158" s="7" t="str">
        <f>IF(AC158=0,"",INDEX(PGR_REGRAS!$T:$T,AC158))</f>
        <v/>
      </c>
      <c r="AF158" s="7" t="str">
        <f>IF(AC158=0,"",INDEX(PGR_REGRAS!$I:$I,AC158))</f>
        <v/>
      </c>
      <c r="AG158" s="7" t="str">
        <f>IF(AC158=0,"",INDEX(PGR_REGRAS!$K:$K,AC158))</f>
        <v/>
      </c>
      <c r="AH158" s="7" t="str">
        <f t="shared" si="35"/>
        <v/>
      </c>
      <c r="AI158" s="7"/>
      <c r="AJ158" s="7"/>
      <c r="AK158" s="7"/>
      <c r="AL158" s="7"/>
      <c r="AM158" s="7"/>
      <c r="AN158" s="7"/>
      <c r="AO158" s="13"/>
      <c r="AP158" s="12"/>
      <c r="AQ158" s="12"/>
      <c r="AR158" s="7" t="str">
        <f>IF(C158="","",IFERROR(INDEX(RASTREADORES!$F:$F,MATCH(C158&amp;"#Principal",RASTREADORES!$Y:$Y,0))&amp;" ("&amp;INDEX(RASTREADORES!$G:$G,MATCH(C158&amp;"#Principal",RASTREADORES!$Y:$Y,0))&amp;")","Sem rastreador principal"))</f>
        <v/>
      </c>
      <c r="AS158" s="7" t="str">
        <f>IF(C158="","",IFERROR(INDEX(RASTREADORES!$H:$H,MATCH(C158&amp;"#Principal",RASTREADORES!$Y:$Y,0)),"—"))</f>
        <v/>
      </c>
      <c r="AT158" s="7" t="str">
        <f>IF(C158="","",IFERROR(INDEX(RASTREADORES!$A:$A,MATCH(C158&amp;"#Redundante",RASTREADORES!$Y:$Y,0)),IFERROR(INDEX(RASTREADORES!$A:$A,MATCH(C158&amp;"#Isca retornável",RASTREADORES!$Y:$Y,0)),IFERROR(INDEX(RASTREADORES!$A:$A,MATCH(C158&amp;"#Isca descartável",RASTREADORES!$Y:$Y,0)),"Nenhum"))))</f>
        <v/>
      </c>
      <c r="AU158" s="7" t="str">
        <f>IF(C158="","",IFERROR(INDEX(RASTREADORES!$L:$L,MATCH(C158&amp;"#Principal",RASTREADORES!$Y:$Y,0)),""))</f>
        <v/>
      </c>
      <c r="AV158" s="7" t="str">
        <f>IF(C158="","",IF(COUNTIFS(ESPELHAMENTOS!$B$2:$B$2000,C158,ESPELHAMENTOS!$O$2:$O$2000,"Sim")&gt;0,"Sim","Não"))</f>
        <v/>
      </c>
      <c r="AW158" s="7" t="str">
        <f>IF(C158="","",COUNTIFS(ESPELHAMENTOS!$B$2:$B$2000,C158,ESPELHAMENTOS!$O$2:$O$2000,"Sim"))</f>
        <v/>
      </c>
      <c r="AX158" s="7" t="str">
        <f>IF(C158="","",IF(COUNTIFS(ESPELHAMENTOS!$B$2:$B$2000,C158,ESPELHAMENTOS!$O$2:$O$2000,"Sim",ESPELHAMENTOS!$E$2:$E$2000,"GR transportadora")&gt;0,"Sim","Não"))</f>
        <v/>
      </c>
      <c r="AY158" s="7" t="str">
        <f>IF(OR(AQ158="",C158=""),"",IFERROR(ROUND((AQ158-SUMPRODUCT(MIN((ESPELHAMENTOS!$C$2:$C$2000=A158)*ESPELHAMENTOS!$H$2:$H$2000+(ESPELHAMENTOS!$C$2:$C$2000&lt;&gt;A158)*99999)))*24,1),""))</f>
        <v/>
      </c>
      <c r="AZ158" s="7" t="str">
        <f ca="1">IF(C158="","",IF(COUNTIFS(CHECKLISTS!$B$2:$B$2000,C158,CHECKLISTS!$AH$2:$AH$2000,"Válido",CHECKLISTS!$AG$2:$AG$2000,"&gt;="&amp;INT(IF(AO158="",TODAY(),AO158)))+COUNTIFS(CHECKLISTS!$B$2:$B$2000,C158,CHECKLISTS!$AH$2:$AH$2000,"Vence &lt;=7d",CHECKLISTS!$AG$2:$AG$2000,"&gt;="&amp;INT(IF(AO158="",TODAY(),AO158)))&gt;0,"Sim","Não"))</f>
        <v/>
      </c>
      <c r="BA158" s="13" t="str">
        <f>IF(C158="","",IF(COUNTIFS(CHECKLISTS!$B$2:$B$2000,C158,CHECKLISTS!$AF$2:$AF$2000,"Aprovado")=0,"",SUMPRODUCT(MAX((CHECKLISTS!$B$2:$B$2000=C158)*CHECKLISTS!$AG$2:$AG$2000))))</f>
        <v/>
      </c>
      <c r="BB158" s="7" t="str">
        <f>IF(A158="","",IF(COUNTIFS(SMP!$B$2:$B$2000,A158,SMP!$I$2:$I$2000,"Liberada")+COUNTIFS(SMP!$B$2:$B$2000,A158,SMP!$I$2:$I$2000,"Em andamento")+COUNTIFS(SMP!$B$2:$B$2000,A158,SMP!$I$2:$I$2000,"Finalizada")&gt;0,"Sim","Não"))</f>
        <v/>
      </c>
      <c r="BC158" s="7" t="str">
        <f>IF(A158="","",IFERROR(INDEX(SMP!$A:$A,MATCH(A158,SMP!$B:$B,0)),"—"))</f>
        <v/>
      </c>
      <c r="BD158" s="7" t="str">
        <f>IF(A158="","",IFERROR(INDEX(SMP!$I:$I,MATCH(A158,SMP!$B:$B,0)),"Não aberta"))</f>
        <v/>
      </c>
      <c r="BE158" s="7" t="str">
        <f>IF(A158="","",IFERROR(INDEX(SMP!$D:$D,MATCH(A158,SMP!$B:$B,0)),""))</f>
        <v/>
      </c>
      <c r="BF158" s="7" t="str">
        <f>IF(A158="","",IF(COUNTIFS(AVERBACOES!$B$2:$B$2000,A158,AVERBACOES!$Q$2:$Q$2000,"Averbado completo")+COUNTIFS(AVERBACOES!$B$2:$B$2000,A158,AVERBACOES!$Q$2:$Q$2000,"Averbado CRT")+COUNTIFS(AVERBACOES!$B$2:$B$2000,A158,AVERBACOES!$Q$2:$Q$2000,"Averbado CT-e")+COUNTIFS(AVERBACOES!$B$2:$B$2000,A158,AVERBACOES!$Q$2:$Q$2000,"Averbado MDF-e")+COUNTIFS(AVERBACOES!$B$2:$B$2000,A158,AVERBACOES!$Q$2:$Q$2000,"Averbado pelo embarcador")&gt;0,"Sim","Não"))</f>
        <v/>
      </c>
      <c r="BG158" s="7" t="str">
        <f>IF(A158="","",IFERROR(INDEX(AVERBACOES!$L:$L,MATCH(A158,AVERBACOES!$B:$B,0)),"—"))</f>
        <v/>
      </c>
      <c r="BH158" s="7"/>
      <c r="BI158" s="7"/>
      <c r="BJ158" s="7"/>
      <c r="BK158" s="7"/>
      <c r="BL158" s="7"/>
      <c r="BM158" s="7">
        <f t="shared" si="36"/>
        <v>0</v>
      </c>
      <c r="BN158" s="7" t="str">
        <f t="shared" si="37"/>
        <v/>
      </c>
      <c r="BO158" s="7" t="str">
        <f t="shared" si="38"/>
        <v/>
      </c>
      <c r="BP158" s="7" t="str">
        <f t="shared" si="39"/>
        <v/>
      </c>
      <c r="BQ158" s="7" t="str">
        <f t="shared" si="40"/>
        <v/>
      </c>
      <c r="BR158" s="12"/>
      <c r="BS158" s="7" t="str">
        <f t="shared" si="41"/>
        <v/>
      </c>
      <c r="BT158" s="7" t="str">
        <f>IF(C158="","",IF(BV158=0,"Sem posição registrada",IFERROR(INDEX(POSICOES!$E:$E,MATCH(C158&amp;"#"&amp;ROUND(BV158*1440,0),POSICOES!$R:$R,0)),"?")))</f>
        <v/>
      </c>
      <c r="BU158" s="7" t="str">
        <f>IF(OR(C158="",BV158=0),"",IFERROR(INDEX(POSICOES!$F:$F,MATCH(C158&amp;"#"&amp;ROUND(BV158*1440,0),POSICOES!$R:$R,0))&amp;"/"&amp;INDEX(POSICOES!$G:$G,MATCH(C158&amp;"#"&amp;ROUND(BV158*1440,0),POSICOES!$R:$R,0))&amp;" - "&amp;INDEX(POSICOES!$H:$H,MATCH(C158&amp;"#"&amp;ROUND(BV158*1440,0),POSICOES!$R:$R,0)),""))</f>
        <v/>
      </c>
      <c r="BV158" s="14">
        <f>IF(C158="",0,SUMPRODUCT(MAX((POSICOES!$C$2:$C$3000=C158)*POSICOES!$B$2:$B$3000)))</f>
        <v>0</v>
      </c>
      <c r="BW158" s="7" t="str">
        <f t="shared" ca="1" si="42"/>
        <v/>
      </c>
      <c r="BX158" s="7" t="str">
        <f t="shared" ca="1" si="43"/>
        <v/>
      </c>
      <c r="BY158" s="12"/>
      <c r="BZ158" s="12"/>
      <c r="CA158" s="7" t="str">
        <f>IF(A158="","",IF(COUNTIFS(FRONTEIRA!$B$2:$B$2000,A158,FRONTEIRA!$AA$2:$AA$2000,"Sim")=0,"",ROUND(SUMIFS(FRONTEIRA!$Y$2:$Y$2000,FRONTEIRA!$B$2:$B$2000,A158,FRONTEIRA!$AA$2:$AA$2000,"Sim"),1)))</f>
        <v/>
      </c>
      <c r="CB158" s="7" t="str">
        <f>IF(A158="","",IFERROR(INDEX(FRONTEIRA!$L:$L,MATCH(A158,FRONTEIRA!$B:$B,0)),""))</f>
        <v/>
      </c>
      <c r="CC158" s="7" t="str">
        <f>IF(A158="","",IF(COUNTIFS(OCORRENCIAS!$B$2:$B$2000,A158,OCORRENCIAS!$Z$2:$Z$2000,"Sim")&gt;0,"Sim","Não"))</f>
        <v/>
      </c>
      <c r="CD158" s="7" t="str">
        <f t="shared" si="44"/>
        <v/>
      </c>
      <c r="CE158" s="7"/>
      <c r="CF158" s="7" t="str">
        <f t="shared" ca="1" si="45"/>
        <v xml:space="preserve">Motorista GR; Motorista seguradora; Veículo GR; Checklist; Espelhamento; SMP; Averbação; </v>
      </c>
      <c r="CG158" s="7" t="str">
        <f t="shared" si="46"/>
        <v/>
      </c>
      <c r="CH158" s="7" t="str">
        <f t="shared" si="47"/>
        <v/>
      </c>
      <c r="CI158" s="7" t="str">
        <f t="shared" si="48"/>
        <v>Não</v>
      </c>
      <c r="CJ158" s="7" t="str">
        <f t="shared" si="49"/>
        <v/>
      </c>
      <c r="CK158" s="7"/>
      <c r="CL158" s="7"/>
      <c r="CM158" s="7"/>
      <c r="CN158" s="12"/>
      <c r="CO158" s="7"/>
      <c r="CP158" s="7" t="str">
        <f t="shared" ca="1" si="50"/>
        <v/>
      </c>
    </row>
    <row r="159" spans="1:94" x14ac:dyDescent="0.25">
      <c r="A159" s="7"/>
      <c r="B159" s="12"/>
      <c r="C159" s="7"/>
      <c r="D159" s="7"/>
      <c r="E159" s="7"/>
      <c r="F159" s="7" t="str">
        <f>IF(C159="","",IFERROR(INDEX(VEICULOS!$C:$C,MATCH(C159,VEICULOS!$A:$A,0)),"?")&amp;IF(D159="",""," + "&amp;IFERROR(INDEX(VEICULOS!$C:$C,MATCH(D159,VEICULOS!$A:$A,0)),"?"))&amp;IF(E159="",""," + "&amp;IFERROR(INDEX(VEICULOS!$C:$C,MATCH(E159,VEICULOS!$A:$A,0)),"?")))</f>
        <v/>
      </c>
      <c r="G159" s="7" t="str">
        <f>IF(C159="","",IFERROR(INDEX(VEICULOS!$I:$I,MATCH(C159,VEICULOS!$A:$A,0)),"Não cadastrado"))</f>
        <v/>
      </c>
      <c r="H159" s="7"/>
      <c r="I159" s="7" t="str">
        <f>IF(H159="","",IFERROR(INDEX(MOTORISTAS!$B:$B,MATCH(H159,MOTORISTAS!$A:$A,0)),"Não cadastrado"))</f>
        <v/>
      </c>
      <c r="J159" s="7"/>
      <c r="K159" s="7"/>
      <c r="L159" s="7" t="str">
        <f>IF(K159="","",IFERROR(INDEX(MOTORISTAS!$B:$B,MATCH(K159,MOTORISTAS!$A:$A,0)),"Não cadastrado"))</f>
        <v/>
      </c>
      <c r="M159" s="7" t="str">
        <f>IF(H159="","",IFERROR(INDEX(MOTORISTAS!$AA:$AA,MATCH(H159,MOTORISTAS!$A:$A,0)),"Não cadastrado"))</f>
        <v/>
      </c>
      <c r="N159" s="7" t="str">
        <f>IF(H159="","",IF(COUNTIFS(CONSULTAS!$C$2:$C$2000,H159,CONSULTAS!$E$2:$E$2000,"GR",CONSULTAS!$S$2:$S$2000,"Sim")&gt;0,"Sim","Não"))</f>
        <v/>
      </c>
      <c r="O159" s="7" t="str">
        <f>IF(H159="","",IFERROR(INDEX(CONSULTAS!$L:$L,MATCH(H159&amp;"#GR",CONSULTAS!$T:$T,0)),"—"))</f>
        <v/>
      </c>
      <c r="P159" s="13" t="str">
        <f>IF(H159="","",IFERROR(INDEX(CONSULTAS!$Q:$Q,MATCH(H159&amp;"#GR",CONSULTAS!$T:$T,0)),""))</f>
        <v/>
      </c>
      <c r="Q159" s="7" t="str">
        <f>IF(H159="","",IF(COUNTIFS(CONSULTAS!$C$2:$C$2000,H159,CONSULTAS!$E$2:$E$2000,"Seguradora",CONSULTAS!$S$2:$S$2000,"Sim")&gt;0,"Sim","Não"))</f>
        <v/>
      </c>
      <c r="R159" s="7" t="str">
        <f>IF(H159="","",IFERROR(INDEX(CONSULTAS!$L:$L,MATCH(H159&amp;"#Seguradora",CONSULTAS!$T:$T,0)),"—"))</f>
        <v/>
      </c>
      <c r="S159" s="13" t="str">
        <f>IF(H159="","",IFERROR(INDEX(CONSULTAS!$Q:$Q,MATCH(H159&amp;"#Seguradora",CONSULTAS!$T:$T,0)),""))</f>
        <v/>
      </c>
      <c r="T159" s="10" t="str">
        <f>IF(H159="","",IFERROR(INDEX(CONSULTAS!$N:$N,MATCH(H159&amp;"#GR",CONSULTAS!$T:$T,0)),""))</f>
        <v/>
      </c>
      <c r="U159" s="7" t="str">
        <f>IF(K159="","N/A",IF(AND(COUNTIFS(CONSULTAS!$C$2:$C$2000,K159,CONSULTAS!$E$2:$E$2000,"GR",CONSULTAS!$S$2:$S$2000,"Sim")&gt;0,COUNTIFS(CONSULTAS!$C$2:$C$2000,K159,CONSULTAS!$E$2:$E$2000,"Seguradora",CONSULTAS!$S$2:$S$2000,"Sim")&gt;0),"Sim","Não"))</f>
        <v>N/A</v>
      </c>
      <c r="V159" s="7" t="str">
        <f>IF(C159="","",IFERROR(INDEX(VEICULOS!$X:$X,MATCH(C159,VEICULOS!$A:$A,0)),"Não"))</f>
        <v/>
      </c>
      <c r="W159" s="7"/>
      <c r="X159" s="7"/>
      <c r="Y159" s="7"/>
      <c r="Z159" s="10"/>
      <c r="AA159" s="7"/>
      <c r="AB159" s="10" t="str">
        <f t="shared" si="34"/>
        <v/>
      </c>
      <c r="AC159" s="7">
        <f>IF(OR(Y159="",AB159=""),0,SUMPRODUCT((PGR_REGRAS!$C$2:$C$61=Y159)*(PGR_REGRAS!$D$2:$D$61&lt;=AB159)*(PGR_REGRAS!$E$2:$E$61&gt;=AB159)*(PGR_REGRAS!$C$2:$C$61&lt;&gt;"")*ROW(PGR_REGRAS!$C$2:$C$61)))</f>
        <v>0</v>
      </c>
      <c r="AD159" s="7" t="str">
        <f>IF(AC159=0,IF(Y159="","","Sem regra - consultar seguradora"),INDEX(PGR_REGRAS!$A:$A,AC159))</f>
        <v/>
      </c>
      <c r="AE159" s="7" t="str">
        <f>IF(AC159=0,"",INDEX(PGR_REGRAS!$T:$T,AC159))</f>
        <v/>
      </c>
      <c r="AF159" s="7" t="str">
        <f>IF(AC159=0,"",INDEX(PGR_REGRAS!$I:$I,AC159))</f>
        <v/>
      </c>
      <c r="AG159" s="7" t="str">
        <f>IF(AC159=0,"",INDEX(PGR_REGRAS!$K:$K,AC159))</f>
        <v/>
      </c>
      <c r="AH159" s="7" t="str">
        <f t="shared" si="35"/>
        <v/>
      </c>
      <c r="AI159" s="7"/>
      <c r="AJ159" s="7"/>
      <c r="AK159" s="7"/>
      <c r="AL159" s="7"/>
      <c r="AM159" s="7"/>
      <c r="AN159" s="7"/>
      <c r="AO159" s="13"/>
      <c r="AP159" s="12"/>
      <c r="AQ159" s="12"/>
      <c r="AR159" s="7" t="str">
        <f>IF(C159="","",IFERROR(INDEX(RASTREADORES!$F:$F,MATCH(C159&amp;"#Principal",RASTREADORES!$Y:$Y,0))&amp;" ("&amp;INDEX(RASTREADORES!$G:$G,MATCH(C159&amp;"#Principal",RASTREADORES!$Y:$Y,0))&amp;")","Sem rastreador principal"))</f>
        <v/>
      </c>
      <c r="AS159" s="7" t="str">
        <f>IF(C159="","",IFERROR(INDEX(RASTREADORES!$H:$H,MATCH(C159&amp;"#Principal",RASTREADORES!$Y:$Y,0)),"—"))</f>
        <v/>
      </c>
      <c r="AT159" s="7" t="str">
        <f>IF(C159="","",IFERROR(INDEX(RASTREADORES!$A:$A,MATCH(C159&amp;"#Redundante",RASTREADORES!$Y:$Y,0)),IFERROR(INDEX(RASTREADORES!$A:$A,MATCH(C159&amp;"#Isca retornável",RASTREADORES!$Y:$Y,0)),IFERROR(INDEX(RASTREADORES!$A:$A,MATCH(C159&amp;"#Isca descartável",RASTREADORES!$Y:$Y,0)),"Nenhum"))))</f>
        <v/>
      </c>
      <c r="AU159" s="7" t="str">
        <f>IF(C159="","",IFERROR(INDEX(RASTREADORES!$L:$L,MATCH(C159&amp;"#Principal",RASTREADORES!$Y:$Y,0)),""))</f>
        <v/>
      </c>
      <c r="AV159" s="7" t="str">
        <f>IF(C159="","",IF(COUNTIFS(ESPELHAMENTOS!$B$2:$B$2000,C159,ESPELHAMENTOS!$O$2:$O$2000,"Sim")&gt;0,"Sim","Não"))</f>
        <v/>
      </c>
      <c r="AW159" s="7" t="str">
        <f>IF(C159="","",COUNTIFS(ESPELHAMENTOS!$B$2:$B$2000,C159,ESPELHAMENTOS!$O$2:$O$2000,"Sim"))</f>
        <v/>
      </c>
      <c r="AX159" s="7" t="str">
        <f>IF(C159="","",IF(COUNTIFS(ESPELHAMENTOS!$B$2:$B$2000,C159,ESPELHAMENTOS!$O$2:$O$2000,"Sim",ESPELHAMENTOS!$E$2:$E$2000,"GR transportadora")&gt;0,"Sim","Não"))</f>
        <v/>
      </c>
      <c r="AY159" s="7" t="str">
        <f>IF(OR(AQ159="",C159=""),"",IFERROR(ROUND((AQ159-SUMPRODUCT(MIN((ESPELHAMENTOS!$C$2:$C$2000=A159)*ESPELHAMENTOS!$H$2:$H$2000+(ESPELHAMENTOS!$C$2:$C$2000&lt;&gt;A159)*99999)))*24,1),""))</f>
        <v/>
      </c>
      <c r="AZ159" s="7" t="str">
        <f ca="1">IF(C159="","",IF(COUNTIFS(CHECKLISTS!$B$2:$B$2000,C159,CHECKLISTS!$AH$2:$AH$2000,"Válido",CHECKLISTS!$AG$2:$AG$2000,"&gt;="&amp;INT(IF(AO159="",TODAY(),AO159)))+COUNTIFS(CHECKLISTS!$B$2:$B$2000,C159,CHECKLISTS!$AH$2:$AH$2000,"Vence &lt;=7d",CHECKLISTS!$AG$2:$AG$2000,"&gt;="&amp;INT(IF(AO159="",TODAY(),AO159)))&gt;0,"Sim","Não"))</f>
        <v/>
      </c>
      <c r="BA159" s="13" t="str">
        <f>IF(C159="","",IF(COUNTIFS(CHECKLISTS!$B$2:$B$2000,C159,CHECKLISTS!$AF$2:$AF$2000,"Aprovado")=0,"",SUMPRODUCT(MAX((CHECKLISTS!$B$2:$B$2000=C159)*CHECKLISTS!$AG$2:$AG$2000))))</f>
        <v/>
      </c>
      <c r="BB159" s="7" t="str">
        <f>IF(A159="","",IF(COUNTIFS(SMP!$B$2:$B$2000,A159,SMP!$I$2:$I$2000,"Liberada")+COUNTIFS(SMP!$B$2:$B$2000,A159,SMP!$I$2:$I$2000,"Em andamento")+COUNTIFS(SMP!$B$2:$B$2000,A159,SMP!$I$2:$I$2000,"Finalizada")&gt;0,"Sim","Não"))</f>
        <v/>
      </c>
      <c r="BC159" s="7" t="str">
        <f>IF(A159="","",IFERROR(INDEX(SMP!$A:$A,MATCH(A159,SMP!$B:$B,0)),"—"))</f>
        <v/>
      </c>
      <c r="BD159" s="7" t="str">
        <f>IF(A159="","",IFERROR(INDEX(SMP!$I:$I,MATCH(A159,SMP!$B:$B,0)),"Não aberta"))</f>
        <v/>
      </c>
      <c r="BE159" s="7" t="str">
        <f>IF(A159="","",IFERROR(INDEX(SMP!$D:$D,MATCH(A159,SMP!$B:$B,0)),""))</f>
        <v/>
      </c>
      <c r="BF159" s="7" t="str">
        <f>IF(A159="","",IF(COUNTIFS(AVERBACOES!$B$2:$B$2000,A159,AVERBACOES!$Q$2:$Q$2000,"Averbado completo")+COUNTIFS(AVERBACOES!$B$2:$B$2000,A159,AVERBACOES!$Q$2:$Q$2000,"Averbado CRT")+COUNTIFS(AVERBACOES!$B$2:$B$2000,A159,AVERBACOES!$Q$2:$Q$2000,"Averbado CT-e")+COUNTIFS(AVERBACOES!$B$2:$B$2000,A159,AVERBACOES!$Q$2:$Q$2000,"Averbado MDF-e")+COUNTIFS(AVERBACOES!$B$2:$B$2000,A159,AVERBACOES!$Q$2:$Q$2000,"Averbado pelo embarcador")&gt;0,"Sim","Não"))</f>
        <v/>
      </c>
      <c r="BG159" s="7" t="str">
        <f>IF(A159="","",IFERROR(INDEX(AVERBACOES!$L:$L,MATCH(A159,AVERBACOES!$B:$B,0)),"—"))</f>
        <v/>
      </c>
      <c r="BH159" s="7"/>
      <c r="BI159" s="7"/>
      <c r="BJ159" s="7"/>
      <c r="BK159" s="7"/>
      <c r="BL159" s="7"/>
      <c r="BM159" s="7">
        <f t="shared" si="36"/>
        <v>0</v>
      </c>
      <c r="BN159" s="7" t="str">
        <f t="shared" si="37"/>
        <v/>
      </c>
      <c r="BO159" s="7" t="str">
        <f t="shared" si="38"/>
        <v/>
      </c>
      <c r="BP159" s="7" t="str">
        <f t="shared" si="39"/>
        <v/>
      </c>
      <c r="BQ159" s="7" t="str">
        <f t="shared" si="40"/>
        <v/>
      </c>
      <c r="BR159" s="12"/>
      <c r="BS159" s="7" t="str">
        <f t="shared" si="41"/>
        <v/>
      </c>
      <c r="BT159" s="7" t="str">
        <f>IF(C159="","",IF(BV159=0,"Sem posição registrada",IFERROR(INDEX(POSICOES!$E:$E,MATCH(C159&amp;"#"&amp;ROUND(BV159*1440,0),POSICOES!$R:$R,0)),"?")))</f>
        <v/>
      </c>
      <c r="BU159" s="7" t="str">
        <f>IF(OR(C159="",BV159=0),"",IFERROR(INDEX(POSICOES!$F:$F,MATCH(C159&amp;"#"&amp;ROUND(BV159*1440,0),POSICOES!$R:$R,0))&amp;"/"&amp;INDEX(POSICOES!$G:$G,MATCH(C159&amp;"#"&amp;ROUND(BV159*1440,0),POSICOES!$R:$R,0))&amp;" - "&amp;INDEX(POSICOES!$H:$H,MATCH(C159&amp;"#"&amp;ROUND(BV159*1440,0),POSICOES!$R:$R,0)),""))</f>
        <v/>
      </c>
      <c r="BV159" s="14">
        <f>IF(C159="",0,SUMPRODUCT(MAX((POSICOES!$C$2:$C$3000=C159)*POSICOES!$B$2:$B$3000)))</f>
        <v>0</v>
      </c>
      <c r="BW159" s="7" t="str">
        <f t="shared" ca="1" si="42"/>
        <v/>
      </c>
      <c r="BX159" s="7" t="str">
        <f t="shared" ca="1" si="43"/>
        <v/>
      </c>
      <c r="BY159" s="12"/>
      <c r="BZ159" s="12"/>
      <c r="CA159" s="7" t="str">
        <f>IF(A159="","",IF(COUNTIFS(FRONTEIRA!$B$2:$B$2000,A159,FRONTEIRA!$AA$2:$AA$2000,"Sim")=0,"",ROUND(SUMIFS(FRONTEIRA!$Y$2:$Y$2000,FRONTEIRA!$B$2:$B$2000,A159,FRONTEIRA!$AA$2:$AA$2000,"Sim"),1)))</f>
        <v/>
      </c>
      <c r="CB159" s="7" t="str">
        <f>IF(A159="","",IFERROR(INDEX(FRONTEIRA!$L:$L,MATCH(A159,FRONTEIRA!$B:$B,0)),""))</f>
        <v/>
      </c>
      <c r="CC159" s="7" t="str">
        <f>IF(A159="","",IF(COUNTIFS(OCORRENCIAS!$B$2:$B$2000,A159,OCORRENCIAS!$Z$2:$Z$2000,"Sim")&gt;0,"Sim","Não"))</f>
        <v/>
      </c>
      <c r="CD159" s="7" t="str">
        <f t="shared" si="44"/>
        <v/>
      </c>
      <c r="CE159" s="7"/>
      <c r="CF159" s="7" t="str">
        <f t="shared" ca="1" si="45"/>
        <v xml:space="preserve">Motorista GR; Motorista seguradora; Veículo GR; Checklist; Espelhamento; SMP; Averbação; </v>
      </c>
      <c r="CG159" s="7" t="str">
        <f t="shared" si="46"/>
        <v/>
      </c>
      <c r="CH159" s="7" t="str">
        <f t="shared" si="47"/>
        <v/>
      </c>
      <c r="CI159" s="7" t="str">
        <f t="shared" si="48"/>
        <v>Não</v>
      </c>
      <c r="CJ159" s="7" t="str">
        <f t="shared" si="49"/>
        <v/>
      </c>
      <c r="CK159" s="7"/>
      <c r="CL159" s="7"/>
      <c r="CM159" s="7"/>
      <c r="CN159" s="12"/>
      <c r="CO159" s="7"/>
      <c r="CP159" s="7" t="str">
        <f t="shared" ca="1" si="50"/>
        <v/>
      </c>
    </row>
    <row r="160" spans="1:94" x14ac:dyDescent="0.25">
      <c r="A160" s="7"/>
      <c r="B160" s="12"/>
      <c r="C160" s="7"/>
      <c r="D160" s="7"/>
      <c r="E160" s="7"/>
      <c r="F160" s="7" t="str">
        <f>IF(C160="","",IFERROR(INDEX(VEICULOS!$C:$C,MATCH(C160,VEICULOS!$A:$A,0)),"?")&amp;IF(D160="",""," + "&amp;IFERROR(INDEX(VEICULOS!$C:$C,MATCH(D160,VEICULOS!$A:$A,0)),"?"))&amp;IF(E160="",""," + "&amp;IFERROR(INDEX(VEICULOS!$C:$C,MATCH(E160,VEICULOS!$A:$A,0)),"?")))</f>
        <v/>
      </c>
      <c r="G160" s="7" t="str">
        <f>IF(C160="","",IFERROR(INDEX(VEICULOS!$I:$I,MATCH(C160,VEICULOS!$A:$A,0)),"Não cadastrado"))</f>
        <v/>
      </c>
      <c r="H160" s="7"/>
      <c r="I160" s="7" t="str">
        <f>IF(H160="","",IFERROR(INDEX(MOTORISTAS!$B:$B,MATCH(H160,MOTORISTAS!$A:$A,0)),"Não cadastrado"))</f>
        <v/>
      </c>
      <c r="J160" s="7"/>
      <c r="K160" s="7"/>
      <c r="L160" s="7" t="str">
        <f>IF(K160="","",IFERROR(INDEX(MOTORISTAS!$B:$B,MATCH(K160,MOTORISTAS!$A:$A,0)),"Não cadastrado"))</f>
        <v/>
      </c>
      <c r="M160" s="7" t="str">
        <f>IF(H160="","",IFERROR(INDEX(MOTORISTAS!$AA:$AA,MATCH(H160,MOTORISTAS!$A:$A,0)),"Não cadastrado"))</f>
        <v/>
      </c>
      <c r="N160" s="7" t="str">
        <f>IF(H160="","",IF(COUNTIFS(CONSULTAS!$C$2:$C$2000,H160,CONSULTAS!$E$2:$E$2000,"GR",CONSULTAS!$S$2:$S$2000,"Sim")&gt;0,"Sim","Não"))</f>
        <v/>
      </c>
      <c r="O160" s="7" t="str">
        <f>IF(H160="","",IFERROR(INDEX(CONSULTAS!$L:$L,MATCH(H160&amp;"#GR",CONSULTAS!$T:$T,0)),"—"))</f>
        <v/>
      </c>
      <c r="P160" s="13" t="str">
        <f>IF(H160="","",IFERROR(INDEX(CONSULTAS!$Q:$Q,MATCH(H160&amp;"#GR",CONSULTAS!$T:$T,0)),""))</f>
        <v/>
      </c>
      <c r="Q160" s="7" t="str">
        <f>IF(H160="","",IF(COUNTIFS(CONSULTAS!$C$2:$C$2000,H160,CONSULTAS!$E$2:$E$2000,"Seguradora",CONSULTAS!$S$2:$S$2000,"Sim")&gt;0,"Sim","Não"))</f>
        <v/>
      </c>
      <c r="R160" s="7" t="str">
        <f>IF(H160="","",IFERROR(INDEX(CONSULTAS!$L:$L,MATCH(H160&amp;"#Seguradora",CONSULTAS!$T:$T,0)),"—"))</f>
        <v/>
      </c>
      <c r="S160" s="13" t="str">
        <f>IF(H160="","",IFERROR(INDEX(CONSULTAS!$Q:$Q,MATCH(H160&amp;"#Seguradora",CONSULTAS!$T:$T,0)),""))</f>
        <v/>
      </c>
      <c r="T160" s="10" t="str">
        <f>IF(H160="","",IFERROR(INDEX(CONSULTAS!$N:$N,MATCH(H160&amp;"#GR",CONSULTAS!$T:$T,0)),""))</f>
        <v/>
      </c>
      <c r="U160" s="7" t="str">
        <f>IF(K160="","N/A",IF(AND(COUNTIFS(CONSULTAS!$C$2:$C$2000,K160,CONSULTAS!$E$2:$E$2000,"GR",CONSULTAS!$S$2:$S$2000,"Sim")&gt;0,COUNTIFS(CONSULTAS!$C$2:$C$2000,K160,CONSULTAS!$E$2:$E$2000,"Seguradora",CONSULTAS!$S$2:$S$2000,"Sim")&gt;0),"Sim","Não"))</f>
        <v>N/A</v>
      </c>
      <c r="V160" s="7" t="str">
        <f>IF(C160="","",IFERROR(INDEX(VEICULOS!$X:$X,MATCH(C160,VEICULOS!$A:$A,0)),"Não"))</f>
        <v/>
      </c>
      <c r="W160" s="7"/>
      <c r="X160" s="7"/>
      <c r="Y160" s="7"/>
      <c r="Z160" s="10"/>
      <c r="AA160" s="7"/>
      <c r="AB160" s="10" t="str">
        <f t="shared" si="34"/>
        <v/>
      </c>
      <c r="AC160" s="7">
        <f>IF(OR(Y160="",AB160=""),0,SUMPRODUCT((PGR_REGRAS!$C$2:$C$61=Y160)*(PGR_REGRAS!$D$2:$D$61&lt;=AB160)*(PGR_REGRAS!$E$2:$E$61&gt;=AB160)*(PGR_REGRAS!$C$2:$C$61&lt;&gt;"")*ROW(PGR_REGRAS!$C$2:$C$61)))</f>
        <v>0</v>
      </c>
      <c r="AD160" s="7" t="str">
        <f>IF(AC160=0,IF(Y160="","","Sem regra - consultar seguradora"),INDEX(PGR_REGRAS!$A:$A,AC160))</f>
        <v/>
      </c>
      <c r="AE160" s="7" t="str">
        <f>IF(AC160=0,"",INDEX(PGR_REGRAS!$T:$T,AC160))</f>
        <v/>
      </c>
      <c r="AF160" s="7" t="str">
        <f>IF(AC160=0,"",INDEX(PGR_REGRAS!$I:$I,AC160))</f>
        <v/>
      </c>
      <c r="AG160" s="7" t="str">
        <f>IF(AC160=0,"",INDEX(PGR_REGRAS!$K:$K,AC160))</f>
        <v/>
      </c>
      <c r="AH160" s="7" t="str">
        <f t="shared" si="35"/>
        <v/>
      </c>
      <c r="AI160" s="7"/>
      <c r="AJ160" s="7"/>
      <c r="AK160" s="7"/>
      <c r="AL160" s="7"/>
      <c r="AM160" s="7"/>
      <c r="AN160" s="7"/>
      <c r="AO160" s="13"/>
      <c r="AP160" s="12"/>
      <c r="AQ160" s="12"/>
      <c r="AR160" s="7" t="str">
        <f>IF(C160="","",IFERROR(INDEX(RASTREADORES!$F:$F,MATCH(C160&amp;"#Principal",RASTREADORES!$Y:$Y,0))&amp;" ("&amp;INDEX(RASTREADORES!$G:$G,MATCH(C160&amp;"#Principal",RASTREADORES!$Y:$Y,0))&amp;")","Sem rastreador principal"))</f>
        <v/>
      </c>
      <c r="AS160" s="7" t="str">
        <f>IF(C160="","",IFERROR(INDEX(RASTREADORES!$H:$H,MATCH(C160&amp;"#Principal",RASTREADORES!$Y:$Y,0)),"—"))</f>
        <v/>
      </c>
      <c r="AT160" s="7" t="str">
        <f>IF(C160="","",IFERROR(INDEX(RASTREADORES!$A:$A,MATCH(C160&amp;"#Redundante",RASTREADORES!$Y:$Y,0)),IFERROR(INDEX(RASTREADORES!$A:$A,MATCH(C160&amp;"#Isca retornável",RASTREADORES!$Y:$Y,0)),IFERROR(INDEX(RASTREADORES!$A:$A,MATCH(C160&amp;"#Isca descartável",RASTREADORES!$Y:$Y,0)),"Nenhum"))))</f>
        <v/>
      </c>
      <c r="AU160" s="7" t="str">
        <f>IF(C160="","",IFERROR(INDEX(RASTREADORES!$L:$L,MATCH(C160&amp;"#Principal",RASTREADORES!$Y:$Y,0)),""))</f>
        <v/>
      </c>
      <c r="AV160" s="7" t="str">
        <f>IF(C160="","",IF(COUNTIFS(ESPELHAMENTOS!$B$2:$B$2000,C160,ESPELHAMENTOS!$O$2:$O$2000,"Sim")&gt;0,"Sim","Não"))</f>
        <v/>
      </c>
      <c r="AW160" s="7" t="str">
        <f>IF(C160="","",COUNTIFS(ESPELHAMENTOS!$B$2:$B$2000,C160,ESPELHAMENTOS!$O$2:$O$2000,"Sim"))</f>
        <v/>
      </c>
      <c r="AX160" s="7" t="str">
        <f>IF(C160="","",IF(COUNTIFS(ESPELHAMENTOS!$B$2:$B$2000,C160,ESPELHAMENTOS!$O$2:$O$2000,"Sim",ESPELHAMENTOS!$E$2:$E$2000,"GR transportadora")&gt;0,"Sim","Não"))</f>
        <v/>
      </c>
      <c r="AY160" s="7" t="str">
        <f>IF(OR(AQ160="",C160=""),"",IFERROR(ROUND((AQ160-SUMPRODUCT(MIN((ESPELHAMENTOS!$C$2:$C$2000=A160)*ESPELHAMENTOS!$H$2:$H$2000+(ESPELHAMENTOS!$C$2:$C$2000&lt;&gt;A160)*99999)))*24,1),""))</f>
        <v/>
      </c>
      <c r="AZ160" s="7" t="str">
        <f ca="1">IF(C160="","",IF(COUNTIFS(CHECKLISTS!$B$2:$B$2000,C160,CHECKLISTS!$AH$2:$AH$2000,"Válido",CHECKLISTS!$AG$2:$AG$2000,"&gt;="&amp;INT(IF(AO160="",TODAY(),AO160)))+COUNTIFS(CHECKLISTS!$B$2:$B$2000,C160,CHECKLISTS!$AH$2:$AH$2000,"Vence &lt;=7d",CHECKLISTS!$AG$2:$AG$2000,"&gt;="&amp;INT(IF(AO160="",TODAY(),AO160)))&gt;0,"Sim","Não"))</f>
        <v/>
      </c>
      <c r="BA160" s="13" t="str">
        <f>IF(C160="","",IF(COUNTIFS(CHECKLISTS!$B$2:$B$2000,C160,CHECKLISTS!$AF$2:$AF$2000,"Aprovado")=0,"",SUMPRODUCT(MAX((CHECKLISTS!$B$2:$B$2000=C160)*CHECKLISTS!$AG$2:$AG$2000))))</f>
        <v/>
      </c>
      <c r="BB160" s="7" t="str">
        <f>IF(A160="","",IF(COUNTIFS(SMP!$B$2:$B$2000,A160,SMP!$I$2:$I$2000,"Liberada")+COUNTIFS(SMP!$B$2:$B$2000,A160,SMP!$I$2:$I$2000,"Em andamento")+COUNTIFS(SMP!$B$2:$B$2000,A160,SMP!$I$2:$I$2000,"Finalizada")&gt;0,"Sim","Não"))</f>
        <v/>
      </c>
      <c r="BC160" s="7" t="str">
        <f>IF(A160="","",IFERROR(INDEX(SMP!$A:$A,MATCH(A160,SMP!$B:$B,0)),"—"))</f>
        <v/>
      </c>
      <c r="BD160" s="7" t="str">
        <f>IF(A160="","",IFERROR(INDEX(SMP!$I:$I,MATCH(A160,SMP!$B:$B,0)),"Não aberta"))</f>
        <v/>
      </c>
      <c r="BE160" s="7" t="str">
        <f>IF(A160="","",IFERROR(INDEX(SMP!$D:$D,MATCH(A160,SMP!$B:$B,0)),""))</f>
        <v/>
      </c>
      <c r="BF160" s="7" t="str">
        <f>IF(A160="","",IF(COUNTIFS(AVERBACOES!$B$2:$B$2000,A160,AVERBACOES!$Q$2:$Q$2000,"Averbado completo")+COUNTIFS(AVERBACOES!$B$2:$B$2000,A160,AVERBACOES!$Q$2:$Q$2000,"Averbado CRT")+COUNTIFS(AVERBACOES!$B$2:$B$2000,A160,AVERBACOES!$Q$2:$Q$2000,"Averbado CT-e")+COUNTIFS(AVERBACOES!$B$2:$B$2000,A160,AVERBACOES!$Q$2:$Q$2000,"Averbado MDF-e")+COUNTIFS(AVERBACOES!$B$2:$B$2000,A160,AVERBACOES!$Q$2:$Q$2000,"Averbado pelo embarcador")&gt;0,"Sim","Não"))</f>
        <v/>
      </c>
      <c r="BG160" s="7" t="str">
        <f>IF(A160="","",IFERROR(INDEX(AVERBACOES!$L:$L,MATCH(A160,AVERBACOES!$B:$B,0)),"—"))</f>
        <v/>
      </c>
      <c r="BH160" s="7"/>
      <c r="BI160" s="7"/>
      <c r="BJ160" s="7"/>
      <c r="BK160" s="7"/>
      <c r="BL160" s="7"/>
      <c r="BM160" s="7">
        <f t="shared" si="36"/>
        <v>0</v>
      </c>
      <c r="BN160" s="7" t="str">
        <f t="shared" si="37"/>
        <v/>
      </c>
      <c r="BO160" s="7" t="str">
        <f t="shared" si="38"/>
        <v/>
      </c>
      <c r="BP160" s="7" t="str">
        <f t="shared" si="39"/>
        <v/>
      </c>
      <c r="BQ160" s="7" t="str">
        <f t="shared" si="40"/>
        <v/>
      </c>
      <c r="BR160" s="12"/>
      <c r="BS160" s="7" t="str">
        <f t="shared" si="41"/>
        <v/>
      </c>
      <c r="BT160" s="7" t="str">
        <f>IF(C160="","",IF(BV160=0,"Sem posição registrada",IFERROR(INDEX(POSICOES!$E:$E,MATCH(C160&amp;"#"&amp;ROUND(BV160*1440,0),POSICOES!$R:$R,0)),"?")))</f>
        <v/>
      </c>
      <c r="BU160" s="7" t="str">
        <f>IF(OR(C160="",BV160=0),"",IFERROR(INDEX(POSICOES!$F:$F,MATCH(C160&amp;"#"&amp;ROUND(BV160*1440,0),POSICOES!$R:$R,0))&amp;"/"&amp;INDEX(POSICOES!$G:$G,MATCH(C160&amp;"#"&amp;ROUND(BV160*1440,0),POSICOES!$R:$R,0))&amp;" - "&amp;INDEX(POSICOES!$H:$H,MATCH(C160&amp;"#"&amp;ROUND(BV160*1440,0),POSICOES!$R:$R,0)),""))</f>
        <v/>
      </c>
      <c r="BV160" s="14">
        <f>IF(C160="",0,SUMPRODUCT(MAX((POSICOES!$C$2:$C$3000=C160)*POSICOES!$B$2:$B$3000)))</f>
        <v>0</v>
      </c>
      <c r="BW160" s="7" t="str">
        <f t="shared" ca="1" si="42"/>
        <v/>
      </c>
      <c r="BX160" s="7" t="str">
        <f t="shared" ca="1" si="43"/>
        <v/>
      </c>
      <c r="BY160" s="12"/>
      <c r="BZ160" s="12"/>
      <c r="CA160" s="7" t="str">
        <f>IF(A160="","",IF(COUNTIFS(FRONTEIRA!$B$2:$B$2000,A160,FRONTEIRA!$AA$2:$AA$2000,"Sim")=0,"",ROUND(SUMIFS(FRONTEIRA!$Y$2:$Y$2000,FRONTEIRA!$B$2:$B$2000,A160,FRONTEIRA!$AA$2:$AA$2000,"Sim"),1)))</f>
        <v/>
      </c>
      <c r="CB160" s="7" t="str">
        <f>IF(A160="","",IFERROR(INDEX(FRONTEIRA!$L:$L,MATCH(A160,FRONTEIRA!$B:$B,0)),""))</f>
        <v/>
      </c>
      <c r="CC160" s="7" t="str">
        <f>IF(A160="","",IF(COUNTIFS(OCORRENCIAS!$B$2:$B$2000,A160,OCORRENCIAS!$Z$2:$Z$2000,"Sim")&gt;0,"Sim","Não"))</f>
        <v/>
      </c>
      <c r="CD160" s="7" t="str">
        <f t="shared" si="44"/>
        <v/>
      </c>
      <c r="CE160" s="7"/>
      <c r="CF160" s="7" t="str">
        <f t="shared" ca="1" si="45"/>
        <v xml:space="preserve">Motorista GR; Motorista seguradora; Veículo GR; Checklist; Espelhamento; SMP; Averbação; </v>
      </c>
      <c r="CG160" s="7" t="str">
        <f t="shared" si="46"/>
        <v/>
      </c>
      <c r="CH160" s="7" t="str">
        <f t="shared" si="47"/>
        <v/>
      </c>
      <c r="CI160" s="7" t="str">
        <f t="shared" si="48"/>
        <v>Não</v>
      </c>
      <c r="CJ160" s="7" t="str">
        <f t="shared" si="49"/>
        <v/>
      </c>
      <c r="CK160" s="7"/>
      <c r="CL160" s="7"/>
      <c r="CM160" s="7"/>
      <c r="CN160" s="12"/>
      <c r="CO160" s="7"/>
      <c r="CP160" s="7" t="str">
        <f t="shared" ca="1" si="50"/>
        <v/>
      </c>
    </row>
    <row r="161" spans="1:94" x14ac:dyDescent="0.25">
      <c r="A161" s="7"/>
      <c r="B161" s="12"/>
      <c r="C161" s="7"/>
      <c r="D161" s="7"/>
      <c r="E161" s="7"/>
      <c r="F161" s="7" t="str">
        <f>IF(C161="","",IFERROR(INDEX(VEICULOS!$C:$C,MATCH(C161,VEICULOS!$A:$A,0)),"?")&amp;IF(D161="",""," + "&amp;IFERROR(INDEX(VEICULOS!$C:$C,MATCH(D161,VEICULOS!$A:$A,0)),"?"))&amp;IF(E161="",""," + "&amp;IFERROR(INDEX(VEICULOS!$C:$C,MATCH(E161,VEICULOS!$A:$A,0)),"?")))</f>
        <v/>
      </c>
      <c r="G161" s="7" t="str">
        <f>IF(C161="","",IFERROR(INDEX(VEICULOS!$I:$I,MATCH(C161,VEICULOS!$A:$A,0)),"Não cadastrado"))</f>
        <v/>
      </c>
      <c r="H161" s="7"/>
      <c r="I161" s="7" t="str">
        <f>IF(H161="","",IFERROR(INDEX(MOTORISTAS!$B:$B,MATCH(H161,MOTORISTAS!$A:$A,0)),"Não cadastrado"))</f>
        <v/>
      </c>
      <c r="J161" s="7"/>
      <c r="K161" s="7"/>
      <c r="L161" s="7" t="str">
        <f>IF(K161="","",IFERROR(INDEX(MOTORISTAS!$B:$B,MATCH(K161,MOTORISTAS!$A:$A,0)),"Não cadastrado"))</f>
        <v/>
      </c>
      <c r="M161" s="7" t="str">
        <f>IF(H161="","",IFERROR(INDEX(MOTORISTAS!$AA:$AA,MATCH(H161,MOTORISTAS!$A:$A,0)),"Não cadastrado"))</f>
        <v/>
      </c>
      <c r="N161" s="7" t="str">
        <f>IF(H161="","",IF(COUNTIFS(CONSULTAS!$C$2:$C$2000,H161,CONSULTAS!$E$2:$E$2000,"GR",CONSULTAS!$S$2:$S$2000,"Sim")&gt;0,"Sim","Não"))</f>
        <v/>
      </c>
      <c r="O161" s="7" t="str">
        <f>IF(H161="","",IFERROR(INDEX(CONSULTAS!$L:$L,MATCH(H161&amp;"#GR",CONSULTAS!$T:$T,0)),"—"))</f>
        <v/>
      </c>
      <c r="P161" s="13" t="str">
        <f>IF(H161="","",IFERROR(INDEX(CONSULTAS!$Q:$Q,MATCH(H161&amp;"#GR",CONSULTAS!$T:$T,0)),""))</f>
        <v/>
      </c>
      <c r="Q161" s="7" t="str">
        <f>IF(H161="","",IF(COUNTIFS(CONSULTAS!$C$2:$C$2000,H161,CONSULTAS!$E$2:$E$2000,"Seguradora",CONSULTAS!$S$2:$S$2000,"Sim")&gt;0,"Sim","Não"))</f>
        <v/>
      </c>
      <c r="R161" s="7" t="str">
        <f>IF(H161="","",IFERROR(INDEX(CONSULTAS!$L:$L,MATCH(H161&amp;"#Seguradora",CONSULTAS!$T:$T,0)),"—"))</f>
        <v/>
      </c>
      <c r="S161" s="13" t="str">
        <f>IF(H161="","",IFERROR(INDEX(CONSULTAS!$Q:$Q,MATCH(H161&amp;"#Seguradora",CONSULTAS!$T:$T,0)),""))</f>
        <v/>
      </c>
      <c r="T161" s="10" t="str">
        <f>IF(H161="","",IFERROR(INDEX(CONSULTAS!$N:$N,MATCH(H161&amp;"#GR",CONSULTAS!$T:$T,0)),""))</f>
        <v/>
      </c>
      <c r="U161" s="7" t="str">
        <f>IF(K161="","N/A",IF(AND(COUNTIFS(CONSULTAS!$C$2:$C$2000,K161,CONSULTAS!$E$2:$E$2000,"GR",CONSULTAS!$S$2:$S$2000,"Sim")&gt;0,COUNTIFS(CONSULTAS!$C$2:$C$2000,K161,CONSULTAS!$E$2:$E$2000,"Seguradora",CONSULTAS!$S$2:$S$2000,"Sim")&gt;0),"Sim","Não"))</f>
        <v>N/A</v>
      </c>
      <c r="V161" s="7" t="str">
        <f>IF(C161="","",IFERROR(INDEX(VEICULOS!$X:$X,MATCH(C161,VEICULOS!$A:$A,0)),"Não"))</f>
        <v/>
      </c>
      <c r="W161" s="7"/>
      <c r="X161" s="7"/>
      <c r="Y161" s="7"/>
      <c r="Z161" s="10"/>
      <c r="AA161" s="7"/>
      <c r="AB161" s="10" t="str">
        <f t="shared" si="34"/>
        <v/>
      </c>
      <c r="AC161" s="7">
        <f>IF(OR(Y161="",AB161=""),0,SUMPRODUCT((PGR_REGRAS!$C$2:$C$61=Y161)*(PGR_REGRAS!$D$2:$D$61&lt;=AB161)*(PGR_REGRAS!$E$2:$E$61&gt;=AB161)*(PGR_REGRAS!$C$2:$C$61&lt;&gt;"")*ROW(PGR_REGRAS!$C$2:$C$61)))</f>
        <v>0</v>
      </c>
      <c r="AD161" s="7" t="str">
        <f>IF(AC161=0,IF(Y161="","","Sem regra - consultar seguradora"),INDEX(PGR_REGRAS!$A:$A,AC161))</f>
        <v/>
      </c>
      <c r="AE161" s="7" t="str">
        <f>IF(AC161=0,"",INDEX(PGR_REGRAS!$T:$T,AC161))</f>
        <v/>
      </c>
      <c r="AF161" s="7" t="str">
        <f>IF(AC161=0,"",INDEX(PGR_REGRAS!$I:$I,AC161))</f>
        <v/>
      </c>
      <c r="AG161" s="7" t="str">
        <f>IF(AC161=0,"",INDEX(PGR_REGRAS!$K:$K,AC161))</f>
        <v/>
      </c>
      <c r="AH161" s="7" t="str">
        <f t="shared" si="35"/>
        <v/>
      </c>
      <c r="AI161" s="7"/>
      <c r="AJ161" s="7"/>
      <c r="AK161" s="7"/>
      <c r="AL161" s="7"/>
      <c r="AM161" s="7"/>
      <c r="AN161" s="7"/>
      <c r="AO161" s="13"/>
      <c r="AP161" s="12"/>
      <c r="AQ161" s="12"/>
      <c r="AR161" s="7" t="str">
        <f>IF(C161="","",IFERROR(INDEX(RASTREADORES!$F:$F,MATCH(C161&amp;"#Principal",RASTREADORES!$Y:$Y,0))&amp;" ("&amp;INDEX(RASTREADORES!$G:$G,MATCH(C161&amp;"#Principal",RASTREADORES!$Y:$Y,0))&amp;")","Sem rastreador principal"))</f>
        <v/>
      </c>
      <c r="AS161" s="7" t="str">
        <f>IF(C161="","",IFERROR(INDEX(RASTREADORES!$H:$H,MATCH(C161&amp;"#Principal",RASTREADORES!$Y:$Y,0)),"—"))</f>
        <v/>
      </c>
      <c r="AT161" s="7" t="str">
        <f>IF(C161="","",IFERROR(INDEX(RASTREADORES!$A:$A,MATCH(C161&amp;"#Redundante",RASTREADORES!$Y:$Y,0)),IFERROR(INDEX(RASTREADORES!$A:$A,MATCH(C161&amp;"#Isca retornável",RASTREADORES!$Y:$Y,0)),IFERROR(INDEX(RASTREADORES!$A:$A,MATCH(C161&amp;"#Isca descartável",RASTREADORES!$Y:$Y,0)),"Nenhum"))))</f>
        <v/>
      </c>
      <c r="AU161" s="7" t="str">
        <f>IF(C161="","",IFERROR(INDEX(RASTREADORES!$L:$L,MATCH(C161&amp;"#Principal",RASTREADORES!$Y:$Y,0)),""))</f>
        <v/>
      </c>
      <c r="AV161" s="7" t="str">
        <f>IF(C161="","",IF(COUNTIFS(ESPELHAMENTOS!$B$2:$B$2000,C161,ESPELHAMENTOS!$O$2:$O$2000,"Sim")&gt;0,"Sim","Não"))</f>
        <v/>
      </c>
      <c r="AW161" s="7" t="str">
        <f>IF(C161="","",COUNTIFS(ESPELHAMENTOS!$B$2:$B$2000,C161,ESPELHAMENTOS!$O$2:$O$2000,"Sim"))</f>
        <v/>
      </c>
      <c r="AX161" s="7" t="str">
        <f>IF(C161="","",IF(COUNTIFS(ESPELHAMENTOS!$B$2:$B$2000,C161,ESPELHAMENTOS!$O$2:$O$2000,"Sim",ESPELHAMENTOS!$E$2:$E$2000,"GR transportadora")&gt;0,"Sim","Não"))</f>
        <v/>
      </c>
      <c r="AY161" s="7" t="str">
        <f>IF(OR(AQ161="",C161=""),"",IFERROR(ROUND((AQ161-SUMPRODUCT(MIN((ESPELHAMENTOS!$C$2:$C$2000=A161)*ESPELHAMENTOS!$H$2:$H$2000+(ESPELHAMENTOS!$C$2:$C$2000&lt;&gt;A161)*99999)))*24,1),""))</f>
        <v/>
      </c>
      <c r="AZ161" s="7" t="str">
        <f ca="1">IF(C161="","",IF(COUNTIFS(CHECKLISTS!$B$2:$B$2000,C161,CHECKLISTS!$AH$2:$AH$2000,"Válido",CHECKLISTS!$AG$2:$AG$2000,"&gt;="&amp;INT(IF(AO161="",TODAY(),AO161)))+COUNTIFS(CHECKLISTS!$B$2:$B$2000,C161,CHECKLISTS!$AH$2:$AH$2000,"Vence &lt;=7d",CHECKLISTS!$AG$2:$AG$2000,"&gt;="&amp;INT(IF(AO161="",TODAY(),AO161)))&gt;0,"Sim","Não"))</f>
        <v/>
      </c>
      <c r="BA161" s="13" t="str">
        <f>IF(C161="","",IF(COUNTIFS(CHECKLISTS!$B$2:$B$2000,C161,CHECKLISTS!$AF$2:$AF$2000,"Aprovado")=0,"",SUMPRODUCT(MAX((CHECKLISTS!$B$2:$B$2000=C161)*CHECKLISTS!$AG$2:$AG$2000))))</f>
        <v/>
      </c>
      <c r="BB161" s="7" t="str">
        <f>IF(A161="","",IF(COUNTIFS(SMP!$B$2:$B$2000,A161,SMP!$I$2:$I$2000,"Liberada")+COUNTIFS(SMP!$B$2:$B$2000,A161,SMP!$I$2:$I$2000,"Em andamento")+COUNTIFS(SMP!$B$2:$B$2000,A161,SMP!$I$2:$I$2000,"Finalizada")&gt;0,"Sim","Não"))</f>
        <v/>
      </c>
      <c r="BC161" s="7" t="str">
        <f>IF(A161="","",IFERROR(INDEX(SMP!$A:$A,MATCH(A161,SMP!$B:$B,0)),"—"))</f>
        <v/>
      </c>
      <c r="BD161" s="7" t="str">
        <f>IF(A161="","",IFERROR(INDEX(SMP!$I:$I,MATCH(A161,SMP!$B:$B,0)),"Não aberta"))</f>
        <v/>
      </c>
      <c r="BE161" s="7" t="str">
        <f>IF(A161="","",IFERROR(INDEX(SMP!$D:$D,MATCH(A161,SMP!$B:$B,0)),""))</f>
        <v/>
      </c>
      <c r="BF161" s="7" t="str">
        <f>IF(A161="","",IF(COUNTIFS(AVERBACOES!$B$2:$B$2000,A161,AVERBACOES!$Q$2:$Q$2000,"Averbado completo")+COUNTIFS(AVERBACOES!$B$2:$B$2000,A161,AVERBACOES!$Q$2:$Q$2000,"Averbado CRT")+COUNTIFS(AVERBACOES!$B$2:$B$2000,A161,AVERBACOES!$Q$2:$Q$2000,"Averbado CT-e")+COUNTIFS(AVERBACOES!$B$2:$B$2000,A161,AVERBACOES!$Q$2:$Q$2000,"Averbado MDF-e")+COUNTIFS(AVERBACOES!$B$2:$B$2000,A161,AVERBACOES!$Q$2:$Q$2000,"Averbado pelo embarcador")&gt;0,"Sim","Não"))</f>
        <v/>
      </c>
      <c r="BG161" s="7" t="str">
        <f>IF(A161="","",IFERROR(INDEX(AVERBACOES!$L:$L,MATCH(A161,AVERBACOES!$B:$B,0)),"—"))</f>
        <v/>
      </c>
      <c r="BH161" s="7"/>
      <c r="BI161" s="7"/>
      <c r="BJ161" s="7"/>
      <c r="BK161" s="7"/>
      <c r="BL161" s="7"/>
      <c r="BM161" s="7">
        <f t="shared" si="36"/>
        <v>0</v>
      </c>
      <c r="BN161" s="7" t="str">
        <f t="shared" si="37"/>
        <v/>
      </c>
      <c r="BO161" s="7" t="str">
        <f t="shared" si="38"/>
        <v/>
      </c>
      <c r="BP161" s="7" t="str">
        <f t="shared" si="39"/>
        <v/>
      </c>
      <c r="BQ161" s="7" t="str">
        <f t="shared" si="40"/>
        <v/>
      </c>
      <c r="BR161" s="12"/>
      <c r="BS161" s="7" t="str">
        <f t="shared" si="41"/>
        <v/>
      </c>
      <c r="BT161" s="7" t="str">
        <f>IF(C161="","",IF(BV161=0,"Sem posição registrada",IFERROR(INDEX(POSICOES!$E:$E,MATCH(C161&amp;"#"&amp;ROUND(BV161*1440,0),POSICOES!$R:$R,0)),"?")))</f>
        <v/>
      </c>
      <c r="BU161" s="7" t="str">
        <f>IF(OR(C161="",BV161=0),"",IFERROR(INDEX(POSICOES!$F:$F,MATCH(C161&amp;"#"&amp;ROUND(BV161*1440,0),POSICOES!$R:$R,0))&amp;"/"&amp;INDEX(POSICOES!$G:$G,MATCH(C161&amp;"#"&amp;ROUND(BV161*1440,0),POSICOES!$R:$R,0))&amp;" - "&amp;INDEX(POSICOES!$H:$H,MATCH(C161&amp;"#"&amp;ROUND(BV161*1440,0),POSICOES!$R:$R,0)),""))</f>
        <v/>
      </c>
      <c r="BV161" s="14">
        <f>IF(C161="",0,SUMPRODUCT(MAX((POSICOES!$C$2:$C$3000=C161)*POSICOES!$B$2:$B$3000)))</f>
        <v>0</v>
      </c>
      <c r="BW161" s="7" t="str">
        <f t="shared" ca="1" si="42"/>
        <v/>
      </c>
      <c r="BX161" s="7" t="str">
        <f t="shared" ca="1" si="43"/>
        <v/>
      </c>
      <c r="BY161" s="12"/>
      <c r="BZ161" s="12"/>
      <c r="CA161" s="7" t="str">
        <f>IF(A161="","",IF(COUNTIFS(FRONTEIRA!$B$2:$B$2000,A161,FRONTEIRA!$AA$2:$AA$2000,"Sim")=0,"",ROUND(SUMIFS(FRONTEIRA!$Y$2:$Y$2000,FRONTEIRA!$B$2:$B$2000,A161,FRONTEIRA!$AA$2:$AA$2000,"Sim"),1)))</f>
        <v/>
      </c>
      <c r="CB161" s="7" t="str">
        <f>IF(A161="","",IFERROR(INDEX(FRONTEIRA!$L:$L,MATCH(A161,FRONTEIRA!$B:$B,0)),""))</f>
        <v/>
      </c>
      <c r="CC161" s="7" t="str">
        <f>IF(A161="","",IF(COUNTIFS(OCORRENCIAS!$B$2:$B$2000,A161,OCORRENCIAS!$Z$2:$Z$2000,"Sim")&gt;0,"Sim","Não"))</f>
        <v/>
      </c>
      <c r="CD161" s="7" t="str">
        <f t="shared" si="44"/>
        <v/>
      </c>
      <c r="CE161" s="7"/>
      <c r="CF161" s="7" t="str">
        <f t="shared" ca="1" si="45"/>
        <v xml:space="preserve">Motorista GR; Motorista seguradora; Veículo GR; Checklist; Espelhamento; SMP; Averbação; </v>
      </c>
      <c r="CG161" s="7" t="str">
        <f t="shared" si="46"/>
        <v/>
      </c>
      <c r="CH161" s="7" t="str">
        <f t="shared" si="47"/>
        <v/>
      </c>
      <c r="CI161" s="7" t="str">
        <f t="shared" si="48"/>
        <v>Não</v>
      </c>
      <c r="CJ161" s="7" t="str">
        <f t="shared" si="49"/>
        <v/>
      </c>
      <c r="CK161" s="7"/>
      <c r="CL161" s="7"/>
      <c r="CM161" s="7"/>
      <c r="CN161" s="12"/>
      <c r="CO161" s="7"/>
      <c r="CP161" s="7" t="str">
        <f t="shared" ca="1" si="50"/>
        <v/>
      </c>
    </row>
    <row r="162" spans="1:94" x14ac:dyDescent="0.25">
      <c r="A162" s="7"/>
      <c r="B162" s="12"/>
      <c r="C162" s="7"/>
      <c r="D162" s="7"/>
      <c r="E162" s="7"/>
      <c r="F162" s="7" t="str">
        <f>IF(C162="","",IFERROR(INDEX(VEICULOS!$C:$C,MATCH(C162,VEICULOS!$A:$A,0)),"?")&amp;IF(D162="",""," + "&amp;IFERROR(INDEX(VEICULOS!$C:$C,MATCH(D162,VEICULOS!$A:$A,0)),"?"))&amp;IF(E162="",""," + "&amp;IFERROR(INDEX(VEICULOS!$C:$C,MATCH(E162,VEICULOS!$A:$A,0)),"?")))</f>
        <v/>
      </c>
      <c r="G162" s="7" t="str">
        <f>IF(C162="","",IFERROR(INDEX(VEICULOS!$I:$I,MATCH(C162,VEICULOS!$A:$A,0)),"Não cadastrado"))</f>
        <v/>
      </c>
      <c r="H162" s="7"/>
      <c r="I162" s="7" t="str">
        <f>IF(H162="","",IFERROR(INDEX(MOTORISTAS!$B:$B,MATCH(H162,MOTORISTAS!$A:$A,0)),"Não cadastrado"))</f>
        <v/>
      </c>
      <c r="J162" s="7"/>
      <c r="K162" s="7"/>
      <c r="L162" s="7" t="str">
        <f>IF(K162="","",IFERROR(INDEX(MOTORISTAS!$B:$B,MATCH(K162,MOTORISTAS!$A:$A,0)),"Não cadastrado"))</f>
        <v/>
      </c>
      <c r="M162" s="7" t="str">
        <f>IF(H162="","",IFERROR(INDEX(MOTORISTAS!$AA:$AA,MATCH(H162,MOTORISTAS!$A:$A,0)),"Não cadastrado"))</f>
        <v/>
      </c>
      <c r="N162" s="7" t="str">
        <f>IF(H162="","",IF(COUNTIFS(CONSULTAS!$C$2:$C$2000,H162,CONSULTAS!$E$2:$E$2000,"GR",CONSULTAS!$S$2:$S$2000,"Sim")&gt;0,"Sim","Não"))</f>
        <v/>
      </c>
      <c r="O162" s="7" t="str">
        <f>IF(H162="","",IFERROR(INDEX(CONSULTAS!$L:$L,MATCH(H162&amp;"#GR",CONSULTAS!$T:$T,0)),"—"))</f>
        <v/>
      </c>
      <c r="P162" s="13" t="str">
        <f>IF(H162="","",IFERROR(INDEX(CONSULTAS!$Q:$Q,MATCH(H162&amp;"#GR",CONSULTAS!$T:$T,0)),""))</f>
        <v/>
      </c>
      <c r="Q162" s="7" t="str">
        <f>IF(H162="","",IF(COUNTIFS(CONSULTAS!$C$2:$C$2000,H162,CONSULTAS!$E$2:$E$2000,"Seguradora",CONSULTAS!$S$2:$S$2000,"Sim")&gt;0,"Sim","Não"))</f>
        <v/>
      </c>
      <c r="R162" s="7" t="str">
        <f>IF(H162="","",IFERROR(INDEX(CONSULTAS!$L:$L,MATCH(H162&amp;"#Seguradora",CONSULTAS!$T:$T,0)),"—"))</f>
        <v/>
      </c>
      <c r="S162" s="13" t="str">
        <f>IF(H162="","",IFERROR(INDEX(CONSULTAS!$Q:$Q,MATCH(H162&amp;"#Seguradora",CONSULTAS!$T:$T,0)),""))</f>
        <v/>
      </c>
      <c r="T162" s="10" t="str">
        <f>IF(H162="","",IFERROR(INDEX(CONSULTAS!$N:$N,MATCH(H162&amp;"#GR",CONSULTAS!$T:$T,0)),""))</f>
        <v/>
      </c>
      <c r="U162" s="7" t="str">
        <f>IF(K162="","N/A",IF(AND(COUNTIFS(CONSULTAS!$C$2:$C$2000,K162,CONSULTAS!$E$2:$E$2000,"GR",CONSULTAS!$S$2:$S$2000,"Sim")&gt;0,COUNTIFS(CONSULTAS!$C$2:$C$2000,K162,CONSULTAS!$E$2:$E$2000,"Seguradora",CONSULTAS!$S$2:$S$2000,"Sim")&gt;0),"Sim","Não"))</f>
        <v>N/A</v>
      </c>
      <c r="V162" s="7" t="str">
        <f>IF(C162="","",IFERROR(INDEX(VEICULOS!$X:$X,MATCH(C162,VEICULOS!$A:$A,0)),"Não"))</f>
        <v/>
      </c>
      <c r="W162" s="7"/>
      <c r="X162" s="7"/>
      <c r="Y162" s="7"/>
      <c r="Z162" s="10"/>
      <c r="AA162" s="7"/>
      <c r="AB162" s="10" t="str">
        <f t="shared" si="34"/>
        <v/>
      </c>
      <c r="AC162" s="7">
        <f>IF(OR(Y162="",AB162=""),0,SUMPRODUCT((PGR_REGRAS!$C$2:$C$61=Y162)*(PGR_REGRAS!$D$2:$D$61&lt;=AB162)*(PGR_REGRAS!$E$2:$E$61&gt;=AB162)*(PGR_REGRAS!$C$2:$C$61&lt;&gt;"")*ROW(PGR_REGRAS!$C$2:$C$61)))</f>
        <v>0</v>
      </c>
      <c r="AD162" s="7" t="str">
        <f>IF(AC162=0,IF(Y162="","","Sem regra - consultar seguradora"),INDEX(PGR_REGRAS!$A:$A,AC162))</f>
        <v/>
      </c>
      <c r="AE162" s="7" t="str">
        <f>IF(AC162=0,"",INDEX(PGR_REGRAS!$T:$T,AC162))</f>
        <v/>
      </c>
      <c r="AF162" s="7" t="str">
        <f>IF(AC162=0,"",INDEX(PGR_REGRAS!$I:$I,AC162))</f>
        <v/>
      </c>
      <c r="AG162" s="7" t="str">
        <f>IF(AC162=0,"",INDEX(PGR_REGRAS!$K:$K,AC162))</f>
        <v/>
      </c>
      <c r="AH162" s="7" t="str">
        <f t="shared" si="35"/>
        <v/>
      </c>
      <c r="AI162" s="7"/>
      <c r="AJ162" s="7"/>
      <c r="AK162" s="7"/>
      <c r="AL162" s="7"/>
      <c r="AM162" s="7"/>
      <c r="AN162" s="7"/>
      <c r="AO162" s="13"/>
      <c r="AP162" s="12"/>
      <c r="AQ162" s="12"/>
      <c r="AR162" s="7" t="str">
        <f>IF(C162="","",IFERROR(INDEX(RASTREADORES!$F:$F,MATCH(C162&amp;"#Principal",RASTREADORES!$Y:$Y,0))&amp;" ("&amp;INDEX(RASTREADORES!$G:$G,MATCH(C162&amp;"#Principal",RASTREADORES!$Y:$Y,0))&amp;")","Sem rastreador principal"))</f>
        <v/>
      </c>
      <c r="AS162" s="7" t="str">
        <f>IF(C162="","",IFERROR(INDEX(RASTREADORES!$H:$H,MATCH(C162&amp;"#Principal",RASTREADORES!$Y:$Y,0)),"—"))</f>
        <v/>
      </c>
      <c r="AT162" s="7" t="str">
        <f>IF(C162="","",IFERROR(INDEX(RASTREADORES!$A:$A,MATCH(C162&amp;"#Redundante",RASTREADORES!$Y:$Y,0)),IFERROR(INDEX(RASTREADORES!$A:$A,MATCH(C162&amp;"#Isca retornável",RASTREADORES!$Y:$Y,0)),IFERROR(INDEX(RASTREADORES!$A:$A,MATCH(C162&amp;"#Isca descartável",RASTREADORES!$Y:$Y,0)),"Nenhum"))))</f>
        <v/>
      </c>
      <c r="AU162" s="7" t="str">
        <f>IF(C162="","",IFERROR(INDEX(RASTREADORES!$L:$L,MATCH(C162&amp;"#Principal",RASTREADORES!$Y:$Y,0)),""))</f>
        <v/>
      </c>
      <c r="AV162" s="7" t="str">
        <f>IF(C162="","",IF(COUNTIFS(ESPELHAMENTOS!$B$2:$B$2000,C162,ESPELHAMENTOS!$O$2:$O$2000,"Sim")&gt;0,"Sim","Não"))</f>
        <v/>
      </c>
      <c r="AW162" s="7" t="str">
        <f>IF(C162="","",COUNTIFS(ESPELHAMENTOS!$B$2:$B$2000,C162,ESPELHAMENTOS!$O$2:$O$2000,"Sim"))</f>
        <v/>
      </c>
      <c r="AX162" s="7" t="str">
        <f>IF(C162="","",IF(COUNTIFS(ESPELHAMENTOS!$B$2:$B$2000,C162,ESPELHAMENTOS!$O$2:$O$2000,"Sim",ESPELHAMENTOS!$E$2:$E$2000,"GR transportadora")&gt;0,"Sim","Não"))</f>
        <v/>
      </c>
      <c r="AY162" s="7" t="str">
        <f>IF(OR(AQ162="",C162=""),"",IFERROR(ROUND((AQ162-SUMPRODUCT(MIN((ESPELHAMENTOS!$C$2:$C$2000=A162)*ESPELHAMENTOS!$H$2:$H$2000+(ESPELHAMENTOS!$C$2:$C$2000&lt;&gt;A162)*99999)))*24,1),""))</f>
        <v/>
      </c>
      <c r="AZ162" s="7" t="str">
        <f ca="1">IF(C162="","",IF(COUNTIFS(CHECKLISTS!$B$2:$B$2000,C162,CHECKLISTS!$AH$2:$AH$2000,"Válido",CHECKLISTS!$AG$2:$AG$2000,"&gt;="&amp;INT(IF(AO162="",TODAY(),AO162)))+COUNTIFS(CHECKLISTS!$B$2:$B$2000,C162,CHECKLISTS!$AH$2:$AH$2000,"Vence &lt;=7d",CHECKLISTS!$AG$2:$AG$2000,"&gt;="&amp;INT(IF(AO162="",TODAY(),AO162)))&gt;0,"Sim","Não"))</f>
        <v/>
      </c>
      <c r="BA162" s="13" t="str">
        <f>IF(C162="","",IF(COUNTIFS(CHECKLISTS!$B$2:$B$2000,C162,CHECKLISTS!$AF$2:$AF$2000,"Aprovado")=0,"",SUMPRODUCT(MAX((CHECKLISTS!$B$2:$B$2000=C162)*CHECKLISTS!$AG$2:$AG$2000))))</f>
        <v/>
      </c>
      <c r="BB162" s="7" t="str">
        <f>IF(A162="","",IF(COUNTIFS(SMP!$B$2:$B$2000,A162,SMP!$I$2:$I$2000,"Liberada")+COUNTIFS(SMP!$B$2:$B$2000,A162,SMP!$I$2:$I$2000,"Em andamento")+COUNTIFS(SMP!$B$2:$B$2000,A162,SMP!$I$2:$I$2000,"Finalizada")&gt;0,"Sim","Não"))</f>
        <v/>
      </c>
      <c r="BC162" s="7" t="str">
        <f>IF(A162="","",IFERROR(INDEX(SMP!$A:$A,MATCH(A162,SMP!$B:$B,0)),"—"))</f>
        <v/>
      </c>
      <c r="BD162" s="7" t="str">
        <f>IF(A162="","",IFERROR(INDEX(SMP!$I:$I,MATCH(A162,SMP!$B:$B,0)),"Não aberta"))</f>
        <v/>
      </c>
      <c r="BE162" s="7" t="str">
        <f>IF(A162="","",IFERROR(INDEX(SMP!$D:$D,MATCH(A162,SMP!$B:$B,0)),""))</f>
        <v/>
      </c>
      <c r="BF162" s="7" t="str">
        <f>IF(A162="","",IF(COUNTIFS(AVERBACOES!$B$2:$B$2000,A162,AVERBACOES!$Q$2:$Q$2000,"Averbado completo")+COUNTIFS(AVERBACOES!$B$2:$B$2000,A162,AVERBACOES!$Q$2:$Q$2000,"Averbado CRT")+COUNTIFS(AVERBACOES!$B$2:$B$2000,A162,AVERBACOES!$Q$2:$Q$2000,"Averbado CT-e")+COUNTIFS(AVERBACOES!$B$2:$B$2000,A162,AVERBACOES!$Q$2:$Q$2000,"Averbado MDF-e")+COUNTIFS(AVERBACOES!$B$2:$B$2000,A162,AVERBACOES!$Q$2:$Q$2000,"Averbado pelo embarcador")&gt;0,"Sim","Não"))</f>
        <v/>
      </c>
      <c r="BG162" s="7" t="str">
        <f>IF(A162="","",IFERROR(INDEX(AVERBACOES!$L:$L,MATCH(A162,AVERBACOES!$B:$B,0)),"—"))</f>
        <v/>
      </c>
      <c r="BH162" s="7"/>
      <c r="BI162" s="7"/>
      <c r="BJ162" s="7"/>
      <c r="BK162" s="7"/>
      <c r="BL162" s="7"/>
      <c r="BM162" s="7">
        <f t="shared" si="36"/>
        <v>0</v>
      </c>
      <c r="BN162" s="7" t="str">
        <f t="shared" si="37"/>
        <v/>
      </c>
      <c r="BO162" s="7" t="str">
        <f t="shared" si="38"/>
        <v/>
      </c>
      <c r="BP162" s="7" t="str">
        <f t="shared" si="39"/>
        <v/>
      </c>
      <c r="BQ162" s="7" t="str">
        <f t="shared" si="40"/>
        <v/>
      </c>
      <c r="BR162" s="12"/>
      <c r="BS162" s="7" t="str">
        <f t="shared" si="41"/>
        <v/>
      </c>
      <c r="BT162" s="7" t="str">
        <f>IF(C162="","",IF(BV162=0,"Sem posição registrada",IFERROR(INDEX(POSICOES!$E:$E,MATCH(C162&amp;"#"&amp;ROUND(BV162*1440,0),POSICOES!$R:$R,0)),"?")))</f>
        <v/>
      </c>
      <c r="BU162" s="7" t="str">
        <f>IF(OR(C162="",BV162=0),"",IFERROR(INDEX(POSICOES!$F:$F,MATCH(C162&amp;"#"&amp;ROUND(BV162*1440,0),POSICOES!$R:$R,0))&amp;"/"&amp;INDEX(POSICOES!$G:$G,MATCH(C162&amp;"#"&amp;ROUND(BV162*1440,0),POSICOES!$R:$R,0))&amp;" - "&amp;INDEX(POSICOES!$H:$H,MATCH(C162&amp;"#"&amp;ROUND(BV162*1440,0),POSICOES!$R:$R,0)),""))</f>
        <v/>
      </c>
      <c r="BV162" s="14">
        <f>IF(C162="",0,SUMPRODUCT(MAX((POSICOES!$C$2:$C$3000=C162)*POSICOES!$B$2:$B$3000)))</f>
        <v>0</v>
      </c>
      <c r="BW162" s="7" t="str">
        <f t="shared" ca="1" si="42"/>
        <v/>
      </c>
      <c r="BX162" s="7" t="str">
        <f t="shared" ca="1" si="43"/>
        <v/>
      </c>
      <c r="BY162" s="12"/>
      <c r="BZ162" s="12"/>
      <c r="CA162" s="7" t="str">
        <f>IF(A162="","",IF(COUNTIFS(FRONTEIRA!$B$2:$B$2000,A162,FRONTEIRA!$AA$2:$AA$2000,"Sim")=0,"",ROUND(SUMIFS(FRONTEIRA!$Y$2:$Y$2000,FRONTEIRA!$B$2:$B$2000,A162,FRONTEIRA!$AA$2:$AA$2000,"Sim"),1)))</f>
        <v/>
      </c>
      <c r="CB162" s="7" t="str">
        <f>IF(A162="","",IFERROR(INDEX(FRONTEIRA!$L:$L,MATCH(A162,FRONTEIRA!$B:$B,0)),""))</f>
        <v/>
      </c>
      <c r="CC162" s="7" t="str">
        <f>IF(A162="","",IF(COUNTIFS(OCORRENCIAS!$B$2:$B$2000,A162,OCORRENCIAS!$Z$2:$Z$2000,"Sim")&gt;0,"Sim","Não"))</f>
        <v/>
      </c>
      <c r="CD162" s="7" t="str">
        <f t="shared" si="44"/>
        <v/>
      </c>
      <c r="CE162" s="7"/>
      <c r="CF162" s="7" t="str">
        <f t="shared" ca="1" si="45"/>
        <v xml:space="preserve">Motorista GR; Motorista seguradora; Veículo GR; Checklist; Espelhamento; SMP; Averbação; </v>
      </c>
      <c r="CG162" s="7" t="str">
        <f t="shared" si="46"/>
        <v/>
      </c>
      <c r="CH162" s="7" t="str">
        <f t="shared" si="47"/>
        <v/>
      </c>
      <c r="CI162" s="7" t="str">
        <f t="shared" si="48"/>
        <v>Não</v>
      </c>
      <c r="CJ162" s="7" t="str">
        <f t="shared" si="49"/>
        <v/>
      </c>
      <c r="CK162" s="7"/>
      <c r="CL162" s="7"/>
      <c r="CM162" s="7"/>
      <c r="CN162" s="12"/>
      <c r="CO162" s="7"/>
      <c r="CP162" s="7" t="str">
        <f t="shared" ca="1" si="50"/>
        <v/>
      </c>
    </row>
    <row r="163" spans="1:94" x14ac:dyDescent="0.25">
      <c r="A163" s="7"/>
      <c r="B163" s="12"/>
      <c r="C163" s="7"/>
      <c r="D163" s="7"/>
      <c r="E163" s="7"/>
      <c r="F163" s="7" t="str">
        <f>IF(C163="","",IFERROR(INDEX(VEICULOS!$C:$C,MATCH(C163,VEICULOS!$A:$A,0)),"?")&amp;IF(D163="",""," + "&amp;IFERROR(INDEX(VEICULOS!$C:$C,MATCH(D163,VEICULOS!$A:$A,0)),"?"))&amp;IF(E163="",""," + "&amp;IFERROR(INDEX(VEICULOS!$C:$C,MATCH(E163,VEICULOS!$A:$A,0)),"?")))</f>
        <v/>
      </c>
      <c r="G163" s="7" t="str">
        <f>IF(C163="","",IFERROR(INDEX(VEICULOS!$I:$I,MATCH(C163,VEICULOS!$A:$A,0)),"Não cadastrado"))</f>
        <v/>
      </c>
      <c r="H163" s="7"/>
      <c r="I163" s="7" t="str">
        <f>IF(H163="","",IFERROR(INDEX(MOTORISTAS!$B:$B,MATCH(H163,MOTORISTAS!$A:$A,0)),"Não cadastrado"))</f>
        <v/>
      </c>
      <c r="J163" s="7"/>
      <c r="K163" s="7"/>
      <c r="L163" s="7" t="str">
        <f>IF(K163="","",IFERROR(INDEX(MOTORISTAS!$B:$B,MATCH(K163,MOTORISTAS!$A:$A,0)),"Não cadastrado"))</f>
        <v/>
      </c>
      <c r="M163" s="7" t="str">
        <f>IF(H163="","",IFERROR(INDEX(MOTORISTAS!$AA:$AA,MATCH(H163,MOTORISTAS!$A:$A,0)),"Não cadastrado"))</f>
        <v/>
      </c>
      <c r="N163" s="7" t="str">
        <f>IF(H163="","",IF(COUNTIFS(CONSULTAS!$C$2:$C$2000,H163,CONSULTAS!$E$2:$E$2000,"GR",CONSULTAS!$S$2:$S$2000,"Sim")&gt;0,"Sim","Não"))</f>
        <v/>
      </c>
      <c r="O163" s="7" t="str">
        <f>IF(H163="","",IFERROR(INDEX(CONSULTAS!$L:$L,MATCH(H163&amp;"#GR",CONSULTAS!$T:$T,0)),"—"))</f>
        <v/>
      </c>
      <c r="P163" s="13" t="str">
        <f>IF(H163="","",IFERROR(INDEX(CONSULTAS!$Q:$Q,MATCH(H163&amp;"#GR",CONSULTAS!$T:$T,0)),""))</f>
        <v/>
      </c>
      <c r="Q163" s="7" t="str">
        <f>IF(H163="","",IF(COUNTIFS(CONSULTAS!$C$2:$C$2000,H163,CONSULTAS!$E$2:$E$2000,"Seguradora",CONSULTAS!$S$2:$S$2000,"Sim")&gt;0,"Sim","Não"))</f>
        <v/>
      </c>
      <c r="R163" s="7" t="str">
        <f>IF(H163="","",IFERROR(INDEX(CONSULTAS!$L:$L,MATCH(H163&amp;"#Seguradora",CONSULTAS!$T:$T,0)),"—"))</f>
        <v/>
      </c>
      <c r="S163" s="13" t="str">
        <f>IF(H163="","",IFERROR(INDEX(CONSULTAS!$Q:$Q,MATCH(H163&amp;"#Seguradora",CONSULTAS!$T:$T,0)),""))</f>
        <v/>
      </c>
      <c r="T163" s="10" t="str">
        <f>IF(H163="","",IFERROR(INDEX(CONSULTAS!$N:$N,MATCH(H163&amp;"#GR",CONSULTAS!$T:$T,0)),""))</f>
        <v/>
      </c>
      <c r="U163" s="7" t="str">
        <f>IF(K163="","N/A",IF(AND(COUNTIFS(CONSULTAS!$C$2:$C$2000,K163,CONSULTAS!$E$2:$E$2000,"GR",CONSULTAS!$S$2:$S$2000,"Sim")&gt;0,COUNTIFS(CONSULTAS!$C$2:$C$2000,K163,CONSULTAS!$E$2:$E$2000,"Seguradora",CONSULTAS!$S$2:$S$2000,"Sim")&gt;0),"Sim","Não"))</f>
        <v>N/A</v>
      </c>
      <c r="V163" s="7" t="str">
        <f>IF(C163="","",IFERROR(INDEX(VEICULOS!$X:$X,MATCH(C163,VEICULOS!$A:$A,0)),"Não"))</f>
        <v/>
      </c>
      <c r="W163" s="7"/>
      <c r="X163" s="7"/>
      <c r="Y163" s="7"/>
      <c r="Z163" s="10"/>
      <c r="AA163" s="7"/>
      <c r="AB163" s="10" t="str">
        <f t="shared" si="34"/>
        <v/>
      </c>
      <c r="AC163" s="7">
        <f>IF(OR(Y163="",AB163=""),0,SUMPRODUCT((PGR_REGRAS!$C$2:$C$61=Y163)*(PGR_REGRAS!$D$2:$D$61&lt;=AB163)*(PGR_REGRAS!$E$2:$E$61&gt;=AB163)*(PGR_REGRAS!$C$2:$C$61&lt;&gt;"")*ROW(PGR_REGRAS!$C$2:$C$61)))</f>
        <v>0</v>
      </c>
      <c r="AD163" s="7" t="str">
        <f>IF(AC163=0,IF(Y163="","","Sem regra - consultar seguradora"),INDEX(PGR_REGRAS!$A:$A,AC163))</f>
        <v/>
      </c>
      <c r="AE163" s="7" t="str">
        <f>IF(AC163=0,"",INDEX(PGR_REGRAS!$T:$T,AC163))</f>
        <v/>
      </c>
      <c r="AF163" s="7" t="str">
        <f>IF(AC163=0,"",INDEX(PGR_REGRAS!$I:$I,AC163))</f>
        <v/>
      </c>
      <c r="AG163" s="7" t="str">
        <f>IF(AC163=0,"",INDEX(PGR_REGRAS!$K:$K,AC163))</f>
        <v/>
      </c>
      <c r="AH163" s="7" t="str">
        <f t="shared" si="35"/>
        <v/>
      </c>
      <c r="AI163" s="7"/>
      <c r="AJ163" s="7"/>
      <c r="AK163" s="7"/>
      <c r="AL163" s="7"/>
      <c r="AM163" s="7"/>
      <c r="AN163" s="7"/>
      <c r="AO163" s="13"/>
      <c r="AP163" s="12"/>
      <c r="AQ163" s="12"/>
      <c r="AR163" s="7" t="str">
        <f>IF(C163="","",IFERROR(INDEX(RASTREADORES!$F:$F,MATCH(C163&amp;"#Principal",RASTREADORES!$Y:$Y,0))&amp;" ("&amp;INDEX(RASTREADORES!$G:$G,MATCH(C163&amp;"#Principal",RASTREADORES!$Y:$Y,0))&amp;")","Sem rastreador principal"))</f>
        <v/>
      </c>
      <c r="AS163" s="7" t="str">
        <f>IF(C163="","",IFERROR(INDEX(RASTREADORES!$H:$H,MATCH(C163&amp;"#Principal",RASTREADORES!$Y:$Y,0)),"—"))</f>
        <v/>
      </c>
      <c r="AT163" s="7" t="str">
        <f>IF(C163="","",IFERROR(INDEX(RASTREADORES!$A:$A,MATCH(C163&amp;"#Redundante",RASTREADORES!$Y:$Y,0)),IFERROR(INDEX(RASTREADORES!$A:$A,MATCH(C163&amp;"#Isca retornável",RASTREADORES!$Y:$Y,0)),IFERROR(INDEX(RASTREADORES!$A:$A,MATCH(C163&amp;"#Isca descartável",RASTREADORES!$Y:$Y,0)),"Nenhum"))))</f>
        <v/>
      </c>
      <c r="AU163" s="7" t="str">
        <f>IF(C163="","",IFERROR(INDEX(RASTREADORES!$L:$L,MATCH(C163&amp;"#Principal",RASTREADORES!$Y:$Y,0)),""))</f>
        <v/>
      </c>
      <c r="AV163" s="7" t="str">
        <f>IF(C163="","",IF(COUNTIFS(ESPELHAMENTOS!$B$2:$B$2000,C163,ESPELHAMENTOS!$O$2:$O$2000,"Sim")&gt;0,"Sim","Não"))</f>
        <v/>
      </c>
      <c r="AW163" s="7" t="str">
        <f>IF(C163="","",COUNTIFS(ESPELHAMENTOS!$B$2:$B$2000,C163,ESPELHAMENTOS!$O$2:$O$2000,"Sim"))</f>
        <v/>
      </c>
      <c r="AX163" s="7" t="str">
        <f>IF(C163="","",IF(COUNTIFS(ESPELHAMENTOS!$B$2:$B$2000,C163,ESPELHAMENTOS!$O$2:$O$2000,"Sim",ESPELHAMENTOS!$E$2:$E$2000,"GR transportadora")&gt;0,"Sim","Não"))</f>
        <v/>
      </c>
      <c r="AY163" s="7" t="str">
        <f>IF(OR(AQ163="",C163=""),"",IFERROR(ROUND((AQ163-SUMPRODUCT(MIN((ESPELHAMENTOS!$C$2:$C$2000=A163)*ESPELHAMENTOS!$H$2:$H$2000+(ESPELHAMENTOS!$C$2:$C$2000&lt;&gt;A163)*99999)))*24,1),""))</f>
        <v/>
      </c>
      <c r="AZ163" s="7" t="str">
        <f ca="1">IF(C163="","",IF(COUNTIFS(CHECKLISTS!$B$2:$B$2000,C163,CHECKLISTS!$AH$2:$AH$2000,"Válido",CHECKLISTS!$AG$2:$AG$2000,"&gt;="&amp;INT(IF(AO163="",TODAY(),AO163)))+COUNTIFS(CHECKLISTS!$B$2:$B$2000,C163,CHECKLISTS!$AH$2:$AH$2000,"Vence &lt;=7d",CHECKLISTS!$AG$2:$AG$2000,"&gt;="&amp;INT(IF(AO163="",TODAY(),AO163)))&gt;0,"Sim","Não"))</f>
        <v/>
      </c>
      <c r="BA163" s="13" t="str">
        <f>IF(C163="","",IF(COUNTIFS(CHECKLISTS!$B$2:$B$2000,C163,CHECKLISTS!$AF$2:$AF$2000,"Aprovado")=0,"",SUMPRODUCT(MAX((CHECKLISTS!$B$2:$B$2000=C163)*CHECKLISTS!$AG$2:$AG$2000))))</f>
        <v/>
      </c>
      <c r="BB163" s="7" t="str">
        <f>IF(A163="","",IF(COUNTIFS(SMP!$B$2:$B$2000,A163,SMP!$I$2:$I$2000,"Liberada")+COUNTIFS(SMP!$B$2:$B$2000,A163,SMP!$I$2:$I$2000,"Em andamento")+COUNTIFS(SMP!$B$2:$B$2000,A163,SMP!$I$2:$I$2000,"Finalizada")&gt;0,"Sim","Não"))</f>
        <v/>
      </c>
      <c r="BC163" s="7" t="str">
        <f>IF(A163="","",IFERROR(INDEX(SMP!$A:$A,MATCH(A163,SMP!$B:$B,0)),"—"))</f>
        <v/>
      </c>
      <c r="BD163" s="7" t="str">
        <f>IF(A163="","",IFERROR(INDEX(SMP!$I:$I,MATCH(A163,SMP!$B:$B,0)),"Não aberta"))</f>
        <v/>
      </c>
      <c r="BE163" s="7" t="str">
        <f>IF(A163="","",IFERROR(INDEX(SMP!$D:$D,MATCH(A163,SMP!$B:$B,0)),""))</f>
        <v/>
      </c>
      <c r="BF163" s="7" t="str">
        <f>IF(A163="","",IF(COUNTIFS(AVERBACOES!$B$2:$B$2000,A163,AVERBACOES!$Q$2:$Q$2000,"Averbado completo")+COUNTIFS(AVERBACOES!$B$2:$B$2000,A163,AVERBACOES!$Q$2:$Q$2000,"Averbado CRT")+COUNTIFS(AVERBACOES!$B$2:$B$2000,A163,AVERBACOES!$Q$2:$Q$2000,"Averbado CT-e")+COUNTIFS(AVERBACOES!$B$2:$B$2000,A163,AVERBACOES!$Q$2:$Q$2000,"Averbado MDF-e")+COUNTIFS(AVERBACOES!$B$2:$B$2000,A163,AVERBACOES!$Q$2:$Q$2000,"Averbado pelo embarcador")&gt;0,"Sim","Não"))</f>
        <v/>
      </c>
      <c r="BG163" s="7" t="str">
        <f>IF(A163="","",IFERROR(INDEX(AVERBACOES!$L:$L,MATCH(A163,AVERBACOES!$B:$B,0)),"—"))</f>
        <v/>
      </c>
      <c r="BH163" s="7"/>
      <c r="BI163" s="7"/>
      <c r="BJ163" s="7"/>
      <c r="BK163" s="7"/>
      <c r="BL163" s="7"/>
      <c r="BM163" s="7">
        <f t="shared" si="36"/>
        <v>0</v>
      </c>
      <c r="BN163" s="7" t="str">
        <f t="shared" si="37"/>
        <v/>
      </c>
      <c r="BO163" s="7" t="str">
        <f t="shared" si="38"/>
        <v/>
      </c>
      <c r="BP163" s="7" t="str">
        <f t="shared" si="39"/>
        <v/>
      </c>
      <c r="BQ163" s="7" t="str">
        <f t="shared" si="40"/>
        <v/>
      </c>
      <c r="BR163" s="12"/>
      <c r="BS163" s="7" t="str">
        <f t="shared" si="41"/>
        <v/>
      </c>
      <c r="BT163" s="7" t="str">
        <f>IF(C163="","",IF(BV163=0,"Sem posição registrada",IFERROR(INDEX(POSICOES!$E:$E,MATCH(C163&amp;"#"&amp;ROUND(BV163*1440,0),POSICOES!$R:$R,0)),"?")))</f>
        <v/>
      </c>
      <c r="BU163" s="7" t="str">
        <f>IF(OR(C163="",BV163=0),"",IFERROR(INDEX(POSICOES!$F:$F,MATCH(C163&amp;"#"&amp;ROUND(BV163*1440,0),POSICOES!$R:$R,0))&amp;"/"&amp;INDEX(POSICOES!$G:$G,MATCH(C163&amp;"#"&amp;ROUND(BV163*1440,0),POSICOES!$R:$R,0))&amp;" - "&amp;INDEX(POSICOES!$H:$H,MATCH(C163&amp;"#"&amp;ROUND(BV163*1440,0),POSICOES!$R:$R,0)),""))</f>
        <v/>
      </c>
      <c r="BV163" s="14">
        <f>IF(C163="",0,SUMPRODUCT(MAX((POSICOES!$C$2:$C$3000=C163)*POSICOES!$B$2:$B$3000)))</f>
        <v>0</v>
      </c>
      <c r="BW163" s="7" t="str">
        <f t="shared" ca="1" si="42"/>
        <v/>
      </c>
      <c r="BX163" s="7" t="str">
        <f t="shared" ca="1" si="43"/>
        <v/>
      </c>
      <c r="BY163" s="12"/>
      <c r="BZ163" s="12"/>
      <c r="CA163" s="7" t="str">
        <f>IF(A163="","",IF(COUNTIFS(FRONTEIRA!$B$2:$B$2000,A163,FRONTEIRA!$AA$2:$AA$2000,"Sim")=0,"",ROUND(SUMIFS(FRONTEIRA!$Y$2:$Y$2000,FRONTEIRA!$B$2:$B$2000,A163,FRONTEIRA!$AA$2:$AA$2000,"Sim"),1)))</f>
        <v/>
      </c>
      <c r="CB163" s="7" t="str">
        <f>IF(A163="","",IFERROR(INDEX(FRONTEIRA!$L:$L,MATCH(A163,FRONTEIRA!$B:$B,0)),""))</f>
        <v/>
      </c>
      <c r="CC163" s="7" t="str">
        <f>IF(A163="","",IF(COUNTIFS(OCORRENCIAS!$B$2:$B$2000,A163,OCORRENCIAS!$Z$2:$Z$2000,"Sim")&gt;0,"Sim","Não"))</f>
        <v/>
      </c>
      <c r="CD163" s="7" t="str">
        <f t="shared" si="44"/>
        <v/>
      </c>
      <c r="CE163" s="7"/>
      <c r="CF163" s="7" t="str">
        <f t="shared" ca="1" si="45"/>
        <v xml:space="preserve">Motorista GR; Motorista seguradora; Veículo GR; Checklist; Espelhamento; SMP; Averbação; </v>
      </c>
      <c r="CG163" s="7" t="str">
        <f t="shared" si="46"/>
        <v/>
      </c>
      <c r="CH163" s="7" t="str">
        <f t="shared" si="47"/>
        <v/>
      </c>
      <c r="CI163" s="7" t="str">
        <f t="shared" si="48"/>
        <v>Não</v>
      </c>
      <c r="CJ163" s="7" t="str">
        <f t="shared" si="49"/>
        <v/>
      </c>
      <c r="CK163" s="7"/>
      <c r="CL163" s="7"/>
      <c r="CM163" s="7"/>
      <c r="CN163" s="12"/>
      <c r="CO163" s="7"/>
      <c r="CP163" s="7" t="str">
        <f t="shared" ca="1" si="50"/>
        <v/>
      </c>
    </row>
    <row r="164" spans="1:94" x14ac:dyDescent="0.25">
      <c r="A164" s="7"/>
      <c r="B164" s="12"/>
      <c r="C164" s="7"/>
      <c r="D164" s="7"/>
      <c r="E164" s="7"/>
      <c r="F164" s="7" t="str">
        <f>IF(C164="","",IFERROR(INDEX(VEICULOS!$C:$C,MATCH(C164,VEICULOS!$A:$A,0)),"?")&amp;IF(D164="",""," + "&amp;IFERROR(INDEX(VEICULOS!$C:$C,MATCH(D164,VEICULOS!$A:$A,0)),"?"))&amp;IF(E164="",""," + "&amp;IFERROR(INDEX(VEICULOS!$C:$C,MATCH(E164,VEICULOS!$A:$A,0)),"?")))</f>
        <v/>
      </c>
      <c r="G164" s="7" t="str">
        <f>IF(C164="","",IFERROR(INDEX(VEICULOS!$I:$I,MATCH(C164,VEICULOS!$A:$A,0)),"Não cadastrado"))</f>
        <v/>
      </c>
      <c r="H164" s="7"/>
      <c r="I164" s="7" t="str">
        <f>IF(H164="","",IFERROR(INDEX(MOTORISTAS!$B:$B,MATCH(H164,MOTORISTAS!$A:$A,0)),"Não cadastrado"))</f>
        <v/>
      </c>
      <c r="J164" s="7"/>
      <c r="K164" s="7"/>
      <c r="L164" s="7" t="str">
        <f>IF(K164="","",IFERROR(INDEX(MOTORISTAS!$B:$B,MATCH(K164,MOTORISTAS!$A:$A,0)),"Não cadastrado"))</f>
        <v/>
      </c>
      <c r="M164" s="7" t="str">
        <f>IF(H164="","",IFERROR(INDEX(MOTORISTAS!$AA:$AA,MATCH(H164,MOTORISTAS!$A:$A,0)),"Não cadastrado"))</f>
        <v/>
      </c>
      <c r="N164" s="7" t="str">
        <f>IF(H164="","",IF(COUNTIFS(CONSULTAS!$C$2:$C$2000,H164,CONSULTAS!$E$2:$E$2000,"GR",CONSULTAS!$S$2:$S$2000,"Sim")&gt;0,"Sim","Não"))</f>
        <v/>
      </c>
      <c r="O164" s="7" t="str">
        <f>IF(H164="","",IFERROR(INDEX(CONSULTAS!$L:$L,MATCH(H164&amp;"#GR",CONSULTAS!$T:$T,0)),"—"))</f>
        <v/>
      </c>
      <c r="P164" s="13" t="str">
        <f>IF(H164="","",IFERROR(INDEX(CONSULTAS!$Q:$Q,MATCH(H164&amp;"#GR",CONSULTAS!$T:$T,0)),""))</f>
        <v/>
      </c>
      <c r="Q164" s="7" t="str">
        <f>IF(H164="","",IF(COUNTIFS(CONSULTAS!$C$2:$C$2000,H164,CONSULTAS!$E$2:$E$2000,"Seguradora",CONSULTAS!$S$2:$S$2000,"Sim")&gt;0,"Sim","Não"))</f>
        <v/>
      </c>
      <c r="R164" s="7" t="str">
        <f>IF(H164="","",IFERROR(INDEX(CONSULTAS!$L:$L,MATCH(H164&amp;"#Seguradora",CONSULTAS!$T:$T,0)),"—"))</f>
        <v/>
      </c>
      <c r="S164" s="13" t="str">
        <f>IF(H164="","",IFERROR(INDEX(CONSULTAS!$Q:$Q,MATCH(H164&amp;"#Seguradora",CONSULTAS!$T:$T,0)),""))</f>
        <v/>
      </c>
      <c r="T164" s="10" t="str">
        <f>IF(H164="","",IFERROR(INDEX(CONSULTAS!$N:$N,MATCH(H164&amp;"#GR",CONSULTAS!$T:$T,0)),""))</f>
        <v/>
      </c>
      <c r="U164" s="7" t="str">
        <f>IF(K164="","N/A",IF(AND(COUNTIFS(CONSULTAS!$C$2:$C$2000,K164,CONSULTAS!$E$2:$E$2000,"GR",CONSULTAS!$S$2:$S$2000,"Sim")&gt;0,COUNTIFS(CONSULTAS!$C$2:$C$2000,K164,CONSULTAS!$E$2:$E$2000,"Seguradora",CONSULTAS!$S$2:$S$2000,"Sim")&gt;0),"Sim","Não"))</f>
        <v>N/A</v>
      </c>
      <c r="V164" s="7" t="str">
        <f>IF(C164="","",IFERROR(INDEX(VEICULOS!$X:$X,MATCH(C164,VEICULOS!$A:$A,0)),"Não"))</f>
        <v/>
      </c>
      <c r="W164" s="7"/>
      <c r="X164" s="7"/>
      <c r="Y164" s="7"/>
      <c r="Z164" s="10"/>
      <c r="AA164" s="7"/>
      <c r="AB164" s="10" t="str">
        <f t="shared" si="34"/>
        <v/>
      </c>
      <c r="AC164" s="7">
        <f>IF(OR(Y164="",AB164=""),0,SUMPRODUCT((PGR_REGRAS!$C$2:$C$61=Y164)*(PGR_REGRAS!$D$2:$D$61&lt;=AB164)*(PGR_REGRAS!$E$2:$E$61&gt;=AB164)*(PGR_REGRAS!$C$2:$C$61&lt;&gt;"")*ROW(PGR_REGRAS!$C$2:$C$61)))</f>
        <v>0</v>
      </c>
      <c r="AD164" s="7" t="str">
        <f>IF(AC164=0,IF(Y164="","","Sem regra - consultar seguradora"),INDEX(PGR_REGRAS!$A:$A,AC164))</f>
        <v/>
      </c>
      <c r="AE164" s="7" t="str">
        <f>IF(AC164=0,"",INDEX(PGR_REGRAS!$T:$T,AC164))</f>
        <v/>
      </c>
      <c r="AF164" s="7" t="str">
        <f>IF(AC164=0,"",INDEX(PGR_REGRAS!$I:$I,AC164))</f>
        <v/>
      </c>
      <c r="AG164" s="7" t="str">
        <f>IF(AC164=0,"",INDEX(PGR_REGRAS!$K:$K,AC164))</f>
        <v/>
      </c>
      <c r="AH164" s="7" t="str">
        <f t="shared" si="35"/>
        <v/>
      </c>
      <c r="AI164" s="7"/>
      <c r="AJ164" s="7"/>
      <c r="AK164" s="7"/>
      <c r="AL164" s="7"/>
      <c r="AM164" s="7"/>
      <c r="AN164" s="7"/>
      <c r="AO164" s="13"/>
      <c r="AP164" s="12"/>
      <c r="AQ164" s="12"/>
      <c r="AR164" s="7" t="str">
        <f>IF(C164="","",IFERROR(INDEX(RASTREADORES!$F:$F,MATCH(C164&amp;"#Principal",RASTREADORES!$Y:$Y,0))&amp;" ("&amp;INDEX(RASTREADORES!$G:$G,MATCH(C164&amp;"#Principal",RASTREADORES!$Y:$Y,0))&amp;")","Sem rastreador principal"))</f>
        <v/>
      </c>
      <c r="AS164" s="7" t="str">
        <f>IF(C164="","",IFERROR(INDEX(RASTREADORES!$H:$H,MATCH(C164&amp;"#Principal",RASTREADORES!$Y:$Y,0)),"—"))</f>
        <v/>
      </c>
      <c r="AT164" s="7" t="str">
        <f>IF(C164="","",IFERROR(INDEX(RASTREADORES!$A:$A,MATCH(C164&amp;"#Redundante",RASTREADORES!$Y:$Y,0)),IFERROR(INDEX(RASTREADORES!$A:$A,MATCH(C164&amp;"#Isca retornável",RASTREADORES!$Y:$Y,0)),IFERROR(INDEX(RASTREADORES!$A:$A,MATCH(C164&amp;"#Isca descartável",RASTREADORES!$Y:$Y,0)),"Nenhum"))))</f>
        <v/>
      </c>
      <c r="AU164" s="7" t="str">
        <f>IF(C164="","",IFERROR(INDEX(RASTREADORES!$L:$L,MATCH(C164&amp;"#Principal",RASTREADORES!$Y:$Y,0)),""))</f>
        <v/>
      </c>
      <c r="AV164" s="7" t="str">
        <f>IF(C164="","",IF(COUNTIFS(ESPELHAMENTOS!$B$2:$B$2000,C164,ESPELHAMENTOS!$O$2:$O$2000,"Sim")&gt;0,"Sim","Não"))</f>
        <v/>
      </c>
      <c r="AW164" s="7" t="str">
        <f>IF(C164="","",COUNTIFS(ESPELHAMENTOS!$B$2:$B$2000,C164,ESPELHAMENTOS!$O$2:$O$2000,"Sim"))</f>
        <v/>
      </c>
      <c r="AX164" s="7" t="str">
        <f>IF(C164="","",IF(COUNTIFS(ESPELHAMENTOS!$B$2:$B$2000,C164,ESPELHAMENTOS!$O$2:$O$2000,"Sim",ESPELHAMENTOS!$E$2:$E$2000,"GR transportadora")&gt;0,"Sim","Não"))</f>
        <v/>
      </c>
      <c r="AY164" s="7" t="str">
        <f>IF(OR(AQ164="",C164=""),"",IFERROR(ROUND((AQ164-SUMPRODUCT(MIN((ESPELHAMENTOS!$C$2:$C$2000=A164)*ESPELHAMENTOS!$H$2:$H$2000+(ESPELHAMENTOS!$C$2:$C$2000&lt;&gt;A164)*99999)))*24,1),""))</f>
        <v/>
      </c>
      <c r="AZ164" s="7" t="str">
        <f ca="1">IF(C164="","",IF(COUNTIFS(CHECKLISTS!$B$2:$B$2000,C164,CHECKLISTS!$AH$2:$AH$2000,"Válido",CHECKLISTS!$AG$2:$AG$2000,"&gt;="&amp;INT(IF(AO164="",TODAY(),AO164)))+COUNTIFS(CHECKLISTS!$B$2:$B$2000,C164,CHECKLISTS!$AH$2:$AH$2000,"Vence &lt;=7d",CHECKLISTS!$AG$2:$AG$2000,"&gt;="&amp;INT(IF(AO164="",TODAY(),AO164)))&gt;0,"Sim","Não"))</f>
        <v/>
      </c>
      <c r="BA164" s="13" t="str">
        <f>IF(C164="","",IF(COUNTIFS(CHECKLISTS!$B$2:$B$2000,C164,CHECKLISTS!$AF$2:$AF$2000,"Aprovado")=0,"",SUMPRODUCT(MAX((CHECKLISTS!$B$2:$B$2000=C164)*CHECKLISTS!$AG$2:$AG$2000))))</f>
        <v/>
      </c>
      <c r="BB164" s="7" t="str">
        <f>IF(A164="","",IF(COUNTIFS(SMP!$B$2:$B$2000,A164,SMP!$I$2:$I$2000,"Liberada")+COUNTIFS(SMP!$B$2:$B$2000,A164,SMP!$I$2:$I$2000,"Em andamento")+COUNTIFS(SMP!$B$2:$B$2000,A164,SMP!$I$2:$I$2000,"Finalizada")&gt;0,"Sim","Não"))</f>
        <v/>
      </c>
      <c r="BC164" s="7" t="str">
        <f>IF(A164="","",IFERROR(INDEX(SMP!$A:$A,MATCH(A164,SMP!$B:$B,0)),"—"))</f>
        <v/>
      </c>
      <c r="BD164" s="7" t="str">
        <f>IF(A164="","",IFERROR(INDEX(SMP!$I:$I,MATCH(A164,SMP!$B:$B,0)),"Não aberta"))</f>
        <v/>
      </c>
      <c r="BE164" s="7" t="str">
        <f>IF(A164="","",IFERROR(INDEX(SMP!$D:$D,MATCH(A164,SMP!$B:$B,0)),""))</f>
        <v/>
      </c>
      <c r="BF164" s="7" t="str">
        <f>IF(A164="","",IF(COUNTIFS(AVERBACOES!$B$2:$B$2000,A164,AVERBACOES!$Q$2:$Q$2000,"Averbado completo")+COUNTIFS(AVERBACOES!$B$2:$B$2000,A164,AVERBACOES!$Q$2:$Q$2000,"Averbado CRT")+COUNTIFS(AVERBACOES!$B$2:$B$2000,A164,AVERBACOES!$Q$2:$Q$2000,"Averbado CT-e")+COUNTIFS(AVERBACOES!$B$2:$B$2000,A164,AVERBACOES!$Q$2:$Q$2000,"Averbado MDF-e")+COUNTIFS(AVERBACOES!$B$2:$B$2000,A164,AVERBACOES!$Q$2:$Q$2000,"Averbado pelo embarcador")&gt;0,"Sim","Não"))</f>
        <v/>
      </c>
      <c r="BG164" s="7" t="str">
        <f>IF(A164="","",IFERROR(INDEX(AVERBACOES!$L:$L,MATCH(A164,AVERBACOES!$B:$B,0)),"—"))</f>
        <v/>
      </c>
      <c r="BH164" s="7"/>
      <c r="BI164" s="7"/>
      <c r="BJ164" s="7"/>
      <c r="BK164" s="7"/>
      <c r="BL164" s="7"/>
      <c r="BM164" s="7">
        <f t="shared" si="36"/>
        <v>0</v>
      </c>
      <c r="BN164" s="7" t="str">
        <f t="shared" si="37"/>
        <v/>
      </c>
      <c r="BO164" s="7" t="str">
        <f t="shared" si="38"/>
        <v/>
      </c>
      <c r="BP164" s="7" t="str">
        <f t="shared" si="39"/>
        <v/>
      </c>
      <c r="BQ164" s="7" t="str">
        <f t="shared" si="40"/>
        <v/>
      </c>
      <c r="BR164" s="12"/>
      <c r="BS164" s="7" t="str">
        <f t="shared" si="41"/>
        <v/>
      </c>
      <c r="BT164" s="7" t="str">
        <f>IF(C164="","",IF(BV164=0,"Sem posição registrada",IFERROR(INDEX(POSICOES!$E:$E,MATCH(C164&amp;"#"&amp;ROUND(BV164*1440,0),POSICOES!$R:$R,0)),"?")))</f>
        <v/>
      </c>
      <c r="BU164" s="7" t="str">
        <f>IF(OR(C164="",BV164=0),"",IFERROR(INDEX(POSICOES!$F:$F,MATCH(C164&amp;"#"&amp;ROUND(BV164*1440,0),POSICOES!$R:$R,0))&amp;"/"&amp;INDEX(POSICOES!$G:$G,MATCH(C164&amp;"#"&amp;ROUND(BV164*1440,0),POSICOES!$R:$R,0))&amp;" - "&amp;INDEX(POSICOES!$H:$H,MATCH(C164&amp;"#"&amp;ROUND(BV164*1440,0),POSICOES!$R:$R,0)),""))</f>
        <v/>
      </c>
      <c r="BV164" s="14">
        <f>IF(C164="",0,SUMPRODUCT(MAX((POSICOES!$C$2:$C$3000=C164)*POSICOES!$B$2:$B$3000)))</f>
        <v>0</v>
      </c>
      <c r="BW164" s="7" t="str">
        <f t="shared" ca="1" si="42"/>
        <v/>
      </c>
      <c r="BX164" s="7" t="str">
        <f t="shared" ca="1" si="43"/>
        <v/>
      </c>
      <c r="BY164" s="12"/>
      <c r="BZ164" s="12"/>
      <c r="CA164" s="7" t="str">
        <f>IF(A164="","",IF(COUNTIFS(FRONTEIRA!$B$2:$B$2000,A164,FRONTEIRA!$AA$2:$AA$2000,"Sim")=0,"",ROUND(SUMIFS(FRONTEIRA!$Y$2:$Y$2000,FRONTEIRA!$B$2:$B$2000,A164,FRONTEIRA!$AA$2:$AA$2000,"Sim"),1)))</f>
        <v/>
      </c>
      <c r="CB164" s="7" t="str">
        <f>IF(A164="","",IFERROR(INDEX(FRONTEIRA!$L:$L,MATCH(A164,FRONTEIRA!$B:$B,0)),""))</f>
        <v/>
      </c>
      <c r="CC164" s="7" t="str">
        <f>IF(A164="","",IF(COUNTIFS(OCORRENCIAS!$B$2:$B$2000,A164,OCORRENCIAS!$Z$2:$Z$2000,"Sim")&gt;0,"Sim","Não"))</f>
        <v/>
      </c>
      <c r="CD164" s="7" t="str">
        <f t="shared" si="44"/>
        <v/>
      </c>
      <c r="CE164" s="7"/>
      <c r="CF164" s="7" t="str">
        <f t="shared" ca="1" si="45"/>
        <v xml:space="preserve">Motorista GR; Motorista seguradora; Veículo GR; Checklist; Espelhamento; SMP; Averbação; </v>
      </c>
      <c r="CG164" s="7" t="str">
        <f t="shared" si="46"/>
        <v/>
      </c>
      <c r="CH164" s="7" t="str">
        <f t="shared" si="47"/>
        <v/>
      </c>
      <c r="CI164" s="7" t="str">
        <f t="shared" si="48"/>
        <v>Não</v>
      </c>
      <c r="CJ164" s="7" t="str">
        <f t="shared" si="49"/>
        <v/>
      </c>
      <c r="CK164" s="7"/>
      <c r="CL164" s="7"/>
      <c r="CM164" s="7"/>
      <c r="CN164" s="12"/>
      <c r="CO164" s="7"/>
      <c r="CP164" s="7" t="str">
        <f t="shared" ca="1" si="50"/>
        <v/>
      </c>
    </row>
    <row r="165" spans="1:94" x14ac:dyDescent="0.25">
      <c r="A165" s="7"/>
      <c r="B165" s="12"/>
      <c r="C165" s="7"/>
      <c r="D165" s="7"/>
      <c r="E165" s="7"/>
      <c r="F165" s="7" t="str">
        <f>IF(C165="","",IFERROR(INDEX(VEICULOS!$C:$C,MATCH(C165,VEICULOS!$A:$A,0)),"?")&amp;IF(D165="",""," + "&amp;IFERROR(INDEX(VEICULOS!$C:$C,MATCH(D165,VEICULOS!$A:$A,0)),"?"))&amp;IF(E165="",""," + "&amp;IFERROR(INDEX(VEICULOS!$C:$C,MATCH(E165,VEICULOS!$A:$A,0)),"?")))</f>
        <v/>
      </c>
      <c r="G165" s="7" t="str">
        <f>IF(C165="","",IFERROR(INDEX(VEICULOS!$I:$I,MATCH(C165,VEICULOS!$A:$A,0)),"Não cadastrado"))</f>
        <v/>
      </c>
      <c r="H165" s="7"/>
      <c r="I165" s="7" t="str">
        <f>IF(H165="","",IFERROR(INDEX(MOTORISTAS!$B:$B,MATCH(H165,MOTORISTAS!$A:$A,0)),"Não cadastrado"))</f>
        <v/>
      </c>
      <c r="J165" s="7"/>
      <c r="K165" s="7"/>
      <c r="L165" s="7" t="str">
        <f>IF(K165="","",IFERROR(INDEX(MOTORISTAS!$B:$B,MATCH(K165,MOTORISTAS!$A:$A,0)),"Não cadastrado"))</f>
        <v/>
      </c>
      <c r="M165" s="7" t="str">
        <f>IF(H165="","",IFERROR(INDEX(MOTORISTAS!$AA:$AA,MATCH(H165,MOTORISTAS!$A:$A,0)),"Não cadastrado"))</f>
        <v/>
      </c>
      <c r="N165" s="7" t="str">
        <f>IF(H165="","",IF(COUNTIFS(CONSULTAS!$C$2:$C$2000,H165,CONSULTAS!$E$2:$E$2000,"GR",CONSULTAS!$S$2:$S$2000,"Sim")&gt;0,"Sim","Não"))</f>
        <v/>
      </c>
      <c r="O165" s="7" t="str">
        <f>IF(H165="","",IFERROR(INDEX(CONSULTAS!$L:$L,MATCH(H165&amp;"#GR",CONSULTAS!$T:$T,0)),"—"))</f>
        <v/>
      </c>
      <c r="P165" s="13" t="str">
        <f>IF(H165="","",IFERROR(INDEX(CONSULTAS!$Q:$Q,MATCH(H165&amp;"#GR",CONSULTAS!$T:$T,0)),""))</f>
        <v/>
      </c>
      <c r="Q165" s="7" t="str">
        <f>IF(H165="","",IF(COUNTIFS(CONSULTAS!$C$2:$C$2000,H165,CONSULTAS!$E$2:$E$2000,"Seguradora",CONSULTAS!$S$2:$S$2000,"Sim")&gt;0,"Sim","Não"))</f>
        <v/>
      </c>
      <c r="R165" s="7" t="str">
        <f>IF(H165="","",IFERROR(INDEX(CONSULTAS!$L:$L,MATCH(H165&amp;"#Seguradora",CONSULTAS!$T:$T,0)),"—"))</f>
        <v/>
      </c>
      <c r="S165" s="13" t="str">
        <f>IF(H165="","",IFERROR(INDEX(CONSULTAS!$Q:$Q,MATCH(H165&amp;"#Seguradora",CONSULTAS!$T:$T,0)),""))</f>
        <v/>
      </c>
      <c r="T165" s="10" t="str">
        <f>IF(H165="","",IFERROR(INDEX(CONSULTAS!$N:$N,MATCH(H165&amp;"#GR",CONSULTAS!$T:$T,0)),""))</f>
        <v/>
      </c>
      <c r="U165" s="7" t="str">
        <f>IF(K165="","N/A",IF(AND(COUNTIFS(CONSULTAS!$C$2:$C$2000,K165,CONSULTAS!$E$2:$E$2000,"GR",CONSULTAS!$S$2:$S$2000,"Sim")&gt;0,COUNTIFS(CONSULTAS!$C$2:$C$2000,K165,CONSULTAS!$E$2:$E$2000,"Seguradora",CONSULTAS!$S$2:$S$2000,"Sim")&gt;0),"Sim","Não"))</f>
        <v>N/A</v>
      </c>
      <c r="V165" s="7" t="str">
        <f>IF(C165="","",IFERROR(INDEX(VEICULOS!$X:$X,MATCH(C165,VEICULOS!$A:$A,0)),"Não"))</f>
        <v/>
      </c>
      <c r="W165" s="7"/>
      <c r="X165" s="7"/>
      <c r="Y165" s="7"/>
      <c r="Z165" s="10"/>
      <c r="AA165" s="7"/>
      <c r="AB165" s="10" t="str">
        <f t="shared" si="34"/>
        <v/>
      </c>
      <c r="AC165" s="7">
        <f>IF(OR(Y165="",AB165=""),0,SUMPRODUCT((PGR_REGRAS!$C$2:$C$61=Y165)*(PGR_REGRAS!$D$2:$D$61&lt;=AB165)*(PGR_REGRAS!$E$2:$E$61&gt;=AB165)*(PGR_REGRAS!$C$2:$C$61&lt;&gt;"")*ROW(PGR_REGRAS!$C$2:$C$61)))</f>
        <v>0</v>
      </c>
      <c r="AD165" s="7" t="str">
        <f>IF(AC165=0,IF(Y165="","","Sem regra - consultar seguradora"),INDEX(PGR_REGRAS!$A:$A,AC165))</f>
        <v/>
      </c>
      <c r="AE165" s="7" t="str">
        <f>IF(AC165=0,"",INDEX(PGR_REGRAS!$T:$T,AC165))</f>
        <v/>
      </c>
      <c r="AF165" s="7" t="str">
        <f>IF(AC165=0,"",INDEX(PGR_REGRAS!$I:$I,AC165))</f>
        <v/>
      </c>
      <c r="AG165" s="7" t="str">
        <f>IF(AC165=0,"",INDEX(PGR_REGRAS!$K:$K,AC165))</f>
        <v/>
      </c>
      <c r="AH165" s="7" t="str">
        <f t="shared" si="35"/>
        <v/>
      </c>
      <c r="AI165" s="7"/>
      <c r="AJ165" s="7"/>
      <c r="AK165" s="7"/>
      <c r="AL165" s="7"/>
      <c r="AM165" s="7"/>
      <c r="AN165" s="7"/>
      <c r="AO165" s="13"/>
      <c r="AP165" s="12"/>
      <c r="AQ165" s="12"/>
      <c r="AR165" s="7" t="str">
        <f>IF(C165="","",IFERROR(INDEX(RASTREADORES!$F:$F,MATCH(C165&amp;"#Principal",RASTREADORES!$Y:$Y,0))&amp;" ("&amp;INDEX(RASTREADORES!$G:$G,MATCH(C165&amp;"#Principal",RASTREADORES!$Y:$Y,0))&amp;")","Sem rastreador principal"))</f>
        <v/>
      </c>
      <c r="AS165" s="7" t="str">
        <f>IF(C165="","",IFERROR(INDEX(RASTREADORES!$H:$H,MATCH(C165&amp;"#Principal",RASTREADORES!$Y:$Y,0)),"—"))</f>
        <v/>
      </c>
      <c r="AT165" s="7" t="str">
        <f>IF(C165="","",IFERROR(INDEX(RASTREADORES!$A:$A,MATCH(C165&amp;"#Redundante",RASTREADORES!$Y:$Y,0)),IFERROR(INDEX(RASTREADORES!$A:$A,MATCH(C165&amp;"#Isca retornável",RASTREADORES!$Y:$Y,0)),IFERROR(INDEX(RASTREADORES!$A:$A,MATCH(C165&amp;"#Isca descartável",RASTREADORES!$Y:$Y,0)),"Nenhum"))))</f>
        <v/>
      </c>
      <c r="AU165" s="7" t="str">
        <f>IF(C165="","",IFERROR(INDEX(RASTREADORES!$L:$L,MATCH(C165&amp;"#Principal",RASTREADORES!$Y:$Y,0)),""))</f>
        <v/>
      </c>
      <c r="AV165" s="7" t="str">
        <f>IF(C165="","",IF(COUNTIFS(ESPELHAMENTOS!$B$2:$B$2000,C165,ESPELHAMENTOS!$O$2:$O$2000,"Sim")&gt;0,"Sim","Não"))</f>
        <v/>
      </c>
      <c r="AW165" s="7" t="str">
        <f>IF(C165="","",COUNTIFS(ESPELHAMENTOS!$B$2:$B$2000,C165,ESPELHAMENTOS!$O$2:$O$2000,"Sim"))</f>
        <v/>
      </c>
      <c r="AX165" s="7" t="str">
        <f>IF(C165="","",IF(COUNTIFS(ESPELHAMENTOS!$B$2:$B$2000,C165,ESPELHAMENTOS!$O$2:$O$2000,"Sim",ESPELHAMENTOS!$E$2:$E$2000,"GR transportadora")&gt;0,"Sim","Não"))</f>
        <v/>
      </c>
      <c r="AY165" s="7" t="str">
        <f>IF(OR(AQ165="",C165=""),"",IFERROR(ROUND((AQ165-SUMPRODUCT(MIN((ESPELHAMENTOS!$C$2:$C$2000=A165)*ESPELHAMENTOS!$H$2:$H$2000+(ESPELHAMENTOS!$C$2:$C$2000&lt;&gt;A165)*99999)))*24,1),""))</f>
        <v/>
      </c>
      <c r="AZ165" s="7" t="str">
        <f ca="1">IF(C165="","",IF(COUNTIFS(CHECKLISTS!$B$2:$B$2000,C165,CHECKLISTS!$AH$2:$AH$2000,"Válido",CHECKLISTS!$AG$2:$AG$2000,"&gt;="&amp;INT(IF(AO165="",TODAY(),AO165)))+COUNTIFS(CHECKLISTS!$B$2:$B$2000,C165,CHECKLISTS!$AH$2:$AH$2000,"Vence &lt;=7d",CHECKLISTS!$AG$2:$AG$2000,"&gt;="&amp;INT(IF(AO165="",TODAY(),AO165)))&gt;0,"Sim","Não"))</f>
        <v/>
      </c>
      <c r="BA165" s="13" t="str">
        <f>IF(C165="","",IF(COUNTIFS(CHECKLISTS!$B$2:$B$2000,C165,CHECKLISTS!$AF$2:$AF$2000,"Aprovado")=0,"",SUMPRODUCT(MAX((CHECKLISTS!$B$2:$B$2000=C165)*CHECKLISTS!$AG$2:$AG$2000))))</f>
        <v/>
      </c>
      <c r="BB165" s="7" t="str">
        <f>IF(A165="","",IF(COUNTIFS(SMP!$B$2:$B$2000,A165,SMP!$I$2:$I$2000,"Liberada")+COUNTIFS(SMP!$B$2:$B$2000,A165,SMP!$I$2:$I$2000,"Em andamento")+COUNTIFS(SMP!$B$2:$B$2000,A165,SMP!$I$2:$I$2000,"Finalizada")&gt;0,"Sim","Não"))</f>
        <v/>
      </c>
      <c r="BC165" s="7" t="str">
        <f>IF(A165="","",IFERROR(INDEX(SMP!$A:$A,MATCH(A165,SMP!$B:$B,0)),"—"))</f>
        <v/>
      </c>
      <c r="BD165" s="7" t="str">
        <f>IF(A165="","",IFERROR(INDEX(SMP!$I:$I,MATCH(A165,SMP!$B:$B,0)),"Não aberta"))</f>
        <v/>
      </c>
      <c r="BE165" s="7" t="str">
        <f>IF(A165="","",IFERROR(INDEX(SMP!$D:$D,MATCH(A165,SMP!$B:$B,0)),""))</f>
        <v/>
      </c>
      <c r="BF165" s="7" t="str">
        <f>IF(A165="","",IF(COUNTIFS(AVERBACOES!$B$2:$B$2000,A165,AVERBACOES!$Q$2:$Q$2000,"Averbado completo")+COUNTIFS(AVERBACOES!$B$2:$B$2000,A165,AVERBACOES!$Q$2:$Q$2000,"Averbado CRT")+COUNTIFS(AVERBACOES!$B$2:$B$2000,A165,AVERBACOES!$Q$2:$Q$2000,"Averbado CT-e")+COUNTIFS(AVERBACOES!$B$2:$B$2000,A165,AVERBACOES!$Q$2:$Q$2000,"Averbado MDF-e")+COUNTIFS(AVERBACOES!$B$2:$B$2000,A165,AVERBACOES!$Q$2:$Q$2000,"Averbado pelo embarcador")&gt;0,"Sim","Não"))</f>
        <v/>
      </c>
      <c r="BG165" s="7" t="str">
        <f>IF(A165="","",IFERROR(INDEX(AVERBACOES!$L:$L,MATCH(A165,AVERBACOES!$B:$B,0)),"—"))</f>
        <v/>
      </c>
      <c r="BH165" s="7"/>
      <c r="BI165" s="7"/>
      <c r="BJ165" s="7"/>
      <c r="BK165" s="7"/>
      <c r="BL165" s="7"/>
      <c r="BM165" s="7">
        <f t="shared" si="36"/>
        <v>0</v>
      </c>
      <c r="BN165" s="7" t="str">
        <f t="shared" si="37"/>
        <v/>
      </c>
      <c r="BO165" s="7" t="str">
        <f t="shared" si="38"/>
        <v/>
      </c>
      <c r="BP165" s="7" t="str">
        <f t="shared" si="39"/>
        <v/>
      </c>
      <c r="BQ165" s="7" t="str">
        <f t="shared" si="40"/>
        <v/>
      </c>
      <c r="BR165" s="12"/>
      <c r="BS165" s="7" t="str">
        <f t="shared" si="41"/>
        <v/>
      </c>
      <c r="BT165" s="7" t="str">
        <f>IF(C165="","",IF(BV165=0,"Sem posição registrada",IFERROR(INDEX(POSICOES!$E:$E,MATCH(C165&amp;"#"&amp;ROUND(BV165*1440,0),POSICOES!$R:$R,0)),"?")))</f>
        <v/>
      </c>
      <c r="BU165" s="7" t="str">
        <f>IF(OR(C165="",BV165=0),"",IFERROR(INDEX(POSICOES!$F:$F,MATCH(C165&amp;"#"&amp;ROUND(BV165*1440,0),POSICOES!$R:$R,0))&amp;"/"&amp;INDEX(POSICOES!$G:$G,MATCH(C165&amp;"#"&amp;ROUND(BV165*1440,0),POSICOES!$R:$R,0))&amp;" - "&amp;INDEX(POSICOES!$H:$H,MATCH(C165&amp;"#"&amp;ROUND(BV165*1440,0),POSICOES!$R:$R,0)),""))</f>
        <v/>
      </c>
      <c r="BV165" s="14">
        <f>IF(C165="",0,SUMPRODUCT(MAX((POSICOES!$C$2:$C$3000=C165)*POSICOES!$B$2:$B$3000)))</f>
        <v>0</v>
      </c>
      <c r="BW165" s="7" t="str">
        <f t="shared" ca="1" si="42"/>
        <v/>
      </c>
      <c r="BX165" s="7" t="str">
        <f t="shared" ca="1" si="43"/>
        <v/>
      </c>
      <c r="BY165" s="12"/>
      <c r="BZ165" s="12"/>
      <c r="CA165" s="7" t="str">
        <f>IF(A165="","",IF(COUNTIFS(FRONTEIRA!$B$2:$B$2000,A165,FRONTEIRA!$AA$2:$AA$2000,"Sim")=0,"",ROUND(SUMIFS(FRONTEIRA!$Y$2:$Y$2000,FRONTEIRA!$B$2:$B$2000,A165,FRONTEIRA!$AA$2:$AA$2000,"Sim"),1)))</f>
        <v/>
      </c>
      <c r="CB165" s="7" t="str">
        <f>IF(A165="","",IFERROR(INDEX(FRONTEIRA!$L:$L,MATCH(A165,FRONTEIRA!$B:$B,0)),""))</f>
        <v/>
      </c>
      <c r="CC165" s="7" t="str">
        <f>IF(A165="","",IF(COUNTIFS(OCORRENCIAS!$B$2:$B$2000,A165,OCORRENCIAS!$Z$2:$Z$2000,"Sim")&gt;0,"Sim","Não"))</f>
        <v/>
      </c>
      <c r="CD165" s="7" t="str">
        <f t="shared" si="44"/>
        <v/>
      </c>
      <c r="CE165" s="7"/>
      <c r="CF165" s="7" t="str">
        <f t="shared" ca="1" si="45"/>
        <v xml:space="preserve">Motorista GR; Motorista seguradora; Veículo GR; Checklist; Espelhamento; SMP; Averbação; </v>
      </c>
      <c r="CG165" s="7" t="str">
        <f t="shared" si="46"/>
        <v/>
      </c>
      <c r="CH165" s="7" t="str">
        <f t="shared" si="47"/>
        <v/>
      </c>
      <c r="CI165" s="7" t="str">
        <f t="shared" si="48"/>
        <v>Não</v>
      </c>
      <c r="CJ165" s="7" t="str">
        <f t="shared" si="49"/>
        <v/>
      </c>
      <c r="CK165" s="7"/>
      <c r="CL165" s="7"/>
      <c r="CM165" s="7"/>
      <c r="CN165" s="12"/>
      <c r="CO165" s="7"/>
      <c r="CP165" s="7" t="str">
        <f t="shared" ca="1" si="50"/>
        <v/>
      </c>
    </row>
    <row r="166" spans="1:94" x14ac:dyDescent="0.25">
      <c r="A166" s="7"/>
      <c r="B166" s="12"/>
      <c r="C166" s="7"/>
      <c r="D166" s="7"/>
      <c r="E166" s="7"/>
      <c r="F166" s="7" t="str">
        <f>IF(C166="","",IFERROR(INDEX(VEICULOS!$C:$C,MATCH(C166,VEICULOS!$A:$A,0)),"?")&amp;IF(D166="",""," + "&amp;IFERROR(INDEX(VEICULOS!$C:$C,MATCH(D166,VEICULOS!$A:$A,0)),"?"))&amp;IF(E166="",""," + "&amp;IFERROR(INDEX(VEICULOS!$C:$C,MATCH(E166,VEICULOS!$A:$A,0)),"?")))</f>
        <v/>
      </c>
      <c r="G166" s="7" t="str">
        <f>IF(C166="","",IFERROR(INDEX(VEICULOS!$I:$I,MATCH(C166,VEICULOS!$A:$A,0)),"Não cadastrado"))</f>
        <v/>
      </c>
      <c r="H166" s="7"/>
      <c r="I166" s="7" t="str">
        <f>IF(H166="","",IFERROR(INDEX(MOTORISTAS!$B:$B,MATCH(H166,MOTORISTAS!$A:$A,0)),"Não cadastrado"))</f>
        <v/>
      </c>
      <c r="J166" s="7"/>
      <c r="K166" s="7"/>
      <c r="L166" s="7" t="str">
        <f>IF(K166="","",IFERROR(INDEX(MOTORISTAS!$B:$B,MATCH(K166,MOTORISTAS!$A:$A,0)),"Não cadastrado"))</f>
        <v/>
      </c>
      <c r="M166" s="7" t="str">
        <f>IF(H166="","",IFERROR(INDEX(MOTORISTAS!$AA:$AA,MATCH(H166,MOTORISTAS!$A:$A,0)),"Não cadastrado"))</f>
        <v/>
      </c>
      <c r="N166" s="7" t="str">
        <f>IF(H166="","",IF(COUNTIFS(CONSULTAS!$C$2:$C$2000,H166,CONSULTAS!$E$2:$E$2000,"GR",CONSULTAS!$S$2:$S$2000,"Sim")&gt;0,"Sim","Não"))</f>
        <v/>
      </c>
      <c r="O166" s="7" t="str">
        <f>IF(H166="","",IFERROR(INDEX(CONSULTAS!$L:$L,MATCH(H166&amp;"#GR",CONSULTAS!$T:$T,0)),"—"))</f>
        <v/>
      </c>
      <c r="P166" s="13" t="str">
        <f>IF(H166="","",IFERROR(INDEX(CONSULTAS!$Q:$Q,MATCH(H166&amp;"#GR",CONSULTAS!$T:$T,0)),""))</f>
        <v/>
      </c>
      <c r="Q166" s="7" t="str">
        <f>IF(H166="","",IF(COUNTIFS(CONSULTAS!$C$2:$C$2000,H166,CONSULTAS!$E$2:$E$2000,"Seguradora",CONSULTAS!$S$2:$S$2000,"Sim")&gt;0,"Sim","Não"))</f>
        <v/>
      </c>
      <c r="R166" s="7" t="str">
        <f>IF(H166="","",IFERROR(INDEX(CONSULTAS!$L:$L,MATCH(H166&amp;"#Seguradora",CONSULTAS!$T:$T,0)),"—"))</f>
        <v/>
      </c>
      <c r="S166" s="13" t="str">
        <f>IF(H166="","",IFERROR(INDEX(CONSULTAS!$Q:$Q,MATCH(H166&amp;"#Seguradora",CONSULTAS!$T:$T,0)),""))</f>
        <v/>
      </c>
      <c r="T166" s="10" t="str">
        <f>IF(H166="","",IFERROR(INDEX(CONSULTAS!$N:$N,MATCH(H166&amp;"#GR",CONSULTAS!$T:$T,0)),""))</f>
        <v/>
      </c>
      <c r="U166" s="7" t="str">
        <f>IF(K166="","N/A",IF(AND(COUNTIFS(CONSULTAS!$C$2:$C$2000,K166,CONSULTAS!$E$2:$E$2000,"GR",CONSULTAS!$S$2:$S$2000,"Sim")&gt;0,COUNTIFS(CONSULTAS!$C$2:$C$2000,K166,CONSULTAS!$E$2:$E$2000,"Seguradora",CONSULTAS!$S$2:$S$2000,"Sim")&gt;0),"Sim","Não"))</f>
        <v>N/A</v>
      </c>
      <c r="V166" s="7" t="str">
        <f>IF(C166="","",IFERROR(INDEX(VEICULOS!$X:$X,MATCH(C166,VEICULOS!$A:$A,0)),"Não"))</f>
        <v/>
      </c>
      <c r="W166" s="7"/>
      <c r="X166" s="7"/>
      <c r="Y166" s="7"/>
      <c r="Z166" s="10"/>
      <c r="AA166" s="7"/>
      <c r="AB166" s="10" t="str">
        <f t="shared" si="34"/>
        <v/>
      </c>
      <c r="AC166" s="7">
        <f>IF(OR(Y166="",AB166=""),0,SUMPRODUCT((PGR_REGRAS!$C$2:$C$61=Y166)*(PGR_REGRAS!$D$2:$D$61&lt;=AB166)*(PGR_REGRAS!$E$2:$E$61&gt;=AB166)*(PGR_REGRAS!$C$2:$C$61&lt;&gt;"")*ROW(PGR_REGRAS!$C$2:$C$61)))</f>
        <v>0</v>
      </c>
      <c r="AD166" s="7" t="str">
        <f>IF(AC166=0,IF(Y166="","","Sem regra - consultar seguradora"),INDEX(PGR_REGRAS!$A:$A,AC166))</f>
        <v/>
      </c>
      <c r="AE166" s="7" t="str">
        <f>IF(AC166=0,"",INDEX(PGR_REGRAS!$T:$T,AC166))</f>
        <v/>
      </c>
      <c r="AF166" s="7" t="str">
        <f>IF(AC166=0,"",INDEX(PGR_REGRAS!$I:$I,AC166))</f>
        <v/>
      </c>
      <c r="AG166" s="7" t="str">
        <f>IF(AC166=0,"",INDEX(PGR_REGRAS!$K:$K,AC166))</f>
        <v/>
      </c>
      <c r="AH166" s="7" t="str">
        <f t="shared" si="35"/>
        <v/>
      </c>
      <c r="AI166" s="7"/>
      <c r="AJ166" s="7"/>
      <c r="AK166" s="7"/>
      <c r="AL166" s="7"/>
      <c r="AM166" s="7"/>
      <c r="AN166" s="7"/>
      <c r="AO166" s="13"/>
      <c r="AP166" s="12"/>
      <c r="AQ166" s="12"/>
      <c r="AR166" s="7" t="str">
        <f>IF(C166="","",IFERROR(INDEX(RASTREADORES!$F:$F,MATCH(C166&amp;"#Principal",RASTREADORES!$Y:$Y,0))&amp;" ("&amp;INDEX(RASTREADORES!$G:$G,MATCH(C166&amp;"#Principal",RASTREADORES!$Y:$Y,0))&amp;")","Sem rastreador principal"))</f>
        <v/>
      </c>
      <c r="AS166" s="7" t="str">
        <f>IF(C166="","",IFERROR(INDEX(RASTREADORES!$H:$H,MATCH(C166&amp;"#Principal",RASTREADORES!$Y:$Y,0)),"—"))</f>
        <v/>
      </c>
      <c r="AT166" s="7" t="str">
        <f>IF(C166="","",IFERROR(INDEX(RASTREADORES!$A:$A,MATCH(C166&amp;"#Redundante",RASTREADORES!$Y:$Y,0)),IFERROR(INDEX(RASTREADORES!$A:$A,MATCH(C166&amp;"#Isca retornável",RASTREADORES!$Y:$Y,0)),IFERROR(INDEX(RASTREADORES!$A:$A,MATCH(C166&amp;"#Isca descartável",RASTREADORES!$Y:$Y,0)),"Nenhum"))))</f>
        <v/>
      </c>
      <c r="AU166" s="7" t="str">
        <f>IF(C166="","",IFERROR(INDEX(RASTREADORES!$L:$L,MATCH(C166&amp;"#Principal",RASTREADORES!$Y:$Y,0)),""))</f>
        <v/>
      </c>
      <c r="AV166" s="7" t="str">
        <f>IF(C166="","",IF(COUNTIFS(ESPELHAMENTOS!$B$2:$B$2000,C166,ESPELHAMENTOS!$O$2:$O$2000,"Sim")&gt;0,"Sim","Não"))</f>
        <v/>
      </c>
      <c r="AW166" s="7" t="str">
        <f>IF(C166="","",COUNTIFS(ESPELHAMENTOS!$B$2:$B$2000,C166,ESPELHAMENTOS!$O$2:$O$2000,"Sim"))</f>
        <v/>
      </c>
      <c r="AX166" s="7" t="str">
        <f>IF(C166="","",IF(COUNTIFS(ESPELHAMENTOS!$B$2:$B$2000,C166,ESPELHAMENTOS!$O$2:$O$2000,"Sim",ESPELHAMENTOS!$E$2:$E$2000,"GR transportadora")&gt;0,"Sim","Não"))</f>
        <v/>
      </c>
      <c r="AY166" s="7" t="str">
        <f>IF(OR(AQ166="",C166=""),"",IFERROR(ROUND((AQ166-SUMPRODUCT(MIN((ESPELHAMENTOS!$C$2:$C$2000=A166)*ESPELHAMENTOS!$H$2:$H$2000+(ESPELHAMENTOS!$C$2:$C$2000&lt;&gt;A166)*99999)))*24,1),""))</f>
        <v/>
      </c>
      <c r="AZ166" s="7" t="str">
        <f ca="1">IF(C166="","",IF(COUNTIFS(CHECKLISTS!$B$2:$B$2000,C166,CHECKLISTS!$AH$2:$AH$2000,"Válido",CHECKLISTS!$AG$2:$AG$2000,"&gt;="&amp;INT(IF(AO166="",TODAY(),AO166)))+COUNTIFS(CHECKLISTS!$B$2:$B$2000,C166,CHECKLISTS!$AH$2:$AH$2000,"Vence &lt;=7d",CHECKLISTS!$AG$2:$AG$2000,"&gt;="&amp;INT(IF(AO166="",TODAY(),AO166)))&gt;0,"Sim","Não"))</f>
        <v/>
      </c>
      <c r="BA166" s="13" t="str">
        <f>IF(C166="","",IF(COUNTIFS(CHECKLISTS!$B$2:$B$2000,C166,CHECKLISTS!$AF$2:$AF$2000,"Aprovado")=0,"",SUMPRODUCT(MAX((CHECKLISTS!$B$2:$B$2000=C166)*CHECKLISTS!$AG$2:$AG$2000))))</f>
        <v/>
      </c>
      <c r="BB166" s="7" t="str">
        <f>IF(A166="","",IF(COUNTIFS(SMP!$B$2:$B$2000,A166,SMP!$I$2:$I$2000,"Liberada")+COUNTIFS(SMP!$B$2:$B$2000,A166,SMP!$I$2:$I$2000,"Em andamento")+COUNTIFS(SMP!$B$2:$B$2000,A166,SMP!$I$2:$I$2000,"Finalizada")&gt;0,"Sim","Não"))</f>
        <v/>
      </c>
      <c r="BC166" s="7" t="str">
        <f>IF(A166="","",IFERROR(INDEX(SMP!$A:$A,MATCH(A166,SMP!$B:$B,0)),"—"))</f>
        <v/>
      </c>
      <c r="BD166" s="7" t="str">
        <f>IF(A166="","",IFERROR(INDEX(SMP!$I:$I,MATCH(A166,SMP!$B:$B,0)),"Não aberta"))</f>
        <v/>
      </c>
      <c r="BE166" s="7" t="str">
        <f>IF(A166="","",IFERROR(INDEX(SMP!$D:$D,MATCH(A166,SMP!$B:$B,0)),""))</f>
        <v/>
      </c>
      <c r="BF166" s="7" t="str">
        <f>IF(A166="","",IF(COUNTIFS(AVERBACOES!$B$2:$B$2000,A166,AVERBACOES!$Q$2:$Q$2000,"Averbado completo")+COUNTIFS(AVERBACOES!$B$2:$B$2000,A166,AVERBACOES!$Q$2:$Q$2000,"Averbado CRT")+COUNTIFS(AVERBACOES!$B$2:$B$2000,A166,AVERBACOES!$Q$2:$Q$2000,"Averbado CT-e")+COUNTIFS(AVERBACOES!$B$2:$B$2000,A166,AVERBACOES!$Q$2:$Q$2000,"Averbado MDF-e")+COUNTIFS(AVERBACOES!$B$2:$B$2000,A166,AVERBACOES!$Q$2:$Q$2000,"Averbado pelo embarcador")&gt;0,"Sim","Não"))</f>
        <v/>
      </c>
      <c r="BG166" s="7" t="str">
        <f>IF(A166="","",IFERROR(INDEX(AVERBACOES!$L:$L,MATCH(A166,AVERBACOES!$B:$B,0)),"—"))</f>
        <v/>
      </c>
      <c r="BH166" s="7"/>
      <c r="BI166" s="7"/>
      <c r="BJ166" s="7"/>
      <c r="BK166" s="7"/>
      <c r="BL166" s="7"/>
      <c r="BM166" s="7">
        <f t="shared" si="36"/>
        <v>0</v>
      </c>
      <c r="BN166" s="7" t="str">
        <f t="shared" si="37"/>
        <v/>
      </c>
      <c r="BO166" s="7" t="str">
        <f t="shared" si="38"/>
        <v/>
      </c>
      <c r="BP166" s="7" t="str">
        <f t="shared" si="39"/>
        <v/>
      </c>
      <c r="BQ166" s="7" t="str">
        <f t="shared" si="40"/>
        <v/>
      </c>
      <c r="BR166" s="12"/>
      <c r="BS166" s="7" t="str">
        <f t="shared" si="41"/>
        <v/>
      </c>
      <c r="BT166" s="7" t="str">
        <f>IF(C166="","",IF(BV166=0,"Sem posição registrada",IFERROR(INDEX(POSICOES!$E:$E,MATCH(C166&amp;"#"&amp;ROUND(BV166*1440,0),POSICOES!$R:$R,0)),"?")))</f>
        <v/>
      </c>
      <c r="BU166" s="7" t="str">
        <f>IF(OR(C166="",BV166=0),"",IFERROR(INDEX(POSICOES!$F:$F,MATCH(C166&amp;"#"&amp;ROUND(BV166*1440,0),POSICOES!$R:$R,0))&amp;"/"&amp;INDEX(POSICOES!$G:$G,MATCH(C166&amp;"#"&amp;ROUND(BV166*1440,0),POSICOES!$R:$R,0))&amp;" - "&amp;INDEX(POSICOES!$H:$H,MATCH(C166&amp;"#"&amp;ROUND(BV166*1440,0),POSICOES!$R:$R,0)),""))</f>
        <v/>
      </c>
      <c r="BV166" s="14">
        <f>IF(C166="",0,SUMPRODUCT(MAX((POSICOES!$C$2:$C$3000=C166)*POSICOES!$B$2:$B$3000)))</f>
        <v>0</v>
      </c>
      <c r="BW166" s="7" t="str">
        <f t="shared" ca="1" si="42"/>
        <v/>
      </c>
      <c r="BX166" s="7" t="str">
        <f t="shared" ca="1" si="43"/>
        <v/>
      </c>
      <c r="BY166" s="12"/>
      <c r="BZ166" s="12"/>
      <c r="CA166" s="7" t="str">
        <f>IF(A166="","",IF(COUNTIFS(FRONTEIRA!$B$2:$B$2000,A166,FRONTEIRA!$AA$2:$AA$2000,"Sim")=0,"",ROUND(SUMIFS(FRONTEIRA!$Y$2:$Y$2000,FRONTEIRA!$B$2:$B$2000,A166,FRONTEIRA!$AA$2:$AA$2000,"Sim"),1)))</f>
        <v/>
      </c>
      <c r="CB166" s="7" t="str">
        <f>IF(A166="","",IFERROR(INDEX(FRONTEIRA!$L:$L,MATCH(A166,FRONTEIRA!$B:$B,0)),""))</f>
        <v/>
      </c>
      <c r="CC166" s="7" t="str">
        <f>IF(A166="","",IF(COUNTIFS(OCORRENCIAS!$B$2:$B$2000,A166,OCORRENCIAS!$Z$2:$Z$2000,"Sim")&gt;0,"Sim","Não"))</f>
        <v/>
      </c>
      <c r="CD166" s="7" t="str">
        <f t="shared" si="44"/>
        <v/>
      </c>
      <c r="CE166" s="7"/>
      <c r="CF166" s="7" t="str">
        <f t="shared" ca="1" si="45"/>
        <v xml:space="preserve">Motorista GR; Motorista seguradora; Veículo GR; Checklist; Espelhamento; SMP; Averbação; </v>
      </c>
      <c r="CG166" s="7" t="str">
        <f t="shared" si="46"/>
        <v/>
      </c>
      <c r="CH166" s="7" t="str">
        <f t="shared" si="47"/>
        <v/>
      </c>
      <c r="CI166" s="7" t="str">
        <f t="shared" si="48"/>
        <v>Não</v>
      </c>
      <c r="CJ166" s="7" t="str">
        <f t="shared" si="49"/>
        <v/>
      </c>
      <c r="CK166" s="7"/>
      <c r="CL166" s="7"/>
      <c r="CM166" s="7"/>
      <c r="CN166" s="12"/>
      <c r="CO166" s="7"/>
      <c r="CP166" s="7" t="str">
        <f t="shared" ca="1" si="50"/>
        <v/>
      </c>
    </row>
    <row r="167" spans="1:94" x14ac:dyDescent="0.25">
      <c r="A167" s="7"/>
      <c r="B167" s="12"/>
      <c r="C167" s="7"/>
      <c r="D167" s="7"/>
      <c r="E167" s="7"/>
      <c r="F167" s="7" t="str">
        <f>IF(C167="","",IFERROR(INDEX(VEICULOS!$C:$C,MATCH(C167,VEICULOS!$A:$A,0)),"?")&amp;IF(D167="",""," + "&amp;IFERROR(INDEX(VEICULOS!$C:$C,MATCH(D167,VEICULOS!$A:$A,0)),"?"))&amp;IF(E167="",""," + "&amp;IFERROR(INDEX(VEICULOS!$C:$C,MATCH(E167,VEICULOS!$A:$A,0)),"?")))</f>
        <v/>
      </c>
      <c r="G167" s="7" t="str">
        <f>IF(C167="","",IFERROR(INDEX(VEICULOS!$I:$I,MATCH(C167,VEICULOS!$A:$A,0)),"Não cadastrado"))</f>
        <v/>
      </c>
      <c r="H167" s="7"/>
      <c r="I167" s="7" t="str">
        <f>IF(H167="","",IFERROR(INDEX(MOTORISTAS!$B:$B,MATCH(H167,MOTORISTAS!$A:$A,0)),"Não cadastrado"))</f>
        <v/>
      </c>
      <c r="J167" s="7"/>
      <c r="K167" s="7"/>
      <c r="L167" s="7" t="str">
        <f>IF(K167="","",IFERROR(INDEX(MOTORISTAS!$B:$B,MATCH(K167,MOTORISTAS!$A:$A,0)),"Não cadastrado"))</f>
        <v/>
      </c>
      <c r="M167" s="7" t="str">
        <f>IF(H167="","",IFERROR(INDEX(MOTORISTAS!$AA:$AA,MATCH(H167,MOTORISTAS!$A:$A,0)),"Não cadastrado"))</f>
        <v/>
      </c>
      <c r="N167" s="7" t="str">
        <f>IF(H167="","",IF(COUNTIFS(CONSULTAS!$C$2:$C$2000,H167,CONSULTAS!$E$2:$E$2000,"GR",CONSULTAS!$S$2:$S$2000,"Sim")&gt;0,"Sim","Não"))</f>
        <v/>
      </c>
      <c r="O167" s="7" t="str">
        <f>IF(H167="","",IFERROR(INDEX(CONSULTAS!$L:$L,MATCH(H167&amp;"#GR",CONSULTAS!$T:$T,0)),"—"))</f>
        <v/>
      </c>
      <c r="P167" s="13" t="str">
        <f>IF(H167="","",IFERROR(INDEX(CONSULTAS!$Q:$Q,MATCH(H167&amp;"#GR",CONSULTAS!$T:$T,0)),""))</f>
        <v/>
      </c>
      <c r="Q167" s="7" t="str">
        <f>IF(H167="","",IF(COUNTIFS(CONSULTAS!$C$2:$C$2000,H167,CONSULTAS!$E$2:$E$2000,"Seguradora",CONSULTAS!$S$2:$S$2000,"Sim")&gt;0,"Sim","Não"))</f>
        <v/>
      </c>
      <c r="R167" s="7" t="str">
        <f>IF(H167="","",IFERROR(INDEX(CONSULTAS!$L:$L,MATCH(H167&amp;"#Seguradora",CONSULTAS!$T:$T,0)),"—"))</f>
        <v/>
      </c>
      <c r="S167" s="13" t="str">
        <f>IF(H167="","",IFERROR(INDEX(CONSULTAS!$Q:$Q,MATCH(H167&amp;"#Seguradora",CONSULTAS!$T:$T,0)),""))</f>
        <v/>
      </c>
      <c r="T167" s="10" t="str">
        <f>IF(H167="","",IFERROR(INDEX(CONSULTAS!$N:$N,MATCH(H167&amp;"#GR",CONSULTAS!$T:$T,0)),""))</f>
        <v/>
      </c>
      <c r="U167" s="7" t="str">
        <f>IF(K167="","N/A",IF(AND(COUNTIFS(CONSULTAS!$C$2:$C$2000,K167,CONSULTAS!$E$2:$E$2000,"GR",CONSULTAS!$S$2:$S$2000,"Sim")&gt;0,COUNTIFS(CONSULTAS!$C$2:$C$2000,K167,CONSULTAS!$E$2:$E$2000,"Seguradora",CONSULTAS!$S$2:$S$2000,"Sim")&gt;0),"Sim","Não"))</f>
        <v>N/A</v>
      </c>
      <c r="V167" s="7" t="str">
        <f>IF(C167="","",IFERROR(INDEX(VEICULOS!$X:$X,MATCH(C167,VEICULOS!$A:$A,0)),"Não"))</f>
        <v/>
      </c>
      <c r="W167" s="7"/>
      <c r="X167" s="7"/>
      <c r="Y167" s="7"/>
      <c r="Z167" s="10"/>
      <c r="AA167" s="7"/>
      <c r="AB167" s="10" t="str">
        <f t="shared" si="34"/>
        <v/>
      </c>
      <c r="AC167" s="7">
        <f>IF(OR(Y167="",AB167=""),0,SUMPRODUCT((PGR_REGRAS!$C$2:$C$61=Y167)*(PGR_REGRAS!$D$2:$D$61&lt;=AB167)*(PGR_REGRAS!$E$2:$E$61&gt;=AB167)*(PGR_REGRAS!$C$2:$C$61&lt;&gt;"")*ROW(PGR_REGRAS!$C$2:$C$61)))</f>
        <v>0</v>
      </c>
      <c r="AD167" s="7" t="str">
        <f>IF(AC167=0,IF(Y167="","","Sem regra - consultar seguradora"),INDEX(PGR_REGRAS!$A:$A,AC167))</f>
        <v/>
      </c>
      <c r="AE167" s="7" t="str">
        <f>IF(AC167=0,"",INDEX(PGR_REGRAS!$T:$T,AC167))</f>
        <v/>
      </c>
      <c r="AF167" s="7" t="str">
        <f>IF(AC167=0,"",INDEX(PGR_REGRAS!$I:$I,AC167))</f>
        <v/>
      </c>
      <c r="AG167" s="7" t="str">
        <f>IF(AC167=0,"",INDEX(PGR_REGRAS!$K:$K,AC167))</f>
        <v/>
      </c>
      <c r="AH167" s="7" t="str">
        <f t="shared" si="35"/>
        <v/>
      </c>
      <c r="AI167" s="7"/>
      <c r="AJ167" s="7"/>
      <c r="AK167" s="7"/>
      <c r="AL167" s="7"/>
      <c r="AM167" s="7"/>
      <c r="AN167" s="7"/>
      <c r="AO167" s="13"/>
      <c r="AP167" s="12"/>
      <c r="AQ167" s="12"/>
      <c r="AR167" s="7" t="str">
        <f>IF(C167="","",IFERROR(INDEX(RASTREADORES!$F:$F,MATCH(C167&amp;"#Principal",RASTREADORES!$Y:$Y,0))&amp;" ("&amp;INDEX(RASTREADORES!$G:$G,MATCH(C167&amp;"#Principal",RASTREADORES!$Y:$Y,0))&amp;")","Sem rastreador principal"))</f>
        <v/>
      </c>
      <c r="AS167" s="7" t="str">
        <f>IF(C167="","",IFERROR(INDEX(RASTREADORES!$H:$H,MATCH(C167&amp;"#Principal",RASTREADORES!$Y:$Y,0)),"—"))</f>
        <v/>
      </c>
      <c r="AT167" s="7" t="str">
        <f>IF(C167="","",IFERROR(INDEX(RASTREADORES!$A:$A,MATCH(C167&amp;"#Redundante",RASTREADORES!$Y:$Y,0)),IFERROR(INDEX(RASTREADORES!$A:$A,MATCH(C167&amp;"#Isca retornável",RASTREADORES!$Y:$Y,0)),IFERROR(INDEX(RASTREADORES!$A:$A,MATCH(C167&amp;"#Isca descartável",RASTREADORES!$Y:$Y,0)),"Nenhum"))))</f>
        <v/>
      </c>
      <c r="AU167" s="7" t="str">
        <f>IF(C167="","",IFERROR(INDEX(RASTREADORES!$L:$L,MATCH(C167&amp;"#Principal",RASTREADORES!$Y:$Y,0)),""))</f>
        <v/>
      </c>
      <c r="AV167" s="7" t="str">
        <f>IF(C167="","",IF(COUNTIFS(ESPELHAMENTOS!$B$2:$B$2000,C167,ESPELHAMENTOS!$O$2:$O$2000,"Sim")&gt;0,"Sim","Não"))</f>
        <v/>
      </c>
      <c r="AW167" s="7" t="str">
        <f>IF(C167="","",COUNTIFS(ESPELHAMENTOS!$B$2:$B$2000,C167,ESPELHAMENTOS!$O$2:$O$2000,"Sim"))</f>
        <v/>
      </c>
      <c r="AX167" s="7" t="str">
        <f>IF(C167="","",IF(COUNTIFS(ESPELHAMENTOS!$B$2:$B$2000,C167,ESPELHAMENTOS!$O$2:$O$2000,"Sim",ESPELHAMENTOS!$E$2:$E$2000,"GR transportadora")&gt;0,"Sim","Não"))</f>
        <v/>
      </c>
      <c r="AY167" s="7" t="str">
        <f>IF(OR(AQ167="",C167=""),"",IFERROR(ROUND((AQ167-SUMPRODUCT(MIN((ESPELHAMENTOS!$C$2:$C$2000=A167)*ESPELHAMENTOS!$H$2:$H$2000+(ESPELHAMENTOS!$C$2:$C$2000&lt;&gt;A167)*99999)))*24,1),""))</f>
        <v/>
      </c>
      <c r="AZ167" s="7" t="str">
        <f ca="1">IF(C167="","",IF(COUNTIFS(CHECKLISTS!$B$2:$B$2000,C167,CHECKLISTS!$AH$2:$AH$2000,"Válido",CHECKLISTS!$AG$2:$AG$2000,"&gt;="&amp;INT(IF(AO167="",TODAY(),AO167)))+COUNTIFS(CHECKLISTS!$B$2:$B$2000,C167,CHECKLISTS!$AH$2:$AH$2000,"Vence &lt;=7d",CHECKLISTS!$AG$2:$AG$2000,"&gt;="&amp;INT(IF(AO167="",TODAY(),AO167)))&gt;0,"Sim","Não"))</f>
        <v/>
      </c>
      <c r="BA167" s="13" t="str">
        <f>IF(C167="","",IF(COUNTIFS(CHECKLISTS!$B$2:$B$2000,C167,CHECKLISTS!$AF$2:$AF$2000,"Aprovado")=0,"",SUMPRODUCT(MAX((CHECKLISTS!$B$2:$B$2000=C167)*CHECKLISTS!$AG$2:$AG$2000))))</f>
        <v/>
      </c>
      <c r="BB167" s="7" t="str">
        <f>IF(A167="","",IF(COUNTIFS(SMP!$B$2:$B$2000,A167,SMP!$I$2:$I$2000,"Liberada")+COUNTIFS(SMP!$B$2:$B$2000,A167,SMP!$I$2:$I$2000,"Em andamento")+COUNTIFS(SMP!$B$2:$B$2000,A167,SMP!$I$2:$I$2000,"Finalizada")&gt;0,"Sim","Não"))</f>
        <v/>
      </c>
      <c r="BC167" s="7" t="str">
        <f>IF(A167="","",IFERROR(INDEX(SMP!$A:$A,MATCH(A167,SMP!$B:$B,0)),"—"))</f>
        <v/>
      </c>
      <c r="BD167" s="7" t="str">
        <f>IF(A167="","",IFERROR(INDEX(SMP!$I:$I,MATCH(A167,SMP!$B:$B,0)),"Não aberta"))</f>
        <v/>
      </c>
      <c r="BE167" s="7" t="str">
        <f>IF(A167="","",IFERROR(INDEX(SMP!$D:$D,MATCH(A167,SMP!$B:$B,0)),""))</f>
        <v/>
      </c>
      <c r="BF167" s="7" t="str">
        <f>IF(A167="","",IF(COUNTIFS(AVERBACOES!$B$2:$B$2000,A167,AVERBACOES!$Q$2:$Q$2000,"Averbado completo")+COUNTIFS(AVERBACOES!$B$2:$B$2000,A167,AVERBACOES!$Q$2:$Q$2000,"Averbado CRT")+COUNTIFS(AVERBACOES!$B$2:$B$2000,A167,AVERBACOES!$Q$2:$Q$2000,"Averbado CT-e")+COUNTIFS(AVERBACOES!$B$2:$B$2000,A167,AVERBACOES!$Q$2:$Q$2000,"Averbado MDF-e")+COUNTIFS(AVERBACOES!$B$2:$B$2000,A167,AVERBACOES!$Q$2:$Q$2000,"Averbado pelo embarcador")&gt;0,"Sim","Não"))</f>
        <v/>
      </c>
      <c r="BG167" s="7" t="str">
        <f>IF(A167="","",IFERROR(INDEX(AVERBACOES!$L:$L,MATCH(A167,AVERBACOES!$B:$B,0)),"—"))</f>
        <v/>
      </c>
      <c r="BH167" s="7"/>
      <c r="BI167" s="7"/>
      <c r="BJ167" s="7"/>
      <c r="BK167" s="7"/>
      <c r="BL167" s="7"/>
      <c r="BM167" s="7">
        <f t="shared" si="36"/>
        <v>0</v>
      </c>
      <c r="BN167" s="7" t="str">
        <f t="shared" si="37"/>
        <v/>
      </c>
      <c r="BO167" s="7" t="str">
        <f t="shared" si="38"/>
        <v/>
      </c>
      <c r="BP167" s="7" t="str">
        <f t="shared" si="39"/>
        <v/>
      </c>
      <c r="BQ167" s="7" t="str">
        <f t="shared" si="40"/>
        <v/>
      </c>
      <c r="BR167" s="12"/>
      <c r="BS167" s="7" t="str">
        <f t="shared" si="41"/>
        <v/>
      </c>
      <c r="BT167" s="7" t="str">
        <f>IF(C167="","",IF(BV167=0,"Sem posição registrada",IFERROR(INDEX(POSICOES!$E:$E,MATCH(C167&amp;"#"&amp;ROUND(BV167*1440,0),POSICOES!$R:$R,0)),"?")))</f>
        <v/>
      </c>
      <c r="BU167" s="7" t="str">
        <f>IF(OR(C167="",BV167=0),"",IFERROR(INDEX(POSICOES!$F:$F,MATCH(C167&amp;"#"&amp;ROUND(BV167*1440,0),POSICOES!$R:$R,0))&amp;"/"&amp;INDEX(POSICOES!$G:$G,MATCH(C167&amp;"#"&amp;ROUND(BV167*1440,0),POSICOES!$R:$R,0))&amp;" - "&amp;INDEX(POSICOES!$H:$H,MATCH(C167&amp;"#"&amp;ROUND(BV167*1440,0),POSICOES!$R:$R,0)),""))</f>
        <v/>
      </c>
      <c r="BV167" s="14">
        <f>IF(C167="",0,SUMPRODUCT(MAX((POSICOES!$C$2:$C$3000=C167)*POSICOES!$B$2:$B$3000)))</f>
        <v>0</v>
      </c>
      <c r="BW167" s="7" t="str">
        <f t="shared" ca="1" si="42"/>
        <v/>
      </c>
      <c r="BX167" s="7" t="str">
        <f t="shared" ca="1" si="43"/>
        <v/>
      </c>
      <c r="BY167" s="12"/>
      <c r="BZ167" s="12"/>
      <c r="CA167" s="7" t="str">
        <f>IF(A167="","",IF(COUNTIFS(FRONTEIRA!$B$2:$B$2000,A167,FRONTEIRA!$AA$2:$AA$2000,"Sim")=0,"",ROUND(SUMIFS(FRONTEIRA!$Y$2:$Y$2000,FRONTEIRA!$B$2:$B$2000,A167,FRONTEIRA!$AA$2:$AA$2000,"Sim"),1)))</f>
        <v/>
      </c>
      <c r="CB167" s="7" t="str">
        <f>IF(A167="","",IFERROR(INDEX(FRONTEIRA!$L:$L,MATCH(A167,FRONTEIRA!$B:$B,0)),""))</f>
        <v/>
      </c>
      <c r="CC167" s="7" t="str">
        <f>IF(A167="","",IF(COUNTIFS(OCORRENCIAS!$B$2:$B$2000,A167,OCORRENCIAS!$Z$2:$Z$2000,"Sim")&gt;0,"Sim","Não"))</f>
        <v/>
      </c>
      <c r="CD167" s="7" t="str">
        <f t="shared" si="44"/>
        <v/>
      </c>
      <c r="CE167" s="7"/>
      <c r="CF167" s="7" t="str">
        <f t="shared" ca="1" si="45"/>
        <v xml:space="preserve">Motorista GR; Motorista seguradora; Veículo GR; Checklist; Espelhamento; SMP; Averbação; </v>
      </c>
      <c r="CG167" s="7" t="str">
        <f t="shared" si="46"/>
        <v/>
      </c>
      <c r="CH167" s="7" t="str">
        <f t="shared" si="47"/>
        <v/>
      </c>
      <c r="CI167" s="7" t="str">
        <f t="shared" si="48"/>
        <v>Não</v>
      </c>
      <c r="CJ167" s="7" t="str">
        <f t="shared" si="49"/>
        <v/>
      </c>
      <c r="CK167" s="7"/>
      <c r="CL167" s="7"/>
      <c r="CM167" s="7"/>
      <c r="CN167" s="12"/>
      <c r="CO167" s="7"/>
      <c r="CP167" s="7" t="str">
        <f t="shared" ca="1" si="50"/>
        <v/>
      </c>
    </row>
    <row r="168" spans="1:94" x14ac:dyDescent="0.25">
      <c r="A168" s="7"/>
      <c r="B168" s="12"/>
      <c r="C168" s="7"/>
      <c r="D168" s="7"/>
      <c r="E168" s="7"/>
      <c r="F168" s="7" t="str">
        <f>IF(C168="","",IFERROR(INDEX(VEICULOS!$C:$C,MATCH(C168,VEICULOS!$A:$A,0)),"?")&amp;IF(D168="",""," + "&amp;IFERROR(INDEX(VEICULOS!$C:$C,MATCH(D168,VEICULOS!$A:$A,0)),"?"))&amp;IF(E168="",""," + "&amp;IFERROR(INDEX(VEICULOS!$C:$C,MATCH(E168,VEICULOS!$A:$A,0)),"?")))</f>
        <v/>
      </c>
      <c r="G168" s="7" t="str">
        <f>IF(C168="","",IFERROR(INDEX(VEICULOS!$I:$I,MATCH(C168,VEICULOS!$A:$A,0)),"Não cadastrado"))</f>
        <v/>
      </c>
      <c r="H168" s="7"/>
      <c r="I168" s="7" t="str">
        <f>IF(H168="","",IFERROR(INDEX(MOTORISTAS!$B:$B,MATCH(H168,MOTORISTAS!$A:$A,0)),"Não cadastrado"))</f>
        <v/>
      </c>
      <c r="J168" s="7"/>
      <c r="K168" s="7"/>
      <c r="L168" s="7" t="str">
        <f>IF(K168="","",IFERROR(INDEX(MOTORISTAS!$B:$B,MATCH(K168,MOTORISTAS!$A:$A,0)),"Não cadastrado"))</f>
        <v/>
      </c>
      <c r="M168" s="7" t="str">
        <f>IF(H168="","",IFERROR(INDEX(MOTORISTAS!$AA:$AA,MATCH(H168,MOTORISTAS!$A:$A,0)),"Não cadastrado"))</f>
        <v/>
      </c>
      <c r="N168" s="7" t="str">
        <f>IF(H168="","",IF(COUNTIFS(CONSULTAS!$C$2:$C$2000,H168,CONSULTAS!$E$2:$E$2000,"GR",CONSULTAS!$S$2:$S$2000,"Sim")&gt;0,"Sim","Não"))</f>
        <v/>
      </c>
      <c r="O168" s="7" t="str">
        <f>IF(H168="","",IFERROR(INDEX(CONSULTAS!$L:$L,MATCH(H168&amp;"#GR",CONSULTAS!$T:$T,0)),"—"))</f>
        <v/>
      </c>
      <c r="P168" s="13" t="str">
        <f>IF(H168="","",IFERROR(INDEX(CONSULTAS!$Q:$Q,MATCH(H168&amp;"#GR",CONSULTAS!$T:$T,0)),""))</f>
        <v/>
      </c>
      <c r="Q168" s="7" t="str">
        <f>IF(H168="","",IF(COUNTIFS(CONSULTAS!$C$2:$C$2000,H168,CONSULTAS!$E$2:$E$2000,"Seguradora",CONSULTAS!$S$2:$S$2000,"Sim")&gt;0,"Sim","Não"))</f>
        <v/>
      </c>
      <c r="R168" s="7" t="str">
        <f>IF(H168="","",IFERROR(INDEX(CONSULTAS!$L:$L,MATCH(H168&amp;"#Seguradora",CONSULTAS!$T:$T,0)),"—"))</f>
        <v/>
      </c>
      <c r="S168" s="13" t="str">
        <f>IF(H168="","",IFERROR(INDEX(CONSULTAS!$Q:$Q,MATCH(H168&amp;"#Seguradora",CONSULTAS!$T:$T,0)),""))</f>
        <v/>
      </c>
      <c r="T168" s="10" t="str">
        <f>IF(H168="","",IFERROR(INDEX(CONSULTAS!$N:$N,MATCH(H168&amp;"#GR",CONSULTAS!$T:$T,0)),""))</f>
        <v/>
      </c>
      <c r="U168" s="7" t="str">
        <f>IF(K168="","N/A",IF(AND(COUNTIFS(CONSULTAS!$C$2:$C$2000,K168,CONSULTAS!$E$2:$E$2000,"GR",CONSULTAS!$S$2:$S$2000,"Sim")&gt;0,COUNTIFS(CONSULTAS!$C$2:$C$2000,K168,CONSULTAS!$E$2:$E$2000,"Seguradora",CONSULTAS!$S$2:$S$2000,"Sim")&gt;0),"Sim","Não"))</f>
        <v>N/A</v>
      </c>
      <c r="V168" s="7" t="str">
        <f>IF(C168="","",IFERROR(INDEX(VEICULOS!$X:$X,MATCH(C168,VEICULOS!$A:$A,0)),"Não"))</f>
        <v/>
      </c>
      <c r="W168" s="7"/>
      <c r="X168" s="7"/>
      <c r="Y168" s="7"/>
      <c r="Z168" s="10"/>
      <c r="AA168" s="7"/>
      <c r="AB168" s="10" t="str">
        <f t="shared" si="34"/>
        <v/>
      </c>
      <c r="AC168" s="7">
        <f>IF(OR(Y168="",AB168=""),0,SUMPRODUCT((PGR_REGRAS!$C$2:$C$61=Y168)*(PGR_REGRAS!$D$2:$D$61&lt;=AB168)*(PGR_REGRAS!$E$2:$E$61&gt;=AB168)*(PGR_REGRAS!$C$2:$C$61&lt;&gt;"")*ROW(PGR_REGRAS!$C$2:$C$61)))</f>
        <v>0</v>
      </c>
      <c r="AD168" s="7" t="str">
        <f>IF(AC168=0,IF(Y168="","","Sem regra - consultar seguradora"),INDEX(PGR_REGRAS!$A:$A,AC168))</f>
        <v/>
      </c>
      <c r="AE168" s="7" t="str">
        <f>IF(AC168=0,"",INDEX(PGR_REGRAS!$T:$T,AC168))</f>
        <v/>
      </c>
      <c r="AF168" s="7" t="str">
        <f>IF(AC168=0,"",INDEX(PGR_REGRAS!$I:$I,AC168))</f>
        <v/>
      </c>
      <c r="AG168" s="7" t="str">
        <f>IF(AC168=0,"",INDEX(PGR_REGRAS!$K:$K,AC168))</f>
        <v/>
      </c>
      <c r="AH168" s="7" t="str">
        <f t="shared" si="35"/>
        <v/>
      </c>
      <c r="AI168" s="7"/>
      <c r="AJ168" s="7"/>
      <c r="AK168" s="7"/>
      <c r="AL168" s="7"/>
      <c r="AM168" s="7"/>
      <c r="AN168" s="7"/>
      <c r="AO168" s="13"/>
      <c r="AP168" s="12"/>
      <c r="AQ168" s="12"/>
      <c r="AR168" s="7" t="str">
        <f>IF(C168="","",IFERROR(INDEX(RASTREADORES!$F:$F,MATCH(C168&amp;"#Principal",RASTREADORES!$Y:$Y,0))&amp;" ("&amp;INDEX(RASTREADORES!$G:$G,MATCH(C168&amp;"#Principal",RASTREADORES!$Y:$Y,0))&amp;")","Sem rastreador principal"))</f>
        <v/>
      </c>
      <c r="AS168" s="7" t="str">
        <f>IF(C168="","",IFERROR(INDEX(RASTREADORES!$H:$H,MATCH(C168&amp;"#Principal",RASTREADORES!$Y:$Y,0)),"—"))</f>
        <v/>
      </c>
      <c r="AT168" s="7" t="str">
        <f>IF(C168="","",IFERROR(INDEX(RASTREADORES!$A:$A,MATCH(C168&amp;"#Redundante",RASTREADORES!$Y:$Y,0)),IFERROR(INDEX(RASTREADORES!$A:$A,MATCH(C168&amp;"#Isca retornável",RASTREADORES!$Y:$Y,0)),IFERROR(INDEX(RASTREADORES!$A:$A,MATCH(C168&amp;"#Isca descartável",RASTREADORES!$Y:$Y,0)),"Nenhum"))))</f>
        <v/>
      </c>
      <c r="AU168" s="7" t="str">
        <f>IF(C168="","",IFERROR(INDEX(RASTREADORES!$L:$L,MATCH(C168&amp;"#Principal",RASTREADORES!$Y:$Y,0)),""))</f>
        <v/>
      </c>
      <c r="AV168" s="7" t="str">
        <f>IF(C168="","",IF(COUNTIFS(ESPELHAMENTOS!$B$2:$B$2000,C168,ESPELHAMENTOS!$O$2:$O$2000,"Sim")&gt;0,"Sim","Não"))</f>
        <v/>
      </c>
      <c r="AW168" s="7" t="str">
        <f>IF(C168="","",COUNTIFS(ESPELHAMENTOS!$B$2:$B$2000,C168,ESPELHAMENTOS!$O$2:$O$2000,"Sim"))</f>
        <v/>
      </c>
      <c r="AX168" s="7" t="str">
        <f>IF(C168="","",IF(COUNTIFS(ESPELHAMENTOS!$B$2:$B$2000,C168,ESPELHAMENTOS!$O$2:$O$2000,"Sim",ESPELHAMENTOS!$E$2:$E$2000,"GR transportadora")&gt;0,"Sim","Não"))</f>
        <v/>
      </c>
      <c r="AY168" s="7" t="str">
        <f>IF(OR(AQ168="",C168=""),"",IFERROR(ROUND((AQ168-SUMPRODUCT(MIN((ESPELHAMENTOS!$C$2:$C$2000=A168)*ESPELHAMENTOS!$H$2:$H$2000+(ESPELHAMENTOS!$C$2:$C$2000&lt;&gt;A168)*99999)))*24,1),""))</f>
        <v/>
      </c>
      <c r="AZ168" s="7" t="str">
        <f ca="1">IF(C168="","",IF(COUNTIFS(CHECKLISTS!$B$2:$B$2000,C168,CHECKLISTS!$AH$2:$AH$2000,"Válido",CHECKLISTS!$AG$2:$AG$2000,"&gt;="&amp;INT(IF(AO168="",TODAY(),AO168)))+COUNTIFS(CHECKLISTS!$B$2:$B$2000,C168,CHECKLISTS!$AH$2:$AH$2000,"Vence &lt;=7d",CHECKLISTS!$AG$2:$AG$2000,"&gt;="&amp;INT(IF(AO168="",TODAY(),AO168)))&gt;0,"Sim","Não"))</f>
        <v/>
      </c>
      <c r="BA168" s="13" t="str">
        <f>IF(C168="","",IF(COUNTIFS(CHECKLISTS!$B$2:$B$2000,C168,CHECKLISTS!$AF$2:$AF$2000,"Aprovado")=0,"",SUMPRODUCT(MAX((CHECKLISTS!$B$2:$B$2000=C168)*CHECKLISTS!$AG$2:$AG$2000))))</f>
        <v/>
      </c>
      <c r="BB168" s="7" t="str">
        <f>IF(A168="","",IF(COUNTIFS(SMP!$B$2:$B$2000,A168,SMP!$I$2:$I$2000,"Liberada")+COUNTIFS(SMP!$B$2:$B$2000,A168,SMP!$I$2:$I$2000,"Em andamento")+COUNTIFS(SMP!$B$2:$B$2000,A168,SMP!$I$2:$I$2000,"Finalizada")&gt;0,"Sim","Não"))</f>
        <v/>
      </c>
      <c r="BC168" s="7" t="str">
        <f>IF(A168="","",IFERROR(INDEX(SMP!$A:$A,MATCH(A168,SMP!$B:$B,0)),"—"))</f>
        <v/>
      </c>
      <c r="BD168" s="7" t="str">
        <f>IF(A168="","",IFERROR(INDEX(SMP!$I:$I,MATCH(A168,SMP!$B:$B,0)),"Não aberta"))</f>
        <v/>
      </c>
      <c r="BE168" s="7" t="str">
        <f>IF(A168="","",IFERROR(INDEX(SMP!$D:$D,MATCH(A168,SMP!$B:$B,0)),""))</f>
        <v/>
      </c>
      <c r="BF168" s="7" t="str">
        <f>IF(A168="","",IF(COUNTIFS(AVERBACOES!$B$2:$B$2000,A168,AVERBACOES!$Q$2:$Q$2000,"Averbado completo")+COUNTIFS(AVERBACOES!$B$2:$B$2000,A168,AVERBACOES!$Q$2:$Q$2000,"Averbado CRT")+COUNTIFS(AVERBACOES!$B$2:$B$2000,A168,AVERBACOES!$Q$2:$Q$2000,"Averbado CT-e")+COUNTIFS(AVERBACOES!$B$2:$B$2000,A168,AVERBACOES!$Q$2:$Q$2000,"Averbado MDF-e")+COUNTIFS(AVERBACOES!$B$2:$B$2000,A168,AVERBACOES!$Q$2:$Q$2000,"Averbado pelo embarcador")&gt;0,"Sim","Não"))</f>
        <v/>
      </c>
      <c r="BG168" s="7" t="str">
        <f>IF(A168="","",IFERROR(INDEX(AVERBACOES!$L:$L,MATCH(A168,AVERBACOES!$B:$B,0)),"—"))</f>
        <v/>
      </c>
      <c r="BH168" s="7"/>
      <c r="BI168" s="7"/>
      <c r="BJ168" s="7"/>
      <c r="BK168" s="7"/>
      <c r="BL168" s="7"/>
      <c r="BM168" s="7">
        <f t="shared" si="36"/>
        <v>0</v>
      </c>
      <c r="BN168" s="7" t="str">
        <f t="shared" si="37"/>
        <v/>
      </c>
      <c r="BO168" s="7" t="str">
        <f t="shared" si="38"/>
        <v/>
      </c>
      <c r="BP168" s="7" t="str">
        <f t="shared" si="39"/>
        <v/>
      </c>
      <c r="BQ168" s="7" t="str">
        <f t="shared" si="40"/>
        <v/>
      </c>
      <c r="BR168" s="12"/>
      <c r="BS168" s="7" t="str">
        <f t="shared" si="41"/>
        <v/>
      </c>
      <c r="BT168" s="7" t="str">
        <f>IF(C168="","",IF(BV168=0,"Sem posição registrada",IFERROR(INDEX(POSICOES!$E:$E,MATCH(C168&amp;"#"&amp;ROUND(BV168*1440,0),POSICOES!$R:$R,0)),"?")))</f>
        <v/>
      </c>
      <c r="BU168" s="7" t="str">
        <f>IF(OR(C168="",BV168=0),"",IFERROR(INDEX(POSICOES!$F:$F,MATCH(C168&amp;"#"&amp;ROUND(BV168*1440,0),POSICOES!$R:$R,0))&amp;"/"&amp;INDEX(POSICOES!$G:$G,MATCH(C168&amp;"#"&amp;ROUND(BV168*1440,0),POSICOES!$R:$R,0))&amp;" - "&amp;INDEX(POSICOES!$H:$H,MATCH(C168&amp;"#"&amp;ROUND(BV168*1440,0),POSICOES!$R:$R,0)),""))</f>
        <v/>
      </c>
      <c r="BV168" s="14">
        <f>IF(C168="",0,SUMPRODUCT(MAX((POSICOES!$C$2:$C$3000=C168)*POSICOES!$B$2:$B$3000)))</f>
        <v>0</v>
      </c>
      <c r="BW168" s="7" t="str">
        <f t="shared" ca="1" si="42"/>
        <v/>
      </c>
      <c r="BX168" s="7" t="str">
        <f t="shared" ca="1" si="43"/>
        <v/>
      </c>
      <c r="BY168" s="12"/>
      <c r="BZ168" s="12"/>
      <c r="CA168" s="7" t="str">
        <f>IF(A168="","",IF(COUNTIFS(FRONTEIRA!$B$2:$B$2000,A168,FRONTEIRA!$AA$2:$AA$2000,"Sim")=0,"",ROUND(SUMIFS(FRONTEIRA!$Y$2:$Y$2000,FRONTEIRA!$B$2:$B$2000,A168,FRONTEIRA!$AA$2:$AA$2000,"Sim"),1)))</f>
        <v/>
      </c>
      <c r="CB168" s="7" t="str">
        <f>IF(A168="","",IFERROR(INDEX(FRONTEIRA!$L:$L,MATCH(A168,FRONTEIRA!$B:$B,0)),""))</f>
        <v/>
      </c>
      <c r="CC168" s="7" t="str">
        <f>IF(A168="","",IF(COUNTIFS(OCORRENCIAS!$B$2:$B$2000,A168,OCORRENCIAS!$Z$2:$Z$2000,"Sim")&gt;0,"Sim","Não"))</f>
        <v/>
      </c>
      <c r="CD168" s="7" t="str">
        <f t="shared" si="44"/>
        <v/>
      </c>
      <c r="CE168" s="7"/>
      <c r="CF168" s="7" t="str">
        <f t="shared" ca="1" si="45"/>
        <v xml:space="preserve">Motorista GR; Motorista seguradora; Veículo GR; Checklist; Espelhamento; SMP; Averbação; </v>
      </c>
      <c r="CG168" s="7" t="str">
        <f t="shared" si="46"/>
        <v/>
      </c>
      <c r="CH168" s="7" t="str">
        <f t="shared" si="47"/>
        <v/>
      </c>
      <c r="CI168" s="7" t="str">
        <f t="shared" si="48"/>
        <v>Não</v>
      </c>
      <c r="CJ168" s="7" t="str">
        <f t="shared" si="49"/>
        <v/>
      </c>
      <c r="CK168" s="7"/>
      <c r="CL168" s="7"/>
      <c r="CM168" s="7"/>
      <c r="CN168" s="12"/>
      <c r="CO168" s="7"/>
      <c r="CP168" s="7" t="str">
        <f t="shared" ca="1" si="50"/>
        <v/>
      </c>
    </row>
    <row r="169" spans="1:94" x14ac:dyDescent="0.25">
      <c r="A169" s="7"/>
      <c r="B169" s="12"/>
      <c r="C169" s="7"/>
      <c r="D169" s="7"/>
      <c r="E169" s="7"/>
      <c r="F169" s="7" t="str">
        <f>IF(C169="","",IFERROR(INDEX(VEICULOS!$C:$C,MATCH(C169,VEICULOS!$A:$A,0)),"?")&amp;IF(D169="",""," + "&amp;IFERROR(INDEX(VEICULOS!$C:$C,MATCH(D169,VEICULOS!$A:$A,0)),"?"))&amp;IF(E169="",""," + "&amp;IFERROR(INDEX(VEICULOS!$C:$C,MATCH(E169,VEICULOS!$A:$A,0)),"?")))</f>
        <v/>
      </c>
      <c r="G169" s="7" t="str">
        <f>IF(C169="","",IFERROR(INDEX(VEICULOS!$I:$I,MATCH(C169,VEICULOS!$A:$A,0)),"Não cadastrado"))</f>
        <v/>
      </c>
      <c r="H169" s="7"/>
      <c r="I169" s="7" t="str">
        <f>IF(H169="","",IFERROR(INDEX(MOTORISTAS!$B:$B,MATCH(H169,MOTORISTAS!$A:$A,0)),"Não cadastrado"))</f>
        <v/>
      </c>
      <c r="J169" s="7"/>
      <c r="K169" s="7"/>
      <c r="L169" s="7" t="str">
        <f>IF(K169="","",IFERROR(INDEX(MOTORISTAS!$B:$B,MATCH(K169,MOTORISTAS!$A:$A,0)),"Não cadastrado"))</f>
        <v/>
      </c>
      <c r="M169" s="7" t="str">
        <f>IF(H169="","",IFERROR(INDEX(MOTORISTAS!$AA:$AA,MATCH(H169,MOTORISTAS!$A:$A,0)),"Não cadastrado"))</f>
        <v/>
      </c>
      <c r="N169" s="7" t="str">
        <f>IF(H169="","",IF(COUNTIFS(CONSULTAS!$C$2:$C$2000,H169,CONSULTAS!$E$2:$E$2000,"GR",CONSULTAS!$S$2:$S$2000,"Sim")&gt;0,"Sim","Não"))</f>
        <v/>
      </c>
      <c r="O169" s="7" t="str">
        <f>IF(H169="","",IFERROR(INDEX(CONSULTAS!$L:$L,MATCH(H169&amp;"#GR",CONSULTAS!$T:$T,0)),"—"))</f>
        <v/>
      </c>
      <c r="P169" s="13" t="str">
        <f>IF(H169="","",IFERROR(INDEX(CONSULTAS!$Q:$Q,MATCH(H169&amp;"#GR",CONSULTAS!$T:$T,0)),""))</f>
        <v/>
      </c>
      <c r="Q169" s="7" t="str">
        <f>IF(H169="","",IF(COUNTIFS(CONSULTAS!$C$2:$C$2000,H169,CONSULTAS!$E$2:$E$2000,"Seguradora",CONSULTAS!$S$2:$S$2000,"Sim")&gt;0,"Sim","Não"))</f>
        <v/>
      </c>
      <c r="R169" s="7" t="str">
        <f>IF(H169="","",IFERROR(INDEX(CONSULTAS!$L:$L,MATCH(H169&amp;"#Seguradora",CONSULTAS!$T:$T,0)),"—"))</f>
        <v/>
      </c>
      <c r="S169" s="13" t="str">
        <f>IF(H169="","",IFERROR(INDEX(CONSULTAS!$Q:$Q,MATCH(H169&amp;"#Seguradora",CONSULTAS!$T:$T,0)),""))</f>
        <v/>
      </c>
      <c r="T169" s="10" t="str">
        <f>IF(H169="","",IFERROR(INDEX(CONSULTAS!$N:$N,MATCH(H169&amp;"#GR",CONSULTAS!$T:$T,0)),""))</f>
        <v/>
      </c>
      <c r="U169" s="7" t="str">
        <f>IF(K169="","N/A",IF(AND(COUNTIFS(CONSULTAS!$C$2:$C$2000,K169,CONSULTAS!$E$2:$E$2000,"GR",CONSULTAS!$S$2:$S$2000,"Sim")&gt;0,COUNTIFS(CONSULTAS!$C$2:$C$2000,K169,CONSULTAS!$E$2:$E$2000,"Seguradora",CONSULTAS!$S$2:$S$2000,"Sim")&gt;0),"Sim","Não"))</f>
        <v>N/A</v>
      </c>
      <c r="V169" s="7" t="str">
        <f>IF(C169="","",IFERROR(INDEX(VEICULOS!$X:$X,MATCH(C169,VEICULOS!$A:$A,0)),"Não"))</f>
        <v/>
      </c>
      <c r="W169" s="7"/>
      <c r="X169" s="7"/>
      <c r="Y169" s="7"/>
      <c r="Z169" s="10"/>
      <c r="AA169" s="7"/>
      <c r="AB169" s="10" t="str">
        <f t="shared" si="34"/>
        <v/>
      </c>
      <c r="AC169" s="7">
        <f>IF(OR(Y169="",AB169=""),0,SUMPRODUCT((PGR_REGRAS!$C$2:$C$61=Y169)*(PGR_REGRAS!$D$2:$D$61&lt;=AB169)*(PGR_REGRAS!$E$2:$E$61&gt;=AB169)*(PGR_REGRAS!$C$2:$C$61&lt;&gt;"")*ROW(PGR_REGRAS!$C$2:$C$61)))</f>
        <v>0</v>
      </c>
      <c r="AD169" s="7" t="str">
        <f>IF(AC169=0,IF(Y169="","","Sem regra - consultar seguradora"),INDEX(PGR_REGRAS!$A:$A,AC169))</f>
        <v/>
      </c>
      <c r="AE169" s="7" t="str">
        <f>IF(AC169=0,"",INDEX(PGR_REGRAS!$T:$T,AC169))</f>
        <v/>
      </c>
      <c r="AF169" s="7" t="str">
        <f>IF(AC169=0,"",INDEX(PGR_REGRAS!$I:$I,AC169))</f>
        <v/>
      </c>
      <c r="AG169" s="7" t="str">
        <f>IF(AC169=0,"",INDEX(PGR_REGRAS!$K:$K,AC169))</f>
        <v/>
      </c>
      <c r="AH169" s="7" t="str">
        <f t="shared" si="35"/>
        <v/>
      </c>
      <c r="AI169" s="7"/>
      <c r="AJ169" s="7"/>
      <c r="AK169" s="7"/>
      <c r="AL169" s="7"/>
      <c r="AM169" s="7"/>
      <c r="AN169" s="7"/>
      <c r="AO169" s="13"/>
      <c r="AP169" s="12"/>
      <c r="AQ169" s="12"/>
      <c r="AR169" s="7" t="str">
        <f>IF(C169="","",IFERROR(INDEX(RASTREADORES!$F:$F,MATCH(C169&amp;"#Principal",RASTREADORES!$Y:$Y,0))&amp;" ("&amp;INDEX(RASTREADORES!$G:$G,MATCH(C169&amp;"#Principal",RASTREADORES!$Y:$Y,0))&amp;")","Sem rastreador principal"))</f>
        <v/>
      </c>
      <c r="AS169" s="7" t="str">
        <f>IF(C169="","",IFERROR(INDEX(RASTREADORES!$H:$H,MATCH(C169&amp;"#Principal",RASTREADORES!$Y:$Y,0)),"—"))</f>
        <v/>
      </c>
      <c r="AT169" s="7" t="str">
        <f>IF(C169="","",IFERROR(INDEX(RASTREADORES!$A:$A,MATCH(C169&amp;"#Redundante",RASTREADORES!$Y:$Y,0)),IFERROR(INDEX(RASTREADORES!$A:$A,MATCH(C169&amp;"#Isca retornável",RASTREADORES!$Y:$Y,0)),IFERROR(INDEX(RASTREADORES!$A:$A,MATCH(C169&amp;"#Isca descartável",RASTREADORES!$Y:$Y,0)),"Nenhum"))))</f>
        <v/>
      </c>
      <c r="AU169" s="7" t="str">
        <f>IF(C169="","",IFERROR(INDEX(RASTREADORES!$L:$L,MATCH(C169&amp;"#Principal",RASTREADORES!$Y:$Y,0)),""))</f>
        <v/>
      </c>
      <c r="AV169" s="7" t="str">
        <f>IF(C169="","",IF(COUNTIFS(ESPELHAMENTOS!$B$2:$B$2000,C169,ESPELHAMENTOS!$O$2:$O$2000,"Sim")&gt;0,"Sim","Não"))</f>
        <v/>
      </c>
      <c r="AW169" s="7" t="str">
        <f>IF(C169="","",COUNTIFS(ESPELHAMENTOS!$B$2:$B$2000,C169,ESPELHAMENTOS!$O$2:$O$2000,"Sim"))</f>
        <v/>
      </c>
      <c r="AX169" s="7" t="str">
        <f>IF(C169="","",IF(COUNTIFS(ESPELHAMENTOS!$B$2:$B$2000,C169,ESPELHAMENTOS!$O$2:$O$2000,"Sim",ESPELHAMENTOS!$E$2:$E$2000,"GR transportadora")&gt;0,"Sim","Não"))</f>
        <v/>
      </c>
      <c r="AY169" s="7" t="str">
        <f>IF(OR(AQ169="",C169=""),"",IFERROR(ROUND((AQ169-SUMPRODUCT(MIN((ESPELHAMENTOS!$C$2:$C$2000=A169)*ESPELHAMENTOS!$H$2:$H$2000+(ESPELHAMENTOS!$C$2:$C$2000&lt;&gt;A169)*99999)))*24,1),""))</f>
        <v/>
      </c>
      <c r="AZ169" s="7" t="str">
        <f ca="1">IF(C169="","",IF(COUNTIFS(CHECKLISTS!$B$2:$B$2000,C169,CHECKLISTS!$AH$2:$AH$2000,"Válido",CHECKLISTS!$AG$2:$AG$2000,"&gt;="&amp;INT(IF(AO169="",TODAY(),AO169)))+COUNTIFS(CHECKLISTS!$B$2:$B$2000,C169,CHECKLISTS!$AH$2:$AH$2000,"Vence &lt;=7d",CHECKLISTS!$AG$2:$AG$2000,"&gt;="&amp;INT(IF(AO169="",TODAY(),AO169)))&gt;0,"Sim","Não"))</f>
        <v/>
      </c>
      <c r="BA169" s="13" t="str">
        <f>IF(C169="","",IF(COUNTIFS(CHECKLISTS!$B$2:$B$2000,C169,CHECKLISTS!$AF$2:$AF$2000,"Aprovado")=0,"",SUMPRODUCT(MAX((CHECKLISTS!$B$2:$B$2000=C169)*CHECKLISTS!$AG$2:$AG$2000))))</f>
        <v/>
      </c>
      <c r="BB169" s="7" t="str">
        <f>IF(A169="","",IF(COUNTIFS(SMP!$B$2:$B$2000,A169,SMP!$I$2:$I$2000,"Liberada")+COUNTIFS(SMP!$B$2:$B$2000,A169,SMP!$I$2:$I$2000,"Em andamento")+COUNTIFS(SMP!$B$2:$B$2000,A169,SMP!$I$2:$I$2000,"Finalizada")&gt;0,"Sim","Não"))</f>
        <v/>
      </c>
      <c r="BC169" s="7" t="str">
        <f>IF(A169="","",IFERROR(INDEX(SMP!$A:$A,MATCH(A169,SMP!$B:$B,0)),"—"))</f>
        <v/>
      </c>
      <c r="BD169" s="7" t="str">
        <f>IF(A169="","",IFERROR(INDEX(SMP!$I:$I,MATCH(A169,SMP!$B:$B,0)),"Não aberta"))</f>
        <v/>
      </c>
      <c r="BE169" s="7" t="str">
        <f>IF(A169="","",IFERROR(INDEX(SMP!$D:$D,MATCH(A169,SMP!$B:$B,0)),""))</f>
        <v/>
      </c>
      <c r="BF169" s="7" t="str">
        <f>IF(A169="","",IF(COUNTIFS(AVERBACOES!$B$2:$B$2000,A169,AVERBACOES!$Q$2:$Q$2000,"Averbado completo")+COUNTIFS(AVERBACOES!$B$2:$B$2000,A169,AVERBACOES!$Q$2:$Q$2000,"Averbado CRT")+COUNTIFS(AVERBACOES!$B$2:$B$2000,A169,AVERBACOES!$Q$2:$Q$2000,"Averbado CT-e")+COUNTIFS(AVERBACOES!$B$2:$B$2000,A169,AVERBACOES!$Q$2:$Q$2000,"Averbado MDF-e")+COUNTIFS(AVERBACOES!$B$2:$B$2000,A169,AVERBACOES!$Q$2:$Q$2000,"Averbado pelo embarcador")&gt;0,"Sim","Não"))</f>
        <v/>
      </c>
      <c r="BG169" s="7" t="str">
        <f>IF(A169="","",IFERROR(INDEX(AVERBACOES!$L:$L,MATCH(A169,AVERBACOES!$B:$B,0)),"—"))</f>
        <v/>
      </c>
      <c r="BH169" s="7"/>
      <c r="BI169" s="7"/>
      <c r="BJ169" s="7"/>
      <c r="BK169" s="7"/>
      <c r="BL169" s="7"/>
      <c r="BM169" s="7">
        <f t="shared" si="36"/>
        <v>0</v>
      </c>
      <c r="BN169" s="7" t="str">
        <f t="shared" si="37"/>
        <v/>
      </c>
      <c r="BO169" s="7" t="str">
        <f t="shared" si="38"/>
        <v/>
      </c>
      <c r="BP169" s="7" t="str">
        <f t="shared" si="39"/>
        <v/>
      </c>
      <c r="BQ169" s="7" t="str">
        <f t="shared" si="40"/>
        <v/>
      </c>
      <c r="BR169" s="12"/>
      <c r="BS169" s="7" t="str">
        <f t="shared" si="41"/>
        <v/>
      </c>
      <c r="BT169" s="7" t="str">
        <f>IF(C169="","",IF(BV169=0,"Sem posição registrada",IFERROR(INDEX(POSICOES!$E:$E,MATCH(C169&amp;"#"&amp;ROUND(BV169*1440,0),POSICOES!$R:$R,0)),"?")))</f>
        <v/>
      </c>
      <c r="BU169" s="7" t="str">
        <f>IF(OR(C169="",BV169=0),"",IFERROR(INDEX(POSICOES!$F:$F,MATCH(C169&amp;"#"&amp;ROUND(BV169*1440,0),POSICOES!$R:$R,0))&amp;"/"&amp;INDEX(POSICOES!$G:$G,MATCH(C169&amp;"#"&amp;ROUND(BV169*1440,0),POSICOES!$R:$R,0))&amp;" - "&amp;INDEX(POSICOES!$H:$H,MATCH(C169&amp;"#"&amp;ROUND(BV169*1440,0),POSICOES!$R:$R,0)),""))</f>
        <v/>
      </c>
      <c r="BV169" s="14">
        <f>IF(C169="",0,SUMPRODUCT(MAX((POSICOES!$C$2:$C$3000=C169)*POSICOES!$B$2:$B$3000)))</f>
        <v>0</v>
      </c>
      <c r="BW169" s="7" t="str">
        <f t="shared" ca="1" si="42"/>
        <v/>
      </c>
      <c r="BX169" s="7" t="str">
        <f t="shared" ca="1" si="43"/>
        <v/>
      </c>
      <c r="BY169" s="12"/>
      <c r="BZ169" s="12"/>
      <c r="CA169" s="7" t="str">
        <f>IF(A169="","",IF(COUNTIFS(FRONTEIRA!$B$2:$B$2000,A169,FRONTEIRA!$AA$2:$AA$2000,"Sim")=0,"",ROUND(SUMIFS(FRONTEIRA!$Y$2:$Y$2000,FRONTEIRA!$B$2:$B$2000,A169,FRONTEIRA!$AA$2:$AA$2000,"Sim"),1)))</f>
        <v/>
      </c>
      <c r="CB169" s="7" t="str">
        <f>IF(A169="","",IFERROR(INDEX(FRONTEIRA!$L:$L,MATCH(A169,FRONTEIRA!$B:$B,0)),""))</f>
        <v/>
      </c>
      <c r="CC169" s="7" t="str">
        <f>IF(A169="","",IF(COUNTIFS(OCORRENCIAS!$B$2:$B$2000,A169,OCORRENCIAS!$Z$2:$Z$2000,"Sim")&gt;0,"Sim","Não"))</f>
        <v/>
      </c>
      <c r="CD169" s="7" t="str">
        <f t="shared" si="44"/>
        <v/>
      </c>
      <c r="CE169" s="7"/>
      <c r="CF169" s="7" t="str">
        <f t="shared" ca="1" si="45"/>
        <v xml:space="preserve">Motorista GR; Motorista seguradora; Veículo GR; Checklist; Espelhamento; SMP; Averbação; </v>
      </c>
      <c r="CG169" s="7" t="str">
        <f t="shared" si="46"/>
        <v/>
      </c>
      <c r="CH169" s="7" t="str">
        <f t="shared" si="47"/>
        <v/>
      </c>
      <c r="CI169" s="7" t="str">
        <f t="shared" si="48"/>
        <v>Não</v>
      </c>
      <c r="CJ169" s="7" t="str">
        <f t="shared" si="49"/>
        <v/>
      </c>
      <c r="CK169" s="7"/>
      <c r="CL169" s="7"/>
      <c r="CM169" s="7"/>
      <c r="CN169" s="12"/>
      <c r="CO169" s="7"/>
      <c r="CP169" s="7" t="str">
        <f t="shared" ca="1" si="50"/>
        <v/>
      </c>
    </row>
    <row r="170" spans="1:94" x14ac:dyDescent="0.25">
      <c r="A170" s="7"/>
      <c r="B170" s="12"/>
      <c r="C170" s="7"/>
      <c r="D170" s="7"/>
      <c r="E170" s="7"/>
      <c r="F170" s="7" t="str">
        <f>IF(C170="","",IFERROR(INDEX(VEICULOS!$C:$C,MATCH(C170,VEICULOS!$A:$A,0)),"?")&amp;IF(D170="",""," + "&amp;IFERROR(INDEX(VEICULOS!$C:$C,MATCH(D170,VEICULOS!$A:$A,0)),"?"))&amp;IF(E170="",""," + "&amp;IFERROR(INDEX(VEICULOS!$C:$C,MATCH(E170,VEICULOS!$A:$A,0)),"?")))</f>
        <v/>
      </c>
      <c r="G170" s="7" t="str">
        <f>IF(C170="","",IFERROR(INDEX(VEICULOS!$I:$I,MATCH(C170,VEICULOS!$A:$A,0)),"Não cadastrado"))</f>
        <v/>
      </c>
      <c r="H170" s="7"/>
      <c r="I170" s="7" t="str">
        <f>IF(H170="","",IFERROR(INDEX(MOTORISTAS!$B:$B,MATCH(H170,MOTORISTAS!$A:$A,0)),"Não cadastrado"))</f>
        <v/>
      </c>
      <c r="J170" s="7"/>
      <c r="K170" s="7"/>
      <c r="L170" s="7" t="str">
        <f>IF(K170="","",IFERROR(INDEX(MOTORISTAS!$B:$B,MATCH(K170,MOTORISTAS!$A:$A,0)),"Não cadastrado"))</f>
        <v/>
      </c>
      <c r="M170" s="7" t="str">
        <f>IF(H170="","",IFERROR(INDEX(MOTORISTAS!$AA:$AA,MATCH(H170,MOTORISTAS!$A:$A,0)),"Não cadastrado"))</f>
        <v/>
      </c>
      <c r="N170" s="7" t="str">
        <f>IF(H170="","",IF(COUNTIFS(CONSULTAS!$C$2:$C$2000,H170,CONSULTAS!$E$2:$E$2000,"GR",CONSULTAS!$S$2:$S$2000,"Sim")&gt;0,"Sim","Não"))</f>
        <v/>
      </c>
      <c r="O170" s="7" t="str">
        <f>IF(H170="","",IFERROR(INDEX(CONSULTAS!$L:$L,MATCH(H170&amp;"#GR",CONSULTAS!$T:$T,0)),"—"))</f>
        <v/>
      </c>
      <c r="P170" s="13" t="str">
        <f>IF(H170="","",IFERROR(INDEX(CONSULTAS!$Q:$Q,MATCH(H170&amp;"#GR",CONSULTAS!$T:$T,0)),""))</f>
        <v/>
      </c>
      <c r="Q170" s="7" t="str">
        <f>IF(H170="","",IF(COUNTIFS(CONSULTAS!$C$2:$C$2000,H170,CONSULTAS!$E$2:$E$2000,"Seguradora",CONSULTAS!$S$2:$S$2000,"Sim")&gt;0,"Sim","Não"))</f>
        <v/>
      </c>
      <c r="R170" s="7" t="str">
        <f>IF(H170="","",IFERROR(INDEX(CONSULTAS!$L:$L,MATCH(H170&amp;"#Seguradora",CONSULTAS!$T:$T,0)),"—"))</f>
        <v/>
      </c>
      <c r="S170" s="13" t="str">
        <f>IF(H170="","",IFERROR(INDEX(CONSULTAS!$Q:$Q,MATCH(H170&amp;"#Seguradora",CONSULTAS!$T:$T,0)),""))</f>
        <v/>
      </c>
      <c r="T170" s="10" t="str">
        <f>IF(H170="","",IFERROR(INDEX(CONSULTAS!$N:$N,MATCH(H170&amp;"#GR",CONSULTAS!$T:$T,0)),""))</f>
        <v/>
      </c>
      <c r="U170" s="7" t="str">
        <f>IF(K170="","N/A",IF(AND(COUNTIFS(CONSULTAS!$C$2:$C$2000,K170,CONSULTAS!$E$2:$E$2000,"GR",CONSULTAS!$S$2:$S$2000,"Sim")&gt;0,COUNTIFS(CONSULTAS!$C$2:$C$2000,K170,CONSULTAS!$E$2:$E$2000,"Seguradora",CONSULTAS!$S$2:$S$2000,"Sim")&gt;0),"Sim","Não"))</f>
        <v>N/A</v>
      </c>
      <c r="V170" s="7" t="str">
        <f>IF(C170="","",IFERROR(INDEX(VEICULOS!$X:$X,MATCH(C170,VEICULOS!$A:$A,0)),"Não"))</f>
        <v/>
      </c>
      <c r="W170" s="7"/>
      <c r="X170" s="7"/>
      <c r="Y170" s="7"/>
      <c r="Z170" s="10"/>
      <c r="AA170" s="7"/>
      <c r="AB170" s="10" t="str">
        <f t="shared" si="34"/>
        <v/>
      </c>
      <c r="AC170" s="7">
        <f>IF(OR(Y170="",AB170=""),0,SUMPRODUCT((PGR_REGRAS!$C$2:$C$61=Y170)*(PGR_REGRAS!$D$2:$D$61&lt;=AB170)*(PGR_REGRAS!$E$2:$E$61&gt;=AB170)*(PGR_REGRAS!$C$2:$C$61&lt;&gt;"")*ROW(PGR_REGRAS!$C$2:$C$61)))</f>
        <v>0</v>
      </c>
      <c r="AD170" s="7" t="str">
        <f>IF(AC170=0,IF(Y170="","","Sem regra - consultar seguradora"),INDEX(PGR_REGRAS!$A:$A,AC170))</f>
        <v/>
      </c>
      <c r="AE170" s="7" t="str">
        <f>IF(AC170=0,"",INDEX(PGR_REGRAS!$T:$T,AC170))</f>
        <v/>
      </c>
      <c r="AF170" s="7" t="str">
        <f>IF(AC170=0,"",INDEX(PGR_REGRAS!$I:$I,AC170))</f>
        <v/>
      </c>
      <c r="AG170" s="7" t="str">
        <f>IF(AC170=0,"",INDEX(PGR_REGRAS!$K:$K,AC170))</f>
        <v/>
      </c>
      <c r="AH170" s="7" t="str">
        <f t="shared" si="35"/>
        <v/>
      </c>
      <c r="AI170" s="7"/>
      <c r="AJ170" s="7"/>
      <c r="AK170" s="7"/>
      <c r="AL170" s="7"/>
      <c r="AM170" s="7"/>
      <c r="AN170" s="7"/>
      <c r="AO170" s="13"/>
      <c r="AP170" s="12"/>
      <c r="AQ170" s="12"/>
      <c r="AR170" s="7" t="str">
        <f>IF(C170="","",IFERROR(INDEX(RASTREADORES!$F:$F,MATCH(C170&amp;"#Principal",RASTREADORES!$Y:$Y,0))&amp;" ("&amp;INDEX(RASTREADORES!$G:$G,MATCH(C170&amp;"#Principal",RASTREADORES!$Y:$Y,0))&amp;")","Sem rastreador principal"))</f>
        <v/>
      </c>
      <c r="AS170" s="7" t="str">
        <f>IF(C170="","",IFERROR(INDEX(RASTREADORES!$H:$H,MATCH(C170&amp;"#Principal",RASTREADORES!$Y:$Y,0)),"—"))</f>
        <v/>
      </c>
      <c r="AT170" s="7" t="str">
        <f>IF(C170="","",IFERROR(INDEX(RASTREADORES!$A:$A,MATCH(C170&amp;"#Redundante",RASTREADORES!$Y:$Y,0)),IFERROR(INDEX(RASTREADORES!$A:$A,MATCH(C170&amp;"#Isca retornável",RASTREADORES!$Y:$Y,0)),IFERROR(INDEX(RASTREADORES!$A:$A,MATCH(C170&amp;"#Isca descartável",RASTREADORES!$Y:$Y,0)),"Nenhum"))))</f>
        <v/>
      </c>
      <c r="AU170" s="7" t="str">
        <f>IF(C170="","",IFERROR(INDEX(RASTREADORES!$L:$L,MATCH(C170&amp;"#Principal",RASTREADORES!$Y:$Y,0)),""))</f>
        <v/>
      </c>
      <c r="AV170" s="7" t="str">
        <f>IF(C170="","",IF(COUNTIFS(ESPELHAMENTOS!$B$2:$B$2000,C170,ESPELHAMENTOS!$O$2:$O$2000,"Sim")&gt;0,"Sim","Não"))</f>
        <v/>
      </c>
      <c r="AW170" s="7" t="str">
        <f>IF(C170="","",COUNTIFS(ESPELHAMENTOS!$B$2:$B$2000,C170,ESPELHAMENTOS!$O$2:$O$2000,"Sim"))</f>
        <v/>
      </c>
      <c r="AX170" s="7" t="str">
        <f>IF(C170="","",IF(COUNTIFS(ESPELHAMENTOS!$B$2:$B$2000,C170,ESPELHAMENTOS!$O$2:$O$2000,"Sim",ESPELHAMENTOS!$E$2:$E$2000,"GR transportadora")&gt;0,"Sim","Não"))</f>
        <v/>
      </c>
      <c r="AY170" s="7" t="str">
        <f>IF(OR(AQ170="",C170=""),"",IFERROR(ROUND((AQ170-SUMPRODUCT(MIN((ESPELHAMENTOS!$C$2:$C$2000=A170)*ESPELHAMENTOS!$H$2:$H$2000+(ESPELHAMENTOS!$C$2:$C$2000&lt;&gt;A170)*99999)))*24,1),""))</f>
        <v/>
      </c>
      <c r="AZ170" s="7" t="str">
        <f ca="1">IF(C170="","",IF(COUNTIFS(CHECKLISTS!$B$2:$B$2000,C170,CHECKLISTS!$AH$2:$AH$2000,"Válido",CHECKLISTS!$AG$2:$AG$2000,"&gt;="&amp;INT(IF(AO170="",TODAY(),AO170)))+COUNTIFS(CHECKLISTS!$B$2:$B$2000,C170,CHECKLISTS!$AH$2:$AH$2000,"Vence &lt;=7d",CHECKLISTS!$AG$2:$AG$2000,"&gt;="&amp;INT(IF(AO170="",TODAY(),AO170)))&gt;0,"Sim","Não"))</f>
        <v/>
      </c>
      <c r="BA170" s="13" t="str">
        <f>IF(C170="","",IF(COUNTIFS(CHECKLISTS!$B$2:$B$2000,C170,CHECKLISTS!$AF$2:$AF$2000,"Aprovado")=0,"",SUMPRODUCT(MAX((CHECKLISTS!$B$2:$B$2000=C170)*CHECKLISTS!$AG$2:$AG$2000))))</f>
        <v/>
      </c>
      <c r="BB170" s="7" t="str">
        <f>IF(A170="","",IF(COUNTIFS(SMP!$B$2:$B$2000,A170,SMP!$I$2:$I$2000,"Liberada")+COUNTIFS(SMP!$B$2:$B$2000,A170,SMP!$I$2:$I$2000,"Em andamento")+COUNTIFS(SMP!$B$2:$B$2000,A170,SMP!$I$2:$I$2000,"Finalizada")&gt;0,"Sim","Não"))</f>
        <v/>
      </c>
      <c r="BC170" s="7" t="str">
        <f>IF(A170="","",IFERROR(INDEX(SMP!$A:$A,MATCH(A170,SMP!$B:$B,0)),"—"))</f>
        <v/>
      </c>
      <c r="BD170" s="7" t="str">
        <f>IF(A170="","",IFERROR(INDEX(SMP!$I:$I,MATCH(A170,SMP!$B:$B,0)),"Não aberta"))</f>
        <v/>
      </c>
      <c r="BE170" s="7" t="str">
        <f>IF(A170="","",IFERROR(INDEX(SMP!$D:$D,MATCH(A170,SMP!$B:$B,0)),""))</f>
        <v/>
      </c>
      <c r="BF170" s="7" t="str">
        <f>IF(A170="","",IF(COUNTIFS(AVERBACOES!$B$2:$B$2000,A170,AVERBACOES!$Q$2:$Q$2000,"Averbado completo")+COUNTIFS(AVERBACOES!$B$2:$B$2000,A170,AVERBACOES!$Q$2:$Q$2000,"Averbado CRT")+COUNTIFS(AVERBACOES!$B$2:$B$2000,A170,AVERBACOES!$Q$2:$Q$2000,"Averbado CT-e")+COUNTIFS(AVERBACOES!$B$2:$B$2000,A170,AVERBACOES!$Q$2:$Q$2000,"Averbado MDF-e")+COUNTIFS(AVERBACOES!$B$2:$B$2000,A170,AVERBACOES!$Q$2:$Q$2000,"Averbado pelo embarcador")&gt;0,"Sim","Não"))</f>
        <v/>
      </c>
      <c r="BG170" s="7" t="str">
        <f>IF(A170="","",IFERROR(INDEX(AVERBACOES!$L:$L,MATCH(A170,AVERBACOES!$B:$B,0)),"—"))</f>
        <v/>
      </c>
      <c r="BH170" s="7"/>
      <c r="BI170" s="7"/>
      <c r="BJ170" s="7"/>
      <c r="BK170" s="7"/>
      <c r="BL170" s="7"/>
      <c r="BM170" s="7">
        <f t="shared" si="36"/>
        <v>0</v>
      </c>
      <c r="BN170" s="7" t="str">
        <f t="shared" si="37"/>
        <v/>
      </c>
      <c r="BO170" s="7" t="str">
        <f t="shared" si="38"/>
        <v/>
      </c>
      <c r="BP170" s="7" t="str">
        <f t="shared" si="39"/>
        <v/>
      </c>
      <c r="BQ170" s="7" t="str">
        <f t="shared" si="40"/>
        <v/>
      </c>
      <c r="BR170" s="12"/>
      <c r="BS170" s="7" t="str">
        <f t="shared" si="41"/>
        <v/>
      </c>
      <c r="BT170" s="7" t="str">
        <f>IF(C170="","",IF(BV170=0,"Sem posição registrada",IFERROR(INDEX(POSICOES!$E:$E,MATCH(C170&amp;"#"&amp;ROUND(BV170*1440,0),POSICOES!$R:$R,0)),"?")))</f>
        <v/>
      </c>
      <c r="BU170" s="7" t="str">
        <f>IF(OR(C170="",BV170=0),"",IFERROR(INDEX(POSICOES!$F:$F,MATCH(C170&amp;"#"&amp;ROUND(BV170*1440,0),POSICOES!$R:$R,0))&amp;"/"&amp;INDEX(POSICOES!$G:$G,MATCH(C170&amp;"#"&amp;ROUND(BV170*1440,0),POSICOES!$R:$R,0))&amp;" - "&amp;INDEX(POSICOES!$H:$H,MATCH(C170&amp;"#"&amp;ROUND(BV170*1440,0),POSICOES!$R:$R,0)),""))</f>
        <v/>
      </c>
      <c r="BV170" s="14">
        <f>IF(C170="",0,SUMPRODUCT(MAX((POSICOES!$C$2:$C$3000=C170)*POSICOES!$B$2:$B$3000)))</f>
        <v>0</v>
      </c>
      <c r="BW170" s="7" t="str">
        <f t="shared" ca="1" si="42"/>
        <v/>
      </c>
      <c r="BX170" s="7" t="str">
        <f t="shared" ca="1" si="43"/>
        <v/>
      </c>
      <c r="BY170" s="12"/>
      <c r="BZ170" s="12"/>
      <c r="CA170" s="7" t="str">
        <f>IF(A170="","",IF(COUNTIFS(FRONTEIRA!$B$2:$B$2000,A170,FRONTEIRA!$AA$2:$AA$2000,"Sim")=0,"",ROUND(SUMIFS(FRONTEIRA!$Y$2:$Y$2000,FRONTEIRA!$B$2:$B$2000,A170,FRONTEIRA!$AA$2:$AA$2000,"Sim"),1)))</f>
        <v/>
      </c>
      <c r="CB170" s="7" t="str">
        <f>IF(A170="","",IFERROR(INDEX(FRONTEIRA!$L:$L,MATCH(A170,FRONTEIRA!$B:$B,0)),""))</f>
        <v/>
      </c>
      <c r="CC170" s="7" t="str">
        <f>IF(A170="","",IF(COUNTIFS(OCORRENCIAS!$B$2:$B$2000,A170,OCORRENCIAS!$Z$2:$Z$2000,"Sim")&gt;0,"Sim","Não"))</f>
        <v/>
      </c>
      <c r="CD170" s="7" t="str">
        <f t="shared" si="44"/>
        <v/>
      </c>
      <c r="CE170" s="7"/>
      <c r="CF170" s="7" t="str">
        <f t="shared" ca="1" si="45"/>
        <v xml:space="preserve">Motorista GR; Motorista seguradora; Veículo GR; Checklist; Espelhamento; SMP; Averbação; </v>
      </c>
      <c r="CG170" s="7" t="str">
        <f t="shared" si="46"/>
        <v/>
      </c>
      <c r="CH170" s="7" t="str">
        <f t="shared" si="47"/>
        <v/>
      </c>
      <c r="CI170" s="7" t="str">
        <f t="shared" si="48"/>
        <v>Não</v>
      </c>
      <c r="CJ170" s="7" t="str">
        <f t="shared" si="49"/>
        <v/>
      </c>
      <c r="CK170" s="7"/>
      <c r="CL170" s="7"/>
      <c r="CM170" s="7"/>
      <c r="CN170" s="12"/>
      <c r="CO170" s="7"/>
      <c r="CP170" s="7" t="str">
        <f t="shared" ca="1" si="50"/>
        <v/>
      </c>
    </row>
    <row r="171" spans="1:94" x14ac:dyDescent="0.25">
      <c r="A171" s="7"/>
      <c r="B171" s="12"/>
      <c r="C171" s="7"/>
      <c r="D171" s="7"/>
      <c r="E171" s="7"/>
      <c r="F171" s="7" t="str">
        <f>IF(C171="","",IFERROR(INDEX(VEICULOS!$C:$C,MATCH(C171,VEICULOS!$A:$A,0)),"?")&amp;IF(D171="",""," + "&amp;IFERROR(INDEX(VEICULOS!$C:$C,MATCH(D171,VEICULOS!$A:$A,0)),"?"))&amp;IF(E171="",""," + "&amp;IFERROR(INDEX(VEICULOS!$C:$C,MATCH(E171,VEICULOS!$A:$A,0)),"?")))</f>
        <v/>
      </c>
      <c r="G171" s="7" t="str">
        <f>IF(C171="","",IFERROR(INDEX(VEICULOS!$I:$I,MATCH(C171,VEICULOS!$A:$A,0)),"Não cadastrado"))</f>
        <v/>
      </c>
      <c r="H171" s="7"/>
      <c r="I171" s="7" t="str">
        <f>IF(H171="","",IFERROR(INDEX(MOTORISTAS!$B:$B,MATCH(H171,MOTORISTAS!$A:$A,0)),"Não cadastrado"))</f>
        <v/>
      </c>
      <c r="J171" s="7"/>
      <c r="K171" s="7"/>
      <c r="L171" s="7" t="str">
        <f>IF(K171="","",IFERROR(INDEX(MOTORISTAS!$B:$B,MATCH(K171,MOTORISTAS!$A:$A,0)),"Não cadastrado"))</f>
        <v/>
      </c>
      <c r="M171" s="7" t="str">
        <f>IF(H171="","",IFERROR(INDEX(MOTORISTAS!$AA:$AA,MATCH(H171,MOTORISTAS!$A:$A,0)),"Não cadastrado"))</f>
        <v/>
      </c>
      <c r="N171" s="7" t="str">
        <f>IF(H171="","",IF(COUNTIFS(CONSULTAS!$C$2:$C$2000,H171,CONSULTAS!$E$2:$E$2000,"GR",CONSULTAS!$S$2:$S$2000,"Sim")&gt;0,"Sim","Não"))</f>
        <v/>
      </c>
      <c r="O171" s="7" t="str">
        <f>IF(H171="","",IFERROR(INDEX(CONSULTAS!$L:$L,MATCH(H171&amp;"#GR",CONSULTAS!$T:$T,0)),"—"))</f>
        <v/>
      </c>
      <c r="P171" s="13" t="str">
        <f>IF(H171="","",IFERROR(INDEX(CONSULTAS!$Q:$Q,MATCH(H171&amp;"#GR",CONSULTAS!$T:$T,0)),""))</f>
        <v/>
      </c>
      <c r="Q171" s="7" t="str">
        <f>IF(H171="","",IF(COUNTIFS(CONSULTAS!$C$2:$C$2000,H171,CONSULTAS!$E$2:$E$2000,"Seguradora",CONSULTAS!$S$2:$S$2000,"Sim")&gt;0,"Sim","Não"))</f>
        <v/>
      </c>
      <c r="R171" s="7" t="str">
        <f>IF(H171="","",IFERROR(INDEX(CONSULTAS!$L:$L,MATCH(H171&amp;"#Seguradora",CONSULTAS!$T:$T,0)),"—"))</f>
        <v/>
      </c>
      <c r="S171" s="13" t="str">
        <f>IF(H171="","",IFERROR(INDEX(CONSULTAS!$Q:$Q,MATCH(H171&amp;"#Seguradora",CONSULTAS!$T:$T,0)),""))</f>
        <v/>
      </c>
      <c r="T171" s="10" t="str">
        <f>IF(H171="","",IFERROR(INDEX(CONSULTAS!$N:$N,MATCH(H171&amp;"#GR",CONSULTAS!$T:$T,0)),""))</f>
        <v/>
      </c>
      <c r="U171" s="7" t="str">
        <f>IF(K171="","N/A",IF(AND(COUNTIFS(CONSULTAS!$C$2:$C$2000,K171,CONSULTAS!$E$2:$E$2000,"GR",CONSULTAS!$S$2:$S$2000,"Sim")&gt;0,COUNTIFS(CONSULTAS!$C$2:$C$2000,K171,CONSULTAS!$E$2:$E$2000,"Seguradora",CONSULTAS!$S$2:$S$2000,"Sim")&gt;0),"Sim","Não"))</f>
        <v>N/A</v>
      </c>
      <c r="V171" s="7" t="str">
        <f>IF(C171="","",IFERROR(INDEX(VEICULOS!$X:$X,MATCH(C171,VEICULOS!$A:$A,0)),"Não"))</f>
        <v/>
      </c>
      <c r="W171" s="7"/>
      <c r="X171" s="7"/>
      <c r="Y171" s="7"/>
      <c r="Z171" s="10"/>
      <c r="AA171" s="7"/>
      <c r="AB171" s="10" t="str">
        <f t="shared" si="34"/>
        <v/>
      </c>
      <c r="AC171" s="7">
        <f>IF(OR(Y171="",AB171=""),0,SUMPRODUCT((PGR_REGRAS!$C$2:$C$61=Y171)*(PGR_REGRAS!$D$2:$D$61&lt;=AB171)*(PGR_REGRAS!$E$2:$E$61&gt;=AB171)*(PGR_REGRAS!$C$2:$C$61&lt;&gt;"")*ROW(PGR_REGRAS!$C$2:$C$61)))</f>
        <v>0</v>
      </c>
      <c r="AD171" s="7" t="str">
        <f>IF(AC171=0,IF(Y171="","","Sem regra - consultar seguradora"),INDEX(PGR_REGRAS!$A:$A,AC171))</f>
        <v/>
      </c>
      <c r="AE171" s="7" t="str">
        <f>IF(AC171=0,"",INDEX(PGR_REGRAS!$T:$T,AC171))</f>
        <v/>
      </c>
      <c r="AF171" s="7" t="str">
        <f>IF(AC171=0,"",INDEX(PGR_REGRAS!$I:$I,AC171))</f>
        <v/>
      </c>
      <c r="AG171" s="7" t="str">
        <f>IF(AC171=0,"",INDEX(PGR_REGRAS!$K:$K,AC171))</f>
        <v/>
      </c>
      <c r="AH171" s="7" t="str">
        <f t="shared" si="35"/>
        <v/>
      </c>
      <c r="AI171" s="7"/>
      <c r="AJ171" s="7"/>
      <c r="AK171" s="7"/>
      <c r="AL171" s="7"/>
      <c r="AM171" s="7"/>
      <c r="AN171" s="7"/>
      <c r="AO171" s="13"/>
      <c r="AP171" s="12"/>
      <c r="AQ171" s="12"/>
      <c r="AR171" s="7" t="str">
        <f>IF(C171="","",IFERROR(INDEX(RASTREADORES!$F:$F,MATCH(C171&amp;"#Principal",RASTREADORES!$Y:$Y,0))&amp;" ("&amp;INDEX(RASTREADORES!$G:$G,MATCH(C171&amp;"#Principal",RASTREADORES!$Y:$Y,0))&amp;")","Sem rastreador principal"))</f>
        <v/>
      </c>
      <c r="AS171" s="7" t="str">
        <f>IF(C171="","",IFERROR(INDEX(RASTREADORES!$H:$H,MATCH(C171&amp;"#Principal",RASTREADORES!$Y:$Y,0)),"—"))</f>
        <v/>
      </c>
      <c r="AT171" s="7" t="str">
        <f>IF(C171="","",IFERROR(INDEX(RASTREADORES!$A:$A,MATCH(C171&amp;"#Redundante",RASTREADORES!$Y:$Y,0)),IFERROR(INDEX(RASTREADORES!$A:$A,MATCH(C171&amp;"#Isca retornável",RASTREADORES!$Y:$Y,0)),IFERROR(INDEX(RASTREADORES!$A:$A,MATCH(C171&amp;"#Isca descartável",RASTREADORES!$Y:$Y,0)),"Nenhum"))))</f>
        <v/>
      </c>
      <c r="AU171" s="7" t="str">
        <f>IF(C171="","",IFERROR(INDEX(RASTREADORES!$L:$L,MATCH(C171&amp;"#Principal",RASTREADORES!$Y:$Y,0)),""))</f>
        <v/>
      </c>
      <c r="AV171" s="7" t="str">
        <f>IF(C171="","",IF(COUNTIFS(ESPELHAMENTOS!$B$2:$B$2000,C171,ESPELHAMENTOS!$O$2:$O$2000,"Sim")&gt;0,"Sim","Não"))</f>
        <v/>
      </c>
      <c r="AW171" s="7" t="str">
        <f>IF(C171="","",COUNTIFS(ESPELHAMENTOS!$B$2:$B$2000,C171,ESPELHAMENTOS!$O$2:$O$2000,"Sim"))</f>
        <v/>
      </c>
      <c r="AX171" s="7" t="str">
        <f>IF(C171="","",IF(COUNTIFS(ESPELHAMENTOS!$B$2:$B$2000,C171,ESPELHAMENTOS!$O$2:$O$2000,"Sim",ESPELHAMENTOS!$E$2:$E$2000,"GR transportadora")&gt;0,"Sim","Não"))</f>
        <v/>
      </c>
      <c r="AY171" s="7" t="str">
        <f>IF(OR(AQ171="",C171=""),"",IFERROR(ROUND((AQ171-SUMPRODUCT(MIN((ESPELHAMENTOS!$C$2:$C$2000=A171)*ESPELHAMENTOS!$H$2:$H$2000+(ESPELHAMENTOS!$C$2:$C$2000&lt;&gt;A171)*99999)))*24,1),""))</f>
        <v/>
      </c>
      <c r="AZ171" s="7" t="str">
        <f ca="1">IF(C171="","",IF(COUNTIFS(CHECKLISTS!$B$2:$B$2000,C171,CHECKLISTS!$AH$2:$AH$2000,"Válido",CHECKLISTS!$AG$2:$AG$2000,"&gt;="&amp;INT(IF(AO171="",TODAY(),AO171)))+COUNTIFS(CHECKLISTS!$B$2:$B$2000,C171,CHECKLISTS!$AH$2:$AH$2000,"Vence &lt;=7d",CHECKLISTS!$AG$2:$AG$2000,"&gt;="&amp;INT(IF(AO171="",TODAY(),AO171)))&gt;0,"Sim","Não"))</f>
        <v/>
      </c>
      <c r="BA171" s="13" t="str">
        <f>IF(C171="","",IF(COUNTIFS(CHECKLISTS!$B$2:$B$2000,C171,CHECKLISTS!$AF$2:$AF$2000,"Aprovado")=0,"",SUMPRODUCT(MAX((CHECKLISTS!$B$2:$B$2000=C171)*CHECKLISTS!$AG$2:$AG$2000))))</f>
        <v/>
      </c>
      <c r="BB171" s="7" t="str">
        <f>IF(A171="","",IF(COUNTIFS(SMP!$B$2:$B$2000,A171,SMP!$I$2:$I$2000,"Liberada")+COUNTIFS(SMP!$B$2:$B$2000,A171,SMP!$I$2:$I$2000,"Em andamento")+COUNTIFS(SMP!$B$2:$B$2000,A171,SMP!$I$2:$I$2000,"Finalizada")&gt;0,"Sim","Não"))</f>
        <v/>
      </c>
      <c r="BC171" s="7" t="str">
        <f>IF(A171="","",IFERROR(INDEX(SMP!$A:$A,MATCH(A171,SMP!$B:$B,0)),"—"))</f>
        <v/>
      </c>
      <c r="BD171" s="7" t="str">
        <f>IF(A171="","",IFERROR(INDEX(SMP!$I:$I,MATCH(A171,SMP!$B:$B,0)),"Não aberta"))</f>
        <v/>
      </c>
      <c r="BE171" s="7" t="str">
        <f>IF(A171="","",IFERROR(INDEX(SMP!$D:$D,MATCH(A171,SMP!$B:$B,0)),""))</f>
        <v/>
      </c>
      <c r="BF171" s="7" t="str">
        <f>IF(A171="","",IF(COUNTIFS(AVERBACOES!$B$2:$B$2000,A171,AVERBACOES!$Q$2:$Q$2000,"Averbado completo")+COUNTIFS(AVERBACOES!$B$2:$B$2000,A171,AVERBACOES!$Q$2:$Q$2000,"Averbado CRT")+COUNTIFS(AVERBACOES!$B$2:$B$2000,A171,AVERBACOES!$Q$2:$Q$2000,"Averbado CT-e")+COUNTIFS(AVERBACOES!$B$2:$B$2000,A171,AVERBACOES!$Q$2:$Q$2000,"Averbado MDF-e")+COUNTIFS(AVERBACOES!$B$2:$B$2000,A171,AVERBACOES!$Q$2:$Q$2000,"Averbado pelo embarcador")&gt;0,"Sim","Não"))</f>
        <v/>
      </c>
      <c r="BG171" s="7" t="str">
        <f>IF(A171="","",IFERROR(INDEX(AVERBACOES!$L:$L,MATCH(A171,AVERBACOES!$B:$B,0)),"—"))</f>
        <v/>
      </c>
      <c r="BH171" s="7"/>
      <c r="BI171" s="7"/>
      <c r="BJ171" s="7"/>
      <c r="BK171" s="7"/>
      <c r="BL171" s="7"/>
      <c r="BM171" s="7">
        <f t="shared" si="36"/>
        <v>0</v>
      </c>
      <c r="BN171" s="7" t="str">
        <f t="shared" si="37"/>
        <v/>
      </c>
      <c r="BO171" s="7" t="str">
        <f t="shared" si="38"/>
        <v/>
      </c>
      <c r="BP171" s="7" t="str">
        <f t="shared" si="39"/>
        <v/>
      </c>
      <c r="BQ171" s="7" t="str">
        <f t="shared" si="40"/>
        <v/>
      </c>
      <c r="BR171" s="12"/>
      <c r="BS171" s="7" t="str">
        <f t="shared" si="41"/>
        <v/>
      </c>
      <c r="BT171" s="7" t="str">
        <f>IF(C171="","",IF(BV171=0,"Sem posição registrada",IFERROR(INDEX(POSICOES!$E:$E,MATCH(C171&amp;"#"&amp;ROUND(BV171*1440,0),POSICOES!$R:$R,0)),"?")))</f>
        <v/>
      </c>
      <c r="BU171" s="7" t="str">
        <f>IF(OR(C171="",BV171=0),"",IFERROR(INDEX(POSICOES!$F:$F,MATCH(C171&amp;"#"&amp;ROUND(BV171*1440,0),POSICOES!$R:$R,0))&amp;"/"&amp;INDEX(POSICOES!$G:$G,MATCH(C171&amp;"#"&amp;ROUND(BV171*1440,0),POSICOES!$R:$R,0))&amp;" - "&amp;INDEX(POSICOES!$H:$H,MATCH(C171&amp;"#"&amp;ROUND(BV171*1440,0),POSICOES!$R:$R,0)),""))</f>
        <v/>
      </c>
      <c r="BV171" s="14">
        <f>IF(C171="",0,SUMPRODUCT(MAX((POSICOES!$C$2:$C$3000=C171)*POSICOES!$B$2:$B$3000)))</f>
        <v>0</v>
      </c>
      <c r="BW171" s="7" t="str">
        <f t="shared" ca="1" si="42"/>
        <v/>
      </c>
      <c r="BX171" s="7" t="str">
        <f t="shared" ca="1" si="43"/>
        <v/>
      </c>
      <c r="BY171" s="12"/>
      <c r="BZ171" s="12"/>
      <c r="CA171" s="7" t="str">
        <f>IF(A171="","",IF(COUNTIFS(FRONTEIRA!$B$2:$B$2000,A171,FRONTEIRA!$AA$2:$AA$2000,"Sim")=0,"",ROUND(SUMIFS(FRONTEIRA!$Y$2:$Y$2000,FRONTEIRA!$B$2:$B$2000,A171,FRONTEIRA!$AA$2:$AA$2000,"Sim"),1)))</f>
        <v/>
      </c>
      <c r="CB171" s="7" t="str">
        <f>IF(A171="","",IFERROR(INDEX(FRONTEIRA!$L:$L,MATCH(A171,FRONTEIRA!$B:$B,0)),""))</f>
        <v/>
      </c>
      <c r="CC171" s="7" t="str">
        <f>IF(A171="","",IF(COUNTIFS(OCORRENCIAS!$B$2:$B$2000,A171,OCORRENCIAS!$Z$2:$Z$2000,"Sim")&gt;0,"Sim","Não"))</f>
        <v/>
      </c>
      <c r="CD171" s="7" t="str">
        <f t="shared" si="44"/>
        <v/>
      </c>
      <c r="CE171" s="7"/>
      <c r="CF171" s="7" t="str">
        <f t="shared" ca="1" si="45"/>
        <v xml:space="preserve">Motorista GR; Motorista seguradora; Veículo GR; Checklist; Espelhamento; SMP; Averbação; </v>
      </c>
      <c r="CG171" s="7" t="str">
        <f t="shared" si="46"/>
        <v/>
      </c>
      <c r="CH171" s="7" t="str">
        <f t="shared" si="47"/>
        <v/>
      </c>
      <c r="CI171" s="7" t="str">
        <f t="shared" si="48"/>
        <v>Não</v>
      </c>
      <c r="CJ171" s="7" t="str">
        <f t="shared" si="49"/>
        <v/>
      </c>
      <c r="CK171" s="7"/>
      <c r="CL171" s="7"/>
      <c r="CM171" s="7"/>
      <c r="CN171" s="12"/>
      <c r="CO171" s="7"/>
      <c r="CP171" s="7" t="str">
        <f t="shared" ca="1" si="50"/>
        <v/>
      </c>
    </row>
    <row r="172" spans="1:94" x14ac:dyDescent="0.25">
      <c r="A172" s="7"/>
      <c r="B172" s="12"/>
      <c r="C172" s="7"/>
      <c r="D172" s="7"/>
      <c r="E172" s="7"/>
      <c r="F172" s="7" t="str">
        <f>IF(C172="","",IFERROR(INDEX(VEICULOS!$C:$C,MATCH(C172,VEICULOS!$A:$A,0)),"?")&amp;IF(D172="",""," + "&amp;IFERROR(INDEX(VEICULOS!$C:$C,MATCH(D172,VEICULOS!$A:$A,0)),"?"))&amp;IF(E172="",""," + "&amp;IFERROR(INDEX(VEICULOS!$C:$C,MATCH(E172,VEICULOS!$A:$A,0)),"?")))</f>
        <v/>
      </c>
      <c r="G172" s="7" t="str">
        <f>IF(C172="","",IFERROR(INDEX(VEICULOS!$I:$I,MATCH(C172,VEICULOS!$A:$A,0)),"Não cadastrado"))</f>
        <v/>
      </c>
      <c r="H172" s="7"/>
      <c r="I172" s="7" t="str">
        <f>IF(H172="","",IFERROR(INDEX(MOTORISTAS!$B:$B,MATCH(H172,MOTORISTAS!$A:$A,0)),"Não cadastrado"))</f>
        <v/>
      </c>
      <c r="J172" s="7"/>
      <c r="K172" s="7"/>
      <c r="L172" s="7" t="str">
        <f>IF(K172="","",IFERROR(INDEX(MOTORISTAS!$B:$B,MATCH(K172,MOTORISTAS!$A:$A,0)),"Não cadastrado"))</f>
        <v/>
      </c>
      <c r="M172" s="7" t="str">
        <f>IF(H172="","",IFERROR(INDEX(MOTORISTAS!$AA:$AA,MATCH(H172,MOTORISTAS!$A:$A,0)),"Não cadastrado"))</f>
        <v/>
      </c>
      <c r="N172" s="7" t="str">
        <f>IF(H172="","",IF(COUNTIFS(CONSULTAS!$C$2:$C$2000,H172,CONSULTAS!$E$2:$E$2000,"GR",CONSULTAS!$S$2:$S$2000,"Sim")&gt;0,"Sim","Não"))</f>
        <v/>
      </c>
      <c r="O172" s="7" t="str">
        <f>IF(H172="","",IFERROR(INDEX(CONSULTAS!$L:$L,MATCH(H172&amp;"#GR",CONSULTAS!$T:$T,0)),"—"))</f>
        <v/>
      </c>
      <c r="P172" s="13" t="str">
        <f>IF(H172="","",IFERROR(INDEX(CONSULTAS!$Q:$Q,MATCH(H172&amp;"#GR",CONSULTAS!$T:$T,0)),""))</f>
        <v/>
      </c>
      <c r="Q172" s="7" t="str">
        <f>IF(H172="","",IF(COUNTIFS(CONSULTAS!$C$2:$C$2000,H172,CONSULTAS!$E$2:$E$2000,"Seguradora",CONSULTAS!$S$2:$S$2000,"Sim")&gt;0,"Sim","Não"))</f>
        <v/>
      </c>
      <c r="R172" s="7" t="str">
        <f>IF(H172="","",IFERROR(INDEX(CONSULTAS!$L:$L,MATCH(H172&amp;"#Seguradora",CONSULTAS!$T:$T,0)),"—"))</f>
        <v/>
      </c>
      <c r="S172" s="13" t="str">
        <f>IF(H172="","",IFERROR(INDEX(CONSULTAS!$Q:$Q,MATCH(H172&amp;"#Seguradora",CONSULTAS!$T:$T,0)),""))</f>
        <v/>
      </c>
      <c r="T172" s="10" t="str">
        <f>IF(H172="","",IFERROR(INDEX(CONSULTAS!$N:$N,MATCH(H172&amp;"#GR",CONSULTAS!$T:$T,0)),""))</f>
        <v/>
      </c>
      <c r="U172" s="7" t="str">
        <f>IF(K172="","N/A",IF(AND(COUNTIFS(CONSULTAS!$C$2:$C$2000,K172,CONSULTAS!$E$2:$E$2000,"GR",CONSULTAS!$S$2:$S$2000,"Sim")&gt;0,COUNTIFS(CONSULTAS!$C$2:$C$2000,K172,CONSULTAS!$E$2:$E$2000,"Seguradora",CONSULTAS!$S$2:$S$2000,"Sim")&gt;0),"Sim","Não"))</f>
        <v>N/A</v>
      </c>
      <c r="V172" s="7" t="str">
        <f>IF(C172="","",IFERROR(INDEX(VEICULOS!$X:$X,MATCH(C172,VEICULOS!$A:$A,0)),"Não"))</f>
        <v/>
      </c>
      <c r="W172" s="7"/>
      <c r="X172" s="7"/>
      <c r="Y172" s="7"/>
      <c r="Z172" s="10"/>
      <c r="AA172" s="7"/>
      <c r="AB172" s="10" t="str">
        <f t="shared" si="34"/>
        <v/>
      </c>
      <c r="AC172" s="7">
        <f>IF(OR(Y172="",AB172=""),0,SUMPRODUCT((PGR_REGRAS!$C$2:$C$61=Y172)*(PGR_REGRAS!$D$2:$D$61&lt;=AB172)*(PGR_REGRAS!$E$2:$E$61&gt;=AB172)*(PGR_REGRAS!$C$2:$C$61&lt;&gt;"")*ROW(PGR_REGRAS!$C$2:$C$61)))</f>
        <v>0</v>
      </c>
      <c r="AD172" s="7" t="str">
        <f>IF(AC172=0,IF(Y172="","","Sem regra - consultar seguradora"),INDEX(PGR_REGRAS!$A:$A,AC172))</f>
        <v/>
      </c>
      <c r="AE172" s="7" t="str">
        <f>IF(AC172=0,"",INDEX(PGR_REGRAS!$T:$T,AC172))</f>
        <v/>
      </c>
      <c r="AF172" s="7" t="str">
        <f>IF(AC172=0,"",INDEX(PGR_REGRAS!$I:$I,AC172))</f>
        <v/>
      </c>
      <c r="AG172" s="7" t="str">
        <f>IF(AC172=0,"",INDEX(PGR_REGRAS!$K:$K,AC172))</f>
        <v/>
      </c>
      <c r="AH172" s="7" t="str">
        <f t="shared" si="35"/>
        <v/>
      </c>
      <c r="AI172" s="7"/>
      <c r="AJ172" s="7"/>
      <c r="AK172" s="7"/>
      <c r="AL172" s="7"/>
      <c r="AM172" s="7"/>
      <c r="AN172" s="7"/>
      <c r="AO172" s="13"/>
      <c r="AP172" s="12"/>
      <c r="AQ172" s="12"/>
      <c r="AR172" s="7" t="str">
        <f>IF(C172="","",IFERROR(INDEX(RASTREADORES!$F:$F,MATCH(C172&amp;"#Principal",RASTREADORES!$Y:$Y,0))&amp;" ("&amp;INDEX(RASTREADORES!$G:$G,MATCH(C172&amp;"#Principal",RASTREADORES!$Y:$Y,0))&amp;")","Sem rastreador principal"))</f>
        <v/>
      </c>
      <c r="AS172" s="7" t="str">
        <f>IF(C172="","",IFERROR(INDEX(RASTREADORES!$H:$H,MATCH(C172&amp;"#Principal",RASTREADORES!$Y:$Y,0)),"—"))</f>
        <v/>
      </c>
      <c r="AT172" s="7" t="str">
        <f>IF(C172="","",IFERROR(INDEX(RASTREADORES!$A:$A,MATCH(C172&amp;"#Redundante",RASTREADORES!$Y:$Y,0)),IFERROR(INDEX(RASTREADORES!$A:$A,MATCH(C172&amp;"#Isca retornável",RASTREADORES!$Y:$Y,0)),IFERROR(INDEX(RASTREADORES!$A:$A,MATCH(C172&amp;"#Isca descartável",RASTREADORES!$Y:$Y,0)),"Nenhum"))))</f>
        <v/>
      </c>
      <c r="AU172" s="7" t="str">
        <f>IF(C172="","",IFERROR(INDEX(RASTREADORES!$L:$L,MATCH(C172&amp;"#Principal",RASTREADORES!$Y:$Y,0)),""))</f>
        <v/>
      </c>
      <c r="AV172" s="7" t="str">
        <f>IF(C172="","",IF(COUNTIFS(ESPELHAMENTOS!$B$2:$B$2000,C172,ESPELHAMENTOS!$O$2:$O$2000,"Sim")&gt;0,"Sim","Não"))</f>
        <v/>
      </c>
      <c r="AW172" s="7" t="str">
        <f>IF(C172="","",COUNTIFS(ESPELHAMENTOS!$B$2:$B$2000,C172,ESPELHAMENTOS!$O$2:$O$2000,"Sim"))</f>
        <v/>
      </c>
      <c r="AX172" s="7" t="str">
        <f>IF(C172="","",IF(COUNTIFS(ESPELHAMENTOS!$B$2:$B$2000,C172,ESPELHAMENTOS!$O$2:$O$2000,"Sim",ESPELHAMENTOS!$E$2:$E$2000,"GR transportadora")&gt;0,"Sim","Não"))</f>
        <v/>
      </c>
      <c r="AY172" s="7" t="str">
        <f>IF(OR(AQ172="",C172=""),"",IFERROR(ROUND((AQ172-SUMPRODUCT(MIN((ESPELHAMENTOS!$C$2:$C$2000=A172)*ESPELHAMENTOS!$H$2:$H$2000+(ESPELHAMENTOS!$C$2:$C$2000&lt;&gt;A172)*99999)))*24,1),""))</f>
        <v/>
      </c>
      <c r="AZ172" s="7" t="str">
        <f ca="1">IF(C172="","",IF(COUNTIFS(CHECKLISTS!$B$2:$B$2000,C172,CHECKLISTS!$AH$2:$AH$2000,"Válido",CHECKLISTS!$AG$2:$AG$2000,"&gt;="&amp;INT(IF(AO172="",TODAY(),AO172)))+COUNTIFS(CHECKLISTS!$B$2:$B$2000,C172,CHECKLISTS!$AH$2:$AH$2000,"Vence &lt;=7d",CHECKLISTS!$AG$2:$AG$2000,"&gt;="&amp;INT(IF(AO172="",TODAY(),AO172)))&gt;0,"Sim","Não"))</f>
        <v/>
      </c>
      <c r="BA172" s="13" t="str">
        <f>IF(C172="","",IF(COUNTIFS(CHECKLISTS!$B$2:$B$2000,C172,CHECKLISTS!$AF$2:$AF$2000,"Aprovado")=0,"",SUMPRODUCT(MAX((CHECKLISTS!$B$2:$B$2000=C172)*CHECKLISTS!$AG$2:$AG$2000))))</f>
        <v/>
      </c>
      <c r="BB172" s="7" t="str">
        <f>IF(A172="","",IF(COUNTIFS(SMP!$B$2:$B$2000,A172,SMP!$I$2:$I$2000,"Liberada")+COUNTIFS(SMP!$B$2:$B$2000,A172,SMP!$I$2:$I$2000,"Em andamento")+COUNTIFS(SMP!$B$2:$B$2000,A172,SMP!$I$2:$I$2000,"Finalizada")&gt;0,"Sim","Não"))</f>
        <v/>
      </c>
      <c r="BC172" s="7" t="str">
        <f>IF(A172="","",IFERROR(INDEX(SMP!$A:$A,MATCH(A172,SMP!$B:$B,0)),"—"))</f>
        <v/>
      </c>
      <c r="BD172" s="7" t="str">
        <f>IF(A172="","",IFERROR(INDEX(SMP!$I:$I,MATCH(A172,SMP!$B:$B,0)),"Não aberta"))</f>
        <v/>
      </c>
      <c r="BE172" s="7" t="str">
        <f>IF(A172="","",IFERROR(INDEX(SMP!$D:$D,MATCH(A172,SMP!$B:$B,0)),""))</f>
        <v/>
      </c>
      <c r="BF172" s="7" t="str">
        <f>IF(A172="","",IF(COUNTIFS(AVERBACOES!$B$2:$B$2000,A172,AVERBACOES!$Q$2:$Q$2000,"Averbado completo")+COUNTIFS(AVERBACOES!$B$2:$B$2000,A172,AVERBACOES!$Q$2:$Q$2000,"Averbado CRT")+COUNTIFS(AVERBACOES!$B$2:$B$2000,A172,AVERBACOES!$Q$2:$Q$2000,"Averbado CT-e")+COUNTIFS(AVERBACOES!$B$2:$B$2000,A172,AVERBACOES!$Q$2:$Q$2000,"Averbado MDF-e")+COUNTIFS(AVERBACOES!$B$2:$B$2000,A172,AVERBACOES!$Q$2:$Q$2000,"Averbado pelo embarcador")&gt;0,"Sim","Não"))</f>
        <v/>
      </c>
      <c r="BG172" s="7" t="str">
        <f>IF(A172="","",IFERROR(INDEX(AVERBACOES!$L:$L,MATCH(A172,AVERBACOES!$B:$B,0)),"—"))</f>
        <v/>
      </c>
      <c r="BH172" s="7"/>
      <c r="BI172" s="7"/>
      <c r="BJ172" s="7"/>
      <c r="BK172" s="7"/>
      <c r="BL172" s="7"/>
      <c r="BM172" s="7">
        <f t="shared" si="36"/>
        <v>0</v>
      </c>
      <c r="BN172" s="7" t="str">
        <f t="shared" si="37"/>
        <v/>
      </c>
      <c r="BO172" s="7" t="str">
        <f t="shared" si="38"/>
        <v/>
      </c>
      <c r="BP172" s="7" t="str">
        <f t="shared" si="39"/>
        <v/>
      </c>
      <c r="BQ172" s="7" t="str">
        <f t="shared" si="40"/>
        <v/>
      </c>
      <c r="BR172" s="12"/>
      <c r="BS172" s="7" t="str">
        <f t="shared" si="41"/>
        <v/>
      </c>
      <c r="BT172" s="7" t="str">
        <f>IF(C172="","",IF(BV172=0,"Sem posição registrada",IFERROR(INDEX(POSICOES!$E:$E,MATCH(C172&amp;"#"&amp;ROUND(BV172*1440,0),POSICOES!$R:$R,0)),"?")))</f>
        <v/>
      </c>
      <c r="BU172" s="7" t="str">
        <f>IF(OR(C172="",BV172=0),"",IFERROR(INDEX(POSICOES!$F:$F,MATCH(C172&amp;"#"&amp;ROUND(BV172*1440,0),POSICOES!$R:$R,0))&amp;"/"&amp;INDEX(POSICOES!$G:$G,MATCH(C172&amp;"#"&amp;ROUND(BV172*1440,0),POSICOES!$R:$R,0))&amp;" - "&amp;INDEX(POSICOES!$H:$H,MATCH(C172&amp;"#"&amp;ROUND(BV172*1440,0),POSICOES!$R:$R,0)),""))</f>
        <v/>
      </c>
      <c r="BV172" s="14">
        <f>IF(C172="",0,SUMPRODUCT(MAX((POSICOES!$C$2:$C$3000=C172)*POSICOES!$B$2:$B$3000)))</f>
        <v>0</v>
      </c>
      <c r="BW172" s="7" t="str">
        <f t="shared" ca="1" si="42"/>
        <v/>
      </c>
      <c r="BX172" s="7" t="str">
        <f t="shared" ca="1" si="43"/>
        <v/>
      </c>
      <c r="BY172" s="12"/>
      <c r="BZ172" s="12"/>
      <c r="CA172" s="7" t="str">
        <f>IF(A172="","",IF(COUNTIFS(FRONTEIRA!$B$2:$B$2000,A172,FRONTEIRA!$AA$2:$AA$2000,"Sim")=0,"",ROUND(SUMIFS(FRONTEIRA!$Y$2:$Y$2000,FRONTEIRA!$B$2:$B$2000,A172,FRONTEIRA!$AA$2:$AA$2000,"Sim"),1)))</f>
        <v/>
      </c>
      <c r="CB172" s="7" t="str">
        <f>IF(A172="","",IFERROR(INDEX(FRONTEIRA!$L:$L,MATCH(A172,FRONTEIRA!$B:$B,0)),""))</f>
        <v/>
      </c>
      <c r="CC172" s="7" t="str">
        <f>IF(A172="","",IF(COUNTIFS(OCORRENCIAS!$B$2:$B$2000,A172,OCORRENCIAS!$Z$2:$Z$2000,"Sim")&gt;0,"Sim","Não"))</f>
        <v/>
      </c>
      <c r="CD172" s="7" t="str">
        <f t="shared" si="44"/>
        <v/>
      </c>
      <c r="CE172" s="7"/>
      <c r="CF172" s="7" t="str">
        <f t="shared" ca="1" si="45"/>
        <v xml:space="preserve">Motorista GR; Motorista seguradora; Veículo GR; Checklist; Espelhamento; SMP; Averbação; </v>
      </c>
      <c r="CG172" s="7" t="str">
        <f t="shared" si="46"/>
        <v/>
      </c>
      <c r="CH172" s="7" t="str">
        <f t="shared" si="47"/>
        <v/>
      </c>
      <c r="CI172" s="7" t="str">
        <f t="shared" si="48"/>
        <v>Não</v>
      </c>
      <c r="CJ172" s="7" t="str">
        <f t="shared" si="49"/>
        <v/>
      </c>
      <c r="CK172" s="7"/>
      <c r="CL172" s="7"/>
      <c r="CM172" s="7"/>
      <c r="CN172" s="12"/>
      <c r="CO172" s="7"/>
      <c r="CP172" s="7" t="str">
        <f t="shared" ca="1" si="50"/>
        <v/>
      </c>
    </row>
    <row r="173" spans="1:94" x14ac:dyDescent="0.25">
      <c r="A173" s="7"/>
      <c r="B173" s="12"/>
      <c r="C173" s="7"/>
      <c r="D173" s="7"/>
      <c r="E173" s="7"/>
      <c r="F173" s="7" t="str">
        <f>IF(C173="","",IFERROR(INDEX(VEICULOS!$C:$C,MATCH(C173,VEICULOS!$A:$A,0)),"?")&amp;IF(D173="",""," + "&amp;IFERROR(INDEX(VEICULOS!$C:$C,MATCH(D173,VEICULOS!$A:$A,0)),"?"))&amp;IF(E173="",""," + "&amp;IFERROR(INDEX(VEICULOS!$C:$C,MATCH(E173,VEICULOS!$A:$A,0)),"?")))</f>
        <v/>
      </c>
      <c r="G173" s="7" t="str">
        <f>IF(C173="","",IFERROR(INDEX(VEICULOS!$I:$I,MATCH(C173,VEICULOS!$A:$A,0)),"Não cadastrado"))</f>
        <v/>
      </c>
      <c r="H173" s="7"/>
      <c r="I173" s="7" t="str">
        <f>IF(H173="","",IFERROR(INDEX(MOTORISTAS!$B:$B,MATCH(H173,MOTORISTAS!$A:$A,0)),"Não cadastrado"))</f>
        <v/>
      </c>
      <c r="J173" s="7"/>
      <c r="K173" s="7"/>
      <c r="L173" s="7" t="str">
        <f>IF(K173="","",IFERROR(INDEX(MOTORISTAS!$B:$B,MATCH(K173,MOTORISTAS!$A:$A,0)),"Não cadastrado"))</f>
        <v/>
      </c>
      <c r="M173" s="7" t="str">
        <f>IF(H173="","",IFERROR(INDEX(MOTORISTAS!$AA:$AA,MATCH(H173,MOTORISTAS!$A:$A,0)),"Não cadastrado"))</f>
        <v/>
      </c>
      <c r="N173" s="7" t="str">
        <f>IF(H173="","",IF(COUNTIFS(CONSULTAS!$C$2:$C$2000,H173,CONSULTAS!$E$2:$E$2000,"GR",CONSULTAS!$S$2:$S$2000,"Sim")&gt;0,"Sim","Não"))</f>
        <v/>
      </c>
      <c r="O173" s="7" t="str">
        <f>IF(H173="","",IFERROR(INDEX(CONSULTAS!$L:$L,MATCH(H173&amp;"#GR",CONSULTAS!$T:$T,0)),"—"))</f>
        <v/>
      </c>
      <c r="P173" s="13" t="str">
        <f>IF(H173="","",IFERROR(INDEX(CONSULTAS!$Q:$Q,MATCH(H173&amp;"#GR",CONSULTAS!$T:$T,0)),""))</f>
        <v/>
      </c>
      <c r="Q173" s="7" t="str">
        <f>IF(H173="","",IF(COUNTIFS(CONSULTAS!$C$2:$C$2000,H173,CONSULTAS!$E$2:$E$2000,"Seguradora",CONSULTAS!$S$2:$S$2000,"Sim")&gt;0,"Sim","Não"))</f>
        <v/>
      </c>
      <c r="R173" s="7" t="str">
        <f>IF(H173="","",IFERROR(INDEX(CONSULTAS!$L:$L,MATCH(H173&amp;"#Seguradora",CONSULTAS!$T:$T,0)),"—"))</f>
        <v/>
      </c>
      <c r="S173" s="13" t="str">
        <f>IF(H173="","",IFERROR(INDEX(CONSULTAS!$Q:$Q,MATCH(H173&amp;"#Seguradora",CONSULTAS!$T:$T,0)),""))</f>
        <v/>
      </c>
      <c r="T173" s="10" t="str">
        <f>IF(H173="","",IFERROR(INDEX(CONSULTAS!$N:$N,MATCH(H173&amp;"#GR",CONSULTAS!$T:$T,0)),""))</f>
        <v/>
      </c>
      <c r="U173" s="7" t="str">
        <f>IF(K173="","N/A",IF(AND(COUNTIFS(CONSULTAS!$C$2:$C$2000,K173,CONSULTAS!$E$2:$E$2000,"GR",CONSULTAS!$S$2:$S$2000,"Sim")&gt;0,COUNTIFS(CONSULTAS!$C$2:$C$2000,K173,CONSULTAS!$E$2:$E$2000,"Seguradora",CONSULTAS!$S$2:$S$2000,"Sim")&gt;0),"Sim","Não"))</f>
        <v>N/A</v>
      </c>
      <c r="V173" s="7" t="str">
        <f>IF(C173="","",IFERROR(INDEX(VEICULOS!$X:$X,MATCH(C173,VEICULOS!$A:$A,0)),"Não"))</f>
        <v/>
      </c>
      <c r="W173" s="7"/>
      <c r="X173" s="7"/>
      <c r="Y173" s="7"/>
      <c r="Z173" s="10"/>
      <c r="AA173" s="7"/>
      <c r="AB173" s="10" t="str">
        <f t="shared" si="34"/>
        <v/>
      </c>
      <c r="AC173" s="7">
        <f>IF(OR(Y173="",AB173=""),0,SUMPRODUCT((PGR_REGRAS!$C$2:$C$61=Y173)*(PGR_REGRAS!$D$2:$D$61&lt;=AB173)*(PGR_REGRAS!$E$2:$E$61&gt;=AB173)*(PGR_REGRAS!$C$2:$C$61&lt;&gt;"")*ROW(PGR_REGRAS!$C$2:$C$61)))</f>
        <v>0</v>
      </c>
      <c r="AD173" s="7" t="str">
        <f>IF(AC173=0,IF(Y173="","","Sem regra - consultar seguradora"),INDEX(PGR_REGRAS!$A:$A,AC173))</f>
        <v/>
      </c>
      <c r="AE173" s="7" t="str">
        <f>IF(AC173=0,"",INDEX(PGR_REGRAS!$T:$T,AC173))</f>
        <v/>
      </c>
      <c r="AF173" s="7" t="str">
        <f>IF(AC173=0,"",INDEX(PGR_REGRAS!$I:$I,AC173))</f>
        <v/>
      </c>
      <c r="AG173" s="7" t="str">
        <f>IF(AC173=0,"",INDEX(PGR_REGRAS!$K:$K,AC173))</f>
        <v/>
      </c>
      <c r="AH173" s="7" t="str">
        <f t="shared" si="35"/>
        <v/>
      </c>
      <c r="AI173" s="7"/>
      <c r="AJ173" s="7"/>
      <c r="AK173" s="7"/>
      <c r="AL173" s="7"/>
      <c r="AM173" s="7"/>
      <c r="AN173" s="7"/>
      <c r="AO173" s="13"/>
      <c r="AP173" s="12"/>
      <c r="AQ173" s="12"/>
      <c r="AR173" s="7" t="str">
        <f>IF(C173="","",IFERROR(INDEX(RASTREADORES!$F:$F,MATCH(C173&amp;"#Principal",RASTREADORES!$Y:$Y,0))&amp;" ("&amp;INDEX(RASTREADORES!$G:$G,MATCH(C173&amp;"#Principal",RASTREADORES!$Y:$Y,0))&amp;")","Sem rastreador principal"))</f>
        <v/>
      </c>
      <c r="AS173" s="7" t="str">
        <f>IF(C173="","",IFERROR(INDEX(RASTREADORES!$H:$H,MATCH(C173&amp;"#Principal",RASTREADORES!$Y:$Y,0)),"—"))</f>
        <v/>
      </c>
      <c r="AT173" s="7" t="str">
        <f>IF(C173="","",IFERROR(INDEX(RASTREADORES!$A:$A,MATCH(C173&amp;"#Redundante",RASTREADORES!$Y:$Y,0)),IFERROR(INDEX(RASTREADORES!$A:$A,MATCH(C173&amp;"#Isca retornável",RASTREADORES!$Y:$Y,0)),IFERROR(INDEX(RASTREADORES!$A:$A,MATCH(C173&amp;"#Isca descartável",RASTREADORES!$Y:$Y,0)),"Nenhum"))))</f>
        <v/>
      </c>
      <c r="AU173" s="7" t="str">
        <f>IF(C173="","",IFERROR(INDEX(RASTREADORES!$L:$L,MATCH(C173&amp;"#Principal",RASTREADORES!$Y:$Y,0)),""))</f>
        <v/>
      </c>
      <c r="AV173" s="7" t="str">
        <f>IF(C173="","",IF(COUNTIFS(ESPELHAMENTOS!$B$2:$B$2000,C173,ESPELHAMENTOS!$O$2:$O$2000,"Sim")&gt;0,"Sim","Não"))</f>
        <v/>
      </c>
      <c r="AW173" s="7" t="str">
        <f>IF(C173="","",COUNTIFS(ESPELHAMENTOS!$B$2:$B$2000,C173,ESPELHAMENTOS!$O$2:$O$2000,"Sim"))</f>
        <v/>
      </c>
      <c r="AX173" s="7" t="str">
        <f>IF(C173="","",IF(COUNTIFS(ESPELHAMENTOS!$B$2:$B$2000,C173,ESPELHAMENTOS!$O$2:$O$2000,"Sim",ESPELHAMENTOS!$E$2:$E$2000,"GR transportadora")&gt;0,"Sim","Não"))</f>
        <v/>
      </c>
      <c r="AY173" s="7" t="str">
        <f>IF(OR(AQ173="",C173=""),"",IFERROR(ROUND((AQ173-SUMPRODUCT(MIN((ESPELHAMENTOS!$C$2:$C$2000=A173)*ESPELHAMENTOS!$H$2:$H$2000+(ESPELHAMENTOS!$C$2:$C$2000&lt;&gt;A173)*99999)))*24,1),""))</f>
        <v/>
      </c>
      <c r="AZ173" s="7" t="str">
        <f ca="1">IF(C173="","",IF(COUNTIFS(CHECKLISTS!$B$2:$B$2000,C173,CHECKLISTS!$AH$2:$AH$2000,"Válido",CHECKLISTS!$AG$2:$AG$2000,"&gt;="&amp;INT(IF(AO173="",TODAY(),AO173)))+COUNTIFS(CHECKLISTS!$B$2:$B$2000,C173,CHECKLISTS!$AH$2:$AH$2000,"Vence &lt;=7d",CHECKLISTS!$AG$2:$AG$2000,"&gt;="&amp;INT(IF(AO173="",TODAY(),AO173)))&gt;0,"Sim","Não"))</f>
        <v/>
      </c>
      <c r="BA173" s="13" t="str">
        <f>IF(C173="","",IF(COUNTIFS(CHECKLISTS!$B$2:$B$2000,C173,CHECKLISTS!$AF$2:$AF$2000,"Aprovado")=0,"",SUMPRODUCT(MAX((CHECKLISTS!$B$2:$B$2000=C173)*CHECKLISTS!$AG$2:$AG$2000))))</f>
        <v/>
      </c>
      <c r="BB173" s="7" t="str">
        <f>IF(A173="","",IF(COUNTIFS(SMP!$B$2:$B$2000,A173,SMP!$I$2:$I$2000,"Liberada")+COUNTIFS(SMP!$B$2:$B$2000,A173,SMP!$I$2:$I$2000,"Em andamento")+COUNTIFS(SMP!$B$2:$B$2000,A173,SMP!$I$2:$I$2000,"Finalizada")&gt;0,"Sim","Não"))</f>
        <v/>
      </c>
      <c r="BC173" s="7" t="str">
        <f>IF(A173="","",IFERROR(INDEX(SMP!$A:$A,MATCH(A173,SMP!$B:$B,0)),"—"))</f>
        <v/>
      </c>
      <c r="BD173" s="7" t="str">
        <f>IF(A173="","",IFERROR(INDEX(SMP!$I:$I,MATCH(A173,SMP!$B:$B,0)),"Não aberta"))</f>
        <v/>
      </c>
      <c r="BE173" s="7" t="str">
        <f>IF(A173="","",IFERROR(INDEX(SMP!$D:$D,MATCH(A173,SMP!$B:$B,0)),""))</f>
        <v/>
      </c>
      <c r="BF173" s="7" t="str">
        <f>IF(A173="","",IF(COUNTIFS(AVERBACOES!$B$2:$B$2000,A173,AVERBACOES!$Q$2:$Q$2000,"Averbado completo")+COUNTIFS(AVERBACOES!$B$2:$B$2000,A173,AVERBACOES!$Q$2:$Q$2000,"Averbado CRT")+COUNTIFS(AVERBACOES!$B$2:$B$2000,A173,AVERBACOES!$Q$2:$Q$2000,"Averbado CT-e")+COUNTIFS(AVERBACOES!$B$2:$B$2000,A173,AVERBACOES!$Q$2:$Q$2000,"Averbado MDF-e")+COUNTIFS(AVERBACOES!$B$2:$B$2000,A173,AVERBACOES!$Q$2:$Q$2000,"Averbado pelo embarcador")&gt;0,"Sim","Não"))</f>
        <v/>
      </c>
      <c r="BG173" s="7" t="str">
        <f>IF(A173="","",IFERROR(INDEX(AVERBACOES!$L:$L,MATCH(A173,AVERBACOES!$B:$B,0)),"—"))</f>
        <v/>
      </c>
      <c r="BH173" s="7"/>
      <c r="BI173" s="7"/>
      <c r="BJ173" s="7"/>
      <c r="BK173" s="7"/>
      <c r="BL173" s="7"/>
      <c r="BM173" s="7">
        <f t="shared" si="36"/>
        <v>0</v>
      </c>
      <c r="BN173" s="7" t="str">
        <f t="shared" si="37"/>
        <v/>
      </c>
      <c r="BO173" s="7" t="str">
        <f t="shared" si="38"/>
        <v/>
      </c>
      <c r="BP173" s="7" t="str">
        <f t="shared" si="39"/>
        <v/>
      </c>
      <c r="BQ173" s="7" t="str">
        <f t="shared" si="40"/>
        <v/>
      </c>
      <c r="BR173" s="12"/>
      <c r="BS173" s="7" t="str">
        <f t="shared" si="41"/>
        <v/>
      </c>
      <c r="BT173" s="7" t="str">
        <f>IF(C173="","",IF(BV173=0,"Sem posição registrada",IFERROR(INDEX(POSICOES!$E:$E,MATCH(C173&amp;"#"&amp;ROUND(BV173*1440,0),POSICOES!$R:$R,0)),"?")))</f>
        <v/>
      </c>
      <c r="BU173" s="7" t="str">
        <f>IF(OR(C173="",BV173=0),"",IFERROR(INDEX(POSICOES!$F:$F,MATCH(C173&amp;"#"&amp;ROUND(BV173*1440,0),POSICOES!$R:$R,0))&amp;"/"&amp;INDEX(POSICOES!$G:$G,MATCH(C173&amp;"#"&amp;ROUND(BV173*1440,0),POSICOES!$R:$R,0))&amp;" - "&amp;INDEX(POSICOES!$H:$H,MATCH(C173&amp;"#"&amp;ROUND(BV173*1440,0),POSICOES!$R:$R,0)),""))</f>
        <v/>
      </c>
      <c r="BV173" s="14">
        <f>IF(C173="",0,SUMPRODUCT(MAX((POSICOES!$C$2:$C$3000=C173)*POSICOES!$B$2:$B$3000)))</f>
        <v>0</v>
      </c>
      <c r="BW173" s="7" t="str">
        <f t="shared" ca="1" si="42"/>
        <v/>
      </c>
      <c r="BX173" s="7" t="str">
        <f t="shared" ca="1" si="43"/>
        <v/>
      </c>
      <c r="BY173" s="12"/>
      <c r="BZ173" s="12"/>
      <c r="CA173" s="7" t="str">
        <f>IF(A173="","",IF(COUNTIFS(FRONTEIRA!$B$2:$B$2000,A173,FRONTEIRA!$AA$2:$AA$2000,"Sim")=0,"",ROUND(SUMIFS(FRONTEIRA!$Y$2:$Y$2000,FRONTEIRA!$B$2:$B$2000,A173,FRONTEIRA!$AA$2:$AA$2000,"Sim"),1)))</f>
        <v/>
      </c>
      <c r="CB173" s="7" t="str">
        <f>IF(A173="","",IFERROR(INDEX(FRONTEIRA!$L:$L,MATCH(A173,FRONTEIRA!$B:$B,0)),""))</f>
        <v/>
      </c>
      <c r="CC173" s="7" t="str">
        <f>IF(A173="","",IF(COUNTIFS(OCORRENCIAS!$B$2:$B$2000,A173,OCORRENCIAS!$Z$2:$Z$2000,"Sim")&gt;0,"Sim","Não"))</f>
        <v/>
      </c>
      <c r="CD173" s="7" t="str">
        <f t="shared" si="44"/>
        <v/>
      </c>
      <c r="CE173" s="7"/>
      <c r="CF173" s="7" t="str">
        <f t="shared" ca="1" si="45"/>
        <v xml:space="preserve">Motorista GR; Motorista seguradora; Veículo GR; Checklist; Espelhamento; SMP; Averbação; </v>
      </c>
      <c r="CG173" s="7" t="str">
        <f t="shared" si="46"/>
        <v/>
      </c>
      <c r="CH173" s="7" t="str">
        <f t="shared" si="47"/>
        <v/>
      </c>
      <c r="CI173" s="7" t="str">
        <f t="shared" si="48"/>
        <v>Não</v>
      </c>
      <c r="CJ173" s="7" t="str">
        <f t="shared" si="49"/>
        <v/>
      </c>
      <c r="CK173" s="7"/>
      <c r="CL173" s="7"/>
      <c r="CM173" s="7"/>
      <c r="CN173" s="12"/>
      <c r="CO173" s="7"/>
      <c r="CP173" s="7" t="str">
        <f t="shared" ca="1" si="50"/>
        <v/>
      </c>
    </row>
    <row r="174" spans="1:94" x14ac:dyDescent="0.25">
      <c r="A174" s="7"/>
      <c r="B174" s="12"/>
      <c r="C174" s="7"/>
      <c r="D174" s="7"/>
      <c r="E174" s="7"/>
      <c r="F174" s="7" t="str">
        <f>IF(C174="","",IFERROR(INDEX(VEICULOS!$C:$C,MATCH(C174,VEICULOS!$A:$A,0)),"?")&amp;IF(D174="",""," + "&amp;IFERROR(INDEX(VEICULOS!$C:$C,MATCH(D174,VEICULOS!$A:$A,0)),"?"))&amp;IF(E174="",""," + "&amp;IFERROR(INDEX(VEICULOS!$C:$C,MATCH(E174,VEICULOS!$A:$A,0)),"?")))</f>
        <v/>
      </c>
      <c r="G174" s="7" t="str">
        <f>IF(C174="","",IFERROR(INDEX(VEICULOS!$I:$I,MATCH(C174,VEICULOS!$A:$A,0)),"Não cadastrado"))</f>
        <v/>
      </c>
      <c r="H174" s="7"/>
      <c r="I174" s="7" t="str">
        <f>IF(H174="","",IFERROR(INDEX(MOTORISTAS!$B:$B,MATCH(H174,MOTORISTAS!$A:$A,0)),"Não cadastrado"))</f>
        <v/>
      </c>
      <c r="J174" s="7"/>
      <c r="K174" s="7"/>
      <c r="L174" s="7" t="str">
        <f>IF(K174="","",IFERROR(INDEX(MOTORISTAS!$B:$B,MATCH(K174,MOTORISTAS!$A:$A,0)),"Não cadastrado"))</f>
        <v/>
      </c>
      <c r="M174" s="7" t="str">
        <f>IF(H174="","",IFERROR(INDEX(MOTORISTAS!$AA:$AA,MATCH(H174,MOTORISTAS!$A:$A,0)),"Não cadastrado"))</f>
        <v/>
      </c>
      <c r="N174" s="7" t="str">
        <f>IF(H174="","",IF(COUNTIFS(CONSULTAS!$C$2:$C$2000,H174,CONSULTAS!$E$2:$E$2000,"GR",CONSULTAS!$S$2:$S$2000,"Sim")&gt;0,"Sim","Não"))</f>
        <v/>
      </c>
      <c r="O174" s="7" t="str">
        <f>IF(H174="","",IFERROR(INDEX(CONSULTAS!$L:$L,MATCH(H174&amp;"#GR",CONSULTAS!$T:$T,0)),"—"))</f>
        <v/>
      </c>
      <c r="P174" s="13" t="str">
        <f>IF(H174="","",IFERROR(INDEX(CONSULTAS!$Q:$Q,MATCH(H174&amp;"#GR",CONSULTAS!$T:$T,0)),""))</f>
        <v/>
      </c>
      <c r="Q174" s="7" t="str">
        <f>IF(H174="","",IF(COUNTIFS(CONSULTAS!$C$2:$C$2000,H174,CONSULTAS!$E$2:$E$2000,"Seguradora",CONSULTAS!$S$2:$S$2000,"Sim")&gt;0,"Sim","Não"))</f>
        <v/>
      </c>
      <c r="R174" s="7" t="str">
        <f>IF(H174="","",IFERROR(INDEX(CONSULTAS!$L:$L,MATCH(H174&amp;"#Seguradora",CONSULTAS!$T:$T,0)),"—"))</f>
        <v/>
      </c>
      <c r="S174" s="13" t="str">
        <f>IF(H174="","",IFERROR(INDEX(CONSULTAS!$Q:$Q,MATCH(H174&amp;"#Seguradora",CONSULTAS!$T:$T,0)),""))</f>
        <v/>
      </c>
      <c r="T174" s="10" t="str">
        <f>IF(H174="","",IFERROR(INDEX(CONSULTAS!$N:$N,MATCH(H174&amp;"#GR",CONSULTAS!$T:$T,0)),""))</f>
        <v/>
      </c>
      <c r="U174" s="7" t="str">
        <f>IF(K174="","N/A",IF(AND(COUNTIFS(CONSULTAS!$C$2:$C$2000,K174,CONSULTAS!$E$2:$E$2000,"GR",CONSULTAS!$S$2:$S$2000,"Sim")&gt;0,COUNTIFS(CONSULTAS!$C$2:$C$2000,K174,CONSULTAS!$E$2:$E$2000,"Seguradora",CONSULTAS!$S$2:$S$2000,"Sim")&gt;0),"Sim","Não"))</f>
        <v>N/A</v>
      </c>
      <c r="V174" s="7" t="str">
        <f>IF(C174="","",IFERROR(INDEX(VEICULOS!$X:$X,MATCH(C174,VEICULOS!$A:$A,0)),"Não"))</f>
        <v/>
      </c>
      <c r="W174" s="7"/>
      <c r="X174" s="7"/>
      <c r="Y174" s="7"/>
      <c r="Z174" s="10"/>
      <c r="AA174" s="7"/>
      <c r="AB174" s="10" t="str">
        <f t="shared" si="34"/>
        <v/>
      </c>
      <c r="AC174" s="7">
        <f>IF(OR(Y174="",AB174=""),0,SUMPRODUCT((PGR_REGRAS!$C$2:$C$61=Y174)*(PGR_REGRAS!$D$2:$D$61&lt;=AB174)*(PGR_REGRAS!$E$2:$E$61&gt;=AB174)*(PGR_REGRAS!$C$2:$C$61&lt;&gt;"")*ROW(PGR_REGRAS!$C$2:$C$61)))</f>
        <v>0</v>
      </c>
      <c r="AD174" s="7" t="str">
        <f>IF(AC174=0,IF(Y174="","","Sem regra - consultar seguradora"),INDEX(PGR_REGRAS!$A:$A,AC174))</f>
        <v/>
      </c>
      <c r="AE174" s="7" t="str">
        <f>IF(AC174=0,"",INDEX(PGR_REGRAS!$T:$T,AC174))</f>
        <v/>
      </c>
      <c r="AF174" s="7" t="str">
        <f>IF(AC174=0,"",INDEX(PGR_REGRAS!$I:$I,AC174))</f>
        <v/>
      </c>
      <c r="AG174" s="7" t="str">
        <f>IF(AC174=0,"",INDEX(PGR_REGRAS!$K:$K,AC174))</f>
        <v/>
      </c>
      <c r="AH174" s="7" t="str">
        <f t="shared" si="35"/>
        <v/>
      </c>
      <c r="AI174" s="7"/>
      <c r="AJ174" s="7"/>
      <c r="AK174" s="7"/>
      <c r="AL174" s="7"/>
      <c r="AM174" s="7"/>
      <c r="AN174" s="7"/>
      <c r="AO174" s="13"/>
      <c r="AP174" s="12"/>
      <c r="AQ174" s="12"/>
      <c r="AR174" s="7" t="str">
        <f>IF(C174="","",IFERROR(INDEX(RASTREADORES!$F:$F,MATCH(C174&amp;"#Principal",RASTREADORES!$Y:$Y,0))&amp;" ("&amp;INDEX(RASTREADORES!$G:$G,MATCH(C174&amp;"#Principal",RASTREADORES!$Y:$Y,0))&amp;")","Sem rastreador principal"))</f>
        <v/>
      </c>
      <c r="AS174" s="7" t="str">
        <f>IF(C174="","",IFERROR(INDEX(RASTREADORES!$H:$H,MATCH(C174&amp;"#Principal",RASTREADORES!$Y:$Y,0)),"—"))</f>
        <v/>
      </c>
      <c r="AT174" s="7" t="str">
        <f>IF(C174="","",IFERROR(INDEX(RASTREADORES!$A:$A,MATCH(C174&amp;"#Redundante",RASTREADORES!$Y:$Y,0)),IFERROR(INDEX(RASTREADORES!$A:$A,MATCH(C174&amp;"#Isca retornável",RASTREADORES!$Y:$Y,0)),IFERROR(INDEX(RASTREADORES!$A:$A,MATCH(C174&amp;"#Isca descartável",RASTREADORES!$Y:$Y,0)),"Nenhum"))))</f>
        <v/>
      </c>
      <c r="AU174" s="7" t="str">
        <f>IF(C174="","",IFERROR(INDEX(RASTREADORES!$L:$L,MATCH(C174&amp;"#Principal",RASTREADORES!$Y:$Y,0)),""))</f>
        <v/>
      </c>
      <c r="AV174" s="7" t="str">
        <f>IF(C174="","",IF(COUNTIFS(ESPELHAMENTOS!$B$2:$B$2000,C174,ESPELHAMENTOS!$O$2:$O$2000,"Sim")&gt;0,"Sim","Não"))</f>
        <v/>
      </c>
      <c r="AW174" s="7" t="str">
        <f>IF(C174="","",COUNTIFS(ESPELHAMENTOS!$B$2:$B$2000,C174,ESPELHAMENTOS!$O$2:$O$2000,"Sim"))</f>
        <v/>
      </c>
      <c r="AX174" s="7" t="str">
        <f>IF(C174="","",IF(COUNTIFS(ESPELHAMENTOS!$B$2:$B$2000,C174,ESPELHAMENTOS!$O$2:$O$2000,"Sim",ESPELHAMENTOS!$E$2:$E$2000,"GR transportadora")&gt;0,"Sim","Não"))</f>
        <v/>
      </c>
      <c r="AY174" s="7" t="str">
        <f>IF(OR(AQ174="",C174=""),"",IFERROR(ROUND((AQ174-SUMPRODUCT(MIN((ESPELHAMENTOS!$C$2:$C$2000=A174)*ESPELHAMENTOS!$H$2:$H$2000+(ESPELHAMENTOS!$C$2:$C$2000&lt;&gt;A174)*99999)))*24,1),""))</f>
        <v/>
      </c>
      <c r="AZ174" s="7" t="str">
        <f ca="1">IF(C174="","",IF(COUNTIFS(CHECKLISTS!$B$2:$B$2000,C174,CHECKLISTS!$AH$2:$AH$2000,"Válido",CHECKLISTS!$AG$2:$AG$2000,"&gt;="&amp;INT(IF(AO174="",TODAY(),AO174)))+COUNTIFS(CHECKLISTS!$B$2:$B$2000,C174,CHECKLISTS!$AH$2:$AH$2000,"Vence &lt;=7d",CHECKLISTS!$AG$2:$AG$2000,"&gt;="&amp;INT(IF(AO174="",TODAY(),AO174)))&gt;0,"Sim","Não"))</f>
        <v/>
      </c>
      <c r="BA174" s="13" t="str">
        <f>IF(C174="","",IF(COUNTIFS(CHECKLISTS!$B$2:$B$2000,C174,CHECKLISTS!$AF$2:$AF$2000,"Aprovado")=0,"",SUMPRODUCT(MAX((CHECKLISTS!$B$2:$B$2000=C174)*CHECKLISTS!$AG$2:$AG$2000))))</f>
        <v/>
      </c>
      <c r="BB174" s="7" t="str">
        <f>IF(A174="","",IF(COUNTIFS(SMP!$B$2:$B$2000,A174,SMP!$I$2:$I$2000,"Liberada")+COUNTIFS(SMP!$B$2:$B$2000,A174,SMP!$I$2:$I$2000,"Em andamento")+COUNTIFS(SMP!$B$2:$B$2000,A174,SMP!$I$2:$I$2000,"Finalizada")&gt;0,"Sim","Não"))</f>
        <v/>
      </c>
      <c r="BC174" s="7" t="str">
        <f>IF(A174="","",IFERROR(INDEX(SMP!$A:$A,MATCH(A174,SMP!$B:$B,0)),"—"))</f>
        <v/>
      </c>
      <c r="BD174" s="7" t="str">
        <f>IF(A174="","",IFERROR(INDEX(SMP!$I:$I,MATCH(A174,SMP!$B:$B,0)),"Não aberta"))</f>
        <v/>
      </c>
      <c r="BE174" s="7" t="str">
        <f>IF(A174="","",IFERROR(INDEX(SMP!$D:$D,MATCH(A174,SMP!$B:$B,0)),""))</f>
        <v/>
      </c>
      <c r="BF174" s="7" t="str">
        <f>IF(A174="","",IF(COUNTIFS(AVERBACOES!$B$2:$B$2000,A174,AVERBACOES!$Q$2:$Q$2000,"Averbado completo")+COUNTIFS(AVERBACOES!$B$2:$B$2000,A174,AVERBACOES!$Q$2:$Q$2000,"Averbado CRT")+COUNTIFS(AVERBACOES!$B$2:$B$2000,A174,AVERBACOES!$Q$2:$Q$2000,"Averbado CT-e")+COUNTIFS(AVERBACOES!$B$2:$B$2000,A174,AVERBACOES!$Q$2:$Q$2000,"Averbado MDF-e")+COUNTIFS(AVERBACOES!$B$2:$B$2000,A174,AVERBACOES!$Q$2:$Q$2000,"Averbado pelo embarcador")&gt;0,"Sim","Não"))</f>
        <v/>
      </c>
      <c r="BG174" s="7" t="str">
        <f>IF(A174="","",IFERROR(INDEX(AVERBACOES!$L:$L,MATCH(A174,AVERBACOES!$B:$B,0)),"—"))</f>
        <v/>
      </c>
      <c r="BH174" s="7"/>
      <c r="BI174" s="7"/>
      <c r="BJ174" s="7"/>
      <c r="BK174" s="7"/>
      <c r="BL174" s="7"/>
      <c r="BM174" s="7">
        <f t="shared" si="36"/>
        <v>0</v>
      </c>
      <c r="BN174" s="7" t="str">
        <f t="shared" si="37"/>
        <v/>
      </c>
      <c r="BO174" s="7" t="str">
        <f t="shared" si="38"/>
        <v/>
      </c>
      <c r="BP174" s="7" t="str">
        <f t="shared" si="39"/>
        <v/>
      </c>
      <c r="BQ174" s="7" t="str">
        <f t="shared" si="40"/>
        <v/>
      </c>
      <c r="BR174" s="12"/>
      <c r="BS174" s="7" t="str">
        <f t="shared" si="41"/>
        <v/>
      </c>
      <c r="BT174" s="7" t="str">
        <f>IF(C174="","",IF(BV174=0,"Sem posição registrada",IFERROR(INDEX(POSICOES!$E:$E,MATCH(C174&amp;"#"&amp;ROUND(BV174*1440,0),POSICOES!$R:$R,0)),"?")))</f>
        <v/>
      </c>
      <c r="BU174" s="7" t="str">
        <f>IF(OR(C174="",BV174=0),"",IFERROR(INDEX(POSICOES!$F:$F,MATCH(C174&amp;"#"&amp;ROUND(BV174*1440,0),POSICOES!$R:$R,0))&amp;"/"&amp;INDEX(POSICOES!$G:$G,MATCH(C174&amp;"#"&amp;ROUND(BV174*1440,0),POSICOES!$R:$R,0))&amp;" - "&amp;INDEX(POSICOES!$H:$H,MATCH(C174&amp;"#"&amp;ROUND(BV174*1440,0),POSICOES!$R:$R,0)),""))</f>
        <v/>
      </c>
      <c r="BV174" s="14">
        <f>IF(C174="",0,SUMPRODUCT(MAX((POSICOES!$C$2:$C$3000=C174)*POSICOES!$B$2:$B$3000)))</f>
        <v>0</v>
      </c>
      <c r="BW174" s="7" t="str">
        <f t="shared" ca="1" si="42"/>
        <v/>
      </c>
      <c r="BX174" s="7" t="str">
        <f t="shared" ca="1" si="43"/>
        <v/>
      </c>
      <c r="BY174" s="12"/>
      <c r="BZ174" s="12"/>
      <c r="CA174" s="7" t="str">
        <f>IF(A174="","",IF(COUNTIFS(FRONTEIRA!$B$2:$B$2000,A174,FRONTEIRA!$AA$2:$AA$2000,"Sim")=0,"",ROUND(SUMIFS(FRONTEIRA!$Y$2:$Y$2000,FRONTEIRA!$B$2:$B$2000,A174,FRONTEIRA!$AA$2:$AA$2000,"Sim"),1)))</f>
        <v/>
      </c>
      <c r="CB174" s="7" t="str">
        <f>IF(A174="","",IFERROR(INDEX(FRONTEIRA!$L:$L,MATCH(A174,FRONTEIRA!$B:$B,0)),""))</f>
        <v/>
      </c>
      <c r="CC174" s="7" t="str">
        <f>IF(A174="","",IF(COUNTIFS(OCORRENCIAS!$B$2:$B$2000,A174,OCORRENCIAS!$Z$2:$Z$2000,"Sim")&gt;0,"Sim","Não"))</f>
        <v/>
      </c>
      <c r="CD174" s="7" t="str">
        <f t="shared" si="44"/>
        <v/>
      </c>
      <c r="CE174" s="7"/>
      <c r="CF174" s="7" t="str">
        <f t="shared" ca="1" si="45"/>
        <v xml:space="preserve">Motorista GR; Motorista seguradora; Veículo GR; Checklist; Espelhamento; SMP; Averbação; </v>
      </c>
      <c r="CG174" s="7" t="str">
        <f t="shared" si="46"/>
        <v/>
      </c>
      <c r="CH174" s="7" t="str">
        <f t="shared" si="47"/>
        <v/>
      </c>
      <c r="CI174" s="7" t="str">
        <f t="shared" si="48"/>
        <v>Não</v>
      </c>
      <c r="CJ174" s="7" t="str">
        <f t="shared" si="49"/>
        <v/>
      </c>
      <c r="CK174" s="7"/>
      <c r="CL174" s="7"/>
      <c r="CM174" s="7"/>
      <c r="CN174" s="12"/>
      <c r="CO174" s="7"/>
      <c r="CP174" s="7" t="str">
        <f t="shared" ca="1" si="50"/>
        <v/>
      </c>
    </row>
    <row r="175" spans="1:94" x14ac:dyDescent="0.25">
      <c r="A175" s="7"/>
      <c r="B175" s="12"/>
      <c r="C175" s="7"/>
      <c r="D175" s="7"/>
      <c r="E175" s="7"/>
      <c r="F175" s="7" t="str">
        <f>IF(C175="","",IFERROR(INDEX(VEICULOS!$C:$C,MATCH(C175,VEICULOS!$A:$A,0)),"?")&amp;IF(D175="",""," + "&amp;IFERROR(INDEX(VEICULOS!$C:$C,MATCH(D175,VEICULOS!$A:$A,0)),"?"))&amp;IF(E175="",""," + "&amp;IFERROR(INDEX(VEICULOS!$C:$C,MATCH(E175,VEICULOS!$A:$A,0)),"?")))</f>
        <v/>
      </c>
      <c r="G175" s="7" t="str">
        <f>IF(C175="","",IFERROR(INDEX(VEICULOS!$I:$I,MATCH(C175,VEICULOS!$A:$A,0)),"Não cadastrado"))</f>
        <v/>
      </c>
      <c r="H175" s="7"/>
      <c r="I175" s="7" t="str">
        <f>IF(H175="","",IFERROR(INDEX(MOTORISTAS!$B:$B,MATCH(H175,MOTORISTAS!$A:$A,0)),"Não cadastrado"))</f>
        <v/>
      </c>
      <c r="J175" s="7"/>
      <c r="K175" s="7"/>
      <c r="L175" s="7" t="str">
        <f>IF(K175="","",IFERROR(INDEX(MOTORISTAS!$B:$B,MATCH(K175,MOTORISTAS!$A:$A,0)),"Não cadastrado"))</f>
        <v/>
      </c>
      <c r="M175" s="7" t="str">
        <f>IF(H175="","",IFERROR(INDEX(MOTORISTAS!$AA:$AA,MATCH(H175,MOTORISTAS!$A:$A,0)),"Não cadastrado"))</f>
        <v/>
      </c>
      <c r="N175" s="7" t="str">
        <f>IF(H175="","",IF(COUNTIFS(CONSULTAS!$C$2:$C$2000,H175,CONSULTAS!$E$2:$E$2000,"GR",CONSULTAS!$S$2:$S$2000,"Sim")&gt;0,"Sim","Não"))</f>
        <v/>
      </c>
      <c r="O175" s="7" t="str">
        <f>IF(H175="","",IFERROR(INDEX(CONSULTAS!$L:$L,MATCH(H175&amp;"#GR",CONSULTAS!$T:$T,0)),"—"))</f>
        <v/>
      </c>
      <c r="P175" s="13" t="str">
        <f>IF(H175="","",IFERROR(INDEX(CONSULTAS!$Q:$Q,MATCH(H175&amp;"#GR",CONSULTAS!$T:$T,0)),""))</f>
        <v/>
      </c>
      <c r="Q175" s="7" t="str">
        <f>IF(H175="","",IF(COUNTIFS(CONSULTAS!$C$2:$C$2000,H175,CONSULTAS!$E$2:$E$2000,"Seguradora",CONSULTAS!$S$2:$S$2000,"Sim")&gt;0,"Sim","Não"))</f>
        <v/>
      </c>
      <c r="R175" s="7" t="str">
        <f>IF(H175="","",IFERROR(INDEX(CONSULTAS!$L:$L,MATCH(H175&amp;"#Seguradora",CONSULTAS!$T:$T,0)),"—"))</f>
        <v/>
      </c>
      <c r="S175" s="13" t="str">
        <f>IF(H175="","",IFERROR(INDEX(CONSULTAS!$Q:$Q,MATCH(H175&amp;"#Seguradora",CONSULTAS!$T:$T,0)),""))</f>
        <v/>
      </c>
      <c r="T175" s="10" t="str">
        <f>IF(H175="","",IFERROR(INDEX(CONSULTAS!$N:$N,MATCH(H175&amp;"#GR",CONSULTAS!$T:$T,0)),""))</f>
        <v/>
      </c>
      <c r="U175" s="7" t="str">
        <f>IF(K175="","N/A",IF(AND(COUNTIFS(CONSULTAS!$C$2:$C$2000,K175,CONSULTAS!$E$2:$E$2000,"GR",CONSULTAS!$S$2:$S$2000,"Sim")&gt;0,COUNTIFS(CONSULTAS!$C$2:$C$2000,K175,CONSULTAS!$E$2:$E$2000,"Seguradora",CONSULTAS!$S$2:$S$2000,"Sim")&gt;0),"Sim","Não"))</f>
        <v>N/A</v>
      </c>
      <c r="V175" s="7" t="str">
        <f>IF(C175="","",IFERROR(INDEX(VEICULOS!$X:$X,MATCH(C175,VEICULOS!$A:$A,0)),"Não"))</f>
        <v/>
      </c>
      <c r="W175" s="7"/>
      <c r="X175" s="7"/>
      <c r="Y175" s="7"/>
      <c r="Z175" s="10"/>
      <c r="AA175" s="7"/>
      <c r="AB175" s="10" t="str">
        <f t="shared" si="34"/>
        <v/>
      </c>
      <c r="AC175" s="7">
        <f>IF(OR(Y175="",AB175=""),0,SUMPRODUCT((PGR_REGRAS!$C$2:$C$61=Y175)*(PGR_REGRAS!$D$2:$D$61&lt;=AB175)*(PGR_REGRAS!$E$2:$E$61&gt;=AB175)*(PGR_REGRAS!$C$2:$C$61&lt;&gt;"")*ROW(PGR_REGRAS!$C$2:$C$61)))</f>
        <v>0</v>
      </c>
      <c r="AD175" s="7" t="str">
        <f>IF(AC175=0,IF(Y175="","","Sem regra - consultar seguradora"),INDEX(PGR_REGRAS!$A:$A,AC175))</f>
        <v/>
      </c>
      <c r="AE175" s="7" t="str">
        <f>IF(AC175=0,"",INDEX(PGR_REGRAS!$T:$T,AC175))</f>
        <v/>
      </c>
      <c r="AF175" s="7" t="str">
        <f>IF(AC175=0,"",INDEX(PGR_REGRAS!$I:$I,AC175))</f>
        <v/>
      </c>
      <c r="AG175" s="7" t="str">
        <f>IF(AC175=0,"",INDEX(PGR_REGRAS!$K:$K,AC175))</f>
        <v/>
      </c>
      <c r="AH175" s="7" t="str">
        <f t="shared" si="35"/>
        <v/>
      </c>
      <c r="AI175" s="7"/>
      <c r="AJ175" s="7"/>
      <c r="AK175" s="7"/>
      <c r="AL175" s="7"/>
      <c r="AM175" s="7"/>
      <c r="AN175" s="7"/>
      <c r="AO175" s="13"/>
      <c r="AP175" s="12"/>
      <c r="AQ175" s="12"/>
      <c r="AR175" s="7" t="str">
        <f>IF(C175="","",IFERROR(INDEX(RASTREADORES!$F:$F,MATCH(C175&amp;"#Principal",RASTREADORES!$Y:$Y,0))&amp;" ("&amp;INDEX(RASTREADORES!$G:$G,MATCH(C175&amp;"#Principal",RASTREADORES!$Y:$Y,0))&amp;")","Sem rastreador principal"))</f>
        <v/>
      </c>
      <c r="AS175" s="7" t="str">
        <f>IF(C175="","",IFERROR(INDEX(RASTREADORES!$H:$H,MATCH(C175&amp;"#Principal",RASTREADORES!$Y:$Y,0)),"—"))</f>
        <v/>
      </c>
      <c r="AT175" s="7" t="str">
        <f>IF(C175="","",IFERROR(INDEX(RASTREADORES!$A:$A,MATCH(C175&amp;"#Redundante",RASTREADORES!$Y:$Y,0)),IFERROR(INDEX(RASTREADORES!$A:$A,MATCH(C175&amp;"#Isca retornável",RASTREADORES!$Y:$Y,0)),IFERROR(INDEX(RASTREADORES!$A:$A,MATCH(C175&amp;"#Isca descartável",RASTREADORES!$Y:$Y,0)),"Nenhum"))))</f>
        <v/>
      </c>
      <c r="AU175" s="7" t="str">
        <f>IF(C175="","",IFERROR(INDEX(RASTREADORES!$L:$L,MATCH(C175&amp;"#Principal",RASTREADORES!$Y:$Y,0)),""))</f>
        <v/>
      </c>
      <c r="AV175" s="7" t="str">
        <f>IF(C175="","",IF(COUNTIFS(ESPELHAMENTOS!$B$2:$B$2000,C175,ESPELHAMENTOS!$O$2:$O$2000,"Sim")&gt;0,"Sim","Não"))</f>
        <v/>
      </c>
      <c r="AW175" s="7" t="str">
        <f>IF(C175="","",COUNTIFS(ESPELHAMENTOS!$B$2:$B$2000,C175,ESPELHAMENTOS!$O$2:$O$2000,"Sim"))</f>
        <v/>
      </c>
      <c r="AX175" s="7" t="str">
        <f>IF(C175="","",IF(COUNTIFS(ESPELHAMENTOS!$B$2:$B$2000,C175,ESPELHAMENTOS!$O$2:$O$2000,"Sim",ESPELHAMENTOS!$E$2:$E$2000,"GR transportadora")&gt;0,"Sim","Não"))</f>
        <v/>
      </c>
      <c r="AY175" s="7" t="str">
        <f>IF(OR(AQ175="",C175=""),"",IFERROR(ROUND((AQ175-SUMPRODUCT(MIN((ESPELHAMENTOS!$C$2:$C$2000=A175)*ESPELHAMENTOS!$H$2:$H$2000+(ESPELHAMENTOS!$C$2:$C$2000&lt;&gt;A175)*99999)))*24,1),""))</f>
        <v/>
      </c>
      <c r="AZ175" s="7" t="str">
        <f ca="1">IF(C175="","",IF(COUNTIFS(CHECKLISTS!$B$2:$B$2000,C175,CHECKLISTS!$AH$2:$AH$2000,"Válido",CHECKLISTS!$AG$2:$AG$2000,"&gt;="&amp;INT(IF(AO175="",TODAY(),AO175)))+COUNTIFS(CHECKLISTS!$B$2:$B$2000,C175,CHECKLISTS!$AH$2:$AH$2000,"Vence &lt;=7d",CHECKLISTS!$AG$2:$AG$2000,"&gt;="&amp;INT(IF(AO175="",TODAY(),AO175)))&gt;0,"Sim","Não"))</f>
        <v/>
      </c>
      <c r="BA175" s="13" t="str">
        <f>IF(C175="","",IF(COUNTIFS(CHECKLISTS!$B$2:$B$2000,C175,CHECKLISTS!$AF$2:$AF$2000,"Aprovado")=0,"",SUMPRODUCT(MAX((CHECKLISTS!$B$2:$B$2000=C175)*CHECKLISTS!$AG$2:$AG$2000))))</f>
        <v/>
      </c>
      <c r="BB175" s="7" t="str">
        <f>IF(A175="","",IF(COUNTIFS(SMP!$B$2:$B$2000,A175,SMP!$I$2:$I$2000,"Liberada")+COUNTIFS(SMP!$B$2:$B$2000,A175,SMP!$I$2:$I$2000,"Em andamento")+COUNTIFS(SMP!$B$2:$B$2000,A175,SMP!$I$2:$I$2000,"Finalizada")&gt;0,"Sim","Não"))</f>
        <v/>
      </c>
      <c r="BC175" s="7" t="str">
        <f>IF(A175="","",IFERROR(INDEX(SMP!$A:$A,MATCH(A175,SMP!$B:$B,0)),"—"))</f>
        <v/>
      </c>
      <c r="BD175" s="7" t="str">
        <f>IF(A175="","",IFERROR(INDEX(SMP!$I:$I,MATCH(A175,SMP!$B:$B,0)),"Não aberta"))</f>
        <v/>
      </c>
      <c r="BE175" s="7" t="str">
        <f>IF(A175="","",IFERROR(INDEX(SMP!$D:$D,MATCH(A175,SMP!$B:$B,0)),""))</f>
        <v/>
      </c>
      <c r="BF175" s="7" t="str">
        <f>IF(A175="","",IF(COUNTIFS(AVERBACOES!$B$2:$B$2000,A175,AVERBACOES!$Q$2:$Q$2000,"Averbado completo")+COUNTIFS(AVERBACOES!$B$2:$B$2000,A175,AVERBACOES!$Q$2:$Q$2000,"Averbado CRT")+COUNTIFS(AVERBACOES!$B$2:$B$2000,A175,AVERBACOES!$Q$2:$Q$2000,"Averbado CT-e")+COUNTIFS(AVERBACOES!$B$2:$B$2000,A175,AVERBACOES!$Q$2:$Q$2000,"Averbado MDF-e")+COUNTIFS(AVERBACOES!$B$2:$B$2000,A175,AVERBACOES!$Q$2:$Q$2000,"Averbado pelo embarcador")&gt;0,"Sim","Não"))</f>
        <v/>
      </c>
      <c r="BG175" s="7" t="str">
        <f>IF(A175="","",IFERROR(INDEX(AVERBACOES!$L:$L,MATCH(A175,AVERBACOES!$B:$B,0)),"—"))</f>
        <v/>
      </c>
      <c r="BH175" s="7"/>
      <c r="BI175" s="7"/>
      <c r="BJ175" s="7"/>
      <c r="BK175" s="7"/>
      <c r="BL175" s="7"/>
      <c r="BM175" s="7">
        <f t="shared" si="36"/>
        <v>0</v>
      </c>
      <c r="BN175" s="7" t="str">
        <f t="shared" si="37"/>
        <v/>
      </c>
      <c r="BO175" s="7" t="str">
        <f t="shared" si="38"/>
        <v/>
      </c>
      <c r="BP175" s="7" t="str">
        <f t="shared" si="39"/>
        <v/>
      </c>
      <c r="BQ175" s="7" t="str">
        <f t="shared" si="40"/>
        <v/>
      </c>
      <c r="BR175" s="12"/>
      <c r="BS175" s="7" t="str">
        <f t="shared" si="41"/>
        <v/>
      </c>
      <c r="BT175" s="7" t="str">
        <f>IF(C175="","",IF(BV175=0,"Sem posição registrada",IFERROR(INDEX(POSICOES!$E:$E,MATCH(C175&amp;"#"&amp;ROUND(BV175*1440,0),POSICOES!$R:$R,0)),"?")))</f>
        <v/>
      </c>
      <c r="BU175" s="7" t="str">
        <f>IF(OR(C175="",BV175=0),"",IFERROR(INDEX(POSICOES!$F:$F,MATCH(C175&amp;"#"&amp;ROUND(BV175*1440,0),POSICOES!$R:$R,0))&amp;"/"&amp;INDEX(POSICOES!$G:$G,MATCH(C175&amp;"#"&amp;ROUND(BV175*1440,0),POSICOES!$R:$R,0))&amp;" - "&amp;INDEX(POSICOES!$H:$H,MATCH(C175&amp;"#"&amp;ROUND(BV175*1440,0),POSICOES!$R:$R,0)),""))</f>
        <v/>
      </c>
      <c r="BV175" s="14">
        <f>IF(C175="",0,SUMPRODUCT(MAX((POSICOES!$C$2:$C$3000=C175)*POSICOES!$B$2:$B$3000)))</f>
        <v>0</v>
      </c>
      <c r="BW175" s="7" t="str">
        <f t="shared" ca="1" si="42"/>
        <v/>
      </c>
      <c r="BX175" s="7" t="str">
        <f t="shared" ca="1" si="43"/>
        <v/>
      </c>
      <c r="BY175" s="12"/>
      <c r="BZ175" s="12"/>
      <c r="CA175" s="7" t="str">
        <f>IF(A175="","",IF(COUNTIFS(FRONTEIRA!$B$2:$B$2000,A175,FRONTEIRA!$AA$2:$AA$2000,"Sim")=0,"",ROUND(SUMIFS(FRONTEIRA!$Y$2:$Y$2000,FRONTEIRA!$B$2:$B$2000,A175,FRONTEIRA!$AA$2:$AA$2000,"Sim"),1)))</f>
        <v/>
      </c>
      <c r="CB175" s="7" t="str">
        <f>IF(A175="","",IFERROR(INDEX(FRONTEIRA!$L:$L,MATCH(A175,FRONTEIRA!$B:$B,0)),""))</f>
        <v/>
      </c>
      <c r="CC175" s="7" t="str">
        <f>IF(A175="","",IF(COUNTIFS(OCORRENCIAS!$B$2:$B$2000,A175,OCORRENCIAS!$Z$2:$Z$2000,"Sim")&gt;0,"Sim","Não"))</f>
        <v/>
      </c>
      <c r="CD175" s="7" t="str">
        <f t="shared" si="44"/>
        <v/>
      </c>
      <c r="CE175" s="7"/>
      <c r="CF175" s="7" t="str">
        <f t="shared" ca="1" si="45"/>
        <v xml:space="preserve">Motorista GR; Motorista seguradora; Veículo GR; Checklist; Espelhamento; SMP; Averbação; </v>
      </c>
      <c r="CG175" s="7" t="str">
        <f t="shared" si="46"/>
        <v/>
      </c>
      <c r="CH175" s="7" t="str">
        <f t="shared" si="47"/>
        <v/>
      </c>
      <c r="CI175" s="7" t="str">
        <f t="shared" si="48"/>
        <v>Não</v>
      </c>
      <c r="CJ175" s="7" t="str">
        <f t="shared" si="49"/>
        <v/>
      </c>
      <c r="CK175" s="7"/>
      <c r="CL175" s="7"/>
      <c r="CM175" s="7"/>
      <c r="CN175" s="12"/>
      <c r="CO175" s="7"/>
      <c r="CP175" s="7" t="str">
        <f t="shared" ca="1" si="50"/>
        <v/>
      </c>
    </row>
    <row r="176" spans="1:94" x14ac:dyDescent="0.25">
      <c r="A176" s="7"/>
      <c r="B176" s="12"/>
      <c r="C176" s="7"/>
      <c r="D176" s="7"/>
      <c r="E176" s="7"/>
      <c r="F176" s="7" t="str">
        <f>IF(C176="","",IFERROR(INDEX(VEICULOS!$C:$C,MATCH(C176,VEICULOS!$A:$A,0)),"?")&amp;IF(D176="",""," + "&amp;IFERROR(INDEX(VEICULOS!$C:$C,MATCH(D176,VEICULOS!$A:$A,0)),"?"))&amp;IF(E176="",""," + "&amp;IFERROR(INDEX(VEICULOS!$C:$C,MATCH(E176,VEICULOS!$A:$A,0)),"?")))</f>
        <v/>
      </c>
      <c r="G176" s="7" t="str">
        <f>IF(C176="","",IFERROR(INDEX(VEICULOS!$I:$I,MATCH(C176,VEICULOS!$A:$A,0)),"Não cadastrado"))</f>
        <v/>
      </c>
      <c r="H176" s="7"/>
      <c r="I176" s="7" t="str">
        <f>IF(H176="","",IFERROR(INDEX(MOTORISTAS!$B:$B,MATCH(H176,MOTORISTAS!$A:$A,0)),"Não cadastrado"))</f>
        <v/>
      </c>
      <c r="J176" s="7"/>
      <c r="K176" s="7"/>
      <c r="L176" s="7" t="str">
        <f>IF(K176="","",IFERROR(INDEX(MOTORISTAS!$B:$B,MATCH(K176,MOTORISTAS!$A:$A,0)),"Não cadastrado"))</f>
        <v/>
      </c>
      <c r="M176" s="7" t="str">
        <f>IF(H176="","",IFERROR(INDEX(MOTORISTAS!$AA:$AA,MATCH(H176,MOTORISTAS!$A:$A,0)),"Não cadastrado"))</f>
        <v/>
      </c>
      <c r="N176" s="7" t="str">
        <f>IF(H176="","",IF(COUNTIFS(CONSULTAS!$C$2:$C$2000,H176,CONSULTAS!$E$2:$E$2000,"GR",CONSULTAS!$S$2:$S$2000,"Sim")&gt;0,"Sim","Não"))</f>
        <v/>
      </c>
      <c r="O176" s="7" t="str">
        <f>IF(H176="","",IFERROR(INDEX(CONSULTAS!$L:$L,MATCH(H176&amp;"#GR",CONSULTAS!$T:$T,0)),"—"))</f>
        <v/>
      </c>
      <c r="P176" s="13" t="str">
        <f>IF(H176="","",IFERROR(INDEX(CONSULTAS!$Q:$Q,MATCH(H176&amp;"#GR",CONSULTAS!$T:$T,0)),""))</f>
        <v/>
      </c>
      <c r="Q176" s="7" t="str">
        <f>IF(H176="","",IF(COUNTIFS(CONSULTAS!$C$2:$C$2000,H176,CONSULTAS!$E$2:$E$2000,"Seguradora",CONSULTAS!$S$2:$S$2000,"Sim")&gt;0,"Sim","Não"))</f>
        <v/>
      </c>
      <c r="R176" s="7" t="str">
        <f>IF(H176="","",IFERROR(INDEX(CONSULTAS!$L:$L,MATCH(H176&amp;"#Seguradora",CONSULTAS!$T:$T,0)),"—"))</f>
        <v/>
      </c>
      <c r="S176" s="13" t="str">
        <f>IF(H176="","",IFERROR(INDEX(CONSULTAS!$Q:$Q,MATCH(H176&amp;"#Seguradora",CONSULTAS!$T:$T,0)),""))</f>
        <v/>
      </c>
      <c r="T176" s="10" t="str">
        <f>IF(H176="","",IFERROR(INDEX(CONSULTAS!$N:$N,MATCH(H176&amp;"#GR",CONSULTAS!$T:$T,0)),""))</f>
        <v/>
      </c>
      <c r="U176" s="7" t="str">
        <f>IF(K176="","N/A",IF(AND(COUNTIFS(CONSULTAS!$C$2:$C$2000,K176,CONSULTAS!$E$2:$E$2000,"GR",CONSULTAS!$S$2:$S$2000,"Sim")&gt;0,COUNTIFS(CONSULTAS!$C$2:$C$2000,K176,CONSULTAS!$E$2:$E$2000,"Seguradora",CONSULTAS!$S$2:$S$2000,"Sim")&gt;0),"Sim","Não"))</f>
        <v>N/A</v>
      </c>
      <c r="V176" s="7" t="str">
        <f>IF(C176="","",IFERROR(INDEX(VEICULOS!$X:$X,MATCH(C176,VEICULOS!$A:$A,0)),"Não"))</f>
        <v/>
      </c>
      <c r="W176" s="7"/>
      <c r="X176" s="7"/>
      <c r="Y176" s="7"/>
      <c r="Z176" s="10"/>
      <c r="AA176" s="7"/>
      <c r="AB176" s="10" t="str">
        <f t="shared" si="34"/>
        <v/>
      </c>
      <c r="AC176" s="7">
        <f>IF(OR(Y176="",AB176=""),0,SUMPRODUCT((PGR_REGRAS!$C$2:$C$61=Y176)*(PGR_REGRAS!$D$2:$D$61&lt;=AB176)*(PGR_REGRAS!$E$2:$E$61&gt;=AB176)*(PGR_REGRAS!$C$2:$C$61&lt;&gt;"")*ROW(PGR_REGRAS!$C$2:$C$61)))</f>
        <v>0</v>
      </c>
      <c r="AD176" s="7" t="str">
        <f>IF(AC176=0,IF(Y176="","","Sem regra - consultar seguradora"),INDEX(PGR_REGRAS!$A:$A,AC176))</f>
        <v/>
      </c>
      <c r="AE176" s="7" t="str">
        <f>IF(AC176=0,"",INDEX(PGR_REGRAS!$T:$T,AC176))</f>
        <v/>
      </c>
      <c r="AF176" s="7" t="str">
        <f>IF(AC176=0,"",INDEX(PGR_REGRAS!$I:$I,AC176))</f>
        <v/>
      </c>
      <c r="AG176" s="7" t="str">
        <f>IF(AC176=0,"",INDEX(PGR_REGRAS!$K:$K,AC176))</f>
        <v/>
      </c>
      <c r="AH176" s="7" t="str">
        <f t="shared" si="35"/>
        <v/>
      </c>
      <c r="AI176" s="7"/>
      <c r="AJ176" s="7"/>
      <c r="AK176" s="7"/>
      <c r="AL176" s="7"/>
      <c r="AM176" s="7"/>
      <c r="AN176" s="7"/>
      <c r="AO176" s="13"/>
      <c r="AP176" s="12"/>
      <c r="AQ176" s="12"/>
      <c r="AR176" s="7" t="str">
        <f>IF(C176="","",IFERROR(INDEX(RASTREADORES!$F:$F,MATCH(C176&amp;"#Principal",RASTREADORES!$Y:$Y,0))&amp;" ("&amp;INDEX(RASTREADORES!$G:$G,MATCH(C176&amp;"#Principal",RASTREADORES!$Y:$Y,0))&amp;")","Sem rastreador principal"))</f>
        <v/>
      </c>
      <c r="AS176" s="7" t="str">
        <f>IF(C176="","",IFERROR(INDEX(RASTREADORES!$H:$H,MATCH(C176&amp;"#Principal",RASTREADORES!$Y:$Y,0)),"—"))</f>
        <v/>
      </c>
      <c r="AT176" s="7" t="str">
        <f>IF(C176="","",IFERROR(INDEX(RASTREADORES!$A:$A,MATCH(C176&amp;"#Redundante",RASTREADORES!$Y:$Y,0)),IFERROR(INDEX(RASTREADORES!$A:$A,MATCH(C176&amp;"#Isca retornável",RASTREADORES!$Y:$Y,0)),IFERROR(INDEX(RASTREADORES!$A:$A,MATCH(C176&amp;"#Isca descartável",RASTREADORES!$Y:$Y,0)),"Nenhum"))))</f>
        <v/>
      </c>
      <c r="AU176" s="7" t="str">
        <f>IF(C176="","",IFERROR(INDEX(RASTREADORES!$L:$L,MATCH(C176&amp;"#Principal",RASTREADORES!$Y:$Y,0)),""))</f>
        <v/>
      </c>
      <c r="AV176" s="7" t="str">
        <f>IF(C176="","",IF(COUNTIFS(ESPELHAMENTOS!$B$2:$B$2000,C176,ESPELHAMENTOS!$O$2:$O$2000,"Sim")&gt;0,"Sim","Não"))</f>
        <v/>
      </c>
      <c r="AW176" s="7" t="str">
        <f>IF(C176="","",COUNTIFS(ESPELHAMENTOS!$B$2:$B$2000,C176,ESPELHAMENTOS!$O$2:$O$2000,"Sim"))</f>
        <v/>
      </c>
      <c r="AX176" s="7" t="str">
        <f>IF(C176="","",IF(COUNTIFS(ESPELHAMENTOS!$B$2:$B$2000,C176,ESPELHAMENTOS!$O$2:$O$2000,"Sim",ESPELHAMENTOS!$E$2:$E$2000,"GR transportadora")&gt;0,"Sim","Não"))</f>
        <v/>
      </c>
      <c r="AY176" s="7" t="str">
        <f>IF(OR(AQ176="",C176=""),"",IFERROR(ROUND((AQ176-SUMPRODUCT(MIN((ESPELHAMENTOS!$C$2:$C$2000=A176)*ESPELHAMENTOS!$H$2:$H$2000+(ESPELHAMENTOS!$C$2:$C$2000&lt;&gt;A176)*99999)))*24,1),""))</f>
        <v/>
      </c>
      <c r="AZ176" s="7" t="str">
        <f ca="1">IF(C176="","",IF(COUNTIFS(CHECKLISTS!$B$2:$B$2000,C176,CHECKLISTS!$AH$2:$AH$2000,"Válido",CHECKLISTS!$AG$2:$AG$2000,"&gt;="&amp;INT(IF(AO176="",TODAY(),AO176)))+COUNTIFS(CHECKLISTS!$B$2:$B$2000,C176,CHECKLISTS!$AH$2:$AH$2000,"Vence &lt;=7d",CHECKLISTS!$AG$2:$AG$2000,"&gt;="&amp;INT(IF(AO176="",TODAY(),AO176)))&gt;0,"Sim","Não"))</f>
        <v/>
      </c>
      <c r="BA176" s="13" t="str">
        <f>IF(C176="","",IF(COUNTIFS(CHECKLISTS!$B$2:$B$2000,C176,CHECKLISTS!$AF$2:$AF$2000,"Aprovado")=0,"",SUMPRODUCT(MAX((CHECKLISTS!$B$2:$B$2000=C176)*CHECKLISTS!$AG$2:$AG$2000))))</f>
        <v/>
      </c>
      <c r="BB176" s="7" t="str">
        <f>IF(A176="","",IF(COUNTIFS(SMP!$B$2:$B$2000,A176,SMP!$I$2:$I$2000,"Liberada")+COUNTIFS(SMP!$B$2:$B$2000,A176,SMP!$I$2:$I$2000,"Em andamento")+COUNTIFS(SMP!$B$2:$B$2000,A176,SMP!$I$2:$I$2000,"Finalizada")&gt;0,"Sim","Não"))</f>
        <v/>
      </c>
      <c r="BC176" s="7" t="str">
        <f>IF(A176="","",IFERROR(INDEX(SMP!$A:$A,MATCH(A176,SMP!$B:$B,0)),"—"))</f>
        <v/>
      </c>
      <c r="BD176" s="7" t="str">
        <f>IF(A176="","",IFERROR(INDEX(SMP!$I:$I,MATCH(A176,SMP!$B:$B,0)),"Não aberta"))</f>
        <v/>
      </c>
      <c r="BE176" s="7" t="str">
        <f>IF(A176="","",IFERROR(INDEX(SMP!$D:$D,MATCH(A176,SMP!$B:$B,0)),""))</f>
        <v/>
      </c>
      <c r="BF176" s="7" t="str">
        <f>IF(A176="","",IF(COUNTIFS(AVERBACOES!$B$2:$B$2000,A176,AVERBACOES!$Q$2:$Q$2000,"Averbado completo")+COUNTIFS(AVERBACOES!$B$2:$B$2000,A176,AVERBACOES!$Q$2:$Q$2000,"Averbado CRT")+COUNTIFS(AVERBACOES!$B$2:$B$2000,A176,AVERBACOES!$Q$2:$Q$2000,"Averbado CT-e")+COUNTIFS(AVERBACOES!$B$2:$B$2000,A176,AVERBACOES!$Q$2:$Q$2000,"Averbado MDF-e")+COUNTIFS(AVERBACOES!$B$2:$B$2000,A176,AVERBACOES!$Q$2:$Q$2000,"Averbado pelo embarcador")&gt;0,"Sim","Não"))</f>
        <v/>
      </c>
      <c r="BG176" s="7" t="str">
        <f>IF(A176="","",IFERROR(INDEX(AVERBACOES!$L:$L,MATCH(A176,AVERBACOES!$B:$B,0)),"—"))</f>
        <v/>
      </c>
      <c r="BH176" s="7"/>
      <c r="BI176" s="7"/>
      <c r="BJ176" s="7"/>
      <c r="BK176" s="7"/>
      <c r="BL176" s="7"/>
      <c r="BM176" s="7">
        <f t="shared" si="36"/>
        <v>0</v>
      </c>
      <c r="BN176" s="7" t="str">
        <f t="shared" si="37"/>
        <v/>
      </c>
      <c r="BO176" s="7" t="str">
        <f t="shared" si="38"/>
        <v/>
      </c>
      <c r="BP176" s="7" t="str">
        <f t="shared" si="39"/>
        <v/>
      </c>
      <c r="BQ176" s="7" t="str">
        <f t="shared" si="40"/>
        <v/>
      </c>
      <c r="BR176" s="12"/>
      <c r="BS176" s="7" t="str">
        <f t="shared" si="41"/>
        <v/>
      </c>
      <c r="BT176" s="7" t="str">
        <f>IF(C176="","",IF(BV176=0,"Sem posição registrada",IFERROR(INDEX(POSICOES!$E:$E,MATCH(C176&amp;"#"&amp;ROUND(BV176*1440,0),POSICOES!$R:$R,0)),"?")))</f>
        <v/>
      </c>
      <c r="BU176" s="7" t="str">
        <f>IF(OR(C176="",BV176=0),"",IFERROR(INDEX(POSICOES!$F:$F,MATCH(C176&amp;"#"&amp;ROUND(BV176*1440,0),POSICOES!$R:$R,0))&amp;"/"&amp;INDEX(POSICOES!$G:$G,MATCH(C176&amp;"#"&amp;ROUND(BV176*1440,0),POSICOES!$R:$R,0))&amp;" - "&amp;INDEX(POSICOES!$H:$H,MATCH(C176&amp;"#"&amp;ROUND(BV176*1440,0),POSICOES!$R:$R,0)),""))</f>
        <v/>
      </c>
      <c r="BV176" s="14">
        <f>IF(C176="",0,SUMPRODUCT(MAX((POSICOES!$C$2:$C$3000=C176)*POSICOES!$B$2:$B$3000)))</f>
        <v>0</v>
      </c>
      <c r="BW176" s="7" t="str">
        <f t="shared" ca="1" si="42"/>
        <v/>
      </c>
      <c r="BX176" s="7" t="str">
        <f t="shared" ca="1" si="43"/>
        <v/>
      </c>
      <c r="BY176" s="12"/>
      <c r="BZ176" s="12"/>
      <c r="CA176" s="7" t="str">
        <f>IF(A176="","",IF(COUNTIFS(FRONTEIRA!$B$2:$B$2000,A176,FRONTEIRA!$AA$2:$AA$2000,"Sim")=0,"",ROUND(SUMIFS(FRONTEIRA!$Y$2:$Y$2000,FRONTEIRA!$B$2:$B$2000,A176,FRONTEIRA!$AA$2:$AA$2000,"Sim"),1)))</f>
        <v/>
      </c>
      <c r="CB176" s="7" t="str">
        <f>IF(A176="","",IFERROR(INDEX(FRONTEIRA!$L:$L,MATCH(A176,FRONTEIRA!$B:$B,0)),""))</f>
        <v/>
      </c>
      <c r="CC176" s="7" t="str">
        <f>IF(A176="","",IF(COUNTIFS(OCORRENCIAS!$B$2:$B$2000,A176,OCORRENCIAS!$Z$2:$Z$2000,"Sim")&gt;0,"Sim","Não"))</f>
        <v/>
      </c>
      <c r="CD176" s="7" t="str">
        <f t="shared" si="44"/>
        <v/>
      </c>
      <c r="CE176" s="7"/>
      <c r="CF176" s="7" t="str">
        <f t="shared" ca="1" si="45"/>
        <v xml:space="preserve">Motorista GR; Motorista seguradora; Veículo GR; Checklist; Espelhamento; SMP; Averbação; </v>
      </c>
      <c r="CG176" s="7" t="str">
        <f t="shared" si="46"/>
        <v/>
      </c>
      <c r="CH176" s="7" t="str">
        <f t="shared" si="47"/>
        <v/>
      </c>
      <c r="CI176" s="7" t="str">
        <f t="shared" si="48"/>
        <v>Não</v>
      </c>
      <c r="CJ176" s="7" t="str">
        <f t="shared" si="49"/>
        <v/>
      </c>
      <c r="CK176" s="7"/>
      <c r="CL176" s="7"/>
      <c r="CM176" s="7"/>
      <c r="CN176" s="12"/>
      <c r="CO176" s="7"/>
      <c r="CP176" s="7" t="str">
        <f t="shared" ca="1" si="50"/>
        <v/>
      </c>
    </row>
    <row r="177" spans="1:94" x14ac:dyDescent="0.25">
      <c r="A177" s="7"/>
      <c r="B177" s="12"/>
      <c r="C177" s="7"/>
      <c r="D177" s="7"/>
      <c r="E177" s="7"/>
      <c r="F177" s="7" t="str">
        <f>IF(C177="","",IFERROR(INDEX(VEICULOS!$C:$C,MATCH(C177,VEICULOS!$A:$A,0)),"?")&amp;IF(D177="",""," + "&amp;IFERROR(INDEX(VEICULOS!$C:$C,MATCH(D177,VEICULOS!$A:$A,0)),"?"))&amp;IF(E177="",""," + "&amp;IFERROR(INDEX(VEICULOS!$C:$C,MATCH(E177,VEICULOS!$A:$A,0)),"?")))</f>
        <v/>
      </c>
      <c r="G177" s="7" t="str">
        <f>IF(C177="","",IFERROR(INDEX(VEICULOS!$I:$I,MATCH(C177,VEICULOS!$A:$A,0)),"Não cadastrado"))</f>
        <v/>
      </c>
      <c r="H177" s="7"/>
      <c r="I177" s="7" t="str">
        <f>IF(H177="","",IFERROR(INDEX(MOTORISTAS!$B:$B,MATCH(H177,MOTORISTAS!$A:$A,0)),"Não cadastrado"))</f>
        <v/>
      </c>
      <c r="J177" s="7"/>
      <c r="K177" s="7"/>
      <c r="L177" s="7" t="str">
        <f>IF(K177="","",IFERROR(INDEX(MOTORISTAS!$B:$B,MATCH(K177,MOTORISTAS!$A:$A,0)),"Não cadastrado"))</f>
        <v/>
      </c>
      <c r="M177" s="7" t="str">
        <f>IF(H177="","",IFERROR(INDEX(MOTORISTAS!$AA:$AA,MATCH(H177,MOTORISTAS!$A:$A,0)),"Não cadastrado"))</f>
        <v/>
      </c>
      <c r="N177" s="7" t="str">
        <f>IF(H177="","",IF(COUNTIFS(CONSULTAS!$C$2:$C$2000,H177,CONSULTAS!$E$2:$E$2000,"GR",CONSULTAS!$S$2:$S$2000,"Sim")&gt;0,"Sim","Não"))</f>
        <v/>
      </c>
      <c r="O177" s="7" t="str">
        <f>IF(H177="","",IFERROR(INDEX(CONSULTAS!$L:$L,MATCH(H177&amp;"#GR",CONSULTAS!$T:$T,0)),"—"))</f>
        <v/>
      </c>
      <c r="P177" s="13" t="str">
        <f>IF(H177="","",IFERROR(INDEX(CONSULTAS!$Q:$Q,MATCH(H177&amp;"#GR",CONSULTAS!$T:$T,0)),""))</f>
        <v/>
      </c>
      <c r="Q177" s="7" t="str">
        <f>IF(H177="","",IF(COUNTIFS(CONSULTAS!$C$2:$C$2000,H177,CONSULTAS!$E$2:$E$2000,"Seguradora",CONSULTAS!$S$2:$S$2000,"Sim")&gt;0,"Sim","Não"))</f>
        <v/>
      </c>
      <c r="R177" s="7" t="str">
        <f>IF(H177="","",IFERROR(INDEX(CONSULTAS!$L:$L,MATCH(H177&amp;"#Seguradora",CONSULTAS!$T:$T,0)),"—"))</f>
        <v/>
      </c>
      <c r="S177" s="13" t="str">
        <f>IF(H177="","",IFERROR(INDEX(CONSULTAS!$Q:$Q,MATCH(H177&amp;"#Seguradora",CONSULTAS!$T:$T,0)),""))</f>
        <v/>
      </c>
      <c r="T177" s="10" t="str">
        <f>IF(H177="","",IFERROR(INDEX(CONSULTAS!$N:$N,MATCH(H177&amp;"#GR",CONSULTAS!$T:$T,0)),""))</f>
        <v/>
      </c>
      <c r="U177" s="7" t="str">
        <f>IF(K177="","N/A",IF(AND(COUNTIFS(CONSULTAS!$C$2:$C$2000,K177,CONSULTAS!$E$2:$E$2000,"GR",CONSULTAS!$S$2:$S$2000,"Sim")&gt;0,COUNTIFS(CONSULTAS!$C$2:$C$2000,K177,CONSULTAS!$E$2:$E$2000,"Seguradora",CONSULTAS!$S$2:$S$2000,"Sim")&gt;0),"Sim","Não"))</f>
        <v>N/A</v>
      </c>
      <c r="V177" s="7" t="str">
        <f>IF(C177="","",IFERROR(INDEX(VEICULOS!$X:$X,MATCH(C177,VEICULOS!$A:$A,0)),"Não"))</f>
        <v/>
      </c>
      <c r="W177" s="7"/>
      <c r="X177" s="7"/>
      <c r="Y177" s="7"/>
      <c r="Z177" s="10"/>
      <c r="AA177" s="7"/>
      <c r="AB177" s="10" t="str">
        <f t="shared" si="34"/>
        <v/>
      </c>
      <c r="AC177" s="7">
        <f>IF(OR(Y177="",AB177=""),0,SUMPRODUCT((PGR_REGRAS!$C$2:$C$61=Y177)*(PGR_REGRAS!$D$2:$D$61&lt;=AB177)*(PGR_REGRAS!$E$2:$E$61&gt;=AB177)*(PGR_REGRAS!$C$2:$C$61&lt;&gt;"")*ROW(PGR_REGRAS!$C$2:$C$61)))</f>
        <v>0</v>
      </c>
      <c r="AD177" s="7" t="str">
        <f>IF(AC177=0,IF(Y177="","","Sem regra - consultar seguradora"),INDEX(PGR_REGRAS!$A:$A,AC177))</f>
        <v/>
      </c>
      <c r="AE177" s="7" t="str">
        <f>IF(AC177=0,"",INDEX(PGR_REGRAS!$T:$T,AC177))</f>
        <v/>
      </c>
      <c r="AF177" s="7" t="str">
        <f>IF(AC177=0,"",INDEX(PGR_REGRAS!$I:$I,AC177))</f>
        <v/>
      </c>
      <c r="AG177" s="7" t="str">
        <f>IF(AC177=0,"",INDEX(PGR_REGRAS!$K:$K,AC177))</f>
        <v/>
      </c>
      <c r="AH177" s="7" t="str">
        <f t="shared" si="35"/>
        <v/>
      </c>
      <c r="AI177" s="7"/>
      <c r="AJ177" s="7"/>
      <c r="AK177" s="7"/>
      <c r="AL177" s="7"/>
      <c r="AM177" s="7"/>
      <c r="AN177" s="7"/>
      <c r="AO177" s="13"/>
      <c r="AP177" s="12"/>
      <c r="AQ177" s="12"/>
      <c r="AR177" s="7" t="str">
        <f>IF(C177="","",IFERROR(INDEX(RASTREADORES!$F:$F,MATCH(C177&amp;"#Principal",RASTREADORES!$Y:$Y,0))&amp;" ("&amp;INDEX(RASTREADORES!$G:$G,MATCH(C177&amp;"#Principal",RASTREADORES!$Y:$Y,0))&amp;")","Sem rastreador principal"))</f>
        <v/>
      </c>
      <c r="AS177" s="7" t="str">
        <f>IF(C177="","",IFERROR(INDEX(RASTREADORES!$H:$H,MATCH(C177&amp;"#Principal",RASTREADORES!$Y:$Y,0)),"—"))</f>
        <v/>
      </c>
      <c r="AT177" s="7" t="str">
        <f>IF(C177="","",IFERROR(INDEX(RASTREADORES!$A:$A,MATCH(C177&amp;"#Redundante",RASTREADORES!$Y:$Y,0)),IFERROR(INDEX(RASTREADORES!$A:$A,MATCH(C177&amp;"#Isca retornável",RASTREADORES!$Y:$Y,0)),IFERROR(INDEX(RASTREADORES!$A:$A,MATCH(C177&amp;"#Isca descartável",RASTREADORES!$Y:$Y,0)),"Nenhum"))))</f>
        <v/>
      </c>
      <c r="AU177" s="7" t="str">
        <f>IF(C177="","",IFERROR(INDEX(RASTREADORES!$L:$L,MATCH(C177&amp;"#Principal",RASTREADORES!$Y:$Y,0)),""))</f>
        <v/>
      </c>
      <c r="AV177" s="7" t="str">
        <f>IF(C177="","",IF(COUNTIFS(ESPELHAMENTOS!$B$2:$B$2000,C177,ESPELHAMENTOS!$O$2:$O$2000,"Sim")&gt;0,"Sim","Não"))</f>
        <v/>
      </c>
      <c r="AW177" s="7" t="str">
        <f>IF(C177="","",COUNTIFS(ESPELHAMENTOS!$B$2:$B$2000,C177,ESPELHAMENTOS!$O$2:$O$2000,"Sim"))</f>
        <v/>
      </c>
      <c r="AX177" s="7" t="str">
        <f>IF(C177="","",IF(COUNTIFS(ESPELHAMENTOS!$B$2:$B$2000,C177,ESPELHAMENTOS!$O$2:$O$2000,"Sim",ESPELHAMENTOS!$E$2:$E$2000,"GR transportadora")&gt;0,"Sim","Não"))</f>
        <v/>
      </c>
      <c r="AY177" s="7" t="str">
        <f>IF(OR(AQ177="",C177=""),"",IFERROR(ROUND((AQ177-SUMPRODUCT(MIN((ESPELHAMENTOS!$C$2:$C$2000=A177)*ESPELHAMENTOS!$H$2:$H$2000+(ESPELHAMENTOS!$C$2:$C$2000&lt;&gt;A177)*99999)))*24,1),""))</f>
        <v/>
      </c>
      <c r="AZ177" s="7" t="str">
        <f ca="1">IF(C177="","",IF(COUNTIFS(CHECKLISTS!$B$2:$B$2000,C177,CHECKLISTS!$AH$2:$AH$2000,"Válido",CHECKLISTS!$AG$2:$AG$2000,"&gt;="&amp;INT(IF(AO177="",TODAY(),AO177)))+COUNTIFS(CHECKLISTS!$B$2:$B$2000,C177,CHECKLISTS!$AH$2:$AH$2000,"Vence &lt;=7d",CHECKLISTS!$AG$2:$AG$2000,"&gt;="&amp;INT(IF(AO177="",TODAY(),AO177)))&gt;0,"Sim","Não"))</f>
        <v/>
      </c>
      <c r="BA177" s="13" t="str">
        <f>IF(C177="","",IF(COUNTIFS(CHECKLISTS!$B$2:$B$2000,C177,CHECKLISTS!$AF$2:$AF$2000,"Aprovado")=0,"",SUMPRODUCT(MAX((CHECKLISTS!$B$2:$B$2000=C177)*CHECKLISTS!$AG$2:$AG$2000))))</f>
        <v/>
      </c>
      <c r="BB177" s="7" t="str">
        <f>IF(A177="","",IF(COUNTIFS(SMP!$B$2:$B$2000,A177,SMP!$I$2:$I$2000,"Liberada")+COUNTIFS(SMP!$B$2:$B$2000,A177,SMP!$I$2:$I$2000,"Em andamento")+COUNTIFS(SMP!$B$2:$B$2000,A177,SMP!$I$2:$I$2000,"Finalizada")&gt;0,"Sim","Não"))</f>
        <v/>
      </c>
      <c r="BC177" s="7" t="str">
        <f>IF(A177="","",IFERROR(INDEX(SMP!$A:$A,MATCH(A177,SMP!$B:$B,0)),"—"))</f>
        <v/>
      </c>
      <c r="BD177" s="7" t="str">
        <f>IF(A177="","",IFERROR(INDEX(SMP!$I:$I,MATCH(A177,SMP!$B:$B,0)),"Não aberta"))</f>
        <v/>
      </c>
      <c r="BE177" s="7" t="str">
        <f>IF(A177="","",IFERROR(INDEX(SMP!$D:$D,MATCH(A177,SMP!$B:$B,0)),""))</f>
        <v/>
      </c>
      <c r="BF177" s="7" t="str">
        <f>IF(A177="","",IF(COUNTIFS(AVERBACOES!$B$2:$B$2000,A177,AVERBACOES!$Q$2:$Q$2000,"Averbado completo")+COUNTIFS(AVERBACOES!$B$2:$B$2000,A177,AVERBACOES!$Q$2:$Q$2000,"Averbado CRT")+COUNTIFS(AVERBACOES!$B$2:$B$2000,A177,AVERBACOES!$Q$2:$Q$2000,"Averbado CT-e")+COUNTIFS(AVERBACOES!$B$2:$B$2000,A177,AVERBACOES!$Q$2:$Q$2000,"Averbado MDF-e")+COUNTIFS(AVERBACOES!$B$2:$B$2000,A177,AVERBACOES!$Q$2:$Q$2000,"Averbado pelo embarcador")&gt;0,"Sim","Não"))</f>
        <v/>
      </c>
      <c r="BG177" s="7" t="str">
        <f>IF(A177="","",IFERROR(INDEX(AVERBACOES!$L:$L,MATCH(A177,AVERBACOES!$B:$B,0)),"—"))</f>
        <v/>
      </c>
      <c r="BH177" s="7"/>
      <c r="BI177" s="7"/>
      <c r="BJ177" s="7"/>
      <c r="BK177" s="7"/>
      <c r="BL177" s="7"/>
      <c r="BM177" s="7">
        <f t="shared" si="36"/>
        <v>0</v>
      </c>
      <c r="BN177" s="7" t="str">
        <f t="shared" si="37"/>
        <v/>
      </c>
      <c r="BO177" s="7" t="str">
        <f t="shared" si="38"/>
        <v/>
      </c>
      <c r="BP177" s="7" t="str">
        <f t="shared" si="39"/>
        <v/>
      </c>
      <c r="BQ177" s="7" t="str">
        <f t="shared" si="40"/>
        <v/>
      </c>
      <c r="BR177" s="12"/>
      <c r="BS177" s="7" t="str">
        <f t="shared" si="41"/>
        <v/>
      </c>
      <c r="BT177" s="7" t="str">
        <f>IF(C177="","",IF(BV177=0,"Sem posição registrada",IFERROR(INDEX(POSICOES!$E:$E,MATCH(C177&amp;"#"&amp;ROUND(BV177*1440,0),POSICOES!$R:$R,0)),"?")))</f>
        <v/>
      </c>
      <c r="BU177" s="7" t="str">
        <f>IF(OR(C177="",BV177=0),"",IFERROR(INDEX(POSICOES!$F:$F,MATCH(C177&amp;"#"&amp;ROUND(BV177*1440,0),POSICOES!$R:$R,0))&amp;"/"&amp;INDEX(POSICOES!$G:$G,MATCH(C177&amp;"#"&amp;ROUND(BV177*1440,0),POSICOES!$R:$R,0))&amp;" - "&amp;INDEX(POSICOES!$H:$H,MATCH(C177&amp;"#"&amp;ROUND(BV177*1440,0),POSICOES!$R:$R,0)),""))</f>
        <v/>
      </c>
      <c r="BV177" s="14">
        <f>IF(C177="",0,SUMPRODUCT(MAX((POSICOES!$C$2:$C$3000=C177)*POSICOES!$B$2:$B$3000)))</f>
        <v>0</v>
      </c>
      <c r="BW177" s="7" t="str">
        <f t="shared" ca="1" si="42"/>
        <v/>
      </c>
      <c r="BX177" s="7" t="str">
        <f t="shared" ca="1" si="43"/>
        <v/>
      </c>
      <c r="BY177" s="12"/>
      <c r="BZ177" s="12"/>
      <c r="CA177" s="7" t="str">
        <f>IF(A177="","",IF(COUNTIFS(FRONTEIRA!$B$2:$B$2000,A177,FRONTEIRA!$AA$2:$AA$2000,"Sim")=0,"",ROUND(SUMIFS(FRONTEIRA!$Y$2:$Y$2000,FRONTEIRA!$B$2:$B$2000,A177,FRONTEIRA!$AA$2:$AA$2000,"Sim"),1)))</f>
        <v/>
      </c>
      <c r="CB177" s="7" t="str">
        <f>IF(A177="","",IFERROR(INDEX(FRONTEIRA!$L:$L,MATCH(A177,FRONTEIRA!$B:$B,0)),""))</f>
        <v/>
      </c>
      <c r="CC177" s="7" t="str">
        <f>IF(A177="","",IF(COUNTIFS(OCORRENCIAS!$B$2:$B$2000,A177,OCORRENCIAS!$Z$2:$Z$2000,"Sim")&gt;0,"Sim","Não"))</f>
        <v/>
      </c>
      <c r="CD177" s="7" t="str">
        <f t="shared" si="44"/>
        <v/>
      </c>
      <c r="CE177" s="7"/>
      <c r="CF177" s="7" t="str">
        <f t="shared" ca="1" si="45"/>
        <v xml:space="preserve">Motorista GR; Motorista seguradora; Veículo GR; Checklist; Espelhamento; SMP; Averbação; </v>
      </c>
      <c r="CG177" s="7" t="str">
        <f t="shared" si="46"/>
        <v/>
      </c>
      <c r="CH177" s="7" t="str">
        <f t="shared" si="47"/>
        <v/>
      </c>
      <c r="CI177" s="7" t="str">
        <f t="shared" si="48"/>
        <v>Não</v>
      </c>
      <c r="CJ177" s="7" t="str">
        <f t="shared" si="49"/>
        <v/>
      </c>
      <c r="CK177" s="7"/>
      <c r="CL177" s="7"/>
      <c r="CM177" s="7"/>
      <c r="CN177" s="12"/>
      <c r="CO177" s="7"/>
      <c r="CP177" s="7" t="str">
        <f t="shared" ca="1" si="50"/>
        <v/>
      </c>
    </row>
    <row r="178" spans="1:94" x14ac:dyDescent="0.25">
      <c r="A178" s="7"/>
      <c r="B178" s="12"/>
      <c r="C178" s="7"/>
      <c r="D178" s="7"/>
      <c r="E178" s="7"/>
      <c r="F178" s="7" t="str">
        <f>IF(C178="","",IFERROR(INDEX(VEICULOS!$C:$C,MATCH(C178,VEICULOS!$A:$A,0)),"?")&amp;IF(D178="",""," + "&amp;IFERROR(INDEX(VEICULOS!$C:$C,MATCH(D178,VEICULOS!$A:$A,0)),"?"))&amp;IF(E178="",""," + "&amp;IFERROR(INDEX(VEICULOS!$C:$C,MATCH(E178,VEICULOS!$A:$A,0)),"?")))</f>
        <v/>
      </c>
      <c r="G178" s="7" t="str">
        <f>IF(C178="","",IFERROR(INDEX(VEICULOS!$I:$I,MATCH(C178,VEICULOS!$A:$A,0)),"Não cadastrado"))</f>
        <v/>
      </c>
      <c r="H178" s="7"/>
      <c r="I178" s="7" t="str">
        <f>IF(H178="","",IFERROR(INDEX(MOTORISTAS!$B:$B,MATCH(H178,MOTORISTAS!$A:$A,0)),"Não cadastrado"))</f>
        <v/>
      </c>
      <c r="J178" s="7"/>
      <c r="K178" s="7"/>
      <c r="L178" s="7" t="str">
        <f>IF(K178="","",IFERROR(INDEX(MOTORISTAS!$B:$B,MATCH(K178,MOTORISTAS!$A:$A,0)),"Não cadastrado"))</f>
        <v/>
      </c>
      <c r="M178" s="7" t="str">
        <f>IF(H178="","",IFERROR(INDEX(MOTORISTAS!$AA:$AA,MATCH(H178,MOTORISTAS!$A:$A,0)),"Não cadastrado"))</f>
        <v/>
      </c>
      <c r="N178" s="7" t="str">
        <f>IF(H178="","",IF(COUNTIFS(CONSULTAS!$C$2:$C$2000,H178,CONSULTAS!$E$2:$E$2000,"GR",CONSULTAS!$S$2:$S$2000,"Sim")&gt;0,"Sim","Não"))</f>
        <v/>
      </c>
      <c r="O178" s="7" t="str">
        <f>IF(H178="","",IFERROR(INDEX(CONSULTAS!$L:$L,MATCH(H178&amp;"#GR",CONSULTAS!$T:$T,0)),"—"))</f>
        <v/>
      </c>
      <c r="P178" s="13" t="str">
        <f>IF(H178="","",IFERROR(INDEX(CONSULTAS!$Q:$Q,MATCH(H178&amp;"#GR",CONSULTAS!$T:$T,0)),""))</f>
        <v/>
      </c>
      <c r="Q178" s="7" t="str">
        <f>IF(H178="","",IF(COUNTIFS(CONSULTAS!$C$2:$C$2000,H178,CONSULTAS!$E$2:$E$2000,"Seguradora",CONSULTAS!$S$2:$S$2000,"Sim")&gt;0,"Sim","Não"))</f>
        <v/>
      </c>
      <c r="R178" s="7" t="str">
        <f>IF(H178="","",IFERROR(INDEX(CONSULTAS!$L:$L,MATCH(H178&amp;"#Seguradora",CONSULTAS!$T:$T,0)),"—"))</f>
        <v/>
      </c>
      <c r="S178" s="13" t="str">
        <f>IF(H178="","",IFERROR(INDEX(CONSULTAS!$Q:$Q,MATCH(H178&amp;"#Seguradora",CONSULTAS!$T:$T,0)),""))</f>
        <v/>
      </c>
      <c r="T178" s="10" t="str">
        <f>IF(H178="","",IFERROR(INDEX(CONSULTAS!$N:$N,MATCH(H178&amp;"#GR",CONSULTAS!$T:$T,0)),""))</f>
        <v/>
      </c>
      <c r="U178" s="7" t="str">
        <f>IF(K178="","N/A",IF(AND(COUNTIFS(CONSULTAS!$C$2:$C$2000,K178,CONSULTAS!$E$2:$E$2000,"GR",CONSULTAS!$S$2:$S$2000,"Sim")&gt;0,COUNTIFS(CONSULTAS!$C$2:$C$2000,K178,CONSULTAS!$E$2:$E$2000,"Seguradora",CONSULTAS!$S$2:$S$2000,"Sim")&gt;0),"Sim","Não"))</f>
        <v>N/A</v>
      </c>
      <c r="V178" s="7" t="str">
        <f>IF(C178="","",IFERROR(INDEX(VEICULOS!$X:$X,MATCH(C178,VEICULOS!$A:$A,0)),"Não"))</f>
        <v/>
      </c>
      <c r="W178" s="7"/>
      <c r="X178" s="7"/>
      <c r="Y178" s="7"/>
      <c r="Z178" s="10"/>
      <c r="AA178" s="7"/>
      <c r="AB178" s="10" t="str">
        <f t="shared" si="34"/>
        <v/>
      </c>
      <c r="AC178" s="7">
        <f>IF(OR(Y178="",AB178=""),0,SUMPRODUCT((PGR_REGRAS!$C$2:$C$61=Y178)*(PGR_REGRAS!$D$2:$D$61&lt;=AB178)*(PGR_REGRAS!$E$2:$E$61&gt;=AB178)*(PGR_REGRAS!$C$2:$C$61&lt;&gt;"")*ROW(PGR_REGRAS!$C$2:$C$61)))</f>
        <v>0</v>
      </c>
      <c r="AD178" s="7" t="str">
        <f>IF(AC178=0,IF(Y178="","","Sem regra - consultar seguradora"),INDEX(PGR_REGRAS!$A:$A,AC178))</f>
        <v/>
      </c>
      <c r="AE178" s="7" t="str">
        <f>IF(AC178=0,"",INDEX(PGR_REGRAS!$T:$T,AC178))</f>
        <v/>
      </c>
      <c r="AF178" s="7" t="str">
        <f>IF(AC178=0,"",INDEX(PGR_REGRAS!$I:$I,AC178))</f>
        <v/>
      </c>
      <c r="AG178" s="7" t="str">
        <f>IF(AC178=0,"",INDEX(PGR_REGRAS!$K:$K,AC178))</f>
        <v/>
      </c>
      <c r="AH178" s="7" t="str">
        <f t="shared" si="35"/>
        <v/>
      </c>
      <c r="AI178" s="7"/>
      <c r="AJ178" s="7"/>
      <c r="AK178" s="7"/>
      <c r="AL178" s="7"/>
      <c r="AM178" s="7"/>
      <c r="AN178" s="7"/>
      <c r="AO178" s="13"/>
      <c r="AP178" s="12"/>
      <c r="AQ178" s="12"/>
      <c r="AR178" s="7" t="str">
        <f>IF(C178="","",IFERROR(INDEX(RASTREADORES!$F:$F,MATCH(C178&amp;"#Principal",RASTREADORES!$Y:$Y,0))&amp;" ("&amp;INDEX(RASTREADORES!$G:$G,MATCH(C178&amp;"#Principal",RASTREADORES!$Y:$Y,0))&amp;")","Sem rastreador principal"))</f>
        <v/>
      </c>
      <c r="AS178" s="7" t="str">
        <f>IF(C178="","",IFERROR(INDEX(RASTREADORES!$H:$H,MATCH(C178&amp;"#Principal",RASTREADORES!$Y:$Y,0)),"—"))</f>
        <v/>
      </c>
      <c r="AT178" s="7" t="str">
        <f>IF(C178="","",IFERROR(INDEX(RASTREADORES!$A:$A,MATCH(C178&amp;"#Redundante",RASTREADORES!$Y:$Y,0)),IFERROR(INDEX(RASTREADORES!$A:$A,MATCH(C178&amp;"#Isca retornável",RASTREADORES!$Y:$Y,0)),IFERROR(INDEX(RASTREADORES!$A:$A,MATCH(C178&amp;"#Isca descartável",RASTREADORES!$Y:$Y,0)),"Nenhum"))))</f>
        <v/>
      </c>
      <c r="AU178" s="7" t="str">
        <f>IF(C178="","",IFERROR(INDEX(RASTREADORES!$L:$L,MATCH(C178&amp;"#Principal",RASTREADORES!$Y:$Y,0)),""))</f>
        <v/>
      </c>
      <c r="AV178" s="7" t="str">
        <f>IF(C178="","",IF(COUNTIFS(ESPELHAMENTOS!$B$2:$B$2000,C178,ESPELHAMENTOS!$O$2:$O$2000,"Sim")&gt;0,"Sim","Não"))</f>
        <v/>
      </c>
      <c r="AW178" s="7" t="str">
        <f>IF(C178="","",COUNTIFS(ESPELHAMENTOS!$B$2:$B$2000,C178,ESPELHAMENTOS!$O$2:$O$2000,"Sim"))</f>
        <v/>
      </c>
      <c r="AX178" s="7" t="str">
        <f>IF(C178="","",IF(COUNTIFS(ESPELHAMENTOS!$B$2:$B$2000,C178,ESPELHAMENTOS!$O$2:$O$2000,"Sim",ESPELHAMENTOS!$E$2:$E$2000,"GR transportadora")&gt;0,"Sim","Não"))</f>
        <v/>
      </c>
      <c r="AY178" s="7" t="str">
        <f>IF(OR(AQ178="",C178=""),"",IFERROR(ROUND((AQ178-SUMPRODUCT(MIN((ESPELHAMENTOS!$C$2:$C$2000=A178)*ESPELHAMENTOS!$H$2:$H$2000+(ESPELHAMENTOS!$C$2:$C$2000&lt;&gt;A178)*99999)))*24,1),""))</f>
        <v/>
      </c>
      <c r="AZ178" s="7" t="str">
        <f ca="1">IF(C178="","",IF(COUNTIFS(CHECKLISTS!$B$2:$B$2000,C178,CHECKLISTS!$AH$2:$AH$2000,"Válido",CHECKLISTS!$AG$2:$AG$2000,"&gt;="&amp;INT(IF(AO178="",TODAY(),AO178)))+COUNTIFS(CHECKLISTS!$B$2:$B$2000,C178,CHECKLISTS!$AH$2:$AH$2000,"Vence &lt;=7d",CHECKLISTS!$AG$2:$AG$2000,"&gt;="&amp;INT(IF(AO178="",TODAY(),AO178)))&gt;0,"Sim","Não"))</f>
        <v/>
      </c>
      <c r="BA178" s="13" t="str">
        <f>IF(C178="","",IF(COUNTIFS(CHECKLISTS!$B$2:$B$2000,C178,CHECKLISTS!$AF$2:$AF$2000,"Aprovado")=0,"",SUMPRODUCT(MAX((CHECKLISTS!$B$2:$B$2000=C178)*CHECKLISTS!$AG$2:$AG$2000))))</f>
        <v/>
      </c>
      <c r="BB178" s="7" t="str">
        <f>IF(A178="","",IF(COUNTIFS(SMP!$B$2:$B$2000,A178,SMP!$I$2:$I$2000,"Liberada")+COUNTIFS(SMP!$B$2:$B$2000,A178,SMP!$I$2:$I$2000,"Em andamento")+COUNTIFS(SMP!$B$2:$B$2000,A178,SMP!$I$2:$I$2000,"Finalizada")&gt;0,"Sim","Não"))</f>
        <v/>
      </c>
      <c r="BC178" s="7" t="str">
        <f>IF(A178="","",IFERROR(INDEX(SMP!$A:$A,MATCH(A178,SMP!$B:$B,0)),"—"))</f>
        <v/>
      </c>
      <c r="BD178" s="7" t="str">
        <f>IF(A178="","",IFERROR(INDEX(SMP!$I:$I,MATCH(A178,SMP!$B:$B,0)),"Não aberta"))</f>
        <v/>
      </c>
      <c r="BE178" s="7" t="str">
        <f>IF(A178="","",IFERROR(INDEX(SMP!$D:$D,MATCH(A178,SMP!$B:$B,0)),""))</f>
        <v/>
      </c>
      <c r="BF178" s="7" t="str">
        <f>IF(A178="","",IF(COUNTIFS(AVERBACOES!$B$2:$B$2000,A178,AVERBACOES!$Q$2:$Q$2000,"Averbado completo")+COUNTIFS(AVERBACOES!$B$2:$B$2000,A178,AVERBACOES!$Q$2:$Q$2000,"Averbado CRT")+COUNTIFS(AVERBACOES!$B$2:$B$2000,A178,AVERBACOES!$Q$2:$Q$2000,"Averbado CT-e")+COUNTIFS(AVERBACOES!$B$2:$B$2000,A178,AVERBACOES!$Q$2:$Q$2000,"Averbado MDF-e")+COUNTIFS(AVERBACOES!$B$2:$B$2000,A178,AVERBACOES!$Q$2:$Q$2000,"Averbado pelo embarcador")&gt;0,"Sim","Não"))</f>
        <v/>
      </c>
      <c r="BG178" s="7" t="str">
        <f>IF(A178="","",IFERROR(INDEX(AVERBACOES!$L:$L,MATCH(A178,AVERBACOES!$B:$B,0)),"—"))</f>
        <v/>
      </c>
      <c r="BH178" s="7"/>
      <c r="BI178" s="7"/>
      <c r="BJ178" s="7"/>
      <c r="BK178" s="7"/>
      <c r="BL178" s="7"/>
      <c r="BM178" s="7">
        <f t="shared" si="36"/>
        <v>0</v>
      </c>
      <c r="BN178" s="7" t="str">
        <f t="shared" si="37"/>
        <v/>
      </c>
      <c r="BO178" s="7" t="str">
        <f t="shared" si="38"/>
        <v/>
      </c>
      <c r="BP178" s="7" t="str">
        <f t="shared" si="39"/>
        <v/>
      </c>
      <c r="BQ178" s="7" t="str">
        <f t="shared" si="40"/>
        <v/>
      </c>
      <c r="BR178" s="12"/>
      <c r="BS178" s="7" t="str">
        <f t="shared" si="41"/>
        <v/>
      </c>
      <c r="BT178" s="7" t="str">
        <f>IF(C178="","",IF(BV178=0,"Sem posição registrada",IFERROR(INDEX(POSICOES!$E:$E,MATCH(C178&amp;"#"&amp;ROUND(BV178*1440,0),POSICOES!$R:$R,0)),"?")))</f>
        <v/>
      </c>
      <c r="BU178" s="7" t="str">
        <f>IF(OR(C178="",BV178=0),"",IFERROR(INDEX(POSICOES!$F:$F,MATCH(C178&amp;"#"&amp;ROUND(BV178*1440,0),POSICOES!$R:$R,0))&amp;"/"&amp;INDEX(POSICOES!$G:$G,MATCH(C178&amp;"#"&amp;ROUND(BV178*1440,0),POSICOES!$R:$R,0))&amp;" - "&amp;INDEX(POSICOES!$H:$H,MATCH(C178&amp;"#"&amp;ROUND(BV178*1440,0),POSICOES!$R:$R,0)),""))</f>
        <v/>
      </c>
      <c r="BV178" s="14">
        <f>IF(C178="",0,SUMPRODUCT(MAX((POSICOES!$C$2:$C$3000=C178)*POSICOES!$B$2:$B$3000)))</f>
        <v>0</v>
      </c>
      <c r="BW178" s="7" t="str">
        <f t="shared" ca="1" si="42"/>
        <v/>
      </c>
      <c r="BX178" s="7" t="str">
        <f t="shared" ca="1" si="43"/>
        <v/>
      </c>
      <c r="BY178" s="12"/>
      <c r="BZ178" s="12"/>
      <c r="CA178" s="7" t="str">
        <f>IF(A178="","",IF(COUNTIFS(FRONTEIRA!$B$2:$B$2000,A178,FRONTEIRA!$AA$2:$AA$2000,"Sim")=0,"",ROUND(SUMIFS(FRONTEIRA!$Y$2:$Y$2000,FRONTEIRA!$B$2:$B$2000,A178,FRONTEIRA!$AA$2:$AA$2000,"Sim"),1)))</f>
        <v/>
      </c>
      <c r="CB178" s="7" t="str">
        <f>IF(A178="","",IFERROR(INDEX(FRONTEIRA!$L:$L,MATCH(A178,FRONTEIRA!$B:$B,0)),""))</f>
        <v/>
      </c>
      <c r="CC178" s="7" t="str">
        <f>IF(A178="","",IF(COUNTIFS(OCORRENCIAS!$B$2:$B$2000,A178,OCORRENCIAS!$Z$2:$Z$2000,"Sim")&gt;0,"Sim","Não"))</f>
        <v/>
      </c>
      <c r="CD178" s="7" t="str">
        <f t="shared" si="44"/>
        <v/>
      </c>
      <c r="CE178" s="7"/>
      <c r="CF178" s="7" t="str">
        <f t="shared" ca="1" si="45"/>
        <v xml:space="preserve">Motorista GR; Motorista seguradora; Veículo GR; Checklist; Espelhamento; SMP; Averbação; </v>
      </c>
      <c r="CG178" s="7" t="str">
        <f t="shared" si="46"/>
        <v/>
      </c>
      <c r="CH178" s="7" t="str">
        <f t="shared" si="47"/>
        <v/>
      </c>
      <c r="CI178" s="7" t="str">
        <f t="shared" si="48"/>
        <v>Não</v>
      </c>
      <c r="CJ178" s="7" t="str">
        <f t="shared" si="49"/>
        <v/>
      </c>
      <c r="CK178" s="7"/>
      <c r="CL178" s="7"/>
      <c r="CM178" s="7"/>
      <c r="CN178" s="12"/>
      <c r="CO178" s="7"/>
      <c r="CP178" s="7" t="str">
        <f t="shared" ca="1" si="50"/>
        <v/>
      </c>
    </row>
    <row r="179" spans="1:94" x14ac:dyDescent="0.25">
      <c r="A179" s="7"/>
      <c r="B179" s="12"/>
      <c r="C179" s="7"/>
      <c r="D179" s="7"/>
      <c r="E179" s="7"/>
      <c r="F179" s="7" t="str">
        <f>IF(C179="","",IFERROR(INDEX(VEICULOS!$C:$C,MATCH(C179,VEICULOS!$A:$A,0)),"?")&amp;IF(D179="",""," + "&amp;IFERROR(INDEX(VEICULOS!$C:$C,MATCH(D179,VEICULOS!$A:$A,0)),"?"))&amp;IF(E179="",""," + "&amp;IFERROR(INDEX(VEICULOS!$C:$C,MATCH(E179,VEICULOS!$A:$A,0)),"?")))</f>
        <v/>
      </c>
      <c r="G179" s="7" t="str">
        <f>IF(C179="","",IFERROR(INDEX(VEICULOS!$I:$I,MATCH(C179,VEICULOS!$A:$A,0)),"Não cadastrado"))</f>
        <v/>
      </c>
      <c r="H179" s="7"/>
      <c r="I179" s="7" t="str">
        <f>IF(H179="","",IFERROR(INDEX(MOTORISTAS!$B:$B,MATCH(H179,MOTORISTAS!$A:$A,0)),"Não cadastrado"))</f>
        <v/>
      </c>
      <c r="J179" s="7"/>
      <c r="K179" s="7"/>
      <c r="L179" s="7" t="str">
        <f>IF(K179="","",IFERROR(INDEX(MOTORISTAS!$B:$B,MATCH(K179,MOTORISTAS!$A:$A,0)),"Não cadastrado"))</f>
        <v/>
      </c>
      <c r="M179" s="7" t="str">
        <f>IF(H179="","",IFERROR(INDEX(MOTORISTAS!$AA:$AA,MATCH(H179,MOTORISTAS!$A:$A,0)),"Não cadastrado"))</f>
        <v/>
      </c>
      <c r="N179" s="7" t="str">
        <f>IF(H179="","",IF(COUNTIFS(CONSULTAS!$C$2:$C$2000,H179,CONSULTAS!$E$2:$E$2000,"GR",CONSULTAS!$S$2:$S$2000,"Sim")&gt;0,"Sim","Não"))</f>
        <v/>
      </c>
      <c r="O179" s="7" t="str">
        <f>IF(H179="","",IFERROR(INDEX(CONSULTAS!$L:$L,MATCH(H179&amp;"#GR",CONSULTAS!$T:$T,0)),"—"))</f>
        <v/>
      </c>
      <c r="P179" s="13" t="str">
        <f>IF(H179="","",IFERROR(INDEX(CONSULTAS!$Q:$Q,MATCH(H179&amp;"#GR",CONSULTAS!$T:$T,0)),""))</f>
        <v/>
      </c>
      <c r="Q179" s="7" t="str">
        <f>IF(H179="","",IF(COUNTIFS(CONSULTAS!$C$2:$C$2000,H179,CONSULTAS!$E$2:$E$2000,"Seguradora",CONSULTAS!$S$2:$S$2000,"Sim")&gt;0,"Sim","Não"))</f>
        <v/>
      </c>
      <c r="R179" s="7" t="str">
        <f>IF(H179="","",IFERROR(INDEX(CONSULTAS!$L:$L,MATCH(H179&amp;"#Seguradora",CONSULTAS!$T:$T,0)),"—"))</f>
        <v/>
      </c>
      <c r="S179" s="13" t="str">
        <f>IF(H179="","",IFERROR(INDEX(CONSULTAS!$Q:$Q,MATCH(H179&amp;"#Seguradora",CONSULTAS!$T:$T,0)),""))</f>
        <v/>
      </c>
      <c r="T179" s="10" t="str">
        <f>IF(H179="","",IFERROR(INDEX(CONSULTAS!$N:$N,MATCH(H179&amp;"#GR",CONSULTAS!$T:$T,0)),""))</f>
        <v/>
      </c>
      <c r="U179" s="7" t="str">
        <f>IF(K179="","N/A",IF(AND(COUNTIFS(CONSULTAS!$C$2:$C$2000,K179,CONSULTAS!$E$2:$E$2000,"GR",CONSULTAS!$S$2:$S$2000,"Sim")&gt;0,COUNTIFS(CONSULTAS!$C$2:$C$2000,K179,CONSULTAS!$E$2:$E$2000,"Seguradora",CONSULTAS!$S$2:$S$2000,"Sim")&gt;0),"Sim","Não"))</f>
        <v>N/A</v>
      </c>
      <c r="V179" s="7" t="str">
        <f>IF(C179="","",IFERROR(INDEX(VEICULOS!$X:$X,MATCH(C179,VEICULOS!$A:$A,0)),"Não"))</f>
        <v/>
      </c>
      <c r="W179" s="7"/>
      <c r="X179" s="7"/>
      <c r="Y179" s="7"/>
      <c r="Z179" s="10"/>
      <c r="AA179" s="7"/>
      <c r="AB179" s="10" t="str">
        <f t="shared" si="34"/>
        <v/>
      </c>
      <c r="AC179" s="7">
        <f>IF(OR(Y179="",AB179=""),0,SUMPRODUCT((PGR_REGRAS!$C$2:$C$61=Y179)*(PGR_REGRAS!$D$2:$D$61&lt;=AB179)*(PGR_REGRAS!$E$2:$E$61&gt;=AB179)*(PGR_REGRAS!$C$2:$C$61&lt;&gt;"")*ROW(PGR_REGRAS!$C$2:$C$61)))</f>
        <v>0</v>
      </c>
      <c r="AD179" s="7" t="str">
        <f>IF(AC179=0,IF(Y179="","","Sem regra - consultar seguradora"),INDEX(PGR_REGRAS!$A:$A,AC179))</f>
        <v/>
      </c>
      <c r="AE179" s="7" t="str">
        <f>IF(AC179=0,"",INDEX(PGR_REGRAS!$T:$T,AC179))</f>
        <v/>
      </c>
      <c r="AF179" s="7" t="str">
        <f>IF(AC179=0,"",INDEX(PGR_REGRAS!$I:$I,AC179))</f>
        <v/>
      </c>
      <c r="AG179" s="7" t="str">
        <f>IF(AC179=0,"",INDEX(PGR_REGRAS!$K:$K,AC179))</f>
        <v/>
      </c>
      <c r="AH179" s="7" t="str">
        <f t="shared" si="35"/>
        <v/>
      </c>
      <c r="AI179" s="7"/>
      <c r="AJ179" s="7"/>
      <c r="AK179" s="7"/>
      <c r="AL179" s="7"/>
      <c r="AM179" s="7"/>
      <c r="AN179" s="7"/>
      <c r="AO179" s="13"/>
      <c r="AP179" s="12"/>
      <c r="AQ179" s="12"/>
      <c r="AR179" s="7" t="str">
        <f>IF(C179="","",IFERROR(INDEX(RASTREADORES!$F:$F,MATCH(C179&amp;"#Principal",RASTREADORES!$Y:$Y,0))&amp;" ("&amp;INDEX(RASTREADORES!$G:$G,MATCH(C179&amp;"#Principal",RASTREADORES!$Y:$Y,0))&amp;")","Sem rastreador principal"))</f>
        <v/>
      </c>
      <c r="AS179" s="7" t="str">
        <f>IF(C179="","",IFERROR(INDEX(RASTREADORES!$H:$H,MATCH(C179&amp;"#Principal",RASTREADORES!$Y:$Y,0)),"—"))</f>
        <v/>
      </c>
      <c r="AT179" s="7" t="str">
        <f>IF(C179="","",IFERROR(INDEX(RASTREADORES!$A:$A,MATCH(C179&amp;"#Redundante",RASTREADORES!$Y:$Y,0)),IFERROR(INDEX(RASTREADORES!$A:$A,MATCH(C179&amp;"#Isca retornável",RASTREADORES!$Y:$Y,0)),IFERROR(INDEX(RASTREADORES!$A:$A,MATCH(C179&amp;"#Isca descartável",RASTREADORES!$Y:$Y,0)),"Nenhum"))))</f>
        <v/>
      </c>
      <c r="AU179" s="7" t="str">
        <f>IF(C179="","",IFERROR(INDEX(RASTREADORES!$L:$L,MATCH(C179&amp;"#Principal",RASTREADORES!$Y:$Y,0)),""))</f>
        <v/>
      </c>
      <c r="AV179" s="7" t="str">
        <f>IF(C179="","",IF(COUNTIFS(ESPELHAMENTOS!$B$2:$B$2000,C179,ESPELHAMENTOS!$O$2:$O$2000,"Sim")&gt;0,"Sim","Não"))</f>
        <v/>
      </c>
      <c r="AW179" s="7" t="str">
        <f>IF(C179="","",COUNTIFS(ESPELHAMENTOS!$B$2:$B$2000,C179,ESPELHAMENTOS!$O$2:$O$2000,"Sim"))</f>
        <v/>
      </c>
      <c r="AX179" s="7" t="str">
        <f>IF(C179="","",IF(COUNTIFS(ESPELHAMENTOS!$B$2:$B$2000,C179,ESPELHAMENTOS!$O$2:$O$2000,"Sim",ESPELHAMENTOS!$E$2:$E$2000,"GR transportadora")&gt;0,"Sim","Não"))</f>
        <v/>
      </c>
      <c r="AY179" s="7" t="str">
        <f>IF(OR(AQ179="",C179=""),"",IFERROR(ROUND((AQ179-SUMPRODUCT(MIN((ESPELHAMENTOS!$C$2:$C$2000=A179)*ESPELHAMENTOS!$H$2:$H$2000+(ESPELHAMENTOS!$C$2:$C$2000&lt;&gt;A179)*99999)))*24,1),""))</f>
        <v/>
      </c>
      <c r="AZ179" s="7" t="str">
        <f ca="1">IF(C179="","",IF(COUNTIFS(CHECKLISTS!$B$2:$B$2000,C179,CHECKLISTS!$AH$2:$AH$2000,"Válido",CHECKLISTS!$AG$2:$AG$2000,"&gt;="&amp;INT(IF(AO179="",TODAY(),AO179)))+COUNTIFS(CHECKLISTS!$B$2:$B$2000,C179,CHECKLISTS!$AH$2:$AH$2000,"Vence &lt;=7d",CHECKLISTS!$AG$2:$AG$2000,"&gt;="&amp;INT(IF(AO179="",TODAY(),AO179)))&gt;0,"Sim","Não"))</f>
        <v/>
      </c>
      <c r="BA179" s="13" t="str">
        <f>IF(C179="","",IF(COUNTIFS(CHECKLISTS!$B$2:$B$2000,C179,CHECKLISTS!$AF$2:$AF$2000,"Aprovado")=0,"",SUMPRODUCT(MAX((CHECKLISTS!$B$2:$B$2000=C179)*CHECKLISTS!$AG$2:$AG$2000))))</f>
        <v/>
      </c>
      <c r="BB179" s="7" t="str">
        <f>IF(A179="","",IF(COUNTIFS(SMP!$B$2:$B$2000,A179,SMP!$I$2:$I$2000,"Liberada")+COUNTIFS(SMP!$B$2:$B$2000,A179,SMP!$I$2:$I$2000,"Em andamento")+COUNTIFS(SMP!$B$2:$B$2000,A179,SMP!$I$2:$I$2000,"Finalizada")&gt;0,"Sim","Não"))</f>
        <v/>
      </c>
      <c r="BC179" s="7" t="str">
        <f>IF(A179="","",IFERROR(INDEX(SMP!$A:$A,MATCH(A179,SMP!$B:$B,0)),"—"))</f>
        <v/>
      </c>
      <c r="BD179" s="7" t="str">
        <f>IF(A179="","",IFERROR(INDEX(SMP!$I:$I,MATCH(A179,SMP!$B:$B,0)),"Não aberta"))</f>
        <v/>
      </c>
      <c r="BE179" s="7" t="str">
        <f>IF(A179="","",IFERROR(INDEX(SMP!$D:$D,MATCH(A179,SMP!$B:$B,0)),""))</f>
        <v/>
      </c>
      <c r="BF179" s="7" t="str">
        <f>IF(A179="","",IF(COUNTIFS(AVERBACOES!$B$2:$B$2000,A179,AVERBACOES!$Q$2:$Q$2000,"Averbado completo")+COUNTIFS(AVERBACOES!$B$2:$B$2000,A179,AVERBACOES!$Q$2:$Q$2000,"Averbado CRT")+COUNTIFS(AVERBACOES!$B$2:$B$2000,A179,AVERBACOES!$Q$2:$Q$2000,"Averbado CT-e")+COUNTIFS(AVERBACOES!$B$2:$B$2000,A179,AVERBACOES!$Q$2:$Q$2000,"Averbado MDF-e")+COUNTIFS(AVERBACOES!$B$2:$B$2000,A179,AVERBACOES!$Q$2:$Q$2000,"Averbado pelo embarcador")&gt;0,"Sim","Não"))</f>
        <v/>
      </c>
      <c r="BG179" s="7" t="str">
        <f>IF(A179="","",IFERROR(INDEX(AVERBACOES!$L:$L,MATCH(A179,AVERBACOES!$B:$B,0)),"—"))</f>
        <v/>
      </c>
      <c r="BH179" s="7"/>
      <c r="BI179" s="7"/>
      <c r="BJ179" s="7"/>
      <c r="BK179" s="7"/>
      <c r="BL179" s="7"/>
      <c r="BM179" s="7">
        <f t="shared" si="36"/>
        <v>0</v>
      </c>
      <c r="BN179" s="7" t="str">
        <f t="shared" si="37"/>
        <v/>
      </c>
      <c r="BO179" s="7" t="str">
        <f t="shared" si="38"/>
        <v/>
      </c>
      <c r="BP179" s="7" t="str">
        <f t="shared" si="39"/>
        <v/>
      </c>
      <c r="BQ179" s="7" t="str">
        <f t="shared" si="40"/>
        <v/>
      </c>
      <c r="BR179" s="12"/>
      <c r="BS179" s="7" t="str">
        <f t="shared" si="41"/>
        <v/>
      </c>
      <c r="BT179" s="7" t="str">
        <f>IF(C179="","",IF(BV179=0,"Sem posição registrada",IFERROR(INDEX(POSICOES!$E:$E,MATCH(C179&amp;"#"&amp;ROUND(BV179*1440,0),POSICOES!$R:$R,0)),"?")))</f>
        <v/>
      </c>
      <c r="BU179" s="7" t="str">
        <f>IF(OR(C179="",BV179=0),"",IFERROR(INDEX(POSICOES!$F:$F,MATCH(C179&amp;"#"&amp;ROUND(BV179*1440,0),POSICOES!$R:$R,0))&amp;"/"&amp;INDEX(POSICOES!$G:$G,MATCH(C179&amp;"#"&amp;ROUND(BV179*1440,0),POSICOES!$R:$R,0))&amp;" - "&amp;INDEX(POSICOES!$H:$H,MATCH(C179&amp;"#"&amp;ROUND(BV179*1440,0),POSICOES!$R:$R,0)),""))</f>
        <v/>
      </c>
      <c r="BV179" s="14">
        <f>IF(C179="",0,SUMPRODUCT(MAX((POSICOES!$C$2:$C$3000=C179)*POSICOES!$B$2:$B$3000)))</f>
        <v>0</v>
      </c>
      <c r="BW179" s="7" t="str">
        <f t="shared" ca="1" si="42"/>
        <v/>
      </c>
      <c r="BX179" s="7" t="str">
        <f t="shared" ca="1" si="43"/>
        <v/>
      </c>
      <c r="BY179" s="12"/>
      <c r="BZ179" s="12"/>
      <c r="CA179" s="7" t="str">
        <f>IF(A179="","",IF(COUNTIFS(FRONTEIRA!$B$2:$B$2000,A179,FRONTEIRA!$AA$2:$AA$2000,"Sim")=0,"",ROUND(SUMIFS(FRONTEIRA!$Y$2:$Y$2000,FRONTEIRA!$B$2:$B$2000,A179,FRONTEIRA!$AA$2:$AA$2000,"Sim"),1)))</f>
        <v/>
      </c>
      <c r="CB179" s="7" t="str">
        <f>IF(A179="","",IFERROR(INDEX(FRONTEIRA!$L:$L,MATCH(A179,FRONTEIRA!$B:$B,0)),""))</f>
        <v/>
      </c>
      <c r="CC179" s="7" t="str">
        <f>IF(A179="","",IF(COUNTIFS(OCORRENCIAS!$B$2:$B$2000,A179,OCORRENCIAS!$Z$2:$Z$2000,"Sim")&gt;0,"Sim","Não"))</f>
        <v/>
      </c>
      <c r="CD179" s="7" t="str">
        <f t="shared" si="44"/>
        <v/>
      </c>
      <c r="CE179" s="7"/>
      <c r="CF179" s="7" t="str">
        <f t="shared" ca="1" si="45"/>
        <v xml:space="preserve">Motorista GR; Motorista seguradora; Veículo GR; Checklist; Espelhamento; SMP; Averbação; </v>
      </c>
      <c r="CG179" s="7" t="str">
        <f t="shared" si="46"/>
        <v/>
      </c>
      <c r="CH179" s="7" t="str">
        <f t="shared" si="47"/>
        <v/>
      </c>
      <c r="CI179" s="7" t="str">
        <f t="shared" si="48"/>
        <v>Não</v>
      </c>
      <c r="CJ179" s="7" t="str">
        <f t="shared" si="49"/>
        <v/>
      </c>
      <c r="CK179" s="7"/>
      <c r="CL179" s="7"/>
      <c r="CM179" s="7"/>
      <c r="CN179" s="12"/>
      <c r="CO179" s="7"/>
      <c r="CP179" s="7" t="str">
        <f t="shared" ca="1" si="50"/>
        <v/>
      </c>
    </row>
    <row r="180" spans="1:94" x14ac:dyDescent="0.25">
      <c r="A180" s="7"/>
      <c r="B180" s="12"/>
      <c r="C180" s="7"/>
      <c r="D180" s="7"/>
      <c r="E180" s="7"/>
      <c r="F180" s="7" t="str">
        <f>IF(C180="","",IFERROR(INDEX(VEICULOS!$C:$C,MATCH(C180,VEICULOS!$A:$A,0)),"?")&amp;IF(D180="",""," + "&amp;IFERROR(INDEX(VEICULOS!$C:$C,MATCH(D180,VEICULOS!$A:$A,0)),"?"))&amp;IF(E180="",""," + "&amp;IFERROR(INDEX(VEICULOS!$C:$C,MATCH(E180,VEICULOS!$A:$A,0)),"?")))</f>
        <v/>
      </c>
      <c r="G180" s="7" t="str">
        <f>IF(C180="","",IFERROR(INDEX(VEICULOS!$I:$I,MATCH(C180,VEICULOS!$A:$A,0)),"Não cadastrado"))</f>
        <v/>
      </c>
      <c r="H180" s="7"/>
      <c r="I180" s="7" t="str">
        <f>IF(H180="","",IFERROR(INDEX(MOTORISTAS!$B:$B,MATCH(H180,MOTORISTAS!$A:$A,0)),"Não cadastrado"))</f>
        <v/>
      </c>
      <c r="J180" s="7"/>
      <c r="K180" s="7"/>
      <c r="L180" s="7" t="str">
        <f>IF(K180="","",IFERROR(INDEX(MOTORISTAS!$B:$B,MATCH(K180,MOTORISTAS!$A:$A,0)),"Não cadastrado"))</f>
        <v/>
      </c>
      <c r="M180" s="7" t="str">
        <f>IF(H180="","",IFERROR(INDEX(MOTORISTAS!$AA:$AA,MATCH(H180,MOTORISTAS!$A:$A,0)),"Não cadastrado"))</f>
        <v/>
      </c>
      <c r="N180" s="7" t="str">
        <f>IF(H180="","",IF(COUNTIFS(CONSULTAS!$C$2:$C$2000,H180,CONSULTAS!$E$2:$E$2000,"GR",CONSULTAS!$S$2:$S$2000,"Sim")&gt;0,"Sim","Não"))</f>
        <v/>
      </c>
      <c r="O180" s="7" t="str">
        <f>IF(H180="","",IFERROR(INDEX(CONSULTAS!$L:$L,MATCH(H180&amp;"#GR",CONSULTAS!$T:$T,0)),"—"))</f>
        <v/>
      </c>
      <c r="P180" s="13" t="str">
        <f>IF(H180="","",IFERROR(INDEX(CONSULTAS!$Q:$Q,MATCH(H180&amp;"#GR",CONSULTAS!$T:$T,0)),""))</f>
        <v/>
      </c>
      <c r="Q180" s="7" t="str">
        <f>IF(H180="","",IF(COUNTIFS(CONSULTAS!$C$2:$C$2000,H180,CONSULTAS!$E$2:$E$2000,"Seguradora",CONSULTAS!$S$2:$S$2000,"Sim")&gt;0,"Sim","Não"))</f>
        <v/>
      </c>
      <c r="R180" s="7" t="str">
        <f>IF(H180="","",IFERROR(INDEX(CONSULTAS!$L:$L,MATCH(H180&amp;"#Seguradora",CONSULTAS!$T:$T,0)),"—"))</f>
        <v/>
      </c>
      <c r="S180" s="13" t="str">
        <f>IF(H180="","",IFERROR(INDEX(CONSULTAS!$Q:$Q,MATCH(H180&amp;"#Seguradora",CONSULTAS!$T:$T,0)),""))</f>
        <v/>
      </c>
      <c r="T180" s="10" t="str">
        <f>IF(H180="","",IFERROR(INDEX(CONSULTAS!$N:$N,MATCH(H180&amp;"#GR",CONSULTAS!$T:$T,0)),""))</f>
        <v/>
      </c>
      <c r="U180" s="7" t="str">
        <f>IF(K180="","N/A",IF(AND(COUNTIFS(CONSULTAS!$C$2:$C$2000,K180,CONSULTAS!$E$2:$E$2000,"GR",CONSULTAS!$S$2:$S$2000,"Sim")&gt;0,COUNTIFS(CONSULTAS!$C$2:$C$2000,K180,CONSULTAS!$E$2:$E$2000,"Seguradora",CONSULTAS!$S$2:$S$2000,"Sim")&gt;0),"Sim","Não"))</f>
        <v>N/A</v>
      </c>
      <c r="V180" s="7" t="str">
        <f>IF(C180="","",IFERROR(INDEX(VEICULOS!$X:$X,MATCH(C180,VEICULOS!$A:$A,0)),"Não"))</f>
        <v/>
      </c>
      <c r="W180" s="7"/>
      <c r="X180" s="7"/>
      <c r="Y180" s="7"/>
      <c r="Z180" s="10"/>
      <c r="AA180" s="7"/>
      <c r="AB180" s="10" t="str">
        <f t="shared" si="34"/>
        <v/>
      </c>
      <c r="AC180" s="7">
        <f>IF(OR(Y180="",AB180=""),0,SUMPRODUCT((PGR_REGRAS!$C$2:$C$61=Y180)*(PGR_REGRAS!$D$2:$D$61&lt;=AB180)*(PGR_REGRAS!$E$2:$E$61&gt;=AB180)*(PGR_REGRAS!$C$2:$C$61&lt;&gt;"")*ROW(PGR_REGRAS!$C$2:$C$61)))</f>
        <v>0</v>
      </c>
      <c r="AD180" s="7" t="str">
        <f>IF(AC180=0,IF(Y180="","","Sem regra - consultar seguradora"),INDEX(PGR_REGRAS!$A:$A,AC180))</f>
        <v/>
      </c>
      <c r="AE180" s="7" t="str">
        <f>IF(AC180=0,"",INDEX(PGR_REGRAS!$T:$T,AC180))</f>
        <v/>
      </c>
      <c r="AF180" s="7" t="str">
        <f>IF(AC180=0,"",INDEX(PGR_REGRAS!$I:$I,AC180))</f>
        <v/>
      </c>
      <c r="AG180" s="7" t="str">
        <f>IF(AC180=0,"",INDEX(PGR_REGRAS!$K:$K,AC180))</f>
        <v/>
      </c>
      <c r="AH180" s="7" t="str">
        <f t="shared" si="35"/>
        <v/>
      </c>
      <c r="AI180" s="7"/>
      <c r="AJ180" s="7"/>
      <c r="AK180" s="7"/>
      <c r="AL180" s="7"/>
      <c r="AM180" s="7"/>
      <c r="AN180" s="7"/>
      <c r="AO180" s="13"/>
      <c r="AP180" s="12"/>
      <c r="AQ180" s="12"/>
      <c r="AR180" s="7" t="str">
        <f>IF(C180="","",IFERROR(INDEX(RASTREADORES!$F:$F,MATCH(C180&amp;"#Principal",RASTREADORES!$Y:$Y,0))&amp;" ("&amp;INDEX(RASTREADORES!$G:$G,MATCH(C180&amp;"#Principal",RASTREADORES!$Y:$Y,0))&amp;")","Sem rastreador principal"))</f>
        <v/>
      </c>
      <c r="AS180" s="7" t="str">
        <f>IF(C180="","",IFERROR(INDEX(RASTREADORES!$H:$H,MATCH(C180&amp;"#Principal",RASTREADORES!$Y:$Y,0)),"—"))</f>
        <v/>
      </c>
      <c r="AT180" s="7" t="str">
        <f>IF(C180="","",IFERROR(INDEX(RASTREADORES!$A:$A,MATCH(C180&amp;"#Redundante",RASTREADORES!$Y:$Y,0)),IFERROR(INDEX(RASTREADORES!$A:$A,MATCH(C180&amp;"#Isca retornável",RASTREADORES!$Y:$Y,0)),IFERROR(INDEX(RASTREADORES!$A:$A,MATCH(C180&amp;"#Isca descartável",RASTREADORES!$Y:$Y,0)),"Nenhum"))))</f>
        <v/>
      </c>
      <c r="AU180" s="7" t="str">
        <f>IF(C180="","",IFERROR(INDEX(RASTREADORES!$L:$L,MATCH(C180&amp;"#Principal",RASTREADORES!$Y:$Y,0)),""))</f>
        <v/>
      </c>
      <c r="AV180" s="7" t="str">
        <f>IF(C180="","",IF(COUNTIFS(ESPELHAMENTOS!$B$2:$B$2000,C180,ESPELHAMENTOS!$O$2:$O$2000,"Sim")&gt;0,"Sim","Não"))</f>
        <v/>
      </c>
      <c r="AW180" s="7" t="str">
        <f>IF(C180="","",COUNTIFS(ESPELHAMENTOS!$B$2:$B$2000,C180,ESPELHAMENTOS!$O$2:$O$2000,"Sim"))</f>
        <v/>
      </c>
      <c r="AX180" s="7" t="str">
        <f>IF(C180="","",IF(COUNTIFS(ESPELHAMENTOS!$B$2:$B$2000,C180,ESPELHAMENTOS!$O$2:$O$2000,"Sim",ESPELHAMENTOS!$E$2:$E$2000,"GR transportadora")&gt;0,"Sim","Não"))</f>
        <v/>
      </c>
      <c r="AY180" s="7" t="str">
        <f>IF(OR(AQ180="",C180=""),"",IFERROR(ROUND((AQ180-SUMPRODUCT(MIN((ESPELHAMENTOS!$C$2:$C$2000=A180)*ESPELHAMENTOS!$H$2:$H$2000+(ESPELHAMENTOS!$C$2:$C$2000&lt;&gt;A180)*99999)))*24,1),""))</f>
        <v/>
      </c>
      <c r="AZ180" s="7" t="str">
        <f ca="1">IF(C180="","",IF(COUNTIFS(CHECKLISTS!$B$2:$B$2000,C180,CHECKLISTS!$AH$2:$AH$2000,"Válido",CHECKLISTS!$AG$2:$AG$2000,"&gt;="&amp;INT(IF(AO180="",TODAY(),AO180)))+COUNTIFS(CHECKLISTS!$B$2:$B$2000,C180,CHECKLISTS!$AH$2:$AH$2000,"Vence &lt;=7d",CHECKLISTS!$AG$2:$AG$2000,"&gt;="&amp;INT(IF(AO180="",TODAY(),AO180)))&gt;0,"Sim","Não"))</f>
        <v/>
      </c>
      <c r="BA180" s="13" t="str">
        <f>IF(C180="","",IF(COUNTIFS(CHECKLISTS!$B$2:$B$2000,C180,CHECKLISTS!$AF$2:$AF$2000,"Aprovado")=0,"",SUMPRODUCT(MAX((CHECKLISTS!$B$2:$B$2000=C180)*CHECKLISTS!$AG$2:$AG$2000))))</f>
        <v/>
      </c>
      <c r="BB180" s="7" t="str">
        <f>IF(A180="","",IF(COUNTIFS(SMP!$B$2:$B$2000,A180,SMP!$I$2:$I$2000,"Liberada")+COUNTIFS(SMP!$B$2:$B$2000,A180,SMP!$I$2:$I$2000,"Em andamento")+COUNTIFS(SMP!$B$2:$B$2000,A180,SMP!$I$2:$I$2000,"Finalizada")&gt;0,"Sim","Não"))</f>
        <v/>
      </c>
      <c r="BC180" s="7" t="str">
        <f>IF(A180="","",IFERROR(INDEX(SMP!$A:$A,MATCH(A180,SMP!$B:$B,0)),"—"))</f>
        <v/>
      </c>
      <c r="BD180" s="7" t="str">
        <f>IF(A180="","",IFERROR(INDEX(SMP!$I:$I,MATCH(A180,SMP!$B:$B,0)),"Não aberta"))</f>
        <v/>
      </c>
      <c r="BE180" s="7" t="str">
        <f>IF(A180="","",IFERROR(INDEX(SMP!$D:$D,MATCH(A180,SMP!$B:$B,0)),""))</f>
        <v/>
      </c>
      <c r="BF180" s="7" t="str">
        <f>IF(A180="","",IF(COUNTIFS(AVERBACOES!$B$2:$B$2000,A180,AVERBACOES!$Q$2:$Q$2000,"Averbado completo")+COUNTIFS(AVERBACOES!$B$2:$B$2000,A180,AVERBACOES!$Q$2:$Q$2000,"Averbado CRT")+COUNTIFS(AVERBACOES!$B$2:$B$2000,A180,AVERBACOES!$Q$2:$Q$2000,"Averbado CT-e")+COUNTIFS(AVERBACOES!$B$2:$B$2000,A180,AVERBACOES!$Q$2:$Q$2000,"Averbado MDF-e")+COUNTIFS(AVERBACOES!$B$2:$B$2000,A180,AVERBACOES!$Q$2:$Q$2000,"Averbado pelo embarcador")&gt;0,"Sim","Não"))</f>
        <v/>
      </c>
      <c r="BG180" s="7" t="str">
        <f>IF(A180="","",IFERROR(INDEX(AVERBACOES!$L:$L,MATCH(A180,AVERBACOES!$B:$B,0)),"—"))</f>
        <v/>
      </c>
      <c r="BH180" s="7"/>
      <c r="BI180" s="7"/>
      <c r="BJ180" s="7"/>
      <c r="BK180" s="7"/>
      <c r="BL180" s="7"/>
      <c r="BM180" s="7">
        <f t="shared" si="36"/>
        <v>0</v>
      </c>
      <c r="BN180" s="7" t="str">
        <f t="shared" si="37"/>
        <v/>
      </c>
      <c r="BO180" s="7" t="str">
        <f t="shared" si="38"/>
        <v/>
      </c>
      <c r="BP180" s="7" t="str">
        <f t="shared" si="39"/>
        <v/>
      </c>
      <c r="BQ180" s="7" t="str">
        <f t="shared" si="40"/>
        <v/>
      </c>
      <c r="BR180" s="12"/>
      <c r="BS180" s="7" t="str">
        <f t="shared" si="41"/>
        <v/>
      </c>
      <c r="BT180" s="7" t="str">
        <f>IF(C180="","",IF(BV180=0,"Sem posição registrada",IFERROR(INDEX(POSICOES!$E:$E,MATCH(C180&amp;"#"&amp;ROUND(BV180*1440,0),POSICOES!$R:$R,0)),"?")))</f>
        <v/>
      </c>
      <c r="BU180" s="7" t="str">
        <f>IF(OR(C180="",BV180=0),"",IFERROR(INDEX(POSICOES!$F:$F,MATCH(C180&amp;"#"&amp;ROUND(BV180*1440,0),POSICOES!$R:$R,0))&amp;"/"&amp;INDEX(POSICOES!$G:$G,MATCH(C180&amp;"#"&amp;ROUND(BV180*1440,0),POSICOES!$R:$R,0))&amp;" - "&amp;INDEX(POSICOES!$H:$H,MATCH(C180&amp;"#"&amp;ROUND(BV180*1440,0),POSICOES!$R:$R,0)),""))</f>
        <v/>
      </c>
      <c r="BV180" s="14">
        <f>IF(C180="",0,SUMPRODUCT(MAX((POSICOES!$C$2:$C$3000=C180)*POSICOES!$B$2:$B$3000)))</f>
        <v>0</v>
      </c>
      <c r="BW180" s="7" t="str">
        <f t="shared" ca="1" si="42"/>
        <v/>
      </c>
      <c r="BX180" s="7" t="str">
        <f t="shared" ca="1" si="43"/>
        <v/>
      </c>
      <c r="BY180" s="12"/>
      <c r="BZ180" s="12"/>
      <c r="CA180" s="7" t="str">
        <f>IF(A180="","",IF(COUNTIFS(FRONTEIRA!$B$2:$B$2000,A180,FRONTEIRA!$AA$2:$AA$2000,"Sim")=0,"",ROUND(SUMIFS(FRONTEIRA!$Y$2:$Y$2000,FRONTEIRA!$B$2:$B$2000,A180,FRONTEIRA!$AA$2:$AA$2000,"Sim"),1)))</f>
        <v/>
      </c>
      <c r="CB180" s="7" t="str">
        <f>IF(A180="","",IFERROR(INDEX(FRONTEIRA!$L:$L,MATCH(A180,FRONTEIRA!$B:$B,0)),""))</f>
        <v/>
      </c>
      <c r="CC180" s="7" t="str">
        <f>IF(A180="","",IF(COUNTIFS(OCORRENCIAS!$B$2:$B$2000,A180,OCORRENCIAS!$Z$2:$Z$2000,"Sim")&gt;0,"Sim","Não"))</f>
        <v/>
      </c>
      <c r="CD180" s="7" t="str">
        <f t="shared" si="44"/>
        <v/>
      </c>
      <c r="CE180" s="7"/>
      <c r="CF180" s="7" t="str">
        <f t="shared" ca="1" si="45"/>
        <v xml:space="preserve">Motorista GR; Motorista seguradora; Veículo GR; Checklist; Espelhamento; SMP; Averbação; </v>
      </c>
      <c r="CG180" s="7" t="str">
        <f t="shared" si="46"/>
        <v/>
      </c>
      <c r="CH180" s="7" t="str">
        <f t="shared" si="47"/>
        <v/>
      </c>
      <c r="CI180" s="7" t="str">
        <f t="shared" si="48"/>
        <v>Não</v>
      </c>
      <c r="CJ180" s="7" t="str">
        <f t="shared" si="49"/>
        <v/>
      </c>
      <c r="CK180" s="7"/>
      <c r="CL180" s="7"/>
      <c r="CM180" s="7"/>
      <c r="CN180" s="12"/>
      <c r="CO180" s="7"/>
      <c r="CP180" s="7" t="str">
        <f t="shared" ca="1" si="50"/>
        <v/>
      </c>
    </row>
    <row r="181" spans="1:94" x14ac:dyDescent="0.25">
      <c r="A181" s="7"/>
      <c r="B181" s="12"/>
      <c r="C181" s="7"/>
      <c r="D181" s="7"/>
      <c r="E181" s="7"/>
      <c r="F181" s="7" t="str">
        <f>IF(C181="","",IFERROR(INDEX(VEICULOS!$C:$C,MATCH(C181,VEICULOS!$A:$A,0)),"?")&amp;IF(D181="",""," + "&amp;IFERROR(INDEX(VEICULOS!$C:$C,MATCH(D181,VEICULOS!$A:$A,0)),"?"))&amp;IF(E181="",""," + "&amp;IFERROR(INDEX(VEICULOS!$C:$C,MATCH(E181,VEICULOS!$A:$A,0)),"?")))</f>
        <v/>
      </c>
      <c r="G181" s="7" t="str">
        <f>IF(C181="","",IFERROR(INDEX(VEICULOS!$I:$I,MATCH(C181,VEICULOS!$A:$A,0)),"Não cadastrado"))</f>
        <v/>
      </c>
      <c r="H181" s="7"/>
      <c r="I181" s="7" t="str">
        <f>IF(H181="","",IFERROR(INDEX(MOTORISTAS!$B:$B,MATCH(H181,MOTORISTAS!$A:$A,0)),"Não cadastrado"))</f>
        <v/>
      </c>
      <c r="J181" s="7"/>
      <c r="K181" s="7"/>
      <c r="L181" s="7" t="str">
        <f>IF(K181="","",IFERROR(INDEX(MOTORISTAS!$B:$B,MATCH(K181,MOTORISTAS!$A:$A,0)),"Não cadastrado"))</f>
        <v/>
      </c>
      <c r="M181" s="7" t="str">
        <f>IF(H181="","",IFERROR(INDEX(MOTORISTAS!$AA:$AA,MATCH(H181,MOTORISTAS!$A:$A,0)),"Não cadastrado"))</f>
        <v/>
      </c>
      <c r="N181" s="7" t="str">
        <f>IF(H181="","",IF(COUNTIFS(CONSULTAS!$C$2:$C$2000,H181,CONSULTAS!$E$2:$E$2000,"GR",CONSULTAS!$S$2:$S$2000,"Sim")&gt;0,"Sim","Não"))</f>
        <v/>
      </c>
      <c r="O181" s="7" t="str">
        <f>IF(H181="","",IFERROR(INDEX(CONSULTAS!$L:$L,MATCH(H181&amp;"#GR",CONSULTAS!$T:$T,0)),"—"))</f>
        <v/>
      </c>
      <c r="P181" s="13" t="str">
        <f>IF(H181="","",IFERROR(INDEX(CONSULTAS!$Q:$Q,MATCH(H181&amp;"#GR",CONSULTAS!$T:$T,0)),""))</f>
        <v/>
      </c>
      <c r="Q181" s="7" t="str">
        <f>IF(H181="","",IF(COUNTIFS(CONSULTAS!$C$2:$C$2000,H181,CONSULTAS!$E$2:$E$2000,"Seguradora",CONSULTAS!$S$2:$S$2000,"Sim")&gt;0,"Sim","Não"))</f>
        <v/>
      </c>
      <c r="R181" s="7" t="str">
        <f>IF(H181="","",IFERROR(INDEX(CONSULTAS!$L:$L,MATCH(H181&amp;"#Seguradora",CONSULTAS!$T:$T,0)),"—"))</f>
        <v/>
      </c>
      <c r="S181" s="13" t="str">
        <f>IF(H181="","",IFERROR(INDEX(CONSULTAS!$Q:$Q,MATCH(H181&amp;"#Seguradora",CONSULTAS!$T:$T,0)),""))</f>
        <v/>
      </c>
      <c r="T181" s="10" t="str">
        <f>IF(H181="","",IFERROR(INDEX(CONSULTAS!$N:$N,MATCH(H181&amp;"#GR",CONSULTAS!$T:$T,0)),""))</f>
        <v/>
      </c>
      <c r="U181" s="7" t="str">
        <f>IF(K181="","N/A",IF(AND(COUNTIFS(CONSULTAS!$C$2:$C$2000,K181,CONSULTAS!$E$2:$E$2000,"GR",CONSULTAS!$S$2:$S$2000,"Sim")&gt;0,COUNTIFS(CONSULTAS!$C$2:$C$2000,K181,CONSULTAS!$E$2:$E$2000,"Seguradora",CONSULTAS!$S$2:$S$2000,"Sim")&gt;0),"Sim","Não"))</f>
        <v>N/A</v>
      </c>
      <c r="V181" s="7" t="str">
        <f>IF(C181="","",IFERROR(INDEX(VEICULOS!$X:$X,MATCH(C181,VEICULOS!$A:$A,0)),"Não"))</f>
        <v/>
      </c>
      <c r="W181" s="7"/>
      <c r="X181" s="7"/>
      <c r="Y181" s="7"/>
      <c r="Z181" s="10"/>
      <c r="AA181" s="7"/>
      <c r="AB181" s="10" t="str">
        <f t="shared" si="34"/>
        <v/>
      </c>
      <c r="AC181" s="7">
        <f>IF(OR(Y181="",AB181=""),0,SUMPRODUCT((PGR_REGRAS!$C$2:$C$61=Y181)*(PGR_REGRAS!$D$2:$D$61&lt;=AB181)*(PGR_REGRAS!$E$2:$E$61&gt;=AB181)*(PGR_REGRAS!$C$2:$C$61&lt;&gt;"")*ROW(PGR_REGRAS!$C$2:$C$61)))</f>
        <v>0</v>
      </c>
      <c r="AD181" s="7" t="str">
        <f>IF(AC181=0,IF(Y181="","","Sem regra - consultar seguradora"),INDEX(PGR_REGRAS!$A:$A,AC181))</f>
        <v/>
      </c>
      <c r="AE181" s="7" t="str">
        <f>IF(AC181=0,"",INDEX(PGR_REGRAS!$T:$T,AC181))</f>
        <v/>
      </c>
      <c r="AF181" s="7" t="str">
        <f>IF(AC181=0,"",INDEX(PGR_REGRAS!$I:$I,AC181))</f>
        <v/>
      </c>
      <c r="AG181" s="7" t="str">
        <f>IF(AC181=0,"",INDEX(PGR_REGRAS!$K:$K,AC181))</f>
        <v/>
      </c>
      <c r="AH181" s="7" t="str">
        <f t="shared" si="35"/>
        <v/>
      </c>
      <c r="AI181" s="7"/>
      <c r="AJ181" s="7"/>
      <c r="AK181" s="7"/>
      <c r="AL181" s="7"/>
      <c r="AM181" s="7"/>
      <c r="AN181" s="7"/>
      <c r="AO181" s="13"/>
      <c r="AP181" s="12"/>
      <c r="AQ181" s="12"/>
      <c r="AR181" s="7" t="str">
        <f>IF(C181="","",IFERROR(INDEX(RASTREADORES!$F:$F,MATCH(C181&amp;"#Principal",RASTREADORES!$Y:$Y,0))&amp;" ("&amp;INDEX(RASTREADORES!$G:$G,MATCH(C181&amp;"#Principal",RASTREADORES!$Y:$Y,0))&amp;")","Sem rastreador principal"))</f>
        <v/>
      </c>
      <c r="AS181" s="7" t="str">
        <f>IF(C181="","",IFERROR(INDEX(RASTREADORES!$H:$H,MATCH(C181&amp;"#Principal",RASTREADORES!$Y:$Y,0)),"—"))</f>
        <v/>
      </c>
      <c r="AT181" s="7" t="str">
        <f>IF(C181="","",IFERROR(INDEX(RASTREADORES!$A:$A,MATCH(C181&amp;"#Redundante",RASTREADORES!$Y:$Y,0)),IFERROR(INDEX(RASTREADORES!$A:$A,MATCH(C181&amp;"#Isca retornável",RASTREADORES!$Y:$Y,0)),IFERROR(INDEX(RASTREADORES!$A:$A,MATCH(C181&amp;"#Isca descartável",RASTREADORES!$Y:$Y,0)),"Nenhum"))))</f>
        <v/>
      </c>
      <c r="AU181" s="7" t="str">
        <f>IF(C181="","",IFERROR(INDEX(RASTREADORES!$L:$L,MATCH(C181&amp;"#Principal",RASTREADORES!$Y:$Y,0)),""))</f>
        <v/>
      </c>
      <c r="AV181" s="7" t="str">
        <f>IF(C181="","",IF(COUNTIFS(ESPELHAMENTOS!$B$2:$B$2000,C181,ESPELHAMENTOS!$O$2:$O$2000,"Sim")&gt;0,"Sim","Não"))</f>
        <v/>
      </c>
      <c r="AW181" s="7" t="str">
        <f>IF(C181="","",COUNTIFS(ESPELHAMENTOS!$B$2:$B$2000,C181,ESPELHAMENTOS!$O$2:$O$2000,"Sim"))</f>
        <v/>
      </c>
      <c r="AX181" s="7" t="str">
        <f>IF(C181="","",IF(COUNTIFS(ESPELHAMENTOS!$B$2:$B$2000,C181,ESPELHAMENTOS!$O$2:$O$2000,"Sim",ESPELHAMENTOS!$E$2:$E$2000,"GR transportadora")&gt;0,"Sim","Não"))</f>
        <v/>
      </c>
      <c r="AY181" s="7" t="str">
        <f>IF(OR(AQ181="",C181=""),"",IFERROR(ROUND((AQ181-SUMPRODUCT(MIN((ESPELHAMENTOS!$C$2:$C$2000=A181)*ESPELHAMENTOS!$H$2:$H$2000+(ESPELHAMENTOS!$C$2:$C$2000&lt;&gt;A181)*99999)))*24,1),""))</f>
        <v/>
      </c>
      <c r="AZ181" s="7" t="str">
        <f ca="1">IF(C181="","",IF(COUNTIFS(CHECKLISTS!$B$2:$B$2000,C181,CHECKLISTS!$AH$2:$AH$2000,"Válido",CHECKLISTS!$AG$2:$AG$2000,"&gt;="&amp;INT(IF(AO181="",TODAY(),AO181)))+COUNTIFS(CHECKLISTS!$B$2:$B$2000,C181,CHECKLISTS!$AH$2:$AH$2000,"Vence &lt;=7d",CHECKLISTS!$AG$2:$AG$2000,"&gt;="&amp;INT(IF(AO181="",TODAY(),AO181)))&gt;0,"Sim","Não"))</f>
        <v/>
      </c>
      <c r="BA181" s="13" t="str">
        <f>IF(C181="","",IF(COUNTIFS(CHECKLISTS!$B$2:$B$2000,C181,CHECKLISTS!$AF$2:$AF$2000,"Aprovado")=0,"",SUMPRODUCT(MAX((CHECKLISTS!$B$2:$B$2000=C181)*CHECKLISTS!$AG$2:$AG$2000))))</f>
        <v/>
      </c>
      <c r="BB181" s="7" t="str">
        <f>IF(A181="","",IF(COUNTIFS(SMP!$B$2:$B$2000,A181,SMP!$I$2:$I$2000,"Liberada")+COUNTIFS(SMP!$B$2:$B$2000,A181,SMP!$I$2:$I$2000,"Em andamento")+COUNTIFS(SMP!$B$2:$B$2000,A181,SMP!$I$2:$I$2000,"Finalizada")&gt;0,"Sim","Não"))</f>
        <v/>
      </c>
      <c r="BC181" s="7" t="str">
        <f>IF(A181="","",IFERROR(INDEX(SMP!$A:$A,MATCH(A181,SMP!$B:$B,0)),"—"))</f>
        <v/>
      </c>
      <c r="BD181" s="7" t="str">
        <f>IF(A181="","",IFERROR(INDEX(SMP!$I:$I,MATCH(A181,SMP!$B:$B,0)),"Não aberta"))</f>
        <v/>
      </c>
      <c r="BE181" s="7" t="str">
        <f>IF(A181="","",IFERROR(INDEX(SMP!$D:$D,MATCH(A181,SMP!$B:$B,0)),""))</f>
        <v/>
      </c>
      <c r="BF181" s="7" t="str">
        <f>IF(A181="","",IF(COUNTIFS(AVERBACOES!$B$2:$B$2000,A181,AVERBACOES!$Q$2:$Q$2000,"Averbado completo")+COUNTIFS(AVERBACOES!$B$2:$B$2000,A181,AVERBACOES!$Q$2:$Q$2000,"Averbado CRT")+COUNTIFS(AVERBACOES!$B$2:$B$2000,A181,AVERBACOES!$Q$2:$Q$2000,"Averbado CT-e")+COUNTIFS(AVERBACOES!$B$2:$B$2000,A181,AVERBACOES!$Q$2:$Q$2000,"Averbado MDF-e")+COUNTIFS(AVERBACOES!$B$2:$B$2000,A181,AVERBACOES!$Q$2:$Q$2000,"Averbado pelo embarcador")&gt;0,"Sim","Não"))</f>
        <v/>
      </c>
      <c r="BG181" s="7" t="str">
        <f>IF(A181="","",IFERROR(INDEX(AVERBACOES!$L:$L,MATCH(A181,AVERBACOES!$B:$B,0)),"—"))</f>
        <v/>
      </c>
      <c r="BH181" s="7"/>
      <c r="BI181" s="7"/>
      <c r="BJ181" s="7"/>
      <c r="BK181" s="7"/>
      <c r="BL181" s="7"/>
      <c r="BM181" s="7">
        <f t="shared" si="36"/>
        <v>0</v>
      </c>
      <c r="BN181" s="7" t="str">
        <f t="shared" si="37"/>
        <v/>
      </c>
      <c r="BO181" s="7" t="str">
        <f t="shared" si="38"/>
        <v/>
      </c>
      <c r="BP181" s="7" t="str">
        <f t="shared" si="39"/>
        <v/>
      </c>
      <c r="BQ181" s="7" t="str">
        <f t="shared" si="40"/>
        <v/>
      </c>
      <c r="BR181" s="12"/>
      <c r="BS181" s="7" t="str">
        <f t="shared" si="41"/>
        <v/>
      </c>
      <c r="BT181" s="7" t="str">
        <f>IF(C181="","",IF(BV181=0,"Sem posição registrada",IFERROR(INDEX(POSICOES!$E:$E,MATCH(C181&amp;"#"&amp;ROUND(BV181*1440,0),POSICOES!$R:$R,0)),"?")))</f>
        <v/>
      </c>
      <c r="BU181" s="7" t="str">
        <f>IF(OR(C181="",BV181=0),"",IFERROR(INDEX(POSICOES!$F:$F,MATCH(C181&amp;"#"&amp;ROUND(BV181*1440,0),POSICOES!$R:$R,0))&amp;"/"&amp;INDEX(POSICOES!$G:$G,MATCH(C181&amp;"#"&amp;ROUND(BV181*1440,0),POSICOES!$R:$R,0))&amp;" - "&amp;INDEX(POSICOES!$H:$H,MATCH(C181&amp;"#"&amp;ROUND(BV181*1440,0),POSICOES!$R:$R,0)),""))</f>
        <v/>
      </c>
      <c r="BV181" s="14">
        <f>IF(C181="",0,SUMPRODUCT(MAX((POSICOES!$C$2:$C$3000=C181)*POSICOES!$B$2:$B$3000)))</f>
        <v>0</v>
      </c>
      <c r="BW181" s="7" t="str">
        <f t="shared" ca="1" si="42"/>
        <v/>
      </c>
      <c r="BX181" s="7" t="str">
        <f t="shared" ca="1" si="43"/>
        <v/>
      </c>
      <c r="BY181" s="12"/>
      <c r="BZ181" s="12"/>
      <c r="CA181" s="7" t="str">
        <f>IF(A181="","",IF(COUNTIFS(FRONTEIRA!$B$2:$B$2000,A181,FRONTEIRA!$AA$2:$AA$2000,"Sim")=0,"",ROUND(SUMIFS(FRONTEIRA!$Y$2:$Y$2000,FRONTEIRA!$B$2:$B$2000,A181,FRONTEIRA!$AA$2:$AA$2000,"Sim"),1)))</f>
        <v/>
      </c>
      <c r="CB181" s="7" t="str">
        <f>IF(A181="","",IFERROR(INDEX(FRONTEIRA!$L:$L,MATCH(A181,FRONTEIRA!$B:$B,0)),""))</f>
        <v/>
      </c>
      <c r="CC181" s="7" t="str">
        <f>IF(A181="","",IF(COUNTIFS(OCORRENCIAS!$B$2:$B$2000,A181,OCORRENCIAS!$Z$2:$Z$2000,"Sim")&gt;0,"Sim","Não"))</f>
        <v/>
      </c>
      <c r="CD181" s="7" t="str">
        <f t="shared" si="44"/>
        <v/>
      </c>
      <c r="CE181" s="7"/>
      <c r="CF181" s="7" t="str">
        <f t="shared" ca="1" si="45"/>
        <v xml:space="preserve">Motorista GR; Motorista seguradora; Veículo GR; Checklist; Espelhamento; SMP; Averbação; </v>
      </c>
      <c r="CG181" s="7" t="str">
        <f t="shared" si="46"/>
        <v/>
      </c>
      <c r="CH181" s="7" t="str">
        <f t="shared" si="47"/>
        <v/>
      </c>
      <c r="CI181" s="7" t="str">
        <f t="shared" si="48"/>
        <v>Não</v>
      </c>
      <c r="CJ181" s="7" t="str">
        <f t="shared" si="49"/>
        <v/>
      </c>
      <c r="CK181" s="7"/>
      <c r="CL181" s="7"/>
      <c r="CM181" s="7"/>
      <c r="CN181" s="12"/>
      <c r="CO181" s="7"/>
      <c r="CP181" s="7" t="str">
        <f t="shared" ca="1" si="50"/>
        <v/>
      </c>
    </row>
    <row r="182" spans="1:94" x14ac:dyDescent="0.25">
      <c r="A182" s="7"/>
      <c r="B182" s="12"/>
      <c r="C182" s="7"/>
      <c r="D182" s="7"/>
      <c r="E182" s="7"/>
      <c r="F182" s="7" t="str">
        <f>IF(C182="","",IFERROR(INDEX(VEICULOS!$C:$C,MATCH(C182,VEICULOS!$A:$A,0)),"?")&amp;IF(D182="",""," + "&amp;IFERROR(INDEX(VEICULOS!$C:$C,MATCH(D182,VEICULOS!$A:$A,0)),"?"))&amp;IF(E182="",""," + "&amp;IFERROR(INDEX(VEICULOS!$C:$C,MATCH(E182,VEICULOS!$A:$A,0)),"?")))</f>
        <v/>
      </c>
      <c r="G182" s="7" t="str">
        <f>IF(C182="","",IFERROR(INDEX(VEICULOS!$I:$I,MATCH(C182,VEICULOS!$A:$A,0)),"Não cadastrado"))</f>
        <v/>
      </c>
      <c r="H182" s="7"/>
      <c r="I182" s="7" t="str">
        <f>IF(H182="","",IFERROR(INDEX(MOTORISTAS!$B:$B,MATCH(H182,MOTORISTAS!$A:$A,0)),"Não cadastrado"))</f>
        <v/>
      </c>
      <c r="J182" s="7"/>
      <c r="K182" s="7"/>
      <c r="L182" s="7" t="str">
        <f>IF(K182="","",IFERROR(INDEX(MOTORISTAS!$B:$B,MATCH(K182,MOTORISTAS!$A:$A,0)),"Não cadastrado"))</f>
        <v/>
      </c>
      <c r="M182" s="7" t="str">
        <f>IF(H182="","",IFERROR(INDEX(MOTORISTAS!$AA:$AA,MATCH(H182,MOTORISTAS!$A:$A,0)),"Não cadastrado"))</f>
        <v/>
      </c>
      <c r="N182" s="7" t="str">
        <f>IF(H182="","",IF(COUNTIFS(CONSULTAS!$C$2:$C$2000,H182,CONSULTAS!$E$2:$E$2000,"GR",CONSULTAS!$S$2:$S$2000,"Sim")&gt;0,"Sim","Não"))</f>
        <v/>
      </c>
      <c r="O182" s="7" t="str">
        <f>IF(H182="","",IFERROR(INDEX(CONSULTAS!$L:$L,MATCH(H182&amp;"#GR",CONSULTAS!$T:$T,0)),"—"))</f>
        <v/>
      </c>
      <c r="P182" s="13" t="str">
        <f>IF(H182="","",IFERROR(INDEX(CONSULTAS!$Q:$Q,MATCH(H182&amp;"#GR",CONSULTAS!$T:$T,0)),""))</f>
        <v/>
      </c>
      <c r="Q182" s="7" t="str">
        <f>IF(H182="","",IF(COUNTIFS(CONSULTAS!$C$2:$C$2000,H182,CONSULTAS!$E$2:$E$2000,"Seguradora",CONSULTAS!$S$2:$S$2000,"Sim")&gt;0,"Sim","Não"))</f>
        <v/>
      </c>
      <c r="R182" s="7" t="str">
        <f>IF(H182="","",IFERROR(INDEX(CONSULTAS!$L:$L,MATCH(H182&amp;"#Seguradora",CONSULTAS!$T:$T,0)),"—"))</f>
        <v/>
      </c>
      <c r="S182" s="13" t="str">
        <f>IF(H182="","",IFERROR(INDEX(CONSULTAS!$Q:$Q,MATCH(H182&amp;"#Seguradora",CONSULTAS!$T:$T,0)),""))</f>
        <v/>
      </c>
      <c r="T182" s="10" t="str">
        <f>IF(H182="","",IFERROR(INDEX(CONSULTAS!$N:$N,MATCH(H182&amp;"#GR",CONSULTAS!$T:$T,0)),""))</f>
        <v/>
      </c>
      <c r="U182" s="7" t="str">
        <f>IF(K182="","N/A",IF(AND(COUNTIFS(CONSULTAS!$C$2:$C$2000,K182,CONSULTAS!$E$2:$E$2000,"GR",CONSULTAS!$S$2:$S$2000,"Sim")&gt;0,COUNTIFS(CONSULTAS!$C$2:$C$2000,K182,CONSULTAS!$E$2:$E$2000,"Seguradora",CONSULTAS!$S$2:$S$2000,"Sim")&gt;0),"Sim","Não"))</f>
        <v>N/A</v>
      </c>
      <c r="V182" s="7" t="str">
        <f>IF(C182="","",IFERROR(INDEX(VEICULOS!$X:$X,MATCH(C182,VEICULOS!$A:$A,0)),"Não"))</f>
        <v/>
      </c>
      <c r="W182" s="7"/>
      <c r="X182" s="7"/>
      <c r="Y182" s="7"/>
      <c r="Z182" s="10"/>
      <c r="AA182" s="7"/>
      <c r="AB182" s="10" t="str">
        <f t="shared" si="34"/>
        <v/>
      </c>
      <c r="AC182" s="7">
        <f>IF(OR(Y182="",AB182=""),0,SUMPRODUCT((PGR_REGRAS!$C$2:$C$61=Y182)*(PGR_REGRAS!$D$2:$D$61&lt;=AB182)*(PGR_REGRAS!$E$2:$E$61&gt;=AB182)*(PGR_REGRAS!$C$2:$C$61&lt;&gt;"")*ROW(PGR_REGRAS!$C$2:$C$61)))</f>
        <v>0</v>
      </c>
      <c r="AD182" s="7" t="str">
        <f>IF(AC182=0,IF(Y182="","","Sem regra - consultar seguradora"),INDEX(PGR_REGRAS!$A:$A,AC182))</f>
        <v/>
      </c>
      <c r="AE182" s="7" t="str">
        <f>IF(AC182=0,"",INDEX(PGR_REGRAS!$T:$T,AC182))</f>
        <v/>
      </c>
      <c r="AF182" s="7" t="str">
        <f>IF(AC182=0,"",INDEX(PGR_REGRAS!$I:$I,AC182))</f>
        <v/>
      </c>
      <c r="AG182" s="7" t="str">
        <f>IF(AC182=0,"",INDEX(PGR_REGRAS!$K:$K,AC182))</f>
        <v/>
      </c>
      <c r="AH182" s="7" t="str">
        <f t="shared" si="35"/>
        <v/>
      </c>
      <c r="AI182" s="7"/>
      <c r="AJ182" s="7"/>
      <c r="AK182" s="7"/>
      <c r="AL182" s="7"/>
      <c r="AM182" s="7"/>
      <c r="AN182" s="7"/>
      <c r="AO182" s="13"/>
      <c r="AP182" s="12"/>
      <c r="AQ182" s="12"/>
      <c r="AR182" s="7" t="str">
        <f>IF(C182="","",IFERROR(INDEX(RASTREADORES!$F:$F,MATCH(C182&amp;"#Principal",RASTREADORES!$Y:$Y,0))&amp;" ("&amp;INDEX(RASTREADORES!$G:$G,MATCH(C182&amp;"#Principal",RASTREADORES!$Y:$Y,0))&amp;")","Sem rastreador principal"))</f>
        <v/>
      </c>
      <c r="AS182" s="7" t="str">
        <f>IF(C182="","",IFERROR(INDEX(RASTREADORES!$H:$H,MATCH(C182&amp;"#Principal",RASTREADORES!$Y:$Y,0)),"—"))</f>
        <v/>
      </c>
      <c r="AT182" s="7" t="str">
        <f>IF(C182="","",IFERROR(INDEX(RASTREADORES!$A:$A,MATCH(C182&amp;"#Redundante",RASTREADORES!$Y:$Y,0)),IFERROR(INDEX(RASTREADORES!$A:$A,MATCH(C182&amp;"#Isca retornável",RASTREADORES!$Y:$Y,0)),IFERROR(INDEX(RASTREADORES!$A:$A,MATCH(C182&amp;"#Isca descartável",RASTREADORES!$Y:$Y,0)),"Nenhum"))))</f>
        <v/>
      </c>
      <c r="AU182" s="7" t="str">
        <f>IF(C182="","",IFERROR(INDEX(RASTREADORES!$L:$L,MATCH(C182&amp;"#Principal",RASTREADORES!$Y:$Y,0)),""))</f>
        <v/>
      </c>
      <c r="AV182" s="7" t="str">
        <f>IF(C182="","",IF(COUNTIFS(ESPELHAMENTOS!$B$2:$B$2000,C182,ESPELHAMENTOS!$O$2:$O$2000,"Sim")&gt;0,"Sim","Não"))</f>
        <v/>
      </c>
      <c r="AW182" s="7" t="str">
        <f>IF(C182="","",COUNTIFS(ESPELHAMENTOS!$B$2:$B$2000,C182,ESPELHAMENTOS!$O$2:$O$2000,"Sim"))</f>
        <v/>
      </c>
      <c r="AX182" s="7" t="str">
        <f>IF(C182="","",IF(COUNTIFS(ESPELHAMENTOS!$B$2:$B$2000,C182,ESPELHAMENTOS!$O$2:$O$2000,"Sim",ESPELHAMENTOS!$E$2:$E$2000,"GR transportadora")&gt;0,"Sim","Não"))</f>
        <v/>
      </c>
      <c r="AY182" s="7" t="str">
        <f>IF(OR(AQ182="",C182=""),"",IFERROR(ROUND((AQ182-SUMPRODUCT(MIN((ESPELHAMENTOS!$C$2:$C$2000=A182)*ESPELHAMENTOS!$H$2:$H$2000+(ESPELHAMENTOS!$C$2:$C$2000&lt;&gt;A182)*99999)))*24,1),""))</f>
        <v/>
      </c>
      <c r="AZ182" s="7" t="str">
        <f ca="1">IF(C182="","",IF(COUNTIFS(CHECKLISTS!$B$2:$B$2000,C182,CHECKLISTS!$AH$2:$AH$2000,"Válido",CHECKLISTS!$AG$2:$AG$2000,"&gt;="&amp;INT(IF(AO182="",TODAY(),AO182)))+COUNTIFS(CHECKLISTS!$B$2:$B$2000,C182,CHECKLISTS!$AH$2:$AH$2000,"Vence &lt;=7d",CHECKLISTS!$AG$2:$AG$2000,"&gt;="&amp;INT(IF(AO182="",TODAY(),AO182)))&gt;0,"Sim","Não"))</f>
        <v/>
      </c>
      <c r="BA182" s="13" t="str">
        <f>IF(C182="","",IF(COUNTIFS(CHECKLISTS!$B$2:$B$2000,C182,CHECKLISTS!$AF$2:$AF$2000,"Aprovado")=0,"",SUMPRODUCT(MAX((CHECKLISTS!$B$2:$B$2000=C182)*CHECKLISTS!$AG$2:$AG$2000))))</f>
        <v/>
      </c>
      <c r="BB182" s="7" t="str">
        <f>IF(A182="","",IF(COUNTIFS(SMP!$B$2:$B$2000,A182,SMP!$I$2:$I$2000,"Liberada")+COUNTIFS(SMP!$B$2:$B$2000,A182,SMP!$I$2:$I$2000,"Em andamento")+COUNTIFS(SMP!$B$2:$B$2000,A182,SMP!$I$2:$I$2000,"Finalizada")&gt;0,"Sim","Não"))</f>
        <v/>
      </c>
      <c r="BC182" s="7" t="str">
        <f>IF(A182="","",IFERROR(INDEX(SMP!$A:$A,MATCH(A182,SMP!$B:$B,0)),"—"))</f>
        <v/>
      </c>
      <c r="BD182" s="7" t="str">
        <f>IF(A182="","",IFERROR(INDEX(SMP!$I:$I,MATCH(A182,SMP!$B:$B,0)),"Não aberta"))</f>
        <v/>
      </c>
      <c r="BE182" s="7" t="str">
        <f>IF(A182="","",IFERROR(INDEX(SMP!$D:$D,MATCH(A182,SMP!$B:$B,0)),""))</f>
        <v/>
      </c>
      <c r="BF182" s="7" t="str">
        <f>IF(A182="","",IF(COUNTIFS(AVERBACOES!$B$2:$B$2000,A182,AVERBACOES!$Q$2:$Q$2000,"Averbado completo")+COUNTIFS(AVERBACOES!$B$2:$B$2000,A182,AVERBACOES!$Q$2:$Q$2000,"Averbado CRT")+COUNTIFS(AVERBACOES!$B$2:$B$2000,A182,AVERBACOES!$Q$2:$Q$2000,"Averbado CT-e")+COUNTIFS(AVERBACOES!$B$2:$B$2000,A182,AVERBACOES!$Q$2:$Q$2000,"Averbado MDF-e")+COUNTIFS(AVERBACOES!$B$2:$B$2000,A182,AVERBACOES!$Q$2:$Q$2000,"Averbado pelo embarcador")&gt;0,"Sim","Não"))</f>
        <v/>
      </c>
      <c r="BG182" s="7" t="str">
        <f>IF(A182="","",IFERROR(INDEX(AVERBACOES!$L:$L,MATCH(A182,AVERBACOES!$B:$B,0)),"—"))</f>
        <v/>
      </c>
      <c r="BH182" s="7"/>
      <c r="BI182" s="7"/>
      <c r="BJ182" s="7"/>
      <c r="BK182" s="7"/>
      <c r="BL182" s="7"/>
      <c r="BM182" s="7">
        <f t="shared" si="36"/>
        <v>0</v>
      </c>
      <c r="BN182" s="7" t="str">
        <f t="shared" si="37"/>
        <v/>
      </c>
      <c r="BO182" s="7" t="str">
        <f t="shared" si="38"/>
        <v/>
      </c>
      <c r="BP182" s="7" t="str">
        <f t="shared" si="39"/>
        <v/>
      </c>
      <c r="BQ182" s="7" t="str">
        <f t="shared" si="40"/>
        <v/>
      </c>
      <c r="BR182" s="12"/>
      <c r="BS182" s="7" t="str">
        <f t="shared" si="41"/>
        <v/>
      </c>
      <c r="BT182" s="7" t="str">
        <f>IF(C182="","",IF(BV182=0,"Sem posição registrada",IFERROR(INDEX(POSICOES!$E:$E,MATCH(C182&amp;"#"&amp;ROUND(BV182*1440,0),POSICOES!$R:$R,0)),"?")))</f>
        <v/>
      </c>
      <c r="BU182" s="7" t="str">
        <f>IF(OR(C182="",BV182=0),"",IFERROR(INDEX(POSICOES!$F:$F,MATCH(C182&amp;"#"&amp;ROUND(BV182*1440,0),POSICOES!$R:$R,0))&amp;"/"&amp;INDEX(POSICOES!$G:$G,MATCH(C182&amp;"#"&amp;ROUND(BV182*1440,0),POSICOES!$R:$R,0))&amp;" - "&amp;INDEX(POSICOES!$H:$H,MATCH(C182&amp;"#"&amp;ROUND(BV182*1440,0),POSICOES!$R:$R,0)),""))</f>
        <v/>
      </c>
      <c r="BV182" s="14">
        <f>IF(C182="",0,SUMPRODUCT(MAX((POSICOES!$C$2:$C$3000=C182)*POSICOES!$B$2:$B$3000)))</f>
        <v>0</v>
      </c>
      <c r="BW182" s="7" t="str">
        <f t="shared" ca="1" si="42"/>
        <v/>
      </c>
      <c r="BX182" s="7" t="str">
        <f t="shared" ca="1" si="43"/>
        <v/>
      </c>
      <c r="BY182" s="12"/>
      <c r="BZ182" s="12"/>
      <c r="CA182" s="7" t="str">
        <f>IF(A182="","",IF(COUNTIFS(FRONTEIRA!$B$2:$B$2000,A182,FRONTEIRA!$AA$2:$AA$2000,"Sim")=0,"",ROUND(SUMIFS(FRONTEIRA!$Y$2:$Y$2000,FRONTEIRA!$B$2:$B$2000,A182,FRONTEIRA!$AA$2:$AA$2000,"Sim"),1)))</f>
        <v/>
      </c>
      <c r="CB182" s="7" t="str">
        <f>IF(A182="","",IFERROR(INDEX(FRONTEIRA!$L:$L,MATCH(A182,FRONTEIRA!$B:$B,0)),""))</f>
        <v/>
      </c>
      <c r="CC182" s="7" t="str">
        <f>IF(A182="","",IF(COUNTIFS(OCORRENCIAS!$B$2:$B$2000,A182,OCORRENCIAS!$Z$2:$Z$2000,"Sim")&gt;0,"Sim","Não"))</f>
        <v/>
      </c>
      <c r="CD182" s="7" t="str">
        <f t="shared" si="44"/>
        <v/>
      </c>
      <c r="CE182" s="7"/>
      <c r="CF182" s="7" t="str">
        <f t="shared" ca="1" si="45"/>
        <v xml:space="preserve">Motorista GR; Motorista seguradora; Veículo GR; Checklist; Espelhamento; SMP; Averbação; </v>
      </c>
      <c r="CG182" s="7" t="str">
        <f t="shared" si="46"/>
        <v/>
      </c>
      <c r="CH182" s="7" t="str">
        <f t="shared" si="47"/>
        <v/>
      </c>
      <c r="CI182" s="7" t="str">
        <f t="shared" si="48"/>
        <v>Não</v>
      </c>
      <c r="CJ182" s="7" t="str">
        <f t="shared" si="49"/>
        <v/>
      </c>
      <c r="CK182" s="7"/>
      <c r="CL182" s="7"/>
      <c r="CM182" s="7"/>
      <c r="CN182" s="12"/>
      <c r="CO182" s="7"/>
      <c r="CP182" s="7" t="str">
        <f t="shared" ca="1" si="50"/>
        <v/>
      </c>
    </row>
    <row r="183" spans="1:94" x14ac:dyDescent="0.25">
      <c r="A183" s="7"/>
      <c r="B183" s="12"/>
      <c r="C183" s="7"/>
      <c r="D183" s="7"/>
      <c r="E183" s="7"/>
      <c r="F183" s="7" t="str">
        <f>IF(C183="","",IFERROR(INDEX(VEICULOS!$C:$C,MATCH(C183,VEICULOS!$A:$A,0)),"?")&amp;IF(D183="",""," + "&amp;IFERROR(INDEX(VEICULOS!$C:$C,MATCH(D183,VEICULOS!$A:$A,0)),"?"))&amp;IF(E183="",""," + "&amp;IFERROR(INDEX(VEICULOS!$C:$C,MATCH(E183,VEICULOS!$A:$A,0)),"?")))</f>
        <v/>
      </c>
      <c r="G183" s="7" t="str">
        <f>IF(C183="","",IFERROR(INDEX(VEICULOS!$I:$I,MATCH(C183,VEICULOS!$A:$A,0)),"Não cadastrado"))</f>
        <v/>
      </c>
      <c r="H183" s="7"/>
      <c r="I183" s="7" t="str">
        <f>IF(H183="","",IFERROR(INDEX(MOTORISTAS!$B:$B,MATCH(H183,MOTORISTAS!$A:$A,0)),"Não cadastrado"))</f>
        <v/>
      </c>
      <c r="J183" s="7"/>
      <c r="K183" s="7"/>
      <c r="L183" s="7" t="str">
        <f>IF(K183="","",IFERROR(INDEX(MOTORISTAS!$B:$B,MATCH(K183,MOTORISTAS!$A:$A,0)),"Não cadastrado"))</f>
        <v/>
      </c>
      <c r="M183" s="7" t="str">
        <f>IF(H183="","",IFERROR(INDEX(MOTORISTAS!$AA:$AA,MATCH(H183,MOTORISTAS!$A:$A,0)),"Não cadastrado"))</f>
        <v/>
      </c>
      <c r="N183" s="7" t="str">
        <f>IF(H183="","",IF(COUNTIFS(CONSULTAS!$C$2:$C$2000,H183,CONSULTAS!$E$2:$E$2000,"GR",CONSULTAS!$S$2:$S$2000,"Sim")&gt;0,"Sim","Não"))</f>
        <v/>
      </c>
      <c r="O183" s="7" t="str">
        <f>IF(H183="","",IFERROR(INDEX(CONSULTAS!$L:$L,MATCH(H183&amp;"#GR",CONSULTAS!$T:$T,0)),"—"))</f>
        <v/>
      </c>
      <c r="P183" s="13" t="str">
        <f>IF(H183="","",IFERROR(INDEX(CONSULTAS!$Q:$Q,MATCH(H183&amp;"#GR",CONSULTAS!$T:$T,0)),""))</f>
        <v/>
      </c>
      <c r="Q183" s="7" t="str">
        <f>IF(H183="","",IF(COUNTIFS(CONSULTAS!$C$2:$C$2000,H183,CONSULTAS!$E$2:$E$2000,"Seguradora",CONSULTAS!$S$2:$S$2000,"Sim")&gt;0,"Sim","Não"))</f>
        <v/>
      </c>
      <c r="R183" s="7" t="str">
        <f>IF(H183="","",IFERROR(INDEX(CONSULTAS!$L:$L,MATCH(H183&amp;"#Seguradora",CONSULTAS!$T:$T,0)),"—"))</f>
        <v/>
      </c>
      <c r="S183" s="13" t="str">
        <f>IF(H183="","",IFERROR(INDEX(CONSULTAS!$Q:$Q,MATCH(H183&amp;"#Seguradora",CONSULTAS!$T:$T,0)),""))</f>
        <v/>
      </c>
      <c r="T183" s="10" t="str">
        <f>IF(H183="","",IFERROR(INDEX(CONSULTAS!$N:$N,MATCH(H183&amp;"#GR",CONSULTAS!$T:$T,0)),""))</f>
        <v/>
      </c>
      <c r="U183" s="7" t="str">
        <f>IF(K183="","N/A",IF(AND(COUNTIFS(CONSULTAS!$C$2:$C$2000,K183,CONSULTAS!$E$2:$E$2000,"GR",CONSULTAS!$S$2:$S$2000,"Sim")&gt;0,COUNTIFS(CONSULTAS!$C$2:$C$2000,K183,CONSULTAS!$E$2:$E$2000,"Seguradora",CONSULTAS!$S$2:$S$2000,"Sim")&gt;0),"Sim","Não"))</f>
        <v>N/A</v>
      </c>
      <c r="V183" s="7" t="str">
        <f>IF(C183="","",IFERROR(INDEX(VEICULOS!$X:$X,MATCH(C183,VEICULOS!$A:$A,0)),"Não"))</f>
        <v/>
      </c>
      <c r="W183" s="7"/>
      <c r="X183" s="7"/>
      <c r="Y183" s="7"/>
      <c r="Z183" s="10"/>
      <c r="AA183" s="7"/>
      <c r="AB183" s="10" t="str">
        <f t="shared" si="34"/>
        <v/>
      </c>
      <c r="AC183" s="7">
        <f>IF(OR(Y183="",AB183=""),0,SUMPRODUCT((PGR_REGRAS!$C$2:$C$61=Y183)*(PGR_REGRAS!$D$2:$D$61&lt;=AB183)*(PGR_REGRAS!$E$2:$E$61&gt;=AB183)*(PGR_REGRAS!$C$2:$C$61&lt;&gt;"")*ROW(PGR_REGRAS!$C$2:$C$61)))</f>
        <v>0</v>
      </c>
      <c r="AD183" s="7" t="str">
        <f>IF(AC183=0,IF(Y183="","","Sem regra - consultar seguradora"),INDEX(PGR_REGRAS!$A:$A,AC183))</f>
        <v/>
      </c>
      <c r="AE183" s="7" t="str">
        <f>IF(AC183=0,"",INDEX(PGR_REGRAS!$T:$T,AC183))</f>
        <v/>
      </c>
      <c r="AF183" s="7" t="str">
        <f>IF(AC183=0,"",INDEX(PGR_REGRAS!$I:$I,AC183))</f>
        <v/>
      </c>
      <c r="AG183" s="7" t="str">
        <f>IF(AC183=0,"",INDEX(PGR_REGRAS!$K:$K,AC183))</f>
        <v/>
      </c>
      <c r="AH183" s="7" t="str">
        <f t="shared" si="35"/>
        <v/>
      </c>
      <c r="AI183" s="7"/>
      <c r="AJ183" s="7"/>
      <c r="AK183" s="7"/>
      <c r="AL183" s="7"/>
      <c r="AM183" s="7"/>
      <c r="AN183" s="7"/>
      <c r="AO183" s="13"/>
      <c r="AP183" s="12"/>
      <c r="AQ183" s="12"/>
      <c r="AR183" s="7" t="str">
        <f>IF(C183="","",IFERROR(INDEX(RASTREADORES!$F:$F,MATCH(C183&amp;"#Principal",RASTREADORES!$Y:$Y,0))&amp;" ("&amp;INDEX(RASTREADORES!$G:$G,MATCH(C183&amp;"#Principal",RASTREADORES!$Y:$Y,0))&amp;")","Sem rastreador principal"))</f>
        <v/>
      </c>
      <c r="AS183" s="7" t="str">
        <f>IF(C183="","",IFERROR(INDEX(RASTREADORES!$H:$H,MATCH(C183&amp;"#Principal",RASTREADORES!$Y:$Y,0)),"—"))</f>
        <v/>
      </c>
      <c r="AT183" s="7" t="str">
        <f>IF(C183="","",IFERROR(INDEX(RASTREADORES!$A:$A,MATCH(C183&amp;"#Redundante",RASTREADORES!$Y:$Y,0)),IFERROR(INDEX(RASTREADORES!$A:$A,MATCH(C183&amp;"#Isca retornável",RASTREADORES!$Y:$Y,0)),IFERROR(INDEX(RASTREADORES!$A:$A,MATCH(C183&amp;"#Isca descartável",RASTREADORES!$Y:$Y,0)),"Nenhum"))))</f>
        <v/>
      </c>
      <c r="AU183" s="7" t="str">
        <f>IF(C183="","",IFERROR(INDEX(RASTREADORES!$L:$L,MATCH(C183&amp;"#Principal",RASTREADORES!$Y:$Y,0)),""))</f>
        <v/>
      </c>
      <c r="AV183" s="7" t="str">
        <f>IF(C183="","",IF(COUNTIFS(ESPELHAMENTOS!$B$2:$B$2000,C183,ESPELHAMENTOS!$O$2:$O$2000,"Sim")&gt;0,"Sim","Não"))</f>
        <v/>
      </c>
      <c r="AW183" s="7" t="str">
        <f>IF(C183="","",COUNTIFS(ESPELHAMENTOS!$B$2:$B$2000,C183,ESPELHAMENTOS!$O$2:$O$2000,"Sim"))</f>
        <v/>
      </c>
      <c r="AX183" s="7" t="str">
        <f>IF(C183="","",IF(COUNTIFS(ESPELHAMENTOS!$B$2:$B$2000,C183,ESPELHAMENTOS!$O$2:$O$2000,"Sim",ESPELHAMENTOS!$E$2:$E$2000,"GR transportadora")&gt;0,"Sim","Não"))</f>
        <v/>
      </c>
      <c r="AY183" s="7" t="str">
        <f>IF(OR(AQ183="",C183=""),"",IFERROR(ROUND((AQ183-SUMPRODUCT(MIN((ESPELHAMENTOS!$C$2:$C$2000=A183)*ESPELHAMENTOS!$H$2:$H$2000+(ESPELHAMENTOS!$C$2:$C$2000&lt;&gt;A183)*99999)))*24,1),""))</f>
        <v/>
      </c>
      <c r="AZ183" s="7" t="str">
        <f ca="1">IF(C183="","",IF(COUNTIFS(CHECKLISTS!$B$2:$B$2000,C183,CHECKLISTS!$AH$2:$AH$2000,"Válido",CHECKLISTS!$AG$2:$AG$2000,"&gt;="&amp;INT(IF(AO183="",TODAY(),AO183)))+COUNTIFS(CHECKLISTS!$B$2:$B$2000,C183,CHECKLISTS!$AH$2:$AH$2000,"Vence &lt;=7d",CHECKLISTS!$AG$2:$AG$2000,"&gt;="&amp;INT(IF(AO183="",TODAY(),AO183)))&gt;0,"Sim","Não"))</f>
        <v/>
      </c>
      <c r="BA183" s="13" t="str">
        <f>IF(C183="","",IF(COUNTIFS(CHECKLISTS!$B$2:$B$2000,C183,CHECKLISTS!$AF$2:$AF$2000,"Aprovado")=0,"",SUMPRODUCT(MAX((CHECKLISTS!$B$2:$B$2000=C183)*CHECKLISTS!$AG$2:$AG$2000))))</f>
        <v/>
      </c>
      <c r="BB183" s="7" t="str">
        <f>IF(A183="","",IF(COUNTIFS(SMP!$B$2:$B$2000,A183,SMP!$I$2:$I$2000,"Liberada")+COUNTIFS(SMP!$B$2:$B$2000,A183,SMP!$I$2:$I$2000,"Em andamento")+COUNTIFS(SMP!$B$2:$B$2000,A183,SMP!$I$2:$I$2000,"Finalizada")&gt;0,"Sim","Não"))</f>
        <v/>
      </c>
      <c r="BC183" s="7" t="str">
        <f>IF(A183="","",IFERROR(INDEX(SMP!$A:$A,MATCH(A183,SMP!$B:$B,0)),"—"))</f>
        <v/>
      </c>
      <c r="BD183" s="7" t="str">
        <f>IF(A183="","",IFERROR(INDEX(SMP!$I:$I,MATCH(A183,SMP!$B:$B,0)),"Não aberta"))</f>
        <v/>
      </c>
      <c r="BE183" s="7" t="str">
        <f>IF(A183="","",IFERROR(INDEX(SMP!$D:$D,MATCH(A183,SMP!$B:$B,0)),""))</f>
        <v/>
      </c>
      <c r="BF183" s="7" t="str">
        <f>IF(A183="","",IF(COUNTIFS(AVERBACOES!$B$2:$B$2000,A183,AVERBACOES!$Q$2:$Q$2000,"Averbado completo")+COUNTIFS(AVERBACOES!$B$2:$B$2000,A183,AVERBACOES!$Q$2:$Q$2000,"Averbado CRT")+COUNTIFS(AVERBACOES!$B$2:$B$2000,A183,AVERBACOES!$Q$2:$Q$2000,"Averbado CT-e")+COUNTIFS(AVERBACOES!$B$2:$B$2000,A183,AVERBACOES!$Q$2:$Q$2000,"Averbado MDF-e")+COUNTIFS(AVERBACOES!$B$2:$B$2000,A183,AVERBACOES!$Q$2:$Q$2000,"Averbado pelo embarcador")&gt;0,"Sim","Não"))</f>
        <v/>
      </c>
      <c r="BG183" s="7" t="str">
        <f>IF(A183="","",IFERROR(INDEX(AVERBACOES!$L:$L,MATCH(A183,AVERBACOES!$B:$B,0)),"—"))</f>
        <v/>
      </c>
      <c r="BH183" s="7"/>
      <c r="BI183" s="7"/>
      <c r="BJ183" s="7"/>
      <c r="BK183" s="7"/>
      <c r="BL183" s="7"/>
      <c r="BM183" s="7">
        <f t="shared" si="36"/>
        <v>0</v>
      </c>
      <c r="BN183" s="7" t="str">
        <f t="shared" si="37"/>
        <v/>
      </c>
      <c r="BO183" s="7" t="str">
        <f t="shared" si="38"/>
        <v/>
      </c>
      <c r="BP183" s="7" t="str">
        <f t="shared" si="39"/>
        <v/>
      </c>
      <c r="BQ183" s="7" t="str">
        <f t="shared" si="40"/>
        <v/>
      </c>
      <c r="BR183" s="12"/>
      <c r="BS183" s="7" t="str">
        <f t="shared" si="41"/>
        <v/>
      </c>
      <c r="BT183" s="7" t="str">
        <f>IF(C183="","",IF(BV183=0,"Sem posição registrada",IFERROR(INDEX(POSICOES!$E:$E,MATCH(C183&amp;"#"&amp;ROUND(BV183*1440,0),POSICOES!$R:$R,0)),"?")))</f>
        <v/>
      </c>
      <c r="BU183" s="7" t="str">
        <f>IF(OR(C183="",BV183=0),"",IFERROR(INDEX(POSICOES!$F:$F,MATCH(C183&amp;"#"&amp;ROUND(BV183*1440,0),POSICOES!$R:$R,0))&amp;"/"&amp;INDEX(POSICOES!$G:$G,MATCH(C183&amp;"#"&amp;ROUND(BV183*1440,0),POSICOES!$R:$R,0))&amp;" - "&amp;INDEX(POSICOES!$H:$H,MATCH(C183&amp;"#"&amp;ROUND(BV183*1440,0),POSICOES!$R:$R,0)),""))</f>
        <v/>
      </c>
      <c r="BV183" s="14">
        <f>IF(C183="",0,SUMPRODUCT(MAX((POSICOES!$C$2:$C$3000=C183)*POSICOES!$B$2:$B$3000)))</f>
        <v>0</v>
      </c>
      <c r="BW183" s="7" t="str">
        <f t="shared" ca="1" si="42"/>
        <v/>
      </c>
      <c r="BX183" s="7" t="str">
        <f t="shared" ca="1" si="43"/>
        <v/>
      </c>
      <c r="BY183" s="12"/>
      <c r="BZ183" s="12"/>
      <c r="CA183" s="7" t="str">
        <f>IF(A183="","",IF(COUNTIFS(FRONTEIRA!$B$2:$B$2000,A183,FRONTEIRA!$AA$2:$AA$2000,"Sim")=0,"",ROUND(SUMIFS(FRONTEIRA!$Y$2:$Y$2000,FRONTEIRA!$B$2:$B$2000,A183,FRONTEIRA!$AA$2:$AA$2000,"Sim"),1)))</f>
        <v/>
      </c>
      <c r="CB183" s="7" t="str">
        <f>IF(A183="","",IFERROR(INDEX(FRONTEIRA!$L:$L,MATCH(A183,FRONTEIRA!$B:$B,0)),""))</f>
        <v/>
      </c>
      <c r="CC183" s="7" t="str">
        <f>IF(A183="","",IF(COUNTIFS(OCORRENCIAS!$B$2:$B$2000,A183,OCORRENCIAS!$Z$2:$Z$2000,"Sim")&gt;0,"Sim","Não"))</f>
        <v/>
      </c>
      <c r="CD183" s="7" t="str">
        <f t="shared" si="44"/>
        <v/>
      </c>
      <c r="CE183" s="7"/>
      <c r="CF183" s="7" t="str">
        <f t="shared" ca="1" si="45"/>
        <v xml:space="preserve">Motorista GR; Motorista seguradora; Veículo GR; Checklist; Espelhamento; SMP; Averbação; </v>
      </c>
      <c r="CG183" s="7" t="str">
        <f t="shared" si="46"/>
        <v/>
      </c>
      <c r="CH183" s="7" t="str">
        <f t="shared" si="47"/>
        <v/>
      </c>
      <c r="CI183" s="7" t="str">
        <f t="shared" si="48"/>
        <v>Não</v>
      </c>
      <c r="CJ183" s="7" t="str">
        <f t="shared" si="49"/>
        <v/>
      </c>
      <c r="CK183" s="7"/>
      <c r="CL183" s="7"/>
      <c r="CM183" s="7"/>
      <c r="CN183" s="12"/>
      <c r="CO183" s="7"/>
      <c r="CP183" s="7" t="str">
        <f t="shared" ca="1" si="50"/>
        <v/>
      </c>
    </row>
    <row r="184" spans="1:94" x14ac:dyDescent="0.25">
      <c r="A184" s="7"/>
      <c r="B184" s="12"/>
      <c r="C184" s="7"/>
      <c r="D184" s="7"/>
      <c r="E184" s="7"/>
      <c r="F184" s="7" t="str">
        <f>IF(C184="","",IFERROR(INDEX(VEICULOS!$C:$C,MATCH(C184,VEICULOS!$A:$A,0)),"?")&amp;IF(D184="",""," + "&amp;IFERROR(INDEX(VEICULOS!$C:$C,MATCH(D184,VEICULOS!$A:$A,0)),"?"))&amp;IF(E184="",""," + "&amp;IFERROR(INDEX(VEICULOS!$C:$C,MATCH(E184,VEICULOS!$A:$A,0)),"?")))</f>
        <v/>
      </c>
      <c r="G184" s="7" t="str">
        <f>IF(C184="","",IFERROR(INDEX(VEICULOS!$I:$I,MATCH(C184,VEICULOS!$A:$A,0)),"Não cadastrado"))</f>
        <v/>
      </c>
      <c r="H184" s="7"/>
      <c r="I184" s="7" t="str">
        <f>IF(H184="","",IFERROR(INDEX(MOTORISTAS!$B:$B,MATCH(H184,MOTORISTAS!$A:$A,0)),"Não cadastrado"))</f>
        <v/>
      </c>
      <c r="J184" s="7"/>
      <c r="K184" s="7"/>
      <c r="L184" s="7" t="str">
        <f>IF(K184="","",IFERROR(INDEX(MOTORISTAS!$B:$B,MATCH(K184,MOTORISTAS!$A:$A,0)),"Não cadastrado"))</f>
        <v/>
      </c>
      <c r="M184" s="7" t="str">
        <f>IF(H184="","",IFERROR(INDEX(MOTORISTAS!$AA:$AA,MATCH(H184,MOTORISTAS!$A:$A,0)),"Não cadastrado"))</f>
        <v/>
      </c>
      <c r="N184" s="7" t="str">
        <f>IF(H184="","",IF(COUNTIFS(CONSULTAS!$C$2:$C$2000,H184,CONSULTAS!$E$2:$E$2000,"GR",CONSULTAS!$S$2:$S$2000,"Sim")&gt;0,"Sim","Não"))</f>
        <v/>
      </c>
      <c r="O184" s="7" t="str">
        <f>IF(H184="","",IFERROR(INDEX(CONSULTAS!$L:$L,MATCH(H184&amp;"#GR",CONSULTAS!$T:$T,0)),"—"))</f>
        <v/>
      </c>
      <c r="P184" s="13" t="str">
        <f>IF(H184="","",IFERROR(INDEX(CONSULTAS!$Q:$Q,MATCH(H184&amp;"#GR",CONSULTAS!$T:$T,0)),""))</f>
        <v/>
      </c>
      <c r="Q184" s="7" t="str">
        <f>IF(H184="","",IF(COUNTIFS(CONSULTAS!$C$2:$C$2000,H184,CONSULTAS!$E$2:$E$2000,"Seguradora",CONSULTAS!$S$2:$S$2000,"Sim")&gt;0,"Sim","Não"))</f>
        <v/>
      </c>
      <c r="R184" s="7" t="str">
        <f>IF(H184="","",IFERROR(INDEX(CONSULTAS!$L:$L,MATCH(H184&amp;"#Seguradora",CONSULTAS!$T:$T,0)),"—"))</f>
        <v/>
      </c>
      <c r="S184" s="13" t="str">
        <f>IF(H184="","",IFERROR(INDEX(CONSULTAS!$Q:$Q,MATCH(H184&amp;"#Seguradora",CONSULTAS!$T:$T,0)),""))</f>
        <v/>
      </c>
      <c r="T184" s="10" t="str">
        <f>IF(H184="","",IFERROR(INDEX(CONSULTAS!$N:$N,MATCH(H184&amp;"#GR",CONSULTAS!$T:$T,0)),""))</f>
        <v/>
      </c>
      <c r="U184" s="7" t="str">
        <f>IF(K184="","N/A",IF(AND(COUNTIFS(CONSULTAS!$C$2:$C$2000,K184,CONSULTAS!$E$2:$E$2000,"GR",CONSULTAS!$S$2:$S$2000,"Sim")&gt;0,COUNTIFS(CONSULTAS!$C$2:$C$2000,K184,CONSULTAS!$E$2:$E$2000,"Seguradora",CONSULTAS!$S$2:$S$2000,"Sim")&gt;0),"Sim","Não"))</f>
        <v>N/A</v>
      </c>
      <c r="V184" s="7" t="str">
        <f>IF(C184="","",IFERROR(INDEX(VEICULOS!$X:$X,MATCH(C184,VEICULOS!$A:$A,0)),"Não"))</f>
        <v/>
      </c>
      <c r="W184" s="7"/>
      <c r="X184" s="7"/>
      <c r="Y184" s="7"/>
      <c r="Z184" s="10"/>
      <c r="AA184" s="7"/>
      <c r="AB184" s="10" t="str">
        <f t="shared" si="34"/>
        <v/>
      </c>
      <c r="AC184" s="7">
        <f>IF(OR(Y184="",AB184=""),0,SUMPRODUCT((PGR_REGRAS!$C$2:$C$61=Y184)*(PGR_REGRAS!$D$2:$D$61&lt;=AB184)*(PGR_REGRAS!$E$2:$E$61&gt;=AB184)*(PGR_REGRAS!$C$2:$C$61&lt;&gt;"")*ROW(PGR_REGRAS!$C$2:$C$61)))</f>
        <v>0</v>
      </c>
      <c r="AD184" s="7" t="str">
        <f>IF(AC184=0,IF(Y184="","","Sem regra - consultar seguradora"),INDEX(PGR_REGRAS!$A:$A,AC184))</f>
        <v/>
      </c>
      <c r="AE184" s="7" t="str">
        <f>IF(AC184=0,"",INDEX(PGR_REGRAS!$T:$T,AC184))</f>
        <v/>
      </c>
      <c r="AF184" s="7" t="str">
        <f>IF(AC184=0,"",INDEX(PGR_REGRAS!$I:$I,AC184))</f>
        <v/>
      </c>
      <c r="AG184" s="7" t="str">
        <f>IF(AC184=0,"",INDEX(PGR_REGRAS!$K:$K,AC184))</f>
        <v/>
      </c>
      <c r="AH184" s="7" t="str">
        <f t="shared" si="35"/>
        <v/>
      </c>
      <c r="AI184" s="7"/>
      <c r="AJ184" s="7"/>
      <c r="AK184" s="7"/>
      <c r="AL184" s="7"/>
      <c r="AM184" s="7"/>
      <c r="AN184" s="7"/>
      <c r="AO184" s="13"/>
      <c r="AP184" s="12"/>
      <c r="AQ184" s="12"/>
      <c r="AR184" s="7" t="str">
        <f>IF(C184="","",IFERROR(INDEX(RASTREADORES!$F:$F,MATCH(C184&amp;"#Principal",RASTREADORES!$Y:$Y,0))&amp;" ("&amp;INDEX(RASTREADORES!$G:$G,MATCH(C184&amp;"#Principal",RASTREADORES!$Y:$Y,0))&amp;")","Sem rastreador principal"))</f>
        <v/>
      </c>
      <c r="AS184" s="7" t="str">
        <f>IF(C184="","",IFERROR(INDEX(RASTREADORES!$H:$H,MATCH(C184&amp;"#Principal",RASTREADORES!$Y:$Y,0)),"—"))</f>
        <v/>
      </c>
      <c r="AT184" s="7" t="str">
        <f>IF(C184="","",IFERROR(INDEX(RASTREADORES!$A:$A,MATCH(C184&amp;"#Redundante",RASTREADORES!$Y:$Y,0)),IFERROR(INDEX(RASTREADORES!$A:$A,MATCH(C184&amp;"#Isca retornável",RASTREADORES!$Y:$Y,0)),IFERROR(INDEX(RASTREADORES!$A:$A,MATCH(C184&amp;"#Isca descartável",RASTREADORES!$Y:$Y,0)),"Nenhum"))))</f>
        <v/>
      </c>
      <c r="AU184" s="7" t="str">
        <f>IF(C184="","",IFERROR(INDEX(RASTREADORES!$L:$L,MATCH(C184&amp;"#Principal",RASTREADORES!$Y:$Y,0)),""))</f>
        <v/>
      </c>
      <c r="AV184" s="7" t="str">
        <f>IF(C184="","",IF(COUNTIFS(ESPELHAMENTOS!$B$2:$B$2000,C184,ESPELHAMENTOS!$O$2:$O$2000,"Sim")&gt;0,"Sim","Não"))</f>
        <v/>
      </c>
      <c r="AW184" s="7" t="str">
        <f>IF(C184="","",COUNTIFS(ESPELHAMENTOS!$B$2:$B$2000,C184,ESPELHAMENTOS!$O$2:$O$2000,"Sim"))</f>
        <v/>
      </c>
      <c r="AX184" s="7" t="str">
        <f>IF(C184="","",IF(COUNTIFS(ESPELHAMENTOS!$B$2:$B$2000,C184,ESPELHAMENTOS!$O$2:$O$2000,"Sim",ESPELHAMENTOS!$E$2:$E$2000,"GR transportadora")&gt;0,"Sim","Não"))</f>
        <v/>
      </c>
      <c r="AY184" s="7" t="str">
        <f>IF(OR(AQ184="",C184=""),"",IFERROR(ROUND((AQ184-SUMPRODUCT(MIN((ESPELHAMENTOS!$C$2:$C$2000=A184)*ESPELHAMENTOS!$H$2:$H$2000+(ESPELHAMENTOS!$C$2:$C$2000&lt;&gt;A184)*99999)))*24,1),""))</f>
        <v/>
      </c>
      <c r="AZ184" s="7" t="str">
        <f ca="1">IF(C184="","",IF(COUNTIFS(CHECKLISTS!$B$2:$B$2000,C184,CHECKLISTS!$AH$2:$AH$2000,"Válido",CHECKLISTS!$AG$2:$AG$2000,"&gt;="&amp;INT(IF(AO184="",TODAY(),AO184)))+COUNTIFS(CHECKLISTS!$B$2:$B$2000,C184,CHECKLISTS!$AH$2:$AH$2000,"Vence &lt;=7d",CHECKLISTS!$AG$2:$AG$2000,"&gt;="&amp;INT(IF(AO184="",TODAY(),AO184)))&gt;0,"Sim","Não"))</f>
        <v/>
      </c>
      <c r="BA184" s="13" t="str">
        <f>IF(C184="","",IF(COUNTIFS(CHECKLISTS!$B$2:$B$2000,C184,CHECKLISTS!$AF$2:$AF$2000,"Aprovado")=0,"",SUMPRODUCT(MAX((CHECKLISTS!$B$2:$B$2000=C184)*CHECKLISTS!$AG$2:$AG$2000))))</f>
        <v/>
      </c>
      <c r="BB184" s="7" t="str">
        <f>IF(A184="","",IF(COUNTIFS(SMP!$B$2:$B$2000,A184,SMP!$I$2:$I$2000,"Liberada")+COUNTIFS(SMP!$B$2:$B$2000,A184,SMP!$I$2:$I$2000,"Em andamento")+COUNTIFS(SMP!$B$2:$B$2000,A184,SMP!$I$2:$I$2000,"Finalizada")&gt;0,"Sim","Não"))</f>
        <v/>
      </c>
      <c r="BC184" s="7" t="str">
        <f>IF(A184="","",IFERROR(INDEX(SMP!$A:$A,MATCH(A184,SMP!$B:$B,0)),"—"))</f>
        <v/>
      </c>
      <c r="BD184" s="7" t="str">
        <f>IF(A184="","",IFERROR(INDEX(SMP!$I:$I,MATCH(A184,SMP!$B:$B,0)),"Não aberta"))</f>
        <v/>
      </c>
      <c r="BE184" s="7" t="str">
        <f>IF(A184="","",IFERROR(INDEX(SMP!$D:$D,MATCH(A184,SMP!$B:$B,0)),""))</f>
        <v/>
      </c>
      <c r="BF184" s="7" t="str">
        <f>IF(A184="","",IF(COUNTIFS(AVERBACOES!$B$2:$B$2000,A184,AVERBACOES!$Q$2:$Q$2000,"Averbado completo")+COUNTIFS(AVERBACOES!$B$2:$B$2000,A184,AVERBACOES!$Q$2:$Q$2000,"Averbado CRT")+COUNTIFS(AVERBACOES!$B$2:$B$2000,A184,AVERBACOES!$Q$2:$Q$2000,"Averbado CT-e")+COUNTIFS(AVERBACOES!$B$2:$B$2000,A184,AVERBACOES!$Q$2:$Q$2000,"Averbado MDF-e")+COUNTIFS(AVERBACOES!$B$2:$B$2000,A184,AVERBACOES!$Q$2:$Q$2000,"Averbado pelo embarcador")&gt;0,"Sim","Não"))</f>
        <v/>
      </c>
      <c r="BG184" s="7" t="str">
        <f>IF(A184="","",IFERROR(INDEX(AVERBACOES!$L:$L,MATCH(A184,AVERBACOES!$B:$B,0)),"—"))</f>
        <v/>
      </c>
      <c r="BH184" s="7"/>
      <c r="BI184" s="7"/>
      <c r="BJ184" s="7"/>
      <c r="BK184" s="7"/>
      <c r="BL184" s="7"/>
      <c r="BM184" s="7">
        <f t="shared" si="36"/>
        <v>0</v>
      </c>
      <c r="BN184" s="7" t="str">
        <f t="shared" si="37"/>
        <v/>
      </c>
      <c r="BO184" s="7" t="str">
        <f t="shared" si="38"/>
        <v/>
      </c>
      <c r="BP184" s="7" t="str">
        <f t="shared" si="39"/>
        <v/>
      </c>
      <c r="BQ184" s="7" t="str">
        <f t="shared" si="40"/>
        <v/>
      </c>
      <c r="BR184" s="12"/>
      <c r="BS184" s="7" t="str">
        <f t="shared" si="41"/>
        <v/>
      </c>
      <c r="BT184" s="7" t="str">
        <f>IF(C184="","",IF(BV184=0,"Sem posição registrada",IFERROR(INDEX(POSICOES!$E:$E,MATCH(C184&amp;"#"&amp;ROUND(BV184*1440,0),POSICOES!$R:$R,0)),"?")))</f>
        <v/>
      </c>
      <c r="BU184" s="7" t="str">
        <f>IF(OR(C184="",BV184=0),"",IFERROR(INDEX(POSICOES!$F:$F,MATCH(C184&amp;"#"&amp;ROUND(BV184*1440,0),POSICOES!$R:$R,0))&amp;"/"&amp;INDEX(POSICOES!$G:$G,MATCH(C184&amp;"#"&amp;ROUND(BV184*1440,0),POSICOES!$R:$R,0))&amp;" - "&amp;INDEX(POSICOES!$H:$H,MATCH(C184&amp;"#"&amp;ROUND(BV184*1440,0),POSICOES!$R:$R,0)),""))</f>
        <v/>
      </c>
      <c r="BV184" s="14">
        <f>IF(C184="",0,SUMPRODUCT(MAX((POSICOES!$C$2:$C$3000=C184)*POSICOES!$B$2:$B$3000)))</f>
        <v>0</v>
      </c>
      <c r="BW184" s="7" t="str">
        <f t="shared" ca="1" si="42"/>
        <v/>
      </c>
      <c r="BX184" s="7" t="str">
        <f t="shared" ca="1" si="43"/>
        <v/>
      </c>
      <c r="BY184" s="12"/>
      <c r="BZ184" s="12"/>
      <c r="CA184" s="7" t="str">
        <f>IF(A184="","",IF(COUNTIFS(FRONTEIRA!$B$2:$B$2000,A184,FRONTEIRA!$AA$2:$AA$2000,"Sim")=0,"",ROUND(SUMIFS(FRONTEIRA!$Y$2:$Y$2000,FRONTEIRA!$B$2:$B$2000,A184,FRONTEIRA!$AA$2:$AA$2000,"Sim"),1)))</f>
        <v/>
      </c>
      <c r="CB184" s="7" t="str">
        <f>IF(A184="","",IFERROR(INDEX(FRONTEIRA!$L:$L,MATCH(A184,FRONTEIRA!$B:$B,0)),""))</f>
        <v/>
      </c>
      <c r="CC184" s="7" t="str">
        <f>IF(A184="","",IF(COUNTIFS(OCORRENCIAS!$B$2:$B$2000,A184,OCORRENCIAS!$Z$2:$Z$2000,"Sim")&gt;0,"Sim","Não"))</f>
        <v/>
      </c>
      <c r="CD184" s="7" t="str">
        <f t="shared" si="44"/>
        <v/>
      </c>
      <c r="CE184" s="7"/>
      <c r="CF184" s="7" t="str">
        <f t="shared" ca="1" si="45"/>
        <v xml:space="preserve">Motorista GR; Motorista seguradora; Veículo GR; Checklist; Espelhamento; SMP; Averbação; </v>
      </c>
      <c r="CG184" s="7" t="str">
        <f t="shared" si="46"/>
        <v/>
      </c>
      <c r="CH184" s="7" t="str">
        <f t="shared" si="47"/>
        <v/>
      </c>
      <c r="CI184" s="7" t="str">
        <f t="shared" si="48"/>
        <v>Não</v>
      </c>
      <c r="CJ184" s="7" t="str">
        <f t="shared" si="49"/>
        <v/>
      </c>
      <c r="CK184" s="7"/>
      <c r="CL184" s="7"/>
      <c r="CM184" s="7"/>
      <c r="CN184" s="12"/>
      <c r="CO184" s="7"/>
      <c r="CP184" s="7" t="str">
        <f t="shared" ca="1" si="50"/>
        <v/>
      </c>
    </row>
    <row r="185" spans="1:94" x14ac:dyDescent="0.25">
      <c r="A185" s="7"/>
      <c r="B185" s="12"/>
      <c r="C185" s="7"/>
      <c r="D185" s="7"/>
      <c r="E185" s="7"/>
      <c r="F185" s="7" t="str">
        <f>IF(C185="","",IFERROR(INDEX(VEICULOS!$C:$C,MATCH(C185,VEICULOS!$A:$A,0)),"?")&amp;IF(D185="",""," + "&amp;IFERROR(INDEX(VEICULOS!$C:$C,MATCH(D185,VEICULOS!$A:$A,0)),"?"))&amp;IF(E185="",""," + "&amp;IFERROR(INDEX(VEICULOS!$C:$C,MATCH(E185,VEICULOS!$A:$A,0)),"?")))</f>
        <v/>
      </c>
      <c r="G185" s="7" t="str">
        <f>IF(C185="","",IFERROR(INDEX(VEICULOS!$I:$I,MATCH(C185,VEICULOS!$A:$A,0)),"Não cadastrado"))</f>
        <v/>
      </c>
      <c r="H185" s="7"/>
      <c r="I185" s="7" t="str">
        <f>IF(H185="","",IFERROR(INDEX(MOTORISTAS!$B:$B,MATCH(H185,MOTORISTAS!$A:$A,0)),"Não cadastrado"))</f>
        <v/>
      </c>
      <c r="J185" s="7"/>
      <c r="K185" s="7"/>
      <c r="L185" s="7" t="str">
        <f>IF(K185="","",IFERROR(INDEX(MOTORISTAS!$B:$B,MATCH(K185,MOTORISTAS!$A:$A,0)),"Não cadastrado"))</f>
        <v/>
      </c>
      <c r="M185" s="7" t="str">
        <f>IF(H185="","",IFERROR(INDEX(MOTORISTAS!$AA:$AA,MATCH(H185,MOTORISTAS!$A:$A,0)),"Não cadastrado"))</f>
        <v/>
      </c>
      <c r="N185" s="7" t="str">
        <f>IF(H185="","",IF(COUNTIFS(CONSULTAS!$C$2:$C$2000,H185,CONSULTAS!$E$2:$E$2000,"GR",CONSULTAS!$S$2:$S$2000,"Sim")&gt;0,"Sim","Não"))</f>
        <v/>
      </c>
      <c r="O185" s="7" t="str">
        <f>IF(H185="","",IFERROR(INDEX(CONSULTAS!$L:$L,MATCH(H185&amp;"#GR",CONSULTAS!$T:$T,0)),"—"))</f>
        <v/>
      </c>
      <c r="P185" s="13" t="str">
        <f>IF(H185="","",IFERROR(INDEX(CONSULTAS!$Q:$Q,MATCH(H185&amp;"#GR",CONSULTAS!$T:$T,0)),""))</f>
        <v/>
      </c>
      <c r="Q185" s="7" t="str">
        <f>IF(H185="","",IF(COUNTIFS(CONSULTAS!$C$2:$C$2000,H185,CONSULTAS!$E$2:$E$2000,"Seguradora",CONSULTAS!$S$2:$S$2000,"Sim")&gt;0,"Sim","Não"))</f>
        <v/>
      </c>
      <c r="R185" s="7" t="str">
        <f>IF(H185="","",IFERROR(INDEX(CONSULTAS!$L:$L,MATCH(H185&amp;"#Seguradora",CONSULTAS!$T:$T,0)),"—"))</f>
        <v/>
      </c>
      <c r="S185" s="13" t="str">
        <f>IF(H185="","",IFERROR(INDEX(CONSULTAS!$Q:$Q,MATCH(H185&amp;"#Seguradora",CONSULTAS!$T:$T,0)),""))</f>
        <v/>
      </c>
      <c r="T185" s="10" t="str">
        <f>IF(H185="","",IFERROR(INDEX(CONSULTAS!$N:$N,MATCH(H185&amp;"#GR",CONSULTAS!$T:$T,0)),""))</f>
        <v/>
      </c>
      <c r="U185" s="7" t="str">
        <f>IF(K185="","N/A",IF(AND(COUNTIFS(CONSULTAS!$C$2:$C$2000,K185,CONSULTAS!$E$2:$E$2000,"GR",CONSULTAS!$S$2:$S$2000,"Sim")&gt;0,COUNTIFS(CONSULTAS!$C$2:$C$2000,K185,CONSULTAS!$E$2:$E$2000,"Seguradora",CONSULTAS!$S$2:$S$2000,"Sim")&gt;0),"Sim","Não"))</f>
        <v>N/A</v>
      </c>
      <c r="V185" s="7" t="str">
        <f>IF(C185="","",IFERROR(INDEX(VEICULOS!$X:$X,MATCH(C185,VEICULOS!$A:$A,0)),"Não"))</f>
        <v/>
      </c>
      <c r="W185" s="7"/>
      <c r="X185" s="7"/>
      <c r="Y185" s="7"/>
      <c r="Z185" s="10"/>
      <c r="AA185" s="7"/>
      <c r="AB185" s="10" t="str">
        <f t="shared" si="34"/>
        <v/>
      </c>
      <c r="AC185" s="7">
        <f>IF(OR(Y185="",AB185=""),0,SUMPRODUCT((PGR_REGRAS!$C$2:$C$61=Y185)*(PGR_REGRAS!$D$2:$D$61&lt;=AB185)*(PGR_REGRAS!$E$2:$E$61&gt;=AB185)*(PGR_REGRAS!$C$2:$C$61&lt;&gt;"")*ROW(PGR_REGRAS!$C$2:$C$61)))</f>
        <v>0</v>
      </c>
      <c r="AD185" s="7" t="str">
        <f>IF(AC185=0,IF(Y185="","","Sem regra - consultar seguradora"),INDEX(PGR_REGRAS!$A:$A,AC185))</f>
        <v/>
      </c>
      <c r="AE185" s="7" t="str">
        <f>IF(AC185=0,"",INDEX(PGR_REGRAS!$T:$T,AC185))</f>
        <v/>
      </c>
      <c r="AF185" s="7" t="str">
        <f>IF(AC185=0,"",INDEX(PGR_REGRAS!$I:$I,AC185))</f>
        <v/>
      </c>
      <c r="AG185" s="7" t="str">
        <f>IF(AC185=0,"",INDEX(PGR_REGRAS!$K:$K,AC185))</f>
        <v/>
      </c>
      <c r="AH185" s="7" t="str">
        <f t="shared" si="35"/>
        <v/>
      </c>
      <c r="AI185" s="7"/>
      <c r="AJ185" s="7"/>
      <c r="AK185" s="7"/>
      <c r="AL185" s="7"/>
      <c r="AM185" s="7"/>
      <c r="AN185" s="7"/>
      <c r="AO185" s="13"/>
      <c r="AP185" s="12"/>
      <c r="AQ185" s="12"/>
      <c r="AR185" s="7" t="str">
        <f>IF(C185="","",IFERROR(INDEX(RASTREADORES!$F:$F,MATCH(C185&amp;"#Principal",RASTREADORES!$Y:$Y,0))&amp;" ("&amp;INDEX(RASTREADORES!$G:$G,MATCH(C185&amp;"#Principal",RASTREADORES!$Y:$Y,0))&amp;")","Sem rastreador principal"))</f>
        <v/>
      </c>
      <c r="AS185" s="7" t="str">
        <f>IF(C185="","",IFERROR(INDEX(RASTREADORES!$H:$H,MATCH(C185&amp;"#Principal",RASTREADORES!$Y:$Y,0)),"—"))</f>
        <v/>
      </c>
      <c r="AT185" s="7" t="str">
        <f>IF(C185="","",IFERROR(INDEX(RASTREADORES!$A:$A,MATCH(C185&amp;"#Redundante",RASTREADORES!$Y:$Y,0)),IFERROR(INDEX(RASTREADORES!$A:$A,MATCH(C185&amp;"#Isca retornável",RASTREADORES!$Y:$Y,0)),IFERROR(INDEX(RASTREADORES!$A:$A,MATCH(C185&amp;"#Isca descartável",RASTREADORES!$Y:$Y,0)),"Nenhum"))))</f>
        <v/>
      </c>
      <c r="AU185" s="7" t="str">
        <f>IF(C185="","",IFERROR(INDEX(RASTREADORES!$L:$L,MATCH(C185&amp;"#Principal",RASTREADORES!$Y:$Y,0)),""))</f>
        <v/>
      </c>
      <c r="AV185" s="7" t="str">
        <f>IF(C185="","",IF(COUNTIFS(ESPELHAMENTOS!$B$2:$B$2000,C185,ESPELHAMENTOS!$O$2:$O$2000,"Sim")&gt;0,"Sim","Não"))</f>
        <v/>
      </c>
      <c r="AW185" s="7" t="str">
        <f>IF(C185="","",COUNTIFS(ESPELHAMENTOS!$B$2:$B$2000,C185,ESPELHAMENTOS!$O$2:$O$2000,"Sim"))</f>
        <v/>
      </c>
      <c r="AX185" s="7" t="str">
        <f>IF(C185="","",IF(COUNTIFS(ESPELHAMENTOS!$B$2:$B$2000,C185,ESPELHAMENTOS!$O$2:$O$2000,"Sim",ESPELHAMENTOS!$E$2:$E$2000,"GR transportadora")&gt;0,"Sim","Não"))</f>
        <v/>
      </c>
      <c r="AY185" s="7" t="str">
        <f>IF(OR(AQ185="",C185=""),"",IFERROR(ROUND((AQ185-SUMPRODUCT(MIN((ESPELHAMENTOS!$C$2:$C$2000=A185)*ESPELHAMENTOS!$H$2:$H$2000+(ESPELHAMENTOS!$C$2:$C$2000&lt;&gt;A185)*99999)))*24,1),""))</f>
        <v/>
      </c>
      <c r="AZ185" s="7" t="str">
        <f ca="1">IF(C185="","",IF(COUNTIFS(CHECKLISTS!$B$2:$B$2000,C185,CHECKLISTS!$AH$2:$AH$2000,"Válido",CHECKLISTS!$AG$2:$AG$2000,"&gt;="&amp;INT(IF(AO185="",TODAY(),AO185)))+COUNTIFS(CHECKLISTS!$B$2:$B$2000,C185,CHECKLISTS!$AH$2:$AH$2000,"Vence &lt;=7d",CHECKLISTS!$AG$2:$AG$2000,"&gt;="&amp;INT(IF(AO185="",TODAY(),AO185)))&gt;0,"Sim","Não"))</f>
        <v/>
      </c>
      <c r="BA185" s="13" t="str">
        <f>IF(C185="","",IF(COUNTIFS(CHECKLISTS!$B$2:$B$2000,C185,CHECKLISTS!$AF$2:$AF$2000,"Aprovado")=0,"",SUMPRODUCT(MAX((CHECKLISTS!$B$2:$B$2000=C185)*CHECKLISTS!$AG$2:$AG$2000))))</f>
        <v/>
      </c>
      <c r="BB185" s="7" t="str">
        <f>IF(A185="","",IF(COUNTIFS(SMP!$B$2:$B$2000,A185,SMP!$I$2:$I$2000,"Liberada")+COUNTIFS(SMP!$B$2:$B$2000,A185,SMP!$I$2:$I$2000,"Em andamento")+COUNTIFS(SMP!$B$2:$B$2000,A185,SMP!$I$2:$I$2000,"Finalizada")&gt;0,"Sim","Não"))</f>
        <v/>
      </c>
      <c r="BC185" s="7" t="str">
        <f>IF(A185="","",IFERROR(INDEX(SMP!$A:$A,MATCH(A185,SMP!$B:$B,0)),"—"))</f>
        <v/>
      </c>
      <c r="BD185" s="7" t="str">
        <f>IF(A185="","",IFERROR(INDEX(SMP!$I:$I,MATCH(A185,SMP!$B:$B,0)),"Não aberta"))</f>
        <v/>
      </c>
      <c r="BE185" s="7" t="str">
        <f>IF(A185="","",IFERROR(INDEX(SMP!$D:$D,MATCH(A185,SMP!$B:$B,0)),""))</f>
        <v/>
      </c>
      <c r="BF185" s="7" t="str">
        <f>IF(A185="","",IF(COUNTIFS(AVERBACOES!$B$2:$B$2000,A185,AVERBACOES!$Q$2:$Q$2000,"Averbado completo")+COUNTIFS(AVERBACOES!$B$2:$B$2000,A185,AVERBACOES!$Q$2:$Q$2000,"Averbado CRT")+COUNTIFS(AVERBACOES!$B$2:$B$2000,A185,AVERBACOES!$Q$2:$Q$2000,"Averbado CT-e")+COUNTIFS(AVERBACOES!$B$2:$B$2000,A185,AVERBACOES!$Q$2:$Q$2000,"Averbado MDF-e")+COUNTIFS(AVERBACOES!$B$2:$B$2000,A185,AVERBACOES!$Q$2:$Q$2000,"Averbado pelo embarcador")&gt;0,"Sim","Não"))</f>
        <v/>
      </c>
      <c r="BG185" s="7" t="str">
        <f>IF(A185="","",IFERROR(INDEX(AVERBACOES!$L:$L,MATCH(A185,AVERBACOES!$B:$B,0)),"—"))</f>
        <v/>
      </c>
      <c r="BH185" s="7"/>
      <c r="BI185" s="7"/>
      <c r="BJ185" s="7"/>
      <c r="BK185" s="7"/>
      <c r="BL185" s="7"/>
      <c r="BM185" s="7">
        <f t="shared" si="36"/>
        <v>0</v>
      </c>
      <c r="BN185" s="7" t="str">
        <f t="shared" si="37"/>
        <v/>
      </c>
      <c r="BO185" s="7" t="str">
        <f t="shared" si="38"/>
        <v/>
      </c>
      <c r="BP185" s="7" t="str">
        <f t="shared" si="39"/>
        <v/>
      </c>
      <c r="BQ185" s="7" t="str">
        <f t="shared" si="40"/>
        <v/>
      </c>
      <c r="BR185" s="12"/>
      <c r="BS185" s="7" t="str">
        <f t="shared" si="41"/>
        <v/>
      </c>
      <c r="BT185" s="7" t="str">
        <f>IF(C185="","",IF(BV185=0,"Sem posição registrada",IFERROR(INDEX(POSICOES!$E:$E,MATCH(C185&amp;"#"&amp;ROUND(BV185*1440,0),POSICOES!$R:$R,0)),"?")))</f>
        <v/>
      </c>
      <c r="BU185" s="7" t="str">
        <f>IF(OR(C185="",BV185=0),"",IFERROR(INDEX(POSICOES!$F:$F,MATCH(C185&amp;"#"&amp;ROUND(BV185*1440,0),POSICOES!$R:$R,0))&amp;"/"&amp;INDEX(POSICOES!$G:$G,MATCH(C185&amp;"#"&amp;ROUND(BV185*1440,0),POSICOES!$R:$R,0))&amp;" - "&amp;INDEX(POSICOES!$H:$H,MATCH(C185&amp;"#"&amp;ROUND(BV185*1440,0),POSICOES!$R:$R,0)),""))</f>
        <v/>
      </c>
      <c r="BV185" s="14">
        <f>IF(C185="",0,SUMPRODUCT(MAX((POSICOES!$C$2:$C$3000=C185)*POSICOES!$B$2:$B$3000)))</f>
        <v>0</v>
      </c>
      <c r="BW185" s="7" t="str">
        <f t="shared" ca="1" si="42"/>
        <v/>
      </c>
      <c r="BX185" s="7" t="str">
        <f t="shared" ca="1" si="43"/>
        <v/>
      </c>
      <c r="BY185" s="12"/>
      <c r="BZ185" s="12"/>
      <c r="CA185" s="7" t="str">
        <f>IF(A185="","",IF(COUNTIFS(FRONTEIRA!$B$2:$B$2000,A185,FRONTEIRA!$AA$2:$AA$2000,"Sim")=0,"",ROUND(SUMIFS(FRONTEIRA!$Y$2:$Y$2000,FRONTEIRA!$B$2:$B$2000,A185,FRONTEIRA!$AA$2:$AA$2000,"Sim"),1)))</f>
        <v/>
      </c>
      <c r="CB185" s="7" t="str">
        <f>IF(A185="","",IFERROR(INDEX(FRONTEIRA!$L:$L,MATCH(A185,FRONTEIRA!$B:$B,0)),""))</f>
        <v/>
      </c>
      <c r="CC185" s="7" t="str">
        <f>IF(A185="","",IF(COUNTIFS(OCORRENCIAS!$B$2:$B$2000,A185,OCORRENCIAS!$Z$2:$Z$2000,"Sim")&gt;0,"Sim","Não"))</f>
        <v/>
      </c>
      <c r="CD185" s="7" t="str">
        <f t="shared" si="44"/>
        <v/>
      </c>
      <c r="CE185" s="7"/>
      <c r="CF185" s="7" t="str">
        <f t="shared" ca="1" si="45"/>
        <v xml:space="preserve">Motorista GR; Motorista seguradora; Veículo GR; Checklist; Espelhamento; SMP; Averbação; </v>
      </c>
      <c r="CG185" s="7" t="str">
        <f t="shared" si="46"/>
        <v/>
      </c>
      <c r="CH185" s="7" t="str">
        <f t="shared" si="47"/>
        <v/>
      </c>
      <c r="CI185" s="7" t="str">
        <f t="shared" si="48"/>
        <v>Não</v>
      </c>
      <c r="CJ185" s="7" t="str">
        <f t="shared" si="49"/>
        <v/>
      </c>
      <c r="CK185" s="7"/>
      <c r="CL185" s="7"/>
      <c r="CM185" s="7"/>
      <c r="CN185" s="12"/>
      <c r="CO185" s="7"/>
      <c r="CP185" s="7" t="str">
        <f t="shared" ca="1" si="50"/>
        <v/>
      </c>
    </row>
    <row r="186" spans="1:94" x14ac:dyDescent="0.25">
      <c r="A186" s="7"/>
      <c r="B186" s="12"/>
      <c r="C186" s="7"/>
      <c r="D186" s="7"/>
      <c r="E186" s="7"/>
      <c r="F186" s="7" t="str">
        <f>IF(C186="","",IFERROR(INDEX(VEICULOS!$C:$C,MATCH(C186,VEICULOS!$A:$A,0)),"?")&amp;IF(D186="",""," + "&amp;IFERROR(INDEX(VEICULOS!$C:$C,MATCH(D186,VEICULOS!$A:$A,0)),"?"))&amp;IF(E186="",""," + "&amp;IFERROR(INDEX(VEICULOS!$C:$C,MATCH(E186,VEICULOS!$A:$A,0)),"?")))</f>
        <v/>
      </c>
      <c r="G186" s="7" t="str">
        <f>IF(C186="","",IFERROR(INDEX(VEICULOS!$I:$I,MATCH(C186,VEICULOS!$A:$A,0)),"Não cadastrado"))</f>
        <v/>
      </c>
      <c r="H186" s="7"/>
      <c r="I186" s="7" t="str">
        <f>IF(H186="","",IFERROR(INDEX(MOTORISTAS!$B:$B,MATCH(H186,MOTORISTAS!$A:$A,0)),"Não cadastrado"))</f>
        <v/>
      </c>
      <c r="J186" s="7"/>
      <c r="K186" s="7"/>
      <c r="L186" s="7" t="str">
        <f>IF(K186="","",IFERROR(INDEX(MOTORISTAS!$B:$B,MATCH(K186,MOTORISTAS!$A:$A,0)),"Não cadastrado"))</f>
        <v/>
      </c>
      <c r="M186" s="7" t="str">
        <f>IF(H186="","",IFERROR(INDEX(MOTORISTAS!$AA:$AA,MATCH(H186,MOTORISTAS!$A:$A,0)),"Não cadastrado"))</f>
        <v/>
      </c>
      <c r="N186" s="7" t="str">
        <f>IF(H186="","",IF(COUNTIFS(CONSULTAS!$C$2:$C$2000,H186,CONSULTAS!$E$2:$E$2000,"GR",CONSULTAS!$S$2:$S$2000,"Sim")&gt;0,"Sim","Não"))</f>
        <v/>
      </c>
      <c r="O186" s="7" t="str">
        <f>IF(H186="","",IFERROR(INDEX(CONSULTAS!$L:$L,MATCH(H186&amp;"#GR",CONSULTAS!$T:$T,0)),"—"))</f>
        <v/>
      </c>
      <c r="P186" s="13" t="str">
        <f>IF(H186="","",IFERROR(INDEX(CONSULTAS!$Q:$Q,MATCH(H186&amp;"#GR",CONSULTAS!$T:$T,0)),""))</f>
        <v/>
      </c>
      <c r="Q186" s="7" t="str">
        <f>IF(H186="","",IF(COUNTIFS(CONSULTAS!$C$2:$C$2000,H186,CONSULTAS!$E$2:$E$2000,"Seguradora",CONSULTAS!$S$2:$S$2000,"Sim")&gt;0,"Sim","Não"))</f>
        <v/>
      </c>
      <c r="R186" s="7" t="str">
        <f>IF(H186="","",IFERROR(INDEX(CONSULTAS!$L:$L,MATCH(H186&amp;"#Seguradora",CONSULTAS!$T:$T,0)),"—"))</f>
        <v/>
      </c>
      <c r="S186" s="13" t="str">
        <f>IF(H186="","",IFERROR(INDEX(CONSULTAS!$Q:$Q,MATCH(H186&amp;"#Seguradora",CONSULTAS!$T:$T,0)),""))</f>
        <v/>
      </c>
      <c r="T186" s="10" t="str">
        <f>IF(H186="","",IFERROR(INDEX(CONSULTAS!$N:$N,MATCH(H186&amp;"#GR",CONSULTAS!$T:$T,0)),""))</f>
        <v/>
      </c>
      <c r="U186" s="7" t="str">
        <f>IF(K186="","N/A",IF(AND(COUNTIFS(CONSULTAS!$C$2:$C$2000,K186,CONSULTAS!$E$2:$E$2000,"GR",CONSULTAS!$S$2:$S$2000,"Sim")&gt;0,COUNTIFS(CONSULTAS!$C$2:$C$2000,K186,CONSULTAS!$E$2:$E$2000,"Seguradora",CONSULTAS!$S$2:$S$2000,"Sim")&gt;0),"Sim","Não"))</f>
        <v>N/A</v>
      </c>
      <c r="V186" s="7" t="str">
        <f>IF(C186="","",IFERROR(INDEX(VEICULOS!$X:$X,MATCH(C186,VEICULOS!$A:$A,0)),"Não"))</f>
        <v/>
      </c>
      <c r="W186" s="7"/>
      <c r="X186" s="7"/>
      <c r="Y186" s="7"/>
      <c r="Z186" s="10"/>
      <c r="AA186" s="7"/>
      <c r="AB186" s="10" t="str">
        <f t="shared" si="34"/>
        <v/>
      </c>
      <c r="AC186" s="7">
        <f>IF(OR(Y186="",AB186=""),0,SUMPRODUCT((PGR_REGRAS!$C$2:$C$61=Y186)*(PGR_REGRAS!$D$2:$D$61&lt;=AB186)*(PGR_REGRAS!$E$2:$E$61&gt;=AB186)*(PGR_REGRAS!$C$2:$C$61&lt;&gt;"")*ROW(PGR_REGRAS!$C$2:$C$61)))</f>
        <v>0</v>
      </c>
      <c r="AD186" s="7" t="str">
        <f>IF(AC186=0,IF(Y186="","","Sem regra - consultar seguradora"),INDEX(PGR_REGRAS!$A:$A,AC186))</f>
        <v/>
      </c>
      <c r="AE186" s="7" t="str">
        <f>IF(AC186=0,"",INDEX(PGR_REGRAS!$T:$T,AC186))</f>
        <v/>
      </c>
      <c r="AF186" s="7" t="str">
        <f>IF(AC186=0,"",INDEX(PGR_REGRAS!$I:$I,AC186))</f>
        <v/>
      </c>
      <c r="AG186" s="7" t="str">
        <f>IF(AC186=0,"",INDEX(PGR_REGRAS!$K:$K,AC186))</f>
        <v/>
      </c>
      <c r="AH186" s="7" t="str">
        <f t="shared" si="35"/>
        <v/>
      </c>
      <c r="AI186" s="7"/>
      <c r="AJ186" s="7"/>
      <c r="AK186" s="7"/>
      <c r="AL186" s="7"/>
      <c r="AM186" s="7"/>
      <c r="AN186" s="7"/>
      <c r="AO186" s="13"/>
      <c r="AP186" s="12"/>
      <c r="AQ186" s="12"/>
      <c r="AR186" s="7" t="str">
        <f>IF(C186="","",IFERROR(INDEX(RASTREADORES!$F:$F,MATCH(C186&amp;"#Principal",RASTREADORES!$Y:$Y,0))&amp;" ("&amp;INDEX(RASTREADORES!$G:$G,MATCH(C186&amp;"#Principal",RASTREADORES!$Y:$Y,0))&amp;")","Sem rastreador principal"))</f>
        <v/>
      </c>
      <c r="AS186" s="7" t="str">
        <f>IF(C186="","",IFERROR(INDEX(RASTREADORES!$H:$H,MATCH(C186&amp;"#Principal",RASTREADORES!$Y:$Y,0)),"—"))</f>
        <v/>
      </c>
      <c r="AT186" s="7" t="str">
        <f>IF(C186="","",IFERROR(INDEX(RASTREADORES!$A:$A,MATCH(C186&amp;"#Redundante",RASTREADORES!$Y:$Y,0)),IFERROR(INDEX(RASTREADORES!$A:$A,MATCH(C186&amp;"#Isca retornável",RASTREADORES!$Y:$Y,0)),IFERROR(INDEX(RASTREADORES!$A:$A,MATCH(C186&amp;"#Isca descartável",RASTREADORES!$Y:$Y,0)),"Nenhum"))))</f>
        <v/>
      </c>
      <c r="AU186" s="7" t="str">
        <f>IF(C186="","",IFERROR(INDEX(RASTREADORES!$L:$L,MATCH(C186&amp;"#Principal",RASTREADORES!$Y:$Y,0)),""))</f>
        <v/>
      </c>
      <c r="AV186" s="7" t="str">
        <f>IF(C186="","",IF(COUNTIFS(ESPELHAMENTOS!$B$2:$B$2000,C186,ESPELHAMENTOS!$O$2:$O$2000,"Sim")&gt;0,"Sim","Não"))</f>
        <v/>
      </c>
      <c r="AW186" s="7" t="str">
        <f>IF(C186="","",COUNTIFS(ESPELHAMENTOS!$B$2:$B$2000,C186,ESPELHAMENTOS!$O$2:$O$2000,"Sim"))</f>
        <v/>
      </c>
      <c r="AX186" s="7" t="str">
        <f>IF(C186="","",IF(COUNTIFS(ESPELHAMENTOS!$B$2:$B$2000,C186,ESPELHAMENTOS!$O$2:$O$2000,"Sim",ESPELHAMENTOS!$E$2:$E$2000,"GR transportadora")&gt;0,"Sim","Não"))</f>
        <v/>
      </c>
      <c r="AY186" s="7" t="str">
        <f>IF(OR(AQ186="",C186=""),"",IFERROR(ROUND((AQ186-SUMPRODUCT(MIN((ESPELHAMENTOS!$C$2:$C$2000=A186)*ESPELHAMENTOS!$H$2:$H$2000+(ESPELHAMENTOS!$C$2:$C$2000&lt;&gt;A186)*99999)))*24,1),""))</f>
        <v/>
      </c>
      <c r="AZ186" s="7" t="str">
        <f ca="1">IF(C186="","",IF(COUNTIFS(CHECKLISTS!$B$2:$B$2000,C186,CHECKLISTS!$AH$2:$AH$2000,"Válido",CHECKLISTS!$AG$2:$AG$2000,"&gt;="&amp;INT(IF(AO186="",TODAY(),AO186)))+COUNTIFS(CHECKLISTS!$B$2:$B$2000,C186,CHECKLISTS!$AH$2:$AH$2000,"Vence &lt;=7d",CHECKLISTS!$AG$2:$AG$2000,"&gt;="&amp;INT(IF(AO186="",TODAY(),AO186)))&gt;0,"Sim","Não"))</f>
        <v/>
      </c>
      <c r="BA186" s="13" t="str">
        <f>IF(C186="","",IF(COUNTIFS(CHECKLISTS!$B$2:$B$2000,C186,CHECKLISTS!$AF$2:$AF$2000,"Aprovado")=0,"",SUMPRODUCT(MAX((CHECKLISTS!$B$2:$B$2000=C186)*CHECKLISTS!$AG$2:$AG$2000))))</f>
        <v/>
      </c>
      <c r="BB186" s="7" t="str">
        <f>IF(A186="","",IF(COUNTIFS(SMP!$B$2:$B$2000,A186,SMP!$I$2:$I$2000,"Liberada")+COUNTIFS(SMP!$B$2:$B$2000,A186,SMP!$I$2:$I$2000,"Em andamento")+COUNTIFS(SMP!$B$2:$B$2000,A186,SMP!$I$2:$I$2000,"Finalizada")&gt;0,"Sim","Não"))</f>
        <v/>
      </c>
      <c r="BC186" s="7" t="str">
        <f>IF(A186="","",IFERROR(INDEX(SMP!$A:$A,MATCH(A186,SMP!$B:$B,0)),"—"))</f>
        <v/>
      </c>
      <c r="BD186" s="7" t="str">
        <f>IF(A186="","",IFERROR(INDEX(SMP!$I:$I,MATCH(A186,SMP!$B:$B,0)),"Não aberta"))</f>
        <v/>
      </c>
      <c r="BE186" s="7" t="str">
        <f>IF(A186="","",IFERROR(INDEX(SMP!$D:$D,MATCH(A186,SMP!$B:$B,0)),""))</f>
        <v/>
      </c>
      <c r="BF186" s="7" t="str">
        <f>IF(A186="","",IF(COUNTIFS(AVERBACOES!$B$2:$B$2000,A186,AVERBACOES!$Q$2:$Q$2000,"Averbado completo")+COUNTIFS(AVERBACOES!$B$2:$B$2000,A186,AVERBACOES!$Q$2:$Q$2000,"Averbado CRT")+COUNTIFS(AVERBACOES!$B$2:$B$2000,A186,AVERBACOES!$Q$2:$Q$2000,"Averbado CT-e")+COUNTIFS(AVERBACOES!$B$2:$B$2000,A186,AVERBACOES!$Q$2:$Q$2000,"Averbado MDF-e")+COUNTIFS(AVERBACOES!$B$2:$B$2000,A186,AVERBACOES!$Q$2:$Q$2000,"Averbado pelo embarcador")&gt;0,"Sim","Não"))</f>
        <v/>
      </c>
      <c r="BG186" s="7" t="str">
        <f>IF(A186="","",IFERROR(INDEX(AVERBACOES!$L:$L,MATCH(A186,AVERBACOES!$B:$B,0)),"—"))</f>
        <v/>
      </c>
      <c r="BH186" s="7"/>
      <c r="BI186" s="7"/>
      <c r="BJ186" s="7"/>
      <c r="BK186" s="7"/>
      <c r="BL186" s="7"/>
      <c r="BM186" s="7">
        <f t="shared" si="36"/>
        <v>0</v>
      </c>
      <c r="BN186" s="7" t="str">
        <f t="shared" si="37"/>
        <v/>
      </c>
      <c r="BO186" s="7" t="str">
        <f t="shared" si="38"/>
        <v/>
      </c>
      <c r="BP186" s="7" t="str">
        <f t="shared" si="39"/>
        <v/>
      </c>
      <c r="BQ186" s="7" t="str">
        <f t="shared" si="40"/>
        <v/>
      </c>
      <c r="BR186" s="12"/>
      <c r="BS186" s="7" t="str">
        <f t="shared" si="41"/>
        <v/>
      </c>
      <c r="BT186" s="7" t="str">
        <f>IF(C186="","",IF(BV186=0,"Sem posição registrada",IFERROR(INDEX(POSICOES!$E:$E,MATCH(C186&amp;"#"&amp;ROUND(BV186*1440,0),POSICOES!$R:$R,0)),"?")))</f>
        <v/>
      </c>
      <c r="BU186" s="7" t="str">
        <f>IF(OR(C186="",BV186=0),"",IFERROR(INDEX(POSICOES!$F:$F,MATCH(C186&amp;"#"&amp;ROUND(BV186*1440,0),POSICOES!$R:$R,0))&amp;"/"&amp;INDEX(POSICOES!$G:$G,MATCH(C186&amp;"#"&amp;ROUND(BV186*1440,0),POSICOES!$R:$R,0))&amp;" - "&amp;INDEX(POSICOES!$H:$H,MATCH(C186&amp;"#"&amp;ROUND(BV186*1440,0),POSICOES!$R:$R,0)),""))</f>
        <v/>
      </c>
      <c r="BV186" s="14">
        <f>IF(C186="",0,SUMPRODUCT(MAX((POSICOES!$C$2:$C$3000=C186)*POSICOES!$B$2:$B$3000)))</f>
        <v>0</v>
      </c>
      <c r="BW186" s="7" t="str">
        <f t="shared" ca="1" si="42"/>
        <v/>
      </c>
      <c r="BX186" s="7" t="str">
        <f t="shared" ca="1" si="43"/>
        <v/>
      </c>
      <c r="BY186" s="12"/>
      <c r="BZ186" s="12"/>
      <c r="CA186" s="7" t="str">
        <f>IF(A186="","",IF(COUNTIFS(FRONTEIRA!$B$2:$B$2000,A186,FRONTEIRA!$AA$2:$AA$2000,"Sim")=0,"",ROUND(SUMIFS(FRONTEIRA!$Y$2:$Y$2000,FRONTEIRA!$B$2:$B$2000,A186,FRONTEIRA!$AA$2:$AA$2000,"Sim"),1)))</f>
        <v/>
      </c>
      <c r="CB186" s="7" t="str">
        <f>IF(A186="","",IFERROR(INDEX(FRONTEIRA!$L:$L,MATCH(A186,FRONTEIRA!$B:$B,0)),""))</f>
        <v/>
      </c>
      <c r="CC186" s="7" t="str">
        <f>IF(A186="","",IF(COUNTIFS(OCORRENCIAS!$B$2:$B$2000,A186,OCORRENCIAS!$Z$2:$Z$2000,"Sim")&gt;0,"Sim","Não"))</f>
        <v/>
      </c>
      <c r="CD186" s="7" t="str">
        <f t="shared" si="44"/>
        <v/>
      </c>
      <c r="CE186" s="7"/>
      <c r="CF186" s="7" t="str">
        <f t="shared" ca="1" si="45"/>
        <v xml:space="preserve">Motorista GR; Motorista seguradora; Veículo GR; Checklist; Espelhamento; SMP; Averbação; </v>
      </c>
      <c r="CG186" s="7" t="str">
        <f t="shared" si="46"/>
        <v/>
      </c>
      <c r="CH186" s="7" t="str">
        <f t="shared" si="47"/>
        <v/>
      </c>
      <c r="CI186" s="7" t="str">
        <f t="shared" si="48"/>
        <v>Não</v>
      </c>
      <c r="CJ186" s="7" t="str">
        <f t="shared" si="49"/>
        <v/>
      </c>
      <c r="CK186" s="7"/>
      <c r="CL186" s="7"/>
      <c r="CM186" s="7"/>
      <c r="CN186" s="12"/>
      <c r="CO186" s="7"/>
      <c r="CP186" s="7" t="str">
        <f t="shared" ca="1" si="50"/>
        <v/>
      </c>
    </row>
    <row r="187" spans="1:94" x14ac:dyDescent="0.25">
      <c r="A187" s="7"/>
      <c r="B187" s="12"/>
      <c r="C187" s="7"/>
      <c r="D187" s="7"/>
      <c r="E187" s="7"/>
      <c r="F187" s="7" t="str">
        <f>IF(C187="","",IFERROR(INDEX(VEICULOS!$C:$C,MATCH(C187,VEICULOS!$A:$A,0)),"?")&amp;IF(D187="",""," + "&amp;IFERROR(INDEX(VEICULOS!$C:$C,MATCH(D187,VEICULOS!$A:$A,0)),"?"))&amp;IF(E187="",""," + "&amp;IFERROR(INDEX(VEICULOS!$C:$C,MATCH(E187,VEICULOS!$A:$A,0)),"?")))</f>
        <v/>
      </c>
      <c r="G187" s="7" t="str">
        <f>IF(C187="","",IFERROR(INDEX(VEICULOS!$I:$I,MATCH(C187,VEICULOS!$A:$A,0)),"Não cadastrado"))</f>
        <v/>
      </c>
      <c r="H187" s="7"/>
      <c r="I187" s="7" t="str">
        <f>IF(H187="","",IFERROR(INDEX(MOTORISTAS!$B:$B,MATCH(H187,MOTORISTAS!$A:$A,0)),"Não cadastrado"))</f>
        <v/>
      </c>
      <c r="J187" s="7"/>
      <c r="K187" s="7"/>
      <c r="L187" s="7" t="str">
        <f>IF(K187="","",IFERROR(INDEX(MOTORISTAS!$B:$B,MATCH(K187,MOTORISTAS!$A:$A,0)),"Não cadastrado"))</f>
        <v/>
      </c>
      <c r="M187" s="7" t="str">
        <f>IF(H187="","",IFERROR(INDEX(MOTORISTAS!$AA:$AA,MATCH(H187,MOTORISTAS!$A:$A,0)),"Não cadastrado"))</f>
        <v/>
      </c>
      <c r="N187" s="7" t="str">
        <f>IF(H187="","",IF(COUNTIFS(CONSULTAS!$C$2:$C$2000,H187,CONSULTAS!$E$2:$E$2000,"GR",CONSULTAS!$S$2:$S$2000,"Sim")&gt;0,"Sim","Não"))</f>
        <v/>
      </c>
      <c r="O187" s="7" t="str">
        <f>IF(H187="","",IFERROR(INDEX(CONSULTAS!$L:$L,MATCH(H187&amp;"#GR",CONSULTAS!$T:$T,0)),"—"))</f>
        <v/>
      </c>
      <c r="P187" s="13" t="str">
        <f>IF(H187="","",IFERROR(INDEX(CONSULTAS!$Q:$Q,MATCH(H187&amp;"#GR",CONSULTAS!$T:$T,0)),""))</f>
        <v/>
      </c>
      <c r="Q187" s="7" t="str">
        <f>IF(H187="","",IF(COUNTIFS(CONSULTAS!$C$2:$C$2000,H187,CONSULTAS!$E$2:$E$2000,"Seguradora",CONSULTAS!$S$2:$S$2000,"Sim")&gt;0,"Sim","Não"))</f>
        <v/>
      </c>
      <c r="R187" s="7" t="str">
        <f>IF(H187="","",IFERROR(INDEX(CONSULTAS!$L:$L,MATCH(H187&amp;"#Seguradora",CONSULTAS!$T:$T,0)),"—"))</f>
        <v/>
      </c>
      <c r="S187" s="13" t="str">
        <f>IF(H187="","",IFERROR(INDEX(CONSULTAS!$Q:$Q,MATCH(H187&amp;"#Seguradora",CONSULTAS!$T:$T,0)),""))</f>
        <v/>
      </c>
      <c r="T187" s="10" t="str">
        <f>IF(H187="","",IFERROR(INDEX(CONSULTAS!$N:$N,MATCH(H187&amp;"#GR",CONSULTAS!$T:$T,0)),""))</f>
        <v/>
      </c>
      <c r="U187" s="7" t="str">
        <f>IF(K187="","N/A",IF(AND(COUNTIFS(CONSULTAS!$C$2:$C$2000,K187,CONSULTAS!$E$2:$E$2000,"GR",CONSULTAS!$S$2:$S$2000,"Sim")&gt;0,COUNTIFS(CONSULTAS!$C$2:$C$2000,K187,CONSULTAS!$E$2:$E$2000,"Seguradora",CONSULTAS!$S$2:$S$2000,"Sim")&gt;0),"Sim","Não"))</f>
        <v>N/A</v>
      </c>
      <c r="V187" s="7" t="str">
        <f>IF(C187="","",IFERROR(INDEX(VEICULOS!$X:$X,MATCH(C187,VEICULOS!$A:$A,0)),"Não"))</f>
        <v/>
      </c>
      <c r="W187" s="7"/>
      <c r="X187" s="7"/>
      <c r="Y187" s="7"/>
      <c r="Z187" s="10"/>
      <c r="AA187" s="7"/>
      <c r="AB187" s="10" t="str">
        <f t="shared" si="34"/>
        <v/>
      </c>
      <c r="AC187" s="7">
        <f>IF(OR(Y187="",AB187=""),0,SUMPRODUCT((PGR_REGRAS!$C$2:$C$61=Y187)*(PGR_REGRAS!$D$2:$D$61&lt;=AB187)*(PGR_REGRAS!$E$2:$E$61&gt;=AB187)*(PGR_REGRAS!$C$2:$C$61&lt;&gt;"")*ROW(PGR_REGRAS!$C$2:$C$61)))</f>
        <v>0</v>
      </c>
      <c r="AD187" s="7" t="str">
        <f>IF(AC187=0,IF(Y187="","","Sem regra - consultar seguradora"),INDEX(PGR_REGRAS!$A:$A,AC187))</f>
        <v/>
      </c>
      <c r="AE187" s="7" t="str">
        <f>IF(AC187=0,"",INDEX(PGR_REGRAS!$T:$T,AC187))</f>
        <v/>
      </c>
      <c r="AF187" s="7" t="str">
        <f>IF(AC187=0,"",INDEX(PGR_REGRAS!$I:$I,AC187))</f>
        <v/>
      </c>
      <c r="AG187" s="7" t="str">
        <f>IF(AC187=0,"",INDEX(PGR_REGRAS!$K:$K,AC187))</f>
        <v/>
      </c>
      <c r="AH187" s="7" t="str">
        <f t="shared" si="35"/>
        <v/>
      </c>
      <c r="AI187" s="7"/>
      <c r="AJ187" s="7"/>
      <c r="AK187" s="7"/>
      <c r="AL187" s="7"/>
      <c r="AM187" s="7"/>
      <c r="AN187" s="7"/>
      <c r="AO187" s="13"/>
      <c r="AP187" s="12"/>
      <c r="AQ187" s="12"/>
      <c r="AR187" s="7" t="str">
        <f>IF(C187="","",IFERROR(INDEX(RASTREADORES!$F:$F,MATCH(C187&amp;"#Principal",RASTREADORES!$Y:$Y,0))&amp;" ("&amp;INDEX(RASTREADORES!$G:$G,MATCH(C187&amp;"#Principal",RASTREADORES!$Y:$Y,0))&amp;")","Sem rastreador principal"))</f>
        <v/>
      </c>
      <c r="AS187" s="7" t="str">
        <f>IF(C187="","",IFERROR(INDEX(RASTREADORES!$H:$H,MATCH(C187&amp;"#Principal",RASTREADORES!$Y:$Y,0)),"—"))</f>
        <v/>
      </c>
      <c r="AT187" s="7" t="str">
        <f>IF(C187="","",IFERROR(INDEX(RASTREADORES!$A:$A,MATCH(C187&amp;"#Redundante",RASTREADORES!$Y:$Y,0)),IFERROR(INDEX(RASTREADORES!$A:$A,MATCH(C187&amp;"#Isca retornável",RASTREADORES!$Y:$Y,0)),IFERROR(INDEX(RASTREADORES!$A:$A,MATCH(C187&amp;"#Isca descartável",RASTREADORES!$Y:$Y,0)),"Nenhum"))))</f>
        <v/>
      </c>
      <c r="AU187" s="7" t="str">
        <f>IF(C187="","",IFERROR(INDEX(RASTREADORES!$L:$L,MATCH(C187&amp;"#Principal",RASTREADORES!$Y:$Y,0)),""))</f>
        <v/>
      </c>
      <c r="AV187" s="7" t="str">
        <f>IF(C187="","",IF(COUNTIFS(ESPELHAMENTOS!$B$2:$B$2000,C187,ESPELHAMENTOS!$O$2:$O$2000,"Sim")&gt;0,"Sim","Não"))</f>
        <v/>
      </c>
      <c r="AW187" s="7" t="str">
        <f>IF(C187="","",COUNTIFS(ESPELHAMENTOS!$B$2:$B$2000,C187,ESPELHAMENTOS!$O$2:$O$2000,"Sim"))</f>
        <v/>
      </c>
      <c r="AX187" s="7" t="str">
        <f>IF(C187="","",IF(COUNTIFS(ESPELHAMENTOS!$B$2:$B$2000,C187,ESPELHAMENTOS!$O$2:$O$2000,"Sim",ESPELHAMENTOS!$E$2:$E$2000,"GR transportadora")&gt;0,"Sim","Não"))</f>
        <v/>
      </c>
      <c r="AY187" s="7" t="str">
        <f>IF(OR(AQ187="",C187=""),"",IFERROR(ROUND((AQ187-SUMPRODUCT(MIN((ESPELHAMENTOS!$C$2:$C$2000=A187)*ESPELHAMENTOS!$H$2:$H$2000+(ESPELHAMENTOS!$C$2:$C$2000&lt;&gt;A187)*99999)))*24,1),""))</f>
        <v/>
      </c>
      <c r="AZ187" s="7" t="str">
        <f ca="1">IF(C187="","",IF(COUNTIFS(CHECKLISTS!$B$2:$B$2000,C187,CHECKLISTS!$AH$2:$AH$2000,"Válido",CHECKLISTS!$AG$2:$AG$2000,"&gt;="&amp;INT(IF(AO187="",TODAY(),AO187)))+COUNTIFS(CHECKLISTS!$B$2:$B$2000,C187,CHECKLISTS!$AH$2:$AH$2000,"Vence &lt;=7d",CHECKLISTS!$AG$2:$AG$2000,"&gt;="&amp;INT(IF(AO187="",TODAY(),AO187)))&gt;0,"Sim","Não"))</f>
        <v/>
      </c>
      <c r="BA187" s="13" t="str">
        <f>IF(C187="","",IF(COUNTIFS(CHECKLISTS!$B$2:$B$2000,C187,CHECKLISTS!$AF$2:$AF$2000,"Aprovado")=0,"",SUMPRODUCT(MAX((CHECKLISTS!$B$2:$B$2000=C187)*CHECKLISTS!$AG$2:$AG$2000))))</f>
        <v/>
      </c>
      <c r="BB187" s="7" t="str">
        <f>IF(A187="","",IF(COUNTIFS(SMP!$B$2:$B$2000,A187,SMP!$I$2:$I$2000,"Liberada")+COUNTIFS(SMP!$B$2:$B$2000,A187,SMP!$I$2:$I$2000,"Em andamento")+COUNTIFS(SMP!$B$2:$B$2000,A187,SMP!$I$2:$I$2000,"Finalizada")&gt;0,"Sim","Não"))</f>
        <v/>
      </c>
      <c r="BC187" s="7" t="str">
        <f>IF(A187="","",IFERROR(INDEX(SMP!$A:$A,MATCH(A187,SMP!$B:$B,0)),"—"))</f>
        <v/>
      </c>
      <c r="BD187" s="7" t="str">
        <f>IF(A187="","",IFERROR(INDEX(SMP!$I:$I,MATCH(A187,SMP!$B:$B,0)),"Não aberta"))</f>
        <v/>
      </c>
      <c r="BE187" s="7" t="str">
        <f>IF(A187="","",IFERROR(INDEX(SMP!$D:$D,MATCH(A187,SMP!$B:$B,0)),""))</f>
        <v/>
      </c>
      <c r="BF187" s="7" t="str">
        <f>IF(A187="","",IF(COUNTIFS(AVERBACOES!$B$2:$B$2000,A187,AVERBACOES!$Q$2:$Q$2000,"Averbado completo")+COUNTIFS(AVERBACOES!$B$2:$B$2000,A187,AVERBACOES!$Q$2:$Q$2000,"Averbado CRT")+COUNTIFS(AVERBACOES!$B$2:$B$2000,A187,AVERBACOES!$Q$2:$Q$2000,"Averbado CT-e")+COUNTIFS(AVERBACOES!$B$2:$B$2000,A187,AVERBACOES!$Q$2:$Q$2000,"Averbado MDF-e")+COUNTIFS(AVERBACOES!$B$2:$B$2000,A187,AVERBACOES!$Q$2:$Q$2000,"Averbado pelo embarcador")&gt;0,"Sim","Não"))</f>
        <v/>
      </c>
      <c r="BG187" s="7" t="str">
        <f>IF(A187="","",IFERROR(INDEX(AVERBACOES!$L:$L,MATCH(A187,AVERBACOES!$B:$B,0)),"—"))</f>
        <v/>
      </c>
      <c r="BH187" s="7"/>
      <c r="BI187" s="7"/>
      <c r="BJ187" s="7"/>
      <c r="BK187" s="7"/>
      <c r="BL187" s="7"/>
      <c r="BM187" s="7">
        <f t="shared" si="36"/>
        <v>0</v>
      </c>
      <c r="BN187" s="7" t="str">
        <f t="shared" si="37"/>
        <v/>
      </c>
      <c r="BO187" s="7" t="str">
        <f t="shared" si="38"/>
        <v/>
      </c>
      <c r="BP187" s="7" t="str">
        <f t="shared" si="39"/>
        <v/>
      </c>
      <c r="BQ187" s="7" t="str">
        <f t="shared" si="40"/>
        <v/>
      </c>
      <c r="BR187" s="12"/>
      <c r="BS187" s="7" t="str">
        <f t="shared" si="41"/>
        <v/>
      </c>
      <c r="BT187" s="7" t="str">
        <f>IF(C187="","",IF(BV187=0,"Sem posição registrada",IFERROR(INDEX(POSICOES!$E:$E,MATCH(C187&amp;"#"&amp;ROUND(BV187*1440,0),POSICOES!$R:$R,0)),"?")))</f>
        <v/>
      </c>
      <c r="BU187" s="7" t="str">
        <f>IF(OR(C187="",BV187=0),"",IFERROR(INDEX(POSICOES!$F:$F,MATCH(C187&amp;"#"&amp;ROUND(BV187*1440,0),POSICOES!$R:$R,0))&amp;"/"&amp;INDEX(POSICOES!$G:$G,MATCH(C187&amp;"#"&amp;ROUND(BV187*1440,0),POSICOES!$R:$R,0))&amp;" - "&amp;INDEX(POSICOES!$H:$H,MATCH(C187&amp;"#"&amp;ROUND(BV187*1440,0),POSICOES!$R:$R,0)),""))</f>
        <v/>
      </c>
      <c r="BV187" s="14">
        <f>IF(C187="",0,SUMPRODUCT(MAX((POSICOES!$C$2:$C$3000=C187)*POSICOES!$B$2:$B$3000)))</f>
        <v>0</v>
      </c>
      <c r="BW187" s="7" t="str">
        <f t="shared" ca="1" si="42"/>
        <v/>
      </c>
      <c r="BX187" s="7" t="str">
        <f t="shared" ca="1" si="43"/>
        <v/>
      </c>
      <c r="BY187" s="12"/>
      <c r="BZ187" s="12"/>
      <c r="CA187" s="7" t="str">
        <f>IF(A187="","",IF(COUNTIFS(FRONTEIRA!$B$2:$B$2000,A187,FRONTEIRA!$AA$2:$AA$2000,"Sim")=0,"",ROUND(SUMIFS(FRONTEIRA!$Y$2:$Y$2000,FRONTEIRA!$B$2:$B$2000,A187,FRONTEIRA!$AA$2:$AA$2000,"Sim"),1)))</f>
        <v/>
      </c>
      <c r="CB187" s="7" t="str">
        <f>IF(A187="","",IFERROR(INDEX(FRONTEIRA!$L:$L,MATCH(A187,FRONTEIRA!$B:$B,0)),""))</f>
        <v/>
      </c>
      <c r="CC187" s="7" t="str">
        <f>IF(A187="","",IF(COUNTIFS(OCORRENCIAS!$B$2:$B$2000,A187,OCORRENCIAS!$Z$2:$Z$2000,"Sim")&gt;0,"Sim","Não"))</f>
        <v/>
      </c>
      <c r="CD187" s="7" t="str">
        <f t="shared" si="44"/>
        <v/>
      </c>
      <c r="CE187" s="7"/>
      <c r="CF187" s="7" t="str">
        <f t="shared" ca="1" si="45"/>
        <v xml:space="preserve">Motorista GR; Motorista seguradora; Veículo GR; Checklist; Espelhamento; SMP; Averbação; </v>
      </c>
      <c r="CG187" s="7" t="str">
        <f t="shared" si="46"/>
        <v/>
      </c>
      <c r="CH187" s="7" t="str">
        <f t="shared" si="47"/>
        <v/>
      </c>
      <c r="CI187" s="7" t="str">
        <f t="shared" si="48"/>
        <v>Não</v>
      </c>
      <c r="CJ187" s="7" t="str">
        <f t="shared" si="49"/>
        <v/>
      </c>
      <c r="CK187" s="7"/>
      <c r="CL187" s="7"/>
      <c r="CM187" s="7"/>
      <c r="CN187" s="12"/>
      <c r="CO187" s="7"/>
      <c r="CP187" s="7" t="str">
        <f t="shared" ca="1" si="50"/>
        <v/>
      </c>
    </row>
    <row r="188" spans="1:94" x14ac:dyDescent="0.25">
      <c r="A188" s="7"/>
      <c r="B188" s="12"/>
      <c r="C188" s="7"/>
      <c r="D188" s="7"/>
      <c r="E188" s="7"/>
      <c r="F188" s="7" t="str">
        <f>IF(C188="","",IFERROR(INDEX(VEICULOS!$C:$C,MATCH(C188,VEICULOS!$A:$A,0)),"?")&amp;IF(D188="",""," + "&amp;IFERROR(INDEX(VEICULOS!$C:$C,MATCH(D188,VEICULOS!$A:$A,0)),"?"))&amp;IF(E188="",""," + "&amp;IFERROR(INDEX(VEICULOS!$C:$C,MATCH(E188,VEICULOS!$A:$A,0)),"?")))</f>
        <v/>
      </c>
      <c r="G188" s="7" t="str">
        <f>IF(C188="","",IFERROR(INDEX(VEICULOS!$I:$I,MATCH(C188,VEICULOS!$A:$A,0)),"Não cadastrado"))</f>
        <v/>
      </c>
      <c r="H188" s="7"/>
      <c r="I188" s="7" t="str">
        <f>IF(H188="","",IFERROR(INDEX(MOTORISTAS!$B:$B,MATCH(H188,MOTORISTAS!$A:$A,0)),"Não cadastrado"))</f>
        <v/>
      </c>
      <c r="J188" s="7"/>
      <c r="K188" s="7"/>
      <c r="L188" s="7" t="str">
        <f>IF(K188="","",IFERROR(INDEX(MOTORISTAS!$B:$B,MATCH(K188,MOTORISTAS!$A:$A,0)),"Não cadastrado"))</f>
        <v/>
      </c>
      <c r="M188" s="7" t="str">
        <f>IF(H188="","",IFERROR(INDEX(MOTORISTAS!$AA:$AA,MATCH(H188,MOTORISTAS!$A:$A,0)),"Não cadastrado"))</f>
        <v/>
      </c>
      <c r="N188" s="7" t="str">
        <f>IF(H188="","",IF(COUNTIFS(CONSULTAS!$C$2:$C$2000,H188,CONSULTAS!$E$2:$E$2000,"GR",CONSULTAS!$S$2:$S$2000,"Sim")&gt;0,"Sim","Não"))</f>
        <v/>
      </c>
      <c r="O188" s="7" t="str">
        <f>IF(H188="","",IFERROR(INDEX(CONSULTAS!$L:$L,MATCH(H188&amp;"#GR",CONSULTAS!$T:$T,0)),"—"))</f>
        <v/>
      </c>
      <c r="P188" s="13" t="str">
        <f>IF(H188="","",IFERROR(INDEX(CONSULTAS!$Q:$Q,MATCH(H188&amp;"#GR",CONSULTAS!$T:$T,0)),""))</f>
        <v/>
      </c>
      <c r="Q188" s="7" t="str">
        <f>IF(H188="","",IF(COUNTIFS(CONSULTAS!$C$2:$C$2000,H188,CONSULTAS!$E$2:$E$2000,"Seguradora",CONSULTAS!$S$2:$S$2000,"Sim")&gt;0,"Sim","Não"))</f>
        <v/>
      </c>
      <c r="R188" s="7" t="str">
        <f>IF(H188="","",IFERROR(INDEX(CONSULTAS!$L:$L,MATCH(H188&amp;"#Seguradora",CONSULTAS!$T:$T,0)),"—"))</f>
        <v/>
      </c>
      <c r="S188" s="13" t="str">
        <f>IF(H188="","",IFERROR(INDEX(CONSULTAS!$Q:$Q,MATCH(H188&amp;"#Seguradora",CONSULTAS!$T:$T,0)),""))</f>
        <v/>
      </c>
      <c r="T188" s="10" t="str">
        <f>IF(H188="","",IFERROR(INDEX(CONSULTAS!$N:$N,MATCH(H188&amp;"#GR",CONSULTAS!$T:$T,0)),""))</f>
        <v/>
      </c>
      <c r="U188" s="7" t="str">
        <f>IF(K188="","N/A",IF(AND(COUNTIFS(CONSULTAS!$C$2:$C$2000,K188,CONSULTAS!$E$2:$E$2000,"GR",CONSULTAS!$S$2:$S$2000,"Sim")&gt;0,COUNTIFS(CONSULTAS!$C$2:$C$2000,K188,CONSULTAS!$E$2:$E$2000,"Seguradora",CONSULTAS!$S$2:$S$2000,"Sim")&gt;0),"Sim","Não"))</f>
        <v>N/A</v>
      </c>
      <c r="V188" s="7" t="str">
        <f>IF(C188="","",IFERROR(INDEX(VEICULOS!$X:$X,MATCH(C188,VEICULOS!$A:$A,0)),"Não"))</f>
        <v/>
      </c>
      <c r="W188" s="7"/>
      <c r="X188" s="7"/>
      <c r="Y188" s="7"/>
      <c r="Z188" s="10"/>
      <c r="AA188" s="7"/>
      <c r="AB188" s="10" t="str">
        <f t="shared" si="34"/>
        <v/>
      </c>
      <c r="AC188" s="7">
        <f>IF(OR(Y188="",AB188=""),0,SUMPRODUCT((PGR_REGRAS!$C$2:$C$61=Y188)*(PGR_REGRAS!$D$2:$D$61&lt;=AB188)*(PGR_REGRAS!$E$2:$E$61&gt;=AB188)*(PGR_REGRAS!$C$2:$C$61&lt;&gt;"")*ROW(PGR_REGRAS!$C$2:$C$61)))</f>
        <v>0</v>
      </c>
      <c r="AD188" s="7" t="str">
        <f>IF(AC188=0,IF(Y188="","","Sem regra - consultar seguradora"),INDEX(PGR_REGRAS!$A:$A,AC188))</f>
        <v/>
      </c>
      <c r="AE188" s="7" t="str">
        <f>IF(AC188=0,"",INDEX(PGR_REGRAS!$T:$T,AC188))</f>
        <v/>
      </c>
      <c r="AF188" s="7" t="str">
        <f>IF(AC188=0,"",INDEX(PGR_REGRAS!$I:$I,AC188))</f>
        <v/>
      </c>
      <c r="AG188" s="7" t="str">
        <f>IF(AC188=0,"",INDEX(PGR_REGRAS!$K:$K,AC188))</f>
        <v/>
      </c>
      <c r="AH188" s="7" t="str">
        <f t="shared" si="35"/>
        <v/>
      </c>
      <c r="AI188" s="7"/>
      <c r="AJ188" s="7"/>
      <c r="AK188" s="7"/>
      <c r="AL188" s="7"/>
      <c r="AM188" s="7"/>
      <c r="AN188" s="7"/>
      <c r="AO188" s="13"/>
      <c r="AP188" s="12"/>
      <c r="AQ188" s="12"/>
      <c r="AR188" s="7" t="str">
        <f>IF(C188="","",IFERROR(INDEX(RASTREADORES!$F:$F,MATCH(C188&amp;"#Principal",RASTREADORES!$Y:$Y,0))&amp;" ("&amp;INDEX(RASTREADORES!$G:$G,MATCH(C188&amp;"#Principal",RASTREADORES!$Y:$Y,0))&amp;")","Sem rastreador principal"))</f>
        <v/>
      </c>
      <c r="AS188" s="7" t="str">
        <f>IF(C188="","",IFERROR(INDEX(RASTREADORES!$H:$H,MATCH(C188&amp;"#Principal",RASTREADORES!$Y:$Y,0)),"—"))</f>
        <v/>
      </c>
      <c r="AT188" s="7" t="str">
        <f>IF(C188="","",IFERROR(INDEX(RASTREADORES!$A:$A,MATCH(C188&amp;"#Redundante",RASTREADORES!$Y:$Y,0)),IFERROR(INDEX(RASTREADORES!$A:$A,MATCH(C188&amp;"#Isca retornável",RASTREADORES!$Y:$Y,0)),IFERROR(INDEX(RASTREADORES!$A:$A,MATCH(C188&amp;"#Isca descartável",RASTREADORES!$Y:$Y,0)),"Nenhum"))))</f>
        <v/>
      </c>
      <c r="AU188" s="7" t="str">
        <f>IF(C188="","",IFERROR(INDEX(RASTREADORES!$L:$L,MATCH(C188&amp;"#Principal",RASTREADORES!$Y:$Y,0)),""))</f>
        <v/>
      </c>
      <c r="AV188" s="7" t="str">
        <f>IF(C188="","",IF(COUNTIFS(ESPELHAMENTOS!$B$2:$B$2000,C188,ESPELHAMENTOS!$O$2:$O$2000,"Sim")&gt;0,"Sim","Não"))</f>
        <v/>
      </c>
      <c r="AW188" s="7" t="str">
        <f>IF(C188="","",COUNTIFS(ESPELHAMENTOS!$B$2:$B$2000,C188,ESPELHAMENTOS!$O$2:$O$2000,"Sim"))</f>
        <v/>
      </c>
      <c r="AX188" s="7" t="str">
        <f>IF(C188="","",IF(COUNTIFS(ESPELHAMENTOS!$B$2:$B$2000,C188,ESPELHAMENTOS!$O$2:$O$2000,"Sim",ESPELHAMENTOS!$E$2:$E$2000,"GR transportadora")&gt;0,"Sim","Não"))</f>
        <v/>
      </c>
      <c r="AY188" s="7" t="str">
        <f>IF(OR(AQ188="",C188=""),"",IFERROR(ROUND((AQ188-SUMPRODUCT(MIN((ESPELHAMENTOS!$C$2:$C$2000=A188)*ESPELHAMENTOS!$H$2:$H$2000+(ESPELHAMENTOS!$C$2:$C$2000&lt;&gt;A188)*99999)))*24,1),""))</f>
        <v/>
      </c>
      <c r="AZ188" s="7" t="str">
        <f ca="1">IF(C188="","",IF(COUNTIFS(CHECKLISTS!$B$2:$B$2000,C188,CHECKLISTS!$AH$2:$AH$2000,"Válido",CHECKLISTS!$AG$2:$AG$2000,"&gt;="&amp;INT(IF(AO188="",TODAY(),AO188)))+COUNTIFS(CHECKLISTS!$B$2:$B$2000,C188,CHECKLISTS!$AH$2:$AH$2000,"Vence &lt;=7d",CHECKLISTS!$AG$2:$AG$2000,"&gt;="&amp;INT(IF(AO188="",TODAY(),AO188)))&gt;0,"Sim","Não"))</f>
        <v/>
      </c>
      <c r="BA188" s="13" t="str">
        <f>IF(C188="","",IF(COUNTIFS(CHECKLISTS!$B$2:$B$2000,C188,CHECKLISTS!$AF$2:$AF$2000,"Aprovado")=0,"",SUMPRODUCT(MAX((CHECKLISTS!$B$2:$B$2000=C188)*CHECKLISTS!$AG$2:$AG$2000))))</f>
        <v/>
      </c>
      <c r="BB188" s="7" t="str">
        <f>IF(A188="","",IF(COUNTIFS(SMP!$B$2:$B$2000,A188,SMP!$I$2:$I$2000,"Liberada")+COUNTIFS(SMP!$B$2:$B$2000,A188,SMP!$I$2:$I$2000,"Em andamento")+COUNTIFS(SMP!$B$2:$B$2000,A188,SMP!$I$2:$I$2000,"Finalizada")&gt;0,"Sim","Não"))</f>
        <v/>
      </c>
      <c r="BC188" s="7" t="str">
        <f>IF(A188="","",IFERROR(INDEX(SMP!$A:$A,MATCH(A188,SMP!$B:$B,0)),"—"))</f>
        <v/>
      </c>
      <c r="BD188" s="7" t="str">
        <f>IF(A188="","",IFERROR(INDEX(SMP!$I:$I,MATCH(A188,SMP!$B:$B,0)),"Não aberta"))</f>
        <v/>
      </c>
      <c r="BE188" s="7" t="str">
        <f>IF(A188="","",IFERROR(INDEX(SMP!$D:$D,MATCH(A188,SMP!$B:$B,0)),""))</f>
        <v/>
      </c>
      <c r="BF188" s="7" t="str">
        <f>IF(A188="","",IF(COUNTIFS(AVERBACOES!$B$2:$B$2000,A188,AVERBACOES!$Q$2:$Q$2000,"Averbado completo")+COUNTIFS(AVERBACOES!$B$2:$B$2000,A188,AVERBACOES!$Q$2:$Q$2000,"Averbado CRT")+COUNTIFS(AVERBACOES!$B$2:$B$2000,A188,AVERBACOES!$Q$2:$Q$2000,"Averbado CT-e")+COUNTIFS(AVERBACOES!$B$2:$B$2000,A188,AVERBACOES!$Q$2:$Q$2000,"Averbado MDF-e")+COUNTIFS(AVERBACOES!$B$2:$B$2000,A188,AVERBACOES!$Q$2:$Q$2000,"Averbado pelo embarcador")&gt;0,"Sim","Não"))</f>
        <v/>
      </c>
      <c r="BG188" s="7" t="str">
        <f>IF(A188="","",IFERROR(INDEX(AVERBACOES!$L:$L,MATCH(A188,AVERBACOES!$B:$B,0)),"—"))</f>
        <v/>
      </c>
      <c r="BH188" s="7"/>
      <c r="BI188" s="7"/>
      <c r="BJ188" s="7"/>
      <c r="BK188" s="7"/>
      <c r="BL188" s="7"/>
      <c r="BM188" s="7">
        <f t="shared" si="36"/>
        <v>0</v>
      </c>
      <c r="BN188" s="7" t="str">
        <f t="shared" si="37"/>
        <v/>
      </c>
      <c r="BO188" s="7" t="str">
        <f t="shared" si="38"/>
        <v/>
      </c>
      <c r="BP188" s="7" t="str">
        <f t="shared" si="39"/>
        <v/>
      </c>
      <c r="BQ188" s="7" t="str">
        <f t="shared" si="40"/>
        <v/>
      </c>
      <c r="BR188" s="12"/>
      <c r="BS188" s="7" t="str">
        <f t="shared" si="41"/>
        <v/>
      </c>
      <c r="BT188" s="7" t="str">
        <f>IF(C188="","",IF(BV188=0,"Sem posição registrada",IFERROR(INDEX(POSICOES!$E:$E,MATCH(C188&amp;"#"&amp;ROUND(BV188*1440,0),POSICOES!$R:$R,0)),"?")))</f>
        <v/>
      </c>
      <c r="BU188" s="7" t="str">
        <f>IF(OR(C188="",BV188=0),"",IFERROR(INDEX(POSICOES!$F:$F,MATCH(C188&amp;"#"&amp;ROUND(BV188*1440,0),POSICOES!$R:$R,0))&amp;"/"&amp;INDEX(POSICOES!$G:$G,MATCH(C188&amp;"#"&amp;ROUND(BV188*1440,0),POSICOES!$R:$R,0))&amp;" - "&amp;INDEX(POSICOES!$H:$H,MATCH(C188&amp;"#"&amp;ROUND(BV188*1440,0),POSICOES!$R:$R,0)),""))</f>
        <v/>
      </c>
      <c r="BV188" s="14">
        <f>IF(C188="",0,SUMPRODUCT(MAX((POSICOES!$C$2:$C$3000=C188)*POSICOES!$B$2:$B$3000)))</f>
        <v>0</v>
      </c>
      <c r="BW188" s="7" t="str">
        <f t="shared" ca="1" si="42"/>
        <v/>
      </c>
      <c r="BX188" s="7" t="str">
        <f t="shared" ca="1" si="43"/>
        <v/>
      </c>
      <c r="BY188" s="12"/>
      <c r="BZ188" s="12"/>
      <c r="CA188" s="7" t="str">
        <f>IF(A188="","",IF(COUNTIFS(FRONTEIRA!$B$2:$B$2000,A188,FRONTEIRA!$AA$2:$AA$2000,"Sim")=0,"",ROUND(SUMIFS(FRONTEIRA!$Y$2:$Y$2000,FRONTEIRA!$B$2:$B$2000,A188,FRONTEIRA!$AA$2:$AA$2000,"Sim"),1)))</f>
        <v/>
      </c>
      <c r="CB188" s="7" t="str">
        <f>IF(A188="","",IFERROR(INDEX(FRONTEIRA!$L:$L,MATCH(A188,FRONTEIRA!$B:$B,0)),""))</f>
        <v/>
      </c>
      <c r="CC188" s="7" t="str">
        <f>IF(A188="","",IF(COUNTIFS(OCORRENCIAS!$B$2:$B$2000,A188,OCORRENCIAS!$Z$2:$Z$2000,"Sim")&gt;0,"Sim","Não"))</f>
        <v/>
      </c>
      <c r="CD188" s="7" t="str">
        <f t="shared" si="44"/>
        <v/>
      </c>
      <c r="CE188" s="7"/>
      <c r="CF188" s="7" t="str">
        <f t="shared" ca="1" si="45"/>
        <v xml:space="preserve">Motorista GR; Motorista seguradora; Veículo GR; Checklist; Espelhamento; SMP; Averbação; </v>
      </c>
      <c r="CG188" s="7" t="str">
        <f t="shared" si="46"/>
        <v/>
      </c>
      <c r="CH188" s="7" t="str">
        <f t="shared" si="47"/>
        <v/>
      </c>
      <c r="CI188" s="7" t="str">
        <f t="shared" si="48"/>
        <v>Não</v>
      </c>
      <c r="CJ188" s="7" t="str">
        <f t="shared" si="49"/>
        <v/>
      </c>
      <c r="CK188" s="7"/>
      <c r="CL188" s="7"/>
      <c r="CM188" s="7"/>
      <c r="CN188" s="12"/>
      <c r="CO188" s="7"/>
      <c r="CP188" s="7" t="str">
        <f t="shared" ca="1" si="50"/>
        <v/>
      </c>
    </row>
    <row r="189" spans="1:94" x14ac:dyDescent="0.25">
      <c r="A189" s="7"/>
      <c r="B189" s="12"/>
      <c r="C189" s="7"/>
      <c r="D189" s="7"/>
      <c r="E189" s="7"/>
      <c r="F189" s="7" t="str">
        <f>IF(C189="","",IFERROR(INDEX(VEICULOS!$C:$C,MATCH(C189,VEICULOS!$A:$A,0)),"?")&amp;IF(D189="",""," + "&amp;IFERROR(INDEX(VEICULOS!$C:$C,MATCH(D189,VEICULOS!$A:$A,0)),"?"))&amp;IF(E189="",""," + "&amp;IFERROR(INDEX(VEICULOS!$C:$C,MATCH(E189,VEICULOS!$A:$A,0)),"?")))</f>
        <v/>
      </c>
      <c r="G189" s="7" t="str">
        <f>IF(C189="","",IFERROR(INDEX(VEICULOS!$I:$I,MATCH(C189,VEICULOS!$A:$A,0)),"Não cadastrado"))</f>
        <v/>
      </c>
      <c r="H189" s="7"/>
      <c r="I189" s="7" t="str">
        <f>IF(H189="","",IFERROR(INDEX(MOTORISTAS!$B:$B,MATCH(H189,MOTORISTAS!$A:$A,0)),"Não cadastrado"))</f>
        <v/>
      </c>
      <c r="J189" s="7"/>
      <c r="K189" s="7"/>
      <c r="L189" s="7" t="str">
        <f>IF(K189="","",IFERROR(INDEX(MOTORISTAS!$B:$B,MATCH(K189,MOTORISTAS!$A:$A,0)),"Não cadastrado"))</f>
        <v/>
      </c>
      <c r="M189" s="7" t="str">
        <f>IF(H189="","",IFERROR(INDEX(MOTORISTAS!$AA:$AA,MATCH(H189,MOTORISTAS!$A:$A,0)),"Não cadastrado"))</f>
        <v/>
      </c>
      <c r="N189" s="7" t="str">
        <f>IF(H189="","",IF(COUNTIFS(CONSULTAS!$C$2:$C$2000,H189,CONSULTAS!$E$2:$E$2000,"GR",CONSULTAS!$S$2:$S$2000,"Sim")&gt;0,"Sim","Não"))</f>
        <v/>
      </c>
      <c r="O189" s="7" t="str">
        <f>IF(H189="","",IFERROR(INDEX(CONSULTAS!$L:$L,MATCH(H189&amp;"#GR",CONSULTAS!$T:$T,0)),"—"))</f>
        <v/>
      </c>
      <c r="P189" s="13" t="str">
        <f>IF(H189="","",IFERROR(INDEX(CONSULTAS!$Q:$Q,MATCH(H189&amp;"#GR",CONSULTAS!$T:$T,0)),""))</f>
        <v/>
      </c>
      <c r="Q189" s="7" t="str">
        <f>IF(H189="","",IF(COUNTIFS(CONSULTAS!$C$2:$C$2000,H189,CONSULTAS!$E$2:$E$2000,"Seguradora",CONSULTAS!$S$2:$S$2000,"Sim")&gt;0,"Sim","Não"))</f>
        <v/>
      </c>
      <c r="R189" s="7" t="str">
        <f>IF(H189="","",IFERROR(INDEX(CONSULTAS!$L:$L,MATCH(H189&amp;"#Seguradora",CONSULTAS!$T:$T,0)),"—"))</f>
        <v/>
      </c>
      <c r="S189" s="13" t="str">
        <f>IF(H189="","",IFERROR(INDEX(CONSULTAS!$Q:$Q,MATCH(H189&amp;"#Seguradora",CONSULTAS!$T:$T,0)),""))</f>
        <v/>
      </c>
      <c r="T189" s="10" t="str">
        <f>IF(H189="","",IFERROR(INDEX(CONSULTAS!$N:$N,MATCH(H189&amp;"#GR",CONSULTAS!$T:$T,0)),""))</f>
        <v/>
      </c>
      <c r="U189" s="7" t="str">
        <f>IF(K189="","N/A",IF(AND(COUNTIFS(CONSULTAS!$C$2:$C$2000,K189,CONSULTAS!$E$2:$E$2000,"GR",CONSULTAS!$S$2:$S$2000,"Sim")&gt;0,COUNTIFS(CONSULTAS!$C$2:$C$2000,K189,CONSULTAS!$E$2:$E$2000,"Seguradora",CONSULTAS!$S$2:$S$2000,"Sim")&gt;0),"Sim","Não"))</f>
        <v>N/A</v>
      </c>
      <c r="V189" s="7" t="str">
        <f>IF(C189="","",IFERROR(INDEX(VEICULOS!$X:$X,MATCH(C189,VEICULOS!$A:$A,0)),"Não"))</f>
        <v/>
      </c>
      <c r="W189" s="7"/>
      <c r="X189" s="7"/>
      <c r="Y189" s="7"/>
      <c r="Z189" s="10"/>
      <c r="AA189" s="7"/>
      <c r="AB189" s="10" t="str">
        <f t="shared" si="34"/>
        <v/>
      </c>
      <c r="AC189" s="7">
        <f>IF(OR(Y189="",AB189=""),0,SUMPRODUCT((PGR_REGRAS!$C$2:$C$61=Y189)*(PGR_REGRAS!$D$2:$D$61&lt;=AB189)*(PGR_REGRAS!$E$2:$E$61&gt;=AB189)*(PGR_REGRAS!$C$2:$C$61&lt;&gt;"")*ROW(PGR_REGRAS!$C$2:$C$61)))</f>
        <v>0</v>
      </c>
      <c r="AD189" s="7" t="str">
        <f>IF(AC189=0,IF(Y189="","","Sem regra - consultar seguradora"),INDEX(PGR_REGRAS!$A:$A,AC189))</f>
        <v/>
      </c>
      <c r="AE189" s="7" t="str">
        <f>IF(AC189=0,"",INDEX(PGR_REGRAS!$T:$T,AC189))</f>
        <v/>
      </c>
      <c r="AF189" s="7" t="str">
        <f>IF(AC189=0,"",INDEX(PGR_REGRAS!$I:$I,AC189))</f>
        <v/>
      </c>
      <c r="AG189" s="7" t="str">
        <f>IF(AC189=0,"",INDEX(PGR_REGRAS!$K:$K,AC189))</f>
        <v/>
      </c>
      <c r="AH189" s="7" t="str">
        <f t="shared" si="35"/>
        <v/>
      </c>
      <c r="AI189" s="7"/>
      <c r="AJ189" s="7"/>
      <c r="AK189" s="7"/>
      <c r="AL189" s="7"/>
      <c r="AM189" s="7"/>
      <c r="AN189" s="7"/>
      <c r="AO189" s="13"/>
      <c r="AP189" s="12"/>
      <c r="AQ189" s="12"/>
      <c r="AR189" s="7" t="str">
        <f>IF(C189="","",IFERROR(INDEX(RASTREADORES!$F:$F,MATCH(C189&amp;"#Principal",RASTREADORES!$Y:$Y,0))&amp;" ("&amp;INDEX(RASTREADORES!$G:$G,MATCH(C189&amp;"#Principal",RASTREADORES!$Y:$Y,0))&amp;")","Sem rastreador principal"))</f>
        <v/>
      </c>
      <c r="AS189" s="7" t="str">
        <f>IF(C189="","",IFERROR(INDEX(RASTREADORES!$H:$H,MATCH(C189&amp;"#Principal",RASTREADORES!$Y:$Y,0)),"—"))</f>
        <v/>
      </c>
      <c r="AT189" s="7" t="str">
        <f>IF(C189="","",IFERROR(INDEX(RASTREADORES!$A:$A,MATCH(C189&amp;"#Redundante",RASTREADORES!$Y:$Y,0)),IFERROR(INDEX(RASTREADORES!$A:$A,MATCH(C189&amp;"#Isca retornável",RASTREADORES!$Y:$Y,0)),IFERROR(INDEX(RASTREADORES!$A:$A,MATCH(C189&amp;"#Isca descartável",RASTREADORES!$Y:$Y,0)),"Nenhum"))))</f>
        <v/>
      </c>
      <c r="AU189" s="7" t="str">
        <f>IF(C189="","",IFERROR(INDEX(RASTREADORES!$L:$L,MATCH(C189&amp;"#Principal",RASTREADORES!$Y:$Y,0)),""))</f>
        <v/>
      </c>
      <c r="AV189" s="7" t="str">
        <f>IF(C189="","",IF(COUNTIFS(ESPELHAMENTOS!$B$2:$B$2000,C189,ESPELHAMENTOS!$O$2:$O$2000,"Sim")&gt;0,"Sim","Não"))</f>
        <v/>
      </c>
      <c r="AW189" s="7" t="str">
        <f>IF(C189="","",COUNTIFS(ESPELHAMENTOS!$B$2:$B$2000,C189,ESPELHAMENTOS!$O$2:$O$2000,"Sim"))</f>
        <v/>
      </c>
      <c r="AX189" s="7" t="str">
        <f>IF(C189="","",IF(COUNTIFS(ESPELHAMENTOS!$B$2:$B$2000,C189,ESPELHAMENTOS!$O$2:$O$2000,"Sim",ESPELHAMENTOS!$E$2:$E$2000,"GR transportadora")&gt;0,"Sim","Não"))</f>
        <v/>
      </c>
      <c r="AY189" s="7" t="str">
        <f>IF(OR(AQ189="",C189=""),"",IFERROR(ROUND((AQ189-SUMPRODUCT(MIN((ESPELHAMENTOS!$C$2:$C$2000=A189)*ESPELHAMENTOS!$H$2:$H$2000+(ESPELHAMENTOS!$C$2:$C$2000&lt;&gt;A189)*99999)))*24,1),""))</f>
        <v/>
      </c>
      <c r="AZ189" s="7" t="str">
        <f ca="1">IF(C189="","",IF(COUNTIFS(CHECKLISTS!$B$2:$B$2000,C189,CHECKLISTS!$AH$2:$AH$2000,"Válido",CHECKLISTS!$AG$2:$AG$2000,"&gt;="&amp;INT(IF(AO189="",TODAY(),AO189)))+COUNTIFS(CHECKLISTS!$B$2:$B$2000,C189,CHECKLISTS!$AH$2:$AH$2000,"Vence &lt;=7d",CHECKLISTS!$AG$2:$AG$2000,"&gt;="&amp;INT(IF(AO189="",TODAY(),AO189)))&gt;0,"Sim","Não"))</f>
        <v/>
      </c>
      <c r="BA189" s="13" t="str">
        <f>IF(C189="","",IF(COUNTIFS(CHECKLISTS!$B$2:$B$2000,C189,CHECKLISTS!$AF$2:$AF$2000,"Aprovado")=0,"",SUMPRODUCT(MAX((CHECKLISTS!$B$2:$B$2000=C189)*CHECKLISTS!$AG$2:$AG$2000))))</f>
        <v/>
      </c>
      <c r="BB189" s="7" t="str">
        <f>IF(A189="","",IF(COUNTIFS(SMP!$B$2:$B$2000,A189,SMP!$I$2:$I$2000,"Liberada")+COUNTIFS(SMP!$B$2:$B$2000,A189,SMP!$I$2:$I$2000,"Em andamento")+COUNTIFS(SMP!$B$2:$B$2000,A189,SMP!$I$2:$I$2000,"Finalizada")&gt;0,"Sim","Não"))</f>
        <v/>
      </c>
      <c r="BC189" s="7" t="str">
        <f>IF(A189="","",IFERROR(INDEX(SMP!$A:$A,MATCH(A189,SMP!$B:$B,0)),"—"))</f>
        <v/>
      </c>
      <c r="BD189" s="7" t="str">
        <f>IF(A189="","",IFERROR(INDEX(SMP!$I:$I,MATCH(A189,SMP!$B:$B,0)),"Não aberta"))</f>
        <v/>
      </c>
      <c r="BE189" s="7" t="str">
        <f>IF(A189="","",IFERROR(INDEX(SMP!$D:$D,MATCH(A189,SMP!$B:$B,0)),""))</f>
        <v/>
      </c>
      <c r="BF189" s="7" t="str">
        <f>IF(A189="","",IF(COUNTIFS(AVERBACOES!$B$2:$B$2000,A189,AVERBACOES!$Q$2:$Q$2000,"Averbado completo")+COUNTIFS(AVERBACOES!$B$2:$B$2000,A189,AVERBACOES!$Q$2:$Q$2000,"Averbado CRT")+COUNTIFS(AVERBACOES!$B$2:$B$2000,A189,AVERBACOES!$Q$2:$Q$2000,"Averbado CT-e")+COUNTIFS(AVERBACOES!$B$2:$B$2000,A189,AVERBACOES!$Q$2:$Q$2000,"Averbado MDF-e")+COUNTIFS(AVERBACOES!$B$2:$B$2000,A189,AVERBACOES!$Q$2:$Q$2000,"Averbado pelo embarcador")&gt;0,"Sim","Não"))</f>
        <v/>
      </c>
      <c r="BG189" s="7" t="str">
        <f>IF(A189="","",IFERROR(INDEX(AVERBACOES!$L:$L,MATCH(A189,AVERBACOES!$B:$B,0)),"—"))</f>
        <v/>
      </c>
      <c r="BH189" s="7"/>
      <c r="BI189" s="7"/>
      <c r="BJ189" s="7"/>
      <c r="BK189" s="7"/>
      <c r="BL189" s="7"/>
      <c r="BM189" s="7">
        <f t="shared" si="36"/>
        <v>0</v>
      </c>
      <c r="BN189" s="7" t="str">
        <f t="shared" si="37"/>
        <v/>
      </c>
      <c r="BO189" s="7" t="str">
        <f t="shared" si="38"/>
        <v/>
      </c>
      <c r="BP189" s="7" t="str">
        <f t="shared" si="39"/>
        <v/>
      </c>
      <c r="BQ189" s="7" t="str">
        <f t="shared" si="40"/>
        <v/>
      </c>
      <c r="BR189" s="12"/>
      <c r="BS189" s="7" t="str">
        <f t="shared" si="41"/>
        <v/>
      </c>
      <c r="BT189" s="7" t="str">
        <f>IF(C189="","",IF(BV189=0,"Sem posição registrada",IFERROR(INDEX(POSICOES!$E:$E,MATCH(C189&amp;"#"&amp;ROUND(BV189*1440,0),POSICOES!$R:$R,0)),"?")))</f>
        <v/>
      </c>
      <c r="BU189" s="7" t="str">
        <f>IF(OR(C189="",BV189=0),"",IFERROR(INDEX(POSICOES!$F:$F,MATCH(C189&amp;"#"&amp;ROUND(BV189*1440,0),POSICOES!$R:$R,0))&amp;"/"&amp;INDEX(POSICOES!$G:$G,MATCH(C189&amp;"#"&amp;ROUND(BV189*1440,0),POSICOES!$R:$R,0))&amp;" - "&amp;INDEX(POSICOES!$H:$H,MATCH(C189&amp;"#"&amp;ROUND(BV189*1440,0),POSICOES!$R:$R,0)),""))</f>
        <v/>
      </c>
      <c r="BV189" s="14">
        <f>IF(C189="",0,SUMPRODUCT(MAX((POSICOES!$C$2:$C$3000=C189)*POSICOES!$B$2:$B$3000)))</f>
        <v>0</v>
      </c>
      <c r="BW189" s="7" t="str">
        <f t="shared" ca="1" si="42"/>
        <v/>
      </c>
      <c r="BX189" s="7" t="str">
        <f t="shared" ca="1" si="43"/>
        <v/>
      </c>
      <c r="BY189" s="12"/>
      <c r="BZ189" s="12"/>
      <c r="CA189" s="7" t="str">
        <f>IF(A189="","",IF(COUNTIFS(FRONTEIRA!$B$2:$B$2000,A189,FRONTEIRA!$AA$2:$AA$2000,"Sim")=0,"",ROUND(SUMIFS(FRONTEIRA!$Y$2:$Y$2000,FRONTEIRA!$B$2:$B$2000,A189,FRONTEIRA!$AA$2:$AA$2000,"Sim"),1)))</f>
        <v/>
      </c>
      <c r="CB189" s="7" t="str">
        <f>IF(A189="","",IFERROR(INDEX(FRONTEIRA!$L:$L,MATCH(A189,FRONTEIRA!$B:$B,0)),""))</f>
        <v/>
      </c>
      <c r="CC189" s="7" t="str">
        <f>IF(A189="","",IF(COUNTIFS(OCORRENCIAS!$B$2:$B$2000,A189,OCORRENCIAS!$Z$2:$Z$2000,"Sim")&gt;0,"Sim","Não"))</f>
        <v/>
      </c>
      <c r="CD189" s="7" t="str">
        <f t="shared" si="44"/>
        <v/>
      </c>
      <c r="CE189" s="7"/>
      <c r="CF189" s="7" t="str">
        <f t="shared" ca="1" si="45"/>
        <v xml:space="preserve">Motorista GR; Motorista seguradora; Veículo GR; Checklist; Espelhamento; SMP; Averbação; </v>
      </c>
      <c r="CG189" s="7" t="str">
        <f t="shared" si="46"/>
        <v/>
      </c>
      <c r="CH189" s="7" t="str">
        <f t="shared" si="47"/>
        <v/>
      </c>
      <c r="CI189" s="7" t="str">
        <f t="shared" si="48"/>
        <v>Não</v>
      </c>
      <c r="CJ189" s="7" t="str">
        <f t="shared" si="49"/>
        <v/>
      </c>
      <c r="CK189" s="7"/>
      <c r="CL189" s="7"/>
      <c r="CM189" s="7"/>
      <c r="CN189" s="12"/>
      <c r="CO189" s="7"/>
      <c r="CP189" s="7" t="str">
        <f t="shared" ca="1" si="50"/>
        <v/>
      </c>
    </row>
    <row r="190" spans="1:94" x14ac:dyDescent="0.25">
      <c r="A190" s="7"/>
      <c r="B190" s="12"/>
      <c r="C190" s="7"/>
      <c r="D190" s="7"/>
      <c r="E190" s="7"/>
      <c r="F190" s="7" t="str">
        <f>IF(C190="","",IFERROR(INDEX(VEICULOS!$C:$C,MATCH(C190,VEICULOS!$A:$A,0)),"?")&amp;IF(D190="",""," + "&amp;IFERROR(INDEX(VEICULOS!$C:$C,MATCH(D190,VEICULOS!$A:$A,0)),"?"))&amp;IF(E190="",""," + "&amp;IFERROR(INDEX(VEICULOS!$C:$C,MATCH(E190,VEICULOS!$A:$A,0)),"?")))</f>
        <v/>
      </c>
      <c r="G190" s="7" t="str">
        <f>IF(C190="","",IFERROR(INDEX(VEICULOS!$I:$I,MATCH(C190,VEICULOS!$A:$A,0)),"Não cadastrado"))</f>
        <v/>
      </c>
      <c r="H190" s="7"/>
      <c r="I190" s="7" t="str">
        <f>IF(H190="","",IFERROR(INDEX(MOTORISTAS!$B:$B,MATCH(H190,MOTORISTAS!$A:$A,0)),"Não cadastrado"))</f>
        <v/>
      </c>
      <c r="J190" s="7"/>
      <c r="K190" s="7"/>
      <c r="L190" s="7" t="str">
        <f>IF(K190="","",IFERROR(INDEX(MOTORISTAS!$B:$B,MATCH(K190,MOTORISTAS!$A:$A,0)),"Não cadastrado"))</f>
        <v/>
      </c>
      <c r="M190" s="7" t="str">
        <f>IF(H190="","",IFERROR(INDEX(MOTORISTAS!$AA:$AA,MATCH(H190,MOTORISTAS!$A:$A,0)),"Não cadastrado"))</f>
        <v/>
      </c>
      <c r="N190" s="7" t="str">
        <f>IF(H190="","",IF(COUNTIFS(CONSULTAS!$C$2:$C$2000,H190,CONSULTAS!$E$2:$E$2000,"GR",CONSULTAS!$S$2:$S$2000,"Sim")&gt;0,"Sim","Não"))</f>
        <v/>
      </c>
      <c r="O190" s="7" t="str">
        <f>IF(H190="","",IFERROR(INDEX(CONSULTAS!$L:$L,MATCH(H190&amp;"#GR",CONSULTAS!$T:$T,0)),"—"))</f>
        <v/>
      </c>
      <c r="P190" s="13" t="str">
        <f>IF(H190="","",IFERROR(INDEX(CONSULTAS!$Q:$Q,MATCH(H190&amp;"#GR",CONSULTAS!$T:$T,0)),""))</f>
        <v/>
      </c>
      <c r="Q190" s="7" t="str">
        <f>IF(H190="","",IF(COUNTIFS(CONSULTAS!$C$2:$C$2000,H190,CONSULTAS!$E$2:$E$2000,"Seguradora",CONSULTAS!$S$2:$S$2000,"Sim")&gt;0,"Sim","Não"))</f>
        <v/>
      </c>
      <c r="R190" s="7" t="str">
        <f>IF(H190="","",IFERROR(INDEX(CONSULTAS!$L:$L,MATCH(H190&amp;"#Seguradora",CONSULTAS!$T:$T,0)),"—"))</f>
        <v/>
      </c>
      <c r="S190" s="13" t="str">
        <f>IF(H190="","",IFERROR(INDEX(CONSULTAS!$Q:$Q,MATCH(H190&amp;"#Seguradora",CONSULTAS!$T:$T,0)),""))</f>
        <v/>
      </c>
      <c r="T190" s="10" t="str">
        <f>IF(H190="","",IFERROR(INDEX(CONSULTAS!$N:$N,MATCH(H190&amp;"#GR",CONSULTAS!$T:$T,0)),""))</f>
        <v/>
      </c>
      <c r="U190" s="7" t="str">
        <f>IF(K190="","N/A",IF(AND(COUNTIFS(CONSULTAS!$C$2:$C$2000,K190,CONSULTAS!$E$2:$E$2000,"GR",CONSULTAS!$S$2:$S$2000,"Sim")&gt;0,COUNTIFS(CONSULTAS!$C$2:$C$2000,K190,CONSULTAS!$E$2:$E$2000,"Seguradora",CONSULTAS!$S$2:$S$2000,"Sim")&gt;0),"Sim","Não"))</f>
        <v>N/A</v>
      </c>
      <c r="V190" s="7" t="str">
        <f>IF(C190="","",IFERROR(INDEX(VEICULOS!$X:$X,MATCH(C190,VEICULOS!$A:$A,0)),"Não"))</f>
        <v/>
      </c>
      <c r="W190" s="7"/>
      <c r="X190" s="7"/>
      <c r="Y190" s="7"/>
      <c r="Z190" s="10"/>
      <c r="AA190" s="7"/>
      <c r="AB190" s="10" t="str">
        <f t="shared" si="34"/>
        <v/>
      </c>
      <c r="AC190" s="7">
        <f>IF(OR(Y190="",AB190=""),0,SUMPRODUCT((PGR_REGRAS!$C$2:$C$61=Y190)*(PGR_REGRAS!$D$2:$D$61&lt;=AB190)*(PGR_REGRAS!$E$2:$E$61&gt;=AB190)*(PGR_REGRAS!$C$2:$C$61&lt;&gt;"")*ROW(PGR_REGRAS!$C$2:$C$61)))</f>
        <v>0</v>
      </c>
      <c r="AD190" s="7" t="str">
        <f>IF(AC190=0,IF(Y190="","","Sem regra - consultar seguradora"),INDEX(PGR_REGRAS!$A:$A,AC190))</f>
        <v/>
      </c>
      <c r="AE190" s="7" t="str">
        <f>IF(AC190=0,"",INDEX(PGR_REGRAS!$T:$T,AC190))</f>
        <v/>
      </c>
      <c r="AF190" s="7" t="str">
        <f>IF(AC190=0,"",INDEX(PGR_REGRAS!$I:$I,AC190))</f>
        <v/>
      </c>
      <c r="AG190" s="7" t="str">
        <f>IF(AC190=0,"",INDEX(PGR_REGRAS!$K:$K,AC190))</f>
        <v/>
      </c>
      <c r="AH190" s="7" t="str">
        <f t="shared" si="35"/>
        <v/>
      </c>
      <c r="AI190" s="7"/>
      <c r="AJ190" s="7"/>
      <c r="AK190" s="7"/>
      <c r="AL190" s="7"/>
      <c r="AM190" s="7"/>
      <c r="AN190" s="7"/>
      <c r="AO190" s="13"/>
      <c r="AP190" s="12"/>
      <c r="AQ190" s="12"/>
      <c r="AR190" s="7" t="str">
        <f>IF(C190="","",IFERROR(INDEX(RASTREADORES!$F:$F,MATCH(C190&amp;"#Principal",RASTREADORES!$Y:$Y,0))&amp;" ("&amp;INDEX(RASTREADORES!$G:$G,MATCH(C190&amp;"#Principal",RASTREADORES!$Y:$Y,0))&amp;")","Sem rastreador principal"))</f>
        <v/>
      </c>
      <c r="AS190" s="7" t="str">
        <f>IF(C190="","",IFERROR(INDEX(RASTREADORES!$H:$H,MATCH(C190&amp;"#Principal",RASTREADORES!$Y:$Y,0)),"—"))</f>
        <v/>
      </c>
      <c r="AT190" s="7" t="str">
        <f>IF(C190="","",IFERROR(INDEX(RASTREADORES!$A:$A,MATCH(C190&amp;"#Redundante",RASTREADORES!$Y:$Y,0)),IFERROR(INDEX(RASTREADORES!$A:$A,MATCH(C190&amp;"#Isca retornável",RASTREADORES!$Y:$Y,0)),IFERROR(INDEX(RASTREADORES!$A:$A,MATCH(C190&amp;"#Isca descartável",RASTREADORES!$Y:$Y,0)),"Nenhum"))))</f>
        <v/>
      </c>
      <c r="AU190" s="7" t="str">
        <f>IF(C190="","",IFERROR(INDEX(RASTREADORES!$L:$L,MATCH(C190&amp;"#Principal",RASTREADORES!$Y:$Y,0)),""))</f>
        <v/>
      </c>
      <c r="AV190" s="7" t="str">
        <f>IF(C190="","",IF(COUNTIFS(ESPELHAMENTOS!$B$2:$B$2000,C190,ESPELHAMENTOS!$O$2:$O$2000,"Sim")&gt;0,"Sim","Não"))</f>
        <v/>
      </c>
      <c r="AW190" s="7" t="str">
        <f>IF(C190="","",COUNTIFS(ESPELHAMENTOS!$B$2:$B$2000,C190,ESPELHAMENTOS!$O$2:$O$2000,"Sim"))</f>
        <v/>
      </c>
      <c r="AX190" s="7" t="str">
        <f>IF(C190="","",IF(COUNTIFS(ESPELHAMENTOS!$B$2:$B$2000,C190,ESPELHAMENTOS!$O$2:$O$2000,"Sim",ESPELHAMENTOS!$E$2:$E$2000,"GR transportadora")&gt;0,"Sim","Não"))</f>
        <v/>
      </c>
      <c r="AY190" s="7" t="str">
        <f>IF(OR(AQ190="",C190=""),"",IFERROR(ROUND((AQ190-SUMPRODUCT(MIN((ESPELHAMENTOS!$C$2:$C$2000=A190)*ESPELHAMENTOS!$H$2:$H$2000+(ESPELHAMENTOS!$C$2:$C$2000&lt;&gt;A190)*99999)))*24,1),""))</f>
        <v/>
      </c>
      <c r="AZ190" s="7" t="str">
        <f ca="1">IF(C190="","",IF(COUNTIFS(CHECKLISTS!$B$2:$B$2000,C190,CHECKLISTS!$AH$2:$AH$2000,"Válido",CHECKLISTS!$AG$2:$AG$2000,"&gt;="&amp;INT(IF(AO190="",TODAY(),AO190)))+COUNTIFS(CHECKLISTS!$B$2:$B$2000,C190,CHECKLISTS!$AH$2:$AH$2000,"Vence &lt;=7d",CHECKLISTS!$AG$2:$AG$2000,"&gt;="&amp;INT(IF(AO190="",TODAY(),AO190)))&gt;0,"Sim","Não"))</f>
        <v/>
      </c>
      <c r="BA190" s="13" t="str">
        <f>IF(C190="","",IF(COUNTIFS(CHECKLISTS!$B$2:$B$2000,C190,CHECKLISTS!$AF$2:$AF$2000,"Aprovado")=0,"",SUMPRODUCT(MAX((CHECKLISTS!$B$2:$B$2000=C190)*CHECKLISTS!$AG$2:$AG$2000))))</f>
        <v/>
      </c>
      <c r="BB190" s="7" t="str">
        <f>IF(A190="","",IF(COUNTIFS(SMP!$B$2:$B$2000,A190,SMP!$I$2:$I$2000,"Liberada")+COUNTIFS(SMP!$B$2:$B$2000,A190,SMP!$I$2:$I$2000,"Em andamento")+COUNTIFS(SMP!$B$2:$B$2000,A190,SMP!$I$2:$I$2000,"Finalizada")&gt;0,"Sim","Não"))</f>
        <v/>
      </c>
      <c r="BC190" s="7" t="str">
        <f>IF(A190="","",IFERROR(INDEX(SMP!$A:$A,MATCH(A190,SMP!$B:$B,0)),"—"))</f>
        <v/>
      </c>
      <c r="BD190" s="7" t="str">
        <f>IF(A190="","",IFERROR(INDEX(SMP!$I:$I,MATCH(A190,SMP!$B:$B,0)),"Não aberta"))</f>
        <v/>
      </c>
      <c r="BE190" s="7" t="str">
        <f>IF(A190="","",IFERROR(INDEX(SMP!$D:$D,MATCH(A190,SMP!$B:$B,0)),""))</f>
        <v/>
      </c>
      <c r="BF190" s="7" t="str">
        <f>IF(A190="","",IF(COUNTIFS(AVERBACOES!$B$2:$B$2000,A190,AVERBACOES!$Q$2:$Q$2000,"Averbado completo")+COUNTIFS(AVERBACOES!$B$2:$B$2000,A190,AVERBACOES!$Q$2:$Q$2000,"Averbado CRT")+COUNTIFS(AVERBACOES!$B$2:$B$2000,A190,AVERBACOES!$Q$2:$Q$2000,"Averbado CT-e")+COUNTIFS(AVERBACOES!$B$2:$B$2000,A190,AVERBACOES!$Q$2:$Q$2000,"Averbado MDF-e")+COUNTIFS(AVERBACOES!$B$2:$B$2000,A190,AVERBACOES!$Q$2:$Q$2000,"Averbado pelo embarcador")&gt;0,"Sim","Não"))</f>
        <v/>
      </c>
      <c r="BG190" s="7" t="str">
        <f>IF(A190="","",IFERROR(INDEX(AVERBACOES!$L:$L,MATCH(A190,AVERBACOES!$B:$B,0)),"—"))</f>
        <v/>
      </c>
      <c r="BH190" s="7"/>
      <c r="BI190" s="7"/>
      <c r="BJ190" s="7"/>
      <c r="BK190" s="7"/>
      <c r="BL190" s="7"/>
      <c r="BM190" s="7">
        <f t="shared" si="36"/>
        <v>0</v>
      </c>
      <c r="BN190" s="7" t="str">
        <f t="shared" si="37"/>
        <v/>
      </c>
      <c r="BO190" s="7" t="str">
        <f t="shared" si="38"/>
        <v/>
      </c>
      <c r="BP190" s="7" t="str">
        <f t="shared" si="39"/>
        <v/>
      </c>
      <c r="BQ190" s="7" t="str">
        <f t="shared" si="40"/>
        <v/>
      </c>
      <c r="BR190" s="12"/>
      <c r="BS190" s="7" t="str">
        <f t="shared" si="41"/>
        <v/>
      </c>
      <c r="BT190" s="7" t="str">
        <f>IF(C190="","",IF(BV190=0,"Sem posição registrada",IFERROR(INDEX(POSICOES!$E:$E,MATCH(C190&amp;"#"&amp;ROUND(BV190*1440,0),POSICOES!$R:$R,0)),"?")))</f>
        <v/>
      </c>
      <c r="BU190" s="7" t="str">
        <f>IF(OR(C190="",BV190=0),"",IFERROR(INDEX(POSICOES!$F:$F,MATCH(C190&amp;"#"&amp;ROUND(BV190*1440,0),POSICOES!$R:$R,0))&amp;"/"&amp;INDEX(POSICOES!$G:$G,MATCH(C190&amp;"#"&amp;ROUND(BV190*1440,0),POSICOES!$R:$R,0))&amp;" - "&amp;INDEX(POSICOES!$H:$H,MATCH(C190&amp;"#"&amp;ROUND(BV190*1440,0),POSICOES!$R:$R,0)),""))</f>
        <v/>
      </c>
      <c r="BV190" s="14">
        <f>IF(C190="",0,SUMPRODUCT(MAX((POSICOES!$C$2:$C$3000=C190)*POSICOES!$B$2:$B$3000)))</f>
        <v>0</v>
      </c>
      <c r="BW190" s="7" t="str">
        <f t="shared" ca="1" si="42"/>
        <v/>
      </c>
      <c r="BX190" s="7" t="str">
        <f t="shared" ca="1" si="43"/>
        <v/>
      </c>
      <c r="BY190" s="12"/>
      <c r="BZ190" s="12"/>
      <c r="CA190" s="7" t="str">
        <f>IF(A190="","",IF(COUNTIFS(FRONTEIRA!$B$2:$B$2000,A190,FRONTEIRA!$AA$2:$AA$2000,"Sim")=0,"",ROUND(SUMIFS(FRONTEIRA!$Y$2:$Y$2000,FRONTEIRA!$B$2:$B$2000,A190,FRONTEIRA!$AA$2:$AA$2000,"Sim"),1)))</f>
        <v/>
      </c>
      <c r="CB190" s="7" t="str">
        <f>IF(A190="","",IFERROR(INDEX(FRONTEIRA!$L:$L,MATCH(A190,FRONTEIRA!$B:$B,0)),""))</f>
        <v/>
      </c>
      <c r="CC190" s="7" t="str">
        <f>IF(A190="","",IF(COUNTIFS(OCORRENCIAS!$B$2:$B$2000,A190,OCORRENCIAS!$Z$2:$Z$2000,"Sim")&gt;0,"Sim","Não"))</f>
        <v/>
      </c>
      <c r="CD190" s="7" t="str">
        <f t="shared" si="44"/>
        <v/>
      </c>
      <c r="CE190" s="7"/>
      <c r="CF190" s="7" t="str">
        <f t="shared" ca="1" si="45"/>
        <v xml:space="preserve">Motorista GR; Motorista seguradora; Veículo GR; Checklist; Espelhamento; SMP; Averbação; </v>
      </c>
      <c r="CG190" s="7" t="str">
        <f t="shared" si="46"/>
        <v/>
      </c>
      <c r="CH190" s="7" t="str">
        <f t="shared" si="47"/>
        <v/>
      </c>
      <c r="CI190" s="7" t="str">
        <f t="shared" si="48"/>
        <v>Não</v>
      </c>
      <c r="CJ190" s="7" t="str">
        <f t="shared" si="49"/>
        <v/>
      </c>
      <c r="CK190" s="7"/>
      <c r="CL190" s="7"/>
      <c r="CM190" s="7"/>
      <c r="CN190" s="12"/>
      <c r="CO190" s="7"/>
      <c r="CP190" s="7" t="str">
        <f t="shared" ca="1" si="50"/>
        <v/>
      </c>
    </row>
    <row r="191" spans="1:94" x14ac:dyDescent="0.25">
      <c r="A191" s="7"/>
      <c r="B191" s="12"/>
      <c r="C191" s="7"/>
      <c r="D191" s="7"/>
      <c r="E191" s="7"/>
      <c r="F191" s="7" t="str">
        <f>IF(C191="","",IFERROR(INDEX(VEICULOS!$C:$C,MATCH(C191,VEICULOS!$A:$A,0)),"?")&amp;IF(D191="",""," + "&amp;IFERROR(INDEX(VEICULOS!$C:$C,MATCH(D191,VEICULOS!$A:$A,0)),"?"))&amp;IF(E191="",""," + "&amp;IFERROR(INDEX(VEICULOS!$C:$C,MATCH(E191,VEICULOS!$A:$A,0)),"?")))</f>
        <v/>
      </c>
      <c r="G191" s="7" t="str">
        <f>IF(C191="","",IFERROR(INDEX(VEICULOS!$I:$I,MATCH(C191,VEICULOS!$A:$A,0)),"Não cadastrado"))</f>
        <v/>
      </c>
      <c r="H191" s="7"/>
      <c r="I191" s="7" t="str">
        <f>IF(H191="","",IFERROR(INDEX(MOTORISTAS!$B:$B,MATCH(H191,MOTORISTAS!$A:$A,0)),"Não cadastrado"))</f>
        <v/>
      </c>
      <c r="J191" s="7"/>
      <c r="K191" s="7"/>
      <c r="L191" s="7" t="str">
        <f>IF(K191="","",IFERROR(INDEX(MOTORISTAS!$B:$B,MATCH(K191,MOTORISTAS!$A:$A,0)),"Não cadastrado"))</f>
        <v/>
      </c>
      <c r="M191" s="7" t="str">
        <f>IF(H191="","",IFERROR(INDEX(MOTORISTAS!$AA:$AA,MATCH(H191,MOTORISTAS!$A:$A,0)),"Não cadastrado"))</f>
        <v/>
      </c>
      <c r="N191" s="7" t="str">
        <f>IF(H191="","",IF(COUNTIFS(CONSULTAS!$C$2:$C$2000,H191,CONSULTAS!$E$2:$E$2000,"GR",CONSULTAS!$S$2:$S$2000,"Sim")&gt;0,"Sim","Não"))</f>
        <v/>
      </c>
      <c r="O191" s="7" t="str">
        <f>IF(H191="","",IFERROR(INDEX(CONSULTAS!$L:$L,MATCH(H191&amp;"#GR",CONSULTAS!$T:$T,0)),"—"))</f>
        <v/>
      </c>
      <c r="P191" s="13" t="str">
        <f>IF(H191="","",IFERROR(INDEX(CONSULTAS!$Q:$Q,MATCH(H191&amp;"#GR",CONSULTAS!$T:$T,0)),""))</f>
        <v/>
      </c>
      <c r="Q191" s="7" t="str">
        <f>IF(H191="","",IF(COUNTIFS(CONSULTAS!$C$2:$C$2000,H191,CONSULTAS!$E$2:$E$2000,"Seguradora",CONSULTAS!$S$2:$S$2000,"Sim")&gt;0,"Sim","Não"))</f>
        <v/>
      </c>
      <c r="R191" s="7" t="str">
        <f>IF(H191="","",IFERROR(INDEX(CONSULTAS!$L:$L,MATCH(H191&amp;"#Seguradora",CONSULTAS!$T:$T,0)),"—"))</f>
        <v/>
      </c>
      <c r="S191" s="13" t="str">
        <f>IF(H191="","",IFERROR(INDEX(CONSULTAS!$Q:$Q,MATCH(H191&amp;"#Seguradora",CONSULTAS!$T:$T,0)),""))</f>
        <v/>
      </c>
      <c r="T191" s="10" t="str">
        <f>IF(H191="","",IFERROR(INDEX(CONSULTAS!$N:$N,MATCH(H191&amp;"#GR",CONSULTAS!$T:$T,0)),""))</f>
        <v/>
      </c>
      <c r="U191" s="7" t="str">
        <f>IF(K191="","N/A",IF(AND(COUNTIFS(CONSULTAS!$C$2:$C$2000,K191,CONSULTAS!$E$2:$E$2000,"GR",CONSULTAS!$S$2:$S$2000,"Sim")&gt;0,COUNTIFS(CONSULTAS!$C$2:$C$2000,K191,CONSULTAS!$E$2:$E$2000,"Seguradora",CONSULTAS!$S$2:$S$2000,"Sim")&gt;0),"Sim","Não"))</f>
        <v>N/A</v>
      </c>
      <c r="V191" s="7" t="str">
        <f>IF(C191="","",IFERROR(INDEX(VEICULOS!$X:$X,MATCH(C191,VEICULOS!$A:$A,0)),"Não"))</f>
        <v/>
      </c>
      <c r="W191" s="7"/>
      <c r="X191" s="7"/>
      <c r="Y191" s="7"/>
      <c r="Z191" s="10"/>
      <c r="AA191" s="7"/>
      <c r="AB191" s="10" t="str">
        <f t="shared" si="34"/>
        <v/>
      </c>
      <c r="AC191" s="7">
        <f>IF(OR(Y191="",AB191=""),0,SUMPRODUCT((PGR_REGRAS!$C$2:$C$61=Y191)*(PGR_REGRAS!$D$2:$D$61&lt;=AB191)*(PGR_REGRAS!$E$2:$E$61&gt;=AB191)*(PGR_REGRAS!$C$2:$C$61&lt;&gt;"")*ROW(PGR_REGRAS!$C$2:$C$61)))</f>
        <v>0</v>
      </c>
      <c r="AD191" s="7" t="str">
        <f>IF(AC191=0,IF(Y191="","","Sem regra - consultar seguradora"),INDEX(PGR_REGRAS!$A:$A,AC191))</f>
        <v/>
      </c>
      <c r="AE191" s="7" t="str">
        <f>IF(AC191=0,"",INDEX(PGR_REGRAS!$T:$T,AC191))</f>
        <v/>
      </c>
      <c r="AF191" s="7" t="str">
        <f>IF(AC191=0,"",INDEX(PGR_REGRAS!$I:$I,AC191))</f>
        <v/>
      </c>
      <c r="AG191" s="7" t="str">
        <f>IF(AC191=0,"",INDEX(PGR_REGRAS!$K:$K,AC191))</f>
        <v/>
      </c>
      <c r="AH191" s="7" t="str">
        <f t="shared" si="35"/>
        <v/>
      </c>
      <c r="AI191" s="7"/>
      <c r="AJ191" s="7"/>
      <c r="AK191" s="7"/>
      <c r="AL191" s="7"/>
      <c r="AM191" s="7"/>
      <c r="AN191" s="7"/>
      <c r="AO191" s="13"/>
      <c r="AP191" s="12"/>
      <c r="AQ191" s="12"/>
      <c r="AR191" s="7" t="str">
        <f>IF(C191="","",IFERROR(INDEX(RASTREADORES!$F:$F,MATCH(C191&amp;"#Principal",RASTREADORES!$Y:$Y,0))&amp;" ("&amp;INDEX(RASTREADORES!$G:$G,MATCH(C191&amp;"#Principal",RASTREADORES!$Y:$Y,0))&amp;")","Sem rastreador principal"))</f>
        <v/>
      </c>
      <c r="AS191" s="7" t="str">
        <f>IF(C191="","",IFERROR(INDEX(RASTREADORES!$H:$H,MATCH(C191&amp;"#Principal",RASTREADORES!$Y:$Y,0)),"—"))</f>
        <v/>
      </c>
      <c r="AT191" s="7" t="str">
        <f>IF(C191="","",IFERROR(INDEX(RASTREADORES!$A:$A,MATCH(C191&amp;"#Redundante",RASTREADORES!$Y:$Y,0)),IFERROR(INDEX(RASTREADORES!$A:$A,MATCH(C191&amp;"#Isca retornável",RASTREADORES!$Y:$Y,0)),IFERROR(INDEX(RASTREADORES!$A:$A,MATCH(C191&amp;"#Isca descartável",RASTREADORES!$Y:$Y,0)),"Nenhum"))))</f>
        <v/>
      </c>
      <c r="AU191" s="7" t="str">
        <f>IF(C191="","",IFERROR(INDEX(RASTREADORES!$L:$L,MATCH(C191&amp;"#Principal",RASTREADORES!$Y:$Y,0)),""))</f>
        <v/>
      </c>
      <c r="AV191" s="7" t="str">
        <f>IF(C191="","",IF(COUNTIFS(ESPELHAMENTOS!$B$2:$B$2000,C191,ESPELHAMENTOS!$O$2:$O$2000,"Sim")&gt;0,"Sim","Não"))</f>
        <v/>
      </c>
      <c r="AW191" s="7" t="str">
        <f>IF(C191="","",COUNTIFS(ESPELHAMENTOS!$B$2:$B$2000,C191,ESPELHAMENTOS!$O$2:$O$2000,"Sim"))</f>
        <v/>
      </c>
      <c r="AX191" s="7" t="str">
        <f>IF(C191="","",IF(COUNTIFS(ESPELHAMENTOS!$B$2:$B$2000,C191,ESPELHAMENTOS!$O$2:$O$2000,"Sim",ESPELHAMENTOS!$E$2:$E$2000,"GR transportadora")&gt;0,"Sim","Não"))</f>
        <v/>
      </c>
      <c r="AY191" s="7" t="str">
        <f>IF(OR(AQ191="",C191=""),"",IFERROR(ROUND((AQ191-SUMPRODUCT(MIN((ESPELHAMENTOS!$C$2:$C$2000=A191)*ESPELHAMENTOS!$H$2:$H$2000+(ESPELHAMENTOS!$C$2:$C$2000&lt;&gt;A191)*99999)))*24,1),""))</f>
        <v/>
      </c>
      <c r="AZ191" s="7" t="str">
        <f ca="1">IF(C191="","",IF(COUNTIFS(CHECKLISTS!$B$2:$B$2000,C191,CHECKLISTS!$AH$2:$AH$2000,"Válido",CHECKLISTS!$AG$2:$AG$2000,"&gt;="&amp;INT(IF(AO191="",TODAY(),AO191)))+COUNTIFS(CHECKLISTS!$B$2:$B$2000,C191,CHECKLISTS!$AH$2:$AH$2000,"Vence &lt;=7d",CHECKLISTS!$AG$2:$AG$2000,"&gt;="&amp;INT(IF(AO191="",TODAY(),AO191)))&gt;0,"Sim","Não"))</f>
        <v/>
      </c>
      <c r="BA191" s="13" t="str">
        <f>IF(C191="","",IF(COUNTIFS(CHECKLISTS!$B$2:$B$2000,C191,CHECKLISTS!$AF$2:$AF$2000,"Aprovado")=0,"",SUMPRODUCT(MAX((CHECKLISTS!$B$2:$B$2000=C191)*CHECKLISTS!$AG$2:$AG$2000))))</f>
        <v/>
      </c>
      <c r="BB191" s="7" t="str">
        <f>IF(A191="","",IF(COUNTIFS(SMP!$B$2:$B$2000,A191,SMP!$I$2:$I$2000,"Liberada")+COUNTIFS(SMP!$B$2:$B$2000,A191,SMP!$I$2:$I$2000,"Em andamento")+COUNTIFS(SMP!$B$2:$B$2000,A191,SMP!$I$2:$I$2000,"Finalizada")&gt;0,"Sim","Não"))</f>
        <v/>
      </c>
      <c r="BC191" s="7" t="str">
        <f>IF(A191="","",IFERROR(INDEX(SMP!$A:$A,MATCH(A191,SMP!$B:$B,0)),"—"))</f>
        <v/>
      </c>
      <c r="BD191" s="7" t="str">
        <f>IF(A191="","",IFERROR(INDEX(SMP!$I:$I,MATCH(A191,SMP!$B:$B,0)),"Não aberta"))</f>
        <v/>
      </c>
      <c r="BE191" s="7" t="str">
        <f>IF(A191="","",IFERROR(INDEX(SMP!$D:$D,MATCH(A191,SMP!$B:$B,0)),""))</f>
        <v/>
      </c>
      <c r="BF191" s="7" t="str">
        <f>IF(A191="","",IF(COUNTIFS(AVERBACOES!$B$2:$B$2000,A191,AVERBACOES!$Q$2:$Q$2000,"Averbado completo")+COUNTIFS(AVERBACOES!$B$2:$B$2000,A191,AVERBACOES!$Q$2:$Q$2000,"Averbado CRT")+COUNTIFS(AVERBACOES!$B$2:$B$2000,A191,AVERBACOES!$Q$2:$Q$2000,"Averbado CT-e")+COUNTIFS(AVERBACOES!$B$2:$B$2000,A191,AVERBACOES!$Q$2:$Q$2000,"Averbado MDF-e")+COUNTIFS(AVERBACOES!$B$2:$B$2000,A191,AVERBACOES!$Q$2:$Q$2000,"Averbado pelo embarcador")&gt;0,"Sim","Não"))</f>
        <v/>
      </c>
      <c r="BG191" s="7" t="str">
        <f>IF(A191="","",IFERROR(INDEX(AVERBACOES!$L:$L,MATCH(A191,AVERBACOES!$B:$B,0)),"—"))</f>
        <v/>
      </c>
      <c r="BH191" s="7"/>
      <c r="BI191" s="7"/>
      <c r="BJ191" s="7"/>
      <c r="BK191" s="7"/>
      <c r="BL191" s="7"/>
      <c r="BM191" s="7">
        <f t="shared" si="36"/>
        <v>0</v>
      </c>
      <c r="BN191" s="7" t="str">
        <f t="shared" si="37"/>
        <v/>
      </c>
      <c r="BO191" s="7" t="str">
        <f t="shared" si="38"/>
        <v/>
      </c>
      <c r="BP191" s="7" t="str">
        <f t="shared" si="39"/>
        <v/>
      </c>
      <c r="BQ191" s="7" t="str">
        <f t="shared" si="40"/>
        <v/>
      </c>
      <c r="BR191" s="12"/>
      <c r="BS191" s="7" t="str">
        <f t="shared" si="41"/>
        <v/>
      </c>
      <c r="BT191" s="7" t="str">
        <f>IF(C191="","",IF(BV191=0,"Sem posição registrada",IFERROR(INDEX(POSICOES!$E:$E,MATCH(C191&amp;"#"&amp;ROUND(BV191*1440,0),POSICOES!$R:$R,0)),"?")))</f>
        <v/>
      </c>
      <c r="BU191" s="7" t="str">
        <f>IF(OR(C191="",BV191=0),"",IFERROR(INDEX(POSICOES!$F:$F,MATCH(C191&amp;"#"&amp;ROUND(BV191*1440,0),POSICOES!$R:$R,0))&amp;"/"&amp;INDEX(POSICOES!$G:$G,MATCH(C191&amp;"#"&amp;ROUND(BV191*1440,0),POSICOES!$R:$R,0))&amp;" - "&amp;INDEX(POSICOES!$H:$H,MATCH(C191&amp;"#"&amp;ROUND(BV191*1440,0),POSICOES!$R:$R,0)),""))</f>
        <v/>
      </c>
      <c r="BV191" s="14">
        <f>IF(C191="",0,SUMPRODUCT(MAX((POSICOES!$C$2:$C$3000=C191)*POSICOES!$B$2:$B$3000)))</f>
        <v>0</v>
      </c>
      <c r="BW191" s="7" t="str">
        <f t="shared" ca="1" si="42"/>
        <v/>
      </c>
      <c r="BX191" s="7" t="str">
        <f t="shared" ca="1" si="43"/>
        <v/>
      </c>
      <c r="BY191" s="12"/>
      <c r="BZ191" s="12"/>
      <c r="CA191" s="7" t="str">
        <f>IF(A191="","",IF(COUNTIFS(FRONTEIRA!$B$2:$B$2000,A191,FRONTEIRA!$AA$2:$AA$2000,"Sim")=0,"",ROUND(SUMIFS(FRONTEIRA!$Y$2:$Y$2000,FRONTEIRA!$B$2:$B$2000,A191,FRONTEIRA!$AA$2:$AA$2000,"Sim"),1)))</f>
        <v/>
      </c>
      <c r="CB191" s="7" t="str">
        <f>IF(A191="","",IFERROR(INDEX(FRONTEIRA!$L:$L,MATCH(A191,FRONTEIRA!$B:$B,0)),""))</f>
        <v/>
      </c>
      <c r="CC191" s="7" t="str">
        <f>IF(A191="","",IF(COUNTIFS(OCORRENCIAS!$B$2:$B$2000,A191,OCORRENCIAS!$Z$2:$Z$2000,"Sim")&gt;0,"Sim","Não"))</f>
        <v/>
      </c>
      <c r="CD191" s="7" t="str">
        <f t="shared" si="44"/>
        <v/>
      </c>
      <c r="CE191" s="7"/>
      <c r="CF191" s="7" t="str">
        <f t="shared" ca="1" si="45"/>
        <v xml:space="preserve">Motorista GR; Motorista seguradora; Veículo GR; Checklist; Espelhamento; SMP; Averbação; </v>
      </c>
      <c r="CG191" s="7" t="str">
        <f t="shared" si="46"/>
        <v/>
      </c>
      <c r="CH191" s="7" t="str">
        <f t="shared" si="47"/>
        <v/>
      </c>
      <c r="CI191" s="7" t="str">
        <f t="shared" si="48"/>
        <v>Não</v>
      </c>
      <c r="CJ191" s="7" t="str">
        <f t="shared" si="49"/>
        <v/>
      </c>
      <c r="CK191" s="7"/>
      <c r="CL191" s="7"/>
      <c r="CM191" s="7"/>
      <c r="CN191" s="12"/>
      <c r="CO191" s="7"/>
      <c r="CP191" s="7" t="str">
        <f t="shared" ca="1" si="50"/>
        <v/>
      </c>
    </row>
    <row r="192" spans="1:94" x14ac:dyDescent="0.25">
      <c r="A192" s="7"/>
      <c r="B192" s="12"/>
      <c r="C192" s="7"/>
      <c r="D192" s="7"/>
      <c r="E192" s="7"/>
      <c r="F192" s="7" t="str">
        <f>IF(C192="","",IFERROR(INDEX(VEICULOS!$C:$C,MATCH(C192,VEICULOS!$A:$A,0)),"?")&amp;IF(D192="",""," + "&amp;IFERROR(INDEX(VEICULOS!$C:$C,MATCH(D192,VEICULOS!$A:$A,0)),"?"))&amp;IF(E192="",""," + "&amp;IFERROR(INDEX(VEICULOS!$C:$C,MATCH(E192,VEICULOS!$A:$A,0)),"?")))</f>
        <v/>
      </c>
      <c r="G192" s="7" t="str">
        <f>IF(C192="","",IFERROR(INDEX(VEICULOS!$I:$I,MATCH(C192,VEICULOS!$A:$A,0)),"Não cadastrado"))</f>
        <v/>
      </c>
      <c r="H192" s="7"/>
      <c r="I192" s="7" t="str">
        <f>IF(H192="","",IFERROR(INDEX(MOTORISTAS!$B:$B,MATCH(H192,MOTORISTAS!$A:$A,0)),"Não cadastrado"))</f>
        <v/>
      </c>
      <c r="J192" s="7"/>
      <c r="K192" s="7"/>
      <c r="L192" s="7" t="str">
        <f>IF(K192="","",IFERROR(INDEX(MOTORISTAS!$B:$B,MATCH(K192,MOTORISTAS!$A:$A,0)),"Não cadastrado"))</f>
        <v/>
      </c>
      <c r="M192" s="7" t="str">
        <f>IF(H192="","",IFERROR(INDEX(MOTORISTAS!$AA:$AA,MATCH(H192,MOTORISTAS!$A:$A,0)),"Não cadastrado"))</f>
        <v/>
      </c>
      <c r="N192" s="7" t="str">
        <f>IF(H192="","",IF(COUNTIFS(CONSULTAS!$C$2:$C$2000,H192,CONSULTAS!$E$2:$E$2000,"GR",CONSULTAS!$S$2:$S$2000,"Sim")&gt;0,"Sim","Não"))</f>
        <v/>
      </c>
      <c r="O192" s="7" t="str">
        <f>IF(H192="","",IFERROR(INDEX(CONSULTAS!$L:$L,MATCH(H192&amp;"#GR",CONSULTAS!$T:$T,0)),"—"))</f>
        <v/>
      </c>
      <c r="P192" s="13" t="str">
        <f>IF(H192="","",IFERROR(INDEX(CONSULTAS!$Q:$Q,MATCH(H192&amp;"#GR",CONSULTAS!$T:$T,0)),""))</f>
        <v/>
      </c>
      <c r="Q192" s="7" t="str">
        <f>IF(H192="","",IF(COUNTIFS(CONSULTAS!$C$2:$C$2000,H192,CONSULTAS!$E$2:$E$2000,"Seguradora",CONSULTAS!$S$2:$S$2000,"Sim")&gt;0,"Sim","Não"))</f>
        <v/>
      </c>
      <c r="R192" s="7" t="str">
        <f>IF(H192="","",IFERROR(INDEX(CONSULTAS!$L:$L,MATCH(H192&amp;"#Seguradora",CONSULTAS!$T:$T,0)),"—"))</f>
        <v/>
      </c>
      <c r="S192" s="13" t="str">
        <f>IF(H192="","",IFERROR(INDEX(CONSULTAS!$Q:$Q,MATCH(H192&amp;"#Seguradora",CONSULTAS!$T:$T,0)),""))</f>
        <v/>
      </c>
      <c r="T192" s="10" t="str">
        <f>IF(H192="","",IFERROR(INDEX(CONSULTAS!$N:$N,MATCH(H192&amp;"#GR",CONSULTAS!$T:$T,0)),""))</f>
        <v/>
      </c>
      <c r="U192" s="7" t="str">
        <f>IF(K192="","N/A",IF(AND(COUNTIFS(CONSULTAS!$C$2:$C$2000,K192,CONSULTAS!$E$2:$E$2000,"GR",CONSULTAS!$S$2:$S$2000,"Sim")&gt;0,COUNTIFS(CONSULTAS!$C$2:$C$2000,K192,CONSULTAS!$E$2:$E$2000,"Seguradora",CONSULTAS!$S$2:$S$2000,"Sim")&gt;0),"Sim","Não"))</f>
        <v>N/A</v>
      </c>
      <c r="V192" s="7" t="str">
        <f>IF(C192="","",IFERROR(INDEX(VEICULOS!$X:$X,MATCH(C192,VEICULOS!$A:$A,0)),"Não"))</f>
        <v/>
      </c>
      <c r="W192" s="7"/>
      <c r="X192" s="7"/>
      <c r="Y192" s="7"/>
      <c r="Z192" s="10"/>
      <c r="AA192" s="7"/>
      <c r="AB192" s="10" t="str">
        <f t="shared" si="34"/>
        <v/>
      </c>
      <c r="AC192" s="7">
        <f>IF(OR(Y192="",AB192=""),0,SUMPRODUCT((PGR_REGRAS!$C$2:$C$61=Y192)*(PGR_REGRAS!$D$2:$D$61&lt;=AB192)*(PGR_REGRAS!$E$2:$E$61&gt;=AB192)*(PGR_REGRAS!$C$2:$C$61&lt;&gt;"")*ROW(PGR_REGRAS!$C$2:$C$61)))</f>
        <v>0</v>
      </c>
      <c r="AD192" s="7" t="str">
        <f>IF(AC192=0,IF(Y192="","","Sem regra - consultar seguradora"),INDEX(PGR_REGRAS!$A:$A,AC192))</f>
        <v/>
      </c>
      <c r="AE192" s="7" t="str">
        <f>IF(AC192=0,"",INDEX(PGR_REGRAS!$T:$T,AC192))</f>
        <v/>
      </c>
      <c r="AF192" s="7" t="str">
        <f>IF(AC192=0,"",INDEX(PGR_REGRAS!$I:$I,AC192))</f>
        <v/>
      </c>
      <c r="AG192" s="7" t="str">
        <f>IF(AC192=0,"",INDEX(PGR_REGRAS!$K:$K,AC192))</f>
        <v/>
      </c>
      <c r="AH192" s="7" t="str">
        <f t="shared" si="35"/>
        <v/>
      </c>
      <c r="AI192" s="7"/>
      <c r="AJ192" s="7"/>
      <c r="AK192" s="7"/>
      <c r="AL192" s="7"/>
      <c r="AM192" s="7"/>
      <c r="AN192" s="7"/>
      <c r="AO192" s="13"/>
      <c r="AP192" s="12"/>
      <c r="AQ192" s="12"/>
      <c r="AR192" s="7" t="str">
        <f>IF(C192="","",IFERROR(INDEX(RASTREADORES!$F:$F,MATCH(C192&amp;"#Principal",RASTREADORES!$Y:$Y,0))&amp;" ("&amp;INDEX(RASTREADORES!$G:$G,MATCH(C192&amp;"#Principal",RASTREADORES!$Y:$Y,0))&amp;")","Sem rastreador principal"))</f>
        <v/>
      </c>
      <c r="AS192" s="7" t="str">
        <f>IF(C192="","",IFERROR(INDEX(RASTREADORES!$H:$H,MATCH(C192&amp;"#Principal",RASTREADORES!$Y:$Y,0)),"—"))</f>
        <v/>
      </c>
      <c r="AT192" s="7" t="str">
        <f>IF(C192="","",IFERROR(INDEX(RASTREADORES!$A:$A,MATCH(C192&amp;"#Redundante",RASTREADORES!$Y:$Y,0)),IFERROR(INDEX(RASTREADORES!$A:$A,MATCH(C192&amp;"#Isca retornável",RASTREADORES!$Y:$Y,0)),IFERROR(INDEX(RASTREADORES!$A:$A,MATCH(C192&amp;"#Isca descartável",RASTREADORES!$Y:$Y,0)),"Nenhum"))))</f>
        <v/>
      </c>
      <c r="AU192" s="7" t="str">
        <f>IF(C192="","",IFERROR(INDEX(RASTREADORES!$L:$L,MATCH(C192&amp;"#Principal",RASTREADORES!$Y:$Y,0)),""))</f>
        <v/>
      </c>
      <c r="AV192" s="7" t="str">
        <f>IF(C192="","",IF(COUNTIFS(ESPELHAMENTOS!$B$2:$B$2000,C192,ESPELHAMENTOS!$O$2:$O$2000,"Sim")&gt;0,"Sim","Não"))</f>
        <v/>
      </c>
      <c r="AW192" s="7" t="str">
        <f>IF(C192="","",COUNTIFS(ESPELHAMENTOS!$B$2:$B$2000,C192,ESPELHAMENTOS!$O$2:$O$2000,"Sim"))</f>
        <v/>
      </c>
      <c r="AX192" s="7" t="str">
        <f>IF(C192="","",IF(COUNTIFS(ESPELHAMENTOS!$B$2:$B$2000,C192,ESPELHAMENTOS!$O$2:$O$2000,"Sim",ESPELHAMENTOS!$E$2:$E$2000,"GR transportadora")&gt;0,"Sim","Não"))</f>
        <v/>
      </c>
      <c r="AY192" s="7" t="str">
        <f>IF(OR(AQ192="",C192=""),"",IFERROR(ROUND((AQ192-SUMPRODUCT(MIN((ESPELHAMENTOS!$C$2:$C$2000=A192)*ESPELHAMENTOS!$H$2:$H$2000+(ESPELHAMENTOS!$C$2:$C$2000&lt;&gt;A192)*99999)))*24,1),""))</f>
        <v/>
      </c>
      <c r="AZ192" s="7" t="str">
        <f ca="1">IF(C192="","",IF(COUNTIFS(CHECKLISTS!$B$2:$B$2000,C192,CHECKLISTS!$AH$2:$AH$2000,"Válido",CHECKLISTS!$AG$2:$AG$2000,"&gt;="&amp;INT(IF(AO192="",TODAY(),AO192)))+COUNTIFS(CHECKLISTS!$B$2:$B$2000,C192,CHECKLISTS!$AH$2:$AH$2000,"Vence &lt;=7d",CHECKLISTS!$AG$2:$AG$2000,"&gt;="&amp;INT(IF(AO192="",TODAY(),AO192)))&gt;0,"Sim","Não"))</f>
        <v/>
      </c>
      <c r="BA192" s="13" t="str">
        <f>IF(C192="","",IF(COUNTIFS(CHECKLISTS!$B$2:$B$2000,C192,CHECKLISTS!$AF$2:$AF$2000,"Aprovado")=0,"",SUMPRODUCT(MAX((CHECKLISTS!$B$2:$B$2000=C192)*CHECKLISTS!$AG$2:$AG$2000))))</f>
        <v/>
      </c>
      <c r="BB192" s="7" t="str">
        <f>IF(A192="","",IF(COUNTIFS(SMP!$B$2:$B$2000,A192,SMP!$I$2:$I$2000,"Liberada")+COUNTIFS(SMP!$B$2:$B$2000,A192,SMP!$I$2:$I$2000,"Em andamento")+COUNTIFS(SMP!$B$2:$B$2000,A192,SMP!$I$2:$I$2000,"Finalizada")&gt;0,"Sim","Não"))</f>
        <v/>
      </c>
      <c r="BC192" s="7" t="str">
        <f>IF(A192="","",IFERROR(INDEX(SMP!$A:$A,MATCH(A192,SMP!$B:$B,0)),"—"))</f>
        <v/>
      </c>
      <c r="BD192" s="7" t="str">
        <f>IF(A192="","",IFERROR(INDEX(SMP!$I:$I,MATCH(A192,SMP!$B:$B,0)),"Não aberta"))</f>
        <v/>
      </c>
      <c r="BE192" s="7" t="str">
        <f>IF(A192="","",IFERROR(INDEX(SMP!$D:$D,MATCH(A192,SMP!$B:$B,0)),""))</f>
        <v/>
      </c>
      <c r="BF192" s="7" t="str">
        <f>IF(A192="","",IF(COUNTIFS(AVERBACOES!$B$2:$B$2000,A192,AVERBACOES!$Q$2:$Q$2000,"Averbado completo")+COUNTIFS(AVERBACOES!$B$2:$B$2000,A192,AVERBACOES!$Q$2:$Q$2000,"Averbado CRT")+COUNTIFS(AVERBACOES!$B$2:$B$2000,A192,AVERBACOES!$Q$2:$Q$2000,"Averbado CT-e")+COUNTIFS(AVERBACOES!$B$2:$B$2000,A192,AVERBACOES!$Q$2:$Q$2000,"Averbado MDF-e")+COUNTIFS(AVERBACOES!$B$2:$B$2000,A192,AVERBACOES!$Q$2:$Q$2000,"Averbado pelo embarcador")&gt;0,"Sim","Não"))</f>
        <v/>
      </c>
      <c r="BG192" s="7" t="str">
        <f>IF(A192="","",IFERROR(INDEX(AVERBACOES!$L:$L,MATCH(A192,AVERBACOES!$B:$B,0)),"—"))</f>
        <v/>
      </c>
      <c r="BH192" s="7"/>
      <c r="BI192" s="7"/>
      <c r="BJ192" s="7"/>
      <c r="BK192" s="7"/>
      <c r="BL192" s="7"/>
      <c r="BM192" s="7">
        <f t="shared" si="36"/>
        <v>0</v>
      </c>
      <c r="BN192" s="7" t="str">
        <f t="shared" si="37"/>
        <v/>
      </c>
      <c r="BO192" s="7" t="str">
        <f t="shared" si="38"/>
        <v/>
      </c>
      <c r="BP192" s="7" t="str">
        <f t="shared" si="39"/>
        <v/>
      </c>
      <c r="BQ192" s="7" t="str">
        <f t="shared" si="40"/>
        <v/>
      </c>
      <c r="BR192" s="12"/>
      <c r="BS192" s="7" t="str">
        <f t="shared" si="41"/>
        <v/>
      </c>
      <c r="BT192" s="7" t="str">
        <f>IF(C192="","",IF(BV192=0,"Sem posição registrada",IFERROR(INDEX(POSICOES!$E:$E,MATCH(C192&amp;"#"&amp;ROUND(BV192*1440,0),POSICOES!$R:$R,0)),"?")))</f>
        <v/>
      </c>
      <c r="BU192" s="7" t="str">
        <f>IF(OR(C192="",BV192=0),"",IFERROR(INDEX(POSICOES!$F:$F,MATCH(C192&amp;"#"&amp;ROUND(BV192*1440,0),POSICOES!$R:$R,0))&amp;"/"&amp;INDEX(POSICOES!$G:$G,MATCH(C192&amp;"#"&amp;ROUND(BV192*1440,0),POSICOES!$R:$R,0))&amp;" - "&amp;INDEX(POSICOES!$H:$H,MATCH(C192&amp;"#"&amp;ROUND(BV192*1440,0),POSICOES!$R:$R,0)),""))</f>
        <v/>
      </c>
      <c r="BV192" s="14">
        <f>IF(C192="",0,SUMPRODUCT(MAX((POSICOES!$C$2:$C$3000=C192)*POSICOES!$B$2:$B$3000)))</f>
        <v>0</v>
      </c>
      <c r="BW192" s="7" t="str">
        <f t="shared" ca="1" si="42"/>
        <v/>
      </c>
      <c r="BX192" s="7" t="str">
        <f t="shared" ca="1" si="43"/>
        <v/>
      </c>
      <c r="BY192" s="12"/>
      <c r="BZ192" s="12"/>
      <c r="CA192" s="7" t="str">
        <f>IF(A192="","",IF(COUNTIFS(FRONTEIRA!$B$2:$B$2000,A192,FRONTEIRA!$AA$2:$AA$2000,"Sim")=0,"",ROUND(SUMIFS(FRONTEIRA!$Y$2:$Y$2000,FRONTEIRA!$B$2:$B$2000,A192,FRONTEIRA!$AA$2:$AA$2000,"Sim"),1)))</f>
        <v/>
      </c>
      <c r="CB192" s="7" t="str">
        <f>IF(A192="","",IFERROR(INDEX(FRONTEIRA!$L:$L,MATCH(A192,FRONTEIRA!$B:$B,0)),""))</f>
        <v/>
      </c>
      <c r="CC192" s="7" t="str">
        <f>IF(A192="","",IF(COUNTIFS(OCORRENCIAS!$B$2:$B$2000,A192,OCORRENCIAS!$Z$2:$Z$2000,"Sim")&gt;0,"Sim","Não"))</f>
        <v/>
      </c>
      <c r="CD192" s="7" t="str">
        <f t="shared" si="44"/>
        <v/>
      </c>
      <c r="CE192" s="7"/>
      <c r="CF192" s="7" t="str">
        <f t="shared" ca="1" si="45"/>
        <v xml:space="preserve">Motorista GR; Motorista seguradora; Veículo GR; Checklist; Espelhamento; SMP; Averbação; </v>
      </c>
      <c r="CG192" s="7" t="str">
        <f t="shared" si="46"/>
        <v/>
      </c>
      <c r="CH192" s="7" t="str">
        <f t="shared" si="47"/>
        <v/>
      </c>
      <c r="CI192" s="7" t="str">
        <f t="shared" si="48"/>
        <v>Não</v>
      </c>
      <c r="CJ192" s="7" t="str">
        <f t="shared" si="49"/>
        <v/>
      </c>
      <c r="CK192" s="7"/>
      <c r="CL192" s="7"/>
      <c r="CM192" s="7"/>
      <c r="CN192" s="12"/>
      <c r="CO192" s="7"/>
      <c r="CP192" s="7" t="str">
        <f t="shared" ca="1" si="50"/>
        <v/>
      </c>
    </row>
    <row r="193" spans="1:94" x14ac:dyDescent="0.25">
      <c r="A193" s="7"/>
      <c r="B193" s="12"/>
      <c r="C193" s="7"/>
      <c r="D193" s="7"/>
      <c r="E193" s="7"/>
      <c r="F193" s="7" t="str">
        <f>IF(C193="","",IFERROR(INDEX(VEICULOS!$C:$C,MATCH(C193,VEICULOS!$A:$A,0)),"?")&amp;IF(D193="",""," + "&amp;IFERROR(INDEX(VEICULOS!$C:$C,MATCH(D193,VEICULOS!$A:$A,0)),"?"))&amp;IF(E193="",""," + "&amp;IFERROR(INDEX(VEICULOS!$C:$C,MATCH(E193,VEICULOS!$A:$A,0)),"?")))</f>
        <v/>
      </c>
      <c r="G193" s="7" t="str">
        <f>IF(C193="","",IFERROR(INDEX(VEICULOS!$I:$I,MATCH(C193,VEICULOS!$A:$A,0)),"Não cadastrado"))</f>
        <v/>
      </c>
      <c r="H193" s="7"/>
      <c r="I193" s="7" t="str">
        <f>IF(H193="","",IFERROR(INDEX(MOTORISTAS!$B:$B,MATCH(H193,MOTORISTAS!$A:$A,0)),"Não cadastrado"))</f>
        <v/>
      </c>
      <c r="J193" s="7"/>
      <c r="K193" s="7"/>
      <c r="L193" s="7" t="str">
        <f>IF(K193="","",IFERROR(INDEX(MOTORISTAS!$B:$B,MATCH(K193,MOTORISTAS!$A:$A,0)),"Não cadastrado"))</f>
        <v/>
      </c>
      <c r="M193" s="7" t="str">
        <f>IF(H193="","",IFERROR(INDEX(MOTORISTAS!$AA:$AA,MATCH(H193,MOTORISTAS!$A:$A,0)),"Não cadastrado"))</f>
        <v/>
      </c>
      <c r="N193" s="7" t="str">
        <f>IF(H193="","",IF(COUNTIFS(CONSULTAS!$C$2:$C$2000,H193,CONSULTAS!$E$2:$E$2000,"GR",CONSULTAS!$S$2:$S$2000,"Sim")&gt;0,"Sim","Não"))</f>
        <v/>
      </c>
      <c r="O193" s="7" t="str">
        <f>IF(H193="","",IFERROR(INDEX(CONSULTAS!$L:$L,MATCH(H193&amp;"#GR",CONSULTAS!$T:$T,0)),"—"))</f>
        <v/>
      </c>
      <c r="P193" s="13" t="str">
        <f>IF(H193="","",IFERROR(INDEX(CONSULTAS!$Q:$Q,MATCH(H193&amp;"#GR",CONSULTAS!$T:$T,0)),""))</f>
        <v/>
      </c>
      <c r="Q193" s="7" t="str">
        <f>IF(H193="","",IF(COUNTIFS(CONSULTAS!$C$2:$C$2000,H193,CONSULTAS!$E$2:$E$2000,"Seguradora",CONSULTAS!$S$2:$S$2000,"Sim")&gt;0,"Sim","Não"))</f>
        <v/>
      </c>
      <c r="R193" s="7" t="str">
        <f>IF(H193="","",IFERROR(INDEX(CONSULTAS!$L:$L,MATCH(H193&amp;"#Seguradora",CONSULTAS!$T:$T,0)),"—"))</f>
        <v/>
      </c>
      <c r="S193" s="13" t="str">
        <f>IF(H193="","",IFERROR(INDEX(CONSULTAS!$Q:$Q,MATCH(H193&amp;"#Seguradora",CONSULTAS!$T:$T,0)),""))</f>
        <v/>
      </c>
      <c r="T193" s="10" t="str">
        <f>IF(H193="","",IFERROR(INDEX(CONSULTAS!$N:$N,MATCH(H193&amp;"#GR",CONSULTAS!$T:$T,0)),""))</f>
        <v/>
      </c>
      <c r="U193" s="7" t="str">
        <f>IF(K193="","N/A",IF(AND(COUNTIFS(CONSULTAS!$C$2:$C$2000,K193,CONSULTAS!$E$2:$E$2000,"GR",CONSULTAS!$S$2:$S$2000,"Sim")&gt;0,COUNTIFS(CONSULTAS!$C$2:$C$2000,K193,CONSULTAS!$E$2:$E$2000,"Seguradora",CONSULTAS!$S$2:$S$2000,"Sim")&gt;0),"Sim","Não"))</f>
        <v>N/A</v>
      </c>
      <c r="V193" s="7" t="str">
        <f>IF(C193="","",IFERROR(INDEX(VEICULOS!$X:$X,MATCH(C193,VEICULOS!$A:$A,0)),"Não"))</f>
        <v/>
      </c>
      <c r="W193" s="7"/>
      <c r="X193" s="7"/>
      <c r="Y193" s="7"/>
      <c r="Z193" s="10"/>
      <c r="AA193" s="7"/>
      <c r="AB193" s="10" t="str">
        <f t="shared" si="34"/>
        <v/>
      </c>
      <c r="AC193" s="7">
        <f>IF(OR(Y193="",AB193=""),0,SUMPRODUCT((PGR_REGRAS!$C$2:$C$61=Y193)*(PGR_REGRAS!$D$2:$D$61&lt;=AB193)*(PGR_REGRAS!$E$2:$E$61&gt;=AB193)*(PGR_REGRAS!$C$2:$C$61&lt;&gt;"")*ROW(PGR_REGRAS!$C$2:$C$61)))</f>
        <v>0</v>
      </c>
      <c r="AD193" s="7" t="str">
        <f>IF(AC193=0,IF(Y193="","","Sem regra - consultar seguradora"),INDEX(PGR_REGRAS!$A:$A,AC193))</f>
        <v/>
      </c>
      <c r="AE193" s="7" t="str">
        <f>IF(AC193=0,"",INDEX(PGR_REGRAS!$T:$T,AC193))</f>
        <v/>
      </c>
      <c r="AF193" s="7" t="str">
        <f>IF(AC193=0,"",INDEX(PGR_REGRAS!$I:$I,AC193))</f>
        <v/>
      </c>
      <c r="AG193" s="7" t="str">
        <f>IF(AC193=0,"",INDEX(PGR_REGRAS!$K:$K,AC193))</f>
        <v/>
      </c>
      <c r="AH193" s="7" t="str">
        <f t="shared" si="35"/>
        <v/>
      </c>
      <c r="AI193" s="7"/>
      <c r="AJ193" s="7"/>
      <c r="AK193" s="7"/>
      <c r="AL193" s="7"/>
      <c r="AM193" s="7"/>
      <c r="AN193" s="7"/>
      <c r="AO193" s="13"/>
      <c r="AP193" s="12"/>
      <c r="AQ193" s="12"/>
      <c r="AR193" s="7" t="str">
        <f>IF(C193="","",IFERROR(INDEX(RASTREADORES!$F:$F,MATCH(C193&amp;"#Principal",RASTREADORES!$Y:$Y,0))&amp;" ("&amp;INDEX(RASTREADORES!$G:$G,MATCH(C193&amp;"#Principal",RASTREADORES!$Y:$Y,0))&amp;")","Sem rastreador principal"))</f>
        <v/>
      </c>
      <c r="AS193" s="7" t="str">
        <f>IF(C193="","",IFERROR(INDEX(RASTREADORES!$H:$H,MATCH(C193&amp;"#Principal",RASTREADORES!$Y:$Y,0)),"—"))</f>
        <v/>
      </c>
      <c r="AT193" s="7" t="str">
        <f>IF(C193="","",IFERROR(INDEX(RASTREADORES!$A:$A,MATCH(C193&amp;"#Redundante",RASTREADORES!$Y:$Y,0)),IFERROR(INDEX(RASTREADORES!$A:$A,MATCH(C193&amp;"#Isca retornável",RASTREADORES!$Y:$Y,0)),IFERROR(INDEX(RASTREADORES!$A:$A,MATCH(C193&amp;"#Isca descartável",RASTREADORES!$Y:$Y,0)),"Nenhum"))))</f>
        <v/>
      </c>
      <c r="AU193" s="7" t="str">
        <f>IF(C193="","",IFERROR(INDEX(RASTREADORES!$L:$L,MATCH(C193&amp;"#Principal",RASTREADORES!$Y:$Y,0)),""))</f>
        <v/>
      </c>
      <c r="AV193" s="7" t="str">
        <f>IF(C193="","",IF(COUNTIFS(ESPELHAMENTOS!$B$2:$B$2000,C193,ESPELHAMENTOS!$O$2:$O$2000,"Sim")&gt;0,"Sim","Não"))</f>
        <v/>
      </c>
      <c r="AW193" s="7" t="str">
        <f>IF(C193="","",COUNTIFS(ESPELHAMENTOS!$B$2:$B$2000,C193,ESPELHAMENTOS!$O$2:$O$2000,"Sim"))</f>
        <v/>
      </c>
      <c r="AX193" s="7" t="str">
        <f>IF(C193="","",IF(COUNTIFS(ESPELHAMENTOS!$B$2:$B$2000,C193,ESPELHAMENTOS!$O$2:$O$2000,"Sim",ESPELHAMENTOS!$E$2:$E$2000,"GR transportadora")&gt;0,"Sim","Não"))</f>
        <v/>
      </c>
      <c r="AY193" s="7" t="str">
        <f>IF(OR(AQ193="",C193=""),"",IFERROR(ROUND((AQ193-SUMPRODUCT(MIN((ESPELHAMENTOS!$C$2:$C$2000=A193)*ESPELHAMENTOS!$H$2:$H$2000+(ESPELHAMENTOS!$C$2:$C$2000&lt;&gt;A193)*99999)))*24,1),""))</f>
        <v/>
      </c>
      <c r="AZ193" s="7" t="str">
        <f ca="1">IF(C193="","",IF(COUNTIFS(CHECKLISTS!$B$2:$B$2000,C193,CHECKLISTS!$AH$2:$AH$2000,"Válido",CHECKLISTS!$AG$2:$AG$2000,"&gt;="&amp;INT(IF(AO193="",TODAY(),AO193)))+COUNTIFS(CHECKLISTS!$B$2:$B$2000,C193,CHECKLISTS!$AH$2:$AH$2000,"Vence &lt;=7d",CHECKLISTS!$AG$2:$AG$2000,"&gt;="&amp;INT(IF(AO193="",TODAY(),AO193)))&gt;0,"Sim","Não"))</f>
        <v/>
      </c>
      <c r="BA193" s="13" t="str">
        <f>IF(C193="","",IF(COUNTIFS(CHECKLISTS!$B$2:$B$2000,C193,CHECKLISTS!$AF$2:$AF$2000,"Aprovado")=0,"",SUMPRODUCT(MAX((CHECKLISTS!$B$2:$B$2000=C193)*CHECKLISTS!$AG$2:$AG$2000))))</f>
        <v/>
      </c>
      <c r="BB193" s="7" t="str">
        <f>IF(A193="","",IF(COUNTIFS(SMP!$B$2:$B$2000,A193,SMP!$I$2:$I$2000,"Liberada")+COUNTIFS(SMP!$B$2:$B$2000,A193,SMP!$I$2:$I$2000,"Em andamento")+COUNTIFS(SMP!$B$2:$B$2000,A193,SMP!$I$2:$I$2000,"Finalizada")&gt;0,"Sim","Não"))</f>
        <v/>
      </c>
      <c r="BC193" s="7" t="str">
        <f>IF(A193="","",IFERROR(INDEX(SMP!$A:$A,MATCH(A193,SMP!$B:$B,0)),"—"))</f>
        <v/>
      </c>
      <c r="BD193" s="7" t="str">
        <f>IF(A193="","",IFERROR(INDEX(SMP!$I:$I,MATCH(A193,SMP!$B:$B,0)),"Não aberta"))</f>
        <v/>
      </c>
      <c r="BE193" s="7" t="str">
        <f>IF(A193="","",IFERROR(INDEX(SMP!$D:$D,MATCH(A193,SMP!$B:$B,0)),""))</f>
        <v/>
      </c>
      <c r="BF193" s="7" t="str">
        <f>IF(A193="","",IF(COUNTIFS(AVERBACOES!$B$2:$B$2000,A193,AVERBACOES!$Q$2:$Q$2000,"Averbado completo")+COUNTIFS(AVERBACOES!$B$2:$B$2000,A193,AVERBACOES!$Q$2:$Q$2000,"Averbado CRT")+COUNTIFS(AVERBACOES!$B$2:$B$2000,A193,AVERBACOES!$Q$2:$Q$2000,"Averbado CT-e")+COUNTIFS(AVERBACOES!$B$2:$B$2000,A193,AVERBACOES!$Q$2:$Q$2000,"Averbado MDF-e")+COUNTIFS(AVERBACOES!$B$2:$B$2000,A193,AVERBACOES!$Q$2:$Q$2000,"Averbado pelo embarcador")&gt;0,"Sim","Não"))</f>
        <v/>
      </c>
      <c r="BG193" s="7" t="str">
        <f>IF(A193="","",IFERROR(INDEX(AVERBACOES!$L:$L,MATCH(A193,AVERBACOES!$B:$B,0)),"—"))</f>
        <v/>
      </c>
      <c r="BH193" s="7"/>
      <c r="BI193" s="7"/>
      <c r="BJ193" s="7"/>
      <c r="BK193" s="7"/>
      <c r="BL193" s="7"/>
      <c r="BM193" s="7">
        <f t="shared" si="36"/>
        <v>0</v>
      </c>
      <c r="BN193" s="7" t="str">
        <f t="shared" si="37"/>
        <v/>
      </c>
      <c r="BO193" s="7" t="str">
        <f t="shared" si="38"/>
        <v/>
      </c>
      <c r="BP193" s="7" t="str">
        <f t="shared" si="39"/>
        <v/>
      </c>
      <c r="BQ193" s="7" t="str">
        <f t="shared" si="40"/>
        <v/>
      </c>
      <c r="BR193" s="12"/>
      <c r="BS193" s="7" t="str">
        <f t="shared" si="41"/>
        <v/>
      </c>
      <c r="BT193" s="7" t="str">
        <f>IF(C193="","",IF(BV193=0,"Sem posição registrada",IFERROR(INDEX(POSICOES!$E:$E,MATCH(C193&amp;"#"&amp;ROUND(BV193*1440,0),POSICOES!$R:$R,0)),"?")))</f>
        <v/>
      </c>
      <c r="BU193" s="7" t="str">
        <f>IF(OR(C193="",BV193=0),"",IFERROR(INDEX(POSICOES!$F:$F,MATCH(C193&amp;"#"&amp;ROUND(BV193*1440,0),POSICOES!$R:$R,0))&amp;"/"&amp;INDEX(POSICOES!$G:$G,MATCH(C193&amp;"#"&amp;ROUND(BV193*1440,0),POSICOES!$R:$R,0))&amp;" - "&amp;INDEX(POSICOES!$H:$H,MATCH(C193&amp;"#"&amp;ROUND(BV193*1440,0),POSICOES!$R:$R,0)),""))</f>
        <v/>
      </c>
      <c r="BV193" s="14">
        <f>IF(C193="",0,SUMPRODUCT(MAX((POSICOES!$C$2:$C$3000=C193)*POSICOES!$B$2:$B$3000)))</f>
        <v>0</v>
      </c>
      <c r="BW193" s="7" t="str">
        <f t="shared" ca="1" si="42"/>
        <v/>
      </c>
      <c r="BX193" s="7" t="str">
        <f t="shared" ca="1" si="43"/>
        <v/>
      </c>
      <c r="BY193" s="12"/>
      <c r="BZ193" s="12"/>
      <c r="CA193" s="7" t="str">
        <f>IF(A193="","",IF(COUNTIFS(FRONTEIRA!$B$2:$B$2000,A193,FRONTEIRA!$AA$2:$AA$2000,"Sim")=0,"",ROUND(SUMIFS(FRONTEIRA!$Y$2:$Y$2000,FRONTEIRA!$B$2:$B$2000,A193,FRONTEIRA!$AA$2:$AA$2000,"Sim"),1)))</f>
        <v/>
      </c>
      <c r="CB193" s="7" t="str">
        <f>IF(A193="","",IFERROR(INDEX(FRONTEIRA!$L:$L,MATCH(A193,FRONTEIRA!$B:$B,0)),""))</f>
        <v/>
      </c>
      <c r="CC193" s="7" t="str">
        <f>IF(A193="","",IF(COUNTIFS(OCORRENCIAS!$B$2:$B$2000,A193,OCORRENCIAS!$Z$2:$Z$2000,"Sim")&gt;0,"Sim","Não"))</f>
        <v/>
      </c>
      <c r="CD193" s="7" t="str">
        <f t="shared" si="44"/>
        <v/>
      </c>
      <c r="CE193" s="7"/>
      <c r="CF193" s="7" t="str">
        <f t="shared" ca="1" si="45"/>
        <v xml:space="preserve">Motorista GR; Motorista seguradora; Veículo GR; Checklist; Espelhamento; SMP; Averbação; </v>
      </c>
      <c r="CG193" s="7" t="str">
        <f t="shared" si="46"/>
        <v/>
      </c>
      <c r="CH193" s="7" t="str">
        <f t="shared" si="47"/>
        <v/>
      </c>
      <c r="CI193" s="7" t="str">
        <f t="shared" si="48"/>
        <v>Não</v>
      </c>
      <c r="CJ193" s="7" t="str">
        <f t="shared" si="49"/>
        <v/>
      </c>
      <c r="CK193" s="7"/>
      <c r="CL193" s="7"/>
      <c r="CM193" s="7"/>
      <c r="CN193" s="12"/>
      <c r="CO193" s="7"/>
      <c r="CP193" s="7" t="str">
        <f t="shared" ca="1" si="50"/>
        <v/>
      </c>
    </row>
    <row r="194" spans="1:94" x14ac:dyDescent="0.25">
      <c r="A194" s="7"/>
      <c r="B194" s="12"/>
      <c r="C194" s="7"/>
      <c r="D194" s="7"/>
      <c r="E194" s="7"/>
      <c r="F194" s="7" t="str">
        <f>IF(C194="","",IFERROR(INDEX(VEICULOS!$C:$C,MATCH(C194,VEICULOS!$A:$A,0)),"?")&amp;IF(D194="",""," + "&amp;IFERROR(INDEX(VEICULOS!$C:$C,MATCH(D194,VEICULOS!$A:$A,0)),"?"))&amp;IF(E194="",""," + "&amp;IFERROR(INDEX(VEICULOS!$C:$C,MATCH(E194,VEICULOS!$A:$A,0)),"?")))</f>
        <v/>
      </c>
      <c r="G194" s="7" t="str">
        <f>IF(C194="","",IFERROR(INDEX(VEICULOS!$I:$I,MATCH(C194,VEICULOS!$A:$A,0)),"Não cadastrado"))</f>
        <v/>
      </c>
      <c r="H194" s="7"/>
      <c r="I194" s="7" t="str">
        <f>IF(H194="","",IFERROR(INDEX(MOTORISTAS!$B:$B,MATCH(H194,MOTORISTAS!$A:$A,0)),"Não cadastrado"))</f>
        <v/>
      </c>
      <c r="J194" s="7"/>
      <c r="K194" s="7"/>
      <c r="L194" s="7" t="str">
        <f>IF(K194="","",IFERROR(INDEX(MOTORISTAS!$B:$B,MATCH(K194,MOTORISTAS!$A:$A,0)),"Não cadastrado"))</f>
        <v/>
      </c>
      <c r="M194" s="7" t="str">
        <f>IF(H194="","",IFERROR(INDEX(MOTORISTAS!$AA:$AA,MATCH(H194,MOTORISTAS!$A:$A,0)),"Não cadastrado"))</f>
        <v/>
      </c>
      <c r="N194" s="7" t="str">
        <f>IF(H194="","",IF(COUNTIFS(CONSULTAS!$C$2:$C$2000,H194,CONSULTAS!$E$2:$E$2000,"GR",CONSULTAS!$S$2:$S$2000,"Sim")&gt;0,"Sim","Não"))</f>
        <v/>
      </c>
      <c r="O194" s="7" t="str">
        <f>IF(H194="","",IFERROR(INDEX(CONSULTAS!$L:$L,MATCH(H194&amp;"#GR",CONSULTAS!$T:$T,0)),"—"))</f>
        <v/>
      </c>
      <c r="P194" s="13" t="str">
        <f>IF(H194="","",IFERROR(INDEX(CONSULTAS!$Q:$Q,MATCH(H194&amp;"#GR",CONSULTAS!$T:$T,0)),""))</f>
        <v/>
      </c>
      <c r="Q194" s="7" t="str">
        <f>IF(H194="","",IF(COUNTIFS(CONSULTAS!$C$2:$C$2000,H194,CONSULTAS!$E$2:$E$2000,"Seguradora",CONSULTAS!$S$2:$S$2000,"Sim")&gt;0,"Sim","Não"))</f>
        <v/>
      </c>
      <c r="R194" s="7" t="str">
        <f>IF(H194="","",IFERROR(INDEX(CONSULTAS!$L:$L,MATCH(H194&amp;"#Seguradora",CONSULTAS!$T:$T,0)),"—"))</f>
        <v/>
      </c>
      <c r="S194" s="13" t="str">
        <f>IF(H194="","",IFERROR(INDEX(CONSULTAS!$Q:$Q,MATCH(H194&amp;"#Seguradora",CONSULTAS!$T:$T,0)),""))</f>
        <v/>
      </c>
      <c r="T194" s="10" t="str">
        <f>IF(H194="","",IFERROR(INDEX(CONSULTAS!$N:$N,MATCH(H194&amp;"#GR",CONSULTAS!$T:$T,0)),""))</f>
        <v/>
      </c>
      <c r="U194" s="7" t="str">
        <f>IF(K194="","N/A",IF(AND(COUNTIFS(CONSULTAS!$C$2:$C$2000,K194,CONSULTAS!$E$2:$E$2000,"GR",CONSULTAS!$S$2:$S$2000,"Sim")&gt;0,COUNTIFS(CONSULTAS!$C$2:$C$2000,K194,CONSULTAS!$E$2:$E$2000,"Seguradora",CONSULTAS!$S$2:$S$2000,"Sim")&gt;0),"Sim","Não"))</f>
        <v>N/A</v>
      </c>
      <c r="V194" s="7" t="str">
        <f>IF(C194="","",IFERROR(INDEX(VEICULOS!$X:$X,MATCH(C194,VEICULOS!$A:$A,0)),"Não"))</f>
        <v/>
      </c>
      <c r="W194" s="7"/>
      <c r="X194" s="7"/>
      <c r="Y194" s="7"/>
      <c r="Z194" s="10"/>
      <c r="AA194" s="7"/>
      <c r="AB194" s="10" t="str">
        <f t="shared" ref="AB194:AB257" si="51">IF(Z194="","",IF(AA194="USD",Z194*P_TAXA_USD,Z194))</f>
        <v/>
      </c>
      <c r="AC194" s="7">
        <f>IF(OR(Y194="",AB194=""),0,SUMPRODUCT((PGR_REGRAS!$C$2:$C$61=Y194)*(PGR_REGRAS!$D$2:$D$61&lt;=AB194)*(PGR_REGRAS!$E$2:$E$61&gt;=AB194)*(PGR_REGRAS!$C$2:$C$61&lt;&gt;"")*ROW(PGR_REGRAS!$C$2:$C$61)))</f>
        <v>0</v>
      </c>
      <c r="AD194" s="7" t="str">
        <f>IF(AC194=0,IF(Y194="","","Sem regra - consultar seguradora"),INDEX(PGR_REGRAS!$A:$A,AC194))</f>
        <v/>
      </c>
      <c r="AE194" s="7" t="str">
        <f>IF(AC194=0,"",INDEX(PGR_REGRAS!$T:$T,AC194))</f>
        <v/>
      </c>
      <c r="AF194" s="7" t="str">
        <f>IF(AC194=0,"",INDEX(PGR_REGRAS!$I:$I,AC194))</f>
        <v/>
      </c>
      <c r="AG194" s="7" t="str">
        <f>IF(AC194=0,"",INDEX(PGR_REGRAS!$K:$K,AC194))</f>
        <v/>
      </c>
      <c r="AH194" s="7" t="str">
        <f t="shared" ref="AH194:AH257" si="52">IF(AB194="","",IF(AB194&gt;P_LMG_REF,"Sim","Não"))</f>
        <v/>
      </c>
      <c r="AI194" s="7"/>
      <c r="AJ194" s="7"/>
      <c r="AK194" s="7"/>
      <c r="AL194" s="7"/>
      <c r="AM194" s="7"/>
      <c r="AN194" s="7"/>
      <c r="AO194" s="13"/>
      <c r="AP194" s="12"/>
      <c r="AQ194" s="12"/>
      <c r="AR194" s="7" t="str">
        <f>IF(C194="","",IFERROR(INDEX(RASTREADORES!$F:$F,MATCH(C194&amp;"#Principal",RASTREADORES!$Y:$Y,0))&amp;" ("&amp;INDEX(RASTREADORES!$G:$G,MATCH(C194&amp;"#Principal",RASTREADORES!$Y:$Y,0))&amp;")","Sem rastreador principal"))</f>
        <v/>
      </c>
      <c r="AS194" s="7" t="str">
        <f>IF(C194="","",IFERROR(INDEX(RASTREADORES!$H:$H,MATCH(C194&amp;"#Principal",RASTREADORES!$Y:$Y,0)),"—"))</f>
        <v/>
      </c>
      <c r="AT194" s="7" t="str">
        <f>IF(C194="","",IFERROR(INDEX(RASTREADORES!$A:$A,MATCH(C194&amp;"#Redundante",RASTREADORES!$Y:$Y,0)),IFERROR(INDEX(RASTREADORES!$A:$A,MATCH(C194&amp;"#Isca retornável",RASTREADORES!$Y:$Y,0)),IFERROR(INDEX(RASTREADORES!$A:$A,MATCH(C194&amp;"#Isca descartável",RASTREADORES!$Y:$Y,0)),"Nenhum"))))</f>
        <v/>
      </c>
      <c r="AU194" s="7" t="str">
        <f>IF(C194="","",IFERROR(INDEX(RASTREADORES!$L:$L,MATCH(C194&amp;"#Principal",RASTREADORES!$Y:$Y,0)),""))</f>
        <v/>
      </c>
      <c r="AV194" s="7" t="str">
        <f>IF(C194="","",IF(COUNTIFS(ESPELHAMENTOS!$B$2:$B$2000,C194,ESPELHAMENTOS!$O$2:$O$2000,"Sim")&gt;0,"Sim","Não"))</f>
        <v/>
      </c>
      <c r="AW194" s="7" t="str">
        <f>IF(C194="","",COUNTIFS(ESPELHAMENTOS!$B$2:$B$2000,C194,ESPELHAMENTOS!$O$2:$O$2000,"Sim"))</f>
        <v/>
      </c>
      <c r="AX194" s="7" t="str">
        <f>IF(C194="","",IF(COUNTIFS(ESPELHAMENTOS!$B$2:$B$2000,C194,ESPELHAMENTOS!$O$2:$O$2000,"Sim",ESPELHAMENTOS!$E$2:$E$2000,"GR transportadora")&gt;0,"Sim","Não"))</f>
        <v/>
      </c>
      <c r="AY194" s="7" t="str">
        <f>IF(OR(AQ194="",C194=""),"",IFERROR(ROUND((AQ194-SUMPRODUCT(MIN((ESPELHAMENTOS!$C$2:$C$2000=A194)*ESPELHAMENTOS!$H$2:$H$2000+(ESPELHAMENTOS!$C$2:$C$2000&lt;&gt;A194)*99999)))*24,1),""))</f>
        <v/>
      </c>
      <c r="AZ194" s="7" t="str">
        <f ca="1">IF(C194="","",IF(COUNTIFS(CHECKLISTS!$B$2:$B$2000,C194,CHECKLISTS!$AH$2:$AH$2000,"Válido",CHECKLISTS!$AG$2:$AG$2000,"&gt;="&amp;INT(IF(AO194="",TODAY(),AO194)))+COUNTIFS(CHECKLISTS!$B$2:$B$2000,C194,CHECKLISTS!$AH$2:$AH$2000,"Vence &lt;=7d",CHECKLISTS!$AG$2:$AG$2000,"&gt;="&amp;INT(IF(AO194="",TODAY(),AO194)))&gt;0,"Sim","Não"))</f>
        <v/>
      </c>
      <c r="BA194" s="13" t="str">
        <f>IF(C194="","",IF(COUNTIFS(CHECKLISTS!$B$2:$B$2000,C194,CHECKLISTS!$AF$2:$AF$2000,"Aprovado")=0,"",SUMPRODUCT(MAX((CHECKLISTS!$B$2:$B$2000=C194)*CHECKLISTS!$AG$2:$AG$2000))))</f>
        <v/>
      </c>
      <c r="BB194" s="7" t="str">
        <f>IF(A194="","",IF(COUNTIFS(SMP!$B$2:$B$2000,A194,SMP!$I$2:$I$2000,"Liberada")+COUNTIFS(SMP!$B$2:$B$2000,A194,SMP!$I$2:$I$2000,"Em andamento")+COUNTIFS(SMP!$B$2:$B$2000,A194,SMP!$I$2:$I$2000,"Finalizada")&gt;0,"Sim","Não"))</f>
        <v/>
      </c>
      <c r="BC194" s="7" t="str">
        <f>IF(A194="","",IFERROR(INDEX(SMP!$A:$A,MATCH(A194,SMP!$B:$B,0)),"—"))</f>
        <v/>
      </c>
      <c r="BD194" s="7" t="str">
        <f>IF(A194="","",IFERROR(INDEX(SMP!$I:$I,MATCH(A194,SMP!$B:$B,0)),"Não aberta"))</f>
        <v/>
      </c>
      <c r="BE194" s="7" t="str">
        <f>IF(A194="","",IFERROR(INDEX(SMP!$D:$D,MATCH(A194,SMP!$B:$B,0)),""))</f>
        <v/>
      </c>
      <c r="BF194" s="7" t="str">
        <f>IF(A194="","",IF(COUNTIFS(AVERBACOES!$B$2:$B$2000,A194,AVERBACOES!$Q$2:$Q$2000,"Averbado completo")+COUNTIFS(AVERBACOES!$B$2:$B$2000,A194,AVERBACOES!$Q$2:$Q$2000,"Averbado CRT")+COUNTIFS(AVERBACOES!$B$2:$B$2000,A194,AVERBACOES!$Q$2:$Q$2000,"Averbado CT-e")+COUNTIFS(AVERBACOES!$B$2:$B$2000,A194,AVERBACOES!$Q$2:$Q$2000,"Averbado MDF-e")+COUNTIFS(AVERBACOES!$B$2:$B$2000,A194,AVERBACOES!$Q$2:$Q$2000,"Averbado pelo embarcador")&gt;0,"Sim","Não"))</f>
        <v/>
      </c>
      <c r="BG194" s="7" t="str">
        <f>IF(A194="","",IFERROR(INDEX(AVERBACOES!$L:$L,MATCH(A194,AVERBACOES!$B:$B,0)),"—"))</f>
        <v/>
      </c>
      <c r="BH194" s="7"/>
      <c r="BI194" s="7"/>
      <c r="BJ194" s="7"/>
      <c r="BK194" s="7"/>
      <c r="BL194" s="7"/>
      <c r="BM194" s="7">
        <f t="shared" ref="BM194:BM257" si="53">IF(BL194="",0,VALUE(LEFT(BL194,2)))</f>
        <v>0</v>
      </c>
      <c r="BN194" s="7" t="str">
        <f t="shared" ref="BN194:BN257" si="54">IF(A194="","",IF(AP194&lt;&gt;"","Sim","Não"))</f>
        <v/>
      </c>
      <c r="BO194" s="7" t="str">
        <f t="shared" ref="BO194:BO257" si="55">IF(A194="","",IF(OR(BM194=8,BM194=9,BM194=10,BM194=11,BM194=15),"Sim","Não"))</f>
        <v/>
      </c>
      <c r="BP194" s="7" t="str">
        <f t="shared" ref="BP194:BP257" si="56">IF(A194="","",IF(AND(BM194&gt;=12,BM194&lt;=14),"Sim","Não"))</f>
        <v/>
      </c>
      <c r="BQ194" s="7" t="str">
        <f t="shared" ref="BQ194:BQ257" si="57">IF(A194="","",IF(OR(AND(BM194&gt;=16,BM194&lt;=20),BR194&lt;&gt;""),"Sim","Não"))</f>
        <v/>
      </c>
      <c r="BR194" s="12"/>
      <c r="BS194" s="7" t="str">
        <f t="shared" ref="BS194:BS257" si="58">IF(A194="","",IF(OR(BM194=18,BM194=19,BM194=20),"Sim","Não"))</f>
        <v/>
      </c>
      <c r="BT194" s="7" t="str">
        <f>IF(C194="","",IF(BV194=0,"Sem posição registrada",IFERROR(INDEX(POSICOES!$E:$E,MATCH(C194&amp;"#"&amp;ROUND(BV194*1440,0),POSICOES!$R:$R,0)),"?")))</f>
        <v/>
      </c>
      <c r="BU194" s="7" t="str">
        <f>IF(OR(C194="",BV194=0),"",IFERROR(INDEX(POSICOES!$F:$F,MATCH(C194&amp;"#"&amp;ROUND(BV194*1440,0),POSICOES!$R:$R,0))&amp;"/"&amp;INDEX(POSICOES!$G:$G,MATCH(C194&amp;"#"&amp;ROUND(BV194*1440,0),POSICOES!$R:$R,0))&amp;" - "&amp;INDEX(POSICOES!$H:$H,MATCH(C194&amp;"#"&amp;ROUND(BV194*1440,0),POSICOES!$R:$R,0)),""))</f>
        <v/>
      </c>
      <c r="BV194" s="14">
        <f>IF(C194="",0,SUMPRODUCT(MAX((POSICOES!$C$2:$C$3000=C194)*POSICOES!$B$2:$B$3000)))</f>
        <v>0</v>
      </c>
      <c r="BW194" s="7" t="str">
        <f t="shared" ref="BW194:BW257" ca="1" si="59">IF(OR(BV194=0,BM194=0,BM194&gt;=20),"",ROUND((NOW()-BV194)*24,1))</f>
        <v/>
      </c>
      <c r="BX194" s="7" t="str">
        <f t="shared" ref="BX194:BX257" ca="1" si="60">IF(BW194="","",IF(BW194&lt;P_SINAL_ALERTA,"Online",IF(BW194&lt;P_SINAL_CRIT,"Sem sinal 1-4h","Sem sinal &gt;4h")))</f>
        <v/>
      </c>
      <c r="BY194" s="12"/>
      <c r="BZ194" s="12"/>
      <c r="CA194" s="7" t="str">
        <f>IF(A194="","",IF(COUNTIFS(FRONTEIRA!$B$2:$B$2000,A194,FRONTEIRA!$AA$2:$AA$2000,"Sim")=0,"",ROUND(SUMIFS(FRONTEIRA!$Y$2:$Y$2000,FRONTEIRA!$B$2:$B$2000,A194,FRONTEIRA!$AA$2:$AA$2000,"Sim"),1)))</f>
        <v/>
      </c>
      <c r="CB194" s="7" t="str">
        <f>IF(A194="","",IFERROR(INDEX(FRONTEIRA!$L:$L,MATCH(A194,FRONTEIRA!$B:$B,0)),""))</f>
        <v/>
      </c>
      <c r="CC194" s="7" t="str">
        <f>IF(A194="","",IF(COUNTIFS(OCORRENCIAS!$B$2:$B$2000,A194,OCORRENCIAS!$Z$2:$Z$2000,"Sim")&gt;0,"Sim","Não"))</f>
        <v/>
      </c>
      <c r="CD194" s="7" t="str">
        <f t="shared" ref="CD194:CD257" si="61">IF(A194="","",IF(AND(N194="Sim",Q194="Sim",OR(U194="Sim",U194="N/A"),V194="Sim",M194&lt;&gt;"Inapto",AZ194="Sim",AV194="Sim",BB194="Sim",BF194="Sim",OR(BK194="Sim",BK194="N/A"),OR(T194="",AB194="",AB194&lt;=T194),OR(AH194&lt;&gt;"Sim",CE194="Sim")),"APTO","BLOQUEADO"))</f>
        <v/>
      </c>
      <c r="CE194" s="7"/>
      <c r="CF194" s="7" t="str">
        <f t="shared" ref="CF194:CF257" ca="1" si="62">IF(N194&lt;&gt;"Sim","Motorista GR; ","")&amp;IF(Q194&lt;&gt;"Sim","Motorista seguradora; ","")&amp;IF(U194="Não","Motorista 2; ","")&amp;IF(V194&lt;&gt;"Sim","Veículo GR; ","")&amp;IF(M194="Inapto","Documentos do motorista; ","")&amp;IF(AZ194&lt;&gt;"Sim","Checklist; ","")&amp;IF(AV194&lt;&gt;"Sim","Espelhamento; ","")&amp;IF(BB194&lt;&gt;"Sim","SMP; ","")&amp;IF(BF194&lt;&gt;"Sim","Averbação; ","")&amp;IF(BK194="Não","Docs internacionais; ","")&amp;IF(AND(T194&lt;&gt;"",AB194&lt;&gt;"",AB194&gt;T194),"Valor acima do perfil; ","")&amp;IF(AND(AH194="Sim",CE194&lt;&gt;"Sim"),"Acima do LMG sem aprovação; ","")</f>
        <v xml:space="preserve">Motorista GR; Motorista seguradora; Veículo GR; Checklist; Espelhamento; SMP; Averbação; </v>
      </c>
      <c r="CG194" s="7" t="str">
        <f t="shared" ref="CG194:CG257" si="63">IF(A194="","",IF(CF194="","Nenhuma",LEFT(CF194,LEN(CF194)-2)))</f>
        <v/>
      </c>
      <c r="CH194" s="7" t="str">
        <f t="shared" ref="CH194:CH257" si="64">IF(A194="","",IF(AND(OR(BO194="Sim",BP194="Sim"),CD194="BLOQUEADO"),"Sim","Não"))</f>
        <v/>
      </c>
      <c r="CI194" s="7" t="str">
        <f t="shared" ref="CI194:CI257" si="65">IF(OR(C194="",BM194=0,BM194&gt;=20),"Não",IF(B194=SUMPRODUCT(MAX((C$2:C$2000=C194)*(BM$2:BM$2000&gt;0)*(BM$2:BM$2000&lt;20)*B$2:B$2000)),"Sim","Não"))</f>
        <v>Não</v>
      </c>
      <c r="CJ194" s="7" t="str">
        <f t="shared" ref="CJ194:CJ257" si="66">IF(A194="","","Viagem "&amp;A194&amp;" - Placa "&amp;C194&amp;" - "&amp;BL194&amp;" - Local: "&amp;BT194&amp;" - Motorista: "&amp;I194&amp;" (GR: "&amp;N194&amp;"; Seguradora: "&amp;Q194&amp;") - Rastreador: "&amp;AR194&amp;" no "&amp;AS194&amp;" - Espelhado: "&amp;AV194&amp;" - Checklist: "&amp;AZ194&amp;" - SMP: "&amp;BB194&amp;" - Averbado: "&amp;BF194&amp;" - Apto: "&amp;CD194&amp;" - Pendencias: "&amp;CG194)</f>
        <v/>
      </c>
      <c r="CK194" s="7"/>
      <c r="CL194" s="7"/>
      <c r="CM194" s="7"/>
      <c r="CN194" s="12"/>
      <c r="CO194" s="7"/>
      <c r="CP194" s="7" t="str">
        <f t="shared" ref="CP194:CP257" ca="1" si="67">IF(OR(CN194="",BM194&lt;7,BM194&gt;=20),"",IF((NOW()-CN194)*24&gt;P_ATUALIZ_MAX_H,"Sim","Não"))</f>
        <v/>
      </c>
    </row>
    <row r="195" spans="1:94" x14ac:dyDescent="0.25">
      <c r="A195" s="7"/>
      <c r="B195" s="12"/>
      <c r="C195" s="7"/>
      <c r="D195" s="7"/>
      <c r="E195" s="7"/>
      <c r="F195" s="7" t="str">
        <f>IF(C195="","",IFERROR(INDEX(VEICULOS!$C:$C,MATCH(C195,VEICULOS!$A:$A,0)),"?")&amp;IF(D195="",""," + "&amp;IFERROR(INDEX(VEICULOS!$C:$C,MATCH(D195,VEICULOS!$A:$A,0)),"?"))&amp;IF(E195="",""," + "&amp;IFERROR(INDEX(VEICULOS!$C:$C,MATCH(E195,VEICULOS!$A:$A,0)),"?")))</f>
        <v/>
      </c>
      <c r="G195" s="7" t="str">
        <f>IF(C195="","",IFERROR(INDEX(VEICULOS!$I:$I,MATCH(C195,VEICULOS!$A:$A,0)),"Não cadastrado"))</f>
        <v/>
      </c>
      <c r="H195" s="7"/>
      <c r="I195" s="7" t="str">
        <f>IF(H195="","",IFERROR(INDEX(MOTORISTAS!$B:$B,MATCH(H195,MOTORISTAS!$A:$A,0)),"Não cadastrado"))</f>
        <v/>
      </c>
      <c r="J195" s="7"/>
      <c r="K195" s="7"/>
      <c r="L195" s="7" t="str">
        <f>IF(K195="","",IFERROR(INDEX(MOTORISTAS!$B:$B,MATCH(K195,MOTORISTAS!$A:$A,0)),"Não cadastrado"))</f>
        <v/>
      </c>
      <c r="M195" s="7" t="str">
        <f>IF(H195="","",IFERROR(INDEX(MOTORISTAS!$AA:$AA,MATCH(H195,MOTORISTAS!$A:$A,0)),"Não cadastrado"))</f>
        <v/>
      </c>
      <c r="N195" s="7" t="str">
        <f>IF(H195="","",IF(COUNTIFS(CONSULTAS!$C$2:$C$2000,H195,CONSULTAS!$E$2:$E$2000,"GR",CONSULTAS!$S$2:$S$2000,"Sim")&gt;0,"Sim","Não"))</f>
        <v/>
      </c>
      <c r="O195" s="7" t="str">
        <f>IF(H195="","",IFERROR(INDEX(CONSULTAS!$L:$L,MATCH(H195&amp;"#GR",CONSULTAS!$T:$T,0)),"—"))</f>
        <v/>
      </c>
      <c r="P195" s="13" t="str">
        <f>IF(H195="","",IFERROR(INDEX(CONSULTAS!$Q:$Q,MATCH(H195&amp;"#GR",CONSULTAS!$T:$T,0)),""))</f>
        <v/>
      </c>
      <c r="Q195" s="7" t="str">
        <f>IF(H195="","",IF(COUNTIFS(CONSULTAS!$C$2:$C$2000,H195,CONSULTAS!$E$2:$E$2000,"Seguradora",CONSULTAS!$S$2:$S$2000,"Sim")&gt;0,"Sim","Não"))</f>
        <v/>
      </c>
      <c r="R195" s="7" t="str">
        <f>IF(H195="","",IFERROR(INDEX(CONSULTAS!$L:$L,MATCH(H195&amp;"#Seguradora",CONSULTAS!$T:$T,0)),"—"))</f>
        <v/>
      </c>
      <c r="S195" s="13" t="str">
        <f>IF(H195="","",IFERROR(INDEX(CONSULTAS!$Q:$Q,MATCH(H195&amp;"#Seguradora",CONSULTAS!$T:$T,0)),""))</f>
        <v/>
      </c>
      <c r="T195" s="10" t="str">
        <f>IF(H195="","",IFERROR(INDEX(CONSULTAS!$N:$N,MATCH(H195&amp;"#GR",CONSULTAS!$T:$T,0)),""))</f>
        <v/>
      </c>
      <c r="U195" s="7" t="str">
        <f>IF(K195="","N/A",IF(AND(COUNTIFS(CONSULTAS!$C$2:$C$2000,K195,CONSULTAS!$E$2:$E$2000,"GR",CONSULTAS!$S$2:$S$2000,"Sim")&gt;0,COUNTIFS(CONSULTAS!$C$2:$C$2000,K195,CONSULTAS!$E$2:$E$2000,"Seguradora",CONSULTAS!$S$2:$S$2000,"Sim")&gt;0),"Sim","Não"))</f>
        <v>N/A</v>
      </c>
      <c r="V195" s="7" t="str">
        <f>IF(C195="","",IFERROR(INDEX(VEICULOS!$X:$X,MATCH(C195,VEICULOS!$A:$A,0)),"Não"))</f>
        <v/>
      </c>
      <c r="W195" s="7"/>
      <c r="X195" s="7"/>
      <c r="Y195" s="7"/>
      <c r="Z195" s="10"/>
      <c r="AA195" s="7"/>
      <c r="AB195" s="10" t="str">
        <f t="shared" si="51"/>
        <v/>
      </c>
      <c r="AC195" s="7">
        <f>IF(OR(Y195="",AB195=""),0,SUMPRODUCT((PGR_REGRAS!$C$2:$C$61=Y195)*(PGR_REGRAS!$D$2:$D$61&lt;=AB195)*(PGR_REGRAS!$E$2:$E$61&gt;=AB195)*(PGR_REGRAS!$C$2:$C$61&lt;&gt;"")*ROW(PGR_REGRAS!$C$2:$C$61)))</f>
        <v>0</v>
      </c>
      <c r="AD195" s="7" t="str">
        <f>IF(AC195=0,IF(Y195="","","Sem regra - consultar seguradora"),INDEX(PGR_REGRAS!$A:$A,AC195))</f>
        <v/>
      </c>
      <c r="AE195" s="7" t="str">
        <f>IF(AC195=0,"",INDEX(PGR_REGRAS!$T:$T,AC195))</f>
        <v/>
      </c>
      <c r="AF195" s="7" t="str">
        <f>IF(AC195=0,"",INDEX(PGR_REGRAS!$I:$I,AC195))</f>
        <v/>
      </c>
      <c r="AG195" s="7" t="str">
        <f>IF(AC195=0,"",INDEX(PGR_REGRAS!$K:$K,AC195))</f>
        <v/>
      </c>
      <c r="AH195" s="7" t="str">
        <f t="shared" si="52"/>
        <v/>
      </c>
      <c r="AI195" s="7"/>
      <c r="AJ195" s="7"/>
      <c r="AK195" s="7"/>
      <c r="AL195" s="7"/>
      <c r="AM195" s="7"/>
      <c r="AN195" s="7"/>
      <c r="AO195" s="13"/>
      <c r="AP195" s="12"/>
      <c r="AQ195" s="12"/>
      <c r="AR195" s="7" t="str">
        <f>IF(C195="","",IFERROR(INDEX(RASTREADORES!$F:$F,MATCH(C195&amp;"#Principal",RASTREADORES!$Y:$Y,0))&amp;" ("&amp;INDEX(RASTREADORES!$G:$G,MATCH(C195&amp;"#Principal",RASTREADORES!$Y:$Y,0))&amp;")","Sem rastreador principal"))</f>
        <v/>
      </c>
      <c r="AS195" s="7" t="str">
        <f>IF(C195="","",IFERROR(INDEX(RASTREADORES!$H:$H,MATCH(C195&amp;"#Principal",RASTREADORES!$Y:$Y,0)),"—"))</f>
        <v/>
      </c>
      <c r="AT195" s="7" t="str">
        <f>IF(C195="","",IFERROR(INDEX(RASTREADORES!$A:$A,MATCH(C195&amp;"#Redundante",RASTREADORES!$Y:$Y,0)),IFERROR(INDEX(RASTREADORES!$A:$A,MATCH(C195&amp;"#Isca retornável",RASTREADORES!$Y:$Y,0)),IFERROR(INDEX(RASTREADORES!$A:$A,MATCH(C195&amp;"#Isca descartável",RASTREADORES!$Y:$Y,0)),"Nenhum"))))</f>
        <v/>
      </c>
      <c r="AU195" s="7" t="str">
        <f>IF(C195="","",IFERROR(INDEX(RASTREADORES!$L:$L,MATCH(C195&amp;"#Principal",RASTREADORES!$Y:$Y,0)),""))</f>
        <v/>
      </c>
      <c r="AV195" s="7" t="str">
        <f>IF(C195="","",IF(COUNTIFS(ESPELHAMENTOS!$B$2:$B$2000,C195,ESPELHAMENTOS!$O$2:$O$2000,"Sim")&gt;0,"Sim","Não"))</f>
        <v/>
      </c>
      <c r="AW195" s="7" t="str">
        <f>IF(C195="","",COUNTIFS(ESPELHAMENTOS!$B$2:$B$2000,C195,ESPELHAMENTOS!$O$2:$O$2000,"Sim"))</f>
        <v/>
      </c>
      <c r="AX195" s="7" t="str">
        <f>IF(C195="","",IF(COUNTIFS(ESPELHAMENTOS!$B$2:$B$2000,C195,ESPELHAMENTOS!$O$2:$O$2000,"Sim",ESPELHAMENTOS!$E$2:$E$2000,"GR transportadora")&gt;0,"Sim","Não"))</f>
        <v/>
      </c>
      <c r="AY195" s="7" t="str">
        <f>IF(OR(AQ195="",C195=""),"",IFERROR(ROUND((AQ195-SUMPRODUCT(MIN((ESPELHAMENTOS!$C$2:$C$2000=A195)*ESPELHAMENTOS!$H$2:$H$2000+(ESPELHAMENTOS!$C$2:$C$2000&lt;&gt;A195)*99999)))*24,1),""))</f>
        <v/>
      </c>
      <c r="AZ195" s="7" t="str">
        <f ca="1">IF(C195="","",IF(COUNTIFS(CHECKLISTS!$B$2:$B$2000,C195,CHECKLISTS!$AH$2:$AH$2000,"Válido",CHECKLISTS!$AG$2:$AG$2000,"&gt;="&amp;INT(IF(AO195="",TODAY(),AO195)))+COUNTIFS(CHECKLISTS!$B$2:$B$2000,C195,CHECKLISTS!$AH$2:$AH$2000,"Vence &lt;=7d",CHECKLISTS!$AG$2:$AG$2000,"&gt;="&amp;INT(IF(AO195="",TODAY(),AO195)))&gt;0,"Sim","Não"))</f>
        <v/>
      </c>
      <c r="BA195" s="13" t="str">
        <f>IF(C195="","",IF(COUNTIFS(CHECKLISTS!$B$2:$B$2000,C195,CHECKLISTS!$AF$2:$AF$2000,"Aprovado")=0,"",SUMPRODUCT(MAX((CHECKLISTS!$B$2:$B$2000=C195)*CHECKLISTS!$AG$2:$AG$2000))))</f>
        <v/>
      </c>
      <c r="BB195" s="7" t="str">
        <f>IF(A195="","",IF(COUNTIFS(SMP!$B$2:$B$2000,A195,SMP!$I$2:$I$2000,"Liberada")+COUNTIFS(SMP!$B$2:$B$2000,A195,SMP!$I$2:$I$2000,"Em andamento")+COUNTIFS(SMP!$B$2:$B$2000,A195,SMP!$I$2:$I$2000,"Finalizada")&gt;0,"Sim","Não"))</f>
        <v/>
      </c>
      <c r="BC195" s="7" t="str">
        <f>IF(A195="","",IFERROR(INDEX(SMP!$A:$A,MATCH(A195,SMP!$B:$B,0)),"—"))</f>
        <v/>
      </c>
      <c r="BD195" s="7" t="str">
        <f>IF(A195="","",IFERROR(INDEX(SMP!$I:$I,MATCH(A195,SMP!$B:$B,0)),"Não aberta"))</f>
        <v/>
      </c>
      <c r="BE195" s="7" t="str">
        <f>IF(A195="","",IFERROR(INDEX(SMP!$D:$D,MATCH(A195,SMP!$B:$B,0)),""))</f>
        <v/>
      </c>
      <c r="BF195" s="7" t="str">
        <f>IF(A195="","",IF(COUNTIFS(AVERBACOES!$B$2:$B$2000,A195,AVERBACOES!$Q$2:$Q$2000,"Averbado completo")+COUNTIFS(AVERBACOES!$B$2:$B$2000,A195,AVERBACOES!$Q$2:$Q$2000,"Averbado CRT")+COUNTIFS(AVERBACOES!$B$2:$B$2000,A195,AVERBACOES!$Q$2:$Q$2000,"Averbado CT-e")+COUNTIFS(AVERBACOES!$B$2:$B$2000,A195,AVERBACOES!$Q$2:$Q$2000,"Averbado MDF-e")+COUNTIFS(AVERBACOES!$B$2:$B$2000,A195,AVERBACOES!$Q$2:$Q$2000,"Averbado pelo embarcador")&gt;0,"Sim","Não"))</f>
        <v/>
      </c>
      <c r="BG195" s="7" t="str">
        <f>IF(A195="","",IFERROR(INDEX(AVERBACOES!$L:$L,MATCH(A195,AVERBACOES!$B:$B,0)),"—"))</f>
        <v/>
      </c>
      <c r="BH195" s="7"/>
      <c r="BI195" s="7"/>
      <c r="BJ195" s="7"/>
      <c r="BK195" s="7"/>
      <c r="BL195" s="7"/>
      <c r="BM195" s="7">
        <f t="shared" si="53"/>
        <v>0</v>
      </c>
      <c r="BN195" s="7" t="str">
        <f t="shared" si="54"/>
        <v/>
      </c>
      <c r="BO195" s="7" t="str">
        <f t="shared" si="55"/>
        <v/>
      </c>
      <c r="BP195" s="7" t="str">
        <f t="shared" si="56"/>
        <v/>
      </c>
      <c r="BQ195" s="7" t="str">
        <f t="shared" si="57"/>
        <v/>
      </c>
      <c r="BR195" s="12"/>
      <c r="BS195" s="7" t="str">
        <f t="shared" si="58"/>
        <v/>
      </c>
      <c r="BT195" s="7" t="str">
        <f>IF(C195="","",IF(BV195=0,"Sem posição registrada",IFERROR(INDEX(POSICOES!$E:$E,MATCH(C195&amp;"#"&amp;ROUND(BV195*1440,0),POSICOES!$R:$R,0)),"?")))</f>
        <v/>
      </c>
      <c r="BU195" s="7" t="str">
        <f>IF(OR(C195="",BV195=0),"",IFERROR(INDEX(POSICOES!$F:$F,MATCH(C195&amp;"#"&amp;ROUND(BV195*1440,0),POSICOES!$R:$R,0))&amp;"/"&amp;INDEX(POSICOES!$G:$G,MATCH(C195&amp;"#"&amp;ROUND(BV195*1440,0),POSICOES!$R:$R,0))&amp;" - "&amp;INDEX(POSICOES!$H:$H,MATCH(C195&amp;"#"&amp;ROUND(BV195*1440,0),POSICOES!$R:$R,0)),""))</f>
        <v/>
      </c>
      <c r="BV195" s="14">
        <f>IF(C195="",0,SUMPRODUCT(MAX((POSICOES!$C$2:$C$3000=C195)*POSICOES!$B$2:$B$3000)))</f>
        <v>0</v>
      </c>
      <c r="BW195" s="7" t="str">
        <f t="shared" ca="1" si="59"/>
        <v/>
      </c>
      <c r="BX195" s="7" t="str">
        <f t="shared" ca="1" si="60"/>
        <v/>
      </c>
      <c r="BY195" s="12"/>
      <c r="BZ195" s="12"/>
      <c r="CA195" s="7" t="str">
        <f>IF(A195="","",IF(COUNTIFS(FRONTEIRA!$B$2:$B$2000,A195,FRONTEIRA!$AA$2:$AA$2000,"Sim")=0,"",ROUND(SUMIFS(FRONTEIRA!$Y$2:$Y$2000,FRONTEIRA!$B$2:$B$2000,A195,FRONTEIRA!$AA$2:$AA$2000,"Sim"),1)))</f>
        <v/>
      </c>
      <c r="CB195" s="7" t="str">
        <f>IF(A195="","",IFERROR(INDEX(FRONTEIRA!$L:$L,MATCH(A195,FRONTEIRA!$B:$B,0)),""))</f>
        <v/>
      </c>
      <c r="CC195" s="7" t="str">
        <f>IF(A195="","",IF(COUNTIFS(OCORRENCIAS!$B$2:$B$2000,A195,OCORRENCIAS!$Z$2:$Z$2000,"Sim")&gt;0,"Sim","Não"))</f>
        <v/>
      </c>
      <c r="CD195" s="7" t="str">
        <f t="shared" si="61"/>
        <v/>
      </c>
      <c r="CE195" s="7"/>
      <c r="CF195" s="7" t="str">
        <f t="shared" ca="1" si="62"/>
        <v xml:space="preserve">Motorista GR; Motorista seguradora; Veículo GR; Checklist; Espelhamento; SMP; Averbação; </v>
      </c>
      <c r="CG195" s="7" t="str">
        <f t="shared" si="63"/>
        <v/>
      </c>
      <c r="CH195" s="7" t="str">
        <f t="shared" si="64"/>
        <v/>
      </c>
      <c r="CI195" s="7" t="str">
        <f t="shared" si="65"/>
        <v>Não</v>
      </c>
      <c r="CJ195" s="7" t="str">
        <f t="shared" si="66"/>
        <v/>
      </c>
      <c r="CK195" s="7"/>
      <c r="CL195" s="7"/>
      <c r="CM195" s="7"/>
      <c r="CN195" s="12"/>
      <c r="CO195" s="7"/>
      <c r="CP195" s="7" t="str">
        <f t="shared" ca="1" si="67"/>
        <v/>
      </c>
    </row>
    <row r="196" spans="1:94" x14ac:dyDescent="0.25">
      <c r="A196" s="7"/>
      <c r="B196" s="12"/>
      <c r="C196" s="7"/>
      <c r="D196" s="7"/>
      <c r="E196" s="7"/>
      <c r="F196" s="7" t="str">
        <f>IF(C196="","",IFERROR(INDEX(VEICULOS!$C:$C,MATCH(C196,VEICULOS!$A:$A,0)),"?")&amp;IF(D196="",""," + "&amp;IFERROR(INDEX(VEICULOS!$C:$C,MATCH(D196,VEICULOS!$A:$A,0)),"?"))&amp;IF(E196="",""," + "&amp;IFERROR(INDEX(VEICULOS!$C:$C,MATCH(E196,VEICULOS!$A:$A,0)),"?")))</f>
        <v/>
      </c>
      <c r="G196" s="7" t="str">
        <f>IF(C196="","",IFERROR(INDEX(VEICULOS!$I:$I,MATCH(C196,VEICULOS!$A:$A,0)),"Não cadastrado"))</f>
        <v/>
      </c>
      <c r="H196" s="7"/>
      <c r="I196" s="7" t="str">
        <f>IF(H196="","",IFERROR(INDEX(MOTORISTAS!$B:$B,MATCH(H196,MOTORISTAS!$A:$A,0)),"Não cadastrado"))</f>
        <v/>
      </c>
      <c r="J196" s="7"/>
      <c r="K196" s="7"/>
      <c r="L196" s="7" t="str">
        <f>IF(K196="","",IFERROR(INDEX(MOTORISTAS!$B:$B,MATCH(K196,MOTORISTAS!$A:$A,0)),"Não cadastrado"))</f>
        <v/>
      </c>
      <c r="M196" s="7" t="str">
        <f>IF(H196="","",IFERROR(INDEX(MOTORISTAS!$AA:$AA,MATCH(H196,MOTORISTAS!$A:$A,0)),"Não cadastrado"))</f>
        <v/>
      </c>
      <c r="N196" s="7" t="str">
        <f>IF(H196="","",IF(COUNTIFS(CONSULTAS!$C$2:$C$2000,H196,CONSULTAS!$E$2:$E$2000,"GR",CONSULTAS!$S$2:$S$2000,"Sim")&gt;0,"Sim","Não"))</f>
        <v/>
      </c>
      <c r="O196" s="7" t="str">
        <f>IF(H196="","",IFERROR(INDEX(CONSULTAS!$L:$L,MATCH(H196&amp;"#GR",CONSULTAS!$T:$T,0)),"—"))</f>
        <v/>
      </c>
      <c r="P196" s="13" t="str">
        <f>IF(H196="","",IFERROR(INDEX(CONSULTAS!$Q:$Q,MATCH(H196&amp;"#GR",CONSULTAS!$T:$T,0)),""))</f>
        <v/>
      </c>
      <c r="Q196" s="7" t="str">
        <f>IF(H196="","",IF(COUNTIFS(CONSULTAS!$C$2:$C$2000,H196,CONSULTAS!$E$2:$E$2000,"Seguradora",CONSULTAS!$S$2:$S$2000,"Sim")&gt;0,"Sim","Não"))</f>
        <v/>
      </c>
      <c r="R196" s="7" t="str">
        <f>IF(H196="","",IFERROR(INDEX(CONSULTAS!$L:$L,MATCH(H196&amp;"#Seguradora",CONSULTAS!$T:$T,0)),"—"))</f>
        <v/>
      </c>
      <c r="S196" s="13" t="str">
        <f>IF(H196="","",IFERROR(INDEX(CONSULTAS!$Q:$Q,MATCH(H196&amp;"#Seguradora",CONSULTAS!$T:$T,0)),""))</f>
        <v/>
      </c>
      <c r="T196" s="10" t="str">
        <f>IF(H196="","",IFERROR(INDEX(CONSULTAS!$N:$N,MATCH(H196&amp;"#GR",CONSULTAS!$T:$T,0)),""))</f>
        <v/>
      </c>
      <c r="U196" s="7" t="str">
        <f>IF(K196="","N/A",IF(AND(COUNTIFS(CONSULTAS!$C$2:$C$2000,K196,CONSULTAS!$E$2:$E$2000,"GR",CONSULTAS!$S$2:$S$2000,"Sim")&gt;0,COUNTIFS(CONSULTAS!$C$2:$C$2000,K196,CONSULTAS!$E$2:$E$2000,"Seguradora",CONSULTAS!$S$2:$S$2000,"Sim")&gt;0),"Sim","Não"))</f>
        <v>N/A</v>
      </c>
      <c r="V196" s="7" t="str">
        <f>IF(C196="","",IFERROR(INDEX(VEICULOS!$X:$X,MATCH(C196,VEICULOS!$A:$A,0)),"Não"))</f>
        <v/>
      </c>
      <c r="W196" s="7"/>
      <c r="X196" s="7"/>
      <c r="Y196" s="7"/>
      <c r="Z196" s="10"/>
      <c r="AA196" s="7"/>
      <c r="AB196" s="10" t="str">
        <f t="shared" si="51"/>
        <v/>
      </c>
      <c r="AC196" s="7">
        <f>IF(OR(Y196="",AB196=""),0,SUMPRODUCT((PGR_REGRAS!$C$2:$C$61=Y196)*(PGR_REGRAS!$D$2:$D$61&lt;=AB196)*(PGR_REGRAS!$E$2:$E$61&gt;=AB196)*(PGR_REGRAS!$C$2:$C$61&lt;&gt;"")*ROW(PGR_REGRAS!$C$2:$C$61)))</f>
        <v>0</v>
      </c>
      <c r="AD196" s="7" t="str">
        <f>IF(AC196=0,IF(Y196="","","Sem regra - consultar seguradora"),INDEX(PGR_REGRAS!$A:$A,AC196))</f>
        <v/>
      </c>
      <c r="AE196" s="7" t="str">
        <f>IF(AC196=0,"",INDEX(PGR_REGRAS!$T:$T,AC196))</f>
        <v/>
      </c>
      <c r="AF196" s="7" t="str">
        <f>IF(AC196=0,"",INDEX(PGR_REGRAS!$I:$I,AC196))</f>
        <v/>
      </c>
      <c r="AG196" s="7" t="str">
        <f>IF(AC196=0,"",INDEX(PGR_REGRAS!$K:$K,AC196))</f>
        <v/>
      </c>
      <c r="AH196" s="7" t="str">
        <f t="shared" si="52"/>
        <v/>
      </c>
      <c r="AI196" s="7"/>
      <c r="AJ196" s="7"/>
      <c r="AK196" s="7"/>
      <c r="AL196" s="7"/>
      <c r="AM196" s="7"/>
      <c r="AN196" s="7"/>
      <c r="AO196" s="13"/>
      <c r="AP196" s="12"/>
      <c r="AQ196" s="12"/>
      <c r="AR196" s="7" t="str">
        <f>IF(C196="","",IFERROR(INDEX(RASTREADORES!$F:$F,MATCH(C196&amp;"#Principal",RASTREADORES!$Y:$Y,0))&amp;" ("&amp;INDEX(RASTREADORES!$G:$G,MATCH(C196&amp;"#Principal",RASTREADORES!$Y:$Y,0))&amp;")","Sem rastreador principal"))</f>
        <v/>
      </c>
      <c r="AS196" s="7" t="str">
        <f>IF(C196="","",IFERROR(INDEX(RASTREADORES!$H:$H,MATCH(C196&amp;"#Principal",RASTREADORES!$Y:$Y,0)),"—"))</f>
        <v/>
      </c>
      <c r="AT196" s="7" t="str">
        <f>IF(C196="","",IFERROR(INDEX(RASTREADORES!$A:$A,MATCH(C196&amp;"#Redundante",RASTREADORES!$Y:$Y,0)),IFERROR(INDEX(RASTREADORES!$A:$A,MATCH(C196&amp;"#Isca retornável",RASTREADORES!$Y:$Y,0)),IFERROR(INDEX(RASTREADORES!$A:$A,MATCH(C196&amp;"#Isca descartável",RASTREADORES!$Y:$Y,0)),"Nenhum"))))</f>
        <v/>
      </c>
      <c r="AU196" s="7" t="str">
        <f>IF(C196="","",IFERROR(INDEX(RASTREADORES!$L:$L,MATCH(C196&amp;"#Principal",RASTREADORES!$Y:$Y,0)),""))</f>
        <v/>
      </c>
      <c r="AV196" s="7" t="str">
        <f>IF(C196="","",IF(COUNTIFS(ESPELHAMENTOS!$B$2:$B$2000,C196,ESPELHAMENTOS!$O$2:$O$2000,"Sim")&gt;0,"Sim","Não"))</f>
        <v/>
      </c>
      <c r="AW196" s="7" t="str">
        <f>IF(C196="","",COUNTIFS(ESPELHAMENTOS!$B$2:$B$2000,C196,ESPELHAMENTOS!$O$2:$O$2000,"Sim"))</f>
        <v/>
      </c>
      <c r="AX196" s="7" t="str">
        <f>IF(C196="","",IF(COUNTIFS(ESPELHAMENTOS!$B$2:$B$2000,C196,ESPELHAMENTOS!$O$2:$O$2000,"Sim",ESPELHAMENTOS!$E$2:$E$2000,"GR transportadora")&gt;0,"Sim","Não"))</f>
        <v/>
      </c>
      <c r="AY196" s="7" t="str">
        <f>IF(OR(AQ196="",C196=""),"",IFERROR(ROUND((AQ196-SUMPRODUCT(MIN((ESPELHAMENTOS!$C$2:$C$2000=A196)*ESPELHAMENTOS!$H$2:$H$2000+(ESPELHAMENTOS!$C$2:$C$2000&lt;&gt;A196)*99999)))*24,1),""))</f>
        <v/>
      </c>
      <c r="AZ196" s="7" t="str">
        <f ca="1">IF(C196="","",IF(COUNTIFS(CHECKLISTS!$B$2:$B$2000,C196,CHECKLISTS!$AH$2:$AH$2000,"Válido",CHECKLISTS!$AG$2:$AG$2000,"&gt;="&amp;INT(IF(AO196="",TODAY(),AO196)))+COUNTIFS(CHECKLISTS!$B$2:$B$2000,C196,CHECKLISTS!$AH$2:$AH$2000,"Vence &lt;=7d",CHECKLISTS!$AG$2:$AG$2000,"&gt;="&amp;INT(IF(AO196="",TODAY(),AO196)))&gt;0,"Sim","Não"))</f>
        <v/>
      </c>
      <c r="BA196" s="13" t="str">
        <f>IF(C196="","",IF(COUNTIFS(CHECKLISTS!$B$2:$B$2000,C196,CHECKLISTS!$AF$2:$AF$2000,"Aprovado")=0,"",SUMPRODUCT(MAX((CHECKLISTS!$B$2:$B$2000=C196)*CHECKLISTS!$AG$2:$AG$2000))))</f>
        <v/>
      </c>
      <c r="BB196" s="7" t="str">
        <f>IF(A196="","",IF(COUNTIFS(SMP!$B$2:$B$2000,A196,SMP!$I$2:$I$2000,"Liberada")+COUNTIFS(SMP!$B$2:$B$2000,A196,SMP!$I$2:$I$2000,"Em andamento")+COUNTIFS(SMP!$B$2:$B$2000,A196,SMP!$I$2:$I$2000,"Finalizada")&gt;0,"Sim","Não"))</f>
        <v/>
      </c>
      <c r="BC196" s="7" t="str">
        <f>IF(A196="","",IFERROR(INDEX(SMP!$A:$A,MATCH(A196,SMP!$B:$B,0)),"—"))</f>
        <v/>
      </c>
      <c r="BD196" s="7" t="str">
        <f>IF(A196="","",IFERROR(INDEX(SMP!$I:$I,MATCH(A196,SMP!$B:$B,0)),"Não aberta"))</f>
        <v/>
      </c>
      <c r="BE196" s="7" t="str">
        <f>IF(A196="","",IFERROR(INDEX(SMP!$D:$D,MATCH(A196,SMP!$B:$B,0)),""))</f>
        <v/>
      </c>
      <c r="BF196" s="7" t="str">
        <f>IF(A196="","",IF(COUNTIFS(AVERBACOES!$B$2:$B$2000,A196,AVERBACOES!$Q$2:$Q$2000,"Averbado completo")+COUNTIFS(AVERBACOES!$B$2:$B$2000,A196,AVERBACOES!$Q$2:$Q$2000,"Averbado CRT")+COUNTIFS(AVERBACOES!$B$2:$B$2000,A196,AVERBACOES!$Q$2:$Q$2000,"Averbado CT-e")+COUNTIFS(AVERBACOES!$B$2:$B$2000,A196,AVERBACOES!$Q$2:$Q$2000,"Averbado MDF-e")+COUNTIFS(AVERBACOES!$B$2:$B$2000,A196,AVERBACOES!$Q$2:$Q$2000,"Averbado pelo embarcador")&gt;0,"Sim","Não"))</f>
        <v/>
      </c>
      <c r="BG196" s="7" t="str">
        <f>IF(A196="","",IFERROR(INDEX(AVERBACOES!$L:$L,MATCH(A196,AVERBACOES!$B:$B,0)),"—"))</f>
        <v/>
      </c>
      <c r="BH196" s="7"/>
      <c r="BI196" s="7"/>
      <c r="BJ196" s="7"/>
      <c r="BK196" s="7"/>
      <c r="BL196" s="7"/>
      <c r="BM196" s="7">
        <f t="shared" si="53"/>
        <v>0</v>
      </c>
      <c r="BN196" s="7" t="str">
        <f t="shared" si="54"/>
        <v/>
      </c>
      <c r="BO196" s="7" t="str">
        <f t="shared" si="55"/>
        <v/>
      </c>
      <c r="BP196" s="7" t="str">
        <f t="shared" si="56"/>
        <v/>
      </c>
      <c r="BQ196" s="7" t="str">
        <f t="shared" si="57"/>
        <v/>
      </c>
      <c r="BR196" s="12"/>
      <c r="BS196" s="7" t="str">
        <f t="shared" si="58"/>
        <v/>
      </c>
      <c r="BT196" s="7" t="str">
        <f>IF(C196="","",IF(BV196=0,"Sem posição registrada",IFERROR(INDEX(POSICOES!$E:$E,MATCH(C196&amp;"#"&amp;ROUND(BV196*1440,0),POSICOES!$R:$R,0)),"?")))</f>
        <v/>
      </c>
      <c r="BU196" s="7" t="str">
        <f>IF(OR(C196="",BV196=0),"",IFERROR(INDEX(POSICOES!$F:$F,MATCH(C196&amp;"#"&amp;ROUND(BV196*1440,0),POSICOES!$R:$R,0))&amp;"/"&amp;INDEX(POSICOES!$G:$G,MATCH(C196&amp;"#"&amp;ROUND(BV196*1440,0),POSICOES!$R:$R,0))&amp;" - "&amp;INDEX(POSICOES!$H:$H,MATCH(C196&amp;"#"&amp;ROUND(BV196*1440,0),POSICOES!$R:$R,0)),""))</f>
        <v/>
      </c>
      <c r="BV196" s="14">
        <f>IF(C196="",0,SUMPRODUCT(MAX((POSICOES!$C$2:$C$3000=C196)*POSICOES!$B$2:$B$3000)))</f>
        <v>0</v>
      </c>
      <c r="BW196" s="7" t="str">
        <f t="shared" ca="1" si="59"/>
        <v/>
      </c>
      <c r="BX196" s="7" t="str">
        <f t="shared" ca="1" si="60"/>
        <v/>
      </c>
      <c r="BY196" s="12"/>
      <c r="BZ196" s="12"/>
      <c r="CA196" s="7" t="str">
        <f>IF(A196="","",IF(COUNTIFS(FRONTEIRA!$B$2:$B$2000,A196,FRONTEIRA!$AA$2:$AA$2000,"Sim")=0,"",ROUND(SUMIFS(FRONTEIRA!$Y$2:$Y$2000,FRONTEIRA!$B$2:$B$2000,A196,FRONTEIRA!$AA$2:$AA$2000,"Sim"),1)))</f>
        <v/>
      </c>
      <c r="CB196" s="7" t="str">
        <f>IF(A196="","",IFERROR(INDEX(FRONTEIRA!$L:$L,MATCH(A196,FRONTEIRA!$B:$B,0)),""))</f>
        <v/>
      </c>
      <c r="CC196" s="7" t="str">
        <f>IF(A196="","",IF(COUNTIFS(OCORRENCIAS!$B$2:$B$2000,A196,OCORRENCIAS!$Z$2:$Z$2000,"Sim")&gt;0,"Sim","Não"))</f>
        <v/>
      </c>
      <c r="CD196" s="7" t="str">
        <f t="shared" si="61"/>
        <v/>
      </c>
      <c r="CE196" s="7"/>
      <c r="CF196" s="7" t="str">
        <f t="shared" ca="1" si="62"/>
        <v xml:space="preserve">Motorista GR; Motorista seguradora; Veículo GR; Checklist; Espelhamento; SMP; Averbação; </v>
      </c>
      <c r="CG196" s="7" t="str">
        <f t="shared" si="63"/>
        <v/>
      </c>
      <c r="CH196" s="7" t="str">
        <f t="shared" si="64"/>
        <v/>
      </c>
      <c r="CI196" s="7" t="str">
        <f t="shared" si="65"/>
        <v>Não</v>
      </c>
      <c r="CJ196" s="7" t="str">
        <f t="shared" si="66"/>
        <v/>
      </c>
      <c r="CK196" s="7"/>
      <c r="CL196" s="7"/>
      <c r="CM196" s="7"/>
      <c r="CN196" s="12"/>
      <c r="CO196" s="7"/>
      <c r="CP196" s="7" t="str">
        <f t="shared" ca="1" si="67"/>
        <v/>
      </c>
    </row>
    <row r="197" spans="1:94" x14ac:dyDescent="0.25">
      <c r="A197" s="7"/>
      <c r="B197" s="12"/>
      <c r="C197" s="7"/>
      <c r="D197" s="7"/>
      <c r="E197" s="7"/>
      <c r="F197" s="7" t="str">
        <f>IF(C197="","",IFERROR(INDEX(VEICULOS!$C:$C,MATCH(C197,VEICULOS!$A:$A,0)),"?")&amp;IF(D197="",""," + "&amp;IFERROR(INDEX(VEICULOS!$C:$C,MATCH(D197,VEICULOS!$A:$A,0)),"?"))&amp;IF(E197="",""," + "&amp;IFERROR(INDEX(VEICULOS!$C:$C,MATCH(E197,VEICULOS!$A:$A,0)),"?")))</f>
        <v/>
      </c>
      <c r="G197" s="7" t="str">
        <f>IF(C197="","",IFERROR(INDEX(VEICULOS!$I:$I,MATCH(C197,VEICULOS!$A:$A,0)),"Não cadastrado"))</f>
        <v/>
      </c>
      <c r="H197" s="7"/>
      <c r="I197" s="7" t="str">
        <f>IF(H197="","",IFERROR(INDEX(MOTORISTAS!$B:$B,MATCH(H197,MOTORISTAS!$A:$A,0)),"Não cadastrado"))</f>
        <v/>
      </c>
      <c r="J197" s="7"/>
      <c r="K197" s="7"/>
      <c r="L197" s="7" t="str">
        <f>IF(K197="","",IFERROR(INDEX(MOTORISTAS!$B:$B,MATCH(K197,MOTORISTAS!$A:$A,0)),"Não cadastrado"))</f>
        <v/>
      </c>
      <c r="M197" s="7" t="str">
        <f>IF(H197="","",IFERROR(INDEX(MOTORISTAS!$AA:$AA,MATCH(H197,MOTORISTAS!$A:$A,0)),"Não cadastrado"))</f>
        <v/>
      </c>
      <c r="N197" s="7" t="str">
        <f>IF(H197="","",IF(COUNTIFS(CONSULTAS!$C$2:$C$2000,H197,CONSULTAS!$E$2:$E$2000,"GR",CONSULTAS!$S$2:$S$2000,"Sim")&gt;0,"Sim","Não"))</f>
        <v/>
      </c>
      <c r="O197" s="7" t="str">
        <f>IF(H197="","",IFERROR(INDEX(CONSULTAS!$L:$L,MATCH(H197&amp;"#GR",CONSULTAS!$T:$T,0)),"—"))</f>
        <v/>
      </c>
      <c r="P197" s="13" t="str">
        <f>IF(H197="","",IFERROR(INDEX(CONSULTAS!$Q:$Q,MATCH(H197&amp;"#GR",CONSULTAS!$T:$T,0)),""))</f>
        <v/>
      </c>
      <c r="Q197" s="7" t="str">
        <f>IF(H197="","",IF(COUNTIFS(CONSULTAS!$C$2:$C$2000,H197,CONSULTAS!$E$2:$E$2000,"Seguradora",CONSULTAS!$S$2:$S$2000,"Sim")&gt;0,"Sim","Não"))</f>
        <v/>
      </c>
      <c r="R197" s="7" t="str">
        <f>IF(H197="","",IFERROR(INDEX(CONSULTAS!$L:$L,MATCH(H197&amp;"#Seguradora",CONSULTAS!$T:$T,0)),"—"))</f>
        <v/>
      </c>
      <c r="S197" s="13" t="str">
        <f>IF(H197="","",IFERROR(INDEX(CONSULTAS!$Q:$Q,MATCH(H197&amp;"#Seguradora",CONSULTAS!$T:$T,0)),""))</f>
        <v/>
      </c>
      <c r="T197" s="10" t="str">
        <f>IF(H197="","",IFERROR(INDEX(CONSULTAS!$N:$N,MATCH(H197&amp;"#GR",CONSULTAS!$T:$T,0)),""))</f>
        <v/>
      </c>
      <c r="U197" s="7" t="str">
        <f>IF(K197="","N/A",IF(AND(COUNTIFS(CONSULTAS!$C$2:$C$2000,K197,CONSULTAS!$E$2:$E$2000,"GR",CONSULTAS!$S$2:$S$2000,"Sim")&gt;0,COUNTIFS(CONSULTAS!$C$2:$C$2000,K197,CONSULTAS!$E$2:$E$2000,"Seguradora",CONSULTAS!$S$2:$S$2000,"Sim")&gt;0),"Sim","Não"))</f>
        <v>N/A</v>
      </c>
      <c r="V197" s="7" t="str">
        <f>IF(C197="","",IFERROR(INDEX(VEICULOS!$X:$X,MATCH(C197,VEICULOS!$A:$A,0)),"Não"))</f>
        <v/>
      </c>
      <c r="W197" s="7"/>
      <c r="X197" s="7"/>
      <c r="Y197" s="7"/>
      <c r="Z197" s="10"/>
      <c r="AA197" s="7"/>
      <c r="AB197" s="10" t="str">
        <f t="shared" si="51"/>
        <v/>
      </c>
      <c r="AC197" s="7">
        <f>IF(OR(Y197="",AB197=""),0,SUMPRODUCT((PGR_REGRAS!$C$2:$C$61=Y197)*(PGR_REGRAS!$D$2:$D$61&lt;=AB197)*(PGR_REGRAS!$E$2:$E$61&gt;=AB197)*(PGR_REGRAS!$C$2:$C$61&lt;&gt;"")*ROW(PGR_REGRAS!$C$2:$C$61)))</f>
        <v>0</v>
      </c>
      <c r="AD197" s="7" t="str">
        <f>IF(AC197=0,IF(Y197="","","Sem regra - consultar seguradora"),INDEX(PGR_REGRAS!$A:$A,AC197))</f>
        <v/>
      </c>
      <c r="AE197" s="7" t="str">
        <f>IF(AC197=0,"",INDEX(PGR_REGRAS!$T:$T,AC197))</f>
        <v/>
      </c>
      <c r="AF197" s="7" t="str">
        <f>IF(AC197=0,"",INDEX(PGR_REGRAS!$I:$I,AC197))</f>
        <v/>
      </c>
      <c r="AG197" s="7" t="str">
        <f>IF(AC197=0,"",INDEX(PGR_REGRAS!$K:$K,AC197))</f>
        <v/>
      </c>
      <c r="AH197" s="7" t="str">
        <f t="shared" si="52"/>
        <v/>
      </c>
      <c r="AI197" s="7"/>
      <c r="AJ197" s="7"/>
      <c r="AK197" s="7"/>
      <c r="AL197" s="7"/>
      <c r="AM197" s="7"/>
      <c r="AN197" s="7"/>
      <c r="AO197" s="13"/>
      <c r="AP197" s="12"/>
      <c r="AQ197" s="12"/>
      <c r="AR197" s="7" t="str">
        <f>IF(C197="","",IFERROR(INDEX(RASTREADORES!$F:$F,MATCH(C197&amp;"#Principal",RASTREADORES!$Y:$Y,0))&amp;" ("&amp;INDEX(RASTREADORES!$G:$G,MATCH(C197&amp;"#Principal",RASTREADORES!$Y:$Y,0))&amp;")","Sem rastreador principal"))</f>
        <v/>
      </c>
      <c r="AS197" s="7" t="str">
        <f>IF(C197="","",IFERROR(INDEX(RASTREADORES!$H:$H,MATCH(C197&amp;"#Principal",RASTREADORES!$Y:$Y,0)),"—"))</f>
        <v/>
      </c>
      <c r="AT197" s="7" t="str">
        <f>IF(C197="","",IFERROR(INDEX(RASTREADORES!$A:$A,MATCH(C197&amp;"#Redundante",RASTREADORES!$Y:$Y,0)),IFERROR(INDEX(RASTREADORES!$A:$A,MATCH(C197&amp;"#Isca retornável",RASTREADORES!$Y:$Y,0)),IFERROR(INDEX(RASTREADORES!$A:$A,MATCH(C197&amp;"#Isca descartável",RASTREADORES!$Y:$Y,0)),"Nenhum"))))</f>
        <v/>
      </c>
      <c r="AU197" s="7" t="str">
        <f>IF(C197="","",IFERROR(INDEX(RASTREADORES!$L:$L,MATCH(C197&amp;"#Principal",RASTREADORES!$Y:$Y,0)),""))</f>
        <v/>
      </c>
      <c r="AV197" s="7" t="str">
        <f>IF(C197="","",IF(COUNTIFS(ESPELHAMENTOS!$B$2:$B$2000,C197,ESPELHAMENTOS!$O$2:$O$2000,"Sim")&gt;0,"Sim","Não"))</f>
        <v/>
      </c>
      <c r="AW197" s="7" t="str">
        <f>IF(C197="","",COUNTIFS(ESPELHAMENTOS!$B$2:$B$2000,C197,ESPELHAMENTOS!$O$2:$O$2000,"Sim"))</f>
        <v/>
      </c>
      <c r="AX197" s="7" t="str">
        <f>IF(C197="","",IF(COUNTIFS(ESPELHAMENTOS!$B$2:$B$2000,C197,ESPELHAMENTOS!$O$2:$O$2000,"Sim",ESPELHAMENTOS!$E$2:$E$2000,"GR transportadora")&gt;0,"Sim","Não"))</f>
        <v/>
      </c>
      <c r="AY197" s="7" t="str">
        <f>IF(OR(AQ197="",C197=""),"",IFERROR(ROUND((AQ197-SUMPRODUCT(MIN((ESPELHAMENTOS!$C$2:$C$2000=A197)*ESPELHAMENTOS!$H$2:$H$2000+(ESPELHAMENTOS!$C$2:$C$2000&lt;&gt;A197)*99999)))*24,1),""))</f>
        <v/>
      </c>
      <c r="AZ197" s="7" t="str">
        <f ca="1">IF(C197="","",IF(COUNTIFS(CHECKLISTS!$B$2:$B$2000,C197,CHECKLISTS!$AH$2:$AH$2000,"Válido",CHECKLISTS!$AG$2:$AG$2000,"&gt;="&amp;INT(IF(AO197="",TODAY(),AO197)))+COUNTIFS(CHECKLISTS!$B$2:$B$2000,C197,CHECKLISTS!$AH$2:$AH$2000,"Vence &lt;=7d",CHECKLISTS!$AG$2:$AG$2000,"&gt;="&amp;INT(IF(AO197="",TODAY(),AO197)))&gt;0,"Sim","Não"))</f>
        <v/>
      </c>
      <c r="BA197" s="13" t="str">
        <f>IF(C197="","",IF(COUNTIFS(CHECKLISTS!$B$2:$B$2000,C197,CHECKLISTS!$AF$2:$AF$2000,"Aprovado")=0,"",SUMPRODUCT(MAX((CHECKLISTS!$B$2:$B$2000=C197)*CHECKLISTS!$AG$2:$AG$2000))))</f>
        <v/>
      </c>
      <c r="BB197" s="7" t="str">
        <f>IF(A197="","",IF(COUNTIFS(SMP!$B$2:$B$2000,A197,SMP!$I$2:$I$2000,"Liberada")+COUNTIFS(SMP!$B$2:$B$2000,A197,SMP!$I$2:$I$2000,"Em andamento")+COUNTIFS(SMP!$B$2:$B$2000,A197,SMP!$I$2:$I$2000,"Finalizada")&gt;0,"Sim","Não"))</f>
        <v/>
      </c>
      <c r="BC197" s="7" t="str">
        <f>IF(A197="","",IFERROR(INDEX(SMP!$A:$A,MATCH(A197,SMP!$B:$B,0)),"—"))</f>
        <v/>
      </c>
      <c r="BD197" s="7" t="str">
        <f>IF(A197="","",IFERROR(INDEX(SMP!$I:$I,MATCH(A197,SMP!$B:$B,0)),"Não aberta"))</f>
        <v/>
      </c>
      <c r="BE197" s="7" t="str">
        <f>IF(A197="","",IFERROR(INDEX(SMP!$D:$D,MATCH(A197,SMP!$B:$B,0)),""))</f>
        <v/>
      </c>
      <c r="BF197" s="7" t="str">
        <f>IF(A197="","",IF(COUNTIFS(AVERBACOES!$B$2:$B$2000,A197,AVERBACOES!$Q$2:$Q$2000,"Averbado completo")+COUNTIFS(AVERBACOES!$B$2:$B$2000,A197,AVERBACOES!$Q$2:$Q$2000,"Averbado CRT")+COUNTIFS(AVERBACOES!$B$2:$B$2000,A197,AVERBACOES!$Q$2:$Q$2000,"Averbado CT-e")+COUNTIFS(AVERBACOES!$B$2:$B$2000,A197,AVERBACOES!$Q$2:$Q$2000,"Averbado MDF-e")+COUNTIFS(AVERBACOES!$B$2:$B$2000,A197,AVERBACOES!$Q$2:$Q$2000,"Averbado pelo embarcador")&gt;0,"Sim","Não"))</f>
        <v/>
      </c>
      <c r="BG197" s="7" t="str">
        <f>IF(A197="","",IFERROR(INDEX(AVERBACOES!$L:$L,MATCH(A197,AVERBACOES!$B:$B,0)),"—"))</f>
        <v/>
      </c>
      <c r="BH197" s="7"/>
      <c r="BI197" s="7"/>
      <c r="BJ197" s="7"/>
      <c r="BK197" s="7"/>
      <c r="BL197" s="7"/>
      <c r="BM197" s="7">
        <f t="shared" si="53"/>
        <v>0</v>
      </c>
      <c r="BN197" s="7" t="str">
        <f t="shared" si="54"/>
        <v/>
      </c>
      <c r="BO197" s="7" t="str">
        <f t="shared" si="55"/>
        <v/>
      </c>
      <c r="BP197" s="7" t="str">
        <f t="shared" si="56"/>
        <v/>
      </c>
      <c r="BQ197" s="7" t="str">
        <f t="shared" si="57"/>
        <v/>
      </c>
      <c r="BR197" s="12"/>
      <c r="BS197" s="7" t="str">
        <f t="shared" si="58"/>
        <v/>
      </c>
      <c r="BT197" s="7" t="str">
        <f>IF(C197="","",IF(BV197=0,"Sem posição registrada",IFERROR(INDEX(POSICOES!$E:$E,MATCH(C197&amp;"#"&amp;ROUND(BV197*1440,0),POSICOES!$R:$R,0)),"?")))</f>
        <v/>
      </c>
      <c r="BU197" s="7" t="str">
        <f>IF(OR(C197="",BV197=0),"",IFERROR(INDEX(POSICOES!$F:$F,MATCH(C197&amp;"#"&amp;ROUND(BV197*1440,0),POSICOES!$R:$R,0))&amp;"/"&amp;INDEX(POSICOES!$G:$G,MATCH(C197&amp;"#"&amp;ROUND(BV197*1440,0),POSICOES!$R:$R,0))&amp;" - "&amp;INDEX(POSICOES!$H:$H,MATCH(C197&amp;"#"&amp;ROUND(BV197*1440,0),POSICOES!$R:$R,0)),""))</f>
        <v/>
      </c>
      <c r="BV197" s="14">
        <f>IF(C197="",0,SUMPRODUCT(MAX((POSICOES!$C$2:$C$3000=C197)*POSICOES!$B$2:$B$3000)))</f>
        <v>0</v>
      </c>
      <c r="BW197" s="7" t="str">
        <f t="shared" ca="1" si="59"/>
        <v/>
      </c>
      <c r="BX197" s="7" t="str">
        <f t="shared" ca="1" si="60"/>
        <v/>
      </c>
      <c r="BY197" s="12"/>
      <c r="BZ197" s="12"/>
      <c r="CA197" s="7" t="str">
        <f>IF(A197="","",IF(COUNTIFS(FRONTEIRA!$B$2:$B$2000,A197,FRONTEIRA!$AA$2:$AA$2000,"Sim")=0,"",ROUND(SUMIFS(FRONTEIRA!$Y$2:$Y$2000,FRONTEIRA!$B$2:$B$2000,A197,FRONTEIRA!$AA$2:$AA$2000,"Sim"),1)))</f>
        <v/>
      </c>
      <c r="CB197" s="7" t="str">
        <f>IF(A197="","",IFERROR(INDEX(FRONTEIRA!$L:$L,MATCH(A197,FRONTEIRA!$B:$B,0)),""))</f>
        <v/>
      </c>
      <c r="CC197" s="7" t="str">
        <f>IF(A197="","",IF(COUNTIFS(OCORRENCIAS!$B$2:$B$2000,A197,OCORRENCIAS!$Z$2:$Z$2000,"Sim")&gt;0,"Sim","Não"))</f>
        <v/>
      </c>
      <c r="CD197" s="7" t="str">
        <f t="shared" si="61"/>
        <v/>
      </c>
      <c r="CE197" s="7"/>
      <c r="CF197" s="7" t="str">
        <f t="shared" ca="1" si="62"/>
        <v xml:space="preserve">Motorista GR; Motorista seguradora; Veículo GR; Checklist; Espelhamento; SMP; Averbação; </v>
      </c>
      <c r="CG197" s="7" t="str">
        <f t="shared" si="63"/>
        <v/>
      </c>
      <c r="CH197" s="7" t="str">
        <f t="shared" si="64"/>
        <v/>
      </c>
      <c r="CI197" s="7" t="str">
        <f t="shared" si="65"/>
        <v>Não</v>
      </c>
      <c r="CJ197" s="7" t="str">
        <f t="shared" si="66"/>
        <v/>
      </c>
      <c r="CK197" s="7"/>
      <c r="CL197" s="7"/>
      <c r="CM197" s="7"/>
      <c r="CN197" s="12"/>
      <c r="CO197" s="7"/>
      <c r="CP197" s="7" t="str">
        <f t="shared" ca="1" si="67"/>
        <v/>
      </c>
    </row>
    <row r="198" spans="1:94" x14ac:dyDescent="0.25">
      <c r="A198" s="7"/>
      <c r="B198" s="12"/>
      <c r="C198" s="7"/>
      <c r="D198" s="7"/>
      <c r="E198" s="7"/>
      <c r="F198" s="7" t="str">
        <f>IF(C198="","",IFERROR(INDEX(VEICULOS!$C:$C,MATCH(C198,VEICULOS!$A:$A,0)),"?")&amp;IF(D198="",""," + "&amp;IFERROR(INDEX(VEICULOS!$C:$C,MATCH(D198,VEICULOS!$A:$A,0)),"?"))&amp;IF(E198="",""," + "&amp;IFERROR(INDEX(VEICULOS!$C:$C,MATCH(E198,VEICULOS!$A:$A,0)),"?")))</f>
        <v/>
      </c>
      <c r="G198" s="7" t="str">
        <f>IF(C198="","",IFERROR(INDEX(VEICULOS!$I:$I,MATCH(C198,VEICULOS!$A:$A,0)),"Não cadastrado"))</f>
        <v/>
      </c>
      <c r="H198" s="7"/>
      <c r="I198" s="7" t="str">
        <f>IF(H198="","",IFERROR(INDEX(MOTORISTAS!$B:$B,MATCH(H198,MOTORISTAS!$A:$A,0)),"Não cadastrado"))</f>
        <v/>
      </c>
      <c r="J198" s="7"/>
      <c r="K198" s="7"/>
      <c r="L198" s="7" t="str">
        <f>IF(K198="","",IFERROR(INDEX(MOTORISTAS!$B:$B,MATCH(K198,MOTORISTAS!$A:$A,0)),"Não cadastrado"))</f>
        <v/>
      </c>
      <c r="M198" s="7" t="str">
        <f>IF(H198="","",IFERROR(INDEX(MOTORISTAS!$AA:$AA,MATCH(H198,MOTORISTAS!$A:$A,0)),"Não cadastrado"))</f>
        <v/>
      </c>
      <c r="N198" s="7" t="str">
        <f>IF(H198="","",IF(COUNTIFS(CONSULTAS!$C$2:$C$2000,H198,CONSULTAS!$E$2:$E$2000,"GR",CONSULTAS!$S$2:$S$2000,"Sim")&gt;0,"Sim","Não"))</f>
        <v/>
      </c>
      <c r="O198" s="7" t="str">
        <f>IF(H198="","",IFERROR(INDEX(CONSULTAS!$L:$L,MATCH(H198&amp;"#GR",CONSULTAS!$T:$T,0)),"—"))</f>
        <v/>
      </c>
      <c r="P198" s="13" t="str">
        <f>IF(H198="","",IFERROR(INDEX(CONSULTAS!$Q:$Q,MATCH(H198&amp;"#GR",CONSULTAS!$T:$T,0)),""))</f>
        <v/>
      </c>
      <c r="Q198" s="7" t="str">
        <f>IF(H198="","",IF(COUNTIFS(CONSULTAS!$C$2:$C$2000,H198,CONSULTAS!$E$2:$E$2000,"Seguradora",CONSULTAS!$S$2:$S$2000,"Sim")&gt;0,"Sim","Não"))</f>
        <v/>
      </c>
      <c r="R198" s="7" t="str">
        <f>IF(H198="","",IFERROR(INDEX(CONSULTAS!$L:$L,MATCH(H198&amp;"#Seguradora",CONSULTAS!$T:$T,0)),"—"))</f>
        <v/>
      </c>
      <c r="S198" s="13" t="str">
        <f>IF(H198="","",IFERROR(INDEX(CONSULTAS!$Q:$Q,MATCH(H198&amp;"#Seguradora",CONSULTAS!$T:$T,0)),""))</f>
        <v/>
      </c>
      <c r="T198" s="10" t="str">
        <f>IF(H198="","",IFERROR(INDEX(CONSULTAS!$N:$N,MATCH(H198&amp;"#GR",CONSULTAS!$T:$T,0)),""))</f>
        <v/>
      </c>
      <c r="U198" s="7" t="str">
        <f>IF(K198="","N/A",IF(AND(COUNTIFS(CONSULTAS!$C$2:$C$2000,K198,CONSULTAS!$E$2:$E$2000,"GR",CONSULTAS!$S$2:$S$2000,"Sim")&gt;0,COUNTIFS(CONSULTAS!$C$2:$C$2000,K198,CONSULTAS!$E$2:$E$2000,"Seguradora",CONSULTAS!$S$2:$S$2000,"Sim")&gt;0),"Sim","Não"))</f>
        <v>N/A</v>
      </c>
      <c r="V198" s="7" t="str">
        <f>IF(C198="","",IFERROR(INDEX(VEICULOS!$X:$X,MATCH(C198,VEICULOS!$A:$A,0)),"Não"))</f>
        <v/>
      </c>
      <c r="W198" s="7"/>
      <c r="X198" s="7"/>
      <c r="Y198" s="7"/>
      <c r="Z198" s="10"/>
      <c r="AA198" s="7"/>
      <c r="AB198" s="10" t="str">
        <f t="shared" si="51"/>
        <v/>
      </c>
      <c r="AC198" s="7">
        <f>IF(OR(Y198="",AB198=""),0,SUMPRODUCT((PGR_REGRAS!$C$2:$C$61=Y198)*(PGR_REGRAS!$D$2:$D$61&lt;=AB198)*(PGR_REGRAS!$E$2:$E$61&gt;=AB198)*(PGR_REGRAS!$C$2:$C$61&lt;&gt;"")*ROW(PGR_REGRAS!$C$2:$C$61)))</f>
        <v>0</v>
      </c>
      <c r="AD198" s="7" t="str">
        <f>IF(AC198=0,IF(Y198="","","Sem regra - consultar seguradora"),INDEX(PGR_REGRAS!$A:$A,AC198))</f>
        <v/>
      </c>
      <c r="AE198" s="7" t="str">
        <f>IF(AC198=0,"",INDEX(PGR_REGRAS!$T:$T,AC198))</f>
        <v/>
      </c>
      <c r="AF198" s="7" t="str">
        <f>IF(AC198=0,"",INDEX(PGR_REGRAS!$I:$I,AC198))</f>
        <v/>
      </c>
      <c r="AG198" s="7" t="str">
        <f>IF(AC198=0,"",INDEX(PGR_REGRAS!$K:$K,AC198))</f>
        <v/>
      </c>
      <c r="AH198" s="7" t="str">
        <f t="shared" si="52"/>
        <v/>
      </c>
      <c r="AI198" s="7"/>
      <c r="AJ198" s="7"/>
      <c r="AK198" s="7"/>
      <c r="AL198" s="7"/>
      <c r="AM198" s="7"/>
      <c r="AN198" s="7"/>
      <c r="AO198" s="13"/>
      <c r="AP198" s="12"/>
      <c r="AQ198" s="12"/>
      <c r="AR198" s="7" t="str">
        <f>IF(C198="","",IFERROR(INDEX(RASTREADORES!$F:$F,MATCH(C198&amp;"#Principal",RASTREADORES!$Y:$Y,0))&amp;" ("&amp;INDEX(RASTREADORES!$G:$G,MATCH(C198&amp;"#Principal",RASTREADORES!$Y:$Y,0))&amp;")","Sem rastreador principal"))</f>
        <v/>
      </c>
      <c r="AS198" s="7" t="str">
        <f>IF(C198="","",IFERROR(INDEX(RASTREADORES!$H:$H,MATCH(C198&amp;"#Principal",RASTREADORES!$Y:$Y,0)),"—"))</f>
        <v/>
      </c>
      <c r="AT198" s="7" t="str">
        <f>IF(C198="","",IFERROR(INDEX(RASTREADORES!$A:$A,MATCH(C198&amp;"#Redundante",RASTREADORES!$Y:$Y,0)),IFERROR(INDEX(RASTREADORES!$A:$A,MATCH(C198&amp;"#Isca retornável",RASTREADORES!$Y:$Y,0)),IFERROR(INDEX(RASTREADORES!$A:$A,MATCH(C198&amp;"#Isca descartável",RASTREADORES!$Y:$Y,0)),"Nenhum"))))</f>
        <v/>
      </c>
      <c r="AU198" s="7" t="str">
        <f>IF(C198="","",IFERROR(INDEX(RASTREADORES!$L:$L,MATCH(C198&amp;"#Principal",RASTREADORES!$Y:$Y,0)),""))</f>
        <v/>
      </c>
      <c r="AV198" s="7" t="str">
        <f>IF(C198="","",IF(COUNTIFS(ESPELHAMENTOS!$B$2:$B$2000,C198,ESPELHAMENTOS!$O$2:$O$2000,"Sim")&gt;0,"Sim","Não"))</f>
        <v/>
      </c>
      <c r="AW198" s="7" t="str">
        <f>IF(C198="","",COUNTIFS(ESPELHAMENTOS!$B$2:$B$2000,C198,ESPELHAMENTOS!$O$2:$O$2000,"Sim"))</f>
        <v/>
      </c>
      <c r="AX198" s="7" t="str">
        <f>IF(C198="","",IF(COUNTIFS(ESPELHAMENTOS!$B$2:$B$2000,C198,ESPELHAMENTOS!$O$2:$O$2000,"Sim",ESPELHAMENTOS!$E$2:$E$2000,"GR transportadora")&gt;0,"Sim","Não"))</f>
        <v/>
      </c>
      <c r="AY198" s="7" t="str">
        <f>IF(OR(AQ198="",C198=""),"",IFERROR(ROUND((AQ198-SUMPRODUCT(MIN((ESPELHAMENTOS!$C$2:$C$2000=A198)*ESPELHAMENTOS!$H$2:$H$2000+(ESPELHAMENTOS!$C$2:$C$2000&lt;&gt;A198)*99999)))*24,1),""))</f>
        <v/>
      </c>
      <c r="AZ198" s="7" t="str">
        <f ca="1">IF(C198="","",IF(COUNTIFS(CHECKLISTS!$B$2:$B$2000,C198,CHECKLISTS!$AH$2:$AH$2000,"Válido",CHECKLISTS!$AG$2:$AG$2000,"&gt;="&amp;INT(IF(AO198="",TODAY(),AO198)))+COUNTIFS(CHECKLISTS!$B$2:$B$2000,C198,CHECKLISTS!$AH$2:$AH$2000,"Vence &lt;=7d",CHECKLISTS!$AG$2:$AG$2000,"&gt;="&amp;INT(IF(AO198="",TODAY(),AO198)))&gt;0,"Sim","Não"))</f>
        <v/>
      </c>
      <c r="BA198" s="13" t="str">
        <f>IF(C198="","",IF(COUNTIFS(CHECKLISTS!$B$2:$B$2000,C198,CHECKLISTS!$AF$2:$AF$2000,"Aprovado")=0,"",SUMPRODUCT(MAX((CHECKLISTS!$B$2:$B$2000=C198)*CHECKLISTS!$AG$2:$AG$2000))))</f>
        <v/>
      </c>
      <c r="BB198" s="7" t="str">
        <f>IF(A198="","",IF(COUNTIFS(SMP!$B$2:$B$2000,A198,SMP!$I$2:$I$2000,"Liberada")+COUNTIFS(SMP!$B$2:$B$2000,A198,SMP!$I$2:$I$2000,"Em andamento")+COUNTIFS(SMP!$B$2:$B$2000,A198,SMP!$I$2:$I$2000,"Finalizada")&gt;0,"Sim","Não"))</f>
        <v/>
      </c>
      <c r="BC198" s="7" t="str">
        <f>IF(A198="","",IFERROR(INDEX(SMP!$A:$A,MATCH(A198,SMP!$B:$B,0)),"—"))</f>
        <v/>
      </c>
      <c r="BD198" s="7" t="str">
        <f>IF(A198="","",IFERROR(INDEX(SMP!$I:$I,MATCH(A198,SMP!$B:$B,0)),"Não aberta"))</f>
        <v/>
      </c>
      <c r="BE198" s="7" t="str">
        <f>IF(A198="","",IFERROR(INDEX(SMP!$D:$D,MATCH(A198,SMP!$B:$B,0)),""))</f>
        <v/>
      </c>
      <c r="BF198" s="7" t="str">
        <f>IF(A198="","",IF(COUNTIFS(AVERBACOES!$B$2:$B$2000,A198,AVERBACOES!$Q$2:$Q$2000,"Averbado completo")+COUNTIFS(AVERBACOES!$B$2:$B$2000,A198,AVERBACOES!$Q$2:$Q$2000,"Averbado CRT")+COUNTIFS(AVERBACOES!$B$2:$B$2000,A198,AVERBACOES!$Q$2:$Q$2000,"Averbado CT-e")+COUNTIFS(AVERBACOES!$B$2:$B$2000,A198,AVERBACOES!$Q$2:$Q$2000,"Averbado MDF-e")+COUNTIFS(AVERBACOES!$B$2:$B$2000,A198,AVERBACOES!$Q$2:$Q$2000,"Averbado pelo embarcador")&gt;0,"Sim","Não"))</f>
        <v/>
      </c>
      <c r="BG198" s="7" t="str">
        <f>IF(A198="","",IFERROR(INDEX(AVERBACOES!$L:$L,MATCH(A198,AVERBACOES!$B:$B,0)),"—"))</f>
        <v/>
      </c>
      <c r="BH198" s="7"/>
      <c r="BI198" s="7"/>
      <c r="BJ198" s="7"/>
      <c r="BK198" s="7"/>
      <c r="BL198" s="7"/>
      <c r="BM198" s="7">
        <f t="shared" si="53"/>
        <v>0</v>
      </c>
      <c r="BN198" s="7" t="str">
        <f t="shared" si="54"/>
        <v/>
      </c>
      <c r="BO198" s="7" t="str">
        <f t="shared" si="55"/>
        <v/>
      </c>
      <c r="BP198" s="7" t="str">
        <f t="shared" si="56"/>
        <v/>
      </c>
      <c r="BQ198" s="7" t="str">
        <f t="shared" si="57"/>
        <v/>
      </c>
      <c r="BR198" s="12"/>
      <c r="BS198" s="7" t="str">
        <f t="shared" si="58"/>
        <v/>
      </c>
      <c r="BT198" s="7" t="str">
        <f>IF(C198="","",IF(BV198=0,"Sem posição registrada",IFERROR(INDEX(POSICOES!$E:$E,MATCH(C198&amp;"#"&amp;ROUND(BV198*1440,0),POSICOES!$R:$R,0)),"?")))</f>
        <v/>
      </c>
      <c r="BU198" s="7" t="str">
        <f>IF(OR(C198="",BV198=0),"",IFERROR(INDEX(POSICOES!$F:$F,MATCH(C198&amp;"#"&amp;ROUND(BV198*1440,0),POSICOES!$R:$R,0))&amp;"/"&amp;INDEX(POSICOES!$G:$G,MATCH(C198&amp;"#"&amp;ROUND(BV198*1440,0),POSICOES!$R:$R,0))&amp;" - "&amp;INDEX(POSICOES!$H:$H,MATCH(C198&amp;"#"&amp;ROUND(BV198*1440,0),POSICOES!$R:$R,0)),""))</f>
        <v/>
      </c>
      <c r="BV198" s="14">
        <f>IF(C198="",0,SUMPRODUCT(MAX((POSICOES!$C$2:$C$3000=C198)*POSICOES!$B$2:$B$3000)))</f>
        <v>0</v>
      </c>
      <c r="BW198" s="7" t="str">
        <f t="shared" ca="1" si="59"/>
        <v/>
      </c>
      <c r="BX198" s="7" t="str">
        <f t="shared" ca="1" si="60"/>
        <v/>
      </c>
      <c r="BY198" s="12"/>
      <c r="BZ198" s="12"/>
      <c r="CA198" s="7" t="str">
        <f>IF(A198="","",IF(COUNTIFS(FRONTEIRA!$B$2:$B$2000,A198,FRONTEIRA!$AA$2:$AA$2000,"Sim")=0,"",ROUND(SUMIFS(FRONTEIRA!$Y$2:$Y$2000,FRONTEIRA!$B$2:$B$2000,A198,FRONTEIRA!$AA$2:$AA$2000,"Sim"),1)))</f>
        <v/>
      </c>
      <c r="CB198" s="7" t="str">
        <f>IF(A198="","",IFERROR(INDEX(FRONTEIRA!$L:$L,MATCH(A198,FRONTEIRA!$B:$B,0)),""))</f>
        <v/>
      </c>
      <c r="CC198" s="7" t="str">
        <f>IF(A198="","",IF(COUNTIFS(OCORRENCIAS!$B$2:$B$2000,A198,OCORRENCIAS!$Z$2:$Z$2000,"Sim")&gt;0,"Sim","Não"))</f>
        <v/>
      </c>
      <c r="CD198" s="7" t="str">
        <f t="shared" si="61"/>
        <v/>
      </c>
      <c r="CE198" s="7"/>
      <c r="CF198" s="7" t="str">
        <f t="shared" ca="1" si="62"/>
        <v xml:space="preserve">Motorista GR; Motorista seguradora; Veículo GR; Checklist; Espelhamento; SMP; Averbação; </v>
      </c>
      <c r="CG198" s="7" t="str">
        <f t="shared" si="63"/>
        <v/>
      </c>
      <c r="CH198" s="7" t="str">
        <f t="shared" si="64"/>
        <v/>
      </c>
      <c r="CI198" s="7" t="str">
        <f t="shared" si="65"/>
        <v>Não</v>
      </c>
      <c r="CJ198" s="7" t="str">
        <f t="shared" si="66"/>
        <v/>
      </c>
      <c r="CK198" s="7"/>
      <c r="CL198" s="7"/>
      <c r="CM198" s="7"/>
      <c r="CN198" s="12"/>
      <c r="CO198" s="7"/>
      <c r="CP198" s="7" t="str">
        <f t="shared" ca="1" si="67"/>
        <v/>
      </c>
    </row>
    <row r="199" spans="1:94" x14ac:dyDescent="0.25">
      <c r="A199" s="7"/>
      <c r="B199" s="12"/>
      <c r="C199" s="7"/>
      <c r="D199" s="7"/>
      <c r="E199" s="7"/>
      <c r="F199" s="7" t="str">
        <f>IF(C199="","",IFERROR(INDEX(VEICULOS!$C:$C,MATCH(C199,VEICULOS!$A:$A,0)),"?")&amp;IF(D199="",""," + "&amp;IFERROR(INDEX(VEICULOS!$C:$C,MATCH(D199,VEICULOS!$A:$A,0)),"?"))&amp;IF(E199="",""," + "&amp;IFERROR(INDEX(VEICULOS!$C:$C,MATCH(E199,VEICULOS!$A:$A,0)),"?")))</f>
        <v/>
      </c>
      <c r="G199" s="7" t="str">
        <f>IF(C199="","",IFERROR(INDEX(VEICULOS!$I:$I,MATCH(C199,VEICULOS!$A:$A,0)),"Não cadastrado"))</f>
        <v/>
      </c>
      <c r="H199" s="7"/>
      <c r="I199" s="7" t="str">
        <f>IF(H199="","",IFERROR(INDEX(MOTORISTAS!$B:$B,MATCH(H199,MOTORISTAS!$A:$A,0)),"Não cadastrado"))</f>
        <v/>
      </c>
      <c r="J199" s="7"/>
      <c r="K199" s="7"/>
      <c r="L199" s="7" t="str">
        <f>IF(K199="","",IFERROR(INDEX(MOTORISTAS!$B:$B,MATCH(K199,MOTORISTAS!$A:$A,0)),"Não cadastrado"))</f>
        <v/>
      </c>
      <c r="M199" s="7" t="str">
        <f>IF(H199="","",IFERROR(INDEX(MOTORISTAS!$AA:$AA,MATCH(H199,MOTORISTAS!$A:$A,0)),"Não cadastrado"))</f>
        <v/>
      </c>
      <c r="N199" s="7" t="str">
        <f>IF(H199="","",IF(COUNTIFS(CONSULTAS!$C$2:$C$2000,H199,CONSULTAS!$E$2:$E$2000,"GR",CONSULTAS!$S$2:$S$2000,"Sim")&gt;0,"Sim","Não"))</f>
        <v/>
      </c>
      <c r="O199" s="7" t="str">
        <f>IF(H199="","",IFERROR(INDEX(CONSULTAS!$L:$L,MATCH(H199&amp;"#GR",CONSULTAS!$T:$T,0)),"—"))</f>
        <v/>
      </c>
      <c r="P199" s="13" t="str">
        <f>IF(H199="","",IFERROR(INDEX(CONSULTAS!$Q:$Q,MATCH(H199&amp;"#GR",CONSULTAS!$T:$T,0)),""))</f>
        <v/>
      </c>
      <c r="Q199" s="7" t="str">
        <f>IF(H199="","",IF(COUNTIFS(CONSULTAS!$C$2:$C$2000,H199,CONSULTAS!$E$2:$E$2000,"Seguradora",CONSULTAS!$S$2:$S$2000,"Sim")&gt;0,"Sim","Não"))</f>
        <v/>
      </c>
      <c r="R199" s="7" t="str">
        <f>IF(H199="","",IFERROR(INDEX(CONSULTAS!$L:$L,MATCH(H199&amp;"#Seguradora",CONSULTAS!$T:$T,0)),"—"))</f>
        <v/>
      </c>
      <c r="S199" s="13" t="str">
        <f>IF(H199="","",IFERROR(INDEX(CONSULTAS!$Q:$Q,MATCH(H199&amp;"#Seguradora",CONSULTAS!$T:$T,0)),""))</f>
        <v/>
      </c>
      <c r="T199" s="10" t="str">
        <f>IF(H199="","",IFERROR(INDEX(CONSULTAS!$N:$N,MATCH(H199&amp;"#GR",CONSULTAS!$T:$T,0)),""))</f>
        <v/>
      </c>
      <c r="U199" s="7" t="str">
        <f>IF(K199="","N/A",IF(AND(COUNTIFS(CONSULTAS!$C$2:$C$2000,K199,CONSULTAS!$E$2:$E$2000,"GR",CONSULTAS!$S$2:$S$2000,"Sim")&gt;0,COUNTIFS(CONSULTAS!$C$2:$C$2000,K199,CONSULTAS!$E$2:$E$2000,"Seguradora",CONSULTAS!$S$2:$S$2000,"Sim")&gt;0),"Sim","Não"))</f>
        <v>N/A</v>
      </c>
      <c r="V199" s="7" t="str">
        <f>IF(C199="","",IFERROR(INDEX(VEICULOS!$X:$X,MATCH(C199,VEICULOS!$A:$A,0)),"Não"))</f>
        <v/>
      </c>
      <c r="W199" s="7"/>
      <c r="X199" s="7"/>
      <c r="Y199" s="7"/>
      <c r="Z199" s="10"/>
      <c r="AA199" s="7"/>
      <c r="AB199" s="10" t="str">
        <f t="shared" si="51"/>
        <v/>
      </c>
      <c r="AC199" s="7">
        <f>IF(OR(Y199="",AB199=""),0,SUMPRODUCT((PGR_REGRAS!$C$2:$C$61=Y199)*(PGR_REGRAS!$D$2:$D$61&lt;=AB199)*(PGR_REGRAS!$E$2:$E$61&gt;=AB199)*(PGR_REGRAS!$C$2:$C$61&lt;&gt;"")*ROW(PGR_REGRAS!$C$2:$C$61)))</f>
        <v>0</v>
      </c>
      <c r="AD199" s="7" t="str">
        <f>IF(AC199=0,IF(Y199="","","Sem regra - consultar seguradora"),INDEX(PGR_REGRAS!$A:$A,AC199))</f>
        <v/>
      </c>
      <c r="AE199" s="7" t="str">
        <f>IF(AC199=0,"",INDEX(PGR_REGRAS!$T:$T,AC199))</f>
        <v/>
      </c>
      <c r="AF199" s="7" t="str">
        <f>IF(AC199=0,"",INDEX(PGR_REGRAS!$I:$I,AC199))</f>
        <v/>
      </c>
      <c r="AG199" s="7" t="str">
        <f>IF(AC199=0,"",INDEX(PGR_REGRAS!$K:$K,AC199))</f>
        <v/>
      </c>
      <c r="AH199" s="7" t="str">
        <f t="shared" si="52"/>
        <v/>
      </c>
      <c r="AI199" s="7"/>
      <c r="AJ199" s="7"/>
      <c r="AK199" s="7"/>
      <c r="AL199" s="7"/>
      <c r="AM199" s="7"/>
      <c r="AN199" s="7"/>
      <c r="AO199" s="13"/>
      <c r="AP199" s="12"/>
      <c r="AQ199" s="12"/>
      <c r="AR199" s="7" t="str">
        <f>IF(C199="","",IFERROR(INDEX(RASTREADORES!$F:$F,MATCH(C199&amp;"#Principal",RASTREADORES!$Y:$Y,0))&amp;" ("&amp;INDEX(RASTREADORES!$G:$G,MATCH(C199&amp;"#Principal",RASTREADORES!$Y:$Y,0))&amp;")","Sem rastreador principal"))</f>
        <v/>
      </c>
      <c r="AS199" s="7" t="str">
        <f>IF(C199="","",IFERROR(INDEX(RASTREADORES!$H:$H,MATCH(C199&amp;"#Principal",RASTREADORES!$Y:$Y,0)),"—"))</f>
        <v/>
      </c>
      <c r="AT199" s="7" t="str">
        <f>IF(C199="","",IFERROR(INDEX(RASTREADORES!$A:$A,MATCH(C199&amp;"#Redundante",RASTREADORES!$Y:$Y,0)),IFERROR(INDEX(RASTREADORES!$A:$A,MATCH(C199&amp;"#Isca retornável",RASTREADORES!$Y:$Y,0)),IFERROR(INDEX(RASTREADORES!$A:$A,MATCH(C199&amp;"#Isca descartável",RASTREADORES!$Y:$Y,0)),"Nenhum"))))</f>
        <v/>
      </c>
      <c r="AU199" s="7" t="str">
        <f>IF(C199="","",IFERROR(INDEX(RASTREADORES!$L:$L,MATCH(C199&amp;"#Principal",RASTREADORES!$Y:$Y,0)),""))</f>
        <v/>
      </c>
      <c r="AV199" s="7" t="str">
        <f>IF(C199="","",IF(COUNTIFS(ESPELHAMENTOS!$B$2:$B$2000,C199,ESPELHAMENTOS!$O$2:$O$2000,"Sim")&gt;0,"Sim","Não"))</f>
        <v/>
      </c>
      <c r="AW199" s="7" t="str">
        <f>IF(C199="","",COUNTIFS(ESPELHAMENTOS!$B$2:$B$2000,C199,ESPELHAMENTOS!$O$2:$O$2000,"Sim"))</f>
        <v/>
      </c>
      <c r="AX199" s="7" t="str">
        <f>IF(C199="","",IF(COUNTIFS(ESPELHAMENTOS!$B$2:$B$2000,C199,ESPELHAMENTOS!$O$2:$O$2000,"Sim",ESPELHAMENTOS!$E$2:$E$2000,"GR transportadora")&gt;0,"Sim","Não"))</f>
        <v/>
      </c>
      <c r="AY199" s="7" t="str">
        <f>IF(OR(AQ199="",C199=""),"",IFERROR(ROUND((AQ199-SUMPRODUCT(MIN((ESPELHAMENTOS!$C$2:$C$2000=A199)*ESPELHAMENTOS!$H$2:$H$2000+(ESPELHAMENTOS!$C$2:$C$2000&lt;&gt;A199)*99999)))*24,1),""))</f>
        <v/>
      </c>
      <c r="AZ199" s="7" t="str">
        <f ca="1">IF(C199="","",IF(COUNTIFS(CHECKLISTS!$B$2:$B$2000,C199,CHECKLISTS!$AH$2:$AH$2000,"Válido",CHECKLISTS!$AG$2:$AG$2000,"&gt;="&amp;INT(IF(AO199="",TODAY(),AO199)))+COUNTIFS(CHECKLISTS!$B$2:$B$2000,C199,CHECKLISTS!$AH$2:$AH$2000,"Vence &lt;=7d",CHECKLISTS!$AG$2:$AG$2000,"&gt;="&amp;INT(IF(AO199="",TODAY(),AO199)))&gt;0,"Sim","Não"))</f>
        <v/>
      </c>
      <c r="BA199" s="13" t="str">
        <f>IF(C199="","",IF(COUNTIFS(CHECKLISTS!$B$2:$B$2000,C199,CHECKLISTS!$AF$2:$AF$2000,"Aprovado")=0,"",SUMPRODUCT(MAX((CHECKLISTS!$B$2:$B$2000=C199)*CHECKLISTS!$AG$2:$AG$2000))))</f>
        <v/>
      </c>
      <c r="BB199" s="7" t="str">
        <f>IF(A199="","",IF(COUNTIFS(SMP!$B$2:$B$2000,A199,SMP!$I$2:$I$2000,"Liberada")+COUNTIFS(SMP!$B$2:$B$2000,A199,SMP!$I$2:$I$2000,"Em andamento")+COUNTIFS(SMP!$B$2:$B$2000,A199,SMP!$I$2:$I$2000,"Finalizada")&gt;0,"Sim","Não"))</f>
        <v/>
      </c>
      <c r="BC199" s="7" t="str">
        <f>IF(A199="","",IFERROR(INDEX(SMP!$A:$A,MATCH(A199,SMP!$B:$B,0)),"—"))</f>
        <v/>
      </c>
      <c r="BD199" s="7" t="str">
        <f>IF(A199="","",IFERROR(INDEX(SMP!$I:$I,MATCH(A199,SMP!$B:$B,0)),"Não aberta"))</f>
        <v/>
      </c>
      <c r="BE199" s="7" t="str">
        <f>IF(A199="","",IFERROR(INDEX(SMP!$D:$D,MATCH(A199,SMP!$B:$B,0)),""))</f>
        <v/>
      </c>
      <c r="BF199" s="7" t="str">
        <f>IF(A199="","",IF(COUNTIFS(AVERBACOES!$B$2:$B$2000,A199,AVERBACOES!$Q$2:$Q$2000,"Averbado completo")+COUNTIFS(AVERBACOES!$B$2:$B$2000,A199,AVERBACOES!$Q$2:$Q$2000,"Averbado CRT")+COUNTIFS(AVERBACOES!$B$2:$B$2000,A199,AVERBACOES!$Q$2:$Q$2000,"Averbado CT-e")+COUNTIFS(AVERBACOES!$B$2:$B$2000,A199,AVERBACOES!$Q$2:$Q$2000,"Averbado MDF-e")+COUNTIFS(AVERBACOES!$B$2:$B$2000,A199,AVERBACOES!$Q$2:$Q$2000,"Averbado pelo embarcador")&gt;0,"Sim","Não"))</f>
        <v/>
      </c>
      <c r="BG199" s="7" t="str">
        <f>IF(A199="","",IFERROR(INDEX(AVERBACOES!$L:$L,MATCH(A199,AVERBACOES!$B:$B,0)),"—"))</f>
        <v/>
      </c>
      <c r="BH199" s="7"/>
      <c r="BI199" s="7"/>
      <c r="BJ199" s="7"/>
      <c r="BK199" s="7"/>
      <c r="BL199" s="7"/>
      <c r="BM199" s="7">
        <f t="shared" si="53"/>
        <v>0</v>
      </c>
      <c r="BN199" s="7" t="str">
        <f t="shared" si="54"/>
        <v/>
      </c>
      <c r="BO199" s="7" t="str">
        <f t="shared" si="55"/>
        <v/>
      </c>
      <c r="BP199" s="7" t="str">
        <f t="shared" si="56"/>
        <v/>
      </c>
      <c r="BQ199" s="7" t="str">
        <f t="shared" si="57"/>
        <v/>
      </c>
      <c r="BR199" s="12"/>
      <c r="BS199" s="7" t="str">
        <f t="shared" si="58"/>
        <v/>
      </c>
      <c r="BT199" s="7" t="str">
        <f>IF(C199="","",IF(BV199=0,"Sem posição registrada",IFERROR(INDEX(POSICOES!$E:$E,MATCH(C199&amp;"#"&amp;ROUND(BV199*1440,0),POSICOES!$R:$R,0)),"?")))</f>
        <v/>
      </c>
      <c r="BU199" s="7" t="str">
        <f>IF(OR(C199="",BV199=0),"",IFERROR(INDEX(POSICOES!$F:$F,MATCH(C199&amp;"#"&amp;ROUND(BV199*1440,0),POSICOES!$R:$R,0))&amp;"/"&amp;INDEX(POSICOES!$G:$G,MATCH(C199&amp;"#"&amp;ROUND(BV199*1440,0),POSICOES!$R:$R,0))&amp;" - "&amp;INDEX(POSICOES!$H:$H,MATCH(C199&amp;"#"&amp;ROUND(BV199*1440,0),POSICOES!$R:$R,0)),""))</f>
        <v/>
      </c>
      <c r="BV199" s="14">
        <f>IF(C199="",0,SUMPRODUCT(MAX((POSICOES!$C$2:$C$3000=C199)*POSICOES!$B$2:$B$3000)))</f>
        <v>0</v>
      </c>
      <c r="BW199" s="7" t="str">
        <f t="shared" ca="1" si="59"/>
        <v/>
      </c>
      <c r="BX199" s="7" t="str">
        <f t="shared" ca="1" si="60"/>
        <v/>
      </c>
      <c r="BY199" s="12"/>
      <c r="BZ199" s="12"/>
      <c r="CA199" s="7" t="str">
        <f>IF(A199="","",IF(COUNTIFS(FRONTEIRA!$B$2:$B$2000,A199,FRONTEIRA!$AA$2:$AA$2000,"Sim")=0,"",ROUND(SUMIFS(FRONTEIRA!$Y$2:$Y$2000,FRONTEIRA!$B$2:$B$2000,A199,FRONTEIRA!$AA$2:$AA$2000,"Sim"),1)))</f>
        <v/>
      </c>
      <c r="CB199" s="7" t="str">
        <f>IF(A199="","",IFERROR(INDEX(FRONTEIRA!$L:$L,MATCH(A199,FRONTEIRA!$B:$B,0)),""))</f>
        <v/>
      </c>
      <c r="CC199" s="7" t="str">
        <f>IF(A199="","",IF(COUNTIFS(OCORRENCIAS!$B$2:$B$2000,A199,OCORRENCIAS!$Z$2:$Z$2000,"Sim")&gt;0,"Sim","Não"))</f>
        <v/>
      </c>
      <c r="CD199" s="7" t="str">
        <f t="shared" si="61"/>
        <v/>
      </c>
      <c r="CE199" s="7"/>
      <c r="CF199" s="7" t="str">
        <f t="shared" ca="1" si="62"/>
        <v xml:space="preserve">Motorista GR; Motorista seguradora; Veículo GR; Checklist; Espelhamento; SMP; Averbação; </v>
      </c>
      <c r="CG199" s="7" t="str">
        <f t="shared" si="63"/>
        <v/>
      </c>
      <c r="CH199" s="7" t="str">
        <f t="shared" si="64"/>
        <v/>
      </c>
      <c r="CI199" s="7" t="str">
        <f t="shared" si="65"/>
        <v>Não</v>
      </c>
      <c r="CJ199" s="7" t="str">
        <f t="shared" si="66"/>
        <v/>
      </c>
      <c r="CK199" s="7"/>
      <c r="CL199" s="7"/>
      <c r="CM199" s="7"/>
      <c r="CN199" s="12"/>
      <c r="CO199" s="7"/>
      <c r="CP199" s="7" t="str">
        <f t="shared" ca="1" si="67"/>
        <v/>
      </c>
    </row>
    <row r="200" spans="1:94" x14ac:dyDescent="0.25">
      <c r="A200" s="7"/>
      <c r="B200" s="12"/>
      <c r="C200" s="7"/>
      <c r="D200" s="7"/>
      <c r="E200" s="7"/>
      <c r="F200" s="7" t="str">
        <f>IF(C200="","",IFERROR(INDEX(VEICULOS!$C:$C,MATCH(C200,VEICULOS!$A:$A,0)),"?")&amp;IF(D200="",""," + "&amp;IFERROR(INDEX(VEICULOS!$C:$C,MATCH(D200,VEICULOS!$A:$A,0)),"?"))&amp;IF(E200="",""," + "&amp;IFERROR(INDEX(VEICULOS!$C:$C,MATCH(E200,VEICULOS!$A:$A,0)),"?")))</f>
        <v/>
      </c>
      <c r="G200" s="7" t="str">
        <f>IF(C200="","",IFERROR(INDEX(VEICULOS!$I:$I,MATCH(C200,VEICULOS!$A:$A,0)),"Não cadastrado"))</f>
        <v/>
      </c>
      <c r="H200" s="7"/>
      <c r="I200" s="7" t="str">
        <f>IF(H200="","",IFERROR(INDEX(MOTORISTAS!$B:$B,MATCH(H200,MOTORISTAS!$A:$A,0)),"Não cadastrado"))</f>
        <v/>
      </c>
      <c r="J200" s="7"/>
      <c r="K200" s="7"/>
      <c r="L200" s="7" t="str">
        <f>IF(K200="","",IFERROR(INDEX(MOTORISTAS!$B:$B,MATCH(K200,MOTORISTAS!$A:$A,0)),"Não cadastrado"))</f>
        <v/>
      </c>
      <c r="M200" s="7" t="str">
        <f>IF(H200="","",IFERROR(INDEX(MOTORISTAS!$AA:$AA,MATCH(H200,MOTORISTAS!$A:$A,0)),"Não cadastrado"))</f>
        <v/>
      </c>
      <c r="N200" s="7" t="str">
        <f>IF(H200="","",IF(COUNTIFS(CONSULTAS!$C$2:$C$2000,H200,CONSULTAS!$E$2:$E$2000,"GR",CONSULTAS!$S$2:$S$2000,"Sim")&gt;0,"Sim","Não"))</f>
        <v/>
      </c>
      <c r="O200" s="7" t="str">
        <f>IF(H200="","",IFERROR(INDEX(CONSULTAS!$L:$L,MATCH(H200&amp;"#GR",CONSULTAS!$T:$T,0)),"—"))</f>
        <v/>
      </c>
      <c r="P200" s="13" t="str">
        <f>IF(H200="","",IFERROR(INDEX(CONSULTAS!$Q:$Q,MATCH(H200&amp;"#GR",CONSULTAS!$T:$T,0)),""))</f>
        <v/>
      </c>
      <c r="Q200" s="7" t="str">
        <f>IF(H200="","",IF(COUNTIFS(CONSULTAS!$C$2:$C$2000,H200,CONSULTAS!$E$2:$E$2000,"Seguradora",CONSULTAS!$S$2:$S$2000,"Sim")&gt;0,"Sim","Não"))</f>
        <v/>
      </c>
      <c r="R200" s="7" t="str">
        <f>IF(H200="","",IFERROR(INDEX(CONSULTAS!$L:$L,MATCH(H200&amp;"#Seguradora",CONSULTAS!$T:$T,0)),"—"))</f>
        <v/>
      </c>
      <c r="S200" s="13" t="str">
        <f>IF(H200="","",IFERROR(INDEX(CONSULTAS!$Q:$Q,MATCH(H200&amp;"#Seguradora",CONSULTAS!$T:$T,0)),""))</f>
        <v/>
      </c>
      <c r="T200" s="10" t="str">
        <f>IF(H200="","",IFERROR(INDEX(CONSULTAS!$N:$N,MATCH(H200&amp;"#GR",CONSULTAS!$T:$T,0)),""))</f>
        <v/>
      </c>
      <c r="U200" s="7" t="str">
        <f>IF(K200="","N/A",IF(AND(COUNTIFS(CONSULTAS!$C$2:$C$2000,K200,CONSULTAS!$E$2:$E$2000,"GR",CONSULTAS!$S$2:$S$2000,"Sim")&gt;0,COUNTIFS(CONSULTAS!$C$2:$C$2000,K200,CONSULTAS!$E$2:$E$2000,"Seguradora",CONSULTAS!$S$2:$S$2000,"Sim")&gt;0),"Sim","Não"))</f>
        <v>N/A</v>
      </c>
      <c r="V200" s="7" t="str">
        <f>IF(C200="","",IFERROR(INDEX(VEICULOS!$X:$X,MATCH(C200,VEICULOS!$A:$A,0)),"Não"))</f>
        <v/>
      </c>
      <c r="W200" s="7"/>
      <c r="X200" s="7"/>
      <c r="Y200" s="7"/>
      <c r="Z200" s="10"/>
      <c r="AA200" s="7"/>
      <c r="AB200" s="10" t="str">
        <f t="shared" si="51"/>
        <v/>
      </c>
      <c r="AC200" s="7">
        <f>IF(OR(Y200="",AB200=""),0,SUMPRODUCT((PGR_REGRAS!$C$2:$C$61=Y200)*(PGR_REGRAS!$D$2:$D$61&lt;=AB200)*(PGR_REGRAS!$E$2:$E$61&gt;=AB200)*(PGR_REGRAS!$C$2:$C$61&lt;&gt;"")*ROW(PGR_REGRAS!$C$2:$C$61)))</f>
        <v>0</v>
      </c>
      <c r="AD200" s="7" t="str">
        <f>IF(AC200=0,IF(Y200="","","Sem regra - consultar seguradora"),INDEX(PGR_REGRAS!$A:$A,AC200))</f>
        <v/>
      </c>
      <c r="AE200" s="7" t="str">
        <f>IF(AC200=0,"",INDEX(PGR_REGRAS!$T:$T,AC200))</f>
        <v/>
      </c>
      <c r="AF200" s="7" t="str">
        <f>IF(AC200=0,"",INDEX(PGR_REGRAS!$I:$I,AC200))</f>
        <v/>
      </c>
      <c r="AG200" s="7" t="str">
        <f>IF(AC200=0,"",INDEX(PGR_REGRAS!$K:$K,AC200))</f>
        <v/>
      </c>
      <c r="AH200" s="7" t="str">
        <f t="shared" si="52"/>
        <v/>
      </c>
      <c r="AI200" s="7"/>
      <c r="AJ200" s="7"/>
      <c r="AK200" s="7"/>
      <c r="AL200" s="7"/>
      <c r="AM200" s="7"/>
      <c r="AN200" s="7"/>
      <c r="AO200" s="13"/>
      <c r="AP200" s="12"/>
      <c r="AQ200" s="12"/>
      <c r="AR200" s="7" t="str">
        <f>IF(C200="","",IFERROR(INDEX(RASTREADORES!$F:$F,MATCH(C200&amp;"#Principal",RASTREADORES!$Y:$Y,0))&amp;" ("&amp;INDEX(RASTREADORES!$G:$G,MATCH(C200&amp;"#Principal",RASTREADORES!$Y:$Y,0))&amp;")","Sem rastreador principal"))</f>
        <v/>
      </c>
      <c r="AS200" s="7" t="str">
        <f>IF(C200="","",IFERROR(INDEX(RASTREADORES!$H:$H,MATCH(C200&amp;"#Principal",RASTREADORES!$Y:$Y,0)),"—"))</f>
        <v/>
      </c>
      <c r="AT200" s="7" t="str">
        <f>IF(C200="","",IFERROR(INDEX(RASTREADORES!$A:$A,MATCH(C200&amp;"#Redundante",RASTREADORES!$Y:$Y,0)),IFERROR(INDEX(RASTREADORES!$A:$A,MATCH(C200&amp;"#Isca retornável",RASTREADORES!$Y:$Y,0)),IFERROR(INDEX(RASTREADORES!$A:$A,MATCH(C200&amp;"#Isca descartável",RASTREADORES!$Y:$Y,0)),"Nenhum"))))</f>
        <v/>
      </c>
      <c r="AU200" s="7" t="str">
        <f>IF(C200="","",IFERROR(INDEX(RASTREADORES!$L:$L,MATCH(C200&amp;"#Principal",RASTREADORES!$Y:$Y,0)),""))</f>
        <v/>
      </c>
      <c r="AV200" s="7" t="str">
        <f>IF(C200="","",IF(COUNTIFS(ESPELHAMENTOS!$B$2:$B$2000,C200,ESPELHAMENTOS!$O$2:$O$2000,"Sim")&gt;0,"Sim","Não"))</f>
        <v/>
      </c>
      <c r="AW200" s="7" t="str">
        <f>IF(C200="","",COUNTIFS(ESPELHAMENTOS!$B$2:$B$2000,C200,ESPELHAMENTOS!$O$2:$O$2000,"Sim"))</f>
        <v/>
      </c>
      <c r="AX200" s="7" t="str">
        <f>IF(C200="","",IF(COUNTIFS(ESPELHAMENTOS!$B$2:$B$2000,C200,ESPELHAMENTOS!$O$2:$O$2000,"Sim",ESPELHAMENTOS!$E$2:$E$2000,"GR transportadora")&gt;0,"Sim","Não"))</f>
        <v/>
      </c>
      <c r="AY200" s="7" t="str">
        <f>IF(OR(AQ200="",C200=""),"",IFERROR(ROUND((AQ200-SUMPRODUCT(MIN((ESPELHAMENTOS!$C$2:$C$2000=A200)*ESPELHAMENTOS!$H$2:$H$2000+(ESPELHAMENTOS!$C$2:$C$2000&lt;&gt;A200)*99999)))*24,1),""))</f>
        <v/>
      </c>
      <c r="AZ200" s="7" t="str">
        <f ca="1">IF(C200="","",IF(COUNTIFS(CHECKLISTS!$B$2:$B$2000,C200,CHECKLISTS!$AH$2:$AH$2000,"Válido",CHECKLISTS!$AG$2:$AG$2000,"&gt;="&amp;INT(IF(AO200="",TODAY(),AO200)))+COUNTIFS(CHECKLISTS!$B$2:$B$2000,C200,CHECKLISTS!$AH$2:$AH$2000,"Vence &lt;=7d",CHECKLISTS!$AG$2:$AG$2000,"&gt;="&amp;INT(IF(AO200="",TODAY(),AO200)))&gt;0,"Sim","Não"))</f>
        <v/>
      </c>
      <c r="BA200" s="13" t="str">
        <f>IF(C200="","",IF(COUNTIFS(CHECKLISTS!$B$2:$B$2000,C200,CHECKLISTS!$AF$2:$AF$2000,"Aprovado")=0,"",SUMPRODUCT(MAX((CHECKLISTS!$B$2:$B$2000=C200)*CHECKLISTS!$AG$2:$AG$2000))))</f>
        <v/>
      </c>
      <c r="BB200" s="7" t="str">
        <f>IF(A200="","",IF(COUNTIFS(SMP!$B$2:$B$2000,A200,SMP!$I$2:$I$2000,"Liberada")+COUNTIFS(SMP!$B$2:$B$2000,A200,SMP!$I$2:$I$2000,"Em andamento")+COUNTIFS(SMP!$B$2:$B$2000,A200,SMP!$I$2:$I$2000,"Finalizada")&gt;0,"Sim","Não"))</f>
        <v/>
      </c>
      <c r="BC200" s="7" t="str">
        <f>IF(A200="","",IFERROR(INDEX(SMP!$A:$A,MATCH(A200,SMP!$B:$B,0)),"—"))</f>
        <v/>
      </c>
      <c r="BD200" s="7" t="str">
        <f>IF(A200="","",IFERROR(INDEX(SMP!$I:$I,MATCH(A200,SMP!$B:$B,0)),"Não aberta"))</f>
        <v/>
      </c>
      <c r="BE200" s="7" t="str">
        <f>IF(A200="","",IFERROR(INDEX(SMP!$D:$D,MATCH(A200,SMP!$B:$B,0)),""))</f>
        <v/>
      </c>
      <c r="BF200" s="7" t="str">
        <f>IF(A200="","",IF(COUNTIFS(AVERBACOES!$B$2:$B$2000,A200,AVERBACOES!$Q$2:$Q$2000,"Averbado completo")+COUNTIFS(AVERBACOES!$B$2:$B$2000,A200,AVERBACOES!$Q$2:$Q$2000,"Averbado CRT")+COUNTIFS(AVERBACOES!$B$2:$B$2000,A200,AVERBACOES!$Q$2:$Q$2000,"Averbado CT-e")+COUNTIFS(AVERBACOES!$B$2:$B$2000,A200,AVERBACOES!$Q$2:$Q$2000,"Averbado MDF-e")+COUNTIFS(AVERBACOES!$B$2:$B$2000,A200,AVERBACOES!$Q$2:$Q$2000,"Averbado pelo embarcador")&gt;0,"Sim","Não"))</f>
        <v/>
      </c>
      <c r="BG200" s="7" t="str">
        <f>IF(A200="","",IFERROR(INDEX(AVERBACOES!$L:$L,MATCH(A200,AVERBACOES!$B:$B,0)),"—"))</f>
        <v/>
      </c>
      <c r="BH200" s="7"/>
      <c r="BI200" s="7"/>
      <c r="BJ200" s="7"/>
      <c r="BK200" s="7"/>
      <c r="BL200" s="7"/>
      <c r="BM200" s="7">
        <f t="shared" si="53"/>
        <v>0</v>
      </c>
      <c r="BN200" s="7" t="str">
        <f t="shared" si="54"/>
        <v/>
      </c>
      <c r="BO200" s="7" t="str">
        <f t="shared" si="55"/>
        <v/>
      </c>
      <c r="BP200" s="7" t="str">
        <f t="shared" si="56"/>
        <v/>
      </c>
      <c r="BQ200" s="7" t="str">
        <f t="shared" si="57"/>
        <v/>
      </c>
      <c r="BR200" s="12"/>
      <c r="BS200" s="7" t="str">
        <f t="shared" si="58"/>
        <v/>
      </c>
      <c r="BT200" s="7" t="str">
        <f>IF(C200="","",IF(BV200=0,"Sem posição registrada",IFERROR(INDEX(POSICOES!$E:$E,MATCH(C200&amp;"#"&amp;ROUND(BV200*1440,0),POSICOES!$R:$R,0)),"?")))</f>
        <v/>
      </c>
      <c r="BU200" s="7" t="str">
        <f>IF(OR(C200="",BV200=0),"",IFERROR(INDEX(POSICOES!$F:$F,MATCH(C200&amp;"#"&amp;ROUND(BV200*1440,0),POSICOES!$R:$R,0))&amp;"/"&amp;INDEX(POSICOES!$G:$G,MATCH(C200&amp;"#"&amp;ROUND(BV200*1440,0),POSICOES!$R:$R,0))&amp;" - "&amp;INDEX(POSICOES!$H:$H,MATCH(C200&amp;"#"&amp;ROUND(BV200*1440,0),POSICOES!$R:$R,0)),""))</f>
        <v/>
      </c>
      <c r="BV200" s="14">
        <f>IF(C200="",0,SUMPRODUCT(MAX((POSICOES!$C$2:$C$3000=C200)*POSICOES!$B$2:$B$3000)))</f>
        <v>0</v>
      </c>
      <c r="BW200" s="7" t="str">
        <f t="shared" ca="1" si="59"/>
        <v/>
      </c>
      <c r="BX200" s="7" t="str">
        <f t="shared" ca="1" si="60"/>
        <v/>
      </c>
      <c r="BY200" s="12"/>
      <c r="BZ200" s="12"/>
      <c r="CA200" s="7" t="str">
        <f>IF(A200="","",IF(COUNTIFS(FRONTEIRA!$B$2:$B$2000,A200,FRONTEIRA!$AA$2:$AA$2000,"Sim")=0,"",ROUND(SUMIFS(FRONTEIRA!$Y$2:$Y$2000,FRONTEIRA!$B$2:$B$2000,A200,FRONTEIRA!$AA$2:$AA$2000,"Sim"),1)))</f>
        <v/>
      </c>
      <c r="CB200" s="7" t="str">
        <f>IF(A200="","",IFERROR(INDEX(FRONTEIRA!$L:$L,MATCH(A200,FRONTEIRA!$B:$B,0)),""))</f>
        <v/>
      </c>
      <c r="CC200" s="7" t="str">
        <f>IF(A200="","",IF(COUNTIFS(OCORRENCIAS!$B$2:$B$2000,A200,OCORRENCIAS!$Z$2:$Z$2000,"Sim")&gt;0,"Sim","Não"))</f>
        <v/>
      </c>
      <c r="CD200" s="7" t="str">
        <f t="shared" si="61"/>
        <v/>
      </c>
      <c r="CE200" s="7"/>
      <c r="CF200" s="7" t="str">
        <f t="shared" ca="1" si="62"/>
        <v xml:space="preserve">Motorista GR; Motorista seguradora; Veículo GR; Checklist; Espelhamento; SMP; Averbação; </v>
      </c>
      <c r="CG200" s="7" t="str">
        <f t="shared" si="63"/>
        <v/>
      </c>
      <c r="CH200" s="7" t="str">
        <f t="shared" si="64"/>
        <v/>
      </c>
      <c r="CI200" s="7" t="str">
        <f t="shared" si="65"/>
        <v>Não</v>
      </c>
      <c r="CJ200" s="7" t="str">
        <f t="shared" si="66"/>
        <v/>
      </c>
      <c r="CK200" s="7"/>
      <c r="CL200" s="7"/>
      <c r="CM200" s="7"/>
      <c r="CN200" s="12"/>
      <c r="CO200" s="7"/>
      <c r="CP200" s="7" t="str">
        <f t="shared" ca="1" si="67"/>
        <v/>
      </c>
    </row>
    <row r="201" spans="1:94" x14ac:dyDescent="0.25">
      <c r="A201" s="7"/>
      <c r="B201" s="12"/>
      <c r="C201" s="7"/>
      <c r="D201" s="7"/>
      <c r="E201" s="7"/>
      <c r="F201" s="7" t="str">
        <f>IF(C201="","",IFERROR(INDEX(VEICULOS!$C:$C,MATCH(C201,VEICULOS!$A:$A,0)),"?")&amp;IF(D201="",""," + "&amp;IFERROR(INDEX(VEICULOS!$C:$C,MATCH(D201,VEICULOS!$A:$A,0)),"?"))&amp;IF(E201="",""," + "&amp;IFERROR(INDEX(VEICULOS!$C:$C,MATCH(E201,VEICULOS!$A:$A,0)),"?")))</f>
        <v/>
      </c>
      <c r="G201" s="7" t="str">
        <f>IF(C201="","",IFERROR(INDEX(VEICULOS!$I:$I,MATCH(C201,VEICULOS!$A:$A,0)),"Não cadastrado"))</f>
        <v/>
      </c>
      <c r="H201" s="7"/>
      <c r="I201" s="7" t="str">
        <f>IF(H201="","",IFERROR(INDEX(MOTORISTAS!$B:$B,MATCH(H201,MOTORISTAS!$A:$A,0)),"Não cadastrado"))</f>
        <v/>
      </c>
      <c r="J201" s="7"/>
      <c r="K201" s="7"/>
      <c r="L201" s="7" t="str">
        <f>IF(K201="","",IFERROR(INDEX(MOTORISTAS!$B:$B,MATCH(K201,MOTORISTAS!$A:$A,0)),"Não cadastrado"))</f>
        <v/>
      </c>
      <c r="M201" s="7" t="str">
        <f>IF(H201="","",IFERROR(INDEX(MOTORISTAS!$AA:$AA,MATCH(H201,MOTORISTAS!$A:$A,0)),"Não cadastrado"))</f>
        <v/>
      </c>
      <c r="N201" s="7" t="str">
        <f>IF(H201="","",IF(COUNTIFS(CONSULTAS!$C$2:$C$2000,H201,CONSULTAS!$E$2:$E$2000,"GR",CONSULTAS!$S$2:$S$2000,"Sim")&gt;0,"Sim","Não"))</f>
        <v/>
      </c>
      <c r="O201" s="7" t="str">
        <f>IF(H201="","",IFERROR(INDEX(CONSULTAS!$L:$L,MATCH(H201&amp;"#GR",CONSULTAS!$T:$T,0)),"—"))</f>
        <v/>
      </c>
      <c r="P201" s="13" t="str">
        <f>IF(H201="","",IFERROR(INDEX(CONSULTAS!$Q:$Q,MATCH(H201&amp;"#GR",CONSULTAS!$T:$T,0)),""))</f>
        <v/>
      </c>
      <c r="Q201" s="7" t="str">
        <f>IF(H201="","",IF(COUNTIFS(CONSULTAS!$C$2:$C$2000,H201,CONSULTAS!$E$2:$E$2000,"Seguradora",CONSULTAS!$S$2:$S$2000,"Sim")&gt;0,"Sim","Não"))</f>
        <v/>
      </c>
      <c r="R201" s="7" t="str">
        <f>IF(H201="","",IFERROR(INDEX(CONSULTAS!$L:$L,MATCH(H201&amp;"#Seguradora",CONSULTAS!$T:$T,0)),"—"))</f>
        <v/>
      </c>
      <c r="S201" s="13" t="str">
        <f>IF(H201="","",IFERROR(INDEX(CONSULTAS!$Q:$Q,MATCH(H201&amp;"#Seguradora",CONSULTAS!$T:$T,0)),""))</f>
        <v/>
      </c>
      <c r="T201" s="10" t="str">
        <f>IF(H201="","",IFERROR(INDEX(CONSULTAS!$N:$N,MATCH(H201&amp;"#GR",CONSULTAS!$T:$T,0)),""))</f>
        <v/>
      </c>
      <c r="U201" s="7" t="str">
        <f>IF(K201="","N/A",IF(AND(COUNTIFS(CONSULTAS!$C$2:$C$2000,K201,CONSULTAS!$E$2:$E$2000,"GR",CONSULTAS!$S$2:$S$2000,"Sim")&gt;0,COUNTIFS(CONSULTAS!$C$2:$C$2000,K201,CONSULTAS!$E$2:$E$2000,"Seguradora",CONSULTAS!$S$2:$S$2000,"Sim")&gt;0),"Sim","Não"))</f>
        <v>N/A</v>
      </c>
      <c r="V201" s="7" t="str">
        <f>IF(C201="","",IFERROR(INDEX(VEICULOS!$X:$X,MATCH(C201,VEICULOS!$A:$A,0)),"Não"))</f>
        <v/>
      </c>
      <c r="W201" s="7"/>
      <c r="X201" s="7"/>
      <c r="Y201" s="7"/>
      <c r="Z201" s="10"/>
      <c r="AA201" s="7"/>
      <c r="AB201" s="10" t="str">
        <f t="shared" si="51"/>
        <v/>
      </c>
      <c r="AC201" s="7">
        <f>IF(OR(Y201="",AB201=""),0,SUMPRODUCT((PGR_REGRAS!$C$2:$C$61=Y201)*(PGR_REGRAS!$D$2:$D$61&lt;=AB201)*(PGR_REGRAS!$E$2:$E$61&gt;=AB201)*(PGR_REGRAS!$C$2:$C$61&lt;&gt;"")*ROW(PGR_REGRAS!$C$2:$C$61)))</f>
        <v>0</v>
      </c>
      <c r="AD201" s="7" t="str">
        <f>IF(AC201=0,IF(Y201="","","Sem regra - consultar seguradora"),INDEX(PGR_REGRAS!$A:$A,AC201))</f>
        <v/>
      </c>
      <c r="AE201" s="7" t="str">
        <f>IF(AC201=0,"",INDEX(PGR_REGRAS!$T:$T,AC201))</f>
        <v/>
      </c>
      <c r="AF201" s="7" t="str">
        <f>IF(AC201=0,"",INDEX(PGR_REGRAS!$I:$I,AC201))</f>
        <v/>
      </c>
      <c r="AG201" s="7" t="str">
        <f>IF(AC201=0,"",INDEX(PGR_REGRAS!$K:$K,AC201))</f>
        <v/>
      </c>
      <c r="AH201" s="7" t="str">
        <f t="shared" si="52"/>
        <v/>
      </c>
      <c r="AI201" s="7"/>
      <c r="AJ201" s="7"/>
      <c r="AK201" s="7"/>
      <c r="AL201" s="7"/>
      <c r="AM201" s="7"/>
      <c r="AN201" s="7"/>
      <c r="AO201" s="13"/>
      <c r="AP201" s="12"/>
      <c r="AQ201" s="12"/>
      <c r="AR201" s="7" t="str">
        <f>IF(C201="","",IFERROR(INDEX(RASTREADORES!$F:$F,MATCH(C201&amp;"#Principal",RASTREADORES!$Y:$Y,0))&amp;" ("&amp;INDEX(RASTREADORES!$G:$G,MATCH(C201&amp;"#Principal",RASTREADORES!$Y:$Y,0))&amp;")","Sem rastreador principal"))</f>
        <v/>
      </c>
      <c r="AS201" s="7" t="str">
        <f>IF(C201="","",IFERROR(INDEX(RASTREADORES!$H:$H,MATCH(C201&amp;"#Principal",RASTREADORES!$Y:$Y,0)),"—"))</f>
        <v/>
      </c>
      <c r="AT201" s="7" t="str">
        <f>IF(C201="","",IFERROR(INDEX(RASTREADORES!$A:$A,MATCH(C201&amp;"#Redundante",RASTREADORES!$Y:$Y,0)),IFERROR(INDEX(RASTREADORES!$A:$A,MATCH(C201&amp;"#Isca retornável",RASTREADORES!$Y:$Y,0)),IFERROR(INDEX(RASTREADORES!$A:$A,MATCH(C201&amp;"#Isca descartável",RASTREADORES!$Y:$Y,0)),"Nenhum"))))</f>
        <v/>
      </c>
      <c r="AU201" s="7" t="str">
        <f>IF(C201="","",IFERROR(INDEX(RASTREADORES!$L:$L,MATCH(C201&amp;"#Principal",RASTREADORES!$Y:$Y,0)),""))</f>
        <v/>
      </c>
      <c r="AV201" s="7" t="str">
        <f>IF(C201="","",IF(COUNTIFS(ESPELHAMENTOS!$B$2:$B$2000,C201,ESPELHAMENTOS!$O$2:$O$2000,"Sim")&gt;0,"Sim","Não"))</f>
        <v/>
      </c>
      <c r="AW201" s="7" t="str">
        <f>IF(C201="","",COUNTIFS(ESPELHAMENTOS!$B$2:$B$2000,C201,ESPELHAMENTOS!$O$2:$O$2000,"Sim"))</f>
        <v/>
      </c>
      <c r="AX201" s="7" t="str">
        <f>IF(C201="","",IF(COUNTIFS(ESPELHAMENTOS!$B$2:$B$2000,C201,ESPELHAMENTOS!$O$2:$O$2000,"Sim",ESPELHAMENTOS!$E$2:$E$2000,"GR transportadora")&gt;0,"Sim","Não"))</f>
        <v/>
      </c>
      <c r="AY201" s="7" t="str">
        <f>IF(OR(AQ201="",C201=""),"",IFERROR(ROUND((AQ201-SUMPRODUCT(MIN((ESPELHAMENTOS!$C$2:$C$2000=A201)*ESPELHAMENTOS!$H$2:$H$2000+(ESPELHAMENTOS!$C$2:$C$2000&lt;&gt;A201)*99999)))*24,1),""))</f>
        <v/>
      </c>
      <c r="AZ201" s="7" t="str">
        <f ca="1">IF(C201="","",IF(COUNTIFS(CHECKLISTS!$B$2:$B$2000,C201,CHECKLISTS!$AH$2:$AH$2000,"Válido",CHECKLISTS!$AG$2:$AG$2000,"&gt;="&amp;INT(IF(AO201="",TODAY(),AO201)))+COUNTIFS(CHECKLISTS!$B$2:$B$2000,C201,CHECKLISTS!$AH$2:$AH$2000,"Vence &lt;=7d",CHECKLISTS!$AG$2:$AG$2000,"&gt;="&amp;INT(IF(AO201="",TODAY(),AO201)))&gt;0,"Sim","Não"))</f>
        <v/>
      </c>
      <c r="BA201" s="13" t="str">
        <f>IF(C201="","",IF(COUNTIFS(CHECKLISTS!$B$2:$B$2000,C201,CHECKLISTS!$AF$2:$AF$2000,"Aprovado")=0,"",SUMPRODUCT(MAX((CHECKLISTS!$B$2:$B$2000=C201)*CHECKLISTS!$AG$2:$AG$2000))))</f>
        <v/>
      </c>
      <c r="BB201" s="7" t="str">
        <f>IF(A201="","",IF(COUNTIFS(SMP!$B$2:$B$2000,A201,SMP!$I$2:$I$2000,"Liberada")+COUNTIFS(SMP!$B$2:$B$2000,A201,SMP!$I$2:$I$2000,"Em andamento")+COUNTIFS(SMP!$B$2:$B$2000,A201,SMP!$I$2:$I$2000,"Finalizada")&gt;0,"Sim","Não"))</f>
        <v/>
      </c>
      <c r="BC201" s="7" t="str">
        <f>IF(A201="","",IFERROR(INDEX(SMP!$A:$A,MATCH(A201,SMP!$B:$B,0)),"—"))</f>
        <v/>
      </c>
      <c r="BD201" s="7" t="str">
        <f>IF(A201="","",IFERROR(INDEX(SMP!$I:$I,MATCH(A201,SMP!$B:$B,0)),"Não aberta"))</f>
        <v/>
      </c>
      <c r="BE201" s="7" t="str">
        <f>IF(A201="","",IFERROR(INDEX(SMP!$D:$D,MATCH(A201,SMP!$B:$B,0)),""))</f>
        <v/>
      </c>
      <c r="BF201" s="7" t="str">
        <f>IF(A201="","",IF(COUNTIFS(AVERBACOES!$B$2:$B$2000,A201,AVERBACOES!$Q$2:$Q$2000,"Averbado completo")+COUNTIFS(AVERBACOES!$B$2:$B$2000,A201,AVERBACOES!$Q$2:$Q$2000,"Averbado CRT")+COUNTIFS(AVERBACOES!$B$2:$B$2000,A201,AVERBACOES!$Q$2:$Q$2000,"Averbado CT-e")+COUNTIFS(AVERBACOES!$B$2:$B$2000,A201,AVERBACOES!$Q$2:$Q$2000,"Averbado MDF-e")+COUNTIFS(AVERBACOES!$B$2:$B$2000,A201,AVERBACOES!$Q$2:$Q$2000,"Averbado pelo embarcador")&gt;0,"Sim","Não"))</f>
        <v/>
      </c>
      <c r="BG201" s="7" t="str">
        <f>IF(A201="","",IFERROR(INDEX(AVERBACOES!$L:$L,MATCH(A201,AVERBACOES!$B:$B,0)),"—"))</f>
        <v/>
      </c>
      <c r="BH201" s="7"/>
      <c r="BI201" s="7"/>
      <c r="BJ201" s="7"/>
      <c r="BK201" s="7"/>
      <c r="BL201" s="7"/>
      <c r="BM201" s="7">
        <f t="shared" si="53"/>
        <v>0</v>
      </c>
      <c r="BN201" s="7" t="str">
        <f t="shared" si="54"/>
        <v/>
      </c>
      <c r="BO201" s="7" t="str">
        <f t="shared" si="55"/>
        <v/>
      </c>
      <c r="BP201" s="7" t="str">
        <f t="shared" si="56"/>
        <v/>
      </c>
      <c r="BQ201" s="7" t="str">
        <f t="shared" si="57"/>
        <v/>
      </c>
      <c r="BR201" s="12"/>
      <c r="BS201" s="7" t="str">
        <f t="shared" si="58"/>
        <v/>
      </c>
      <c r="BT201" s="7" t="str">
        <f>IF(C201="","",IF(BV201=0,"Sem posição registrada",IFERROR(INDEX(POSICOES!$E:$E,MATCH(C201&amp;"#"&amp;ROUND(BV201*1440,0),POSICOES!$R:$R,0)),"?")))</f>
        <v/>
      </c>
      <c r="BU201" s="7" t="str">
        <f>IF(OR(C201="",BV201=0),"",IFERROR(INDEX(POSICOES!$F:$F,MATCH(C201&amp;"#"&amp;ROUND(BV201*1440,0),POSICOES!$R:$R,0))&amp;"/"&amp;INDEX(POSICOES!$G:$G,MATCH(C201&amp;"#"&amp;ROUND(BV201*1440,0),POSICOES!$R:$R,0))&amp;" - "&amp;INDEX(POSICOES!$H:$H,MATCH(C201&amp;"#"&amp;ROUND(BV201*1440,0),POSICOES!$R:$R,0)),""))</f>
        <v/>
      </c>
      <c r="BV201" s="14">
        <f>IF(C201="",0,SUMPRODUCT(MAX((POSICOES!$C$2:$C$3000=C201)*POSICOES!$B$2:$B$3000)))</f>
        <v>0</v>
      </c>
      <c r="BW201" s="7" t="str">
        <f t="shared" ca="1" si="59"/>
        <v/>
      </c>
      <c r="BX201" s="7" t="str">
        <f t="shared" ca="1" si="60"/>
        <v/>
      </c>
      <c r="BY201" s="12"/>
      <c r="BZ201" s="12"/>
      <c r="CA201" s="7" t="str">
        <f>IF(A201="","",IF(COUNTIFS(FRONTEIRA!$B$2:$B$2000,A201,FRONTEIRA!$AA$2:$AA$2000,"Sim")=0,"",ROUND(SUMIFS(FRONTEIRA!$Y$2:$Y$2000,FRONTEIRA!$B$2:$B$2000,A201,FRONTEIRA!$AA$2:$AA$2000,"Sim"),1)))</f>
        <v/>
      </c>
      <c r="CB201" s="7" t="str">
        <f>IF(A201="","",IFERROR(INDEX(FRONTEIRA!$L:$L,MATCH(A201,FRONTEIRA!$B:$B,0)),""))</f>
        <v/>
      </c>
      <c r="CC201" s="7" t="str">
        <f>IF(A201="","",IF(COUNTIFS(OCORRENCIAS!$B$2:$B$2000,A201,OCORRENCIAS!$Z$2:$Z$2000,"Sim")&gt;0,"Sim","Não"))</f>
        <v/>
      </c>
      <c r="CD201" s="7" t="str">
        <f t="shared" si="61"/>
        <v/>
      </c>
      <c r="CE201" s="7"/>
      <c r="CF201" s="7" t="str">
        <f t="shared" ca="1" si="62"/>
        <v xml:space="preserve">Motorista GR; Motorista seguradora; Veículo GR; Checklist; Espelhamento; SMP; Averbação; </v>
      </c>
      <c r="CG201" s="7" t="str">
        <f t="shared" si="63"/>
        <v/>
      </c>
      <c r="CH201" s="7" t="str">
        <f t="shared" si="64"/>
        <v/>
      </c>
      <c r="CI201" s="7" t="str">
        <f t="shared" si="65"/>
        <v>Não</v>
      </c>
      <c r="CJ201" s="7" t="str">
        <f t="shared" si="66"/>
        <v/>
      </c>
      <c r="CK201" s="7"/>
      <c r="CL201" s="7"/>
      <c r="CM201" s="7"/>
      <c r="CN201" s="12"/>
      <c r="CO201" s="7"/>
      <c r="CP201" s="7" t="str">
        <f t="shared" ca="1" si="67"/>
        <v/>
      </c>
    </row>
    <row r="202" spans="1:94" x14ac:dyDescent="0.25">
      <c r="A202" s="7"/>
      <c r="B202" s="12"/>
      <c r="C202" s="7"/>
      <c r="D202" s="7"/>
      <c r="E202" s="7"/>
      <c r="F202" s="7" t="str">
        <f>IF(C202="","",IFERROR(INDEX(VEICULOS!$C:$C,MATCH(C202,VEICULOS!$A:$A,0)),"?")&amp;IF(D202="",""," + "&amp;IFERROR(INDEX(VEICULOS!$C:$C,MATCH(D202,VEICULOS!$A:$A,0)),"?"))&amp;IF(E202="",""," + "&amp;IFERROR(INDEX(VEICULOS!$C:$C,MATCH(E202,VEICULOS!$A:$A,0)),"?")))</f>
        <v/>
      </c>
      <c r="G202" s="7" t="str">
        <f>IF(C202="","",IFERROR(INDEX(VEICULOS!$I:$I,MATCH(C202,VEICULOS!$A:$A,0)),"Não cadastrado"))</f>
        <v/>
      </c>
      <c r="H202" s="7"/>
      <c r="I202" s="7" t="str">
        <f>IF(H202="","",IFERROR(INDEX(MOTORISTAS!$B:$B,MATCH(H202,MOTORISTAS!$A:$A,0)),"Não cadastrado"))</f>
        <v/>
      </c>
      <c r="J202" s="7"/>
      <c r="K202" s="7"/>
      <c r="L202" s="7" t="str">
        <f>IF(K202="","",IFERROR(INDEX(MOTORISTAS!$B:$B,MATCH(K202,MOTORISTAS!$A:$A,0)),"Não cadastrado"))</f>
        <v/>
      </c>
      <c r="M202" s="7" t="str">
        <f>IF(H202="","",IFERROR(INDEX(MOTORISTAS!$AA:$AA,MATCH(H202,MOTORISTAS!$A:$A,0)),"Não cadastrado"))</f>
        <v/>
      </c>
      <c r="N202" s="7" t="str">
        <f>IF(H202="","",IF(COUNTIFS(CONSULTAS!$C$2:$C$2000,H202,CONSULTAS!$E$2:$E$2000,"GR",CONSULTAS!$S$2:$S$2000,"Sim")&gt;0,"Sim","Não"))</f>
        <v/>
      </c>
      <c r="O202" s="7" t="str">
        <f>IF(H202="","",IFERROR(INDEX(CONSULTAS!$L:$L,MATCH(H202&amp;"#GR",CONSULTAS!$T:$T,0)),"—"))</f>
        <v/>
      </c>
      <c r="P202" s="13" t="str">
        <f>IF(H202="","",IFERROR(INDEX(CONSULTAS!$Q:$Q,MATCH(H202&amp;"#GR",CONSULTAS!$T:$T,0)),""))</f>
        <v/>
      </c>
      <c r="Q202" s="7" t="str">
        <f>IF(H202="","",IF(COUNTIFS(CONSULTAS!$C$2:$C$2000,H202,CONSULTAS!$E$2:$E$2000,"Seguradora",CONSULTAS!$S$2:$S$2000,"Sim")&gt;0,"Sim","Não"))</f>
        <v/>
      </c>
      <c r="R202" s="7" t="str">
        <f>IF(H202="","",IFERROR(INDEX(CONSULTAS!$L:$L,MATCH(H202&amp;"#Seguradora",CONSULTAS!$T:$T,0)),"—"))</f>
        <v/>
      </c>
      <c r="S202" s="13" t="str">
        <f>IF(H202="","",IFERROR(INDEX(CONSULTAS!$Q:$Q,MATCH(H202&amp;"#Seguradora",CONSULTAS!$T:$T,0)),""))</f>
        <v/>
      </c>
      <c r="T202" s="10" t="str">
        <f>IF(H202="","",IFERROR(INDEX(CONSULTAS!$N:$N,MATCH(H202&amp;"#GR",CONSULTAS!$T:$T,0)),""))</f>
        <v/>
      </c>
      <c r="U202" s="7" t="str">
        <f>IF(K202="","N/A",IF(AND(COUNTIFS(CONSULTAS!$C$2:$C$2000,K202,CONSULTAS!$E$2:$E$2000,"GR",CONSULTAS!$S$2:$S$2000,"Sim")&gt;0,COUNTIFS(CONSULTAS!$C$2:$C$2000,K202,CONSULTAS!$E$2:$E$2000,"Seguradora",CONSULTAS!$S$2:$S$2000,"Sim")&gt;0),"Sim","Não"))</f>
        <v>N/A</v>
      </c>
      <c r="V202" s="7" t="str">
        <f>IF(C202="","",IFERROR(INDEX(VEICULOS!$X:$X,MATCH(C202,VEICULOS!$A:$A,0)),"Não"))</f>
        <v/>
      </c>
      <c r="W202" s="7"/>
      <c r="X202" s="7"/>
      <c r="Y202" s="7"/>
      <c r="Z202" s="10"/>
      <c r="AA202" s="7"/>
      <c r="AB202" s="10" t="str">
        <f t="shared" si="51"/>
        <v/>
      </c>
      <c r="AC202" s="7">
        <f>IF(OR(Y202="",AB202=""),0,SUMPRODUCT((PGR_REGRAS!$C$2:$C$61=Y202)*(PGR_REGRAS!$D$2:$D$61&lt;=AB202)*(PGR_REGRAS!$E$2:$E$61&gt;=AB202)*(PGR_REGRAS!$C$2:$C$61&lt;&gt;"")*ROW(PGR_REGRAS!$C$2:$C$61)))</f>
        <v>0</v>
      </c>
      <c r="AD202" s="7" t="str">
        <f>IF(AC202=0,IF(Y202="","","Sem regra - consultar seguradora"),INDEX(PGR_REGRAS!$A:$A,AC202))</f>
        <v/>
      </c>
      <c r="AE202" s="7" t="str">
        <f>IF(AC202=0,"",INDEX(PGR_REGRAS!$T:$T,AC202))</f>
        <v/>
      </c>
      <c r="AF202" s="7" t="str">
        <f>IF(AC202=0,"",INDEX(PGR_REGRAS!$I:$I,AC202))</f>
        <v/>
      </c>
      <c r="AG202" s="7" t="str">
        <f>IF(AC202=0,"",INDEX(PGR_REGRAS!$K:$K,AC202))</f>
        <v/>
      </c>
      <c r="AH202" s="7" t="str">
        <f t="shared" si="52"/>
        <v/>
      </c>
      <c r="AI202" s="7"/>
      <c r="AJ202" s="7"/>
      <c r="AK202" s="7"/>
      <c r="AL202" s="7"/>
      <c r="AM202" s="7"/>
      <c r="AN202" s="7"/>
      <c r="AO202" s="13"/>
      <c r="AP202" s="12"/>
      <c r="AQ202" s="12"/>
      <c r="AR202" s="7" t="str">
        <f>IF(C202="","",IFERROR(INDEX(RASTREADORES!$F:$F,MATCH(C202&amp;"#Principal",RASTREADORES!$Y:$Y,0))&amp;" ("&amp;INDEX(RASTREADORES!$G:$G,MATCH(C202&amp;"#Principal",RASTREADORES!$Y:$Y,0))&amp;")","Sem rastreador principal"))</f>
        <v/>
      </c>
      <c r="AS202" s="7" t="str">
        <f>IF(C202="","",IFERROR(INDEX(RASTREADORES!$H:$H,MATCH(C202&amp;"#Principal",RASTREADORES!$Y:$Y,0)),"—"))</f>
        <v/>
      </c>
      <c r="AT202" s="7" t="str">
        <f>IF(C202="","",IFERROR(INDEX(RASTREADORES!$A:$A,MATCH(C202&amp;"#Redundante",RASTREADORES!$Y:$Y,0)),IFERROR(INDEX(RASTREADORES!$A:$A,MATCH(C202&amp;"#Isca retornável",RASTREADORES!$Y:$Y,0)),IFERROR(INDEX(RASTREADORES!$A:$A,MATCH(C202&amp;"#Isca descartável",RASTREADORES!$Y:$Y,0)),"Nenhum"))))</f>
        <v/>
      </c>
      <c r="AU202" s="7" t="str">
        <f>IF(C202="","",IFERROR(INDEX(RASTREADORES!$L:$L,MATCH(C202&amp;"#Principal",RASTREADORES!$Y:$Y,0)),""))</f>
        <v/>
      </c>
      <c r="AV202" s="7" t="str">
        <f>IF(C202="","",IF(COUNTIFS(ESPELHAMENTOS!$B$2:$B$2000,C202,ESPELHAMENTOS!$O$2:$O$2000,"Sim")&gt;0,"Sim","Não"))</f>
        <v/>
      </c>
      <c r="AW202" s="7" t="str">
        <f>IF(C202="","",COUNTIFS(ESPELHAMENTOS!$B$2:$B$2000,C202,ESPELHAMENTOS!$O$2:$O$2000,"Sim"))</f>
        <v/>
      </c>
      <c r="AX202" s="7" t="str">
        <f>IF(C202="","",IF(COUNTIFS(ESPELHAMENTOS!$B$2:$B$2000,C202,ESPELHAMENTOS!$O$2:$O$2000,"Sim",ESPELHAMENTOS!$E$2:$E$2000,"GR transportadora")&gt;0,"Sim","Não"))</f>
        <v/>
      </c>
      <c r="AY202" s="7" t="str">
        <f>IF(OR(AQ202="",C202=""),"",IFERROR(ROUND((AQ202-SUMPRODUCT(MIN((ESPELHAMENTOS!$C$2:$C$2000=A202)*ESPELHAMENTOS!$H$2:$H$2000+(ESPELHAMENTOS!$C$2:$C$2000&lt;&gt;A202)*99999)))*24,1),""))</f>
        <v/>
      </c>
      <c r="AZ202" s="7" t="str">
        <f ca="1">IF(C202="","",IF(COUNTIFS(CHECKLISTS!$B$2:$B$2000,C202,CHECKLISTS!$AH$2:$AH$2000,"Válido",CHECKLISTS!$AG$2:$AG$2000,"&gt;="&amp;INT(IF(AO202="",TODAY(),AO202)))+COUNTIFS(CHECKLISTS!$B$2:$B$2000,C202,CHECKLISTS!$AH$2:$AH$2000,"Vence &lt;=7d",CHECKLISTS!$AG$2:$AG$2000,"&gt;="&amp;INT(IF(AO202="",TODAY(),AO202)))&gt;0,"Sim","Não"))</f>
        <v/>
      </c>
      <c r="BA202" s="13" t="str">
        <f>IF(C202="","",IF(COUNTIFS(CHECKLISTS!$B$2:$B$2000,C202,CHECKLISTS!$AF$2:$AF$2000,"Aprovado")=0,"",SUMPRODUCT(MAX((CHECKLISTS!$B$2:$B$2000=C202)*CHECKLISTS!$AG$2:$AG$2000))))</f>
        <v/>
      </c>
      <c r="BB202" s="7" t="str">
        <f>IF(A202="","",IF(COUNTIFS(SMP!$B$2:$B$2000,A202,SMP!$I$2:$I$2000,"Liberada")+COUNTIFS(SMP!$B$2:$B$2000,A202,SMP!$I$2:$I$2000,"Em andamento")+COUNTIFS(SMP!$B$2:$B$2000,A202,SMP!$I$2:$I$2000,"Finalizada")&gt;0,"Sim","Não"))</f>
        <v/>
      </c>
      <c r="BC202" s="7" t="str">
        <f>IF(A202="","",IFERROR(INDEX(SMP!$A:$A,MATCH(A202,SMP!$B:$B,0)),"—"))</f>
        <v/>
      </c>
      <c r="BD202" s="7" t="str">
        <f>IF(A202="","",IFERROR(INDEX(SMP!$I:$I,MATCH(A202,SMP!$B:$B,0)),"Não aberta"))</f>
        <v/>
      </c>
      <c r="BE202" s="7" t="str">
        <f>IF(A202="","",IFERROR(INDEX(SMP!$D:$D,MATCH(A202,SMP!$B:$B,0)),""))</f>
        <v/>
      </c>
      <c r="BF202" s="7" t="str">
        <f>IF(A202="","",IF(COUNTIFS(AVERBACOES!$B$2:$B$2000,A202,AVERBACOES!$Q$2:$Q$2000,"Averbado completo")+COUNTIFS(AVERBACOES!$B$2:$B$2000,A202,AVERBACOES!$Q$2:$Q$2000,"Averbado CRT")+COUNTIFS(AVERBACOES!$B$2:$B$2000,A202,AVERBACOES!$Q$2:$Q$2000,"Averbado CT-e")+COUNTIFS(AVERBACOES!$B$2:$B$2000,A202,AVERBACOES!$Q$2:$Q$2000,"Averbado MDF-e")+COUNTIFS(AVERBACOES!$B$2:$B$2000,A202,AVERBACOES!$Q$2:$Q$2000,"Averbado pelo embarcador")&gt;0,"Sim","Não"))</f>
        <v/>
      </c>
      <c r="BG202" s="7" t="str">
        <f>IF(A202="","",IFERROR(INDEX(AVERBACOES!$L:$L,MATCH(A202,AVERBACOES!$B:$B,0)),"—"))</f>
        <v/>
      </c>
      <c r="BH202" s="7"/>
      <c r="BI202" s="7"/>
      <c r="BJ202" s="7"/>
      <c r="BK202" s="7"/>
      <c r="BL202" s="7"/>
      <c r="BM202" s="7">
        <f t="shared" si="53"/>
        <v>0</v>
      </c>
      <c r="BN202" s="7" t="str">
        <f t="shared" si="54"/>
        <v/>
      </c>
      <c r="BO202" s="7" t="str">
        <f t="shared" si="55"/>
        <v/>
      </c>
      <c r="BP202" s="7" t="str">
        <f t="shared" si="56"/>
        <v/>
      </c>
      <c r="BQ202" s="7" t="str">
        <f t="shared" si="57"/>
        <v/>
      </c>
      <c r="BR202" s="12"/>
      <c r="BS202" s="7" t="str">
        <f t="shared" si="58"/>
        <v/>
      </c>
      <c r="BT202" s="7" t="str">
        <f>IF(C202="","",IF(BV202=0,"Sem posição registrada",IFERROR(INDEX(POSICOES!$E:$E,MATCH(C202&amp;"#"&amp;ROUND(BV202*1440,0),POSICOES!$R:$R,0)),"?")))</f>
        <v/>
      </c>
      <c r="BU202" s="7" t="str">
        <f>IF(OR(C202="",BV202=0),"",IFERROR(INDEX(POSICOES!$F:$F,MATCH(C202&amp;"#"&amp;ROUND(BV202*1440,0),POSICOES!$R:$R,0))&amp;"/"&amp;INDEX(POSICOES!$G:$G,MATCH(C202&amp;"#"&amp;ROUND(BV202*1440,0),POSICOES!$R:$R,0))&amp;" - "&amp;INDEX(POSICOES!$H:$H,MATCH(C202&amp;"#"&amp;ROUND(BV202*1440,0),POSICOES!$R:$R,0)),""))</f>
        <v/>
      </c>
      <c r="BV202" s="14">
        <f>IF(C202="",0,SUMPRODUCT(MAX((POSICOES!$C$2:$C$3000=C202)*POSICOES!$B$2:$B$3000)))</f>
        <v>0</v>
      </c>
      <c r="BW202" s="7" t="str">
        <f t="shared" ca="1" si="59"/>
        <v/>
      </c>
      <c r="BX202" s="7" t="str">
        <f t="shared" ca="1" si="60"/>
        <v/>
      </c>
      <c r="BY202" s="12"/>
      <c r="BZ202" s="12"/>
      <c r="CA202" s="7" t="str">
        <f>IF(A202="","",IF(COUNTIFS(FRONTEIRA!$B$2:$B$2000,A202,FRONTEIRA!$AA$2:$AA$2000,"Sim")=0,"",ROUND(SUMIFS(FRONTEIRA!$Y$2:$Y$2000,FRONTEIRA!$B$2:$B$2000,A202,FRONTEIRA!$AA$2:$AA$2000,"Sim"),1)))</f>
        <v/>
      </c>
      <c r="CB202" s="7" t="str">
        <f>IF(A202="","",IFERROR(INDEX(FRONTEIRA!$L:$L,MATCH(A202,FRONTEIRA!$B:$B,0)),""))</f>
        <v/>
      </c>
      <c r="CC202" s="7" t="str">
        <f>IF(A202="","",IF(COUNTIFS(OCORRENCIAS!$B$2:$B$2000,A202,OCORRENCIAS!$Z$2:$Z$2000,"Sim")&gt;0,"Sim","Não"))</f>
        <v/>
      </c>
      <c r="CD202" s="7" t="str">
        <f t="shared" si="61"/>
        <v/>
      </c>
      <c r="CE202" s="7"/>
      <c r="CF202" s="7" t="str">
        <f t="shared" ca="1" si="62"/>
        <v xml:space="preserve">Motorista GR; Motorista seguradora; Veículo GR; Checklist; Espelhamento; SMP; Averbação; </v>
      </c>
      <c r="CG202" s="7" t="str">
        <f t="shared" si="63"/>
        <v/>
      </c>
      <c r="CH202" s="7" t="str">
        <f t="shared" si="64"/>
        <v/>
      </c>
      <c r="CI202" s="7" t="str">
        <f t="shared" si="65"/>
        <v>Não</v>
      </c>
      <c r="CJ202" s="7" t="str">
        <f t="shared" si="66"/>
        <v/>
      </c>
      <c r="CK202" s="7"/>
      <c r="CL202" s="7"/>
      <c r="CM202" s="7"/>
      <c r="CN202" s="12"/>
      <c r="CO202" s="7"/>
      <c r="CP202" s="7" t="str">
        <f t="shared" ca="1" si="67"/>
        <v/>
      </c>
    </row>
    <row r="203" spans="1:94" x14ac:dyDescent="0.25">
      <c r="A203" s="7"/>
      <c r="B203" s="12"/>
      <c r="C203" s="7"/>
      <c r="D203" s="7"/>
      <c r="E203" s="7"/>
      <c r="F203" s="7" t="str">
        <f>IF(C203="","",IFERROR(INDEX(VEICULOS!$C:$C,MATCH(C203,VEICULOS!$A:$A,0)),"?")&amp;IF(D203="",""," + "&amp;IFERROR(INDEX(VEICULOS!$C:$C,MATCH(D203,VEICULOS!$A:$A,0)),"?"))&amp;IF(E203="",""," + "&amp;IFERROR(INDEX(VEICULOS!$C:$C,MATCH(E203,VEICULOS!$A:$A,0)),"?")))</f>
        <v/>
      </c>
      <c r="G203" s="7" t="str">
        <f>IF(C203="","",IFERROR(INDEX(VEICULOS!$I:$I,MATCH(C203,VEICULOS!$A:$A,0)),"Não cadastrado"))</f>
        <v/>
      </c>
      <c r="H203" s="7"/>
      <c r="I203" s="7" t="str">
        <f>IF(H203="","",IFERROR(INDEX(MOTORISTAS!$B:$B,MATCH(H203,MOTORISTAS!$A:$A,0)),"Não cadastrado"))</f>
        <v/>
      </c>
      <c r="J203" s="7"/>
      <c r="K203" s="7"/>
      <c r="L203" s="7" t="str">
        <f>IF(K203="","",IFERROR(INDEX(MOTORISTAS!$B:$B,MATCH(K203,MOTORISTAS!$A:$A,0)),"Não cadastrado"))</f>
        <v/>
      </c>
      <c r="M203" s="7" t="str">
        <f>IF(H203="","",IFERROR(INDEX(MOTORISTAS!$AA:$AA,MATCH(H203,MOTORISTAS!$A:$A,0)),"Não cadastrado"))</f>
        <v/>
      </c>
      <c r="N203" s="7" t="str">
        <f>IF(H203="","",IF(COUNTIFS(CONSULTAS!$C$2:$C$2000,H203,CONSULTAS!$E$2:$E$2000,"GR",CONSULTAS!$S$2:$S$2000,"Sim")&gt;0,"Sim","Não"))</f>
        <v/>
      </c>
      <c r="O203" s="7" t="str">
        <f>IF(H203="","",IFERROR(INDEX(CONSULTAS!$L:$L,MATCH(H203&amp;"#GR",CONSULTAS!$T:$T,0)),"—"))</f>
        <v/>
      </c>
      <c r="P203" s="13" t="str">
        <f>IF(H203="","",IFERROR(INDEX(CONSULTAS!$Q:$Q,MATCH(H203&amp;"#GR",CONSULTAS!$T:$T,0)),""))</f>
        <v/>
      </c>
      <c r="Q203" s="7" t="str">
        <f>IF(H203="","",IF(COUNTIFS(CONSULTAS!$C$2:$C$2000,H203,CONSULTAS!$E$2:$E$2000,"Seguradora",CONSULTAS!$S$2:$S$2000,"Sim")&gt;0,"Sim","Não"))</f>
        <v/>
      </c>
      <c r="R203" s="7" t="str">
        <f>IF(H203="","",IFERROR(INDEX(CONSULTAS!$L:$L,MATCH(H203&amp;"#Seguradora",CONSULTAS!$T:$T,0)),"—"))</f>
        <v/>
      </c>
      <c r="S203" s="13" t="str">
        <f>IF(H203="","",IFERROR(INDEX(CONSULTAS!$Q:$Q,MATCH(H203&amp;"#Seguradora",CONSULTAS!$T:$T,0)),""))</f>
        <v/>
      </c>
      <c r="T203" s="10" t="str">
        <f>IF(H203="","",IFERROR(INDEX(CONSULTAS!$N:$N,MATCH(H203&amp;"#GR",CONSULTAS!$T:$T,0)),""))</f>
        <v/>
      </c>
      <c r="U203" s="7" t="str">
        <f>IF(K203="","N/A",IF(AND(COUNTIFS(CONSULTAS!$C$2:$C$2000,K203,CONSULTAS!$E$2:$E$2000,"GR",CONSULTAS!$S$2:$S$2000,"Sim")&gt;0,COUNTIFS(CONSULTAS!$C$2:$C$2000,K203,CONSULTAS!$E$2:$E$2000,"Seguradora",CONSULTAS!$S$2:$S$2000,"Sim")&gt;0),"Sim","Não"))</f>
        <v>N/A</v>
      </c>
      <c r="V203" s="7" t="str">
        <f>IF(C203="","",IFERROR(INDEX(VEICULOS!$X:$X,MATCH(C203,VEICULOS!$A:$A,0)),"Não"))</f>
        <v/>
      </c>
      <c r="W203" s="7"/>
      <c r="X203" s="7"/>
      <c r="Y203" s="7"/>
      <c r="Z203" s="10"/>
      <c r="AA203" s="7"/>
      <c r="AB203" s="10" t="str">
        <f t="shared" si="51"/>
        <v/>
      </c>
      <c r="AC203" s="7">
        <f>IF(OR(Y203="",AB203=""),0,SUMPRODUCT((PGR_REGRAS!$C$2:$C$61=Y203)*(PGR_REGRAS!$D$2:$D$61&lt;=AB203)*(PGR_REGRAS!$E$2:$E$61&gt;=AB203)*(PGR_REGRAS!$C$2:$C$61&lt;&gt;"")*ROW(PGR_REGRAS!$C$2:$C$61)))</f>
        <v>0</v>
      </c>
      <c r="AD203" s="7" t="str">
        <f>IF(AC203=0,IF(Y203="","","Sem regra - consultar seguradora"),INDEX(PGR_REGRAS!$A:$A,AC203))</f>
        <v/>
      </c>
      <c r="AE203" s="7" t="str">
        <f>IF(AC203=0,"",INDEX(PGR_REGRAS!$T:$T,AC203))</f>
        <v/>
      </c>
      <c r="AF203" s="7" t="str">
        <f>IF(AC203=0,"",INDEX(PGR_REGRAS!$I:$I,AC203))</f>
        <v/>
      </c>
      <c r="AG203" s="7" t="str">
        <f>IF(AC203=0,"",INDEX(PGR_REGRAS!$K:$K,AC203))</f>
        <v/>
      </c>
      <c r="AH203" s="7" t="str">
        <f t="shared" si="52"/>
        <v/>
      </c>
      <c r="AI203" s="7"/>
      <c r="AJ203" s="7"/>
      <c r="AK203" s="7"/>
      <c r="AL203" s="7"/>
      <c r="AM203" s="7"/>
      <c r="AN203" s="7"/>
      <c r="AO203" s="13"/>
      <c r="AP203" s="12"/>
      <c r="AQ203" s="12"/>
      <c r="AR203" s="7" t="str">
        <f>IF(C203="","",IFERROR(INDEX(RASTREADORES!$F:$F,MATCH(C203&amp;"#Principal",RASTREADORES!$Y:$Y,0))&amp;" ("&amp;INDEX(RASTREADORES!$G:$G,MATCH(C203&amp;"#Principal",RASTREADORES!$Y:$Y,0))&amp;")","Sem rastreador principal"))</f>
        <v/>
      </c>
      <c r="AS203" s="7" t="str">
        <f>IF(C203="","",IFERROR(INDEX(RASTREADORES!$H:$H,MATCH(C203&amp;"#Principal",RASTREADORES!$Y:$Y,0)),"—"))</f>
        <v/>
      </c>
      <c r="AT203" s="7" t="str">
        <f>IF(C203="","",IFERROR(INDEX(RASTREADORES!$A:$A,MATCH(C203&amp;"#Redundante",RASTREADORES!$Y:$Y,0)),IFERROR(INDEX(RASTREADORES!$A:$A,MATCH(C203&amp;"#Isca retornável",RASTREADORES!$Y:$Y,0)),IFERROR(INDEX(RASTREADORES!$A:$A,MATCH(C203&amp;"#Isca descartável",RASTREADORES!$Y:$Y,0)),"Nenhum"))))</f>
        <v/>
      </c>
      <c r="AU203" s="7" t="str">
        <f>IF(C203="","",IFERROR(INDEX(RASTREADORES!$L:$L,MATCH(C203&amp;"#Principal",RASTREADORES!$Y:$Y,0)),""))</f>
        <v/>
      </c>
      <c r="AV203" s="7" t="str">
        <f>IF(C203="","",IF(COUNTIFS(ESPELHAMENTOS!$B$2:$B$2000,C203,ESPELHAMENTOS!$O$2:$O$2000,"Sim")&gt;0,"Sim","Não"))</f>
        <v/>
      </c>
      <c r="AW203" s="7" t="str">
        <f>IF(C203="","",COUNTIFS(ESPELHAMENTOS!$B$2:$B$2000,C203,ESPELHAMENTOS!$O$2:$O$2000,"Sim"))</f>
        <v/>
      </c>
      <c r="AX203" s="7" t="str">
        <f>IF(C203="","",IF(COUNTIFS(ESPELHAMENTOS!$B$2:$B$2000,C203,ESPELHAMENTOS!$O$2:$O$2000,"Sim",ESPELHAMENTOS!$E$2:$E$2000,"GR transportadora")&gt;0,"Sim","Não"))</f>
        <v/>
      </c>
      <c r="AY203" s="7" t="str">
        <f>IF(OR(AQ203="",C203=""),"",IFERROR(ROUND((AQ203-SUMPRODUCT(MIN((ESPELHAMENTOS!$C$2:$C$2000=A203)*ESPELHAMENTOS!$H$2:$H$2000+(ESPELHAMENTOS!$C$2:$C$2000&lt;&gt;A203)*99999)))*24,1),""))</f>
        <v/>
      </c>
      <c r="AZ203" s="7" t="str">
        <f ca="1">IF(C203="","",IF(COUNTIFS(CHECKLISTS!$B$2:$B$2000,C203,CHECKLISTS!$AH$2:$AH$2000,"Válido",CHECKLISTS!$AG$2:$AG$2000,"&gt;="&amp;INT(IF(AO203="",TODAY(),AO203)))+COUNTIFS(CHECKLISTS!$B$2:$B$2000,C203,CHECKLISTS!$AH$2:$AH$2000,"Vence &lt;=7d",CHECKLISTS!$AG$2:$AG$2000,"&gt;="&amp;INT(IF(AO203="",TODAY(),AO203)))&gt;0,"Sim","Não"))</f>
        <v/>
      </c>
      <c r="BA203" s="13" t="str">
        <f>IF(C203="","",IF(COUNTIFS(CHECKLISTS!$B$2:$B$2000,C203,CHECKLISTS!$AF$2:$AF$2000,"Aprovado")=0,"",SUMPRODUCT(MAX((CHECKLISTS!$B$2:$B$2000=C203)*CHECKLISTS!$AG$2:$AG$2000))))</f>
        <v/>
      </c>
      <c r="BB203" s="7" t="str">
        <f>IF(A203="","",IF(COUNTIFS(SMP!$B$2:$B$2000,A203,SMP!$I$2:$I$2000,"Liberada")+COUNTIFS(SMP!$B$2:$B$2000,A203,SMP!$I$2:$I$2000,"Em andamento")+COUNTIFS(SMP!$B$2:$B$2000,A203,SMP!$I$2:$I$2000,"Finalizada")&gt;0,"Sim","Não"))</f>
        <v/>
      </c>
      <c r="BC203" s="7" t="str">
        <f>IF(A203="","",IFERROR(INDEX(SMP!$A:$A,MATCH(A203,SMP!$B:$B,0)),"—"))</f>
        <v/>
      </c>
      <c r="BD203" s="7" t="str">
        <f>IF(A203="","",IFERROR(INDEX(SMP!$I:$I,MATCH(A203,SMP!$B:$B,0)),"Não aberta"))</f>
        <v/>
      </c>
      <c r="BE203" s="7" t="str">
        <f>IF(A203="","",IFERROR(INDEX(SMP!$D:$D,MATCH(A203,SMP!$B:$B,0)),""))</f>
        <v/>
      </c>
      <c r="BF203" s="7" t="str">
        <f>IF(A203="","",IF(COUNTIFS(AVERBACOES!$B$2:$B$2000,A203,AVERBACOES!$Q$2:$Q$2000,"Averbado completo")+COUNTIFS(AVERBACOES!$B$2:$B$2000,A203,AVERBACOES!$Q$2:$Q$2000,"Averbado CRT")+COUNTIFS(AVERBACOES!$B$2:$B$2000,A203,AVERBACOES!$Q$2:$Q$2000,"Averbado CT-e")+COUNTIFS(AVERBACOES!$B$2:$B$2000,A203,AVERBACOES!$Q$2:$Q$2000,"Averbado MDF-e")+COUNTIFS(AVERBACOES!$B$2:$B$2000,A203,AVERBACOES!$Q$2:$Q$2000,"Averbado pelo embarcador")&gt;0,"Sim","Não"))</f>
        <v/>
      </c>
      <c r="BG203" s="7" t="str">
        <f>IF(A203="","",IFERROR(INDEX(AVERBACOES!$L:$L,MATCH(A203,AVERBACOES!$B:$B,0)),"—"))</f>
        <v/>
      </c>
      <c r="BH203" s="7"/>
      <c r="BI203" s="7"/>
      <c r="BJ203" s="7"/>
      <c r="BK203" s="7"/>
      <c r="BL203" s="7"/>
      <c r="BM203" s="7">
        <f t="shared" si="53"/>
        <v>0</v>
      </c>
      <c r="BN203" s="7" t="str">
        <f t="shared" si="54"/>
        <v/>
      </c>
      <c r="BO203" s="7" t="str">
        <f t="shared" si="55"/>
        <v/>
      </c>
      <c r="BP203" s="7" t="str">
        <f t="shared" si="56"/>
        <v/>
      </c>
      <c r="BQ203" s="7" t="str">
        <f t="shared" si="57"/>
        <v/>
      </c>
      <c r="BR203" s="12"/>
      <c r="BS203" s="7" t="str">
        <f t="shared" si="58"/>
        <v/>
      </c>
      <c r="BT203" s="7" t="str">
        <f>IF(C203="","",IF(BV203=0,"Sem posição registrada",IFERROR(INDEX(POSICOES!$E:$E,MATCH(C203&amp;"#"&amp;ROUND(BV203*1440,0),POSICOES!$R:$R,0)),"?")))</f>
        <v/>
      </c>
      <c r="BU203" s="7" t="str">
        <f>IF(OR(C203="",BV203=0),"",IFERROR(INDEX(POSICOES!$F:$F,MATCH(C203&amp;"#"&amp;ROUND(BV203*1440,0),POSICOES!$R:$R,0))&amp;"/"&amp;INDEX(POSICOES!$G:$G,MATCH(C203&amp;"#"&amp;ROUND(BV203*1440,0),POSICOES!$R:$R,0))&amp;" - "&amp;INDEX(POSICOES!$H:$H,MATCH(C203&amp;"#"&amp;ROUND(BV203*1440,0),POSICOES!$R:$R,0)),""))</f>
        <v/>
      </c>
      <c r="BV203" s="14">
        <f>IF(C203="",0,SUMPRODUCT(MAX((POSICOES!$C$2:$C$3000=C203)*POSICOES!$B$2:$B$3000)))</f>
        <v>0</v>
      </c>
      <c r="BW203" s="7" t="str">
        <f t="shared" ca="1" si="59"/>
        <v/>
      </c>
      <c r="BX203" s="7" t="str">
        <f t="shared" ca="1" si="60"/>
        <v/>
      </c>
      <c r="BY203" s="12"/>
      <c r="BZ203" s="12"/>
      <c r="CA203" s="7" t="str">
        <f>IF(A203="","",IF(COUNTIFS(FRONTEIRA!$B$2:$B$2000,A203,FRONTEIRA!$AA$2:$AA$2000,"Sim")=0,"",ROUND(SUMIFS(FRONTEIRA!$Y$2:$Y$2000,FRONTEIRA!$B$2:$B$2000,A203,FRONTEIRA!$AA$2:$AA$2000,"Sim"),1)))</f>
        <v/>
      </c>
      <c r="CB203" s="7" t="str">
        <f>IF(A203="","",IFERROR(INDEX(FRONTEIRA!$L:$L,MATCH(A203,FRONTEIRA!$B:$B,0)),""))</f>
        <v/>
      </c>
      <c r="CC203" s="7" t="str">
        <f>IF(A203="","",IF(COUNTIFS(OCORRENCIAS!$B$2:$B$2000,A203,OCORRENCIAS!$Z$2:$Z$2000,"Sim")&gt;0,"Sim","Não"))</f>
        <v/>
      </c>
      <c r="CD203" s="7" t="str">
        <f t="shared" si="61"/>
        <v/>
      </c>
      <c r="CE203" s="7"/>
      <c r="CF203" s="7" t="str">
        <f t="shared" ca="1" si="62"/>
        <v xml:space="preserve">Motorista GR; Motorista seguradora; Veículo GR; Checklist; Espelhamento; SMP; Averbação; </v>
      </c>
      <c r="CG203" s="7" t="str">
        <f t="shared" si="63"/>
        <v/>
      </c>
      <c r="CH203" s="7" t="str">
        <f t="shared" si="64"/>
        <v/>
      </c>
      <c r="CI203" s="7" t="str">
        <f t="shared" si="65"/>
        <v>Não</v>
      </c>
      <c r="CJ203" s="7" t="str">
        <f t="shared" si="66"/>
        <v/>
      </c>
      <c r="CK203" s="7"/>
      <c r="CL203" s="7"/>
      <c r="CM203" s="7"/>
      <c r="CN203" s="12"/>
      <c r="CO203" s="7"/>
      <c r="CP203" s="7" t="str">
        <f t="shared" ca="1" si="67"/>
        <v/>
      </c>
    </row>
    <row r="204" spans="1:94" x14ac:dyDescent="0.25">
      <c r="A204" s="7"/>
      <c r="B204" s="12"/>
      <c r="C204" s="7"/>
      <c r="D204" s="7"/>
      <c r="E204" s="7"/>
      <c r="F204" s="7" t="str">
        <f>IF(C204="","",IFERROR(INDEX(VEICULOS!$C:$C,MATCH(C204,VEICULOS!$A:$A,0)),"?")&amp;IF(D204="",""," + "&amp;IFERROR(INDEX(VEICULOS!$C:$C,MATCH(D204,VEICULOS!$A:$A,0)),"?"))&amp;IF(E204="",""," + "&amp;IFERROR(INDEX(VEICULOS!$C:$C,MATCH(E204,VEICULOS!$A:$A,0)),"?")))</f>
        <v/>
      </c>
      <c r="G204" s="7" t="str">
        <f>IF(C204="","",IFERROR(INDEX(VEICULOS!$I:$I,MATCH(C204,VEICULOS!$A:$A,0)),"Não cadastrado"))</f>
        <v/>
      </c>
      <c r="H204" s="7"/>
      <c r="I204" s="7" t="str">
        <f>IF(H204="","",IFERROR(INDEX(MOTORISTAS!$B:$B,MATCH(H204,MOTORISTAS!$A:$A,0)),"Não cadastrado"))</f>
        <v/>
      </c>
      <c r="J204" s="7"/>
      <c r="K204" s="7"/>
      <c r="L204" s="7" t="str">
        <f>IF(K204="","",IFERROR(INDEX(MOTORISTAS!$B:$B,MATCH(K204,MOTORISTAS!$A:$A,0)),"Não cadastrado"))</f>
        <v/>
      </c>
      <c r="M204" s="7" t="str">
        <f>IF(H204="","",IFERROR(INDEX(MOTORISTAS!$AA:$AA,MATCH(H204,MOTORISTAS!$A:$A,0)),"Não cadastrado"))</f>
        <v/>
      </c>
      <c r="N204" s="7" t="str">
        <f>IF(H204="","",IF(COUNTIFS(CONSULTAS!$C$2:$C$2000,H204,CONSULTAS!$E$2:$E$2000,"GR",CONSULTAS!$S$2:$S$2000,"Sim")&gt;0,"Sim","Não"))</f>
        <v/>
      </c>
      <c r="O204" s="7" t="str">
        <f>IF(H204="","",IFERROR(INDEX(CONSULTAS!$L:$L,MATCH(H204&amp;"#GR",CONSULTAS!$T:$T,0)),"—"))</f>
        <v/>
      </c>
      <c r="P204" s="13" t="str">
        <f>IF(H204="","",IFERROR(INDEX(CONSULTAS!$Q:$Q,MATCH(H204&amp;"#GR",CONSULTAS!$T:$T,0)),""))</f>
        <v/>
      </c>
      <c r="Q204" s="7" t="str">
        <f>IF(H204="","",IF(COUNTIFS(CONSULTAS!$C$2:$C$2000,H204,CONSULTAS!$E$2:$E$2000,"Seguradora",CONSULTAS!$S$2:$S$2000,"Sim")&gt;0,"Sim","Não"))</f>
        <v/>
      </c>
      <c r="R204" s="7" t="str">
        <f>IF(H204="","",IFERROR(INDEX(CONSULTAS!$L:$L,MATCH(H204&amp;"#Seguradora",CONSULTAS!$T:$T,0)),"—"))</f>
        <v/>
      </c>
      <c r="S204" s="13" t="str">
        <f>IF(H204="","",IFERROR(INDEX(CONSULTAS!$Q:$Q,MATCH(H204&amp;"#Seguradora",CONSULTAS!$T:$T,0)),""))</f>
        <v/>
      </c>
      <c r="T204" s="10" t="str">
        <f>IF(H204="","",IFERROR(INDEX(CONSULTAS!$N:$N,MATCH(H204&amp;"#GR",CONSULTAS!$T:$T,0)),""))</f>
        <v/>
      </c>
      <c r="U204" s="7" t="str">
        <f>IF(K204="","N/A",IF(AND(COUNTIFS(CONSULTAS!$C$2:$C$2000,K204,CONSULTAS!$E$2:$E$2000,"GR",CONSULTAS!$S$2:$S$2000,"Sim")&gt;0,COUNTIFS(CONSULTAS!$C$2:$C$2000,K204,CONSULTAS!$E$2:$E$2000,"Seguradora",CONSULTAS!$S$2:$S$2000,"Sim")&gt;0),"Sim","Não"))</f>
        <v>N/A</v>
      </c>
      <c r="V204" s="7" t="str">
        <f>IF(C204="","",IFERROR(INDEX(VEICULOS!$X:$X,MATCH(C204,VEICULOS!$A:$A,0)),"Não"))</f>
        <v/>
      </c>
      <c r="W204" s="7"/>
      <c r="X204" s="7"/>
      <c r="Y204" s="7"/>
      <c r="Z204" s="10"/>
      <c r="AA204" s="7"/>
      <c r="AB204" s="10" t="str">
        <f t="shared" si="51"/>
        <v/>
      </c>
      <c r="AC204" s="7">
        <f>IF(OR(Y204="",AB204=""),0,SUMPRODUCT((PGR_REGRAS!$C$2:$C$61=Y204)*(PGR_REGRAS!$D$2:$D$61&lt;=AB204)*(PGR_REGRAS!$E$2:$E$61&gt;=AB204)*(PGR_REGRAS!$C$2:$C$61&lt;&gt;"")*ROW(PGR_REGRAS!$C$2:$C$61)))</f>
        <v>0</v>
      </c>
      <c r="AD204" s="7" t="str">
        <f>IF(AC204=0,IF(Y204="","","Sem regra - consultar seguradora"),INDEX(PGR_REGRAS!$A:$A,AC204))</f>
        <v/>
      </c>
      <c r="AE204" s="7" t="str">
        <f>IF(AC204=0,"",INDEX(PGR_REGRAS!$T:$T,AC204))</f>
        <v/>
      </c>
      <c r="AF204" s="7" t="str">
        <f>IF(AC204=0,"",INDEX(PGR_REGRAS!$I:$I,AC204))</f>
        <v/>
      </c>
      <c r="AG204" s="7" t="str">
        <f>IF(AC204=0,"",INDEX(PGR_REGRAS!$K:$K,AC204))</f>
        <v/>
      </c>
      <c r="AH204" s="7" t="str">
        <f t="shared" si="52"/>
        <v/>
      </c>
      <c r="AI204" s="7"/>
      <c r="AJ204" s="7"/>
      <c r="AK204" s="7"/>
      <c r="AL204" s="7"/>
      <c r="AM204" s="7"/>
      <c r="AN204" s="7"/>
      <c r="AO204" s="13"/>
      <c r="AP204" s="12"/>
      <c r="AQ204" s="12"/>
      <c r="AR204" s="7" t="str">
        <f>IF(C204="","",IFERROR(INDEX(RASTREADORES!$F:$F,MATCH(C204&amp;"#Principal",RASTREADORES!$Y:$Y,0))&amp;" ("&amp;INDEX(RASTREADORES!$G:$G,MATCH(C204&amp;"#Principal",RASTREADORES!$Y:$Y,0))&amp;")","Sem rastreador principal"))</f>
        <v/>
      </c>
      <c r="AS204" s="7" t="str">
        <f>IF(C204="","",IFERROR(INDEX(RASTREADORES!$H:$H,MATCH(C204&amp;"#Principal",RASTREADORES!$Y:$Y,0)),"—"))</f>
        <v/>
      </c>
      <c r="AT204" s="7" t="str">
        <f>IF(C204="","",IFERROR(INDEX(RASTREADORES!$A:$A,MATCH(C204&amp;"#Redundante",RASTREADORES!$Y:$Y,0)),IFERROR(INDEX(RASTREADORES!$A:$A,MATCH(C204&amp;"#Isca retornável",RASTREADORES!$Y:$Y,0)),IFERROR(INDEX(RASTREADORES!$A:$A,MATCH(C204&amp;"#Isca descartável",RASTREADORES!$Y:$Y,0)),"Nenhum"))))</f>
        <v/>
      </c>
      <c r="AU204" s="7" t="str">
        <f>IF(C204="","",IFERROR(INDEX(RASTREADORES!$L:$L,MATCH(C204&amp;"#Principal",RASTREADORES!$Y:$Y,0)),""))</f>
        <v/>
      </c>
      <c r="AV204" s="7" t="str">
        <f>IF(C204="","",IF(COUNTIFS(ESPELHAMENTOS!$B$2:$B$2000,C204,ESPELHAMENTOS!$O$2:$O$2000,"Sim")&gt;0,"Sim","Não"))</f>
        <v/>
      </c>
      <c r="AW204" s="7" t="str">
        <f>IF(C204="","",COUNTIFS(ESPELHAMENTOS!$B$2:$B$2000,C204,ESPELHAMENTOS!$O$2:$O$2000,"Sim"))</f>
        <v/>
      </c>
      <c r="AX204" s="7" t="str">
        <f>IF(C204="","",IF(COUNTIFS(ESPELHAMENTOS!$B$2:$B$2000,C204,ESPELHAMENTOS!$O$2:$O$2000,"Sim",ESPELHAMENTOS!$E$2:$E$2000,"GR transportadora")&gt;0,"Sim","Não"))</f>
        <v/>
      </c>
      <c r="AY204" s="7" t="str">
        <f>IF(OR(AQ204="",C204=""),"",IFERROR(ROUND((AQ204-SUMPRODUCT(MIN((ESPELHAMENTOS!$C$2:$C$2000=A204)*ESPELHAMENTOS!$H$2:$H$2000+(ESPELHAMENTOS!$C$2:$C$2000&lt;&gt;A204)*99999)))*24,1),""))</f>
        <v/>
      </c>
      <c r="AZ204" s="7" t="str">
        <f ca="1">IF(C204="","",IF(COUNTIFS(CHECKLISTS!$B$2:$B$2000,C204,CHECKLISTS!$AH$2:$AH$2000,"Válido",CHECKLISTS!$AG$2:$AG$2000,"&gt;="&amp;INT(IF(AO204="",TODAY(),AO204)))+COUNTIFS(CHECKLISTS!$B$2:$B$2000,C204,CHECKLISTS!$AH$2:$AH$2000,"Vence &lt;=7d",CHECKLISTS!$AG$2:$AG$2000,"&gt;="&amp;INT(IF(AO204="",TODAY(),AO204)))&gt;0,"Sim","Não"))</f>
        <v/>
      </c>
      <c r="BA204" s="13" t="str">
        <f>IF(C204="","",IF(COUNTIFS(CHECKLISTS!$B$2:$B$2000,C204,CHECKLISTS!$AF$2:$AF$2000,"Aprovado")=0,"",SUMPRODUCT(MAX((CHECKLISTS!$B$2:$B$2000=C204)*CHECKLISTS!$AG$2:$AG$2000))))</f>
        <v/>
      </c>
      <c r="BB204" s="7" t="str">
        <f>IF(A204="","",IF(COUNTIFS(SMP!$B$2:$B$2000,A204,SMP!$I$2:$I$2000,"Liberada")+COUNTIFS(SMP!$B$2:$B$2000,A204,SMP!$I$2:$I$2000,"Em andamento")+COUNTIFS(SMP!$B$2:$B$2000,A204,SMP!$I$2:$I$2000,"Finalizada")&gt;0,"Sim","Não"))</f>
        <v/>
      </c>
      <c r="BC204" s="7" t="str">
        <f>IF(A204="","",IFERROR(INDEX(SMP!$A:$A,MATCH(A204,SMP!$B:$B,0)),"—"))</f>
        <v/>
      </c>
      <c r="BD204" s="7" t="str">
        <f>IF(A204="","",IFERROR(INDEX(SMP!$I:$I,MATCH(A204,SMP!$B:$B,0)),"Não aberta"))</f>
        <v/>
      </c>
      <c r="BE204" s="7" t="str">
        <f>IF(A204="","",IFERROR(INDEX(SMP!$D:$D,MATCH(A204,SMP!$B:$B,0)),""))</f>
        <v/>
      </c>
      <c r="BF204" s="7" t="str">
        <f>IF(A204="","",IF(COUNTIFS(AVERBACOES!$B$2:$B$2000,A204,AVERBACOES!$Q$2:$Q$2000,"Averbado completo")+COUNTIFS(AVERBACOES!$B$2:$B$2000,A204,AVERBACOES!$Q$2:$Q$2000,"Averbado CRT")+COUNTIFS(AVERBACOES!$B$2:$B$2000,A204,AVERBACOES!$Q$2:$Q$2000,"Averbado CT-e")+COUNTIFS(AVERBACOES!$B$2:$B$2000,A204,AVERBACOES!$Q$2:$Q$2000,"Averbado MDF-e")+COUNTIFS(AVERBACOES!$B$2:$B$2000,A204,AVERBACOES!$Q$2:$Q$2000,"Averbado pelo embarcador")&gt;0,"Sim","Não"))</f>
        <v/>
      </c>
      <c r="BG204" s="7" t="str">
        <f>IF(A204="","",IFERROR(INDEX(AVERBACOES!$L:$L,MATCH(A204,AVERBACOES!$B:$B,0)),"—"))</f>
        <v/>
      </c>
      <c r="BH204" s="7"/>
      <c r="BI204" s="7"/>
      <c r="BJ204" s="7"/>
      <c r="BK204" s="7"/>
      <c r="BL204" s="7"/>
      <c r="BM204" s="7">
        <f t="shared" si="53"/>
        <v>0</v>
      </c>
      <c r="BN204" s="7" t="str">
        <f t="shared" si="54"/>
        <v/>
      </c>
      <c r="BO204" s="7" t="str">
        <f t="shared" si="55"/>
        <v/>
      </c>
      <c r="BP204" s="7" t="str">
        <f t="shared" si="56"/>
        <v/>
      </c>
      <c r="BQ204" s="7" t="str">
        <f t="shared" si="57"/>
        <v/>
      </c>
      <c r="BR204" s="12"/>
      <c r="BS204" s="7" t="str">
        <f t="shared" si="58"/>
        <v/>
      </c>
      <c r="BT204" s="7" t="str">
        <f>IF(C204="","",IF(BV204=0,"Sem posição registrada",IFERROR(INDEX(POSICOES!$E:$E,MATCH(C204&amp;"#"&amp;ROUND(BV204*1440,0),POSICOES!$R:$R,0)),"?")))</f>
        <v/>
      </c>
      <c r="BU204" s="7" t="str">
        <f>IF(OR(C204="",BV204=0),"",IFERROR(INDEX(POSICOES!$F:$F,MATCH(C204&amp;"#"&amp;ROUND(BV204*1440,0),POSICOES!$R:$R,0))&amp;"/"&amp;INDEX(POSICOES!$G:$G,MATCH(C204&amp;"#"&amp;ROUND(BV204*1440,0),POSICOES!$R:$R,0))&amp;" - "&amp;INDEX(POSICOES!$H:$H,MATCH(C204&amp;"#"&amp;ROUND(BV204*1440,0),POSICOES!$R:$R,0)),""))</f>
        <v/>
      </c>
      <c r="BV204" s="14">
        <f>IF(C204="",0,SUMPRODUCT(MAX((POSICOES!$C$2:$C$3000=C204)*POSICOES!$B$2:$B$3000)))</f>
        <v>0</v>
      </c>
      <c r="BW204" s="7" t="str">
        <f t="shared" ca="1" si="59"/>
        <v/>
      </c>
      <c r="BX204" s="7" t="str">
        <f t="shared" ca="1" si="60"/>
        <v/>
      </c>
      <c r="BY204" s="12"/>
      <c r="BZ204" s="12"/>
      <c r="CA204" s="7" t="str">
        <f>IF(A204="","",IF(COUNTIFS(FRONTEIRA!$B$2:$B$2000,A204,FRONTEIRA!$AA$2:$AA$2000,"Sim")=0,"",ROUND(SUMIFS(FRONTEIRA!$Y$2:$Y$2000,FRONTEIRA!$B$2:$B$2000,A204,FRONTEIRA!$AA$2:$AA$2000,"Sim"),1)))</f>
        <v/>
      </c>
      <c r="CB204" s="7" t="str">
        <f>IF(A204="","",IFERROR(INDEX(FRONTEIRA!$L:$L,MATCH(A204,FRONTEIRA!$B:$B,0)),""))</f>
        <v/>
      </c>
      <c r="CC204" s="7" t="str">
        <f>IF(A204="","",IF(COUNTIFS(OCORRENCIAS!$B$2:$B$2000,A204,OCORRENCIAS!$Z$2:$Z$2000,"Sim")&gt;0,"Sim","Não"))</f>
        <v/>
      </c>
      <c r="CD204" s="7" t="str">
        <f t="shared" si="61"/>
        <v/>
      </c>
      <c r="CE204" s="7"/>
      <c r="CF204" s="7" t="str">
        <f t="shared" ca="1" si="62"/>
        <v xml:space="preserve">Motorista GR; Motorista seguradora; Veículo GR; Checklist; Espelhamento; SMP; Averbação; </v>
      </c>
      <c r="CG204" s="7" t="str">
        <f t="shared" si="63"/>
        <v/>
      </c>
      <c r="CH204" s="7" t="str">
        <f t="shared" si="64"/>
        <v/>
      </c>
      <c r="CI204" s="7" t="str">
        <f t="shared" si="65"/>
        <v>Não</v>
      </c>
      <c r="CJ204" s="7" t="str">
        <f t="shared" si="66"/>
        <v/>
      </c>
      <c r="CK204" s="7"/>
      <c r="CL204" s="7"/>
      <c r="CM204" s="7"/>
      <c r="CN204" s="12"/>
      <c r="CO204" s="7"/>
      <c r="CP204" s="7" t="str">
        <f t="shared" ca="1" si="67"/>
        <v/>
      </c>
    </row>
    <row r="205" spans="1:94" x14ac:dyDescent="0.25">
      <c r="A205" s="7"/>
      <c r="B205" s="12"/>
      <c r="C205" s="7"/>
      <c r="D205" s="7"/>
      <c r="E205" s="7"/>
      <c r="F205" s="7" t="str">
        <f>IF(C205="","",IFERROR(INDEX(VEICULOS!$C:$C,MATCH(C205,VEICULOS!$A:$A,0)),"?")&amp;IF(D205="",""," + "&amp;IFERROR(INDEX(VEICULOS!$C:$C,MATCH(D205,VEICULOS!$A:$A,0)),"?"))&amp;IF(E205="",""," + "&amp;IFERROR(INDEX(VEICULOS!$C:$C,MATCH(E205,VEICULOS!$A:$A,0)),"?")))</f>
        <v/>
      </c>
      <c r="G205" s="7" t="str">
        <f>IF(C205="","",IFERROR(INDEX(VEICULOS!$I:$I,MATCH(C205,VEICULOS!$A:$A,0)),"Não cadastrado"))</f>
        <v/>
      </c>
      <c r="H205" s="7"/>
      <c r="I205" s="7" t="str">
        <f>IF(H205="","",IFERROR(INDEX(MOTORISTAS!$B:$B,MATCH(H205,MOTORISTAS!$A:$A,0)),"Não cadastrado"))</f>
        <v/>
      </c>
      <c r="J205" s="7"/>
      <c r="K205" s="7"/>
      <c r="L205" s="7" t="str">
        <f>IF(K205="","",IFERROR(INDEX(MOTORISTAS!$B:$B,MATCH(K205,MOTORISTAS!$A:$A,0)),"Não cadastrado"))</f>
        <v/>
      </c>
      <c r="M205" s="7" t="str">
        <f>IF(H205="","",IFERROR(INDEX(MOTORISTAS!$AA:$AA,MATCH(H205,MOTORISTAS!$A:$A,0)),"Não cadastrado"))</f>
        <v/>
      </c>
      <c r="N205" s="7" t="str">
        <f>IF(H205="","",IF(COUNTIFS(CONSULTAS!$C$2:$C$2000,H205,CONSULTAS!$E$2:$E$2000,"GR",CONSULTAS!$S$2:$S$2000,"Sim")&gt;0,"Sim","Não"))</f>
        <v/>
      </c>
      <c r="O205" s="7" t="str">
        <f>IF(H205="","",IFERROR(INDEX(CONSULTAS!$L:$L,MATCH(H205&amp;"#GR",CONSULTAS!$T:$T,0)),"—"))</f>
        <v/>
      </c>
      <c r="P205" s="13" t="str">
        <f>IF(H205="","",IFERROR(INDEX(CONSULTAS!$Q:$Q,MATCH(H205&amp;"#GR",CONSULTAS!$T:$T,0)),""))</f>
        <v/>
      </c>
      <c r="Q205" s="7" t="str">
        <f>IF(H205="","",IF(COUNTIFS(CONSULTAS!$C$2:$C$2000,H205,CONSULTAS!$E$2:$E$2000,"Seguradora",CONSULTAS!$S$2:$S$2000,"Sim")&gt;0,"Sim","Não"))</f>
        <v/>
      </c>
      <c r="R205" s="7" t="str">
        <f>IF(H205="","",IFERROR(INDEX(CONSULTAS!$L:$L,MATCH(H205&amp;"#Seguradora",CONSULTAS!$T:$T,0)),"—"))</f>
        <v/>
      </c>
      <c r="S205" s="13" t="str">
        <f>IF(H205="","",IFERROR(INDEX(CONSULTAS!$Q:$Q,MATCH(H205&amp;"#Seguradora",CONSULTAS!$T:$T,0)),""))</f>
        <v/>
      </c>
      <c r="T205" s="10" t="str">
        <f>IF(H205="","",IFERROR(INDEX(CONSULTAS!$N:$N,MATCH(H205&amp;"#GR",CONSULTAS!$T:$T,0)),""))</f>
        <v/>
      </c>
      <c r="U205" s="7" t="str">
        <f>IF(K205="","N/A",IF(AND(COUNTIFS(CONSULTAS!$C$2:$C$2000,K205,CONSULTAS!$E$2:$E$2000,"GR",CONSULTAS!$S$2:$S$2000,"Sim")&gt;0,COUNTIFS(CONSULTAS!$C$2:$C$2000,K205,CONSULTAS!$E$2:$E$2000,"Seguradora",CONSULTAS!$S$2:$S$2000,"Sim")&gt;0),"Sim","Não"))</f>
        <v>N/A</v>
      </c>
      <c r="V205" s="7" t="str">
        <f>IF(C205="","",IFERROR(INDEX(VEICULOS!$X:$X,MATCH(C205,VEICULOS!$A:$A,0)),"Não"))</f>
        <v/>
      </c>
      <c r="W205" s="7"/>
      <c r="X205" s="7"/>
      <c r="Y205" s="7"/>
      <c r="Z205" s="10"/>
      <c r="AA205" s="7"/>
      <c r="AB205" s="10" t="str">
        <f t="shared" si="51"/>
        <v/>
      </c>
      <c r="AC205" s="7">
        <f>IF(OR(Y205="",AB205=""),0,SUMPRODUCT((PGR_REGRAS!$C$2:$C$61=Y205)*(PGR_REGRAS!$D$2:$D$61&lt;=AB205)*(PGR_REGRAS!$E$2:$E$61&gt;=AB205)*(PGR_REGRAS!$C$2:$C$61&lt;&gt;"")*ROW(PGR_REGRAS!$C$2:$C$61)))</f>
        <v>0</v>
      </c>
      <c r="AD205" s="7" t="str">
        <f>IF(AC205=0,IF(Y205="","","Sem regra - consultar seguradora"),INDEX(PGR_REGRAS!$A:$A,AC205))</f>
        <v/>
      </c>
      <c r="AE205" s="7" t="str">
        <f>IF(AC205=0,"",INDEX(PGR_REGRAS!$T:$T,AC205))</f>
        <v/>
      </c>
      <c r="AF205" s="7" t="str">
        <f>IF(AC205=0,"",INDEX(PGR_REGRAS!$I:$I,AC205))</f>
        <v/>
      </c>
      <c r="AG205" s="7" t="str">
        <f>IF(AC205=0,"",INDEX(PGR_REGRAS!$K:$K,AC205))</f>
        <v/>
      </c>
      <c r="AH205" s="7" t="str">
        <f t="shared" si="52"/>
        <v/>
      </c>
      <c r="AI205" s="7"/>
      <c r="AJ205" s="7"/>
      <c r="AK205" s="7"/>
      <c r="AL205" s="7"/>
      <c r="AM205" s="7"/>
      <c r="AN205" s="7"/>
      <c r="AO205" s="13"/>
      <c r="AP205" s="12"/>
      <c r="AQ205" s="12"/>
      <c r="AR205" s="7" t="str">
        <f>IF(C205="","",IFERROR(INDEX(RASTREADORES!$F:$F,MATCH(C205&amp;"#Principal",RASTREADORES!$Y:$Y,0))&amp;" ("&amp;INDEX(RASTREADORES!$G:$G,MATCH(C205&amp;"#Principal",RASTREADORES!$Y:$Y,0))&amp;")","Sem rastreador principal"))</f>
        <v/>
      </c>
      <c r="AS205" s="7" t="str">
        <f>IF(C205="","",IFERROR(INDEX(RASTREADORES!$H:$H,MATCH(C205&amp;"#Principal",RASTREADORES!$Y:$Y,0)),"—"))</f>
        <v/>
      </c>
      <c r="AT205" s="7" t="str">
        <f>IF(C205="","",IFERROR(INDEX(RASTREADORES!$A:$A,MATCH(C205&amp;"#Redundante",RASTREADORES!$Y:$Y,0)),IFERROR(INDEX(RASTREADORES!$A:$A,MATCH(C205&amp;"#Isca retornável",RASTREADORES!$Y:$Y,0)),IFERROR(INDEX(RASTREADORES!$A:$A,MATCH(C205&amp;"#Isca descartável",RASTREADORES!$Y:$Y,0)),"Nenhum"))))</f>
        <v/>
      </c>
      <c r="AU205" s="7" t="str">
        <f>IF(C205="","",IFERROR(INDEX(RASTREADORES!$L:$L,MATCH(C205&amp;"#Principal",RASTREADORES!$Y:$Y,0)),""))</f>
        <v/>
      </c>
      <c r="AV205" s="7" t="str">
        <f>IF(C205="","",IF(COUNTIFS(ESPELHAMENTOS!$B$2:$B$2000,C205,ESPELHAMENTOS!$O$2:$O$2000,"Sim")&gt;0,"Sim","Não"))</f>
        <v/>
      </c>
      <c r="AW205" s="7" t="str">
        <f>IF(C205="","",COUNTIFS(ESPELHAMENTOS!$B$2:$B$2000,C205,ESPELHAMENTOS!$O$2:$O$2000,"Sim"))</f>
        <v/>
      </c>
      <c r="AX205" s="7" t="str">
        <f>IF(C205="","",IF(COUNTIFS(ESPELHAMENTOS!$B$2:$B$2000,C205,ESPELHAMENTOS!$O$2:$O$2000,"Sim",ESPELHAMENTOS!$E$2:$E$2000,"GR transportadora")&gt;0,"Sim","Não"))</f>
        <v/>
      </c>
      <c r="AY205" s="7" t="str">
        <f>IF(OR(AQ205="",C205=""),"",IFERROR(ROUND((AQ205-SUMPRODUCT(MIN((ESPELHAMENTOS!$C$2:$C$2000=A205)*ESPELHAMENTOS!$H$2:$H$2000+(ESPELHAMENTOS!$C$2:$C$2000&lt;&gt;A205)*99999)))*24,1),""))</f>
        <v/>
      </c>
      <c r="AZ205" s="7" t="str">
        <f ca="1">IF(C205="","",IF(COUNTIFS(CHECKLISTS!$B$2:$B$2000,C205,CHECKLISTS!$AH$2:$AH$2000,"Válido",CHECKLISTS!$AG$2:$AG$2000,"&gt;="&amp;INT(IF(AO205="",TODAY(),AO205)))+COUNTIFS(CHECKLISTS!$B$2:$B$2000,C205,CHECKLISTS!$AH$2:$AH$2000,"Vence &lt;=7d",CHECKLISTS!$AG$2:$AG$2000,"&gt;="&amp;INT(IF(AO205="",TODAY(),AO205)))&gt;0,"Sim","Não"))</f>
        <v/>
      </c>
      <c r="BA205" s="13" t="str">
        <f>IF(C205="","",IF(COUNTIFS(CHECKLISTS!$B$2:$B$2000,C205,CHECKLISTS!$AF$2:$AF$2000,"Aprovado")=0,"",SUMPRODUCT(MAX((CHECKLISTS!$B$2:$B$2000=C205)*CHECKLISTS!$AG$2:$AG$2000))))</f>
        <v/>
      </c>
      <c r="BB205" s="7" t="str">
        <f>IF(A205="","",IF(COUNTIFS(SMP!$B$2:$B$2000,A205,SMP!$I$2:$I$2000,"Liberada")+COUNTIFS(SMP!$B$2:$B$2000,A205,SMP!$I$2:$I$2000,"Em andamento")+COUNTIFS(SMP!$B$2:$B$2000,A205,SMP!$I$2:$I$2000,"Finalizada")&gt;0,"Sim","Não"))</f>
        <v/>
      </c>
      <c r="BC205" s="7" t="str">
        <f>IF(A205="","",IFERROR(INDEX(SMP!$A:$A,MATCH(A205,SMP!$B:$B,0)),"—"))</f>
        <v/>
      </c>
      <c r="BD205" s="7" t="str">
        <f>IF(A205="","",IFERROR(INDEX(SMP!$I:$I,MATCH(A205,SMP!$B:$B,0)),"Não aberta"))</f>
        <v/>
      </c>
      <c r="BE205" s="7" t="str">
        <f>IF(A205="","",IFERROR(INDEX(SMP!$D:$D,MATCH(A205,SMP!$B:$B,0)),""))</f>
        <v/>
      </c>
      <c r="BF205" s="7" t="str">
        <f>IF(A205="","",IF(COUNTIFS(AVERBACOES!$B$2:$B$2000,A205,AVERBACOES!$Q$2:$Q$2000,"Averbado completo")+COUNTIFS(AVERBACOES!$B$2:$B$2000,A205,AVERBACOES!$Q$2:$Q$2000,"Averbado CRT")+COUNTIFS(AVERBACOES!$B$2:$B$2000,A205,AVERBACOES!$Q$2:$Q$2000,"Averbado CT-e")+COUNTIFS(AVERBACOES!$B$2:$B$2000,A205,AVERBACOES!$Q$2:$Q$2000,"Averbado MDF-e")+COUNTIFS(AVERBACOES!$B$2:$B$2000,A205,AVERBACOES!$Q$2:$Q$2000,"Averbado pelo embarcador")&gt;0,"Sim","Não"))</f>
        <v/>
      </c>
      <c r="BG205" s="7" t="str">
        <f>IF(A205="","",IFERROR(INDEX(AVERBACOES!$L:$L,MATCH(A205,AVERBACOES!$B:$B,0)),"—"))</f>
        <v/>
      </c>
      <c r="BH205" s="7"/>
      <c r="BI205" s="7"/>
      <c r="BJ205" s="7"/>
      <c r="BK205" s="7"/>
      <c r="BL205" s="7"/>
      <c r="BM205" s="7">
        <f t="shared" si="53"/>
        <v>0</v>
      </c>
      <c r="BN205" s="7" t="str">
        <f t="shared" si="54"/>
        <v/>
      </c>
      <c r="BO205" s="7" t="str">
        <f t="shared" si="55"/>
        <v/>
      </c>
      <c r="BP205" s="7" t="str">
        <f t="shared" si="56"/>
        <v/>
      </c>
      <c r="BQ205" s="7" t="str">
        <f t="shared" si="57"/>
        <v/>
      </c>
      <c r="BR205" s="12"/>
      <c r="BS205" s="7" t="str">
        <f t="shared" si="58"/>
        <v/>
      </c>
      <c r="BT205" s="7" t="str">
        <f>IF(C205="","",IF(BV205=0,"Sem posição registrada",IFERROR(INDEX(POSICOES!$E:$E,MATCH(C205&amp;"#"&amp;ROUND(BV205*1440,0),POSICOES!$R:$R,0)),"?")))</f>
        <v/>
      </c>
      <c r="BU205" s="7" t="str">
        <f>IF(OR(C205="",BV205=0),"",IFERROR(INDEX(POSICOES!$F:$F,MATCH(C205&amp;"#"&amp;ROUND(BV205*1440,0),POSICOES!$R:$R,0))&amp;"/"&amp;INDEX(POSICOES!$G:$G,MATCH(C205&amp;"#"&amp;ROUND(BV205*1440,0),POSICOES!$R:$R,0))&amp;" - "&amp;INDEX(POSICOES!$H:$H,MATCH(C205&amp;"#"&amp;ROUND(BV205*1440,0),POSICOES!$R:$R,0)),""))</f>
        <v/>
      </c>
      <c r="BV205" s="14">
        <f>IF(C205="",0,SUMPRODUCT(MAX((POSICOES!$C$2:$C$3000=C205)*POSICOES!$B$2:$B$3000)))</f>
        <v>0</v>
      </c>
      <c r="BW205" s="7" t="str">
        <f t="shared" ca="1" si="59"/>
        <v/>
      </c>
      <c r="BX205" s="7" t="str">
        <f t="shared" ca="1" si="60"/>
        <v/>
      </c>
      <c r="BY205" s="12"/>
      <c r="BZ205" s="12"/>
      <c r="CA205" s="7" t="str">
        <f>IF(A205="","",IF(COUNTIFS(FRONTEIRA!$B$2:$B$2000,A205,FRONTEIRA!$AA$2:$AA$2000,"Sim")=0,"",ROUND(SUMIFS(FRONTEIRA!$Y$2:$Y$2000,FRONTEIRA!$B$2:$B$2000,A205,FRONTEIRA!$AA$2:$AA$2000,"Sim"),1)))</f>
        <v/>
      </c>
      <c r="CB205" s="7" t="str">
        <f>IF(A205="","",IFERROR(INDEX(FRONTEIRA!$L:$L,MATCH(A205,FRONTEIRA!$B:$B,0)),""))</f>
        <v/>
      </c>
      <c r="CC205" s="7" t="str">
        <f>IF(A205="","",IF(COUNTIFS(OCORRENCIAS!$B$2:$B$2000,A205,OCORRENCIAS!$Z$2:$Z$2000,"Sim")&gt;0,"Sim","Não"))</f>
        <v/>
      </c>
      <c r="CD205" s="7" t="str">
        <f t="shared" si="61"/>
        <v/>
      </c>
      <c r="CE205" s="7"/>
      <c r="CF205" s="7" t="str">
        <f t="shared" ca="1" si="62"/>
        <v xml:space="preserve">Motorista GR; Motorista seguradora; Veículo GR; Checklist; Espelhamento; SMP; Averbação; </v>
      </c>
      <c r="CG205" s="7" t="str">
        <f t="shared" si="63"/>
        <v/>
      </c>
      <c r="CH205" s="7" t="str">
        <f t="shared" si="64"/>
        <v/>
      </c>
      <c r="CI205" s="7" t="str">
        <f t="shared" si="65"/>
        <v>Não</v>
      </c>
      <c r="CJ205" s="7" t="str">
        <f t="shared" si="66"/>
        <v/>
      </c>
      <c r="CK205" s="7"/>
      <c r="CL205" s="7"/>
      <c r="CM205" s="7"/>
      <c r="CN205" s="12"/>
      <c r="CO205" s="7"/>
      <c r="CP205" s="7" t="str">
        <f t="shared" ca="1" si="67"/>
        <v/>
      </c>
    </row>
    <row r="206" spans="1:94" x14ac:dyDescent="0.25">
      <c r="A206" s="7"/>
      <c r="B206" s="12"/>
      <c r="C206" s="7"/>
      <c r="D206" s="7"/>
      <c r="E206" s="7"/>
      <c r="F206" s="7" t="str">
        <f>IF(C206="","",IFERROR(INDEX(VEICULOS!$C:$C,MATCH(C206,VEICULOS!$A:$A,0)),"?")&amp;IF(D206="",""," + "&amp;IFERROR(INDEX(VEICULOS!$C:$C,MATCH(D206,VEICULOS!$A:$A,0)),"?"))&amp;IF(E206="",""," + "&amp;IFERROR(INDEX(VEICULOS!$C:$C,MATCH(E206,VEICULOS!$A:$A,0)),"?")))</f>
        <v/>
      </c>
      <c r="G206" s="7" t="str">
        <f>IF(C206="","",IFERROR(INDEX(VEICULOS!$I:$I,MATCH(C206,VEICULOS!$A:$A,0)),"Não cadastrado"))</f>
        <v/>
      </c>
      <c r="H206" s="7"/>
      <c r="I206" s="7" t="str">
        <f>IF(H206="","",IFERROR(INDEX(MOTORISTAS!$B:$B,MATCH(H206,MOTORISTAS!$A:$A,0)),"Não cadastrado"))</f>
        <v/>
      </c>
      <c r="J206" s="7"/>
      <c r="K206" s="7"/>
      <c r="L206" s="7" t="str">
        <f>IF(K206="","",IFERROR(INDEX(MOTORISTAS!$B:$B,MATCH(K206,MOTORISTAS!$A:$A,0)),"Não cadastrado"))</f>
        <v/>
      </c>
      <c r="M206" s="7" t="str">
        <f>IF(H206="","",IFERROR(INDEX(MOTORISTAS!$AA:$AA,MATCH(H206,MOTORISTAS!$A:$A,0)),"Não cadastrado"))</f>
        <v/>
      </c>
      <c r="N206" s="7" t="str">
        <f>IF(H206="","",IF(COUNTIFS(CONSULTAS!$C$2:$C$2000,H206,CONSULTAS!$E$2:$E$2000,"GR",CONSULTAS!$S$2:$S$2000,"Sim")&gt;0,"Sim","Não"))</f>
        <v/>
      </c>
      <c r="O206" s="7" t="str">
        <f>IF(H206="","",IFERROR(INDEX(CONSULTAS!$L:$L,MATCH(H206&amp;"#GR",CONSULTAS!$T:$T,0)),"—"))</f>
        <v/>
      </c>
      <c r="P206" s="13" t="str">
        <f>IF(H206="","",IFERROR(INDEX(CONSULTAS!$Q:$Q,MATCH(H206&amp;"#GR",CONSULTAS!$T:$T,0)),""))</f>
        <v/>
      </c>
      <c r="Q206" s="7" t="str">
        <f>IF(H206="","",IF(COUNTIFS(CONSULTAS!$C$2:$C$2000,H206,CONSULTAS!$E$2:$E$2000,"Seguradora",CONSULTAS!$S$2:$S$2000,"Sim")&gt;0,"Sim","Não"))</f>
        <v/>
      </c>
      <c r="R206" s="7" t="str">
        <f>IF(H206="","",IFERROR(INDEX(CONSULTAS!$L:$L,MATCH(H206&amp;"#Seguradora",CONSULTAS!$T:$T,0)),"—"))</f>
        <v/>
      </c>
      <c r="S206" s="13" t="str">
        <f>IF(H206="","",IFERROR(INDEX(CONSULTAS!$Q:$Q,MATCH(H206&amp;"#Seguradora",CONSULTAS!$T:$T,0)),""))</f>
        <v/>
      </c>
      <c r="T206" s="10" t="str">
        <f>IF(H206="","",IFERROR(INDEX(CONSULTAS!$N:$N,MATCH(H206&amp;"#GR",CONSULTAS!$T:$T,0)),""))</f>
        <v/>
      </c>
      <c r="U206" s="7" t="str">
        <f>IF(K206="","N/A",IF(AND(COUNTIFS(CONSULTAS!$C$2:$C$2000,K206,CONSULTAS!$E$2:$E$2000,"GR",CONSULTAS!$S$2:$S$2000,"Sim")&gt;0,COUNTIFS(CONSULTAS!$C$2:$C$2000,K206,CONSULTAS!$E$2:$E$2000,"Seguradora",CONSULTAS!$S$2:$S$2000,"Sim")&gt;0),"Sim","Não"))</f>
        <v>N/A</v>
      </c>
      <c r="V206" s="7" t="str">
        <f>IF(C206="","",IFERROR(INDEX(VEICULOS!$X:$X,MATCH(C206,VEICULOS!$A:$A,0)),"Não"))</f>
        <v/>
      </c>
      <c r="W206" s="7"/>
      <c r="X206" s="7"/>
      <c r="Y206" s="7"/>
      <c r="Z206" s="10"/>
      <c r="AA206" s="7"/>
      <c r="AB206" s="10" t="str">
        <f t="shared" si="51"/>
        <v/>
      </c>
      <c r="AC206" s="7">
        <f>IF(OR(Y206="",AB206=""),0,SUMPRODUCT((PGR_REGRAS!$C$2:$C$61=Y206)*(PGR_REGRAS!$D$2:$D$61&lt;=AB206)*(PGR_REGRAS!$E$2:$E$61&gt;=AB206)*(PGR_REGRAS!$C$2:$C$61&lt;&gt;"")*ROW(PGR_REGRAS!$C$2:$C$61)))</f>
        <v>0</v>
      </c>
      <c r="AD206" s="7" t="str">
        <f>IF(AC206=0,IF(Y206="","","Sem regra - consultar seguradora"),INDEX(PGR_REGRAS!$A:$A,AC206))</f>
        <v/>
      </c>
      <c r="AE206" s="7" t="str">
        <f>IF(AC206=0,"",INDEX(PGR_REGRAS!$T:$T,AC206))</f>
        <v/>
      </c>
      <c r="AF206" s="7" t="str">
        <f>IF(AC206=0,"",INDEX(PGR_REGRAS!$I:$I,AC206))</f>
        <v/>
      </c>
      <c r="AG206" s="7" t="str">
        <f>IF(AC206=0,"",INDEX(PGR_REGRAS!$K:$K,AC206))</f>
        <v/>
      </c>
      <c r="AH206" s="7" t="str">
        <f t="shared" si="52"/>
        <v/>
      </c>
      <c r="AI206" s="7"/>
      <c r="AJ206" s="7"/>
      <c r="AK206" s="7"/>
      <c r="AL206" s="7"/>
      <c r="AM206" s="7"/>
      <c r="AN206" s="7"/>
      <c r="AO206" s="13"/>
      <c r="AP206" s="12"/>
      <c r="AQ206" s="12"/>
      <c r="AR206" s="7" t="str">
        <f>IF(C206="","",IFERROR(INDEX(RASTREADORES!$F:$F,MATCH(C206&amp;"#Principal",RASTREADORES!$Y:$Y,0))&amp;" ("&amp;INDEX(RASTREADORES!$G:$G,MATCH(C206&amp;"#Principal",RASTREADORES!$Y:$Y,0))&amp;")","Sem rastreador principal"))</f>
        <v/>
      </c>
      <c r="AS206" s="7" t="str">
        <f>IF(C206="","",IFERROR(INDEX(RASTREADORES!$H:$H,MATCH(C206&amp;"#Principal",RASTREADORES!$Y:$Y,0)),"—"))</f>
        <v/>
      </c>
      <c r="AT206" s="7" t="str">
        <f>IF(C206="","",IFERROR(INDEX(RASTREADORES!$A:$A,MATCH(C206&amp;"#Redundante",RASTREADORES!$Y:$Y,0)),IFERROR(INDEX(RASTREADORES!$A:$A,MATCH(C206&amp;"#Isca retornável",RASTREADORES!$Y:$Y,0)),IFERROR(INDEX(RASTREADORES!$A:$A,MATCH(C206&amp;"#Isca descartável",RASTREADORES!$Y:$Y,0)),"Nenhum"))))</f>
        <v/>
      </c>
      <c r="AU206" s="7" t="str">
        <f>IF(C206="","",IFERROR(INDEX(RASTREADORES!$L:$L,MATCH(C206&amp;"#Principal",RASTREADORES!$Y:$Y,0)),""))</f>
        <v/>
      </c>
      <c r="AV206" s="7" t="str">
        <f>IF(C206="","",IF(COUNTIFS(ESPELHAMENTOS!$B$2:$B$2000,C206,ESPELHAMENTOS!$O$2:$O$2000,"Sim")&gt;0,"Sim","Não"))</f>
        <v/>
      </c>
      <c r="AW206" s="7" t="str">
        <f>IF(C206="","",COUNTIFS(ESPELHAMENTOS!$B$2:$B$2000,C206,ESPELHAMENTOS!$O$2:$O$2000,"Sim"))</f>
        <v/>
      </c>
      <c r="AX206" s="7" t="str">
        <f>IF(C206="","",IF(COUNTIFS(ESPELHAMENTOS!$B$2:$B$2000,C206,ESPELHAMENTOS!$O$2:$O$2000,"Sim",ESPELHAMENTOS!$E$2:$E$2000,"GR transportadora")&gt;0,"Sim","Não"))</f>
        <v/>
      </c>
      <c r="AY206" s="7" t="str">
        <f>IF(OR(AQ206="",C206=""),"",IFERROR(ROUND((AQ206-SUMPRODUCT(MIN((ESPELHAMENTOS!$C$2:$C$2000=A206)*ESPELHAMENTOS!$H$2:$H$2000+(ESPELHAMENTOS!$C$2:$C$2000&lt;&gt;A206)*99999)))*24,1),""))</f>
        <v/>
      </c>
      <c r="AZ206" s="7" t="str">
        <f ca="1">IF(C206="","",IF(COUNTIFS(CHECKLISTS!$B$2:$B$2000,C206,CHECKLISTS!$AH$2:$AH$2000,"Válido",CHECKLISTS!$AG$2:$AG$2000,"&gt;="&amp;INT(IF(AO206="",TODAY(),AO206)))+COUNTIFS(CHECKLISTS!$B$2:$B$2000,C206,CHECKLISTS!$AH$2:$AH$2000,"Vence &lt;=7d",CHECKLISTS!$AG$2:$AG$2000,"&gt;="&amp;INT(IF(AO206="",TODAY(),AO206)))&gt;0,"Sim","Não"))</f>
        <v/>
      </c>
      <c r="BA206" s="13" t="str">
        <f>IF(C206="","",IF(COUNTIFS(CHECKLISTS!$B$2:$B$2000,C206,CHECKLISTS!$AF$2:$AF$2000,"Aprovado")=0,"",SUMPRODUCT(MAX((CHECKLISTS!$B$2:$B$2000=C206)*CHECKLISTS!$AG$2:$AG$2000))))</f>
        <v/>
      </c>
      <c r="BB206" s="7" t="str">
        <f>IF(A206="","",IF(COUNTIFS(SMP!$B$2:$B$2000,A206,SMP!$I$2:$I$2000,"Liberada")+COUNTIFS(SMP!$B$2:$B$2000,A206,SMP!$I$2:$I$2000,"Em andamento")+COUNTIFS(SMP!$B$2:$B$2000,A206,SMP!$I$2:$I$2000,"Finalizada")&gt;0,"Sim","Não"))</f>
        <v/>
      </c>
      <c r="BC206" s="7" t="str">
        <f>IF(A206="","",IFERROR(INDEX(SMP!$A:$A,MATCH(A206,SMP!$B:$B,0)),"—"))</f>
        <v/>
      </c>
      <c r="BD206" s="7" t="str">
        <f>IF(A206="","",IFERROR(INDEX(SMP!$I:$I,MATCH(A206,SMP!$B:$B,0)),"Não aberta"))</f>
        <v/>
      </c>
      <c r="BE206" s="7" t="str">
        <f>IF(A206="","",IFERROR(INDEX(SMP!$D:$D,MATCH(A206,SMP!$B:$B,0)),""))</f>
        <v/>
      </c>
      <c r="BF206" s="7" t="str">
        <f>IF(A206="","",IF(COUNTIFS(AVERBACOES!$B$2:$B$2000,A206,AVERBACOES!$Q$2:$Q$2000,"Averbado completo")+COUNTIFS(AVERBACOES!$B$2:$B$2000,A206,AVERBACOES!$Q$2:$Q$2000,"Averbado CRT")+COUNTIFS(AVERBACOES!$B$2:$B$2000,A206,AVERBACOES!$Q$2:$Q$2000,"Averbado CT-e")+COUNTIFS(AVERBACOES!$B$2:$B$2000,A206,AVERBACOES!$Q$2:$Q$2000,"Averbado MDF-e")+COUNTIFS(AVERBACOES!$B$2:$B$2000,A206,AVERBACOES!$Q$2:$Q$2000,"Averbado pelo embarcador")&gt;0,"Sim","Não"))</f>
        <v/>
      </c>
      <c r="BG206" s="7" t="str">
        <f>IF(A206="","",IFERROR(INDEX(AVERBACOES!$L:$L,MATCH(A206,AVERBACOES!$B:$B,0)),"—"))</f>
        <v/>
      </c>
      <c r="BH206" s="7"/>
      <c r="BI206" s="7"/>
      <c r="BJ206" s="7"/>
      <c r="BK206" s="7"/>
      <c r="BL206" s="7"/>
      <c r="BM206" s="7">
        <f t="shared" si="53"/>
        <v>0</v>
      </c>
      <c r="BN206" s="7" t="str">
        <f t="shared" si="54"/>
        <v/>
      </c>
      <c r="BO206" s="7" t="str">
        <f t="shared" si="55"/>
        <v/>
      </c>
      <c r="BP206" s="7" t="str">
        <f t="shared" si="56"/>
        <v/>
      </c>
      <c r="BQ206" s="7" t="str">
        <f t="shared" si="57"/>
        <v/>
      </c>
      <c r="BR206" s="12"/>
      <c r="BS206" s="7" t="str">
        <f t="shared" si="58"/>
        <v/>
      </c>
      <c r="BT206" s="7" t="str">
        <f>IF(C206="","",IF(BV206=0,"Sem posição registrada",IFERROR(INDEX(POSICOES!$E:$E,MATCH(C206&amp;"#"&amp;ROUND(BV206*1440,0),POSICOES!$R:$R,0)),"?")))</f>
        <v/>
      </c>
      <c r="BU206" s="7" t="str">
        <f>IF(OR(C206="",BV206=0),"",IFERROR(INDEX(POSICOES!$F:$F,MATCH(C206&amp;"#"&amp;ROUND(BV206*1440,0),POSICOES!$R:$R,0))&amp;"/"&amp;INDEX(POSICOES!$G:$G,MATCH(C206&amp;"#"&amp;ROUND(BV206*1440,0),POSICOES!$R:$R,0))&amp;" - "&amp;INDEX(POSICOES!$H:$H,MATCH(C206&amp;"#"&amp;ROUND(BV206*1440,0),POSICOES!$R:$R,0)),""))</f>
        <v/>
      </c>
      <c r="BV206" s="14">
        <f>IF(C206="",0,SUMPRODUCT(MAX((POSICOES!$C$2:$C$3000=C206)*POSICOES!$B$2:$B$3000)))</f>
        <v>0</v>
      </c>
      <c r="BW206" s="7" t="str">
        <f t="shared" ca="1" si="59"/>
        <v/>
      </c>
      <c r="BX206" s="7" t="str">
        <f t="shared" ca="1" si="60"/>
        <v/>
      </c>
      <c r="BY206" s="12"/>
      <c r="BZ206" s="12"/>
      <c r="CA206" s="7" t="str">
        <f>IF(A206="","",IF(COUNTIFS(FRONTEIRA!$B$2:$B$2000,A206,FRONTEIRA!$AA$2:$AA$2000,"Sim")=0,"",ROUND(SUMIFS(FRONTEIRA!$Y$2:$Y$2000,FRONTEIRA!$B$2:$B$2000,A206,FRONTEIRA!$AA$2:$AA$2000,"Sim"),1)))</f>
        <v/>
      </c>
      <c r="CB206" s="7" t="str">
        <f>IF(A206="","",IFERROR(INDEX(FRONTEIRA!$L:$L,MATCH(A206,FRONTEIRA!$B:$B,0)),""))</f>
        <v/>
      </c>
      <c r="CC206" s="7" t="str">
        <f>IF(A206="","",IF(COUNTIFS(OCORRENCIAS!$B$2:$B$2000,A206,OCORRENCIAS!$Z$2:$Z$2000,"Sim")&gt;0,"Sim","Não"))</f>
        <v/>
      </c>
      <c r="CD206" s="7" t="str">
        <f t="shared" si="61"/>
        <v/>
      </c>
      <c r="CE206" s="7"/>
      <c r="CF206" s="7" t="str">
        <f t="shared" ca="1" si="62"/>
        <v xml:space="preserve">Motorista GR; Motorista seguradora; Veículo GR; Checklist; Espelhamento; SMP; Averbação; </v>
      </c>
      <c r="CG206" s="7" t="str">
        <f t="shared" si="63"/>
        <v/>
      </c>
      <c r="CH206" s="7" t="str">
        <f t="shared" si="64"/>
        <v/>
      </c>
      <c r="CI206" s="7" t="str">
        <f t="shared" si="65"/>
        <v>Não</v>
      </c>
      <c r="CJ206" s="7" t="str">
        <f t="shared" si="66"/>
        <v/>
      </c>
      <c r="CK206" s="7"/>
      <c r="CL206" s="7"/>
      <c r="CM206" s="7"/>
      <c r="CN206" s="12"/>
      <c r="CO206" s="7"/>
      <c r="CP206" s="7" t="str">
        <f t="shared" ca="1" si="67"/>
        <v/>
      </c>
    </row>
    <row r="207" spans="1:94" x14ac:dyDescent="0.25">
      <c r="A207" s="7"/>
      <c r="B207" s="12"/>
      <c r="C207" s="7"/>
      <c r="D207" s="7"/>
      <c r="E207" s="7"/>
      <c r="F207" s="7" t="str">
        <f>IF(C207="","",IFERROR(INDEX(VEICULOS!$C:$C,MATCH(C207,VEICULOS!$A:$A,0)),"?")&amp;IF(D207="",""," + "&amp;IFERROR(INDEX(VEICULOS!$C:$C,MATCH(D207,VEICULOS!$A:$A,0)),"?"))&amp;IF(E207="",""," + "&amp;IFERROR(INDEX(VEICULOS!$C:$C,MATCH(E207,VEICULOS!$A:$A,0)),"?")))</f>
        <v/>
      </c>
      <c r="G207" s="7" t="str">
        <f>IF(C207="","",IFERROR(INDEX(VEICULOS!$I:$I,MATCH(C207,VEICULOS!$A:$A,0)),"Não cadastrado"))</f>
        <v/>
      </c>
      <c r="H207" s="7"/>
      <c r="I207" s="7" t="str">
        <f>IF(H207="","",IFERROR(INDEX(MOTORISTAS!$B:$B,MATCH(H207,MOTORISTAS!$A:$A,0)),"Não cadastrado"))</f>
        <v/>
      </c>
      <c r="J207" s="7"/>
      <c r="K207" s="7"/>
      <c r="L207" s="7" t="str">
        <f>IF(K207="","",IFERROR(INDEX(MOTORISTAS!$B:$B,MATCH(K207,MOTORISTAS!$A:$A,0)),"Não cadastrado"))</f>
        <v/>
      </c>
      <c r="M207" s="7" t="str">
        <f>IF(H207="","",IFERROR(INDEX(MOTORISTAS!$AA:$AA,MATCH(H207,MOTORISTAS!$A:$A,0)),"Não cadastrado"))</f>
        <v/>
      </c>
      <c r="N207" s="7" t="str">
        <f>IF(H207="","",IF(COUNTIFS(CONSULTAS!$C$2:$C$2000,H207,CONSULTAS!$E$2:$E$2000,"GR",CONSULTAS!$S$2:$S$2000,"Sim")&gt;0,"Sim","Não"))</f>
        <v/>
      </c>
      <c r="O207" s="7" t="str">
        <f>IF(H207="","",IFERROR(INDEX(CONSULTAS!$L:$L,MATCH(H207&amp;"#GR",CONSULTAS!$T:$T,0)),"—"))</f>
        <v/>
      </c>
      <c r="P207" s="13" t="str">
        <f>IF(H207="","",IFERROR(INDEX(CONSULTAS!$Q:$Q,MATCH(H207&amp;"#GR",CONSULTAS!$T:$T,0)),""))</f>
        <v/>
      </c>
      <c r="Q207" s="7" t="str">
        <f>IF(H207="","",IF(COUNTIFS(CONSULTAS!$C$2:$C$2000,H207,CONSULTAS!$E$2:$E$2000,"Seguradora",CONSULTAS!$S$2:$S$2000,"Sim")&gt;0,"Sim","Não"))</f>
        <v/>
      </c>
      <c r="R207" s="7" t="str">
        <f>IF(H207="","",IFERROR(INDEX(CONSULTAS!$L:$L,MATCH(H207&amp;"#Seguradora",CONSULTAS!$T:$T,0)),"—"))</f>
        <v/>
      </c>
      <c r="S207" s="13" t="str">
        <f>IF(H207="","",IFERROR(INDEX(CONSULTAS!$Q:$Q,MATCH(H207&amp;"#Seguradora",CONSULTAS!$T:$T,0)),""))</f>
        <v/>
      </c>
      <c r="T207" s="10" t="str">
        <f>IF(H207="","",IFERROR(INDEX(CONSULTAS!$N:$N,MATCH(H207&amp;"#GR",CONSULTAS!$T:$T,0)),""))</f>
        <v/>
      </c>
      <c r="U207" s="7" t="str">
        <f>IF(K207="","N/A",IF(AND(COUNTIFS(CONSULTAS!$C$2:$C$2000,K207,CONSULTAS!$E$2:$E$2000,"GR",CONSULTAS!$S$2:$S$2000,"Sim")&gt;0,COUNTIFS(CONSULTAS!$C$2:$C$2000,K207,CONSULTAS!$E$2:$E$2000,"Seguradora",CONSULTAS!$S$2:$S$2000,"Sim")&gt;0),"Sim","Não"))</f>
        <v>N/A</v>
      </c>
      <c r="V207" s="7" t="str">
        <f>IF(C207="","",IFERROR(INDEX(VEICULOS!$X:$X,MATCH(C207,VEICULOS!$A:$A,0)),"Não"))</f>
        <v/>
      </c>
      <c r="W207" s="7"/>
      <c r="X207" s="7"/>
      <c r="Y207" s="7"/>
      <c r="Z207" s="10"/>
      <c r="AA207" s="7"/>
      <c r="AB207" s="10" t="str">
        <f t="shared" si="51"/>
        <v/>
      </c>
      <c r="AC207" s="7">
        <f>IF(OR(Y207="",AB207=""),0,SUMPRODUCT((PGR_REGRAS!$C$2:$C$61=Y207)*(PGR_REGRAS!$D$2:$D$61&lt;=AB207)*(PGR_REGRAS!$E$2:$E$61&gt;=AB207)*(PGR_REGRAS!$C$2:$C$61&lt;&gt;"")*ROW(PGR_REGRAS!$C$2:$C$61)))</f>
        <v>0</v>
      </c>
      <c r="AD207" s="7" t="str">
        <f>IF(AC207=0,IF(Y207="","","Sem regra - consultar seguradora"),INDEX(PGR_REGRAS!$A:$A,AC207))</f>
        <v/>
      </c>
      <c r="AE207" s="7" t="str">
        <f>IF(AC207=0,"",INDEX(PGR_REGRAS!$T:$T,AC207))</f>
        <v/>
      </c>
      <c r="AF207" s="7" t="str">
        <f>IF(AC207=0,"",INDEX(PGR_REGRAS!$I:$I,AC207))</f>
        <v/>
      </c>
      <c r="AG207" s="7" t="str">
        <f>IF(AC207=0,"",INDEX(PGR_REGRAS!$K:$K,AC207))</f>
        <v/>
      </c>
      <c r="AH207" s="7" t="str">
        <f t="shared" si="52"/>
        <v/>
      </c>
      <c r="AI207" s="7"/>
      <c r="AJ207" s="7"/>
      <c r="AK207" s="7"/>
      <c r="AL207" s="7"/>
      <c r="AM207" s="7"/>
      <c r="AN207" s="7"/>
      <c r="AO207" s="13"/>
      <c r="AP207" s="12"/>
      <c r="AQ207" s="12"/>
      <c r="AR207" s="7" t="str">
        <f>IF(C207="","",IFERROR(INDEX(RASTREADORES!$F:$F,MATCH(C207&amp;"#Principal",RASTREADORES!$Y:$Y,0))&amp;" ("&amp;INDEX(RASTREADORES!$G:$G,MATCH(C207&amp;"#Principal",RASTREADORES!$Y:$Y,0))&amp;")","Sem rastreador principal"))</f>
        <v/>
      </c>
      <c r="AS207" s="7" t="str">
        <f>IF(C207="","",IFERROR(INDEX(RASTREADORES!$H:$H,MATCH(C207&amp;"#Principal",RASTREADORES!$Y:$Y,0)),"—"))</f>
        <v/>
      </c>
      <c r="AT207" s="7" t="str">
        <f>IF(C207="","",IFERROR(INDEX(RASTREADORES!$A:$A,MATCH(C207&amp;"#Redundante",RASTREADORES!$Y:$Y,0)),IFERROR(INDEX(RASTREADORES!$A:$A,MATCH(C207&amp;"#Isca retornável",RASTREADORES!$Y:$Y,0)),IFERROR(INDEX(RASTREADORES!$A:$A,MATCH(C207&amp;"#Isca descartável",RASTREADORES!$Y:$Y,0)),"Nenhum"))))</f>
        <v/>
      </c>
      <c r="AU207" s="7" t="str">
        <f>IF(C207="","",IFERROR(INDEX(RASTREADORES!$L:$L,MATCH(C207&amp;"#Principal",RASTREADORES!$Y:$Y,0)),""))</f>
        <v/>
      </c>
      <c r="AV207" s="7" t="str">
        <f>IF(C207="","",IF(COUNTIFS(ESPELHAMENTOS!$B$2:$B$2000,C207,ESPELHAMENTOS!$O$2:$O$2000,"Sim")&gt;0,"Sim","Não"))</f>
        <v/>
      </c>
      <c r="AW207" s="7" t="str">
        <f>IF(C207="","",COUNTIFS(ESPELHAMENTOS!$B$2:$B$2000,C207,ESPELHAMENTOS!$O$2:$O$2000,"Sim"))</f>
        <v/>
      </c>
      <c r="AX207" s="7" t="str">
        <f>IF(C207="","",IF(COUNTIFS(ESPELHAMENTOS!$B$2:$B$2000,C207,ESPELHAMENTOS!$O$2:$O$2000,"Sim",ESPELHAMENTOS!$E$2:$E$2000,"GR transportadora")&gt;0,"Sim","Não"))</f>
        <v/>
      </c>
      <c r="AY207" s="7" t="str">
        <f>IF(OR(AQ207="",C207=""),"",IFERROR(ROUND((AQ207-SUMPRODUCT(MIN((ESPELHAMENTOS!$C$2:$C$2000=A207)*ESPELHAMENTOS!$H$2:$H$2000+(ESPELHAMENTOS!$C$2:$C$2000&lt;&gt;A207)*99999)))*24,1),""))</f>
        <v/>
      </c>
      <c r="AZ207" s="7" t="str">
        <f ca="1">IF(C207="","",IF(COUNTIFS(CHECKLISTS!$B$2:$B$2000,C207,CHECKLISTS!$AH$2:$AH$2000,"Válido",CHECKLISTS!$AG$2:$AG$2000,"&gt;="&amp;INT(IF(AO207="",TODAY(),AO207)))+COUNTIFS(CHECKLISTS!$B$2:$B$2000,C207,CHECKLISTS!$AH$2:$AH$2000,"Vence &lt;=7d",CHECKLISTS!$AG$2:$AG$2000,"&gt;="&amp;INT(IF(AO207="",TODAY(),AO207)))&gt;0,"Sim","Não"))</f>
        <v/>
      </c>
      <c r="BA207" s="13" t="str">
        <f>IF(C207="","",IF(COUNTIFS(CHECKLISTS!$B$2:$B$2000,C207,CHECKLISTS!$AF$2:$AF$2000,"Aprovado")=0,"",SUMPRODUCT(MAX((CHECKLISTS!$B$2:$B$2000=C207)*CHECKLISTS!$AG$2:$AG$2000))))</f>
        <v/>
      </c>
      <c r="BB207" s="7" t="str">
        <f>IF(A207="","",IF(COUNTIFS(SMP!$B$2:$B$2000,A207,SMP!$I$2:$I$2000,"Liberada")+COUNTIFS(SMP!$B$2:$B$2000,A207,SMP!$I$2:$I$2000,"Em andamento")+COUNTIFS(SMP!$B$2:$B$2000,A207,SMP!$I$2:$I$2000,"Finalizada")&gt;0,"Sim","Não"))</f>
        <v/>
      </c>
      <c r="BC207" s="7" t="str">
        <f>IF(A207="","",IFERROR(INDEX(SMP!$A:$A,MATCH(A207,SMP!$B:$B,0)),"—"))</f>
        <v/>
      </c>
      <c r="BD207" s="7" t="str">
        <f>IF(A207="","",IFERROR(INDEX(SMP!$I:$I,MATCH(A207,SMP!$B:$B,0)),"Não aberta"))</f>
        <v/>
      </c>
      <c r="BE207" s="7" t="str">
        <f>IF(A207="","",IFERROR(INDEX(SMP!$D:$D,MATCH(A207,SMP!$B:$B,0)),""))</f>
        <v/>
      </c>
      <c r="BF207" s="7" t="str">
        <f>IF(A207="","",IF(COUNTIFS(AVERBACOES!$B$2:$B$2000,A207,AVERBACOES!$Q$2:$Q$2000,"Averbado completo")+COUNTIFS(AVERBACOES!$B$2:$B$2000,A207,AVERBACOES!$Q$2:$Q$2000,"Averbado CRT")+COUNTIFS(AVERBACOES!$B$2:$B$2000,A207,AVERBACOES!$Q$2:$Q$2000,"Averbado CT-e")+COUNTIFS(AVERBACOES!$B$2:$B$2000,A207,AVERBACOES!$Q$2:$Q$2000,"Averbado MDF-e")+COUNTIFS(AVERBACOES!$B$2:$B$2000,A207,AVERBACOES!$Q$2:$Q$2000,"Averbado pelo embarcador")&gt;0,"Sim","Não"))</f>
        <v/>
      </c>
      <c r="BG207" s="7" t="str">
        <f>IF(A207="","",IFERROR(INDEX(AVERBACOES!$L:$L,MATCH(A207,AVERBACOES!$B:$B,0)),"—"))</f>
        <v/>
      </c>
      <c r="BH207" s="7"/>
      <c r="BI207" s="7"/>
      <c r="BJ207" s="7"/>
      <c r="BK207" s="7"/>
      <c r="BL207" s="7"/>
      <c r="BM207" s="7">
        <f t="shared" si="53"/>
        <v>0</v>
      </c>
      <c r="BN207" s="7" t="str">
        <f t="shared" si="54"/>
        <v/>
      </c>
      <c r="BO207" s="7" t="str">
        <f t="shared" si="55"/>
        <v/>
      </c>
      <c r="BP207" s="7" t="str">
        <f t="shared" si="56"/>
        <v/>
      </c>
      <c r="BQ207" s="7" t="str">
        <f t="shared" si="57"/>
        <v/>
      </c>
      <c r="BR207" s="12"/>
      <c r="BS207" s="7" t="str">
        <f t="shared" si="58"/>
        <v/>
      </c>
      <c r="BT207" s="7" t="str">
        <f>IF(C207="","",IF(BV207=0,"Sem posição registrada",IFERROR(INDEX(POSICOES!$E:$E,MATCH(C207&amp;"#"&amp;ROUND(BV207*1440,0),POSICOES!$R:$R,0)),"?")))</f>
        <v/>
      </c>
      <c r="BU207" s="7" t="str">
        <f>IF(OR(C207="",BV207=0),"",IFERROR(INDEX(POSICOES!$F:$F,MATCH(C207&amp;"#"&amp;ROUND(BV207*1440,0),POSICOES!$R:$R,0))&amp;"/"&amp;INDEX(POSICOES!$G:$G,MATCH(C207&amp;"#"&amp;ROUND(BV207*1440,0),POSICOES!$R:$R,0))&amp;" - "&amp;INDEX(POSICOES!$H:$H,MATCH(C207&amp;"#"&amp;ROUND(BV207*1440,0),POSICOES!$R:$R,0)),""))</f>
        <v/>
      </c>
      <c r="BV207" s="14">
        <f>IF(C207="",0,SUMPRODUCT(MAX((POSICOES!$C$2:$C$3000=C207)*POSICOES!$B$2:$B$3000)))</f>
        <v>0</v>
      </c>
      <c r="BW207" s="7" t="str">
        <f t="shared" ca="1" si="59"/>
        <v/>
      </c>
      <c r="BX207" s="7" t="str">
        <f t="shared" ca="1" si="60"/>
        <v/>
      </c>
      <c r="BY207" s="12"/>
      <c r="BZ207" s="12"/>
      <c r="CA207" s="7" t="str">
        <f>IF(A207="","",IF(COUNTIFS(FRONTEIRA!$B$2:$B$2000,A207,FRONTEIRA!$AA$2:$AA$2000,"Sim")=0,"",ROUND(SUMIFS(FRONTEIRA!$Y$2:$Y$2000,FRONTEIRA!$B$2:$B$2000,A207,FRONTEIRA!$AA$2:$AA$2000,"Sim"),1)))</f>
        <v/>
      </c>
      <c r="CB207" s="7" t="str">
        <f>IF(A207="","",IFERROR(INDEX(FRONTEIRA!$L:$L,MATCH(A207,FRONTEIRA!$B:$B,0)),""))</f>
        <v/>
      </c>
      <c r="CC207" s="7" t="str">
        <f>IF(A207="","",IF(COUNTIFS(OCORRENCIAS!$B$2:$B$2000,A207,OCORRENCIAS!$Z$2:$Z$2000,"Sim")&gt;0,"Sim","Não"))</f>
        <v/>
      </c>
      <c r="CD207" s="7" t="str">
        <f t="shared" si="61"/>
        <v/>
      </c>
      <c r="CE207" s="7"/>
      <c r="CF207" s="7" t="str">
        <f t="shared" ca="1" si="62"/>
        <v xml:space="preserve">Motorista GR; Motorista seguradora; Veículo GR; Checklist; Espelhamento; SMP; Averbação; </v>
      </c>
      <c r="CG207" s="7" t="str">
        <f t="shared" si="63"/>
        <v/>
      </c>
      <c r="CH207" s="7" t="str">
        <f t="shared" si="64"/>
        <v/>
      </c>
      <c r="CI207" s="7" t="str">
        <f t="shared" si="65"/>
        <v>Não</v>
      </c>
      <c r="CJ207" s="7" t="str">
        <f t="shared" si="66"/>
        <v/>
      </c>
      <c r="CK207" s="7"/>
      <c r="CL207" s="7"/>
      <c r="CM207" s="7"/>
      <c r="CN207" s="12"/>
      <c r="CO207" s="7"/>
      <c r="CP207" s="7" t="str">
        <f t="shared" ca="1" si="67"/>
        <v/>
      </c>
    </row>
    <row r="208" spans="1:94" x14ac:dyDescent="0.25">
      <c r="A208" s="7"/>
      <c r="B208" s="12"/>
      <c r="C208" s="7"/>
      <c r="D208" s="7"/>
      <c r="E208" s="7"/>
      <c r="F208" s="7" t="str">
        <f>IF(C208="","",IFERROR(INDEX(VEICULOS!$C:$C,MATCH(C208,VEICULOS!$A:$A,0)),"?")&amp;IF(D208="",""," + "&amp;IFERROR(INDEX(VEICULOS!$C:$C,MATCH(D208,VEICULOS!$A:$A,0)),"?"))&amp;IF(E208="",""," + "&amp;IFERROR(INDEX(VEICULOS!$C:$C,MATCH(E208,VEICULOS!$A:$A,0)),"?")))</f>
        <v/>
      </c>
      <c r="G208" s="7" t="str">
        <f>IF(C208="","",IFERROR(INDEX(VEICULOS!$I:$I,MATCH(C208,VEICULOS!$A:$A,0)),"Não cadastrado"))</f>
        <v/>
      </c>
      <c r="H208" s="7"/>
      <c r="I208" s="7" t="str">
        <f>IF(H208="","",IFERROR(INDEX(MOTORISTAS!$B:$B,MATCH(H208,MOTORISTAS!$A:$A,0)),"Não cadastrado"))</f>
        <v/>
      </c>
      <c r="J208" s="7"/>
      <c r="K208" s="7"/>
      <c r="L208" s="7" t="str">
        <f>IF(K208="","",IFERROR(INDEX(MOTORISTAS!$B:$B,MATCH(K208,MOTORISTAS!$A:$A,0)),"Não cadastrado"))</f>
        <v/>
      </c>
      <c r="M208" s="7" t="str">
        <f>IF(H208="","",IFERROR(INDEX(MOTORISTAS!$AA:$AA,MATCH(H208,MOTORISTAS!$A:$A,0)),"Não cadastrado"))</f>
        <v/>
      </c>
      <c r="N208" s="7" t="str">
        <f>IF(H208="","",IF(COUNTIFS(CONSULTAS!$C$2:$C$2000,H208,CONSULTAS!$E$2:$E$2000,"GR",CONSULTAS!$S$2:$S$2000,"Sim")&gt;0,"Sim","Não"))</f>
        <v/>
      </c>
      <c r="O208" s="7" t="str">
        <f>IF(H208="","",IFERROR(INDEX(CONSULTAS!$L:$L,MATCH(H208&amp;"#GR",CONSULTAS!$T:$T,0)),"—"))</f>
        <v/>
      </c>
      <c r="P208" s="13" t="str">
        <f>IF(H208="","",IFERROR(INDEX(CONSULTAS!$Q:$Q,MATCH(H208&amp;"#GR",CONSULTAS!$T:$T,0)),""))</f>
        <v/>
      </c>
      <c r="Q208" s="7" t="str">
        <f>IF(H208="","",IF(COUNTIFS(CONSULTAS!$C$2:$C$2000,H208,CONSULTAS!$E$2:$E$2000,"Seguradora",CONSULTAS!$S$2:$S$2000,"Sim")&gt;0,"Sim","Não"))</f>
        <v/>
      </c>
      <c r="R208" s="7" t="str">
        <f>IF(H208="","",IFERROR(INDEX(CONSULTAS!$L:$L,MATCH(H208&amp;"#Seguradora",CONSULTAS!$T:$T,0)),"—"))</f>
        <v/>
      </c>
      <c r="S208" s="13" t="str">
        <f>IF(H208="","",IFERROR(INDEX(CONSULTAS!$Q:$Q,MATCH(H208&amp;"#Seguradora",CONSULTAS!$T:$T,0)),""))</f>
        <v/>
      </c>
      <c r="T208" s="10" t="str">
        <f>IF(H208="","",IFERROR(INDEX(CONSULTAS!$N:$N,MATCH(H208&amp;"#GR",CONSULTAS!$T:$T,0)),""))</f>
        <v/>
      </c>
      <c r="U208" s="7" t="str">
        <f>IF(K208="","N/A",IF(AND(COUNTIFS(CONSULTAS!$C$2:$C$2000,K208,CONSULTAS!$E$2:$E$2000,"GR",CONSULTAS!$S$2:$S$2000,"Sim")&gt;0,COUNTIFS(CONSULTAS!$C$2:$C$2000,K208,CONSULTAS!$E$2:$E$2000,"Seguradora",CONSULTAS!$S$2:$S$2000,"Sim")&gt;0),"Sim","Não"))</f>
        <v>N/A</v>
      </c>
      <c r="V208" s="7" t="str">
        <f>IF(C208="","",IFERROR(INDEX(VEICULOS!$X:$X,MATCH(C208,VEICULOS!$A:$A,0)),"Não"))</f>
        <v/>
      </c>
      <c r="W208" s="7"/>
      <c r="X208" s="7"/>
      <c r="Y208" s="7"/>
      <c r="Z208" s="10"/>
      <c r="AA208" s="7"/>
      <c r="AB208" s="10" t="str">
        <f t="shared" si="51"/>
        <v/>
      </c>
      <c r="AC208" s="7">
        <f>IF(OR(Y208="",AB208=""),0,SUMPRODUCT((PGR_REGRAS!$C$2:$C$61=Y208)*(PGR_REGRAS!$D$2:$D$61&lt;=AB208)*(PGR_REGRAS!$E$2:$E$61&gt;=AB208)*(PGR_REGRAS!$C$2:$C$61&lt;&gt;"")*ROW(PGR_REGRAS!$C$2:$C$61)))</f>
        <v>0</v>
      </c>
      <c r="AD208" s="7" t="str">
        <f>IF(AC208=0,IF(Y208="","","Sem regra - consultar seguradora"),INDEX(PGR_REGRAS!$A:$A,AC208))</f>
        <v/>
      </c>
      <c r="AE208" s="7" t="str">
        <f>IF(AC208=0,"",INDEX(PGR_REGRAS!$T:$T,AC208))</f>
        <v/>
      </c>
      <c r="AF208" s="7" t="str">
        <f>IF(AC208=0,"",INDEX(PGR_REGRAS!$I:$I,AC208))</f>
        <v/>
      </c>
      <c r="AG208" s="7" t="str">
        <f>IF(AC208=0,"",INDEX(PGR_REGRAS!$K:$K,AC208))</f>
        <v/>
      </c>
      <c r="AH208" s="7" t="str">
        <f t="shared" si="52"/>
        <v/>
      </c>
      <c r="AI208" s="7"/>
      <c r="AJ208" s="7"/>
      <c r="AK208" s="7"/>
      <c r="AL208" s="7"/>
      <c r="AM208" s="7"/>
      <c r="AN208" s="7"/>
      <c r="AO208" s="13"/>
      <c r="AP208" s="12"/>
      <c r="AQ208" s="12"/>
      <c r="AR208" s="7" t="str">
        <f>IF(C208="","",IFERROR(INDEX(RASTREADORES!$F:$F,MATCH(C208&amp;"#Principal",RASTREADORES!$Y:$Y,0))&amp;" ("&amp;INDEX(RASTREADORES!$G:$G,MATCH(C208&amp;"#Principal",RASTREADORES!$Y:$Y,0))&amp;")","Sem rastreador principal"))</f>
        <v/>
      </c>
      <c r="AS208" s="7" t="str">
        <f>IF(C208="","",IFERROR(INDEX(RASTREADORES!$H:$H,MATCH(C208&amp;"#Principal",RASTREADORES!$Y:$Y,0)),"—"))</f>
        <v/>
      </c>
      <c r="AT208" s="7" t="str">
        <f>IF(C208="","",IFERROR(INDEX(RASTREADORES!$A:$A,MATCH(C208&amp;"#Redundante",RASTREADORES!$Y:$Y,0)),IFERROR(INDEX(RASTREADORES!$A:$A,MATCH(C208&amp;"#Isca retornável",RASTREADORES!$Y:$Y,0)),IFERROR(INDEX(RASTREADORES!$A:$A,MATCH(C208&amp;"#Isca descartável",RASTREADORES!$Y:$Y,0)),"Nenhum"))))</f>
        <v/>
      </c>
      <c r="AU208" s="7" t="str">
        <f>IF(C208="","",IFERROR(INDEX(RASTREADORES!$L:$L,MATCH(C208&amp;"#Principal",RASTREADORES!$Y:$Y,0)),""))</f>
        <v/>
      </c>
      <c r="AV208" s="7" t="str">
        <f>IF(C208="","",IF(COUNTIFS(ESPELHAMENTOS!$B$2:$B$2000,C208,ESPELHAMENTOS!$O$2:$O$2000,"Sim")&gt;0,"Sim","Não"))</f>
        <v/>
      </c>
      <c r="AW208" s="7" t="str">
        <f>IF(C208="","",COUNTIFS(ESPELHAMENTOS!$B$2:$B$2000,C208,ESPELHAMENTOS!$O$2:$O$2000,"Sim"))</f>
        <v/>
      </c>
      <c r="AX208" s="7" t="str">
        <f>IF(C208="","",IF(COUNTIFS(ESPELHAMENTOS!$B$2:$B$2000,C208,ESPELHAMENTOS!$O$2:$O$2000,"Sim",ESPELHAMENTOS!$E$2:$E$2000,"GR transportadora")&gt;0,"Sim","Não"))</f>
        <v/>
      </c>
      <c r="AY208" s="7" t="str">
        <f>IF(OR(AQ208="",C208=""),"",IFERROR(ROUND((AQ208-SUMPRODUCT(MIN((ESPELHAMENTOS!$C$2:$C$2000=A208)*ESPELHAMENTOS!$H$2:$H$2000+(ESPELHAMENTOS!$C$2:$C$2000&lt;&gt;A208)*99999)))*24,1),""))</f>
        <v/>
      </c>
      <c r="AZ208" s="7" t="str">
        <f ca="1">IF(C208="","",IF(COUNTIFS(CHECKLISTS!$B$2:$B$2000,C208,CHECKLISTS!$AH$2:$AH$2000,"Válido",CHECKLISTS!$AG$2:$AG$2000,"&gt;="&amp;INT(IF(AO208="",TODAY(),AO208)))+COUNTIFS(CHECKLISTS!$B$2:$B$2000,C208,CHECKLISTS!$AH$2:$AH$2000,"Vence &lt;=7d",CHECKLISTS!$AG$2:$AG$2000,"&gt;="&amp;INT(IF(AO208="",TODAY(),AO208)))&gt;0,"Sim","Não"))</f>
        <v/>
      </c>
      <c r="BA208" s="13" t="str">
        <f>IF(C208="","",IF(COUNTIFS(CHECKLISTS!$B$2:$B$2000,C208,CHECKLISTS!$AF$2:$AF$2000,"Aprovado")=0,"",SUMPRODUCT(MAX((CHECKLISTS!$B$2:$B$2000=C208)*CHECKLISTS!$AG$2:$AG$2000))))</f>
        <v/>
      </c>
      <c r="BB208" s="7" t="str">
        <f>IF(A208="","",IF(COUNTIFS(SMP!$B$2:$B$2000,A208,SMP!$I$2:$I$2000,"Liberada")+COUNTIFS(SMP!$B$2:$B$2000,A208,SMP!$I$2:$I$2000,"Em andamento")+COUNTIFS(SMP!$B$2:$B$2000,A208,SMP!$I$2:$I$2000,"Finalizada")&gt;0,"Sim","Não"))</f>
        <v/>
      </c>
      <c r="BC208" s="7" t="str">
        <f>IF(A208="","",IFERROR(INDEX(SMP!$A:$A,MATCH(A208,SMP!$B:$B,0)),"—"))</f>
        <v/>
      </c>
      <c r="BD208" s="7" t="str">
        <f>IF(A208="","",IFERROR(INDEX(SMP!$I:$I,MATCH(A208,SMP!$B:$B,0)),"Não aberta"))</f>
        <v/>
      </c>
      <c r="BE208" s="7" t="str">
        <f>IF(A208="","",IFERROR(INDEX(SMP!$D:$D,MATCH(A208,SMP!$B:$B,0)),""))</f>
        <v/>
      </c>
      <c r="BF208" s="7" t="str">
        <f>IF(A208="","",IF(COUNTIFS(AVERBACOES!$B$2:$B$2000,A208,AVERBACOES!$Q$2:$Q$2000,"Averbado completo")+COUNTIFS(AVERBACOES!$B$2:$B$2000,A208,AVERBACOES!$Q$2:$Q$2000,"Averbado CRT")+COUNTIFS(AVERBACOES!$B$2:$B$2000,A208,AVERBACOES!$Q$2:$Q$2000,"Averbado CT-e")+COUNTIFS(AVERBACOES!$B$2:$B$2000,A208,AVERBACOES!$Q$2:$Q$2000,"Averbado MDF-e")+COUNTIFS(AVERBACOES!$B$2:$B$2000,A208,AVERBACOES!$Q$2:$Q$2000,"Averbado pelo embarcador")&gt;0,"Sim","Não"))</f>
        <v/>
      </c>
      <c r="BG208" s="7" t="str">
        <f>IF(A208="","",IFERROR(INDEX(AVERBACOES!$L:$L,MATCH(A208,AVERBACOES!$B:$B,0)),"—"))</f>
        <v/>
      </c>
      <c r="BH208" s="7"/>
      <c r="BI208" s="7"/>
      <c r="BJ208" s="7"/>
      <c r="BK208" s="7"/>
      <c r="BL208" s="7"/>
      <c r="BM208" s="7">
        <f t="shared" si="53"/>
        <v>0</v>
      </c>
      <c r="BN208" s="7" t="str">
        <f t="shared" si="54"/>
        <v/>
      </c>
      <c r="BO208" s="7" t="str">
        <f t="shared" si="55"/>
        <v/>
      </c>
      <c r="BP208" s="7" t="str">
        <f t="shared" si="56"/>
        <v/>
      </c>
      <c r="BQ208" s="7" t="str">
        <f t="shared" si="57"/>
        <v/>
      </c>
      <c r="BR208" s="12"/>
      <c r="BS208" s="7" t="str">
        <f t="shared" si="58"/>
        <v/>
      </c>
      <c r="BT208" s="7" t="str">
        <f>IF(C208="","",IF(BV208=0,"Sem posição registrada",IFERROR(INDEX(POSICOES!$E:$E,MATCH(C208&amp;"#"&amp;ROUND(BV208*1440,0),POSICOES!$R:$R,0)),"?")))</f>
        <v/>
      </c>
      <c r="BU208" s="7" t="str">
        <f>IF(OR(C208="",BV208=0),"",IFERROR(INDEX(POSICOES!$F:$F,MATCH(C208&amp;"#"&amp;ROUND(BV208*1440,0),POSICOES!$R:$R,0))&amp;"/"&amp;INDEX(POSICOES!$G:$G,MATCH(C208&amp;"#"&amp;ROUND(BV208*1440,0),POSICOES!$R:$R,0))&amp;" - "&amp;INDEX(POSICOES!$H:$H,MATCH(C208&amp;"#"&amp;ROUND(BV208*1440,0),POSICOES!$R:$R,0)),""))</f>
        <v/>
      </c>
      <c r="BV208" s="14">
        <f>IF(C208="",0,SUMPRODUCT(MAX((POSICOES!$C$2:$C$3000=C208)*POSICOES!$B$2:$B$3000)))</f>
        <v>0</v>
      </c>
      <c r="BW208" s="7" t="str">
        <f t="shared" ca="1" si="59"/>
        <v/>
      </c>
      <c r="BX208" s="7" t="str">
        <f t="shared" ca="1" si="60"/>
        <v/>
      </c>
      <c r="BY208" s="12"/>
      <c r="BZ208" s="12"/>
      <c r="CA208" s="7" t="str">
        <f>IF(A208="","",IF(COUNTIFS(FRONTEIRA!$B$2:$B$2000,A208,FRONTEIRA!$AA$2:$AA$2000,"Sim")=0,"",ROUND(SUMIFS(FRONTEIRA!$Y$2:$Y$2000,FRONTEIRA!$B$2:$B$2000,A208,FRONTEIRA!$AA$2:$AA$2000,"Sim"),1)))</f>
        <v/>
      </c>
      <c r="CB208" s="7" t="str">
        <f>IF(A208="","",IFERROR(INDEX(FRONTEIRA!$L:$L,MATCH(A208,FRONTEIRA!$B:$B,0)),""))</f>
        <v/>
      </c>
      <c r="CC208" s="7" t="str">
        <f>IF(A208="","",IF(COUNTIFS(OCORRENCIAS!$B$2:$B$2000,A208,OCORRENCIAS!$Z$2:$Z$2000,"Sim")&gt;0,"Sim","Não"))</f>
        <v/>
      </c>
      <c r="CD208" s="7" t="str">
        <f t="shared" si="61"/>
        <v/>
      </c>
      <c r="CE208" s="7"/>
      <c r="CF208" s="7" t="str">
        <f t="shared" ca="1" si="62"/>
        <v xml:space="preserve">Motorista GR; Motorista seguradora; Veículo GR; Checklist; Espelhamento; SMP; Averbação; </v>
      </c>
      <c r="CG208" s="7" t="str">
        <f t="shared" si="63"/>
        <v/>
      </c>
      <c r="CH208" s="7" t="str">
        <f t="shared" si="64"/>
        <v/>
      </c>
      <c r="CI208" s="7" t="str">
        <f t="shared" si="65"/>
        <v>Não</v>
      </c>
      <c r="CJ208" s="7" t="str">
        <f t="shared" si="66"/>
        <v/>
      </c>
      <c r="CK208" s="7"/>
      <c r="CL208" s="7"/>
      <c r="CM208" s="7"/>
      <c r="CN208" s="12"/>
      <c r="CO208" s="7"/>
      <c r="CP208" s="7" t="str">
        <f t="shared" ca="1" si="67"/>
        <v/>
      </c>
    </row>
    <row r="209" spans="1:94" x14ac:dyDescent="0.25">
      <c r="A209" s="7"/>
      <c r="B209" s="12"/>
      <c r="C209" s="7"/>
      <c r="D209" s="7"/>
      <c r="E209" s="7"/>
      <c r="F209" s="7" t="str">
        <f>IF(C209="","",IFERROR(INDEX(VEICULOS!$C:$C,MATCH(C209,VEICULOS!$A:$A,0)),"?")&amp;IF(D209="",""," + "&amp;IFERROR(INDEX(VEICULOS!$C:$C,MATCH(D209,VEICULOS!$A:$A,0)),"?"))&amp;IF(E209="",""," + "&amp;IFERROR(INDEX(VEICULOS!$C:$C,MATCH(E209,VEICULOS!$A:$A,0)),"?")))</f>
        <v/>
      </c>
      <c r="G209" s="7" t="str">
        <f>IF(C209="","",IFERROR(INDEX(VEICULOS!$I:$I,MATCH(C209,VEICULOS!$A:$A,0)),"Não cadastrado"))</f>
        <v/>
      </c>
      <c r="H209" s="7"/>
      <c r="I209" s="7" t="str">
        <f>IF(H209="","",IFERROR(INDEX(MOTORISTAS!$B:$B,MATCH(H209,MOTORISTAS!$A:$A,0)),"Não cadastrado"))</f>
        <v/>
      </c>
      <c r="J209" s="7"/>
      <c r="K209" s="7"/>
      <c r="L209" s="7" t="str">
        <f>IF(K209="","",IFERROR(INDEX(MOTORISTAS!$B:$B,MATCH(K209,MOTORISTAS!$A:$A,0)),"Não cadastrado"))</f>
        <v/>
      </c>
      <c r="M209" s="7" t="str">
        <f>IF(H209="","",IFERROR(INDEX(MOTORISTAS!$AA:$AA,MATCH(H209,MOTORISTAS!$A:$A,0)),"Não cadastrado"))</f>
        <v/>
      </c>
      <c r="N209" s="7" t="str">
        <f>IF(H209="","",IF(COUNTIFS(CONSULTAS!$C$2:$C$2000,H209,CONSULTAS!$E$2:$E$2000,"GR",CONSULTAS!$S$2:$S$2000,"Sim")&gt;0,"Sim","Não"))</f>
        <v/>
      </c>
      <c r="O209" s="7" t="str">
        <f>IF(H209="","",IFERROR(INDEX(CONSULTAS!$L:$L,MATCH(H209&amp;"#GR",CONSULTAS!$T:$T,0)),"—"))</f>
        <v/>
      </c>
      <c r="P209" s="13" t="str">
        <f>IF(H209="","",IFERROR(INDEX(CONSULTAS!$Q:$Q,MATCH(H209&amp;"#GR",CONSULTAS!$T:$T,0)),""))</f>
        <v/>
      </c>
      <c r="Q209" s="7" t="str">
        <f>IF(H209="","",IF(COUNTIFS(CONSULTAS!$C$2:$C$2000,H209,CONSULTAS!$E$2:$E$2000,"Seguradora",CONSULTAS!$S$2:$S$2000,"Sim")&gt;0,"Sim","Não"))</f>
        <v/>
      </c>
      <c r="R209" s="7" t="str">
        <f>IF(H209="","",IFERROR(INDEX(CONSULTAS!$L:$L,MATCH(H209&amp;"#Seguradora",CONSULTAS!$T:$T,0)),"—"))</f>
        <v/>
      </c>
      <c r="S209" s="13" t="str">
        <f>IF(H209="","",IFERROR(INDEX(CONSULTAS!$Q:$Q,MATCH(H209&amp;"#Seguradora",CONSULTAS!$T:$T,0)),""))</f>
        <v/>
      </c>
      <c r="T209" s="10" t="str">
        <f>IF(H209="","",IFERROR(INDEX(CONSULTAS!$N:$N,MATCH(H209&amp;"#GR",CONSULTAS!$T:$T,0)),""))</f>
        <v/>
      </c>
      <c r="U209" s="7" t="str">
        <f>IF(K209="","N/A",IF(AND(COUNTIFS(CONSULTAS!$C$2:$C$2000,K209,CONSULTAS!$E$2:$E$2000,"GR",CONSULTAS!$S$2:$S$2000,"Sim")&gt;0,COUNTIFS(CONSULTAS!$C$2:$C$2000,K209,CONSULTAS!$E$2:$E$2000,"Seguradora",CONSULTAS!$S$2:$S$2000,"Sim")&gt;0),"Sim","Não"))</f>
        <v>N/A</v>
      </c>
      <c r="V209" s="7" t="str">
        <f>IF(C209="","",IFERROR(INDEX(VEICULOS!$X:$X,MATCH(C209,VEICULOS!$A:$A,0)),"Não"))</f>
        <v/>
      </c>
      <c r="W209" s="7"/>
      <c r="X209" s="7"/>
      <c r="Y209" s="7"/>
      <c r="Z209" s="10"/>
      <c r="AA209" s="7"/>
      <c r="AB209" s="10" t="str">
        <f t="shared" si="51"/>
        <v/>
      </c>
      <c r="AC209" s="7">
        <f>IF(OR(Y209="",AB209=""),0,SUMPRODUCT((PGR_REGRAS!$C$2:$C$61=Y209)*(PGR_REGRAS!$D$2:$D$61&lt;=AB209)*(PGR_REGRAS!$E$2:$E$61&gt;=AB209)*(PGR_REGRAS!$C$2:$C$61&lt;&gt;"")*ROW(PGR_REGRAS!$C$2:$C$61)))</f>
        <v>0</v>
      </c>
      <c r="AD209" s="7" t="str">
        <f>IF(AC209=0,IF(Y209="","","Sem regra - consultar seguradora"),INDEX(PGR_REGRAS!$A:$A,AC209))</f>
        <v/>
      </c>
      <c r="AE209" s="7" t="str">
        <f>IF(AC209=0,"",INDEX(PGR_REGRAS!$T:$T,AC209))</f>
        <v/>
      </c>
      <c r="AF209" s="7" t="str">
        <f>IF(AC209=0,"",INDEX(PGR_REGRAS!$I:$I,AC209))</f>
        <v/>
      </c>
      <c r="AG209" s="7" t="str">
        <f>IF(AC209=0,"",INDEX(PGR_REGRAS!$K:$K,AC209))</f>
        <v/>
      </c>
      <c r="AH209" s="7" t="str">
        <f t="shared" si="52"/>
        <v/>
      </c>
      <c r="AI209" s="7"/>
      <c r="AJ209" s="7"/>
      <c r="AK209" s="7"/>
      <c r="AL209" s="7"/>
      <c r="AM209" s="7"/>
      <c r="AN209" s="7"/>
      <c r="AO209" s="13"/>
      <c r="AP209" s="12"/>
      <c r="AQ209" s="12"/>
      <c r="AR209" s="7" t="str">
        <f>IF(C209="","",IFERROR(INDEX(RASTREADORES!$F:$F,MATCH(C209&amp;"#Principal",RASTREADORES!$Y:$Y,0))&amp;" ("&amp;INDEX(RASTREADORES!$G:$G,MATCH(C209&amp;"#Principal",RASTREADORES!$Y:$Y,0))&amp;")","Sem rastreador principal"))</f>
        <v/>
      </c>
      <c r="AS209" s="7" t="str">
        <f>IF(C209="","",IFERROR(INDEX(RASTREADORES!$H:$H,MATCH(C209&amp;"#Principal",RASTREADORES!$Y:$Y,0)),"—"))</f>
        <v/>
      </c>
      <c r="AT209" s="7" t="str">
        <f>IF(C209="","",IFERROR(INDEX(RASTREADORES!$A:$A,MATCH(C209&amp;"#Redundante",RASTREADORES!$Y:$Y,0)),IFERROR(INDEX(RASTREADORES!$A:$A,MATCH(C209&amp;"#Isca retornável",RASTREADORES!$Y:$Y,0)),IFERROR(INDEX(RASTREADORES!$A:$A,MATCH(C209&amp;"#Isca descartável",RASTREADORES!$Y:$Y,0)),"Nenhum"))))</f>
        <v/>
      </c>
      <c r="AU209" s="7" t="str">
        <f>IF(C209="","",IFERROR(INDEX(RASTREADORES!$L:$L,MATCH(C209&amp;"#Principal",RASTREADORES!$Y:$Y,0)),""))</f>
        <v/>
      </c>
      <c r="AV209" s="7" t="str">
        <f>IF(C209="","",IF(COUNTIFS(ESPELHAMENTOS!$B$2:$B$2000,C209,ESPELHAMENTOS!$O$2:$O$2000,"Sim")&gt;0,"Sim","Não"))</f>
        <v/>
      </c>
      <c r="AW209" s="7" t="str">
        <f>IF(C209="","",COUNTIFS(ESPELHAMENTOS!$B$2:$B$2000,C209,ESPELHAMENTOS!$O$2:$O$2000,"Sim"))</f>
        <v/>
      </c>
      <c r="AX209" s="7" t="str">
        <f>IF(C209="","",IF(COUNTIFS(ESPELHAMENTOS!$B$2:$B$2000,C209,ESPELHAMENTOS!$O$2:$O$2000,"Sim",ESPELHAMENTOS!$E$2:$E$2000,"GR transportadora")&gt;0,"Sim","Não"))</f>
        <v/>
      </c>
      <c r="AY209" s="7" t="str">
        <f>IF(OR(AQ209="",C209=""),"",IFERROR(ROUND((AQ209-SUMPRODUCT(MIN((ESPELHAMENTOS!$C$2:$C$2000=A209)*ESPELHAMENTOS!$H$2:$H$2000+(ESPELHAMENTOS!$C$2:$C$2000&lt;&gt;A209)*99999)))*24,1),""))</f>
        <v/>
      </c>
      <c r="AZ209" s="7" t="str">
        <f ca="1">IF(C209="","",IF(COUNTIFS(CHECKLISTS!$B$2:$B$2000,C209,CHECKLISTS!$AH$2:$AH$2000,"Válido",CHECKLISTS!$AG$2:$AG$2000,"&gt;="&amp;INT(IF(AO209="",TODAY(),AO209)))+COUNTIFS(CHECKLISTS!$B$2:$B$2000,C209,CHECKLISTS!$AH$2:$AH$2000,"Vence &lt;=7d",CHECKLISTS!$AG$2:$AG$2000,"&gt;="&amp;INT(IF(AO209="",TODAY(),AO209)))&gt;0,"Sim","Não"))</f>
        <v/>
      </c>
      <c r="BA209" s="13" t="str">
        <f>IF(C209="","",IF(COUNTIFS(CHECKLISTS!$B$2:$B$2000,C209,CHECKLISTS!$AF$2:$AF$2000,"Aprovado")=0,"",SUMPRODUCT(MAX((CHECKLISTS!$B$2:$B$2000=C209)*CHECKLISTS!$AG$2:$AG$2000))))</f>
        <v/>
      </c>
      <c r="BB209" s="7" t="str">
        <f>IF(A209="","",IF(COUNTIFS(SMP!$B$2:$B$2000,A209,SMP!$I$2:$I$2000,"Liberada")+COUNTIFS(SMP!$B$2:$B$2000,A209,SMP!$I$2:$I$2000,"Em andamento")+COUNTIFS(SMP!$B$2:$B$2000,A209,SMP!$I$2:$I$2000,"Finalizada")&gt;0,"Sim","Não"))</f>
        <v/>
      </c>
      <c r="BC209" s="7" t="str">
        <f>IF(A209="","",IFERROR(INDEX(SMP!$A:$A,MATCH(A209,SMP!$B:$B,0)),"—"))</f>
        <v/>
      </c>
      <c r="BD209" s="7" t="str">
        <f>IF(A209="","",IFERROR(INDEX(SMP!$I:$I,MATCH(A209,SMP!$B:$B,0)),"Não aberta"))</f>
        <v/>
      </c>
      <c r="BE209" s="7" t="str">
        <f>IF(A209="","",IFERROR(INDEX(SMP!$D:$D,MATCH(A209,SMP!$B:$B,0)),""))</f>
        <v/>
      </c>
      <c r="BF209" s="7" t="str">
        <f>IF(A209="","",IF(COUNTIFS(AVERBACOES!$B$2:$B$2000,A209,AVERBACOES!$Q$2:$Q$2000,"Averbado completo")+COUNTIFS(AVERBACOES!$B$2:$B$2000,A209,AVERBACOES!$Q$2:$Q$2000,"Averbado CRT")+COUNTIFS(AVERBACOES!$B$2:$B$2000,A209,AVERBACOES!$Q$2:$Q$2000,"Averbado CT-e")+COUNTIFS(AVERBACOES!$B$2:$B$2000,A209,AVERBACOES!$Q$2:$Q$2000,"Averbado MDF-e")+COUNTIFS(AVERBACOES!$B$2:$B$2000,A209,AVERBACOES!$Q$2:$Q$2000,"Averbado pelo embarcador")&gt;0,"Sim","Não"))</f>
        <v/>
      </c>
      <c r="BG209" s="7" t="str">
        <f>IF(A209="","",IFERROR(INDEX(AVERBACOES!$L:$L,MATCH(A209,AVERBACOES!$B:$B,0)),"—"))</f>
        <v/>
      </c>
      <c r="BH209" s="7"/>
      <c r="BI209" s="7"/>
      <c r="BJ209" s="7"/>
      <c r="BK209" s="7"/>
      <c r="BL209" s="7"/>
      <c r="BM209" s="7">
        <f t="shared" si="53"/>
        <v>0</v>
      </c>
      <c r="BN209" s="7" t="str">
        <f t="shared" si="54"/>
        <v/>
      </c>
      <c r="BO209" s="7" t="str">
        <f t="shared" si="55"/>
        <v/>
      </c>
      <c r="BP209" s="7" t="str">
        <f t="shared" si="56"/>
        <v/>
      </c>
      <c r="BQ209" s="7" t="str">
        <f t="shared" si="57"/>
        <v/>
      </c>
      <c r="BR209" s="12"/>
      <c r="BS209" s="7" t="str">
        <f t="shared" si="58"/>
        <v/>
      </c>
      <c r="BT209" s="7" t="str">
        <f>IF(C209="","",IF(BV209=0,"Sem posição registrada",IFERROR(INDEX(POSICOES!$E:$E,MATCH(C209&amp;"#"&amp;ROUND(BV209*1440,0),POSICOES!$R:$R,0)),"?")))</f>
        <v/>
      </c>
      <c r="BU209" s="7" t="str">
        <f>IF(OR(C209="",BV209=0),"",IFERROR(INDEX(POSICOES!$F:$F,MATCH(C209&amp;"#"&amp;ROUND(BV209*1440,0),POSICOES!$R:$R,0))&amp;"/"&amp;INDEX(POSICOES!$G:$G,MATCH(C209&amp;"#"&amp;ROUND(BV209*1440,0),POSICOES!$R:$R,0))&amp;" - "&amp;INDEX(POSICOES!$H:$H,MATCH(C209&amp;"#"&amp;ROUND(BV209*1440,0),POSICOES!$R:$R,0)),""))</f>
        <v/>
      </c>
      <c r="BV209" s="14">
        <f>IF(C209="",0,SUMPRODUCT(MAX((POSICOES!$C$2:$C$3000=C209)*POSICOES!$B$2:$B$3000)))</f>
        <v>0</v>
      </c>
      <c r="BW209" s="7" t="str">
        <f t="shared" ca="1" si="59"/>
        <v/>
      </c>
      <c r="BX209" s="7" t="str">
        <f t="shared" ca="1" si="60"/>
        <v/>
      </c>
      <c r="BY209" s="12"/>
      <c r="BZ209" s="12"/>
      <c r="CA209" s="7" t="str">
        <f>IF(A209="","",IF(COUNTIFS(FRONTEIRA!$B$2:$B$2000,A209,FRONTEIRA!$AA$2:$AA$2000,"Sim")=0,"",ROUND(SUMIFS(FRONTEIRA!$Y$2:$Y$2000,FRONTEIRA!$B$2:$B$2000,A209,FRONTEIRA!$AA$2:$AA$2000,"Sim"),1)))</f>
        <v/>
      </c>
      <c r="CB209" s="7" t="str">
        <f>IF(A209="","",IFERROR(INDEX(FRONTEIRA!$L:$L,MATCH(A209,FRONTEIRA!$B:$B,0)),""))</f>
        <v/>
      </c>
      <c r="CC209" s="7" t="str">
        <f>IF(A209="","",IF(COUNTIFS(OCORRENCIAS!$B$2:$B$2000,A209,OCORRENCIAS!$Z$2:$Z$2000,"Sim")&gt;0,"Sim","Não"))</f>
        <v/>
      </c>
      <c r="CD209" s="7" t="str">
        <f t="shared" si="61"/>
        <v/>
      </c>
      <c r="CE209" s="7"/>
      <c r="CF209" s="7" t="str">
        <f t="shared" ca="1" si="62"/>
        <v xml:space="preserve">Motorista GR; Motorista seguradora; Veículo GR; Checklist; Espelhamento; SMP; Averbação; </v>
      </c>
      <c r="CG209" s="7" t="str">
        <f t="shared" si="63"/>
        <v/>
      </c>
      <c r="CH209" s="7" t="str">
        <f t="shared" si="64"/>
        <v/>
      </c>
      <c r="CI209" s="7" t="str">
        <f t="shared" si="65"/>
        <v>Não</v>
      </c>
      <c r="CJ209" s="7" t="str">
        <f t="shared" si="66"/>
        <v/>
      </c>
      <c r="CK209" s="7"/>
      <c r="CL209" s="7"/>
      <c r="CM209" s="7"/>
      <c r="CN209" s="12"/>
      <c r="CO209" s="7"/>
      <c r="CP209" s="7" t="str">
        <f t="shared" ca="1" si="67"/>
        <v/>
      </c>
    </row>
    <row r="210" spans="1:94" x14ac:dyDescent="0.25">
      <c r="A210" s="7"/>
      <c r="B210" s="12"/>
      <c r="C210" s="7"/>
      <c r="D210" s="7"/>
      <c r="E210" s="7"/>
      <c r="F210" s="7" t="str">
        <f>IF(C210="","",IFERROR(INDEX(VEICULOS!$C:$C,MATCH(C210,VEICULOS!$A:$A,0)),"?")&amp;IF(D210="",""," + "&amp;IFERROR(INDEX(VEICULOS!$C:$C,MATCH(D210,VEICULOS!$A:$A,0)),"?"))&amp;IF(E210="",""," + "&amp;IFERROR(INDEX(VEICULOS!$C:$C,MATCH(E210,VEICULOS!$A:$A,0)),"?")))</f>
        <v/>
      </c>
      <c r="G210" s="7" t="str">
        <f>IF(C210="","",IFERROR(INDEX(VEICULOS!$I:$I,MATCH(C210,VEICULOS!$A:$A,0)),"Não cadastrado"))</f>
        <v/>
      </c>
      <c r="H210" s="7"/>
      <c r="I210" s="7" t="str">
        <f>IF(H210="","",IFERROR(INDEX(MOTORISTAS!$B:$B,MATCH(H210,MOTORISTAS!$A:$A,0)),"Não cadastrado"))</f>
        <v/>
      </c>
      <c r="J210" s="7"/>
      <c r="K210" s="7"/>
      <c r="L210" s="7" t="str">
        <f>IF(K210="","",IFERROR(INDEX(MOTORISTAS!$B:$B,MATCH(K210,MOTORISTAS!$A:$A,0)),"Não cadastrado"))</f>
        <v/>
      </c>
      <c r="M210" s="7" t="str">
        <f>IF(H210="","",IFERROR(INDEX(MOTORISTAS!$AA:$AA,MATCH(H210,MOTORISTAS!$A:$A,0)),"Não cadastrado"))</f>
        <v/>
      </c>
      <c r="N210" s="7" t="str">
        <f>IF(H210="","",IF(COUNTIFS(CONSULTAS!$C$2:$C$2000,H210,CONSULTAS!$E$2:$E$2000,"GR",CONSULTAS!$S$2:$S$2000,"Sim")&gt;0,"Sim","Não"))</f>
        <v/>
      </c>
      <c r="O210" s="7" t="str">
        <f>IF(H210="","",IFERROR(INDEX(CONSULTAS!$L:$L,MATCH(H210&amp;"#GR",CONSULTAS!$T:$T,0)),"—"))</f>
        <v/>
      </c>
      <c r="P210" s="13" t="str">
        <f>IF(H210="","",IFERROR(INDEX(CONSULTAS!$Q:$Q,MATCH(H210&amp;"#GR",CONSULTAS!$T:$T,0)),""))</f>
        <v/>
      </c>
      <c r="Q210" s="7" t="str">
        <f>IF(H210="","",IF(COUNTIFS(CONSULTAS!$C$2:$C$2000,H210,CONSULTAS!$E$2:$E$2000,"Seguradora",CONSULTAS!$S$2:$S$2000,"Sim")&gt;0,"Sim","Não"))</f>
        <v/>
      </c>
      <c r="R210" s="7" t="str">
        <f>IF(H210="","",IFERROR(INDEX(CONSULTAS!$L:$L,MATCH(H210&amp;"#Seguradora",CONSULTAS!$T:$T,0)),"—"))</f>
        <v/>
      </c>
      <c r="S210" s="13" t="str">
        <f>IF(H210="","",IFERROR(INDEX(CONSULTAS!$Q:$Q,MATCH(H210&amp;"#Seguradora",CONSULTAS!$T:$T,0)),""))</f>
        <v/>
      </c>
      <c r="T210" s="10" t="str">
        <f>IF(H210="","",IFERROR(INDEX(CONSULTAS!$N:$N,MATCH(H210&amp;"#GR",CONSULTAS!$T:$T,0)),""))</f>
        <v/>
      </c>
      <c r="U210" s="7" t="str">
        <f>IF(K210="","N/A",IF(AND(COUNTIFS(CONSULTAS!$C$2:$C$2000,K210,CONSULTAS!$E$2:$E$2000,"GR",CONSULTAS!$S$2:$S$2000,"Sim")&gt;0,COUNTIFS(CONSULTAS!$C$2:$C$2000,K210,CONSULTAS!$E$2:$E$2000,"Seguradora",CONSULTAS!$S$2:$S$2000,"Sim")&gt;0),"Sim","Não"))</f>
        <v>N/A</v>
      </c>
      <c r="V210" s="7" t="str">
        <f>IF(C210="","",IFERROR(INDEX(VEICULOS!$X:$X,MATCH(C210,VEICULOS!$A:$A,0)),"Não"))</f>
        <v/>
      </c>
      <c r="W210" s="7"/>
      <c r="X210" s="7"/>
      <c r="Y210" s="7"/>
      <c r="Z210" s="10"/>
      <c r="AA210" s="7"/>
      <c r="AB210" s="10" t="str">
        <f t="shared" si="51"/>
        <v/>
      </c>
      <c r="AC210" s="7">
        <f>IF(OR(Y210="",AB210=""),0,SUMPRODUCT((PGR_REGRAS!$C$2:$C$61=Y210)*(PGR_REGRAS!$D$2:$D$61&lt;=AB210)*(PGR_REGRAS!$E$2:$E$61&gt;=AB210)*(PGR_REGRAS!$C$2:$C$61&lt;&gt;"")*ROW(PGR_REGRAS!$C$2:$C$61)))</f>
        <v>0</v>
      </c>
      <c r="AD210" s="7" t="str">
        <f>IF(AC210=0,IF(Y210="","","Sem regra - consultar seguradora"),INDEX(PGR_REGRAS!$A:$A,AC210))</f>
        <v/>
      </c>
      <c r="AE210" s="7" t="str">
        <f>IF(AC210=0,"",INDEX(PGR_REGRAS!$T:$T,AC210))</f>
        <v/>
      </c>
      <c r="AF210" s="7" t="str">
        <f>IF(AC210=0,"",INDEX(PGR_REGRAS!$I:$I,AC210))</f>
        <v/>
      </c>
      <c r="AG210" s="7" t="str">
        <f>IF(AC210=0,"",INDEX(PGR_REGRAS!$K:$K,AC210))</f>
        <v/>
      </c>
      <c r="AH210" s="7" t="str">
        <f t="shared" si="52"/>
        <v/>
      </c>
      <c r="AI210" s="7"/>
      <c r="AJ210" s="7"/>
      <c r="AK210" s="7"/>
      <c r="AL210" s="7"/>
      <c r="AM210" s="7"/>
      <c r="AN210" s="7"/>
      <c r="AO210" s="13"/>
      <c r="AP210" s="12"/>
      <c r="AQ210" s="12"/>
      <c r="AR210" s="7" t="str">
        <f>IF(C210="","",IFERROR(INDEX(RASTREADORES!$F:$F,MATCH(C210&amp;"#Principal",RASTREADORES!$Y:$Y,0))&amp;" ("&amp;INDEX(RASTREADORES!$G:$G,MATCH(C210&amp;"#Principal",RASTREADORES!$Y:$Y,0))&amp;")","Sem rastreador principal"))</f>
        <v/>
      </c>
      <c r="AS210" s="7" t="str">
        <f>IF(C210="","",IFERROR(INDEX(RASTREADORES!$H:$H,MATCH(C210&amp;"#Principal",RASTREADORES!$Y:$Y,0)),"—"))</f>
        <v/>
      </c>
      <c r="AT210" s="7" t="str">
        <f>IF(C210="","",IFERROR(INDEX(RASTREADORES!$A:$A,MATCH(C210&amp;"#Redundante",RASTREADORES!$Y:$Y,0)),IFERROR(INDEX(RASTREADORES!$A:$A,MATCH(C210&amp;"#Isca retornável",RASTREADORES!$Y:$Y,0)),IFERROR(INDEX(RASTREADORES!$A:$A,MATCH(C210&amp;"#Isca descartável",RASTREADORES!$Y:$Y,0)),"Nenhum"))))</f>
        <v/>
      </c>
      <c r="AU210" s="7" t="str">
        <f>IF(C210="","",IFERROR(INDEX(RASTREADORES!$L:$L,MATCH(C210&amp;"#Principal",RASTREADORES!$Y:$Y,0)),""))</f>
        <v/>
      </c>
      <c r="AV210" s="7" t="str">
        <f>IF(C210="","",IF(COUNTIFS(ESPELHAMENTOS!$B$2:$B$2000,C210,ESPELHAMENTOS!$O$2:$O$2000,"Sim")&gt;0,"Sim","Não"))</f>
        <v/>
      </c>
      <c r="AW210" s="7" t="str">
        <f>IF(C210="","",COUNTIFS(ESPELHAMENTOS!$B$2:$B$2000,C210,ESPELHAMENTOS!$O$2:$O$2000,"Sim"))</f>
        <v/>
      </c>
      <c r="AX210" s="7" t="str">
        <f>IF(C210="","",IF(COUNTIFS(ESPELHAMENTOS!$B$2:$B$2000,C210,ESPELHAMENTOS!$O$2:$O$2000,"Sim",ESPELHAMENTOS!$E$2:$E$2000,"GR transportadora")&gt;0,"Sim","Não"))</f>
        <v/>
      </c>
      <c r="AY210" s="7" t="str">
        <f>IF(OR(AQ210="",C210=""),"",IFERROR(ROUND((AQ210-SUMPRODUCT(MIN((ESPELHAMENTOS!$C$2:$C$2000=A210)*ESPELHAMENTOS!$H$2:$H$2000+(ESPELHAMENTOS!$C$2:$C$2000&lt;&gt;A210)*99999)))*24,1),""))</f>
        <v/>
      </c>
      <c r="AZ210" s="7" t="str">
        <f ca="1">IF(C210="","",IF(COUNTIFS(CHECKLISTS!$B$2:$B$2000,C210,CHECKLISTS!$AH$2:$AH$2000,"Válido",CHECKLISTS!$AG$2:$AG$2000,"&gt;="&amp;INT(IF(AO210="",TODAY(),AO210)))+COUNTIFS(CHECKLISTS!$B$2:$B$2000,C210,CHECKLISTS!$AH$2:$AH$2000,"Vence &lt;=7d",CHECKLISTS!$AG$2:$AG$2000,"&gt;="&amp;INT(IF(AO210="",TODAY(),AO210)))&gt;0,"Sim","Não"))</f>
        <v/>
      </c>
      <c r="BA210" s="13" t="str">
        <f>IF(C210="","",IF(COUNTIFS(CHECKLISTS!$B$2:$B$2000,C210,CHECKLISTS!$AF$2:$AF$2000,"Aprovado")=0,"",SUMPRODUCT(MAX((CHECKLISTS!$B$2:$B$2000=C210)*CHECKLISTS!$AG$2:$AG$2000))))</f>
        <v/>
      </c>
      <c r="BB210" s="7" t="str">
        <f>IF(A210="","",IF(COUNTIFS(SMP!$B$2:$B$2000,A210,SMP!$I$2:$I$2000,"Liberada")+COUNTIFS(SMP!$B$2:$B$2000,A210,SMP!$I$2:$I$2000,"Em andamento")+COUNTIFS(SMP!$B$2:$B$2000,A210,SMP!$I$2:$I$2000,"Finalizada")&gt;0,"Sim","Não"))</f>
        <v/>
      </c>
      <c r="BC210" s="7" t="str">
        <f>IF(A210="","",IFERROR(INDEX(SMP!$A:$A,MATCH(A210,SMP!$B:$B,0)),"—"))</f>
        <v/>
      </c>
      <c r="BD210" s="7" t="str">
        <f>IF(A210="","",IFERROR(INDEX(SMP!$I:$I,MATCH(A210,SMP!$B:$B,0)),"Não aberta"))</f>
        <v/>
      </c>
      <c r="BE210" s="7" t="str">
        <f>IF(A210="","",IFERROR(INDEX(SMP!$D:$D,MATCH(A210,SMP!$B:$B,0)),""))</f>
        <v/>
      </c>
      <c r="BF210" s="7" t="str">
        <f>IF(A210="","",IF(COUNTIFS(AVERBACOES!$B$2:$B$2000,A210,AVERBACOES!$Q$2:$Q$2000,"Averbado completo")+COUNTIFS(AVERBACOES!$B$2:$B$2000,A210,AVERBACOES!$Q$2:$Q$2000,"Averbado CRT")+COUNTIFS(AVERBACOES!$B$2:$B$2000,A210,AVERBACOES!$Q$2:$Q$2000,"Averbado CT-e")+COUNTIFS(AVERBACOES!$B$2:$B$2000,A210,AVERBACOES!$Q$2:$Q$2000,"Averbado MDF-e")+COUNTIFS(AVERBACOES!$B$2:$B$2000,A210,AVERBACOES!$Q$2:$Q$2000,"Averbado pelo embarcador")&gt;0,"Sim","Não"))</f>
        <v/>
      </c>
      <c r="BG210" s="7" t="str">
        <f>IF(A210="","",IFERROR(INDEX(AVERBACOES!$L:$L,MATCH(A210,AVERBACOES!$B:$B,0)),"—"))</f>
        <v/>
      </c>
      <c r="BH210" s="7"/>
      <c r="BI210" s="7"/>
      <c r="BJ210" s="7"/>
      <c r="BK210" s="7"/>
      <c r="BL210" s="7"/>
      <c r="BM210" s="7">
        <f t="shared" si="53"/>
        <v>0</v>
      </c>
      <c r="BN210" s="7" t="str">
        <f t="shared" si="54"/>
        <v/>
      </c>
      <c r="BO210" s="7" t="str">
        <f t="shared" si="55"/>
        <v/>
      </c>
      <c r="BP210" s="7" t="str">
        <f t="shared" si="56"/>
        <v/>
      </c>
      <c r="BQ210" s="7" t="str">
        <f t="shared" si="57"/>
        <v/>
      </c>
      <c r="BR210" s="12"/>
      <c r="BS210" s="7" t="str">
        <f t="shared" si="58"/>
        <v/>
      </c>
      <c r="BT210" s="7" t="str">
        <f>IF(C210="","",IF(BV210=0,"Sem posição registrada",IFERROR(INDEX(POSICOES!$E:$E,MATCH(C210&amp;"#"&amp;ROUND(BV210*1440,0),POSICOES!$R:$R,0)),"?")))</f>
        <v/>
      </c>
      <c r="BU210" s="7" t="str">
        <f>IF(OR(C210="",BV210=0),"",IFERROR(INDEX(POSICOES!$F:$F,MATCH(C210&amp;"#"&amp;ROUND(BV210*1440,0),POSICOES!$R:$R,0))&amp;"/"&amp;INDEX(POSICOES!$G:$G,MATCH(C210&amp;"#"&amp;ROUND(BV210*1440,0),POSICOES!$R:$R,0))&amp;" - "&amp;INDEX(POSICOES!$H:$H,MATCH(C210&amp;"#"&amp;ROUND(BV210*1440,0),POSICOES!$R:$R,0)),""))</f>
        <v/>
      </c>
      <c r="BV210" s="14">
        <f>IF(C210="",0,SUMPRODUCT(MAX((POSICOES!$C$2:$C$3000=C210)*POSICOES!$B$2:$B$3000)))</f>
        <v>0</v>
      </c>
      <c r="BW210" s="7" t="str">
        <f t="shared" ca="1" si="59"/>
        <v/>
      </c>
      <c r="BX210" s="7" t="str">
        <f t="shared" ca="1" si="60"/>
        <v/>
      </c>
      <c r="BY210" s="12"/>
      <c r="BZ210" s="12"/>
      <c r="CA210" s="7" t="str">
        <f>IF(A210="","",IF(COUNTIFS(FRONTEIRA!$B$2:$B$2000,A210,FRONTEIRA!$AA$2:$AA$2000,"Sim")=0,"",ROUND(SUMIFS(FRONTEIRA!$Y$2:$Y$2000,FRONTEIRA!$B$2:$B$2000,A210,FRONTEIRA!$AA$2:$AA$2000,"Sim"),1)))</f>
        <v/>
      </c>
      <c r="CB210" s="7" t="str">
        <f>IF(A210="","",IFERROR(INDEX(FRONTEIRA!$L:$L,MATCH(A210,FRONTEIRA!$B:$B,0)),""))</f>
        <v/>
      </c>
      <c r="CC210" s="7" t="str">
        <f>IF(A210="","",IF(COUNTIFS(OCORRENCIAS!$B$2:$B$2000,A210,OCORRENCIAS!$Z$2:$Z$2000,"Sim")&gt;0,"Sim","Não"))</f>
        <v/>
      </c>
      <c r="CD210" s="7" t="str">
        <f t="shared" si="61"/>
        <v/>
      </c>
      <c r="CE210" s="7"/>
      <c r="CF210" s="7" t="str">
        <f t="shared" ca="1" si="62"/>
        <v xml:space="preserve">Motorista GR; Motorista seguradora; Veículo GR; Checklist; Espelhamento; SMP; Averbação; </v>
      </c>
      <c r="CG210" s="7" t="str">
        <f t="shared" si="63"/>
        <v/>
      </c>
      <c r="CH210" s="7" t="str">
        <f t="shared" si="64"/>
        <v/>
      </c>
      <c r="CI210" s="7" t="str">
        <f t="shared" si="65"/>
        <v>Não</v>
      </c>
      <c r="CJ210" s="7" t="str">
        <f t="shared" si="66"/>
        <v/>
      </c>
      <c r="CK210" s="7"/>
      <c r="CL210" s="7"/>
      <c r="CM210" s="7"/>
      <c r="CN210" s="12"/>
      <c r="CO210" s="7"/>
      <c r="CP210" s="7" t="str">
        <f t="shared" ca="1" si="67"/>
        <v/>
      </c>
    </row>
    <row r="211" spans="1:94" x14ac:dyDescent="0.25">
      <c r="A211" s="7"/>
      <c r="B211" s="12"/>
      <c r="C211" s="7"/>
      <c r="D211" s="7"/>
      <c r="E211" s="7"/>
      <c r="F211" s="7" t="str">
        <f>IF(C211="","",IFERROR(INDEX(VEICULOS!$C:$C,MATCH(C211,VEICULOS!$A:$A,0)),"?")&amp;IF(D211="",""," + "&amp;IFERROR(INDEX(VEICULOS!$C:$C,MATCH(D211,VEICULOS!$A:$A,0)),"?"))&amp;IF(E211="",""," + "&amp;IFERROR(INDEX(VEICULOS!$C:$C,MATCH(E211,VEICULOS!$A:$A,0)),"?")))</f>
        <v/>
      </c>
      <c r="G211" s="7" t="str">
        <f>IF(C211="","",IFERROR(INDEX(VEICULOS!$I:$I,MATCH(C211,VEICULOS!$A:$A,0)),"Não cadastrado"))</f>
        <v/>
      </c>
      <c r="H211" s="7"/>
      <c r="I211" s="7" t="str">
        <f>IF(H211="","",IFERROR(INDEX(MOTORISTAS!$B:$B,MATCH(H211,MOTORISTAS!$A:$A,0)),"Não cadastrado"))</f>
        <v/>
      </c>
      <c r="J211" s="7"/>
      <c r="K211" s="7"/>
      <c r="L211" s="7" t="str">
        <f>IF(K211="","",IFERROR(INDEX(MOTORISTAS!$B:$B,MATCH(K211,MOTORISTAS!$A:$A,0)),"Não cadastrado"))</f>
        <v/>
      </c>
      <c r="M211" s="7" t="str">
        <f>IF(H211="","",IFERROR(INDEX(MOTORISTAS!$AA:$AA,MATCH(H211,MOTORISTAS!$A:$A,0)),"Não cadastrado"))</f>
        <v/>
      </c>
      <c r="N211" s="7" t="str">
        <f>IF(H211="","",IF(COUNTIFS(CONSULTAS!$C$2:$C$2000,H211,CONSULTAS!$E$2:$E$2000,"GR",CONSULTAS!$S$2:$S$2000,"Sim")&gt;0,"Sim","Não"))</f>
        <v/>
      </c>
      <c r="O211" s="7" t="str">
        <f>IF(H211="","",IFERROR(INDEX(CONSULTAS!$L:$L,MATCH(H211&amp;"#GR",CONSULTAS!$T:$T,0)),"—"))</f>
        <v/>
      </c>
      <c r="P211" s="13" t="str">
        <f>IF(H211="","",IFERROR(INDEX(CONSULTAS!$Q:$Q,MATCH(H211&amp;"#GR",CONSULTAS!$T:$T,0)),""))</f>
        <v/>
      </c>
      <c r="Q211" s="7" t="str">
        <f>IF(H211="","",IF(COUNTIFS(CONSULTAS!$C$2:$C$2000,H211,CONSULTAS!$E$2:$E$2000,"Seguradora",CONSULTAS!$S$2:$S$2000,"Sim")&gt;0,"Sim","Não"))</f>
        <v/>
      </c>
      <c r="R211" s="7" t="str">
        <f>IF(H211="","",IFERROR(INDEX(CONSULTAS!$L:$L,MATCH(H211&amp;"#Seguradora",CONSULTAS!$T:$T,0)),"—"))</f>
        <v/>
      </c>
      <c r="S211" s="13" t="str">
        <f>IF(H211="","",IFERROR(INDEX(CONSULTAS!$Q:$Q,MATCH(H211&amp;"#Seguradora",CONSULTAS!$T:$T,0)),""))</f>
        <v/>
      </c>
      <c r="T211" s="10" t="str">
        <f>IF(H211="","",IFERROR(INDEX(CONSULTAS!$N:$N,MATCH(H211&amp;"#GR",CONSULTAS!$T:$T,0)),""))</f>
        <v/>
      </c>
      <c r="U211" s="7" t="str">
        <f>IF(K211="","N/A",IF(AND(COUNTIFS(CONSULTAS!$C$2:$C$2000,K211,CONSULTAS!$E$2:$E$2000,"GR",CONSULTAS!$S$2:$S$2000,"Sim")&gt;0,COUNTIFS(CONSULTAS!$C$2:$C$2000,K211,CONSULTAS!$E$2:$E$2000,"Seguradora",CONSULTAS!$S$2:$S$2000,"Sim")&gt;0),"Sim","Não"))</f>
        <v>N/A</v>
      </c>
      <c r="V211" s="7" t="str">
        <f>IF(C211="","",IFERROR(INDEX(VEICULOS!$X:$X,MATCH(C211,VEICULOS!$A:$A,0)),"Não"))</f>
        <v/>
      </c>
      <c r="W211" s="7"/>
      <c r="X211" s="7"/>
      <c r="Y211" s="7"/>
      <c r="Z211" s="10"/>
      <c r="AA211" s="7"/>
      <c r="AB211" s="10" t="str">
        <f t="shared" si="51"/>
        <v/>
      </c>
      <c r="AC211" s="7">
        <f>IF(OR(Y211="",AB211=""),0,SUMPRODUCT((PGR_REGRAS!$C$2:$C$61=Y211)*(PGR_REGRAS!$D$2:$D$61&lt;=AB211)*(PGR_REGRAS!$E$2:$E$61&gt;=AB211)*(PGR_REGRAS!$C$2:$C$61&lt;&gt;"")*ROW(PGR_REGRAS!$C$2:$C$61)))</f>
        <v>0</v>
      </c>
      <c r="AD211" s="7" t="str">
        <f>IF(AC211=0,IF(Y211="","","Sem regra - consultar seguradora"),INDEX(PGR_REGRAS!$A:$A,AC211))</f>
        <v/>
      </c>
      <c r="AE211" s="7" t="str">
        <f>IF(AC211=0,"",INDEX(PGR_REGRAS!$T:$T,AC211))</f>
        <v/>
      </c>
      <c r="AF211" s="7" t="str">
        <f>IF(AC211=0,"",INDEX(PGR_REGRAS!$I:$I,AC211))</f>
        <v/>
      </c>
      <c r="AG211" s="7" t="str">
        <f>IF(AC211=0,"",INDEX(PGR_REGRAS!$K:$K,AC211))</f>
        <v/>
      </c>
      <c r="AH211" s="7" t="str">
        <f t="shared" si="52"/>
        <v/>
      </c>
      <c r="AI211" s="7"/>
      <c r="AJ211" s="7"/>
      <c r="AK211" s="7"/>
      <c r="AL211" s="7"/>
      <c r="AM211" s="7"/>
      <c r="AN211" s="7"/>
      <c r="AO211" s="13"/>
      <c r="AP211" s="12"/>
      <c r="AQ211" s="12"/>
      <c r="AR211" s="7" t="str">
        <f>IF(C211="","",IFERROR(INDEX(RASTREADORES!$F:$F,MATCH(C211&amp;"#Principal",RASTREADORES!$Y:$Y,0))&amp;" ("&amp;INDEX(RASTREADORES!$G:$G,MATCH(C211&amp;"#Principal",RASTREADORES!$Y:$Y,0))&amp;")","Sem rastreador principal"))</f>
        <v/>
      </c>
      <c r="AS211" s="7" t="str">
        <f>IF(C211="","",IFERROR(INDEX(RASTREADORES!$H:$H,MATCH(C211&amp;"#Principal",RASTREADORES!$Y:$Y,0)),"—"))</f>
        <v/>
      </c>
      <c r="AT211" s="7" t="str">
        <f>IF(C211="","",IFERROR(INDEX(RASTREADORES!$A:$A,MATCH(C211&amp;"#Redundante",RASTREADORES!$Y:$Y,0)),IFERROR(INDEX(RASTREADORES!$A:$A,MATCH(C211&amp;"#Isca retornável",RASTREADORES!$Y:$Y,0)),IFERROR(INDEX(RASTREADORES!$A:$A,MATCH(C211&amp;"#Isca descartável",RASTREADORES!$Y:$Y,0)),"Nenhum"))))</f>
        <v/>
      </c>
      <c r="AU211" s="7" t="str">
        <f>IF(C211="","",IFERROR(INDEX(RASTREADORES!$L:$L,MATCH(C211&amp;"#Principal",RASTREADORES!$Y:$Y,0)),""))</f>
        <v/>
      </c>
      <c r="AV211" s="7" t="str">
        <f>IF(C211="","",IF(COUNTIFS(ESPELHAMENTOS!$B$2:$B$2000,C211,ESPELHAMENTOS!$O$2:$O$2000,"Sim")&gt;0,"Sim","Não"))</f>
        <v/>
      </c>
      <c r="AW211" s="7" t="str">
        <f>IF(C211="","",COUNTIFS(ESPELHAMENTOS!$B$2:$B$2000,C211,ESPELHAMENTOS!$O$2:$O$2000,"Sim"))</f>
        <v/>
      </c>
      <c r="AX211" s="7" t="str">
        <f>IF(C211="","",IF(COUNTIFS(ESPELHAMENTOS!$B$2:$B$2000,C211,ESPELHAMENTOS!$O$2:$O$2000,"Sim",ESPELHAMENTOS!$E$2:$E$2000,"GR transportadora")&gt;0,"Sim","Não"))</f>
        <v/>
      </c>
      <c r="AY211" s="7" t="str">
        <f>IF(OR(AQ211="",C211=""),"",IFERROR(ROUND((AQ211-SUMPRODUCT(MIN((ESPELHAMENTOS!$C$2:$C$2000=A211)*ESPELHAMENTOS!$H$2:$H$2000+(ESPELHAMENTOS!$C$2:$C$2000&lt;&gt;A211)*99999)))*24,1),""))</f>
        <v/>
      </c>
      <c r="AZ211" s="7" t="str">
        <f ca="1">IF(C211="","",IF(COUNTIFS(CHECKLISTS!$B$2:$B$2000,C211,CHECKLISTS!$AH$2:$AH$2000,"Válido",CHECKLISTS!$AG$2:$AG$2000,"&gt;="&amp;INT(IF(AO211="",TODAY(),AO211)))+COUNTIFS(CHECKLISTS!$B$2:$B$2000,C211,CHECKLISTS!$AH$2:$AH$2000,"Vence &lt;=7d",CHECKLISTS!$AG$2:$AG$2000,"&gt;="&amp;INT(IF(AO211="",TODAY(),AO211)))&gt;0,"Sim","Não"))</f>
        <v/>
      </c>
      <c r="BA211" s="13" t="str">
        <f>IF(C211="","",IF(COUNTIFS(CHECKLISTS!$B$2:$B$2000,C211,CHECKLISTS!$AF$2:$AF$2000,"Aprovado")=0,"",SUMPRODUCT(MAX((CHECKLISTS!$B$2:$B$2000=C211)*CHECKLISTS!$AG$2:$AG$2000))))</f>
        <v/>
      </c>
      <c r="BB211" s="7" t="str">
        <f>IF(A211="","",IF(COUNTIFS(SMP!$B$2:$B$2000,A211,SMP!$I$2:$I$2000,"Liberada")+COUNTIFS(SMP!$B$2:$B$2000,A211,SMP!$I$2:$I$2000,"Em andamento")+COUNTIFS(SMP!$B$2:$B$2000,A211,SMP!$I$2:$I$2000,"Finalizada")&gt;0,"Sim","Não"))</f>
        <v/>
      </c>
      <c r="BC211" s="7" t="str">
        <f>IF(A211="","",IFERROR(INDEX(SMP!$A:$A,MATCH(A211,SMP!$B:$B,0)),"—"))</f>
        <v/>
      </c>
      <c r="BD211" s="7" t="str">
        <f>IF(A211="","",IFERROR(INDEX(SMP!$I:$I,MATCH(A211,SMP!$B:$B,0)),"Não aberta"))</f>
        <v/>
      </c>
      <c r="BE211" s="7" t="str">
        <f>IF(A211="","",IFERROR(INDEX(SMP!$D:$D,MATCH(A211,SMP!$B:$B,0)),""))</f>
        <v/>
      </c>
      <c r="BF211" s="7" t="str">
        <f>IF(A211="","",IF(COUNTIFS(AVERBACOES!$B$2:$B$2000,A211,AVERBACOES!$Q$2:$Q$2000,"Averbado completo")+COUNTIFS(AVERBACOES!$B$2:$B$2000,A211,AVERBACOES!$Q$2:$Q$2000,"Averbado CRT")+COUNTIFS(AVERBACOES!$B$2:$B$2000,A211,AVERBACOES!$Q$2:$Q$2000,"Averbado CT-e")+COUNTIFS(AVERBACOES!$B$2:$B$2000,A211,AVERBACOES!$Q$2:$Q$2000,"Averbado MDF-e")+COUNTIFS(AVERBACOES!$B$2:$B$2000,A211,AVERBACOES!$Q$2:$Q$2000,"Averbado pelo embarcador")&gt;0,"Sim","Não"))</f>
        <v/>
      </c>
      <c r="BG211" s="7" t="str">
        <f>IF(A211="","",IFERROR(INDEX(AVERBACOES!$L:$L,MATCH(A211,AVERBACOES!$B:$B,0)),"—"))</f>
        <v/>
      </c>
      <c r="BH211" s="7"/>
      <c r="BI211" s="7"/>
      <c r="BJ211" s="7"/>
      <c r="BK211" s="7"/>
      <c r="BL211" s="7"/>
      <c r="BM211" s="7">
        <f t="shared" si="53"/>
        <v>0</v>
      </c>
      <c r="BN211" s="7" t="str">
        <f t="shared" si="54"/>
        <v/>
      </c>
      <c r="BO211" s="7" t="str">
        <f t="shared" si="55"/>
        <v/>
      </c>
      <c r="BP211" s="7" t="str">
        <f t="shared" si="56"/>
        <v/>
      </c>
      <c r="BQ211" s="7" t="str">
        <f t="shared" si="57"/>
        <v/>
      </c>
      <c r="BR211" s="12"/>
      <c r="BS211" s="7" t="str">
        <f t="shared" si="58"/>
        <v/>
      </c>
      <c r="BT211" s="7" t="str">
        <f>IF(C211="","",IF(BV211=0,"Sem posição registrada",IFERROR(INDEX(POSICOES!$E:$E,MATCH(C211&amp;"#"&amp;ROUND(BV211*1440,0),POSICOES!$R:$R,0)),"?")))</f>
        <v/>
      </c>
      <c r="BU211" s="7" t="str">
        <f>IF(OR(C211="",BV211=0),"",IFERROR(INDEX(POSICOES!$F:$F,MATCH(C211&amp;"#"&amp;ROUND(BV211*1440,0),POSICOES!$R:$R,0))&amp;"/"&amp;INDEX(POSICOES!$G:$G,MATCH(C211&amp;"#"&amp;ROUND(BV211*1440,0),POSICOES!$R:$R,0))&amp;" - "&amp;INDEX(POSICOES!$H:$H,MATCH(C211&amp;"#"&amp;ROUND(BV211*1440,0),POSICOES!$R:$R,0)),""))</f>
        <v/>
      </c>
      <c r="BV211" s="14">
        <f>IF(C211="",0,SUMPRODUCT(MAX((POSICOES!$C$2:$C$3000=C211)*POSICOES!$B$2:$B$3000)))</f>
        <v>0</v>
      </c>
      <c r="BW211" s="7" t="str">
        <f t="shared" ca="1" si="59"/>
        <v/>
      </c>
      <c r="BX211" s="7" t="str">
        <f t="shared" ca="1" si="60"/>
        <v/>
      </c>
      <c r="BY211" s="12"/>
      <c r="BZ211" s="12"/>
      <c r="CA211" s="7" t="str">
        <f>IF(A211="","",IF(COUNTIFS(FRONTEIRA!$B$2:$B$2000,A211,FRONTEIRA!$AA$2:$AA$2000,"Sim")=0,"",ROUND(SUMIFS(FRONTEIRA!$Y$2:$Y$2000,FRONTEIRA!$B$2:$B$2000,A211,FRONTEIRA!$AA$2:$AA$2000,"Sim"),1)))</f>
        <v/>
      </c>
      <c r="CB211" s="7" t="str">
        <f>IF(A211="","",IFERROR(INDEX(FRONTEIRA!$L:$L,MATCH(A211,FRONTEIRA!$B:$B,0)),""))</f>
        <v/>
      </c>
      <c r="CC211" s="7" t="str">
        <f>IF(A211="","",IF(COUNTIFS(OCORRENCIAS!$B$2:$B$2000,A211,OCORRENCIAS!$Z$2:$Z$2000,"Sim")&gt;0,"Sim","Não"))</f>
        <v/>
      </c>
      <c r="CD211" s="7" t="str">
        <f t="shared" si="61"/>
        <v/>
      </c>
      <c r="CE211" s="7"/>
      <c r="CF211" s="7" t="str">
        <f t="shared" ca="1" si="62"/>
        <v xml:space="preserve">Motorista GR; Motorista seguradora; Veículo GR; Checklist; Espelhamento; SMP; Averbação; </v>
      </c>
      <c r="CG211" s="7" t="str">
        <f t="shared" si="63"/>
        <v/>
      </c>
      <c r="CH211" s="7" t="str">
        <f t="shared" si="64"/>
        <v/>
      </c>
      <c r="CI211" s="7" t="str">
        <f t="shared" si="65"/>
        <v>Não</v>
      </c>
      <c r="CJ211" s="7" t="str">
        <f t="shared" si="66"/>
        <v/>
      </c>
      <c r="CK211" s="7"/>
      <c r="CL211" s="7"/>
      <c r="CM211" s="7"/>
      <c r="CN211" s="12"/>
      <c r="CO211" s="7"/>
      <c r="CP211" s="7" t="str">
        <f t="shared" ca="1" si="67"/>
        <v/>
      </c>
    </row>
    <row r="212" spans="1:94" x14ac:dyDescent="0.25">
      <c r="A212" s="7"/>
      <c r="B212" s="12"/>
      <c r="C212" s="7"/>
      <c r="D212" s="7"/>
      <c r="E212" s="7"/>
      <c r="F212" s="7" t="str">
        <f>IF(C212="","",IFERROR(INDEX(VEICULOS!$C:$C,MATCH(C212,VEICULOS!$A:$A,0)),"?")&amp;IF(D212="",""," + "&amp;IFERROR(INDEX(VEICULOS!$C:$C,MATCH(D212,VEICULOS!$A:$A,0)),"?"))&amp;IF(E212="",""," + "&amp;IFERROR(INDEX(VEICULOS!$C:$C,MATCH(E212,VEICULOS!$A:$A,0)),"?")))</f>
        <v/>
      </c>
      <c r="G212" s="7" t="str">
        <f>IF(C212="","",IFERROR(INDEX(VEICULOS!$I:$I,MATCH(C212,VEICULOS!$A:$A,0)),"Não cadastrado"))</f>
        <v/>
      </c>
      <c r="H212" s="7"/>
      <c r="I212" s="7" t="str">
        <f>IF(H212="","",IFERROR(INDEX(MOTORISTAS!$B:$B,MATCH(H212,MOTORISTAS!$A:$A,0)),"Não cadastrado"))</f>
        <v/>
      </c>
      <c r="J212" s="7"/>
      <c r="K212" s="7"/>
      <c r="L212" s="7" t="str">
        <f>IF(K212="","",IFERROR(INDEX(MOTORISTAS!$B:$B,MATCH(K212,MOTORISTAS!$A:$A,0)),"Não cadastrado"))</f>
        <v/>
      </c>
      <c r="M212" s="7" t="str">
        <f>IF(H212="","",IFERROR(INDEX(MOTORISTAS!$AA:$AA,MATCH(H212,MOTORISTAS!$A:$A,0)),"Não cadastrado"))</f>
        <v/>
      </c>
      <c r="N212" s="7" t="str">
        <f>IF(H212="","",IF(COUNTIFS(CONSULTAS!$C$2:$C$2000,H212,CONSULTAS!$E$2:$E$2000,"GR",CONSULTAS!$S$2:$S$2000,"Sim")&gt;0,"Sim","Não"))</f>
        <v/>
      </c>
      <c r="O212" s="7" t="str">
        <f>IF(H212="","",IFERROR(INDEX(CONSULTAS!$L:$L,MATCH(H212&amp;"#GR",CONSULTAS!$T:$T,0)),"—"))</f>
        <v/>
      </c>
      <c r="P212" s="13" t="str">
        <f>IF(H212="","",IFERROR(INDEX(CONSULTAS!$Q:$Q,MATCH(H212&amp;"#GR",CONSULTAS!$T:$T,0)),""))</f>
        <v/>
      </c>
      <c r="Q212" s="7" t="str">
        <f>IF(H212="","",IF(COUNTIFS(CONSULTAS!$C$2:$C$2000,H212,CONSULTAS!$E$2:$E$2000,"Seguradora",CONSULTAS!$S$2:$S$2000,"Sim")&gt;0,"Sim","Não"))</f>
        <v/>
      </c>
      <c r="R212" s="7" t="str">
        <f>IF(H212="","",IFERROR(INDEX(CONSULTAS!$L:$L,MATCH(H212&amp;"#Seguradora",CONSULTAS!$T:$T,0)),"—"))</f>
        <v/>
      </c>
      <c r="S212" s="13" t="str">
        <f>IF(H212="","",IFERROR(INDEX(CONSULTAS!$Q:$Q,MATCH(H212&amp;"#Seguradora",CONSULTAS!$T:$T,0)),""))</f>
        <v/>
      </c>
      <c r="T212" s="10" t="str">
        <f>IF(H212="","",IFERROR(INDEX(CONSULTAS!$N:$N,MATCH(H212&amp;"#GR",CONSULTAS!$T:$T,0)),""))</f>
        <v/>
      </c>
      <c r="U212" s="7" t="str">
        <f>IF(K212="","N/A",IF(AND(COUNTIFS(CONSULTAS!$C$2:$C$2000,K212,CONSULTAS!$E$2:$E$2000,"GR",CONSULTAS!$S$2:$S$2000,"Sim")&gt;0,COUNTIFS(CONSULTAS!$C$2:$C$2000,K212,CONSULTAS!$E$2:$E$2000,"Seguradora",CONSULTAS!$S$2:$S$2000,"Sim")&gt;0),"Sim","Não"))</f>
        <v>N/A</v>
      </c>
      <c r="V212" s="7" t="str">
        <f>IF(C212="","",IFERROR(INDEX(VEICULOS!$X:$X,MATCH(C212,VEICULOS!$A:$A,0)),"Não"))</f>
        <v/>
      </c>
      <c r="W212" s="7"/>
      <c r="X212" s="7"/>
      <c r="Y212" s="7"/>
      <c r="Z212" s="10"/>
      <c r="AA212" s="7"/>
      <c r="AB212" s="10" t="str">
        <f t="shared" si="51"/>
        <v/>
      </c>
      <c r="AC212" s="7">
        <f>IF(OR(Y212="",AB212=""),0,SUMPRODUCT((PGR_REGRAS!$C$2:$C$61=Y212)*(PGR_REGRAS!$D$2:$D$61&lt;=AB212)*(PGR_REGRAS!$E$2:$E$61&gt;=AB212)*(PGR_REGRAS!$C$2:$C$61&lt;&gt;"")*ROW(PGR_REGRAS!$C$2:$C$61)))</f>
        <v>0</v>
      </c>
      <c r="AD212" s="7" t="str">
        <f>IF(AC212=0,IF(Y212="","","Sem regra - consultar seguradora"),INDEX(PGR_REGRAS!$A:$A,AC212))</f>
        <v/>
      </c>
      <c r="AE212" s="7" t="str">
        <f>IF(AC212=0,"",INDEX(PGR_REGRAS!$T:$T,AC212))</f>
        <v/>
      </c>
      <c r="AF212" s="7" t="str">
        <f>IF(AC212=0,"",INDEX(PGR_REGRAS!$I:$I,AC212))</f>
        <v/>
      </c>
      <c r="AG212" s="7" t="str">
        <f>IF(AC212=0,"",INDEX(PGR_REGRAS!$K:$K,AC212))</f>
        <v/>
      </c>
      <c r="AH212" s="7" t="str">
        <f t="shared" si="52"/>
        <v/>
      </c>
      <c r="AI212" s="7"/>
      <c r="AJ212" s="7"/>
      <c r="AK212" s="7"/>
      <c r="AL212" s="7"/>
      <c r="AM212" s="7"/>
      <c r="AN212" s="7"/>
      <c r="AO212" s="13"/>
      <c r="AP212" s="12"/>
      <c r="AQ212" s="12"/>
      <c r="AR212" s="7" t="str">
        <f>IF(C212="","",IFERROR(INDEX(RASTREADORES!$F:$F,MATCH(C212&amp;"#Principal",RASTREADORES!$Y:$Y,0))&amp;" ("&amp;INDEX(RASTREADORES!$G:$G,MATCH(C212&amp;"#Principal",RASTREADORES!$Y:$Y,0))&amp;")","Sem rastreador principal"))</f>
        <v/>
      </c>
      <c r="AS212" s="7" t="str">
        <f>IF(C212="","",IFERROR(INDEX(RASTREADORES!$H:$H,MATCH(C212&amp;"#Principal",RASTREADORES!$Y:$Y,0)),"—"))</f>
        <v/>
      </c>
      <c r="AT212" s="7" t="str">
        <f>IF(C212="","",IFERROR(INDEX(RASTREADORES!$A:$A,MATCH(C212&amp;"#Redundante",RASTREADORES!$Y:$Y,0)),IFERROR(INDEX(RASTREADORES!$A:$A,MATCH(C212&amp;"#Isca retornável",RASTREADORES!$Y:$Y,0)),IFERROR(INDEX(RASTREADORES!$A:$A,MATCH(C212&amp;"#Isca descartável",RASTREADORES!$Y:$Y,0)),"Nenhum"))))</f>
        <v/>
      </c>
      <c r="AU212" s="7" t="str">
        <f>IF(C212="","",IFERROR(INDEX(RASTREADORES!$L:$L,MATCH(C212&amp;"#Principal",RASTREADORES!$Y:$Y,0)),""))</f>
        <v/>
      </c>
      <c r="AV212" s="7" t="str">
        <f>IF(C212="","",IF(COUNTIFS(ESPELHAMENTOS!$B$2:$B$2000,C212,ESPELHAMENTOS!$O$2:$O$2000,"Sim")&gt;0,"Sim","Não"))</f>
        <v/>
      </c>
      <c r="AW212" s="7" t="str">
        <f>IF(C212="","",COUNTIFS(ESPELHAMENTOS!$B$2:$B$2000,C212,ESPELHAMENTOS!$O$2:$O$2000,"Sim"))</f>
        <v/>
      </c>
      <c r="AX212" s="7" t="str">
        <f>IF(C212="","",IF(COUNTIFS(ESPELHAMENTOS!$B$2:$B$2000,C212,ESPELHAMENTOS!$O$2:$O$2000,"Sim",ESPELHAMENTOS!$E$2:$E$2000,"GR transportadora")&gt;0,"Sim","Não"))</f>
        <v/>
      </c>
      <c r="AY212" s="7" t="str">
        <f>IF(OR(AQ212="",C212=""),"",IFERROR(ROUND((AQ212-SUMPRODUCT(MIN((ESPELHAMENTOS!$C$2:$C$2000=A212)*ESPELHAMENTOS!$H$2:$H$2000+(ESPELHAMENTOS!$C$2:$C$2000&lt;&gt;A212)*99999)))*24,1),""))</f>
        <v/>
      </c>
      <c r="AZ212" s="7" t="str">
        <f ca="1">IF(C212="","",IF(COUNTIFS(CHECKLISTS!$B$2:$B$2000,C212,CHECKLISTS!$AH$2:$AH$2000,"Válido",CHECKLISTS!$AG$2:$AG$2000,"&gt;="&amp;INT(IF(AO212="",TODAY(),AO212)))+COUNTIFS(CHECKLISTS!$B$2:$B$2000,C212,CHECKLISTS!$AH$2:$AH$2000,"Vence &lt;=7d",CHECKLISTS!$AG$2:$AG$2000,"&gt;="&amp;INT(IF(AO212="",TODAY(),AO212)))&gt;0,"Sim","Não"))</f>
        <v/>
      </c>
      <c r="BA212" s="13" t="str">
        <f>IF(C212="","",IF(COUNTIFS(CHECKLISTS!$B$2:$B$2000,C212,CHECKLISTS!$AF$2:$AF$2000,"Aprovado")=0,"",SUMPRODUCT(MAX((CHECKLISTS!$B$2:$B$2000=C212)*CHECKLISTS!$AG$2:$AG$2000))))</f>
        <v/>
      </c>
      <c r="BB212" s="7" t="str">
        <f>IF(A212="","",IF(COUNTIFS(SMP!$B$2:$B$2000,A212,SMP!$I$2:$I$2000,"Liberada")+COUNTIFS(SMP!$B$2:$B$2000,A212,SMP!$I$2:$I$2000,"Em andamento")+COUNTIFS(SMP!$B$2:$B$2000,A212,SMP!$I$2:$I$2000,"Finalizada")&gt;0,"Sim","Não"))</f>
        <v/>
      </c>
      <c r="BC212" s="7" t="str">
        <f>IF(A212="","",IFERROR(INDEX(SMP!$A:$A,MATCH(A212,SMP!$B:$B,0)),"—"))</f>
        <v/>
      </c>
      <c r="BD212" s="7" t="str">
        <f>IF(A212="","",IFERROR(INDEX(SMP!$I:$I,MATCH(A212,SMP!$B:$B,0)),"Não aberta"))</f>
        <v/>
      </c>
      <c r="BE212" s="7" t="str">
        <f>IF(A212="","",IFERROR(INDEX(SMP!$D:$D,MATCH(A212,SMP!$B:$B,0)),""))</f>
        <v/>
      </c>
      <c r="BF212" s="7" t="str">
        <f>IF(A212="","",IF(COUNTIFS(AVERBACOES!$B$2:$B$2000,A212,AVERBACOES!$Q$2:$Q$2000,"Averbado completo")+COUNTIFS(AVERBACOES!$B$2:$B$2000,A212,AVERBACOES!$Q$2:$Q$2000,"Averbado CRT")+COUNTIFS(AVERBACOES!$B$2:$B$2000,A212,AVERBACOES!$Q$2:$Q$2000,"Averbado CT-e")+COUNTIFS(AVERBACOES!$B$2:$B$2000,A212,AVERBACOES!$Q$2:$Q$2000,"Averbado MDF-e")+COUNTIFS(AVERBACOES!$B$2:$B$2000,A212,AVERBACOES!$Q$2:$Q$2000,"Averbado pelo embarcador")&gt;0,"Sim","Não"))</f>
        <v/>
      </c>
      <c r="BG212" s="7" t="str">
        <f>IF(A212="","",IFERROR(INDEX(AVERBACOES!$L:$L,MATCH(A212,AVERBACOES!$B:$B,0)),"—"))</f>
        <v/>
      </c>
      <c r="BH212" s="7"/>
      <c r="BI212" s="7"/>
      <c r="BJ212" s="7"/>
      <c r="BK212" s="7"/>
      <c r="BL212" s="7"/>
      <c r="BM212" s="7">
        <f t="shared" si="53"/>
        <v>0</v>
      </c>
      <c r="BN212" s="7" t="str">
        <f t="shared" si="54"/>
        <v/>
      </c>
      <c r="BO212" s="7" t="str">
        <f t="shared" si="55"/>
        <v/>
      </c>
      <c r="BP212" s="7" t="str">
        <f t="shared" si="56"/>
        <v/>
      </c>
      <c r="BQ212" s="7" t="str">
        <f t="shared" si="57"/>
        <v/>
      </c>
      <c r="BR212" s="12"/>
      <c r="BS212" s="7" t="str">
        <f t="shared" si="58"/>
        <v/>
      </c>
      <c r="BT212" s="7" t="str">
        <f>IF(C212="","",IF(BV212=0,"Sem posição registrada",IFERROR(INDEX(POSICOES!$E:$E,MATCH(C212&amp;"#"&amp;ROUND(BV212*1440,0),POSICOES!$R:$R,0)),"?")))</f>
        <v/>
      </c>
      <c r="BU212" s="7" t="str">
        <f>IF(OR(C212="",BV212=0),"",IFERROR(INDEX(POSICOES!$F:$F,MATCH(C212&amp;"#"&amp;ROUND(BV212*1440,0),POSICOES!$R:$R,0))&amp;"/"&amp;INDEX(POSICOES!$G:$G,MATCH(C212&amp;"#"&amp;ROUND(BV212*1440,0),POSICOES!$R:$R,0))&amp;" - "&amp;INDEX(POSICOES!$H:$H,MATCH(C212&amp;"#"&amp;ROUND(BV212*1440,0),POSICOES!$R:$R,0)),""))</f>
        <v/>
      </c>
      <c r="BV212" s="14">
        <f>IF(C212="",0,SUMPRODUCT(MAX((POSICOES!$C$2:$C$3000=C212)*POSICOES!$B$2:$B$3000)))</f>
        <v>0</v>
      </c>
      <c r="BW212" s="7" t="str">
        <f t="shared" ca="1" si="59"/>
        <v/>
      </c>
      <c r="BX212" s="7" t="str">
        <f t="shared" ca="1" si="60"/>
        <v/>
      </c>
      <c r="BY212" s="12"/>
      <c r="BZ212" s="12"/>
      <c r="CA212" s="7" t="str">
        <f>IF(A212="","",IF(COUNTIFS(FRONTEIRA!$B$2:$B$2000,A212,FRONTEIRA!$AA$2:$AA$2000,"Sim")=0,"",ROUND(SUMIFS(FRONTEIRA!$Y$2:$Y$2000,FRONTEIRA!$B$2:$B$2000,A212,FRONTEIRA!$AA$2:$AA$2000,"Sim"),1)))</f>
        <v/>
      </c>
      <c r="CB212" s="7" t="str">
        <f>IF(A212="","",IFERROR(INDEX(FRONTEIRA!$L:$L,MATCH(A212,FRONTEIRA!$B:$B,0)),""))</f>
        <v/>
      </c>
      <c r="CC212" s="7" t="str">
        <f>IF(A212="","",IF(COUNTIFS(OCORRENCIAS!$B$2:$B$2000,A212,OCORRENCIAS!$Z$2:$Z$2000,"Sim")&gt;0,"Sim","Não"))</f>
        <v/>
      </c>
      <c r="CD212" s="7" t="str">
        <f t="shared" si="61"/>
        <v/>
      </c>
      <c r="CE212" s="7"/>
      <c r="CF212" s="7" t="str">
        <f t="shared" ca="1" si="62"/>
        <v xml:space="preserve">Motorista GR; Motorista seguradora; Veículo GR; Checklist; Espelhamento; SMP; Averbação; </v>
      </c>
      <c r="CG212" s="7" t="str">
        <f t="shared" si="63"/>
        <v/>
      </c>
      <c r="CH212" s="7" t="str">
        <f t="shared" si="64"/>
        <v/>
      </c>
      <c r="CI212" s="7" t="str">
        <f t="shared" si="65"/>
        <v>Não</v>
      </c>
      <c r="CJ212" s="7" t="str">
        <f t="shared" si="66"/>
        <v/>
      </c>
      <c r="CK212" s="7"/>
      <c r="CL212" s="7"/>
      <c r="CM212" s="7"/>
      <c r="CN212" s="12"/>
      <c r="CO212" s="7"/>
      <c r="CP212" s="7" t="str">
        <f t="shared" ca="1" si="67"/>
        <v/>
      </c>
    </row>
    <row r="213" spans="1:94" x14ac:dyDescent="0.25">
      <c r="A213" s="7"/>
      <c r="B213" s="12"/>
      <c r="C213" s="7"/>
      <c r="D213" s="7"/>
      <c r="E213" s="7"/>
      <c r="F213" s="7" t="str">
        <f>IF(C213="","",IFERROR(INDEX(VEICULOS!$C:$C,MATCH(C213,VEICULOS!$A:$A,0)),"?")&amp;IF(D213="",""," + "&amp;IFERROR(INDEX(VEICULOS!$C:$C,MATCH(D213,VEICULOS!$A:$A,0)),"?"))&amp;IF(E213="",""," + "&amp;IFERROR(INDEX(VEICULOS!$C:$C,MATCH(E213,VEICULOS!$A:$A,0)),"?")))</f>
        <v/>
      </c>
      <c r="G213" s="7" t="str">
        <f>IF(C213="","",IFERROR(INDEX(VEICULOS!$I:$I,MATCH(C213,VEICULOS!$A:$A,0)),"Não cadastrado"))</f>
        <v/>
      </c>
      <c r="H213" s="7"/>
      <c r="I213" s="7" t="str">
        <f>IF(H213="","",IFERROR(INDEX(MOTORISTAS!$B:$B,MATCH(H213,MOTORISTAS!$A:$A,0)),"Não cadastrado"))</f>
        <v/>
      </c>
      <c r="J213" s="7"/>
      <c r="K213" s="7"/>
      <c r="L213" s="7" t="str">
        <f>IF(K213="","",IFERROR(INDEX(MOTORISTAS!$B:$B,MATCH(K213,MOTORISTAS!$A:$A,0)),"Não cadastrado"))</f>
        <v/>
      </c>
      <c r="M213" s="7" t="str">
        <f>IF(H213="","",IFERROR(INDEX(MOTORISTAS!$AA:$AA,MATCH(H213,MOTORISTAS!$A:$A,0)),"Não cadastrado"))</f>
        <v/>
      </c>
      <c r="N213" s="7" t="str">
        <f>IF(H213="","",IF(COUNTIFS(CONSULTAS!$C$2:$C$2000,H213,CONSULTAS!$E$2:$E$2000,"GR",CONSULTAS!$S$2:$S$2000,"Sim")&gt;0,"Sim","Não"))</f>
        <v/>
      </c>
      <c r="O213" s="7" t="str">
        <f>IF(H213="","",IFERROR(INDEX(CONSULTAS!$L:$L,MATCH(H213&amp;"#GR",CONSULTAS!$T:$T,0)),"—"))</f>
        <v/>
      </c>
      <c r="P213" s="13" t="str">
        <f>IF(H213="","",IFERROR(INDEX(CONSULTAS!$Q:$Q,MATCH(H213&amp;"#GR",CONSULTAS!$T:$T,0)),""))</f>
        <v/>
      </c>
      <c r="Q213" s="7" t="str">
        <f>IF(H213="","",IF(COUNTIFS(CONSULTAS!$C$2:$C$2000,H213,CONSULTAS!$E$2:$E$2000,"Seguradora",CONSULTAS!$S$2:$S$2000,"Sim")&gt;0,"Sim","Não"))</f>
        <v/>
      </c>
      <c r="R213" s="7" t="str">
        <f>IF(H213="","",IFERROR(INDEX(CONSULTAS!$L:$L,MATCH(H213&amp;"#Seguradora",CONSULTAS!$T:$T,0)),"—"))</f>
        <v/>
      </c>
      <c r="S213" s="13" t="str">
        <f>IF(H213="","",IFERROR(INDEX(CONSULTAS!$Q:$Q,MATCH(H213&amp;"#Seguradora",CONSULTAS!$T:$T,0)),""))</f>
        <v/>
      </c>
      <c r="T213" s="10" t="str">
        <f>IF(H213="","",IFERROR(INDEX(CONSULTAS!$N:$N,MATCH(H213&amp;"#GR",CONSULTAS!$T:$T,0)),""))</f>
        <v/>
      </c>
      <c r="U213" s="7" t="str">
        <f>IF(K213="","N/A",IF(AND(COUNTIFS(CONSULTAS!$C$2:$C$2000,K213,CONSULTAS!$E$2:$E$2000,"GR",CONSULTAS!$S$2:$S$2000,"Sim")&gt;0,COUNTIFS(CONSULTAS!$C$2:$C$2000,K213,CONSULTAS!$E$2:$E$2000,"Seguradora",CONSULTAS!$S$2:$S$2000,"Sim")&gt;0),"Sim","Não"))</f>
        <v>N/A</v>
      </c>
      <c r="V213" s="7" t="str">
        <f>IF(C213="","",IFERROR(INDEX(VEICULOS!$X:$X,MATCH(C213,VEICULOS!$A:$A,0)),"Não"))</f>
        <v/>
      </c>
      <c r="W213" s="7"/>
      <c r="X213" s="7"/>
      <c r="Y213" s="7"/>
      <c r="Z213" s="10"/>
      <c r="AA213" s="7"/>
      <c r="AB213" s="10" t="str">
        <f t="shared" si="51"/>
        <v/>
      </c>
      <c r="AC213" s="7">
        <f>IF(OR(Y213="",AB213=""),0,SUMPRODUCT((PGR_REGRAS!$C$2:$C$61=Y213)*(PGR_REGRAS!$D$2:$D$61&lt;=AB213)*(PGR_REGRAS!$E$2:$E$61&gt;=AB213)*(PGR_REGRAS!$C$2:$C$61&lt;&gt;"")*ROW(PGR_REGRAS!$C$2:$C$61)))</f>
        <v>0</v>
      </c>
      <c r="AD213" s="7" t="str">
        <f>IF(AC213=0,IF(Y213="","","Sem regra - consultar seguradora"),INDEX(PGR_REGRAS!$A:$A,AC213))</f>
        <v/>
      </c>
      <c r="AE213" s="7" t="str">
        <f>IF(AC213=0,"",INDEX(PGR_REGRAS!$T:$T,AC213))</f>
        <v/>
      </c>
      <c r="AF213" s="7" t="str">
        <f>IF(AC213=0,"",INDEX(PGR_REGRAS!$I:$I,AC213))</f>
        <v/>
      </c>
      <c r="AG213" s="7" t="str">
        <f>IF(AC213=0,"",INDEX(PGR_REGRAS!$K:$K,AC213))</f>
        <v/>
      </c>
      <c r="AH213" s="7" t="str">
        <f t="shared" si="52"/>
        <v/>
      </c>
      <c r="AI213" s="7"/>
      <c r="AJ213" s="7"/>
      <c r="AK213" s="7"/>
      <c r="AL213" s="7"/>
      <c r="AM213" s="7"/>
      <c r="AN213" s="7"/>
      <c r="AO213" s="13"/>
      <c r="AP213" s="12"/>
      <c r="AQ213" s="12"/>
      <c r="AR213" s="7" t="str">
        <f>IF(C213="","",IFERROR(INDEX(RASTREADORES!$F:$F,MATCH(C213&amp;"#Principal",RASTREADORES!$Y:$Y,0))&amp;" ("&amp;INDEX(RASTREADORES!$G:$G,MATCH(C213&amp;"#Principal",RASTREADORES!$Y:$Y,0))&amp;")","Sem rastreador principal"))</f>
        <v/>
      </c>
      <c r="AS213" s="7" t="str">
        <f>IF(C213="","",IFERROR(INDEX(RASTREADORES!$H:$H,MATCH(C213&amp;"#Principal",RASTREADORES!$Y:$Y,0)),"—"))</f>
        <v/>
      </c>
      <c r="AT213" s="7" t="str">
        <f>IF(C213="","",IFERROR(INDEX(RASTREADORES!$A:$A,MATCH(C213&amp;"#Redundante",RASTREADORES!$Y:$Y,0)),IFERROR(INDEX(RASTREADORES!$A:$A,MATCH(C213&amp;"#Isca retornável",RASTREADORES!$Y:$Y,0)),IFERROR(INDEX(RASTREADORES!$A:$A,MATCH(C213&amp;"#Isca descartável",RASTREADORES!$Y:$Y,0)),"Nenhum"))))</f>
        <v/>
      </c>
      <c r="AU213" s="7" t="str">
        <f>IF(C213="","",IFERROR(INDEX(RASTREADORES!$L:$L,MATCH(C213&amp;"#Principal",RASTREADORES!$Y:$Y,0)),""))</f>
        <v/>
      </c>
      <c r="AV213" s="7" t="str">
        <f>IF(C213="","",IF(COUNTIFS(ESPELHAMENTOS!$B$2:$B$2000,C213,ESPELHAMENTOS!$O$2:$O$2000,"Sim")&gt;0,"Sim","Não"))</f>
        <v/>
      </c>
      <c r="AW213" s="7" t="str">
        <f>IF(C213="","",COUNTIFS(ESPELHAMENTOS!$B$2:$B$2000,C213,ESPELHAMENTOS!$O$2:$O$2000,"Sim"))</f>
        <v/>
      </c>
      <c r="AX213" s="7" t="str">
        <f>IF(C213="","",IF(COUNTIFS(ESPELHAMENTOS!$B$2:$B$2000,C213,ESPELHAMENTOS!$O$2:$O$2000,"Sim",ESPELHAMENTOS!$E$2:$E$2000,"GR transportadora")&gt;0,"Sim","Não"))</f>
        <v/>
      </c>
      <c r="AY213" s="7" t="str">
        <f>IF(OR(AQ213="",C213=""),"",IFERROR(ROUND((AQ213-SUMPRODUCT(MIN((ESPELHAMENTOS!$C$2:$C$2000=A213)*ESPELHAMENTOS!$H$2:$H$2000+(ESPELHAMENTOS!$C$2:$C$2000&lt;&gt;A213)*99999)))*24,1),""))</f>
        <v/>
      </c>
      <c r="AZ213" s="7" t="str">
        <f ca="1">IF(C213="","",IF(COUNTIFS(CHECKLISTS!$B$2:$B$2000,C213,CHECKLISTS!$AH$2:$AH$2000,"Válido",CHECKLISTS!$AG$2:$AG$2000,"&gt;="&amp;INT(IF(AO213="",TODAY(),AO213)))+COUNTIFS(CHECKLISTS!$B$2:$B$2000,C213,CHECKLISTS!$AH$2:$AH$2000,"Vence &lt;=7d",CHECKLISTS!$AG$2:$AG$2000,"&gt;="&amp;INT(IF(AO213="",TODAY(),AO213)))&gt;0,"Sim","Não"))</f>
        <v/>
      </c>
      <c r="BA213" s="13" t="str">
        <f>IF(C213="","",IF(COUNTIFS(CHECKLISTS!$B$2:$B$2000,C213,CHECKLISTS!$AF$2:$AF$2000,"Aprovado")=0,"",SUMPRODUCT(MAX((CHECKLISTS!$B$2:$B$2000=C213)*CHECKLISTS!$AG$2:$AG$2000))))</f>
        <v/>
      </c>
      <c r="BB213" s="7" t="str">
        <f>IF(A213="","",IF(COUNTIFS(SMP!$B$2:$B$2000,A213,SMP!$I$2:$I$2000,"Liberada")+COUNTIFS(SMP!$B$2:$B$2000,A213,SMP!$I$2:$I$2000,"Em andamento")+COUNTIFS(SMP!$B$2:$B$2000,A213,SMP!$I$2:$I$2000,"Finalizada")&gt;0,"Sim","Não"))</f>
        <v/>
      </c>
      <c r="BC213" s="7" t="str">
        <f>IF(A213="","",IFERROR(INDEX(SMP!$A:$A,MATCH(A213,SMP!$B:$B,0)),"—"))</f>
        <v/>
      </c>
      <c r="BD213" s="7" t="str">
        <f>IF(A213="","",IFERROR(INDEX(SMP!$I:$I,MATCH(A213,SMP!$B:$B,0)),"Não aberta"))</f>
        <v/>
      </c>
      <c r="BE213" s="7" t="str">
        <f>IF(A213="","",IFERROR(INDEX(SMP!$D:$D,MATCH(A213,SMP!$B:$B,0)),""))</f>
        <v/>
      </c>
      <c r="BF213" s="7" t="str">
        <f>IF(A213="","",IF(COUNTIFS(AVERBACOES!$B$2:$B$2000,A213,AVERBACOES!$Q$2:$Q$2000,"Averbado completo")+COUNTIFS(AVERBACOES!$B$2:$B$2000,A213,AVERBACOES!$Q$2:$Q$2000,"Averbado CRT")+COUNTIFS(AVERBACOES!$B$2:$B$2000,A213,AVERBACOES!$Q$2:$Q$2000,"Averbado CT-e")+COUNTIFS(AVERBACOES!$B$2:$B$2000,A213,AVERBACOES!$Q$2:$Q$2000,"Averbado MDF-e")+COUNTIFS(AVERBACOES!$B$2:$B$2000,A213,AVERBACOES!$Q$2:$Q$2000,"Averbado pelo embarcador")&gt;0,"Sim","Não"))</f>
        <v/>
      </c>
      <c r="BG213" s="7" t="str">
        <f>IF(A213="","",IFERROR(INDEX(AVERBACOES!$L:$L,MATCH(A213,AVERBACOES!$B:$B,0)),"—"))</f>
        <v/>
      </c>
      <c r="BH213" s="7"/>
      <c r="BI213" s="7"/>
      <c r="BJ213" s="7"/>
      <c r="BK213" s="7"/>
      <c r="BL213" s="7"/>
      <c r="BM213" s="7">
        <f t="shared" si="53"/>
        <v>0</v>
      </c>
      <c r="BN213" s="7" t="str">
        <f t="shared" si="54"/>
        <v/>
      </c>
      <c r="BO213" s="7" t="str">
        <f t="shared" si="55"/>
        <v/>
      </c>
      <c r="BP213" s="7" t="str">
        <f t="shared" si="56"/>
        <v/>
      </c>
      <c r="BQ213" s="7" t="str">
        <f t="shared" si="57"/>
        <v/>
      </c>
      <c r="BR213" s="12"/>
      <c r="BS213" s="7" t="str">
        <f t="shared" si="58"/>
        <v/>
      </c>
      <c r="BT213" s="7" t="str">
        <f>IF(C213="","",IF(BV213=0,"Sem posição registrada",IFERROR(INDEX(POSICOES!$E:$E,MATCH(C213&amp;"#"&amp;ROUND(BV213*1440,0),POSICOES!$R:$R,0)),"?")))</f>
        <v/>
      </c>
      <c r="BU213" s="7" t="str">
        <f>IF(OR(C213="",BV213=0),"",IFERROR(INDEX(POSICOES!$F:$F,MATCH(C213&amp;"#"&amp;ROUND(BV213*1440,0),POSICOES!$R:$R,0))&amp;"/"&amp;INDEX(POSICOES!$G:$G,MATCH(C213&amp;"#"&amp;ROUND(BV213*1440,0),POSICOES!$R:$R,0))&amp;" - "&amp;INDEX(POSICOES!$H:$H,MATCH(C213&amp;"#"&amp;ROUND(BV213*1440,0),POSICOES!$R:$R,0)),""))</f>
        <v/>
      </c>
      <c r="BV213" s="14">
        <f>IF(C213="",0,SUMPRODUCT(MAX((POSICOES!$C$2:$C$3000=C213)*POSICOES!$B$2:$B$3000)))</f>
        <v>0</v>
      </c>
      <c r="BW213" s="7" t="str">
        <f t="shared" ca="1" si="59"/>
        <v/>
      </c>
      <c r="BX213" s="7" t="str">
        <f t="shared" ca="1" si="60"/>
        <v/>
      </c>
      <c r="BY213" s="12"/>
      <c r="BZ213" s="12"/>
      <c r="CA213" s="7" t="str">
        <f>IF(A213="","",IF(COUNTIFS(FRONTEIRA!$B$2:$B$2000,A213,FRONTEIRA!$AA$2:$AA$2000,"Sim")=0,"",ROUND(SUMIFS(FRONTEIRA!$Y$2:$Y$2000,FRONTEIRA!$B$2:$B$2000,A213,FRONTEIRA!$AA$2:$AA$2000,"Sim"),1)))</f>
        <v/>
      </c>
      <c r="CB213" s="7" t="str">
        <f>IF(A213="","",IFERROR(INDEX(FRONTEIRA!$L:$L,MATCH(A213,FRONTEIRA!$B:$B,0)),""))</f>
        <v/>
      </c>
      <c r="CC213" s="7" t="str">
        <f>IF(A213="","",IF(COUNTIFS(OCORRENCIAS!$B$2:$B$2000,A213,OCORRENCIAS!$Z$2:$Z$2000,"Sim")&gt;0,"Sim","Não"))</f>
        <v/>
      </c>
      <c r="CD213" s="7" t="str">
        <f t="shared" si="61"/>
        <v/>
      </c>
      <c r="CE213" s="7"/>
      <c r="CF213" s="7" t="str">
        <f t="shared" ca="1" si="62"/>
        <v xml:space="preserve">Motorista GR; Motorista seguradora; Veículo GR; Checklist; Espelhamento; SMP; Averbação; </v>
      </c>
      <c r="CG213" s="7" t="str">
        <f t="shared" si="63"/>
        <v/>
      </c>
      <c r="CH213" s="7" t="str">
        <f t="shared" si="64"/>
        <v/>
      </c>
      <c r="CI213" s="7" t="str">
        <f t="shared" si="65"/>
        <v>Não</v>
      </c>
      <c r="CJ213" s="7" t="str">
        <f t="shared" si="66"/>
        <v/>
      </c>
      <c r="CK213" s="7"/>
      <c r="CL213" s="7"/>
      <c r="CM213" s="7"/>
      <c r="CN213" s="12"/>
      <c r="CO213" s="7"/>
      <c r="CP213" s="7" t="str">
        <f t="shared" ca="1" si="67"/>
        <v/>
      </c>
    </row>
    <row r="214" spans="1:94" x14ac:dyDescent="0.25">
      <c r="A214" s="7"/>
      <c r="B214" s="12"/>
      <c r="C214" s="7"/>
      <c r="D214" s="7"/>
      <c r="E214" s="7"/>
      <c r="F214" s="7" t="str">
        <f>IF(C214="","",IFERROR(INDEX(VEICULOS!$C:$C,MATCH(C214,VEICULOS!$A:$A,0)),"?")&amp;IF(D214="",""," + "&amp;IFERROR(INDEX(VEICULOS!$C:$C,MATCH(D214,VEICULOS!$A:$A,0)),"?"))&amp;IF(E214="",""," + "&amp;IFERROR(INDEX(VEICULOS!$C:$C,MATCH(E214,VEICULOS!$A:$A,0)),"?")))</f>
        <v/>
      </c>
      <c r="G214" s="7" t="str">
        <f>IF(C214="","",IFERROR(INDEX(VEICULOS!$I:$I,MATCH(C214,VEICULOS!$A:$A,0)),"Não cadastrado"))</f>
        <v/>
      </c>
      <c r="H214" s="7"/>
      <c r="I214" s="7" t="str">
        <f>IF(H214="","",IFERROR(INDEX(MOTORISTAS!$B:$B,MATCH(H214,MOTORISTAS!$A:$A,0)),"Não cadastrado"))</f>
        <v/>
      </c>
      <c r="J214" s="7"/>
      <c r="K214" s="7"/>
      <c r="L214" s="7" t="str">
        <f>IF(K214="","",IFERROR(INDEX(MOTORISTAS!$B:$B,MATCH(K214,MOTORISTAS!$A:$A,0)),"Não cadastrado"))</f>
        <v/>
      </c>
      <c r="M214" s="7" t="str">
        <f>IF(H214="","",IFERROR(INDEX(MOTORISTAS!$AA:$AA,MATCH(H214,MOTORISTAS!$A:$A,0)),"Não cadastrado"))</f>
        <v/>
      </c>
      <c r="N214" s="7" t="str">
        <f>IF(H214="","",IF(COUNTIFS(CONSULTAS!$C$2:$C$2000,H214,CONSULTAS!$E$2:$E$2000,"GR",CONSULTAS!$S$2:$S$2000,"Sim")&gt;0,"Sim","Não"))</f>
        <v/>
      </c>
      <c r="O214" s="7" t="str">
        <f>IF(H214="","",IFERROR(INDEX(CONSULTAS!$L:$L,MATCH(H214&amp;"#GR",CONSULTAS!$T:$T,0)),"—"))</f>
        <v/>
      </c>
      <c r="P214" s="13" t="str">
        <f>IF(H214="","",IFERROR(INDEX(CONSULTAS!$Q:$Q,MATCH(H214&amp;"#GR",CONSULTAS!$T:$T,0)),""))</f>
        <v/>
      </c>
      <c r="Q214" s="7" t="str">
        <f>IF(H214="","",IF(COUNTIFS(CONSULTAS!$C$2:$C$2000,H214,CONSULTAS!$E$2:$E$2000,"Seguradora",CONSULTAS!$S$2:$S$2000,"Sim")&gt;0,"Sim","Não"))</f>
        <v/>
      </c>
      <c r="R214" s="7" t="str">
        <f>IF(H214="","",IFERROR(INDEX(CONSULTAS!$L:$L,MATCH(H214&amp;"#Seguradora",CONSULTAS!$T:$T,0)),"—"))</f>
        <v/>
      </c>
      <c r="S214" s="13" t="str">
        <f>IF(H214="","",IFERROR(INDEX(CONSULTAS!$Q:$Q,MATCH(H214&amp;"#Seguradora",CONSULTAS!$T:$T,0)),""))</f>
        <v/>
      </c>
      <c r="T214" s="10" t="str">
        <f>IF(H214="","",IFERROR(INDEX(CONSULTAS!$N:$N,MATCH(H214&amp;"#GR",CONSULTAS!$T:$T,0)),""))</f>
        <v/>
      </c>
      <c r="U214" s="7" t="str">
        <f>IF(K214="","N/A",IF(AND(COUNTIFS(CONSULTAS!$C$2:$C$2000,K214,CONSULTAS!$E$2:$E$2000,"GR",CONSULTAS!$S$2:$S$2000,"Sim")&gt;0,COUNTIFS(CONSULTAS!$C$2:$C$2000,K214,CONSULTAS!$E$2:$E$2000,"Seguradora",CONSULTAS!$S$2:$S$2000,"Sim")&gt;0),"Sim","Não"))</f>
        <v>N/A</v>
      </c>
      <c r="V214" s="7" t="str">
        <f>IF(C214="","",IFERROR(INDEX(VEICULOS!$X:$X,MATCH(C214,VEICULOS!$A:$A,0)),"Não"))</f>
        <v/>
      </c>
      <c r="W214" s="7"/>
      <c r="X214" s="7"/>
      <c r="Y214" s="7"/>
      <c r="Z214" s="10"/>
      <c r="AA214" s="7"/>
      <c r="AB214" s="10" t="str">
        <f t="shared" si="51"/>
        <v/>
      </c>
      <c r="AC214" s="7">
        <f>IF(OR(Y214="",AB214=""),0,SUMPRODUCT((PGR_REGRAS!$C$2:$C$61=Y214)*(PGR_REGRAS!$D$2:$D$61&lt;=AB214)*(PGR_REGRAS!$E$2:$E$61&gt;=AB214)*(PGR_REGRAS!$C$2:$C$61&lt;&gt;"")*ROW(PGR_REGRAS!$C$2:$C$61)))</f>
        <v>0</v>
      </c>
      <c r="AD214" s="7" t="str">
        <f>IF(AC214=0,IF(Y214="","","Sem regra - consultar seguradora"),INDEX(PGR_REGRAS!$A:$A,AC214))</f>
        <v/>
      </c>
      <c r="AE214" s="7" t="str">
        <f>IF(AC214=0,"",INDEX(PGR_REGRAS!$T:$T,AC214))</f>
        <v/>
      </c>
      <c r="AF214" s="7" t="str">
        <f>IF(AC214=0,"",INDEX(PGR_REGRAS!$I:$I,AC214))</f>
        <v/>
      </c>
      <c r="AG214" s="7" t="str">
        <f>IF(AC214=0,"",INDEX(PGR_REGRAS!$K:$K,AC214))</f>
        <v/>
      </c>
      <c r="AH214" s="7" t="str">
        <f t="shared" si="52"/>
        <v/>
      </c>
      <c r="AI214" s="7"/>
      <c r="AJ214" s="7"/>
      <c r="AK214" s="7"/>
      <c r="AL214" s="7"/>
      <c r="AM214" s="7"/>
      <c r="AN214" s="7"/>
      <c r="AO214" s="13"/>
      <c r="AP214" s="12"/>
      <c r="AQ214" s="12"/>
      <c r="AR214" s="7" t="str">
        <f>IF(C214="","",IFERROR(INDEX(RASTREADORES!$F:$F,MATCH(C214&amp;"#Principal",RASTREADORES!$Y:$Y,0))&amp;" ("&amp;INDEX(RASTREADORES!$G:$G,MATCH(C214&amp;"#Principal",RASTREADORES!$Y:$Y,0))&amp;")","Sem rastreador principal"))</f>
        <v/>
      </c>
      <c r="AS214" s="7" t="str">
        <f>IF(C214="","",IFERROR(INDEX(RASTREADORES!$H:$H,MATCH(C214&amp;"#Principal",RASTREADORES!$Y:$Y,0)),"—"))</f>
        <v/>
      </c>
      <c r="AT214" s="7" t="str">
        <f>IF(C214="","",IFERROR(INDEX(RASTREADORES!$A:$A,MATCH(C214&amp;"#Redundante",RASTREADORES!$Y:$Y,0)),IFERROR(INDEX(RASTREADORES!$A:$A,MATCH(C214&amp;"#Isca retornável",RASTREADORES!$Y:$Y,0)),IFERROR(INDEX(RASTREADORES!$A:$A,MATCH(C214&amp;"#Isca descartável",RASTREADORES!$Y:$Y,0)),"Nenhum"))))</f>
        <v/>
      </c>
      <c r="AU214" s="7" t="str">
        <f>IF(C214="","",IFERROR(INDEX(RASTREADORES!$L:$L,MATCH(C214&amp;"#Principal",RASTREADORES!$Y:$Y,0)),""))</f>
        <v/>
      </c>
      <c r="AV214" s="7" t="str">
        <f>IF(C214="","",IF(COUNTIFS(ESPELHAMENTOS!$B$2:$B$2000,C214,ESPELHAMENTOS!$O$2:$O$2000,"Sim")&gt;0,"Sim","Não"))</f>
        <v/>
      </c>
      <c r="AW214" s="7" t="str">
        <f>IF(C214="","",COUNTIFS(ESPELHAMENTOS!$B$2:$B$2000,C214,ESPELHAMENTOS!$O$2:$O$2000,"Sim"))</f>
        <v/>
      </c>
      <c r="AX214" s="7" t="str">
        <f>IF(C214="","",IF(COUNTIFS(ESPELHAMENTOS!$B$2:$B$2000,C214,ESPELHAMENTOS!$O$2:$O$2000,"Sim",ESPELHAMENTOS!$E$2:$E$2000,"GR transportadora")&gt;0,"Sim","Não"))</f>
        <v/>
      </c>
      <c r="AY214" s="7" t="str">
        <f>IF(OR(AQ214="",C214=""),"",IFERROR(ROUND((AQ214-SUMPRODUCT(MIN((ESPELHAMENTOS!$C$2:$C$2000=A214)*ESPELHAMENTOS!$H$2:$H$2000+(ESPELHAMENTOS!$C$2:$C$2000&lt;&gt;A214)*99999)))*24,1),""))</f>
        <v/>
      </c>
      <c r="AZ214" s="7" t="str">
        <f ca="1">IF(C214="","",IF(COUNTIFS(CHECKLISTS!$B$2:$B$2000,C214,CHECKLISTS!$AH$2:$AH$2000,"Válido",CHECKLISTS!$AG$2:$AG$2000,"&gt;="&amp;INT(IF(AO214="",TODAY(),AO214)))+COUNTIFS(CHECKLISTS!$B$2:$B$2000,C214,CHECKLISTS!$AH$2:$AH$2000,"Vence &lt;=7d",CHECKLISTS!$AG$2:$AG$2000,"&gt;="&amp;INT(IF(AO214="",TODAY(),AO214)))&gt;0,"Sim","Não"))</f>
        <v/>
      </c>
      <c r="BA214" s="13" t="str">
        <f>IF(C214="","",IF(COUNTIFS(CHECKLISTS!$B$2:$B$2000,C214,CHECKLISTS!$AF$2:$AF$2000,"Aprovado")=0,"",SUMPRODUCT(MAX((CHECKLISTS!$B$2:$B$2000=C214)*CHECKLISTS!$AG$2:$AG$2000))))</f>
        <v/>
      </c>
      <c r="BB214" s="7" t="str">
        <f>IF(A214="","",IF(COUNTIFS(SMP!$B$2:$B$2000,A214,SMP!$I$2:$I$2000,"Liberada")+COUNTIFS(SMP!$B$2:$B$2000,A214,SMP!$I$2:$I$2000,"Em andamento")+COUNTIFS(SMP!$B$2:$B$2000,A214,SMP!$I$2:$I$2000,"Finalizada")&gt;0,"Sim","Não"))</f>
        <v/>
      </c>
      <c r="BC214" s="7" t="str">
        <f>IF(A214="","",IFERROR(INDEX(SMP!$A:$A,MATCH(A214,SMP!$B:$B,0)),"—"))</f>
        <v/>
      </c>
      <c r="BD214" s="7" t="str">
        <f>IF(A214="","",IFERROR(INDEX(SMP!$I:$I,MATCH(A214,SMP!$B:$B,0)),"Não aberta"))</f>
        <v/>
      </c>
      <c r="BE214" s="7" t="str">
        <f>IF(A214="","",IFERROR(INDEX(SMP!$D:$D,MATCH(A214,SMP!$B:$B,0)),""))</f>
        <v/>
      </c>
      <c r="BF214" s="7" t="str">
        <f>IF(A214="","",IF(COUNTIFS(AVERBACOES!$B$2:$B$2000,A214,AVERBACOES!$Q$2:$Q$2000,"Averbado completo")+COUNTIFS(AVERBACOES!$B$2:$B$2000,A214,AVERBACOES!$Q$2:$Q$2000,"Averbado CRT")+COUNTIFS(AVERBACOES!$B$2:$B$2000,A214,AVERBACOES!$Q$2:$Q$2000,"Averbado CT-e")+COUNTIFS(AVERBACOES!$B$2:$B$2000,A214,AVERBACOES!$Q$2:$Q$2000,"Averbado MDF-e")+COUNTIFS(AVERBACOES!$B$2:$B$2000,A214,AVERBACOES!$Q$2:$Q$2000,"Averbado pelo embarcador")&gt;0,"Sim","Não"))</f>
        <v/>
      </c>
      <c r="BG214" s="7" t="str">
        <f>IF(A214="","",IFERROR(INDEX(AVERBACOES!$L:$L,MATCH(A214,AVERBACOES!$B:$B,0)),"—"))</f>
        <v/>
      </c>
      <c r="BH214" s="7"/>
      <c r="BI214" s="7"/>
      <c r="BJ214" s="7"/>
      <c r="BK214" s="7"/>
      <c r="BL214" s="7"/>
      <c r="BM214" s="7">
        <f t="shared" si="53"/>
        <v>0</v>
      </c>
      <c r="BN214" s="7" t="str">
        <f t="shared" si="54"/>
        <v/>
      </c>
      <c r="BO214" s="7" t="str">
        <f t="shared" si="55"/>
        <v/>
      </c>
      <c r="BP214" s="7" t="str">
        <f t="shared" si="56"/>
        <v/>
      </c>
      <c r="BQ214" s="7" t="str">
        <f t="shared" si="57"/>
        <v/>
      </c>
      <c r="BR214" s="12"/>
      <c r="BS214" s="7" t="str">
        <f t="shared" si="58"/>
        <v/>
      </c>
      <c r="BT214" s="7" t="str">
        <f>IF(C214="","",IF(BV214=0,"Sem posição registrada",IFERROR(INDEX(POSICOES!$E:$E,MATCH(C214&amp;"#"&amp;ROUND(BV214*1440,0),POSICOES!$R:$R,0)),"?")))</f>
        <v/>
      </c>
      <c r="BU214" s="7" t="str">
        <f>IF(OR(C214="",BV214=0),"",IFERROR(INDEX(POSICOES!$F:$F,MATCH(C214&amp;"#"&amp;ROUND(BV214*1440,0),POSICOES!$R:$R,0))&amp;"/"&amp;INDEX(POSICOES!$G:$G,MATCH(C214&amp;"#"&amp;ROUND(BV214*1440,0),POSICOES!$R:$R,0))&amp;" - "&amp;INDEX(POSICOES!$H:$H,MATCH(C214&amp;"#"&amp;ROUND(BV214*1440,0),POSICOES!$R:$R,0)),""))</f>
        <v/>
      </c>
      <c r="BV214" s="14">
        <f>IF(C214="",0,SUMPRODUCT(MAX((POSICOES!$C$2:$C$3000=C214)*POSICOES!$B$2:$B$3000)))</f>
        <v>0</v>
      </c>
      <c r="BW214" s="7" t="str">
        <f t="shared" ca="1" si="59"/>
        <v/>
      </c>
      <c r="BX214" s="7" t="str">
        <f t="shared" ca="1" si="60"/>
        <v/>
      </c>
      <c r="BY214" s="12"/>
      <c r="BZ214" s="12"/>
      <c r="CA214" s="7" t="str">
        <f>IF(A214="","",IF(COUNTIFS(FRONTEIRA!$B$2:$B$2000,A214,FRONTEIRA!$AA$2:$AA$2000,"Sim")=0,"",ROUND(SUMIFS(FRONTEIRA!$Y$2:$Y$2000,FRONTEIRA!$B$2:$B$2000,A214,FRONTEIRA!$AA$2:$AA$2000,"Sim"),1)))</f>
        <v/>
      </c>
      <c r="CB214" s="7" t="str">
        <f>IF(A214="","",IFERROR(INDEX(FRONTEIRA!$L:$L,MATCH(A214,FRONTEIRA!$B:$B,0)),""))</f>
        <v/>
      </c>
      <c r="CC214" s="7" t="str">
        <f>IF(A214="","",IF(COUNTIFS(OCORRENCIAS!$B$2:$B$2000,A214,OCORRENCIAS!$Z$2:$Z$2000,"Sim")&gt;0,"Sim","Não"))</f>
        <v/>
      </c>
      <c r="CD214" s="7" t="str">
        <f t="shared" si="61"/>
        <v/>
      </c>
      <c r="CE214" s="7"/>
      <c r="CF214" s="7" t="str">
        <f t="shared" ca="1" si="62"/>
        <v xml:space="preserve">Motorista GR; Motorista seguradora; Veículo GR; Checklist; Espelhamento; SMP; Averbação; </v>
      </c>
      <c r="CG214" s="7" t="str">
        <f t="shared" si="63"/>
        <v/>
      </c>
      <c r="CH214" s="7" t="str">
        <f t="shared" si="64"/>
        <v/>
      </c>
      <c r="CI214" s="7" t="str">
        <f t="shared" si="65"/>
        <v>Não</v>
      </c>
      <c r="CJ214" s="7" t="str">
        <f t="shared" si="66"/>
        <v/>
      </c>
      <c r="CK214" s="7"/>
      <c r="CL214" s="7"/>
      <c r="CM214" s="7"/>
      <c r="CN214" s="12"/>
      <c r="CO214" s="7"/>
      <c r="CP214" s="7" t="str">
        <f t="shared" ca="1" si="67"/>
        <v/>
      </c>
    </row>
    <row r="215" spans="1:94" x14ac:dyDescent="0.25">
      <c r="A215" s="7"/>
      <c r="B215" s="12"/>
      <c r="C215" s="7"/>
      <c r="D215" s="7"/>
      <c r="E215" s="7"/>
      <c r="F215" s="7" t="str">
        <f>IF(C215="","",IFERROR(INDEX(VEICULOS!$C:$C,MATCH(C215,VEICULOS!$A:$A,0)),"?")&amp;IF(D215="",""," + "&amp;IFERROR(INDEX(VEICULOS!$C:$C,MATCH(D215,VEICULOS!$A:$A,0)),"?"))&amp;IF(E215="",""," + "&amp;IFERROR(INDEX(VEICULOS!$C:$C,MATCH(E215,VEICULOS!$A:$A,0)),"?")))</f>
        <v/>
      </c>
      <c r="G215" s="7" t="str">
        <f>IF(C215="","",IFERROR(INDEX(VEICULOS!$I:$I,MATCH(C215,VEICULOS!$A:$A,0)),"Não cadastrado"))</f>
        <v/>
      </c>
      <c r="H215" s="7"/>
      <c r="I215" s="7" t="str">
        <f>IF(H215="","",IFERROR(INDEX(MOTORISTAS!$B:$B,MATCH(H215,MOTORISTAS!$A:$A,0)),"Não cadastrado"))</f>
        <v/>
      </c>
      <c r="J215" s="7"/>
      <c r="K215" s="7"/>
      <c r="L215" s="7" t="str">
        <f>IF(K215="","",IFERROR(INDEX(MOTORISTAS!$B:$B,MATCH(K215,MOTORISTAS!$A:$A,0)),"Não cadastrado"))</f>
        <v/>
      </c>
      <c r="M215" s="7" t="str">
        <f>IF(H215="","",IFERROR(INDEX(MOTORISTAS!$AA:$AA,MATCH(H215,MOTORISTAS!$A:$A,0)),"Não cadastrado"))</f>
        <v/>
      </c>
      <c r="N215" s="7" t="str">
        <f>IF(H215="","",IF(COUNTIFS(CONSULTAS!$C$2:$C$2000,H215,CONSULTAS!$E$2:$E$2000,"GR",CONSULTAS!$S$2:$S$2000,"Sim")&gt;0,"Sim","Não"))</f>
        <v/>
      </c>
      <c r="O215" s="7" t="str">
        <f>IF(H215="","",IFERROR(INDEX(CONSULTAS!$L:$L,MATCH(H215&amp;"#GR",CONSULTAS!$T:$T,0)),"—"))</f>
        <v/>
      </c>
      <c r="P215" s="13" t="str">
        <f>IF(H215="","",IFERROR(INDEX(CONSULTAS!$Q:$Q,MATCH(H215&amp;"#GR",CONSULTAS!$T:$T,0)),""))</f>
        <v/>
      </c>
      <c r="Q215" s="7" t="str">
        <f>IF(H215="","",IF(COUNTIFS(CONSULTAS!$C$2:$C$2000,H215,CONSULTAS!$E$2:$E$2000,"Seguradora",CONSULTAS!$S$2:$S$2000,"Sim")&gt;0,"Sim","Não"))</f>
        <v/>
      </c>
      <c r="R215" s="7" t="str">
        <f>IF(H215="","",IFERROR(INDEX(CONSULTAS!$L:$L,MATCH(H215&amp;"#Seguradora",CONSULTAS!$T:$T,0)),"—"))</f>
        <v/>
      </c>
      <c r="S215" s="13" t="str">
        <f>IF(H215="","",IFERROR(INDEX(CONSULTAS!$Q:$Q,MATCH(H215&amp;"#Seguradora",CONSULTAS!$T:$T,0)),""))</f>
        <v/>
      </c>
      <c r="T215" s="10" t="str">
        <f>IF(H215="","",IFERROR(INDEX(CONSULTAS!$N:$N,MATCH(H215&amp;"#GR",CONSULTAS!$T:$T,0)),""))</f>
        <v/>
      </c>
      <c r="U215" s="7" t="str">
        <f>IF(K215="","N/A",IF(AND(COUNTIFS(CONSULTAS!$C$2:$C$2000,K215,CONSULTAS!$E$2:$E$2000,"GR",CONSULTAS!$S$2:$S$2000,"Sim")&gt;0,COUNTIFS(CONSULTAS!$C$2:$C$2000,K215,CONSULTAS!$E$2:$E$2000,"Seguradora",CONSULTAS!$S$2:$S$2000,"Sim")&gt;0),"Sim","Não"))</f>
        <v>N/A</v>
      </c>
      <c r="V215" s="7" t="str">
        <f>IF(C215="","",IFERROR(INDEX(VEICULOS!$X:$X,MATCH(C215,VEICULOS!$A:$A,0)),"Não"))</f>
        <v/>
      </c>
      <c r="W215" s="7"/>
      <c r="X215" s="7"/>
      <c r="Y215" s="7"/>
      <c r="Z215" s="10"/>
      <c r="AA215" s="7"/>
      <c r="AB215" s="10" t="str">
        <f t="shared" si="51"/>
        <v/>
      </c>
      <c r="AC215" s="7">
        <f>IF(OR(Y215="",AB215=""),0,SUMPRODUCT((PGR_REGRAS!$C$2:$C$61=Y215)*(PGR_REGRAS!$D$2:$D$61&lt;=AB215)*(PGR_REGRAS!$E$2:$E$61&gt;=AB215)*(PGR_REGRAS!$C$2:$C$61&lt;&gt;"")*ROW(PGR_REGRAS!$C$2:$C$61)))</f>
        <v>0</v>
      </c>
      <c r="AD215" s="7" t="str">
        <f>IF(AC215=0,IF(Y215="","","Sem regra - consultar seguradora"),INDEX(PGR_REGRAS!$A:$A,AC215))</f>
        <v/>
      </c>
      <c r="AE215" s="7" t="str">
        <f>IF(AC215=0,"",INDEX(PGR_REGRAS!$T:$T,AC215))</f>
        <v/>
      </c>
      <c r="AF215" s="7" t="str">
        <f>IF(AC215=0,"",INDEX(PGR_REGRAS!$I:$I,AC215))</f>
        <v/>
      </c>
      <c r="AG215" s="7" t="str">
        <f>IF(AC215=0,"",INDEX(PGR_REGRAS!$K:$K,AC215))</f>
        <v/>
      </c>
      <c r="AH215" s="7" t="str">
        <f t="shared" si="52"/>
        <v/>
      </c>
      <c r="AI215" s="7"/>
      <c r="AJ215" s="7"/>
      <c r="AK215" s="7"/>
      <c r="AL215" s="7"/>
      <c r="AM215" s="7"/>
      <c r="AN215" s="7"/>
      <c r="AO215" s="13"/>
      <c r="AP215" s="12"/>
      <c r="AQ215" s="12"/>
      <c r="AR215" s="7" t="str">
        <f>IF(C215="","",IFERROR(INDEX(RASTREADORES!$F:$F,MATCH(C215&amp;"#Principal",RASTREADORES!$Y:$Y,0))&amp;" ("&amp;INDEX(RASTREADORES!$G:$G,MATCH(C215&amp;"#Principal",RASTREADORES!$Y:$Y,0))&amp;")","Sem rastreador principal"))</f>
        <v/>
      </c>
      <c r="AS215" s="7" t="str">
        <f>IF(C215="","",IFERROR(INDEX(RASTREADORES!$H:$H,MATCH(C215&amp;"#Principal",RASTREADORES!$Y:$Y,0)),"—"))</f>
        <v/>
      </c>
      <c r="AT215" s="7" t="str">
        <f>IF(C215="","",IFERROR(INDEX(RASTREADORES!$A:$A,MATCH(C215&amp;"#Redundante",RASTREADORES!$Y:$Y,0)),IFERROR(INDEX(RASTREADORES!$A:$A,MATCH(C215&amp;"#Isca retornável",RASTREADORES!$Y:$Y,0)),IFERROR(INDEX(RASTREADORES!$A:$A,MATCH(C215&amp;"#Isca descartável",RASTREADORES!$Y:$Y,0)),"Nenhum"))))</f>
        <v/>
      </c>
      <c r="AU215" s="7" t="str">
        <f>IF(C215="","",IFERROR(INDEX(RASTREADORES!$L:$L,MATCH(C215&amp;"#Principal",RASTREADORES!$Y:$Y,0)),""))</f>
        <v/>
      </c>
      <c r="AV215" s="7" t="str">
        <f>IF(C215="","",IF(COUNTIFS(ESPELHAMENTOS!$B$2:$B$2000,C215,ESPELHAMENTOS!$O$2:$O$2000,"Sim")&gt;0,"Sim","Não"))</f>
        <v/>
      </c>
      <c r="AW215" s="7" t="str">
        <f>IF(C215="","",COUNTIFS(ESPELHAMENTOS!$B$2:$B$2000,C215,ESPELHAMENTOS!$O$2:$O$2000,"Sim"))</f>
        <v/>
      </c>
      <c r="AX215" s="7" t="str">
        <f>IF(C215="","",IF(COUNTIFS(ESPELHAMENTOS!$B$2:$B$2000,C215,ESPELHAMENTOS!$O$2:$O$2000,"Sim",ESPELHAMENTOS!$E$2:$E$2000,"GR transportadora")&gt;0,"Sim","Não"))</f>
        <v/>
      </c>
      <c r="AY215" s="7" t="str">
        <f>IF(OR(AQ215="",C215=""),"",IFERROR(ROUND((AQ215-SUMPRODUCT(MIN((ESPELHAMENTOS!$C$2:$C$2000=A215)*ESPELHAMENTOS!$H$2:$H$2000+(ESPELHAMENTOS!$C$2:$C$2000&lt;&gt;A215)*99999)))*24,1),""))</f>
        <v/>
      </c>
      <c r="AZ215" s="7" t="str">
        <f ca="1">IF(C215="","",IF(COUNTIFS(CHECKLISTS!$B$2:$B$2000,C215,CHECKLISTS!$AH$2:$AH$2000,"Válido",CHECKLISTS!$AG$2:$AG$2000,"&gt;="&amp;INT(IF(AO215="",TODAY(),AO215)))+COUNTIFS(CHECKLISTS!$B$2:$B$2000,C215,CHECKLISTS!$AH$2:$AH$2000,"Vence &lt;=7d",CHECKLISTS!$AG$2:$AG$2000,"&gt;="&amp;INT(IF(AO215="",TODAY(),AO215)))&gt;0,"Sim","Não"))</f>
        <v/>
      </c>
      <c r="BA215" s="13" t="str">
        <f>IF(C215="","",IF(COUNTIFS(CHECKLISTS!$B$2:$B$2000,C215,CHECKLISTS!$AF$2:$AF$2000,"Aprovado")=0,"",SUMPRODUCT(MAX((CHECKLISTS!$B$2:$B$2000=C215)*CHECKLISTS!$AG$2:$AG$2000))))</f>
        <v/>
      </c>
      <c r="BB215" s="7" t="str">
        <f>IF(A215="","",IF(COUNTIFS(SMP!$B$2:$B$2000,A215,SMP!$I$2:$I$2000,"Liberada")+COUNTIFS(SMP!$B$2:$B$2000,A215,SMP!$I$2:$I$2000,"Em andamento")+COUNTIFS(SMP!$B$2:$B$2000,A215,SMP!$I$2:$I$2000,"Finalizada")&gt;0,"Sim","Não"))</f>
        <v/>
      </c>
      <c r="BC215" s="7" t="str">
        <f>IF(A215="","",IFERROR(INDEX(SMP!$A:$A,MATCH(A215,SMP!$B:$B,0)),"—"))</f>
        <v/>
      </c>
      <c r="BD215" s="7" t="str">
        <f>IF(A215="","",IFERROR(INDEX(SMP!$I:$I,MATCH(A215,SMP!$B:$B,0)),"Não aberta"))</f>
        <v/>
      </c>
      <c r="BE215" s="7" t="str">
        <f>IF(A215="","",IFERROR(INDEX(SMP!$D:$D,MATCH(A215,SMP!$B:$B,0)),""))</f>
        <v/>
      </c>
      <c r="BF215" s="7" t="str">
        <f>IF(A215="","",IF(COUNTIFS(AVERBACOES!$B$2:$B$2000,A215,AVERBACOES!$Q$2:$Q$2000,"Averbado completo")+COUNTIFS(AVERBACOES!$B$2:$B$2000,A215,AVERBACOES!$Q$2:$Q$2000,"Averbado CRT")+COUNTIFS(AVERBACOES!$B$2:$B$2000,A215,AVERBACOES!$Q$2:$Q$2000,"Averbado CT-e")+COUNTIFS(AVERBACOES!$B$2:$B$2000,A215,AVERBACOES!$Q$2:$Q$2000,"Averbado MDF-e")+COUNTIFS(AVERBACOES!$B$2:$B$2000,A215,AVERBACOES!$Q$2:$Q$2000,"Averbado pelo embarcador")&gt;0,"Sim","Não"))</f>
        <v/>
      </c>
      <c r="BG215" s="7" t="str">
        <f>IF(A215="","",IFERROR(INDEX(AVERBACOES!$L:$L,MATCH(A215,AVERBACOES!$B:$B,0)),"—"))</f>
        <v/>
      </c>
      <c r="BH215" s="7"/>
      <c r="BI215" s="7"/>
      <c r="BJ215" s="7"/>
      <c r="BK215" s="7"/>
      <c r="BL215" s="7"/>
      <c r="BM215" s="7">
        <f t="shared" si="53"/>
        <v>0</v>
      </c>
      <c r="BN215" s="7" t="str">
        <f t="shared" si="54"/>
        <v/>
      </c>
      <c r="BO215" s="7" t="str">
        <f t="shared" si="55"/>
        <v/>
      </c>
      <c r="BP215" s="7" t="str">
        <f t="shared" si="56"/>
        <v/>
      </c>
      <c r="BQ215" s="7" t="str">
        <f t="shared" si="57"/>
        <v/>
      </c>
      <c r="BR215" s="12"/>
      <c r="BS215" s="7" t="str">
        <f t="shared" si="58"/>
        <v/>
      </c>
      <c r="BT215" s="7" t="str">
        <f>IF(C215="","",IF(BV215=0,"Sem posição registrada",IFERROR(INDEX(POSICOES!$E:$E,MATCH(C215&amp;"#"&amp;ROUND(BV215*1440,0),POSICOES!$R:$R,0)),"?")))</f>
        <v/>
      </c>
      <c r="BU215" s="7" t="str">
        <f>IF(OR(C215="",BV215=0),"",IFERROR(INDEX(POSICOES!$F:$F,MATCH(C215&amp;"#"&amp;ROUND(BV215*1440,0),POSICOES!$R:$R,0))&amp;"/"&amp;INDEX(POSICOES!$G:$G,MATCH(C215&amp;"#"&amp;ROUND(BV215*1440,0),POSICOES!$R:$R,0))&amp;" - "&amp;INDEX(POSICOES!$H:$H,MATCH(C215&amp;"#"&amp;ROUND(BV215*1440,0),POSICOES!$R:$R,0)),""))</f>
        <v/>
      </c>
      <c r="BV215" s="14">
        <f>IF(C215="",0,SUMPRODUCT(MAX((POSICOES!$C$2:$C$3000=C215)*POSICOES!$B$2:$B$3000)))</f>
        <v>0</v>
      </c>
      <c r="BW215" s="7" t="str">
        <f t="shared" ca="1" si="59"/>
        <v/>
      </c>
      <c r="BX215" s="7" t="str">
        <f t="shared" ca="1" si="60"/>
        <v/>
      </c>
      <c r="BY215" s="12"/>
      <c r="BZ215" s="12"/>
      <c r="CA215" s="7" t="str">
        <f>IF(A215="","",IF(COUNTIFS(FRONTEIRA!$B$2:$B$2000,A215,FRONTEIRA!$AA$2:$AA$2000,"Sim")=0,"",ROUND(SUMIFS(FRONTEIRA!$Y$2:$Y$2000,FRONTEIRA!$B$2:$B$2000,A215,FRONTEIRA!$AA$2:$AA$2000,"Sim"),1)))</f>
        <v/>
      </c>
      <c r="CB215" s="7" t="str">
        <f>IF(A215="","",IFERROR(INDEX(FRONTEIRA!$L:$L,MATCH(A215,FRONTEIRA!$B:$B,0)),""))</f>
        <v/>
      </c>
      <c r="CC215" s="7" t="str">
        <f>IF(A215="","",IF(COUNTIFS(OCORRENCIAS!$B$2:$B$2000,A215,OCORRENCIAS!$Z$2:$Z$2000,"Sim")&gt;0,"Sim","Não"))</f>
        <v/>
      </c>
      <c r="CD215" s="7" t="str">
        <f t="shared" si="61"/>
        <v/>
      </c>
      <c r="CE215" s="7"/>
      <c r="CF215" s="7" t="str">
        <f t="shared" ca="1" si="62"/>
        <v xml:space="preserve">Motorista GR; Motorista seguradora; Veículo GR; Checklist; Espelhamento; SMP; Averbação; </v>
      </c>
      <c r="CG215" s="7" t="str">
        <f t="shared" si="63"/>
        <v/>
      </c>
      <c r="CH215" s="7" t="str">
        <f t="shared" si="64"/>
        <v/>
      </c>
      <c r="CI215" s="7" t="str">
        <f t="shared" si="65"/>
        <v>Não</v>
      </c>
      <c r="CJ215" s="7" t="str">
        <f t="shared" si="66"/>
        <v/>
      </c>
      <c r="CK215" s="7"/>
      <c r="CL215" s="7"/>
      <c r="CM215" s="7"/>
      <c r="CN215" s="12"/>
      <c r="CO215" s="7"/>
      <c r="CP215" s="7" t="str">
        <f t="shared" ca="1" si="67"/>
        <v/>
      </c>
    </row>
    <row r="216" spans="1:94" x14ac:dyDescent="0.25">
      <c r="A216" s="7"/>
      <c r="B216" s="12"/>
      <c r="C216" s="7"/>
      <c r="D216" s="7"/>
      <c r="E216" s="7"/>
      <c r="F216" s="7" t="str">
        <f>IF(C216="","",IFERROR(INDEX(VEICULOS!$C:$C,MATCH(C216,VEICULOS!$A:$A,0)),"?")&amp;IF(D216="",""," + "&amp;IFERROR(INDEX(VEICULOS!$C:$C,MATCH(D216,VEICULOS!$A:$A,0)),"?"))&amp;IF(E216="",""," + "&amp;IFERROR(INDEX(VEICULOS!$C:$C,MATCH(E216,VEICULOS!$A:$A,0)),"?")))</f>
        <v/>
      </c>
      <c r="G216" s="7" t="str">
        <f>IF(C216="","",IFERROR(INDEX(VEICULOS!$I:$I,MATCH(C216,VEICULOS!$A:$A,0)),"Não cadastrado"))</f>
        <v/>
      </c>
      <c r="H216" s="7"/>
      <c r="I216" s="7" t="str">
        <f>IF(H216="","",IFERROR(INDEX(MOTORISTAS!$B:$B,MATCH(H216,MOTORISTAS!$A:$A,0)),"Não cadastrado"))</f>
        <v/>
      </c>
      <c r="J216" s="7"/>
      <c r="K216" s="7"/>
      <c r="L216" s="7" t="str">
        <f>IF(K216="","",IFERROR(INDEX(MOTORISTAS!$B:$B,MATCH(K216,MOTORISTAS!$A:$A,0)),"Não cadastrado"))</f>
        <v/>
      </c>
      <c r="M216" s="7" t="str">
        <f>IF(H216="","",IFERROR(INDEX(MOTORISTAS!$AA:$AA,MATCH(H216,MOTORISTAS!$A:$A,0)),"Não cadastrado"))</f>
        <v/>
      </c>
      <c r="N216" s="7" t="str">
        <f>IF(H216="","",IF(COUNTIFS(CONSULTAS!$C$2:$C$2000,H216,CONSULTAS!$E$2:$E$2000,"GR",CONSULTAS!$S$2:$S$2000,"Sim")&gt;0,"Sim","Não"))</f>
        <v/>
      </c>
      <c r="O216" s="7" t="str">
        <f>IF(H216="","",IFERROR(INDEX(CONSULTAS!$L:$L,MATCH(H216&amp;"#GR",CONSULTAS!$T:$T,0)),"—"))</f>
        <v/>
      </c>
      <c r="P216" s="13" t="str">
        <f>IF(H216="","",IFERROR(INDEX(CONSULTAS!$Q:$Q,MATCH(H216&amp;"#GR",CONSULTAS!$T:$T,0)),""))</f>
        <v/>
      </c>
      <c r="Q216" s="7" t="str">
        <f>IF(H216="","",IF(COUNTIFS(CONSULTAS!$C$2:$C$2000,H216,CONSULTAS!$E$2:$E$2000,"Seguradora",CONSULTAS!$S$2:$S$2000,"Sim")&gt;0,"Sim","Não"))</f>
        <v/>
      </c>
      <c r="R216" s="7" t="str">
        <f>IF(H216="","",IFERROR(INDEX(CONSULTAS!$L:$L,MATCH(H216&amp;"#Seguradora",CONSULTAS!$T:$T,0)),"—"))</f>
        <v/>
      </c>
      <c r="S216" s="13" t="str">
        <f>IF(H216="","",IFERROR(INDEX(CONSULTAS!$Q:$Q,MATCH(H216&amp;"#Seguradora",CONSULTAS!$T:$T,0)),""))</f>
        <v/>
      </c>
      <c r="T216" s="10" t="str">
        <f>IF(H216="","",IFERROR(INDEX(CONSULTAS!$N:$N,MATCH(H216&amp;"#GR",CONSULTAS!$T:$T,0)),""))</f>
        <v/>
      </c>
      <c r="U216" s="7" t="str">
        <f>IF(K216="","N/A",IF(AND(COUNTIFS(CONSULTAS!$C$2:$C$2000,K216,CONSULTAS!$E$2:$E$2000,"GR",CONSULTAS!$S$2:$S$2000,"Sim")&gt;0,COUNTIFS(CONSULTAS!$C$2:$C$2000,K216,CONSULTAS!$E$2:$E$2000,"Seguradora",CONSULTAS!$S$2:$S$2000,"Sim")&gt;0),"Sim","Não"))</f>
        <v>N/A</v>
      </c>
      <c r="V216" s="7" t="str">
        <f>IF(C216="","",IFERROR(INDEX(VEICULOS!$X:$X,MATCH(C216,VEICULOS!$A:$A,0)),"Não"))</f>
        <v/>
      </c>
      <c r="W216" s="7"/>
      <c r="X216" s="7"/>
      <c r="Y216" s="7"/>
      <c r="Z216" s="10"/>
      <c r="AA216" s="7"/>
      <c r="AB216" s="10" t="str">
        <f t="shared" si="51"/>
        <v/>
      </c>
      <c r="AC216" s="7">
        <f>IF(OR(Y216="",AB216=""),0,SUMPRODUCT((PGR_REGRAS!$C$2:$C$61=Y216)*(PGR_REGRAS!$D$2:$D$61&lt;=AB216)*(PGR_REGRAS!$E$2:$E$61&gt;=AB216)*(PGR_REGRAS!$C$2:$C$61&lt;&gt;"")*ROW(PGR_REGRAS!$C$2:$C$61)))</f>
        <v>0</v>
      </c>
      <c r="AD216" s="7" t="str">
        <f>IF(AC216=0,IF(Y216="","","Sem regra - consultar seguradora"),INDEX(PGR_REGRAS!$A:$A,AC216))</f>
        <v/>
      </c>
      <c r="AE216" s="7" t="str">
        <f>IF(AC216=0,"",INDEX(PGR_REGRAS!$T:$T,AC216))</f>
        <v/>
      </c>
      <c r="AF216" s="7" t="str">
        <f>IF(AC216=0,"",INDEX(PGR_REGRAS!$I:$I,AC216))</f>
        <v/>
      </c>
      <c r="AG216" s="7" t="str">
        <f>IF(AC216=0,"",INDEX(PGR_REGRAS!$K:$K,AC216))</f>
        <v/>
      </c>
      <c r="AH216" s="7" t="str">
        <f t="shared" si="52"/>
        <v/>
      </c>
      <c r="AI216" s="7"/>
      <c r="AJ216" s="7"/>
      <c r="AK216" s="7"/>
      <c r="AL216" s="7"/>
      <c r="AM216" s="7"/>
      <c r="AN216" s="7"/>
      <c r="AO216" s="13"/>
      <c r="AP216" s="12"/>
      <c r="AQ216" s="12"/>
      <c r="AR216" s="7" t="str">
        <f>IF(C216="","",IFERROR(INDEX(RASTREADORES!$F:$F,MATCH(C216&amp;"#Principal",RASTREADORES!$Y:$Y,0))&amp;" ("&amp;INDEX(RASTREADORES!$G:$G,MATCH(C216&amp;"#Principal",RASTREADORES!$Y:$Y,0))&amp;")","Sem rastreador principal"))</f>
        <v/>
      </c>
      <c r="AS216" s="7" t="str">
        <f>IF(C216="","",IFERROR(INDEX(RASTREADORES!$H:$H,MATCH(C216&amp;"#Principal",RASTREADORES!$Y:$Y,0)),"—"))</f>
        <v/>
      </c>
      <c r="AT216" s="7" t="str">
        <f>IF(C216="","",IFERROR(INDEX(RASTREADORES!$A:$A,MATCH(C216&amp;"#Redundante",RASTREADORES!$Y:$Y,0)),IFERROR(INDEX(RASTREADORES!$A:$A,MATCH(C216&amp;"#Isca retornável",RASTREADORES!$Y:$Y,0)),IFERROR(INDEX(RASTREADORES!$A:$A,MATCH(C216&amp;"#Isca descartável",RASTREADORES!$Y:$Y,0)),"Nenhum"))))</f>
        <v/>
      </c>
      <c r="AU216" s="7" t="str">
        <f>IF(C216="","",IFERROR(INDEX(RASTREADORES!$L:$L,MATCH(C216&amp;"#Principal",RASTREADORES!$Y:$Y,0)),""))</f>
        <v/>
      </c>
      <c r="AV216" s="7" t="str">
        <f>IF(C216="","",IF(COUNTIFS(ESPELHAMENTOS!$B$2:$B$2000,C216,ESPELHAMENTOS!$O$2:$O$2000,"Sim")&gt;0,"Sim","Não"))</f>
        <v/>
      </c>
      <c r="AW216" s="7" t="str">
        <f>IF(C216="","",COUNTIFS(ESPELHAMENTOS!$B$2:$B$2000,C216,ESPELHAMENTOS!$O$2:$O$2000,"Sim"))</f>
        <v/>
      </c>
      <c r="AX216" s="7" t="str">
        <f>IF(C216="","",IF(COUNTIFS(ESPELHAMENTOS!$B$2:$B$2000,C216,ESPELHAMENTOS!$O$2:$O$2000,"Sim",ESPELHAMENTOS!$E$2:$E$2000,"GR transportadora")&gt;0,"Sim","Não"))</f>
        <v/>
      </c>
      <c r="AY216" s="7" t="str">
        <f>IF(OR(AQ216="",C216=""),"",IFERROR(ROUND((AQ216-SUMPRODUCT(MIN((ESPELHAMENTOS!$C$2:$C$2000=A216)*ESPELHAMENTOS!$H$2:$H$2000+(ESPELHAMENTOS!$C$2:$C$2000&lt;&gt;A216)*99999)))*24,1),""))</f>
        <v/>
      </c>
      <c r="AZ216" s="7" t="str">
        <f ca="1">IF(C216="","",IF(COUNTIFS(CHECKLISTS!$B$2:$B$2000,C216,CHECKLISTS!$AH$2:$AH$2000,"Válido",CHECKLISTS!$AG$2:$AG$2000,"&gt;="&amp;INT(IF(AO216="",TODAY(),AO216)))+COUNTIFS(CHECKLISTS!$B$2:$B$2000,C216,CHECKLISTS!$AH$2:$AH$2000,"Vence &lt;=7d",CHECKLISTS!$AG$2:$AG$2000,"&gt;="&amp;INT(IF(AO216="",TODAY(),AO216)))&gt;0,"Sim","Não"))</f>
        <v/>
      </c>
      <c r="BA216" s="13" t="str">
        <f>IF(C216="","",IF(COUNTIFS(CHECKLISTS!$B$2:$B$2000,C216,CHECKLISTS!$AF$2:$AF$2000,"Aprovado")=0,"",SUMPRODUCT(MAX((CHECKLISTS!$B$2:$B$2000=C216)*CHECKLISTS!$AG$2:$AG$2000))))</f>
        <v/>
      </c>
      <c r="BB216" s="7" t="str">
        <f>IF(A216="","",IF(COUNTIFS(SMP!$B$2:$B$2000,A216,SMP!$I$2:$I$2000,"Liberada")+COUNTIFS(SMP!$B$2:$B$2000,A216,SMP!$I$2:$I$2000,"Em andamento")+COUNTIFS(SMP!$B$2:$B$2000,A216,SMP!$I$2:$I$2000,"Finalizada")&gt;0,"Sim","Não"))</f>
        <v/>
      </c>
      <c r="BC216" s="7" t="str">
        <f>IF(A216="","",IFERROR(INDEX(SMP!$A:$A,MATCH(A216,SMP!$B:$B,0)),"—"))</f>
        <v/>
      </c>
      <c r="BD216" s="7" t="str">
        <f>IF(A216="","",IFERROR(INDEX(SMP!$I:$I,MATCH(A216,SMP!$B:$B,0)),"Não aberta"))</f>
        <v/>
      </c>
      <c r="BE216" s="7" t="str">
        <f>IF(A216="","",IFERROR(INDEX(SMP!$D:$D,MATCH(A216,SMP!$B:$B,0)),""))</f>
        <v/>
      </c>
      <c r="BF216" s="7" t="str">
        <f>IF(A216="","",IF(COUNTIFS(AVERBACOES!$B$2:$B$2000,A216,AVERBACOES!$Q$2:$Q$2000,"Averbado completo")+COUNTIFS(AVERBACOES!$B$2:$B$2000,A216,AVERBACOES!$Q$2:$Q$2000,"Averbado CRT")+COUNTIFS(AVERBACOES!$B$2:$B$2000,A216,AVERBACOES!$Q$2:$Q$2000,"Averbado CT-e")+COUNTIFS(AVERBACOES!$B$2:$B$2000,A216,AVERBACOES!$Q$2:$Q$2000,"Averbado MDF-e")+COUNTIFS(AVERBACOES!$B$2:$B$2000,A216,AVERBACOES!$Q$2:$Q$2000,"Averbado pelo embarcador")&gt;0,"Sim","Não"))</f>
        <v/>
      </c>
      <c r="BG216" s="7" t="str">
        <f>IF(A216="","",IFERROR(INDEX(AVERBACOES!$L:$L,MATCH(A216,AVERBACOES!$B:$B,0)),"—"))</f>
        <v/>
      </c>
      <c r="BH216" s="7"/>
      <c r="BI216" s="7"/>
      <c r="BJ216" s="7"/>
      <c r="BK216" s="7"/>
      <c r="BL216" s="7"/>
      <c r="BM216" s="7">
        <f t="shared" si="53"/>
        <v>0</v>
      </c>
      <c r="BN216" s="7" t="str">
        <f t="shared" si="54"/>
        <v/>
      </c>
      <c r="BO216" s="7" t="str">
        <f t="shared" si="55"/>
        <v/>
      </c>
      <c r="BP216" s="7" t="str">
        <f t="shared" si="56"/>
        <v/>
      </c>
      <c r="BQ216" s="7" t="str">
        <f t="shared" si="57"/>
        <v/>
      </c>
      <c r="BR216" s="12"/>
      <c r="BS216" s="7" t="str">
        <f t="shared" si="58"/>
        <v/>
      </c>
      <c r="BT216" s="7" t="str">
        <f>IF(C216="","",IF(BV216=0,"Sem posição registrada",IFERROR(INDEX(POSICOES!$E:$E,MATCH(C216&amp;"#"&amp;ROUND(BV216*1440,0),POSICOES!$R:$R,0)),"?")))</f>
        <v/>
      </c>
      <c r="BU216" s="7" t="str">
        <f>IF(OR(C216="",BV216=0),"",IFERROR(INDEX(POSICOES!$F:$F,MATCH(C216&amp;"#"&amp;ROUND(BV216*1440,0),POSICOES!$R:$R,0))&amp;"/"&amp;INDEX(POSICOES!$G:$G,MATCH(C216&amp;"#"&amp;ROUND(BV216*1440,0),POSICOES!$R:$R,0))&amp;" - "&amp;INDEX(POSICOES!$H:$H,MATCH(C216&amp;"#"&amp;ROUND(BV216*1440,0),POSICOES!$R:$R,0)),""))</f>
        <v/>
      </c>
      <c r="BV216" s="14">
        <f>IF(C216="",0,SUMPRODUCT(MAX((POSICOES!$C$2:$C$3000=C216)*POSICOES!$B$2:$B$3000)))</f>
        <v>0</v>
      </c>
      <c r="BW216" s="7" t="str">
        <f t="shared" ca="1" si="59"/>
        <v/>
      </c>
      <c r="BX216" s="7" t="str">
        <f t="shared" ca="1" si="60"/>
        <v/>
      </c>
      <c r="BY216" s="12"/>
      <c r="BZ216" s="12"/>
      <c r="CA216" s="7" t="str">
        <f>IF(A216="","",IF(COUNTIFS(FRONTEIRA!$B$2:$B$2000,A216,FRONTEIRA!$AA$2:$AA$2000,"Sim")=0,"",ROUND(SUMIFS(FRONTEIRA!$Y$2:$Y$2000,FRONTEIRA!$B$2:$B$2000,A216,FRONTEIRA!$AA$2:$AA$2000,"Sim"),1)))</f>
        <v/>
      </c>
      <c r="CB216" s="7" t="str">
        <f>IF(A216="","",IFERROR(INDEX(FRONTEIRA!$L:$L,MATCH(A216,FRONTEIRA!$B:$B,0)),""))</f>
        <v/>
      </c>
      <c r="CC216" s="7" t="str">
        <f>IF(A216="","",IF(COUNTIFS(OCORRENCIAS!$B$2:$B$2000,A216,OCORRENCIAS!$Z$2:$Z$2000,"Sim")&gt;0,"Sim","Não"))</f>
        <v/>
      </c>
      <c r="CD216" s="7" t="str">
        <f t="shared" si="61"/>
        <v/>
      </c>
      <c r="CE216" s="7"/>
      <c r="CF216" s="7" t="str">
        <f t="shared" ca="1" si="62"/>
        <v xml:space="preserve">Motorista GR; Motorista seguradora; Veículo GR; Checklist; Espelhamento; SMP; Averbação; </v>
      </c>
      <c r="CG216" s="7" t="str">
        <f t="shared" si="63"/>
        <v/>
      </c>
      <c r="CH216" s="7" t="str">
        <f t="shared" si="64"/>
        <v/>
      </c>
      <c r="CI216" s="7" t="str">
        <f t="shared" si="65"/>
        <v>Não</v>
      </c>
      <c r="CJ216" s="7" t="str">
        <f t="shared" si="66"/>
        <v/>
      </c>
      <c r="CK216" s="7"/>
      <c r="CL216" s="7"/>
      <c r="CM216" s="7"/>
      <c r="CN216" s="12"/>
      <c r="CO216" s="7"/>
      <c r="CP216" s="7" t="str">
        <f t="shared" ca="1" si="67"/>
        <v/>
      </c>
    </row>
    <row r="217" spans="1:94" x14ac:dyDescent="0.25">
      <c r="A217" s="7"/>
      <c r="B217" s="12"/>
      <c r="C217" s="7"/>
      <c r="D217" s="7"/>
      <c r="E217" s="7"/>
      <c r="F217" s="7" t="str">
        <f>IF(C217="","",IFERROR(INDEX(VEICULOS!$C:$C,MATCH(C217,VEICULOS!$A:$A,0)),"?")&amp;IF(D217="",""," + "&amp;IFERROR(INDEX(VEICULOS!$C:$C,MATCH(D217,VEICULOS!$A:$A,0)),"?"))&amp;IF(E217="",""," + "&amp;IFERROR(INDEX(VEICULOS!$C:$C,MATCH(E217,VEICULOS!$A:$A,0)),"?")))</f>
        <v/>
      </c>
      <c r="G217" s="7" t="str">
        <f>IF(C217="","",IFERROR(INDEX(VEICULOS!$I:$I,MATCH(C217,VEICULOS!$A:$A,0)),"Não cadastrado"))</f>
        <v/>
      </c>
      <c r="H217" s="7"/>
      <c r="I217" s="7" t="str">
        <f>IF(H217="","",IFERROR(INDEX(MOTORISTAS!$B:$B,MATCH(H217,MOTORISTAS!$A:$A,0)),"Não cadastrado"))</f>
        <v/>
      </c>
      <c r="J217" s="7"/>
      <c r="K217" s="7"/>
      <c r="L217" s="7" t="str">
        <f>IF(K217="","",IFERROR(INDEX(MOTORISTAS!$B:$B,MATCH(K217,MOTORISTAS!$A:$A,0)),"Não cadastrado"))</f>
        <v/>
      </c>
      <c r="M217" s="7" t="str">
        <f>IF(H217="","",IFERROR(INDEX(MOTORISTAS!$AA:$AA,MATCH(H217,MOTORISTAS!$A:$A,0)),"Não cadastrado"))</f>
        <v/>
      </c>
      <c r="N217" s="7" t="str">
        <f>IF(H217="","",IF(COUNTIFS(CONSULTAS!$C$2:$C$2000,H217,CONSULTAS!$E$2:$E$2000,"GR",CONSULTAS!$S$2:$S$2000,"Sim")&gt;0,"Sim","Não"))</f>
        <v/>
      </c>
      <c r="O217" s="7" t="str">
        <f>IF(H217="","",IFERROR(INDEX(CONSULTAS!$L:$L,MATCH(H217&amp;"#GR",CONSULTAS!$T:$T,0)),"—"))</f>
        <v/>
      </c>
      <c r="P217" s="13" t="str">
        <f>IF(H217="","",IFERROR(INDEX(CONSULTAS!$Q:$Q,MATCH(H217&amp;"#GR",CONSULTAS!$T:$T,0)),""))</f>
        <v/>
      </c>
      <c r="Q217" s="7" t="str">
        <f>IF(H217="","",IF(COUNTIFS(CONSULTAS!$C$2:$C$2000,H217,CONSULTAS!$E$2:$E$2000,"Seguradora",CONSULTAS!$S$2:$S$2000,"Sim")&gt;0,"Sim","Não"))</f>
        <v/>
      </c>
      <c r="R217" s="7" t="str">
        <f>IF(H217="","",IFERROR(INDEX(CONSULTAS!$L:$L,MATCH(H217&amp;"#Seguradora",CONSULTAS!$T:$T,0)),"—"))</f>
        <v/>
      </c>
      <c r="S217" s="13" t="str">
        <f>IF(H217="","",IFERROR(INDEX(CONSULTAS!$Q:$Q,MATCH(H217&amp;"#Seguradora",CONSULTAS!$T:$T,0)),""))</f>
        <v/>
      </c>
      <c r="T217" s="10" t="str">
        <f>IF(H217="","",IFERROR(INDEX(CONSULTAS!$N:$N,MATCH(H217&amp;"#GR",CONSULTAS!$T:$T,0)),""))</f>
        <v/>
      </c>
      <c r="U217" s="7" t="str">
        <f>IF(K217="","N/A",IF(AND(COUNTIFS(CONSULTAS!$C$2:$C$2000,K217,CONSULTAS!$E$2:$E$2000,"GR",CONSULTAS!$S$2:$S$2000,"Sim")&gt;0,COUNTIFS(CONSULTAS!$C$2:$C$2000,K217,CONSULTAS!$E$2:$E$2000,"Seguradora",CONSULTAS!$S$2:$S$2000,"Sim")&gt;0),"Sim","Não"))</f>
        <v>N/A</v>
      </c>
      <c r="V217" s="7" t="str">
        <f>IF(C217="","",IFERROR(INDEX(VEICULOS!$X:$X,MATCH(C217,VEICULOS!$A:$A,0)),"Não"))</f>
        <v/>
      </c>
      <c r="W217" s="7"/>
      <c r="X217" s="7"/>
      <c r="Y217" s="7"/>
      <c r="Z217" s="10"/>
      <c r="AA217" s="7"/>
      <c r="AB217" s="10" t="str">
        <f t="shared" si="51"/>
        <v/>
      </c>
      <c r="AC217" s="7">
        <f>IF(OR(Y217="",AB217=""),0,SUMPRODUCT((PGR_REGRAS!$C$2:$C$61=Y217)*(PGR_REGRAS!$D$2:$D$61&lt;=AB217)*(PGR_REGRAS!$E$2:$E$61&gt;=AB217)*(PGR_REGRAS!$C$2:$C$61&lt;&gt;"")*ROW(PGR_REGRAS!$C$2:$C$61)))</f>
        <v>0</v>
      </c>
      <c r="AD217" s="7" t="str">
        <f>IF(AC217=0,IF(Y217="","","Sem regra - consultar seguradora"),INDEX(PGR_REGRAS!$A:$A,AC217))</f>
        <v/>
      </c>
      <c r="AE217" s="7" t="str">
        <f>IF(AC217=0,"",INDEX(PGR_REGRAS!$T:$T,AC217))</f>
        <v/>
      </c>
      <c r="AF217" s="7" t="str">
        <f>IF(AC217=0,"",INDEX(PGR_REGRAS!$I:$I,AC217))</f>
        <v/>
      </c>
      <c r="AG217" s="7" t="str">
        <f>IF(AC217=0,"",INDEX(PGR_REGRAS!$K:$K,AC217))</f>
        <v/>
      </c>
      <c r="AH217" s="7" t="str">
        <f t="shared" si="52"/>
        <v/>
      </c>
      <c r="AI217" s="7"/>
      <c r="AJ217" s="7"/>
      <c r="AK217" s="7"/>
      <c r="AL217" s="7"/>
      <c r="AM217" s="7"/>
      <c r="AN217" s="7"/>
      <c r="AO217" s="13"/>
      <c r="AP217" s="12"/>
      <c r="AQ217" s="12"/>
      <c r="AR217" s="7" t="str">
        <f>IF(C217="","",IFERROR(INDEX(RASTREADORES!$F:$F,MATCH(C217&amp;"#Principal",RASTREADORES!$Y:$Y,0))&amp;" ("&amp;INDEX(RASTREADORES!$G:$G,MATCH(C217&amp;"#Principal",RASTREADORES!$Y:$Y,0))&amp;")","Sem rastreador principal"))</f>
        <v/>
      </c>
      <c r="AS217" s="7" t="str">
        <f>IF(C217="","",IFERROR(INDEX(RASTREADORES!$H:$H,MATCH(C217&amp;"#Principal",RASTREADORES!$Y:$Y,0)),"—"))</f>
        <v/>
      </c>
      <c r="AT217" s="7" t="str">
        <f>IF(C217="","",IFERROR(INDEX(RASTREADORES!$A:$A,MATCH(C217&amp;"#Redundante",RASTREADORES!$Y:$Y,0)),IFERROR(INDEX(RASTREADORES!$A:$A,MATCH(C217&amp;"#Isca retornável",RASTREADORES!$Y:$Y,0)),IFERROR(INDEX(RASTREADORES!$A:$A,MATCH(C217&amp;"#Isca descartável",RASTREADORES!$Y:$Y,0)),"Nenhum"))))</f>
        <v/>
      </c>
      <c r="AU217" s="7" t="str">
        <f>IF(C217="","",IFERROR(INDEX(RASTREADORES!$L:$L,MATCH(C217&amp;"#Principal",RASTREADORES!$Y:$Y,0)),""))</f>
        <v/>
      </c>
      <c r="AV217" s="7" t="str">
        <f>IF(C217="","",IF(COUNTIFS(ESPELHAMENTOS!$B$2:$B$2000,C217,ESPELHAMENTOS!$O$2:$O$2000,"Sim")&gt;0,"Sim","Não"))</f>
        <v/>
      </c>
      <c r="AW217" s="7" t="str">
        <f>IF(C217="","",COUNTIFS(ESPELHAMENTOS!$B$2:$B$2000,C217,ESPELHAMENTOS!$O$2:$O$2000,"Sim"))</f>
        <v/>
      </c>
      <c r="AX217" s="7" t="str">
        <f>IF(C217="","",IF(COUNTIFS(ESPELHAMENTOS!$B$2:$B$2000,C217,ESPELHAMENTOS!$O$2:$O$2000,"Sim",ESPELHAMENTOS!$E$2:$E$2000,"GR transportadora")&gt;0,"Sim","Não"))</f>
        <v/>
      </c>
      <c r="AY217" s="7" t="str">
        <f>IF(OR(AQ217="",C217=""),"",IFERROR(ROUND((AQ217-SUMPRODUCT(MIN((ESPELHAMENTOS!$C$2:$C$2000=A217)*ESPELHAMENTOS!$H$2:$H$2000+(ESPELHAMENTOS!$C$2:$C$2000&lt;&gt;A217)*99999)))*24,1),""))</f>
        <v/>
      </c>
      <c r="AZ217" s="7" t="str">
        <f ca="1">IF(C217="","",IF(COUNTIFS(CHECKLISTS!$B$2:$B$2000,C217,CHECKLISTS!$AH$2:$AH$2000,"Válido",CHECKLISTS!$AG$2:$AG$2000,"&gt;="&amp;INT(IF(AO217="",TODAY(),AO217)))+COUNTIFS(CHECKLISTS!$B$2:$B$2000,C217,CHECKLISTS!$AH$2:$AH$2000,"Vence &lt;=7d",CHECKLISTS!$AG$2:$AG$2000,"&gt;="&amp;INT(IF(AO217="",TODAY(),AO217)))&gt;0,"Sim","Não"))</f>
        <v/>
      </c>
      <c r="BA217" s="13" t="str">
        <f>IF(C217="","",IF(COUNTIFS(CHECKLISTS!$B$2:$B$2000,C217,CHECKLISTS!$AF$2:$AF$2000,"Aprovado")=0,"",SUMPRODUCT(MAX((CHECKLISTS!$B$2:$B$2000=C217)*CHECKLISTS!$AG$2:$AG$2000))))</f>
        <v/>
      </c>
      <c r="BB217" s="7" t="str">
        <f>IF(A217="","",IF(COUNTIFS(SMP!$B$2:$B$2000,A217,SMP!$I$2:$I$2000,"Liberada")+COUNTIFS(SMP!$B$2:$B$2000,A217,SMP!$I$2:$I$2000,"Em andamento")+COUNTIFS(SMP!$B$2:$B$2000,A217,SMP!$I$2:$I$2000,"Finalizada")&gt;0,"Sim","Não"))</f>
        <v/>
      </c>
      <c r="BC217" s="7" t="str">
        <f>IF(A217="","",IFERROR(INDEX(SMP!$A:$A,MATCH(A217,SMP!$B:$B,0)),"—"))</f>
        <v/>
      </c>
      <c r="BD217" s="7" t="str">
        <f>IF(A217="","",IFERROR(INDEX(SMP!$I:$I,MATCH(A217,SMP!$B:$B,0)),"Não aberta"))</f>
        <v/>
      </c>
      <c r="BE217" s="7" t="str">
        <f>IF(A217="","",IFERROR(INDEX(SMP!$D:$D,MATCH(A217,SMP!$B:$B,0)),""))</f>
        <v/>
      </c>
      <c r="BF217" s="7" t="str">
        <f>IF(A217="","",IF(COUNTIFS(AVERBACOES!$B$2:$B$2000,A217,AVERBACOES!$Q$2:$Q$2000,"Averbado completo")+COUNTIFS(AVERBACOES!$B$2:$B$2000,A217,AVERBACOES!$Q$2:$Q$2000,"Averbado CRT")+COUNTIFS(AVERBACOES!$B$2:$B$2000,A217,AVERBACOES!$Q$2:$Q$2000,"Averbado CT-e")+COUNTIFS(AVERBACOES!$B$2:$B$2000,A217,AVERBACOES!$Q$2:$Q$2000,"Averbado MDF-e")+COUNTIFS(AVERBACOES!$B$2:$B$2000,A217,AVERBACOES!$Q$2:$Q$2000,"Averbado pelo embarcador")&gt;0,"Sim","Não"))</f>
        <v/>
      </c>
      <c r="BG217" s="7" t="str">
        <f>IF(A217="","",IFERROR(INDEX(AVERBACOES!$L:$L,MATCH(A217,AVERBACOES!$B:$B,0)),"—"))</f>
        <v/>
      </c>
      <c r="BH217" s="7"/>
      <c r="BI217" s="7"/>
      <c r="BJ217" s="7"/>
      <c r="BK217" s="7"/>
      <c r="BL217" s="7"/>
      <c r="BM217" s="7">
        <f t="shared" si="53"/>
        <v>0</v>
      </c>
      <c r="BN217" s="7" t="str">
        <f t="shared" si="54"/>
        <v/>
      </c>
      <c r="BO217" s="7" t="str">
        <f t="shared" si="55"/>
        <v/>
      </c>
      <c r="BP217" s="7" t="str">
        <f t="shared" si="56"/>
        <v/>
      </c>
      <c r="BQ217" s="7" t="str">
        <f t="shared" si="57"/>
        <v/>
      </c>
      <c r="BR217" s="12"/>
      <c r="BS217" s="7" t="str">
        <f t="shared" si="58"/>
        <v/>
      </c>
      <c r="BT217" s="7" t="str">
        <f>IF(C217="","",IF(BV217=0,"Sem posição registrada",IFERROR(INDEX(POSICOES!$E:$E,MATCH(C217&amp;"#"&amp;ROUND(BV217*1440,0),POSICOES!$R:$R,0)),"?")))</f>
        <v/>
      </c>
      <c r="BU217" s="7" t="str">
        <f>IF(OR(C217="",BV217=0),"",IFERROR(INDEX(POSICOES!$F:$F,MATCH(C217&amp;"#"&amp;ROUND(BV217*1440,0),POSICOES!$R:$R,0))&amp;"/"&amp;INDEX(POSICOES!$G:$G,MATCH(C217&amp;"#"&amp;ROUND(BV217*1440,0),POSICOES!$R:$R,0))&amp;" - "&amp;INDEX(POSICOES!$H:$H,MATCH(C217&amp;"#"&amp;ROUND(BV217*1440,0),POSICOES!$R:$R,0)),""))</f>
        <v/>
      </c>
      <c r="BV217" s="14">
        <f>IF(C217="",0,SUMPRODUCT(MAX((POSICOES!$C$2:$C$3000=C217)*POSICOES!$B$2:$B$3000)))</f>
        <v>0</v>
      </c>
      <c r="BW217" s="7" t="str">
        <f t="shared" ca="1" si="59"/>
        <v/>
      </c>
      <c r="BX217" s="7" t="str">
        <f t="shared" ca="1" si="60"/>
        <v/>
      </c>
      <c r="BY217" s="12"/>
      <c r="BZ217" s="12"/>
      <c r="CA217" s="7" t="str">
        <f>IF(A217="","",IF(COUNTIFS(FRONTEIRA!$B$2:$B$2000,A217,FRONTEIRA!$AA$2:$AA$2000,"Sim")=0,"",ROUND(SUMIFS(FRONTEIRA!$Y$2:$Y$2000,FRONTEIRA!$B$2:$B$2000,A217,FRONTEIRA!$AA$2:$AA$2000,"Sim"),1)))</f>
        <v/>
      </c>
      <c r="CB217" s="7" t="str">
        <f>IF(A217="","",IFERROR(INDEX(FRONTEIRA!$L:$L,MATCH(A217,FRONTEIRA!$B:$B,0)),""))</f>
        <v/>
      </c>
      <c r="CC217" s="7" t="str">
        <f>IF(A217="","",IF(COUNTIFS(OCORRENCIAS!$B$2:$B$2000,A217,OCORRENCIAS!$Z$2:$Z$2000,"Sim")&gt;0,"Sim","Não"))</f>
        <v/>
      </c>
      <c r="CD217" s="7" t="str">
        <f t="shared" si="61"/>
        <v/>
      </c>
      <c r="CE217" s="7"/>
      <c r="CF217" s="7" t="str">
        <f t="shared" ca="1" si="62"/>
        <v xml:space="preserve">Motorista GR; Motorista seguradora; Veículo GR; Checklist; Espelhamento; SMP; Averbação; </v>
      </c>
      <c r="CG217" s="7" t="str">
        <f t="shared" si="63"/>
        <v/>
      </c>
      <c r="CH217" s="7" t="str">
        <f t="shared" si="64"/>
        <v/>
      </c>
      <c r="CI217" s="7" t="str">
        <f t="shared" si="65"/>
        <v>Não</v>
      </c>
      <c r="CJ217" s="7" t="str">
        <f t="shared" si="66"/>
        <v/>
      </c>
      <c r="CK217" s="7"/>
      <c r="CL217" s="7"/>
      <c r="CM217" s="7"/>
      <c r="CN217" s="12"/>
      <c r="CO217" s="7"/>
      <c r="CP217" s="7" t="str">
        <f t="shared" ca="1" si="67"/>
        <v/>
      </c>
    </row>
    <row r="218" spans="1:94" x14ac:dyDescent="0.25">
      <c r="A218" s="7"/>
      <c r="B218" s="12"/>
      <c r="C218" s="7"/>
      <c r="D218" s="7"/>
      <c r="E218" s="7"/>
      <c r="F218" s="7" t="str">
        <f>IF(C218="","",IFERROR(INDEX(VEICULOS!$C:$C,MATCH(C218,VEICULOS!$A:$A,0)),"?")&amp;IF(D218="",""," + "&amp;IFERROR(INDEX(VEICULOS!$C:$C,MATCH(D218,VEICULOS!$A:$A,0)),"?"))&amp;IF(E218="",""," + "&amp;IFERROR(INDEX(VEICULOS!$C:$C,MATCH(E218,VEICULOS!$A:$A,0)),"?")))</f>
        <v/>
      </c>
      <c r="G218" s="7" t="str">
        <f>IF(C218="","",IFERROR(INDEX(VEICULOS!$I:$I,MATCH(C218,VEICULOS!$A:$A,0)),"Não cadastrado"))</f>
        <v/>
      </c>
      <c r="H218" s="7"/>
      <c r="I218" s="7" t="str">
        <f>IF(H218="","",IFERROR(INDEX(MOTORISTAS!$B:$B,MATCH(H218,MOTORISTAS!$A:$A,0)),"Não cadastrado"))</f>
        <v/>
      </c>
      <c r="J218" s="7"/>
      <c r="K218" s="7"/>
      <c r="L218" s="7" t="str">
        <f>IF(K218="","",IFERROR(INDEX(MOTORISTAS!$B:$B,MATCH(K218,MOTORISTAS!$A:$A,0)),"Não cadastrado"))</f>
        <v/>
      </c>
      <c r="M218" s="7" t="str">
        <f>IF(H218="","",IFERROR(INDEX(MOTORISTAS!$AA:$AA,MATCH(H218,MOTORISTAS!$A:$A,0)),"Não cadastrado"))</f>
        <v/>
      </c>
      <c r="N218" s="7" t="str">
        <f>IF(H218="","",IF(COUNTIFS(CONSULTAS!$C$2:$C$2000,H218,CONSULTAS!$E$2:$E$2000,"GR",CONSULTAS!$S$2:$S$2000,"Sim")&gt;0,"Sim","Não"))</f>
        <v/>
      </c>
      <c r="O218" s="7" t="str">
        <f>IF(H218="","",IFERROR(INDEX(CONSULTAS!$L:$L,MATCH(H218&amp;"#GR",CONSULTAS!$T:$T,0)),"—"))</f>
        <v/>
      </c>
      <c r="P218" s="13" t="str">
        <f>IF(H218="","",IFERROR(INDEX(CONSULTAS!$Q:$Q,MATCH(H218&amp;"#GR",CONSULTAS!$T:$T,0)),""))</f>
        <v/>
      </c>
      <c r="Q218" s="7" t="str">
        <f>IF(H218="","",IF(COUNTIFS(CONSULTAS!$C$2:$C$2000,H218,CONSULTAS!$E$2:$E$2000,"Seguradora",CONSULTAS!$S$2:$S$2000,"Sim")&gt;0,"Sim","Não"))</f>
        <v/>
      </c>
      <c r="R218" s="7" t="str">
        <f>IF(H218="","",IFERROR(INDEX(CONSULTAS!$L:$L,MATCH(H218&amp;"#Seguradora",CONSULTAS!$T:$T,0)),"—"))</f>
        <v/>
      </c>
      <c r="S218" s="13" t="str">
        <f>IF(H218="","",IFERROR(INDEX(CONSULTAS!$Q:$Q,MATCH(H218&amp;"#Seguradora",CONSULTAS!$T:$T,0)),""))</f>
        <v/>
      </c>
      <c r="T218" s="10" t="str">
        <f>IF(H218="","",IFERROR(INDEX(CONSULTAS!$N:$N,MATCH(H218&amp;"#GR",CONSULTAS!$T:$T,0)),""))</f>
        <v/>
      </c>
      <c r="U218" s="7" t="str">
        <f>IF(K218="","N/A",IF(AND(COUNTIFS(CONSULTAS!$C$2:$C$2000,K218,CONSULTAS!$E$2:$E$2000,"GR",CONSULTAS!$S$2:$S$2000,"Sim")&gt;0,COUNTIFS(CONSULTAS!$C$2:$C$2000,K218,CONSULTAS!$E$2:$E$2000,"Seguradora",CONSULTAS!$S$2:$S$2000,"Sim")&gt;0),"Sim","Não"))</f>
        <v>N/A</v>
      </c>
      <c r="V218" s="7" t="str">
        <f>IF(C218="","",IFERROR(INDEX(VEICULOS!$X:$X,MATCH(C218,VEICULOS!$A:$A,0)),"Não"))</f>
        <v/>
      </c>
      <c r="W218" s="7"/>
      <c r="X218" s="7"/>
      <c r="Y218" s="7"/>
      <c r="Z218" s="10"/>
      <c r="AA218" s="7"/>
      <c r="AB218" s="10" t="str">
        <f t="shared" si="51"/>
        <v/>
      </c>
      <c r="AC218" s="7">
        <f>IF(OR(Y218="",AB218=""),0,SUMPRODUCT((PGR_REGRAS!$C$2:$C$61=Y218)*(PGR_REGRAS!$D$2:$D$61&lt;=AB218)*(PGR_REGRAS!$E$2:$E$61&gt;=AB218)*(PGR_REGRAS!$C$2:$C$61&lt;&gt;"")*ROW(PGR_REGRAS!$C$2:$C$61)))</f>
        <v>0</v>
      </c>
      <c r="AD218" s="7" t="str">
        <f>IF(AC218=0,IF(Y218="","","Sem regra - consultar seguradora"),INDEX(PGR_REGRAS!$A:$A,AC218))</f>
        <v/>
      </c>
      <c r="AE218" s="7" t="str">
        <f>IF(AC218=0,"",INDEX(PGR_REGRAS!$T:$T,AC218))</f>
        <v/>
      </c>
      <c r="AF218" s="7" t="str">
        <f>IF(AC218=0,"",INDEX(PGR_REGRAS!$I:$I,AC218))</f>
        <v/>
      </c>
      <c r="AG218" s="7" t="str">
        <f>IF(AC218=0,"",INDEX(PGR_REGRAS!$K:$K,AC218))</f>
        <v/>
      </c>
      <c r="AH218" s="7" t="str">
        <f t="shared" si="52"/>
        <v/>
      </c>
      <c r="AI218" s="7"/>
      <c r="AJ218" s="7"/>
      <c r="AK218" s="7"/>
      <c r="AL218" s="7"/>
      <c r="AM218" s="7"/>
      <c r="AN218" s="7"/>
      <c r="AO218" s="13"/>
      <c r="AP218" s="12"/>
      <c r="AQ218" s="12"/>
      <c r="AR218" s="7" t="str">
        <f>IF(C218="","",IFERROR(INDEX(RASTREADORES!$F:$F,MATCH(C218&amp;"#Principal",RASTREADORES!$Y:$Y,0))&amp;" ("&amp;INDEX(RASTREADORES!$G:$G,MATCH(C218&amp;"#Principal",RASTREADORES!$Y:$Y,0))&amp;")","Sem rastreador principal"))</f>
        <v/>
      </c>
      <c r="AS218" s="7" t="str">
        <f>IF(C218="","",IFERROR(INDEX(RASTREADORES!$H:$H,MATCH(C218&amp;"#Principal",RASTREADORES!$Y:$Y,0)),"—"))</f>
        <v/>
      </c>
      <c r="AT218" s="7" t="str">
        <f>IF(C218="","",IFERROR(INDEX(RASTREADORES!$A:$A,MATCH(C218&amp;"#Redundante",RASTREADORES!$Y:$Y,0)),IFERROR(INDEX(RASTREADORES!$A:$A,MATCH(C218&amp;"#Isca retornável",RASTREADORES!$Y:$Y,0)),IFERROR(INDEX(RASTREADORES!$A:$A,MATCH(C218&amp;"#Isca descartável",RASTREADORES!$Y:$Y,0)),"Nenhum"))))</f>
        <v/>
      </c>
      <c r="AU218" s="7" t="str">
        <f>IF(C218="","",IFERROR(INDEX(RASTREADORES!$L:$L,MATCH(C218&amp;"#Principal",RASTREADORES!$Y:$Y,0)),""))</f>
        <v/>
      </c>
      <c r="AV218" s="7" t="str">
        <f>IF(C218="","",IF(COUNTIFS(ESPELHAMENTOS!$B$2:$B$2000,C218,ESPELHAMENTOS!$O$2:$O$2000,"Sim")&gt;0,"Sim","Não"))</f>
        <v/>
      </c>
      <c r="AW218" s="7" t="str">
        <f>IF(C218="","",COUNTIFS(ESPELHAMENTOS!$B$2:$B$2000,C218,ESPELHAMENTOS!$O$2:$O$2000,"Sim"))</f>
        <v/>
      </c>
      <c r="AX218" s="7" t="str">
        <f>IF(C218="","",IF(COUNTIFS(ESPELHAMENTOS!$B$2:$B$2000,C218,ESPELHAMENTOS!$O$2:$O$2000,"Sim",ESPELHAMENTOS!$E$2:$E$2000,"GR transportadora")&gt;0,"Sim","Não"))</f>
        <v/>
      </c>
      <c r="AY218" s="7" t="str">
        <f>IF(OR(AQ218="",C218=""),"",IFERROR(ROUND((AQ218-SUMPRODUCT(MIN((ESPELHAMENTOS!$C$2:$C$2000=A218)*ESPELHAMENTOS!$H$2:$H$2000+(ESPELHAMENTOS!$C$2:$C$2000&lt;&gt;A218)*99999)))*24,1),""))</f>
        <v/>
      </c>
      <c r="AZ218" s="7" t="str">
        <f ca="1">IF(C218="","",IF(COUNTIFS(CHECKLISTS!$B$2:$B$2000,C218,CHECKLISTS!$AH$2:$AH$2000,"Válido",CHECKLISTS!$AG$2:$AG$2000,"&gt;="&amp;INT(IF(AO218="",TODAY(),AO218)))+COUNTIFS(CHECKLISTS!$B$2:$B$2000,C218,CHECKLISTS!$AH$2:$AH$2000,"Vence &lt;=7d",CHECKLISTS!$AG$2:$AG$2000,"&gt;="&amp;INT(IF(AO218="",TODAY(),AO218)))&gt;0,"Sim","Não"))</f>
        <v/>
      </c>
      <c r="BA218" s="13" t="str">
        <f>IF(C218="","",IF(COUNTIFS(CHECKLISTS!$B$2:$B$2000,C218,CHECKLISTS!$AF$2:$AF$2000,"Aprovado")=0,"",SUMPRODUCT(MAX((CHECKLISTS!$B$2:$B$2000=C218)*CHECKLISTS!$AG$2:$AG$2000))))</f>
        <v/>
      </c>
      <c r="BB218" s="7" t="str">
        <f>IF(A218="","",IF(COUNTIFS(SMP!$B$2:$B$2000,A218,SMP!$I$2:$I$2000,"Liberada")+COUNTIFS(SMP!$B$2:$B$2000,A218,SMP!$I$2:$I$2000,"Em andamento")+COUNTIFS(SMP!$B$2:$B$2000,A218,SMP!$I$2:$I$2000,"Finalizada")&gt;0,"Sim","Não"))</f>
        <v/>
      </c>
      <c r="BC218" s="7" t="str">
        <f>IF(A218="","",IFERROR(INDEX(SMP!$A:$A,MATCH(A218,SMP!$B:$B,0)),"—"))</f>
        <v/>
      </c>
      <c r="BD218" s="7" t="str">
        <f>IF(A218="","",IFERROR(INDEX(SMP!$I:$I,MATCH(A218,SMP!$B:$B,0)),"Não aberta"))</f>
        <v/>
      </c>
      <c r="BE218" s="7" t="str">
        <f>IF(A218="","",IFERROR(INDEX(SMP!$D:$D,MATCH(A218,SMP!$B:$B,0)),""))</f>
        <v/>
      </c>
      <c r="BF218" s="7" t="str">
        <f>IF(A218="","",IF(COUNTIFS(AVERBACOES!$B$2:$B$2000,A218,AVERBACOES!$Q$2:$Q$2000,"Averbado completo")+COUNTIFS(AVERBACOES!$B$2:$B$2000,A218,AVERBACOES!$Q$2:$Q$2000,"Averbado CRT")+COUNTIFS(AVERBACOES!$B$2:$B$2000,A218,AVERBACOES!$Q$2:$Q$2000,"Averbado CT-e")+COUNTIFS(AVERBACOES!$B$2:$B$2000,A218,AVERBACOES!$Q$2:$Q$2000,"Averbado MDF-e")+COUNTIFS(AVERBACOES!$B$2:$B$2000,A218,AVERBACOES!$Q$2:$Q$2000,"Averbado pelo embarcador")&gt;0,"Sim","Não"))</f>
        <v/>
      </c>
      <c r="BG218" s="7" t="str">
        <f>IF(A218="","",IFERROR(INDEX(AVERBACOES!$L:$L,MATCH(A218,AVERBACOES!$B:$B,0)),"—"))</f>
        <v/>
      </c>
      <c r="BH218" s="7"/>
      <c r="BI218" s="7"/>
      <c r="BJ218" s="7"/>
      <c r="BK218" s="7"/>
      <c r="BL218" s="7"/>
      <c r="BM218" s="7">
        <f t="shared" si="53"/>
        <v>0</v>
      </c>
      <c r="BN218" s="7" t="str">
        <f t="shared" si="54"/>
        <v/>
      </c>
      <c r="BO218" s="7" t="str">
        <f t="shared" si="55"/>
        <v/>
      </c>
      <c r="BP218" s="7" t="str">
        <f t="shared" si="56"/>
        <v/>
      </c>
      <c r="BQ218" s="7" t="str">
        <f t="shared" si="57"/>
        <v/>
      </c>
      <c r="BR218" s="12"/>
      <c r="BS218" s="7" t="str">
        <f t="shared" si="58"/>
        <v/>
      </c>
      <c r="BT218" s="7" t="str">
        <f>IF(C218="","",IF(BV218=0,"Sem posição registrada",IFERROR(INDEX(POSICOES!$E:$E,MATCH(C218&amp;"#"&amp;ROUND(BV218*1440,0),POSICOES!$R:$R,0)),"?")))</f>
        <v/>
      </c>
      <c r="BU218" s="7" t="str">
        <f>IF(OR(C218="",BV218=0),"",IFERROR(INDEX(POSICOES!$F:$F,MATCH(C218&amp;"#"&amp;ROUND(BV218*1440,0),POSICOES!$R:$R,0))&amp;"/"&amp;INDEX(POSICOES!$G:$G,MATCH(C218&amp;"#"&amp;ROUND(BV218*1440,0),POSICOES!$R:$R,0))&amp;" - "&amp;INDEX(POSICOES!$H:$H,MATCH(C218&amp;"#"&amp;ROUND(BV218*1440,0),POSICOES!$R:$R,0)),""))</f>
        <v/>
      </c>
      <c r="BV218" s="14">
        <f>IF(C218="",0,SUMPRODUCT(MAX((POSICOES!$C$2:$C$3000=C218)*POSICOES!$B$2:$B$3000)))</f>
        <v>0</v>
      </c>
      <c r="BW218" s="7" t="str">
        <f t="shared" ca="1" si="59"/>
        <v/>
      </c>
      <c r="BX218" s="7" t="str">
        <f t="shared" ca="1" si="60"/>
        <v/>
      </c>
      <c r="BY218" s="12"/>
      <c r="BZ218" s="12"/>
      <c r="CA218" s="7" t="str">
        <f>IF(A218="","",IF(COUNTIFS(FRONTEIRA!$B$2:$B$2000,A218,FRONTEIRA!$AA$2:$AA$2000,"Sim")=0,"",ROUND(SUMIFS(FRONTEIRA!$Y$2:$Y$2000,FRONTEIRA!$B$2:$B$2000,A218,FRONTEIRA!$AA$2:$AA$2000,"Sim"),1)))</f>
        <v/>
      </c>
      <c r="CB218" s="7" t="str">
        <f>IF(A218="","",IFERROR(INDEX(FRONTEIRA!$L:$L,MATCH(A218,FRONTEIRA!$B:$B,0)),""))</f>
        <v/>
      </c>
      <c r="CC218" s="7" t="str">
        <f>IF(A218="","",IF(COUNTIFS(OCORRENCIAS!$B$2:$B$2000,A218,OCORRENCIAS!$Z$2:$Z$2000,"Sim")&gt;0,"Sim","Não"))</f>
        <v/>
      </c>
      <c r="CD218" s="7" t="str">
        <f t="shared" si="61"/>
        <v/>
      </c>
      <c r="CE218" s="7"/>
      <c r="CF218" s="7" t="str">
        <f t="shared" ca="1" si="62"/>
        <v xml:space="preserve">Motorista GR; Motorista seguradora; Veículo GR; Checklist; Espelhamento; SMP; Averbação; </v>
      </c>
      <c r="CG218" s="7" t="str">
        <f t="shared" si="63"/>
        <v/>
      </c>
      <c r="CH218" s="7" t="str">
        <f t="shared" si="64"/>
        <v/>
      </c>
      <c r="CI218" s="7" t="str">
        <f t="shared" si="65"/>
        <v>Não</v>
      </c>
      <c r="CJ218" s="7" t="str">
        <f t="shared" si="66"/>
        <v/>
      </c>
      <c r="CK218" s="7"/>
      <c r="CL218" s="7"/>
      <c r="CM218" s="7"/>
      <c r="CN218" s="12"/>
      <c r="CO218" s="7"/>
      <c r="CP218" s="7" t="str">
        <f t="shared" ca="1" si="67"/>
        <v/>
      </c>
    </row>
    <row r="219" spans="1:94" x14ac:dyDescent="0.25">
      <c r="A219" s="7"/>
      <c r="B219" s="12"/>
      <c r="C219" s="7"/>
      <c r="D219" s="7"/>
      <c r="E219" s="7"/>
      <c r="F219" s="7" t="str">
        <f>IF(C219="","",IFERROR(INDEX(VEICULOS!$C:$C,MATCH(C219,VEICULOS!$A:$A,0)),"?")&amp;IF(D219="",""," + "&amp;IFERROR(INDEX(VEICULOS!$C:$C,MATCH(D219,VEICULOS!$A:$A,0)),"?"))&amp;IF(E219="",""," + "&amp;IFERROR(INDEX(VEICULOS!$C:$C,MATCH(E219,VEICULOS!$A:$A,0)),"?")))</f>
        <v/>
      </c>
      <c r="G219" s="7" t="str">
        <f>IF(C219="","",IFERROR(INDEX(VEICULOS!$I:$I,MATCH(C219,VEICULOS!$A:$A,0)),"Não cadastrado"))</f>
        <v/>
      </c>
      <c r="H219" s="7"/>
      <c r="I219" s="7" t="str">
        <f>IF(H219="","",IFERROR(INDEX(MOTORISTAS!$B:$B,MATCH(H219,MOTORISTAS!$A:$A,0)),"Não cadastrado"))</f>
        <v/>
      </c>
      <c r="J219" s="7"/>
      <c r="K219" s="7"/>
      <c r="L219" s="7" t="str">
        <f>IF(K219="","",IFERROR(INDEX(MOTORISTAS!$B:$B,MATCH(K219,MOTORISTAS!$A:$A,0)),"Não cadastrado"))</f>
        <v/>
      </c>
      <c r="M219" s="7" t="str">
        <f>IF(H219="","",IFERROR(INDEX(MOTORISTAS!$AA:$AA,MATCH(H219,MOTORISTAS!$A:$A,0)),"Não cadastrado"))</f>
        <v/>
      </c>
      <c r="N219" s="7" t="str">
        <f>IF(H219="","",IF(COUNTIFS(CONSULTAS!$C$2:$C$2000,H219,CONSULTAS!$E$2:$E$2000,"GR",CONSULTAS!$S$2:$S$2000,"Sim")&gt;0,"Sim","Não"))</f>
        <v/>
      </c>
      <c r="O219" s="7" t="str">
        <f>IF(H219="","",IFERROR(INDEX(CONSULTAS!$L:$L,MATCH(H219&amp;"#GR",CONSULTAS!$T:$T,0)),"—"))</f>
        <v/>
      </c>
      <c r="P219" s="13" t="str">
        <f>IF(H219="","",IFERROR(INDEX(CONSULTAS!$Q:$Q,MATCH(H219&amp;"#GR",CONSULTAS!$T:$T,0)),""))</f>
        <v/>
      </c>
      <c r="Q219" s="7" t="str">
        <f>IF(H219="","",IF(COUNTIFS(CONSULTAS!$C$2:$C$2000,H219,CONSULTAS!$E$2:$E$2000,"Seguradora",CONSULTAS!$S$2:$S$2000,"Sim")&gt;0,"Sim","Não"))</f>
        <v/>
      </c>
      <c r="R219" s="7" t="str">
        <f>IF(H219="","",IFERROR(INDEX(CONSULTAS!$L:$L,MATCH(H219&amp;"#Seguradora",CONSULTAS!$T:$T,0)),"—"))</f>
        <v/>
      </c>
      <c r="S219" s="13" t="str">
        <f>IF(H219="","",IFERROR(INDEX(CONSULTAS!$Q:$Q,MATCH(H219&amp;"#Seguradora",CONSULTAS!$T:$T,0)),""))</f>
        <v/>
      </c>
      <c r="T219" s="10" t="str">
        <f>IF(H219="","",IFERROR(INDEX(CONSULTAS!$N:$N,MATCH(H219&amp;"#GR",CONSULTAS!$T:$T,0)),""))</f>
        <v/>
      </c>
      <c r="U219" s="7" t="str">
        <f>IF(K219="","N/A",IF(AND(COUNTIFS(CONSULTAS!$C$2:$C$2000,K219,CONSULTAS!$E$2:$E$2000,"GR",CONSULTAS!$S$2:$S$2000,"Sim")&gt;0,COUNTIFS(CONSULTAS!$C$2:$C$2000,K219,CONSULTAS!$E$2:$E$2000,"Seguradora",CONSULTAS!$S$2:$S$2000,"Sim")&gt;0),"Sim","Não"))</f>
        <v>N/A</v>
      </c>
      <c r="V219" s="7" t="str">
        <f>IF(C219="","",IFERROR(INDEX(VEICULOS!$X:$X,MATCH(C219,VEICULOS!$A:$A,0)),"Não"))</f>
        <v/>
      </c>
      <c r="W219" s="7"/>
      <c r="X219" s="7"/>
      <c r="Y219" s="7"/>
      <c r="Z219" s="10"/>
      <c r="AA219" s="7"/>
      <c r="AB219" s="10" t="str">
        <f t="shared" si="51"/>
        <v/>
      </c>
      <c r="AC219" s="7">
        <f>IF(OR(Y219="",AB219=""),0,SUMPRODUCT((PGR_REGRAS!$C$2:$C$61=Y219)*(PGR_REGRAS!$D$2:$D$61&lt;=AB219)*(PGR_REGRAS!$E$2:$E$61&gt;=AB219)*(PGR_REGRAS!$C$2:$C$61&lt;&gt;"")*ROW(PGR_REGRAS!$C$2:$C$61)))</f>
        <v>0</v>
      </c>
      <c r="AD219" s="7" t="str">
        <f>IF(AC219=0,IF(Y219="","","Sem regra - consultar seguradora"),INDEX(PGR_REGRAS!$A:$A,AC219))</f>
        <v/>
      </c>
      <c r="AE219" s="7" t="str">
        <f>IF(AC219=0,"",INDEX(PGR_REGRAS!$T:$T,AC219))</f>
        <v/>
      </c>
      <c r="AF219" s="7" t="str">
        <f>IF(AC219=0,"",INDEX(PGR_REGRAS!$I:$I,AC219))</f>
        <v/>
      </c>
      <c r="AG219" s="7" t="str">
        <f>IF(AC219=0,"",INDEX(PGR_REGRAS!$K:$K,AC219))</f>
        <v/>
      </c>
      <c r="AH219" s="7" t="str">
        <f t="shared" si="52"/>
        <v/>
      </c>
      <c r="AI219" s="7"/>
      <c r="AJ219" s="7"/>
      <c r="AK219" s="7"/>
      <c r="AL219" s="7"/>
      <c r="AM219" s="7"/>
      <c r="AN219" s="7"/>
      <c r="AO219" s="13"/>
      <c r="AP219" s="12"/>
      <c r="AQ219" s="12"/>
      <c r="AR219" s="7" t="str">
        <f>IF(C219="","",IFERROR(INDEX(RASTREADORES!$F:$F,MATCH(C219&amp;"#Principal",RASTREADORES!$Y:$Y,0))&amp;" ("&amp;INDEX(RASTREADORES!$G:$G,MATCH(C219&amp;"#Principal",RASTREADORES!$Y:$Y,0))&amp;")","Sem rastreador principal"))</f>
        <v/>
      </c>
      <c r="AS219" s="7" t="str">
        <f>IF(C219="","",IFERROR(INDEX(RASTREADORES!$H:$H,MATCH(C219&amp;"#Principal",RASTREADORES!$Y:$Y,0)),"—"))</f>
        <v/>
      </c>
      <c r="AT219" s="7" t="str">
        <f>IF(C219="","",IFERROR(INDEX(RASTREADORES!$A:$A,MATCH(C219&amp;"#Redundante",RASTREADORES!$Y:$Y,0)),IFERROR(INDEX(RASTREADORES!$A:$A,MATCH(C219&amp;"#Isca retornável",RASTREADORES!$Y:$Y,0)),IFERROR(INDEX(RASTREADORES!$A:$A,MATCH(C219&amp;"#Isca descartável",RASTREADORES!$Y:$Y,0)),"Nenhum"))))</f>
        <v/>
      </c>
      <c r="AU219" s="7" t="str">
        <f>IF(C219="","",IFERROR(INDEX(RASTREADORES!$L:$L,MATCH(C219&amp;"#Principal",RASTREADORES!$Y:$Y,0)),""))</f>
        <v/>
      </c>
      <c r="AV219" s="7" t="str">
        <f>IF(C219="","",IF(COUNTIFS(ESPELHAMENTOS!$B$2:$B$2000,C219,ESPELHAMENTOS!$O$2:$O$2000,"Sim")&gt;0,"Sim","Não"))</f>
        <v/>
      </c>
      <c r="AW219" s="7" t="str">
        <f>IF(C219="","",COUNTIFS(ESPELHAMENTOS!$B$2:$B$2000,C219,ESPELHAMENTOS!$O$2:$O$2000,"Sim"))</f>
        <v/>
      </c>
      <c r="AX219" s="7" t="str">
        <f>IF(C219="","",IF(COUNTIFS(ESPELHAMENTOS!$B$2:$B$2000,C219,ESPELHAMENTOS!$O$2:$O$2000,"Sim",ESPELHAMENTOS!$E$2:$E$2000,"GR transportadora")&gt;0,"Sim","Não"))</f>
        <v/>
      </c>
      <c r="AY219" s="7" t="str">
        <f>IF(OR(AQ219="",C219=""),"",IFERROR(ROUND((AQ219-SUMPRODUCT(MIN((ESPELHAMENTOS!$C$2:$C$2000=A219)*ESPELHAMENTOS!$H$2:$H$2000+(ESPELHAMENTOS!$C$2:$C$2000&lt;&gt;A219)*99999)))*24,1),""))</f>
        <v/>
      </c>
      <c r="AZ219" s="7" t="str">
        <f ca="1">IF(C219="","",IF(COUNTIFS(CHECKLISTS!$B$2:$B$2000,C219,CHECKLISTS!$AH$2:$AH$2000,"Válido",CHECKLISTS!$AG$2:$AG$2000,"&gt;="&amp;INT(IF(AO219="",TODAY(),AO219)))+COUNTIFS(CHECKLISTS!$B$2:$B$2000,C219,CHECKLISTS!$AH$2:$AH$2000,"Vence &lt;=7d",CHECKLISTS!$AG$2:$AG$2000,"&gt;="&amp;INT(IF(AO219="",TODAY(),AO219)))&gt;0,"Sim","Não"))</f>
        <v/>
      </c>
      <c r="BA219" s="13" t="str">
        <f>IF(C219="","",IF(COUNTIFS(CHECKLISTS!$B$2:$B$2000,C219,CHECKLISTS!$AF$2:$AF$2000,"Aprovado")=0,"",SUMPRODUCT(MAX((CHECKLISTS!$B$2:$B$2000=C219)*CHECKLISTS!$AG$2:$AG$2000))))</f>
        <v/>
      </c>
      <c r="BB219" s="7" t="str">
        <f>IF(A219="","",IF(COUNTIFS(SMP!$B$2:$B$2000,A219,SMP!$I$2:$I$2000,"Liberada")+COUNTIFS(SMP!$B$2:$B$2000,A219,SMP!$I$2:$I$2000,"Em andamento")+COUNTIFS(SMP!$B$2:$B$2000,A219,SMP!$I$2:$I$2000,"Finalizada")&gt;0,"Sim","Não"))</f>
        <v/>
      </c>
      <c r="BC219" s="7" t="str">
        <f>IF(A219="","",IFERROR(INDEX(SMP!$A:$A,MATCH(A219,SMP!$B:$B,0)),"—"))</f>
        <v/>
      </c>
      <c r="BD219" s="7" t="str">
        <f>IF(A219="","",IFERROR(INDEX(SMP!$I:$I,MATCH(A219,SMP!$B:$B,0)),"Não aberta"))</f>
        <v/>
      </c>
      <c r="BE219" s="7" t="str">
        <f>IF(A219="","",IFERROR(INDEX(SMP!$D:$D,MATCH(A219,SMP!$B:$B,0)),""))</f>
        <v/>
      </c>
      <c r="BF219" s="7" t="str">
        <f>IF(A219="","",IF(COUNTIFS(AVERBACOES!$B$2:$B$2000,A219,AVERBACOES!$Q$2:$Q$2000,"Averbado completo")+COUNTIFS(AVERBACOES!$B$2:$B$2000,A219,AVERBACOES!$Q$2:$Q$2000,"Averbado CRT")+COUNTIFS(AVERBACOES!$B$2:$B$2000,A219,AVERBACOES!$Q$2:$Q$2000,"Averbado CT-e")+COUNTIFS(AVERBACOES!$B$2:$B$2000,A219,AVERBACOES!$Q$2:$Q$2000,"Averbado MDF-e")+COUNTIFS(AVERBACOES!$B$2:$B$2000,A219,AVERBACOES!$Q$2:$Q$2000,"Averbado pelo embarcador")&gt;0,"Sim","Não"))</f>
        <v/>
      </c>
      <c r="BG219" s="7" t="str">
        <f>IF(A219="","",IFERROR(INDEX(AVERBACOES!$L:$L,MATCH(A219,AVERBACOES!$B:$B,0)),"—"))</f>
        <v/>
      </c>
      <c r="BH219" s="7"/>
      <c r="BI219" s="7"/>
      <c r="BJ219" s="7"/>
      <c r="BK219" s="7"/>
      <c r="BL219" s="7"/>
      <c r="BM219" s="7">
        <f t="shared" si="53"/>
        <v>0</v>
      </c>
      <c r="BN219" s="7" t="str">
        <f t="shared" si="54"/>
        <v/>
      </c>
      <c r="BO219" s="7" t="str">
        <f t="shared" si="55"/>
        <v/>
      </c>
      <c r="BP219" s="7" t="str">
        <f t="shared" si="56"/>
        <v/>
      </c>
      <c r="BQ219" s="7" t="str">
        <f t="shared" si="57"/>
        <v/>
      </c>
      <c r="BR219" s="12"/>
      <c r="BS219" s="7" t="str">
        <f t="shared" si="58"/>
        <v/>
      </c>
      <c r="BT219" s="7" t="str">
        <f>IF(C219="","",IF(BV219=0,"Sem posição registrada",IFERROR(INDEX(POSICOES!$E:$E,MATCH(C219&amp;"#"&amp;ROUND(BV219*1440,0),POSICOES!$R:$R,0)),"?")))</f>
        <v/>
      </c>
      <c r="BU219" s="7" t="str">
        <f>IF(OR(C219="",BV219=0),"",IFERROR(INDEX(POSICOES!$F:$F,MATCH(C219&amp;"#"&amp;ROUND(BV219*1440,0),POSICOES!$R:$R,0))&amp;"/"&amp;INDEX(POSICOES!$G:$G,MATCH(C219&amp;"#"&amp;ROUND(BV219*1440,0),POSICOES!$R:$R,0))&amp;" - "&amp;INDEX(POSICOES!$H:$H,MATCH(C219&amp;"#"&amp;ROUND(BV219*1440,0),POSICOES!$R:$R,0)),""))</f>
        <v/>
      </c>
      <c r="BV219" s="14">
        <f>IF(C219="",0,SUMPRODUCT(MAX((POSICOES!$C$2:$C$3000=C219)*POSICOES!$B$2:$B$3000)))</f>
        <v>0</v>
      </c>
      <c r="BW219" s="7" t="str">
        <f t="shared" ca="1" si="59"/>
        <v/>
      </c>
      <c r="BX219" s="7" t="str">
        <f t="shared" ca="1" si="60"/>
        <v/>
      </c>
      <c r="BY219" s="12"/>
      <c r="BZ219" s="12"/>
      <c r="CA219" s="7" t="str">
        <f>IF(A219="","",IF(COUNTIFS(FRONTEIRA!$B$2:$B$2000,A219,FRONTEIRA!$AA$2:$AA$2000,"Sim")=0,"",ROUND(SUMIFS(FRONTEIRA!$Y$2:$Y$2000,FRONTEIRA!$B$2:$B$2000,A219,FRONTEIRA!$AA$2:$AA$2000,"Sim"),1)))</f>
        <v/>
      </c>
      <c r="CB219" s="7" t="str">
        <f>IF(A219="","",IFERROR(INDEX(FRONTEIRA!$L:$L,MATCH(A219,FRONTEIRA!$B:$B,0)),""))</f>
        <v/>
      </c>
      <c r="CC219" s="7" t="str">
        <f>IF(A219="","",IF(COUNTIFS(OCORRENCIAS!$B$2:$B$2000,A219,OCORRENCIAS!$Z$2:$Z$2000,"Sim")&gt;0,"Sim","Não"))</f>
        <v/>
      </c>
      <c r="CD219" s="7" t="str">
        <f t="shared" si="61"/>
        <v/>
      </c>
      <c r="CE219" s="7"/>
      <c r="CF219" s="7" t="str">
        <f t="shared" ca="1" si="62"/>
        <v xml:space="preserve">Motorista GR; Motorista seguradora; Veículo GR; Checklist; Espelhamento; SMP; Averbação; </v>
      </c>
      <c r="CG219" s="7" t="str">
        <f t="shared" si="63"/>
        <v/>
      </c>
      <c r="CH219" s="7" t="str">
        <f t="shared" si="64"/>
        <v/>
      </c>
      <c r="CI219" s="7" t="str">
        <f t="shared" si="65"/>
        <v>Não</v>
      </c>
      <c r="CJ219" s="7" t="str">
        <f t="shared" si="66"/>
        <v/>
      </c>
      <c r="CK219" s="7"/>
      <c r="CL219" s="7"/>
      <c r="CM219" s="7"/>
      <c r="CN219" s="12"/>
      <c r="CO219" s="7"/>
      <c r="CP219" s="7" t="str">
        <f t="shared" ca="1" si="67"/>
        <v/>
      </c>
    </row>
    <row r="220" spans="1:94" x14ac:dyDescent="0.25">
      <c r="A220" s="7"/>
      <c r="B220" s="12"/>
      <c r="C220" s="7"/>
      <c r="D220" s="7"/>
      <c r="E220" s="7"/>
      <c r="F220" s="7" t="str">
        <f>IF(C220="","",IFERROR(INDEX(VEICULOS!$C:$C,MATCH(C220,VEICULOS!$A:$A,0)),"?")&amp;IF(D220="",""," + "&amp;IFERROR(INDEX(VEICULOS!$C:$C,MATCH(D220,VEICULOS!$A:$A,0)),"?"))&amp;IF(E220="",""," + "&amp;IFERROR(INDEX(VEICULOS!$C:$C,MATCH(E220,VEICULOS!$A:$A,0)),"?")))</f>
        <v/>
      </c>
      <c r="G220" s="7" t="str">
        <f>IF(C220="","",IFERROR(INDEX(VEICULOS!$I:$I,MATCH(C220,VEICULOS!$A:$A,0)),"Não cadastrado"))</f>
        <v/>
      </c>
      <c r="H220" s="7"/>
      <c r="I220" s="7" t="str">
        <f>IF(H220="","",IFERROR(INDEX(MOTORISTAS!$B:$B,MATCH(H220,MOTORISTAS!$A:$A,0)),"Não cadastrado"))</f>
        <v/>
      </c>
      <c r="J220" s="7"/>
      <c r="K220" s="7"/>
      <c r="L220" s="7" t="str">
        <f>IF(K220="","",IFERROR(INDEX(MOTORISTAS!$B:$B,MATCH(K220,MOTORISTAS!$A:$A,0)),"Não cadastrado"))</f>
        <v/>
      </c>
      <c r="M220" s="7" t="str">
        <f>IF(H220="","",IFERROR(INDEX(MOTORISTAS!$AA:$AA,MATCH(H220,MOTORISTAS!$A:$A,0)),"Não cadastrado"))</f>
        <v/>
      </c>
      <c r="N220" s="7" t="str">
        <f>IF(H220="","",IF(COUNTIFS(CONSULTAS!$C$2:$C$2000,H220,CONSULTAS!$E$2:$E$2000,"GR",CONSULTAS!$S$2:$S$2000,"Sim")&gt;0,"Sim","Não"))</f>
        <v/>
      </c>
      <c r="O220" s="7" t="str">
        <f>IF(H220="","",IFERROR(INDEX(CONSULTAS!$L:$L,MATCH(H220&amp;"#GR",CONSULTAS!$T:$T,0)),"—"))</f>
        <v/>
      </c>
      <c r="P220" s="13" t="str">
        <f>IF(H220="","",IFERROR(INDEX(CONSULTAS!$Q:$Q,MATCH(H220&amp;"#GR",CONSULTAS!$T:$T,0)),""))</f>
        <v/>
      </c>
      <c r="Q220" s="7" t="str">
        <f>IF(H220="","",IF(COUNTIFS(CONSULTAS!$C$2:$C$2000,H220,CONSULTAS!$E$2:$E$2000,"Seguradora",CONSULTAS!$S$2:$S$2000,"Sim")&gt;0,"Sim","Não"))</f>
        <v/>
      </c>
      <c r="R220" s="7" t="str">
        <f>IF(H220="","",IFERROR(INDEX(CONSULTAS!$L:$L,MATCH(H220&amp;"#Seguradora",CONSULTAS!$T:$T,0)),"—"))</f>
        <v/>
      </c>
      <c r="S220" s="13" t="str">
        <f>IF(H220="","",IFERROR(INDEX(CONSULTAS!$Q:$Q,MATCH(H220&amp;"#Seguradora",CONSULTAS!$T:$T,0)),""))</f>
        <v/>
      </c>
      <c r="T220" s="10" t="str">
        <f>IF(H220="","",IFERROR(INDEX(CONSULTAS!$N:$N,MATCH(H220&amp;"#GR",CONSULTAS!$T:$T,0)),""))</f>
        <v/>
      </c>
      <c r="U220" s="7" t="str">
        <f>IF(K220="","N/A",IF(AND(COUNTIFS(CONSULTAS!$C$2:$C$2000,K220,CONSULTAS!$E$2:$E$2000,"GR",CONSULTAS!$S$2:$S$2000,"Sim")&gt;0,COUNTIFS(CONSULTAS!$C$2:$C$2000,K220,CONSULTAS!$E$2:$E$2000,"Seguradora",CONSULTAS!$S$2:$S$2000,"Sim")&gt;0),"Sim","Não"))</f>
        <v>N/A</v>
      </c>
      <c r="V220" s="7" t="str">
        <f>IF(C220="","",IFERROR(INDEX(VEICULOS!$X:$X,MATCH(C220,VEICULOS!$A:$A,0)),"Não"))</f>
        <v/>
      </c>
      <c r="W220" s="7"/>
      <c r="X220" s="7"/>
      <c r="Y220" s="7"/>
      <c r="Z220" s="10"/>
      <c r="AA220" s="7"/>
      <c r="AB220" s="10" t="str">
        <f t="shared" si="51"/>
        <v/>
      </c>
      <c r="AC220" s="7">
        <f>IF(OR(Y220="",AB220=""),0,SUMPRODUCT((PGR_REGRAS!$C$2:$C$61=Y220)*(PGR_REGRAS!$D$2:$D$61&lt;=AB220)*(PGR_REGRAS!$E$2:$E$61&gt;=AB220)*(PGR_REGRAS!$C$2:$C$61&lt;&gt;"")*ROW(PGR_REGRAS!$C$2:$C$61)))</f>
        <v>0</v>
      </c>
      <c r="AD220" s="7" t="str">
        <f>IF(AC220=0,IF(Y220="","","Sem regra - consultar seguradora"),INDEX(PGR_REGRAS!$A:$A,AC220))</f>
        <v/>
      </c>
      <c r="AE220" s="7" t="str">
        <f>IF(AC220=0,"",INDEX(PGR_REGRAS!$T:$T,AC220))</f>
        <v/>
      </c>
      <c r="AF220" s="7" t="str">
        <f>IF(AC220=0,"",INDEX(PGR_REGRAS!$I:$I,AC220))</f>
        <v/>
      </c>
      <c r="AG220" s="7" t="str">
        <f>IF(AC220=0,"",INDEX(PGR_REGRAS!$K:$K,AC220))</f>
        <v/>
      </c>
      <c r="AH220" s="7" t="str">
        <f t="shared" si="52"/>
        <v/>
      </c>
      <c r="AI220" s="7"/>
      <c r="AJ220" s="7"/>
      <c r="AK220" s="7"/>
      <c r="AL220" s="7"/>
      <c r="AM220" s="7"/>
      <c r="AN220" s="7"/>
      <c r="AO220" s="13"/>
      <c r="AP220" s="12"/>
      <c r="AQ220" s="12"/>
      <c r="AR220" s="7" t="str">
        <f>IF(C220="","",IFERROR(INDEX(RASTREADORES!$F:$F,MATCH(C220&amp;"#Principal",RASTREADORES!$Y:$Y,0))&amp;" ("&amp;INDEX(RASTREADORES!$G:$G,MATCH(C220&amp;"#Principal",RASTREADORES!$Y:$Y,0))&amp;")","Sem rastreador principal"))</f>
        <v/>
      </c>
      <c r="AS220" s="7" t="str">
        <f>IF(C220="","",IFERROR(INDEX(RASTREADORES!$H:$H,MATCH(C220&amp;"#Principal",RASTREADORES!$Y:$Y,0)),"—"))</f>
        <v/>
      </c>
      <c r="AT220" s="7" t="str">
        <f>IF(C220="","",IFERROR(INDEX(RASTREADORES!$A:$A,MATCH(C220&amp;"#Redundante",RASTREADORES!$Y:$Y,0)),IFERROR(INDEX(RASTREADORES!$A:$A,MATCH(C220&amp;"#Isca retornável",RASTREADORES!$Y:$Y,0)),IFERROR(INDEX(RASTREADORES!$A:$A,MATCH(C220&amp;"#Isca descartável",RASTREADORES!$Y:$Y,0)),"Nenhum"))))</f>
        <v/>
      </c>
      <c r="AU220" s="7" t="str">
        <f>IF(C220="","",IFERROR(INDEX(RASTREADORES!$L:$L,MATCH(C220&amp;"#Principal",RASTREADORES!$Y:$Y,0)),""))</f>
        <v/>
      </c>
      <c r="AV220" s="7" t="str">
        <f>IF(C220="","",IF(COUNTIFS(ESPELHAMENTOS!$B$2:$B$2000,C220,ESPELHAMENTOS!$O$2:$O$2000,"Sim")&gt;0,"Sim","Não"))</f>
        <v/>
      </c>
      <c r="AW220" s="7" t="str">
        <f>IF(C220="","",COUNTIFS(ESPELHAMENTOS!$B$2:$B$2000,C220,ESPELHAMENTOS!$O$2:$O$2000,"Sim"))</f>
        <v/>
      </c>
      <c r="AX220" s="7" t="str">
        <f>IF(C220="","",IF(COUNTIFS(ESPELHAMENTOS!$B$2:$B$2000,C220,ESPELHAMENTOS!$O$2:$O$2000,"Sim",ESPELHAMENTOS!$E$2:$E$2000,"GR transportadora")&gt;0,"Sim","Não"))</f>
        <v/>
      </c>
      <c r="AY220" s="7" t="str">
        <f>IF(OR(AQ220="",C220=""),"",IFERROR(ROUND((AQ220-SUMPRODUCT(MIN((ESPELHAMENTOS!$C$2:$C$2000=A220)*ESPELHAMENTOS!$H$2:$H$2000+(ESPELHAMENTOS!$C$2:$C$2000&lt;&gt;A220)*99999)))*24,1),""))</f>
        <v/>
      </c>
      <c r="AZ220" s="7" t="str">
        <f ca="1">IF(C220="","",IF(COUNTIFS(CHECKLISTS!$B$2:$B$2000,C220,CHECKLISTS!$AH$2:$AH$2000,"Válido",CHECKLISTS!$AG$2:$AG$2000,"&gt;="&amp;INT(IF(AO220="",TODAY(),AO220)))+COUNTIFS(CHECKLISTS!$B$2:$B$2000,C220,CHECKLISTS!$AH$2:$AH$2000,"Vence &lt;=7d",CHECKLISTS!$AG$2:$AG$2000,"&gt;="&amp;INT(IF(AO220="",TODAY(),AO220)))&gt;0,"Sim","Não"))</f>
        <v/>
      </c>
      <c r="BA220" s="13" t="str">
        <f>IF(C220="","",IF(COUNTIFS(CHECKLISTS!$B$2:$B$2000,C220,CHECKLISTS!$AF$2:$AF$2000,"Aprovado")=0,"",SUMPRODUCT(MAX((CHECKLISTS!$B$2:$B$2000=C220)*CHECKLISTS!$AG$2:$AG$2000))))</f>
        <v/>
      </c>
      <c r="BB220" s="7" t="str">
        <f>IF(A220="","",IF(COUNTIFS(SMP!$B$2:$B$2000,A220,SMP!$I$2:$I$2000,"Liberada")+COUNTIFS(SMP!$B$2:$B$2000,A220,SMP!$I$2:$I$2000,"Em andamento")+COUNTIFS(SMP!$B$2:$B$2000,A220,SMP!$I$2:$I$2000,"Finalizada")&gt;0,"Sim","Não"))</f>
        <v/>
      </c>
      <c r="BC220" s="7" t="str">
        <f>IF(A220="","",IFERROR(INDEX(SMP!$A:$A,MATCH(A220,SMP!$B:$B,0)),"—"))</f>
        <v/>
      </c>
      <c r="BD220" s="7" t="str">
        <f>IF(A220="","",IFERROR(INDEX(SMP!$I:$I,MATCH(A220,SMP!$B:$B,0)),"Não aberta"))</f>
        <v/>
      </c>
      <c r="BE220" s="7" t="str">
        <f>IF(A220="","",IFERROR(INDEX(SMP!$D:$D,MATCH(A220,SMP!$B:$B,0)),""))</f>
        <v/>
      </c>
      <c r="BF220" s="7" t="str">
        <f>IF(A220="","",IF(COUNTIFS(AVERBACOES!$B$2:$B$2000,A220,AVERBACOES!$Q$2:$Q$2000,"Averbado completo")+COUNTIFS(AVERBACOES!$B$2:$B$2000,A220,AVERBACOES!$Q$2:$Q$2000,"Averbado CRT")+COUNTIFS(AVERBACOES!$B$2:$B$2000,A220,AVERBACOES!$Q$2:$Q$2000,"Averbado CT-e")+COUNTIFS(AVERBACOES!$B$2:$B$2000,A220,AVERBACOES!$Q$2:$Q$2000,"Averbado MDF-e")+COUNTIFS(AVERBACOES!$B$2:$B$2000,A220,AVERBACOES!$Q$2:$Q$2000,"Averbado pelo embarcador")&gt;0,"Sim","Não"))</f>
        <v/>
      </c>
      <c r="BG220" s="7" t="str">
        <f>IF(A220="","",IFERROR(INDEX(AVERBACOES!$L:$L,MATCH(A220,AVERBACOES!$B:$B,0)),"—"))</f>
        <v/>
      </c>
      <c r="BH220" s="7"/>
      <c r="BI220" s="7"/>
      <c r="BJ220" s="7"/>
      <c r="BK220" s="7"/>
      <c r="BL220" s="7"/>
      <c r="BM220" s="7">
        <f t="shared" si="53"/>
        <v>0</v>
      </c>
      <c r="BN220" s="7" t="str">
        <f t="shared" si="54"/>
        <v/>
      </c>
      <c r="BO220" s="7" t="str">
        <f t="shared" si="55"/>
        <v/>
      </c>
      <c r="BP220" s="7" t="str">
        <f t="shared" si="56"/>
        <v/>
      </c>
      <c r="BQ220" s="7" t="str">
        <f t="shared" si="57"/>
        <v/>
      </c>
      <c r="BR220" s="12"/>
      <c r="BS220" s="7" t="str">
        <f t="shared" si="58"/>
        <v/>
      </c>
      <c r="BT220" s="7" t="str">
        <f>IF(C220="","",IF(BV220=0,"Sem posição registrada",IFERROR(INDEX(POSICOES!$E:$E,MATCH(C220&amp;"#"&amp;ROUND(BV220*1440,0),POSICOES!$R:$R,0)),"?")))</f>
        <v/>
      </c>
      <c r="BU220" s="7" t="str">
        <f>IF(OR(C220="",BV220=0),"",IFERROR(INDEX(POSICOES!$F:$F,MATCH(C220&amp;"#"&amp;ROUND(BV220*1440,0),POSICOES!$R:$R,0))&amp;"/"&amp;INDEX(POSICOES!$G:$G,MATCH(C220&amp;"#"&amp;ROUND(BV220*1440,0),POSICOES!$R:$R,0))&amp;" - "&amp;INDEX(POSICOES!$H:$H,MATCH(C220&amp;"#"&amp;ROUND(BV220*1440,0),POSICOES!$R:$R,0)),""))</f>
        <v/>
      </c>
      <c r="BV220" s="14">
        <f>IF(C220="",0,SUMPRODUCT(MAX((POSICOES!$C$2:$C$3000=C220)*POSICOES!$B$2:$B$3000)))</f>
        <v>0</v>
      </c>
      <c r="BW220" s="7" t="str">
        <f t="shared" ca="1" si="59"/>
        <v/>
      </c>
      <c r="BX220" s="7" t="str">
        <f t="shared" ca="1" si="60"/>
        <v/>
      </c>
      <c r="BY220" s="12"/>
      <c r="BZ220" s="12"/>
      <c r="CA220" s="7" t="str">
        <f>IF(A220="","",IF(COUNTIFS(FRONTEIRA!$B$2:$B$2000,A220,FRONTEIRA!$AA$2:$AA$2000,"Sim")=0,"",ROUND(SUMIFS(FRONTEIRA!$Y$2:$Y$2000,FRONTEIRA!$B$2:$B$2000,A220,FRONTEIRA!$AA$2:$AA$2000,"Sim"),1)))</f>
        <v/>
      </c>
      <c r="CB220" s="7" t="str">
        <f>IF(A220="","",IFERROR(INDEX(FRONTEIRA!$L:$L,MATCH(A220,FRONTEIRA!$B:$B,0)),""))</f>
        <v/>
      </c>
      <c r="CC220" s="7" t="str">
        <f>IF(A220="","",IF(COUNTIFS(OCORRENCIAS!$B$2:$B$2000,A220,OCORRENCIAS!$Z$2:$Z$2000,"Sim")&gt;0,"Sim","Não"))</f>
        <v/>
      </c>
      <c r="CD220" s="7" t="str">
        <f t="shared" si="61"/>
        <v/>
      </c>
      <c r="CE220" s="7"/>
      <c r="CF220" s="7" t="str">
        <f t="shared" ca="1" si="62"/>
        <v xml:space="preserve">Motorista GR; Motorista seguradora; Veículo GR; Checklist; Espelhamento; SMP; Averbação; </v>
      </c>
      <c r="CG220" s="7" t="str">
        <f t="shared" si="63"/>
        <v/>
      </c>
      <c r="CH220" s="7" t="str">
        <f t="shared" si="64"/>
        <v/>
      </c>
      <c r="CI220" s="7" t="str">
        <f t="shared" si="65"/>
        <v>Não</v>
      </c>
      <c r="CJ220" s="7" t="str">
        <f t="shared" si="66"/>
        <v/>
      </c>
      <c r="CK220" s="7"/>
      <c r="CL220" s="7"/>
      <c r="CM220" s="7"/>
      <c r="CN220" s="12"/>
      <c r="CO220" s="7"/>
      <c r="CP220" s="7" t="str">
        <f t="shared" ca="1" si="67"/>
        <v/>
      </c>
    </row>
    <row r="221" spans="1:94" x14ac:dyDescent="0.25">
      <c r="A221" s="7"/>
      <c r="B221" s="12"/>
      <c r="C221" s="7"/>
      <c r="D221" s="7"/>
      <c r="E221" s="7"/>
      <c r="F221" s="7" t="str">
        <f>IF(C221="","",IFERROR(INDEX(VEICULOS!$C:$C,MATCH(C221,VEICULOS!$A:$A,0)),"?")&amp;IF(D221="",""," + "&amp;IFERROR(INDEX(VEICULOS!$C:$C,MATCH(D221,VEICULOS!$A:$A,0)),"?"))&amp;IF(E221="",""," + "&amp;IFERROR(INDEX(VEICULOS!$C:$C,MATCH(E221,VEICULOS!$A:$A,0)),"?")))</f>
        <v/>
      </c>
      <c r="G221" s="7" t="str">
        <f>IF(C221="","",IFERROR(INDEX(VEICULOS!$I:$I,MATCH(C221,VEICULOS!$A:$A,0)),"Não cadastrado"))</f>
        <v/>
      </c>
      <c r="H221" s="7"/>
      <c r="I221" s="7" t="str">
        <f>IF(H221="","",IFERROR(INDEX(MOTORISTAS!$B:$B,MATCH(H221,MOTORISTAS!$A:$A,0)),"Não cadastrado"))</f>
        <v/>
      </c>
      <c r="J221" s="7"/>
      <c r="K221" s="7"/>
      <c r="L221" s="7" t="str">
        <f>IF(K221="","",IFERROR(INDEX(MOTORISTAS!$B:$B,MATCH(K221,MOTORISTAS!$A:$A,0)),"Não cadastrado"))</f>
        <v/>
      </c>
      <c r="M221" s="7" t="str">
        <f>IF(H221="","",IFERROR(INDEX(MOTORISTAS!$AA:$AA,MATCH(H221,MOTORISTAS!$A:$A,0)),"Não cadastrado"))</f>
        <v/>
      </c>
      <c r="N221" s="7" t="str">
        <f>IF(H221="","",IF(COUNTIFS(CONSULTAS!$C$2:$C$2000,H221,CONSULTAS!$E$2:$E$2000,"GR",CONSULTAS!$S$2:$S$2000,"Sim")&gt;0,"Sim","Não"))</f>
        <v/>
      </c>
      <c r="O221" s="7" t="str">
        <f>IF(H221="","",IFERROR(INDEX(CONSULTAS!$L:$L,MATCH(H221&amp;"#GR",CONSULTAS!$T:$T,0)),"—"))</f>
        <v/>
      </c>
      <c r="P221" s="13" t="str">
        <f>IF(H221="","",IFERROR(INDEX(CONSULTAS!$Q:$Q,MATCH(H221&amp;"#GR",CONSULTAS!$T:$T,0)),""))</f>
        <v/>
      </c>
      <c r="Q221" s="7" t="str">
        <f>IF(H221="","",IF(COUNTIFS(CONSULTAS!$C$2:$C$2000,H221,CONSULTAS!$E$2:$E$2000,"Seguradora",CONSULTAS!$S$2:$S$2000,"Sim")&gt;0,"Sim","Não"))</f>
        <v/>
      </c>
      <c r="R221" s="7" t="str">
        <f>IF(H221="","",IFERROR(INDEX(CONSULTAS!$L:$L,MATCH(H221&amp;"#Seguradora",CONSULTAS!$T:$T,0)),"—"))</f>
        <v/>
      </c>
      <c r="S221" s="13" t="str">
        <f>IF(H221="","",IFERROR(INDEX(CONSULTAS!$Q:$Q,MATCH(H221&amp;"#Seguradora",CONSULTAS!$T:$T,0)),""))</f>
        <v/>
      </c>
      <c r="T221" s="10" t="str">
        <f>IF(H221="","",IFERROR(INDEX(CONSULTAS!$N:$N,MATCH(H221&amp;"#GR",CONSULTAS!$T:$T,0)),""))</f>
        <v/>
      </c>
      <c r="U221" s="7" t="str">
        <f>IF(K221="","N/A",IF(AND(COUNTIFS(CONSULTAS!$C$2:$C$2000,K221,CONSULTAS!$E$2:$E$2000,"GR",CONSULTAS!$S$2:$S$2000,"Sim")&gt;0,COUNTIFS(CONSULTAS!$C$2:$C$2000,K221,CONSULTAS!$E$2:$E$2000,"Seguradora",CONSULTAS!$S$2:$S$2000,"Sim")&gt;0),"Sim","Não"))</f>
        <v>N/A</v>
      </c>
      <c r="V221" s="7" t="str">
        <f>IF(C221="","",IFERROR(INDEX(VEICULOS!$X:$X,MATCH(C221,VEICULOS!$A:$A,0)),"Não"))</f>
        <v/>
      </c>
      <c r="W221" s="7"/>
      <c r="X221" s="7"/>
      <c r="Y221" s="7"/>
      <c r="Z221" s="10"/>
      <c r="AA221" s="7"/>
      <c r="AB221" s="10" t="str">
        <f t="shared" si="51"/>
        <v/>
      </c>
      <c r="AC221" s="7">
        <f>IF(OR(Y221="",AB221=""),0,SUMPRODUCT((PGR_REGRAS!$C$2:$C$61=Y221)*(PGR_REGRAS!$D$2:$D$61&lt;=AB221)*(PGR_REGRAS!$E$2:$E$61&gt;=AB221)*(PGR_REGRAS!$C$2:$C$61&lt;&gt;"")*ROW(PGR_REGRAS!$C$2:$C$61)))</f>
        <v>0</v>
      </c>
      <c r="AD221" s="7" t="str">
        <f>IF(AC221=0,IF(Y221="","","Sem regra - consultar seguradora"),INDEX(PGR_REGRAS!$A:$A,AC221))</f>
        <v/>
      </c>
      <c r="AE221" s="7" t="str">
        <f>IF(AC221=0,"",INDEX(PGR_REGRAS!$T:$T,AC221))</f>
        <v/>
      </c>
      <c r="AF221" s="7" t="str">
        <f>IF(AC221=0,"",INDEX(PGR_REGRAS!$I:$I,AC221))</f>
        <v/>
      </c>
      <c r="AG221" s="7" t="str">
        <f>IF(AC221=0,"",INDEX(PGR_REGRAS!$K:$K,AC221))</f>
        <v/>
      </c>
      <c r="AH221" s="7" t="str">
        <f t="shared" si="52"/>
        <v/>
      </c>
      <c r="AI221" s="7"/>
      <c r="AJ221" s="7"/>
      <c r="AK221" s="7"/>
      <c r="AL221" s="7"/>
      <c r="AM221" s="7"/>
      <c r="AN221" s="7"/>
      <c r="AO221" s="13"/>
      <c r="AP221" s="12"/>
      <c r="AQ221" s="12"/>
      <c r="AR221" s="7" t="str">
        <f>IF(C221="","",IFERROR(INDEX(RASTREADORES!$F:$F,MATCH(C221&amp;"#Principal",RASTREADORES!$Y:$Y,0))&amp;" ("&amp;INDEX(RASTREADORES!$G:$G,MATCH(C221&amp;"#Principal",RASTREADORES!$Y:$Y,0))&amp;")","Sem rastreador principal"))</f>
        <v/>
      </c>
      <c r="AS221" s="7" t="str">
        <f>IF(C221="","",IFERROR(INDEX(RASTREADORES!$H:$H,MATCH(C221&amp;"#Principal",RASTREADORES!$Y:$Y,0)),"—"))</f>
        <v/>
      </c>
      <c r="AT221" s="7" t="str">
        <f>IF(C221="","",IFERROR(INDEX(RASTREADORES!$A:$A,MATCH(C221&amp;"#Redundante",RASTREADORES!$Y:$Y,0)),IFERROR(INDEX(RASTREADORES!$A:$A,MATCH(C221&amp;"#Isca retornável",RASTREADORES!$Y:$Y,0)),IFERROR(INDEX(RASTREADORES!$A:$A,MATCH(C221&amp;"#Isca descartável",RASTREADORES!$Y:$Y,0)),"Nenhum"))))</f>
        <v/>
      </c>
      <c r="AU221" s="7" t="str">
        <f>IF(C221="","",IFERROR(INDEX(RASTREADORES!$L:$L,MATCH(C221&amp;"#Principal",RASTREADORES!$Y:$Y,0)),""))</f>
        <v/>
      </c>
      <c r="AV221" s="7" t="str">
        <f>IF(C221="","",IF(COUNTIFS(ESPELHAMENTOS!$B$2:$B$2000,C221,ESPELHAMENTOS!$O$2:$O$2000,"Sim")&gt;0,"Sim","Não"))</f>
        <v/>
      </c>
      <c r="AW221" s="7" t="str">
        <f>IF(C221="","",COUNTIFS(ESPELHAMENTOS!$B$2:$B$2000,C221,ESPELHAMENTOS!$O$2:$O$2000,"Sim"))</f>
        <v/>
      </c>
      <c r="AX221" s="7" t="str">
        <f>IF(C221="","",IF(COUNTIFS(ESPELHAMENTOS!$B$2:$B$2000,C221,ESPELHAMENTOS!$O$2:$O$2000,"Sim",ESPELHAMENTOS!$E$2:$E$2000,"GR transportadora")&gt;0,"Sim","Não"))</f>
        <v/>
      </c>
      <c r="AY221" s="7" t="str">
        <f>IF(OR(AQ221="",C221=""),"",IFERROR(ROUND((AQ221-SUMPRODUCT(MIN((ESPELHAMENTOS!$C$2:$C$2000=A221)*ESPELHAMENTOS!$H$2:$H$2000+(ESPELHAMENTOS!$C$2:$C$2000&lt;&gt;A221)*99999)))*24,1),""))</f>
        <v/>
      </c>
      <c r="AZ221" s="7" t="str">
        <f ca="1">IF(C221="","",IF(COUNTIFS(CHECKLISTS!$B$2:$B$2000,C221,CHECKLISTS!$AH$2:$AH$2000,"Válido",CHECKLISTS!$AG$2:$AG$2000,"&gt;="&amp;INT(IF(AO221="",TODAY(),AO221)))+COUNTIFS(CHECKLISTS!$B$2:$B$2000,C221,CHECKLISTS!$AH$2:$AH$2000,"Vence &lt;=7d",CHECKLISTS!$AG$2:$AG$2000,"&gt;="&amp;INT(IF(AO221="",TODAY(),AO221)))&gt;0,"Sim","Não"))</f>
        <v/>
      </c>
      <c r="BA221" s="13" t="str">
        <f>IF(C221="","",IF(COUNTIFS(CHECKLISTS!$B$2:$B$2000,C221,CHECKLISTS!$AF$2:$AF$2000,"Aprovado")=0,"",SUMPRODUCT(MAX((CHECKLISTS!$B$2:$B$2000=C221)*CHECKLISTS!$AG$2:$AG$2000))))</f>
        <v/>
      </c>
      <c r="BB221" s="7" t="str">
        <f>IF(A221="","",IF(COUNTIFS(SMP!$B$2:$B$2000,A221,SMP!$I$2:$I$2000,"Liberada")+COUNTIFS(SMP!$B$2:$B$2000,A221,SMP!$I$2:$I$2000,"Em andamento")+COUNTIFS(SMP!$B$2:$B$2000,A221,SMP!$I$2:$I$2000,"Finalizada")&gt;0,"Sim","Não"))</f>
        <v/>
      </c>
      <c r="BC221" s="7" t="str">
        <f>IF(A221="","",IFERROR(INDEX(SMP!$A:$A,MATCH(A221,SMP!$B:$B,0)),"—"))</f>
        <v/>
      </c>
      <c r="BD221" s="7" t="str">
        <f>IF(A221="","",IFERROR(INDEX(SMP!$I:$I,MATCH(A221,SMP!$B:$B,0)),"Não aberta"))</f>
        <v/>
      </c>
      <c r="BE221" s="7" t="str">
        <f>IF(A221="","",IFERROR(INDEX(SMP!$D:$D,MATCH(A221,SMP!$B:$B,0)),""))</f>
        <v/>
      </c>
      <c r="BF221" s="7" t="str">
        <f>IF(A221="","",IF(COUNTIFS(AVERBACOES!$B$2:$B$2000,A221,AVERBACOES!$Q$2:$Q$2000,"Averbado completo")+COUNTIFS(AVERBACOES!$B$2:$B$2000,A221,AVERBACOES!$Q$2:$Q$2000,"Averbado CRT")+COUNTIFS(AVERBACOES!$B$2:$B$2000,A221,AVERBACOES!$Q$2:$Q$2000,"Averbado CT-e")+COUNTIFS(AVERBACOES!$B$2:$B$2000,A221,AVERBACOES!$Q$2:$Q$2000,"Averbado MDF-e")+COUNTIFS(AVERBACOES!$B$2:$B$2000,A221,AVERBACOES!$Q$2:$Q$2000,"Averbado pelo embarcador")&gt;0,"Sim","Não"))</f>
        <v/>
      </c>
      <c r="BG221" s="7" t="str">
        <f>IF(A221="","",IFERROR(INDEX(AVERBACOES!$L:$L,MATCH(A221,AVERBACOES!$B:$B,0)),"—"))</f>
        <v/>
      </c>
      <c r="BH221" s="7"/>
      <c r="BI221" s="7"/>
      <c r="BJ221" s="7"/>
      <c r="BK221" s="7"/>
      <c r="BL221" s="7"/>
      <c r="BM221" s="7">
        <f t="shared" si="53"/>
        <v>0</v>
      </c>
      <c r="BN221" s="7" t="str">
        <f t="shared" si="54"/>
        <v/>
      </c>
      <c r="BO221" s="7" t="str">
        <f t="shared" si="55"/>
        <v/>
      </c>
      <c r="BP221" s="7" t="str">
        <f t="shared" si="56"/>
        <v/>
      </c>
      <c r="BQ221" s="7" t="str">
        <f t="shared" si="57"/>
        <v/>
      </c>
      <c r="BR221" s="12"/>
      <c r="BS221" s="7" t="str">
        <f t="shared" si="58"/>
        <v/>
      </c>
      <c r="BT221" s="7" t="str">
        <f>IF(C221="","",IF(BV221=0,"Sem posição registrada",IFERROR(INDEX(POSICOES!$E:$E,MATCH(C221&amp;"#"&amp;ROUND(BV221*1440,0),POSICOES!$R:$R,0)),"?")))</f>
        <v/>
      </c>
      <c r="BU221" s="7" t="str">
        <f>IF(OR(C221="",BV221=0),"",IFERROR(INDEX(POSICOES!$F:$F,MATCH(C221&amp;"#"&amp;ROUND(BV221*1440,0),POSICOES!$R:$R,0))&amp;"/"&amp;INDEX(POSICOES!$G:$G,MATCH(C221&amp;"#"&amp;ROUND(BV221*1440,0),POSICOES!$R:$R,0))&amp;" - "&amp;INDEX(POSICOES!$H:$H,MATCH(C221&amp;"#"&amp;ROUND(BV221*1440,0),POSICOES!$R:$R,0)),""))</f>
        <v/>
      </c>
      <c r="BV221" s="14">
        <f>IF(C221="",0,SUMPRODUCT(MAX((POSICOES!$C$2:$C$3000=C221)*POSICOES!$B$2:$B$3000)))</f>
        <v>0</v>
      </c>
      <c r="BW221" s="7" t="str">
        <f t="shared" ca="1" si="59"/>
        <v/>
      </c>
      <c r="BX221" s="7" t="str">
        <f t="shared" ca="1" si="60"/>
        <v/>
      </c>
      <c r="BY221" s="12"/>
      <c r="BZ221" s="12"/>
      <c r="CA221" s="7" t="str">
        <f>IF(A221="","",IF(COUNTIFS(FRONTEIRA!$B$2:$B$2000,A221,FRONTEIRA!$AA$2:$AA$2000,"Sim")=0,"",ROUND(SUMIFS(FRONTEIRA!$Y$2:$Y$2000,FRONTEIRA!$B$2:$B$2000,A221,FRONTEIRA!$AA$2:$AA$2000,"Sim"),1)))</f>
        <v/>
      </c>
      <c r="CB221" s="7" t="str">
        <f>IF(A221="","",IFERROR(INDEX(FRONTEIRA!$L:$L,MATCH(A221,FRONTEIRA!$B:$B,0)),""))</f>
        <v/>
      </c>
      <c r="CC221" s="7" t="str">
        <f>IF(A221="","",IF(COUNTIFS(OCORRENCIAS!$B$2:$B$2000,A221,OCORRENCIAS!$Z$2:$Z$2000,"Sim")&gt;0,"Sim","Não"))</f>
        <v/>
      </c>
      <c r="CD221" s="7" t="str">
        <f t="shared" si="61"/>
        <v/>
      </c>
      <c r="CE221" s="7"/>
      <c r="CF221" s="7" t="str">
        <f t="shared" ca="1" si="62"/>
        <v xml:space="preserve">Motorista GR; Motorista seguradora; Veículo GR; Checklist; Espelhamento; SMP; Averbação; </v>
      </c>
      <c r="CG221" s="7" t="str">
        <f t="shared" si="63"/>
        <v/>
      </c>
      <c r="CH221" s="7" t="str">
        <f t="shared" si="64"/>
        <v/>
      </c>
      <c r="CI221" s="7" t="str">
        <f t="shared" si="65"/>
        <v>Não</v>
      </c>
      <c r="CJ221" s="7" t="str">
        <f t="shared" si="66"/>
        <v/>
      </c>
      <c r="CK221" s="7"/>
      <c r="CL221" s="7"/>
      <c r="CM221" s="7"/>
      <c r="CN221" s="12"/>
      <c r="CO221" s="7"/>
      <c r="CP221" s="7" t="str">
        <f t="shared" ca="1" si="67"/>
        <v/>
      </c>
    </row>
    <row r="222" spans="1:94" x14ac:dyDescent="0.25">
      <c r="A222" s="7"/>
      <c r="B222" s="12"/>
      <c r="C222" s="7"/>
      <c r="D222" s="7"/>
      <c r="E222" s="7"/>
      <c r="F222" s="7" t="str">
        <f>IF(C222="","",IFERROR(INDEX(VEICULOS!$C:$C,MATCH(C222,VEICULOS!$A:$A,0)),"?")&amp;IF(D222="",""," + "&amp;IFERROR(INDEX(VEICULOS!$C:$C,MATCH(D222,VEICULOS!$A:$A,0)),"?"))&amp;IF(E222="",""," + "&amp;IFERROR(INDEX(VEICULOS!$C:$C,MATCH(E222,VEICULOS!$A:$A,0)),"?")))</f>
        <v/>
      </c>
      <c r="G222" s="7" t="str">
        <f>IF(C222="","",IFERROR(INDEX(VEICULOS!$I:$I,MATCH(C222,VEICULOS!$A:$A,0)),"Não cadastrado"))</f>
        <v/>
      </c>
      <c r="H222" s="7"/>
      <c r="I222" s="7" t="str">
        <f>IF(H222="","",IFERROR(INDEX(MOTORISTAS!$B:$B,MATCH(H222,MOTORISTAS!$A:$A,0)),"Não cadastrado"))</f>
        <v/>
      </c>
      <c r="J222" s="7"/>
      <c r="K222" s="7"/>
      <c r="L222" s="7" t="str">
        <f>IF(K222="","",IFERROR(INDEX(MOTORISTAS!$B:$B,MATCH(K222,MOTORISTAS!$A:$A,0)),"Não cadastrado"))</f>
        <v/>
      </c>
      <c r="M222" s="7" t="str">
        <f>IF(H222="","",IFERROR(INDEX(MOTORISTAS!$AA:$AA,MATCH(H222,MOTORISTAS!$A:$A,0)),"Não cadastrado"))</f>
        <v/>
      </c>
      <c r="N222" s="7" t="str">
        <f>IF(H222="","",IF(COUNTIFS(CONSULTAS!$C$2:$C$2000,H222,CONSULTAS!$E$2:$E$2000,"GR",CONSULTAS!$S$2:$S$2000,"Sim")&gt;0,"Sim","Não"))</f>
        <v/>
      </c>
      <c r="O222" s="7" t="str">
        <f>IF(H222="","",IFERROR(INDEX(CONSULTAS!$L:$L,MATCH(H222&amp;"#GR",CONSULTAS!$T:$T,0)),"—"))</f>
        <v/>
      </c>
      <c r="P222" s="13" t="str">
        <f>IF(H222="","",IFERROR(INDEX(CONSULTAS!$Q:$Q,MATCH(H222&amp;"#GR",CONSULTAS!$T:$T,0)),""))</f>
        <v/>
      </c>
      <c r="Q222" s="7" t="str">
        <f>IF(H222="","",IF(COUNTIFS(CONSULTAS!$C$2:$C$2000,H222,CONSULTAS!$E$2:$E$2000,"Seguradora",CONSULTAS!$S$2:$S$2000,"Sim")&gt;0,"Sim","Não"))</f>
        <v/>
      </c>
      <c r="R222" s="7" t="str">
        <f>IF(H222="","",IFERROR(INDEX(CONSULTAS!$L:$L,MATCH(H222&amp;"#Seguradora",CONSULTAS!$T:$T,0)),"—"))</f>
        <v/>
      </c>
      <c r="S222" s="13" t="str">
        <f>IF(H222="","",IFERROR(INDEX(CONSULTAS!$Q:$Q,MATCH(H222&amp;"#Seguradora",CONSULTAS!$T:$T,0)),""))</f>
        <v/>
      </c>
      <c r="T222" s="10" t="str">
        <f>IF(H222="","",IFERROR(INDEX(CONSULTAS!$N:$N,MATCH(H222&amp;"#GR",CONSULTAS!$T:$T,0)),""))</f>
        <v/>
      </c>
      <c r="U222" s="7" t="str">
        <f>IF(K222="","N/A",IF(AND(COUNTIFS(CONSULTAS!$C$2:$C$2000,K222,CONSULTAS!$E$2:$E$2000,"GR",CONSULTAS!$S$2:$S$2000,"Sim")&gt;0,COUNTIFS(CONSULTAS!$C$2:$C$2000,K222,CONSULTAS!$E$2:$E$2000,"Seguradora",CONSULTAS!$S$2:$S$2000,"Sim")&gt;0),"Sim","Não"))</f>
        <v>N/A</v>
      </c>
      <c r="V222" s="7" t="str">
        <f>IF(C222="","",IFERROR(INDEX(VEICULOS!$X:$X,MATCH(C222,VEICULOS!$A:$A,0)),"Não"))</f>
        <v/>
      </c>
      <c r="W222" s="7"/>
      <c r="X222" s="7"/>
      <c r="Y222" s="7"/>
      <c r="Z222" s="10"/>
      <c r="AA222" s="7"/>
      <c r="AB222" s="10" t="str">
        <f t="shared" si="51"/>
        <v/>
      </c>
      <c r="AC222" s="7">
        <f>IF(OR(Y222="",AB222=""),0,SUMPRODUCT((PGR_REGRAS!$C$2:$C$61=Y222)*(PGR_REGRAS!$D$2:$D$61&lt;=AB222)*(PGR_REGRAS!$E$2:$E$61&gt;=AB222)*(PGR_REGRAS!$C$2:$C$61&lt;&gt;"")*ROW(PGR_REGRAS!$C$2:$C$61)))</f>
        <v>0</v>
      </c>
      <c r="AD222" s="7" t="str">
        <f>IF(AC222=0,IF(Y222="","","Sem regra - consultar seguradora"),INDEX(PGR_REGRAS!$A:$A,AC222))</f>
        <v/>
      </c>
      <c r="AE222" s="7" t="str">
        <f>IF(AC222=0,"",INDEX(PGR_REGRAS!$T:$T,AC222))</f>
        <v/>
      </c>
      <c r="AF222" s="7" t="str">
        <f>IF(AC222=0,"",INDEX(PGR_REGRAS!$I:$I,AC222))</f>
        <v/>
      </c>
      <c r="AG222" s="7" t="str">
        <f>IF(AC222=0,"",INDEX(PGR_REGRAS!$K:$K,AC222))</f>
        <v/>
      </c>
      <c r="AH222" s="7" t="str">
        <f t="shared" si="52"/>
        <v/>
      </c>
      <c r="AI222" s="7"/>
      <c r="AJ222" s="7"/>
      <c r="AK222" s="7"/>
      <c r="AL222" s="7"/>
      <c r="AM222" s="7"/>
      <c r="AN222" s="7"/>
      <c r="AO222" s="13"/>
      <c r="AP222" s="12"/>
      <c r="AQ222" s="12"/>
      <c r="AR222" s="7" t="str">
        <f>IF(C222="","",IFERROR(INDEX(RASTREADORES!$F:$F,MATCH(C222&amp;"#Principal",RASTREADORES!$Y:$Y,0))&amp;" ("&amp;INDEX(RASTREADORES!$G:$G,MATCH(C222&amp;"#Principal",RASTREADORES!$Y:$Y,0))&amp;")","Sem rastreador principal"))</f>
        <v/>
      </c>
      <c r="AS222" s="7" t="str">
        <f>IF(C222="","",IFERROR(INDEX(RASTREADORES!$H:$H,MATCH(C222&amp;"#Principal",RASTREADORES!$Y:$Y,0)),"—"))</f>
        <v/>
      </c>
      <c r="AT222" s="7" t="str">
        <f>IF(C222="","",IFERROR(INDEX(RASTREADORES!$A:$A,MATCH(C222&amp;"#Redundante",RASTREADORES!$Y:$Y,0)),IFERROR(INDEX(RASTREADORES!$A:$A,MATCH(C222&amp;"#Isca retornável",RASTREADORES!$Y:$Y,0)),IFERROR(INDEX(RASTREADORES!$A:$A,MATCH(C222&amp;"#Isca descartável",RASTREADORES!$Y:$Y,0)),"Nenhum"))))</f>
        <v/>
      </c>
      <c r="AU222" s="7" t="str">
        <f>IF(C222="","",IFERROR(INDEX(RASTREADORES!$L:$L,MATCH(C222&amp;"#Principal",RASTREADORES!$Y:$Y,0)),""))</f>
        <v/>
      </c>
      <c r="AV222" s="7" t="str">
        <f>IF(C222="","",IF(COUNTIFS(ESPELHAMENTOS!$B$2:$B$2000,C222,ESPELHAMENTOS!$O$2:$O$2000,"Sim")&gt;0,"Sim","Não"))</f>
        <v/>
      </c>
      <c r="AW222" s="7" t="str">
        <f>IF(C222="","",COUNTIFS(ESPELHAMENTOS!$B$2:$B$2000,C222,ESPELHAMENTOS!$O$2:$O$2000,"Sim"))</f>
        <v/>
      </c>
      <c r="AX222" s="7" t="str">
        <f>IF(C222="","",IF(COUNTIFS(ESPELHAMENTOS!$B$2:$B$2000,C222,ESPELHAMENTOS!$O$2:$O$2000,"Sim",ESPELHAMENTOS!$E$2:$E$2000,"GR transportadora")&gt;0,"Sim","Não"))</f>
        <v/>
      </c>
      <c r="AY222" s="7" t="str">
        <f>IF(OR(AQ222="",C222=""),"",IFERROR(ROUND((AQ222-SUMPRODUCT(MIN((ESPELHAMENTOS!$C$2:$C$2000=A222)*ESPELHAMENTOS!$H$2:$H$2000+(ESPELHAMENTOS!$C$2:$C$2000&lt;&gt;A222)*99999)))*24,1),""))</f>
        <v/>
      </c>
      <c r="AZ222" s="7" t="str">
        <f ca="1">IF(C222="","",IF(COUNTIFS(CHECKLISTS!$B$2:$B$2000,C222,CHECKLISTS!$AH$2:$AH$2000,"Válido",CHECKLISTS!$AG$2:$AG$2000,"&gt;="&amp;INT(IF(AO222="",TODAY(),AO222)))+COUNTIFS(CHECKLISTS!$B$2:$B$2000,C222,CHECKLISTS!$AH$2:$AH$2000,"Vence &lt;=7d",CHECKLISTS!$AG$2:$AG$2000,"&gt;="&amp;INT(IF(AO222="",TODAY(),AO222)))&gt;0,"Sim","Não"))</f>
        <v/>
      </c>
      <c r="BA222" s="13" t="str">
        <f>IF(C222="","",IF(COUNTIFS(CHECKLISTS!$B$2:$B$2000,C222,CHECKLISTS!$AF$2:$AF$2000,"Aprovado")=0,"",SUMPRODUCT(MAX((CHECKLISTS!$B$2:$B$2000=C222)*CHECKLISTS!$AG$2:$AG$2000))))</f>
        <v/>
      </c>
      <c r="BB222" s="7" t="str">
        <f>IF(A222="","",IF(COUNTIFS(SMP!$B$2:$B$2000,A222,SMP!$I$2:$I$2000,"Liberada")+COUNTIFS(SMP!$B$2:$B$2000,A222,SMP!$I$2:$I$2000,"Em andamento")+COUNTIFS(SMP!$B$2:$B$2000,A222,SMP!$I$2:$I$2000,"Finalizada")&gt;0,"Sim","Não"))</f>
        <v/>
      </c>
      <c r="BC222" s="7" t="str">
        <f>IF(A222="","",IFERROR(INDEX(SMP!$A:$A,MATCH(A222,SMP!$B:$B,0)),"—"))</f>
        <v/>
      </c>
      <c r="BD222" s="7" t="str">
        <f>IF(A222="","",IFERROR(INDEX(SMP!$I:$I,MATCH(A222,SMP!$B:$B,0)),"Não aberta"))</f>
        <v/>
      </c>
      <c r="BE222" s="7" t="str">
        <f>IF(A222="","",IFERROR(INDEX(SMP!$D:$D,MATCH(A222,SMP!$B:$B,0)),""))</f>
        <v/>
      </c>
      <c r="BF222" s="7" t="str">
        <f>IF(A222="","",IF(COUNTIFS(AVERBACOES!$B$2:$B$2000,A222,AVERBACOES!$Q$2:$Q$2000,"Averbado completo")+COUNTIFS(AVERBACOES!$B$2:$B$2000,A222,AVERBACOES!$Q$2:$Q$2000,"Averbado CRT")+COUNTIFS(AVERBACOES!$B$2:$B$2000,A222,AVERBACOES!$Q$2:$Q$2000,"Averbado CT-e")+COUNTIFS(AVERBACOES!$B$2:$B$2000,A222,AVERBACOES!$Q$2:$Q$2000,"Averbado MDF-e")+COUNTIFS(AVERBACOES!$B$2:$B$2000,A222,AVERBACOES!$Q$2:$Q$2000,"Averbado pelo embarcador")&gt;0,"Sim","Não"))</f>
        <v/>
      </c>
      <c r="BG222" s="7" t="str">
        <f>IF(A222="","",IFERROR(INDEX(AVERBACOES!$L:$L,MATCH(A222,AVERBACOES!$B:$B,0)),"—"))</f>
        <v/>
      </c>
      <c r="BH222" s="7"/>
      <c r="BI222" s="7"/>
      <c r="BJ222" s="7"/>
      <c r="BK222" s="7"/>
      <c r="BL222" s="7"/>
      <c r="BM222" s="7">
        <f t="shared" si="53"/>
        <v>0</v>
      </c>
      <c r="BN222" s="7" t="str">
        <f t="shared" si="54"/>
        <v/>
      </c>
      <c r="BO222" s="7" t="str">
        <f t="shared" si="55"/>
        <v/>
      </c>
      <c r="BP222" s="7" t="str">
        <f t="shared" si="56"/>
        <v/>
      </c>
      <c r="BQ222" s="7" t="str">
        <f t="shared" si="57"/>
        <v/>
      </c>
      <c r="BR222" s="12"/>
      <c r="BS222" s="7" t="str">
        <f t="shared" si="58"/>
        <v/>
      </c>
      <c r="BT222" s="7" t="str">
        <f>IF(C222="","",IF(BV222=0,"Sem posição registrada",IFERROR(INDEX(POSICOES!$E:$E,MATCH(C222&amp;"#"&amp;ROUND(BV222*1440,0),POSICOES!$R:$R,0)),"?")))</f>
        <v/>
      </c>
      <c r="BU222" s="7" t="str">
        <f>IF(OR(C222="",BV222=0),"",IFERROR(INDEX(POSICOES!$F:$F,MATCH(C222&amp;"#"&amp;ROUND(BV222*1440,0),POSICOES!$R:$R,0))&amp;"/"&amp;INDEX(POSICOES!$G:$G,MATCH(C222&amp;"#"&amp;ROUND(BV222*1440,0),POSICOES!$R:$R,0))&amp;" - "&amp;INDEX(POSICOES!$H:$H,MATCH(C222&amp;"#"&amp;ROUND(BV222*1440,0),POSICOES!$R:$R,0)),""))</f>
        <v/>
      </c>
      <c r="BV222" s="14">
        <f>IF(C222="",0,SUMPRODUCT(MAX((POSICOES!$C$2:$C$3000=C222)*POSICOES!$B$2:$B$3000)))</f>
        <v>0</v>
      </c>
      <c r="BW222" s="7" t="str">
        <f t="shared" ca="1" si="59"/>
        <v/>
      </c>
      <c r="BX222" s="7" t="str">
        <f t="shared" ca="1" si="60"/>
        <v/>
      </c>
      <c r="BY222" s="12"/>
      <c r="BZ222" s="12"/>
      <c r="CA222" s="7" t="str">
        <f>IF(A222="","",IF(COUNTIFS(FRONTEIRA!$B$2:$B$2000,A222,FRONTEIRA!$AA$2:$AA$2000,"Sim")=0,"",ROUND(SUMIFS(FRONTEIRA!$Y$2:$Y$2000,FRONTEIRA!$B$2:$B$2000,A222,FRONTEIRA!$AA$2:$AA$2000,"Sim"),1)))</f>
        <v/>
      </c>
      <c r="CB222" s="7" t="str">
        <f>IF(A222="","",IFERROR(INDEX(FRONTEIRA!$L:$L,MATCH(A222,FRONTEIRA!$B:$B,0)),""))</f>
        <v/>
      </c>
      <c r="CC222" s="7" t="str">
        <f>IF(A222="","",IF(COUNTIFS(OCORRENCIAS!$B$2:$B$2000,A222,OCORRENCIAS!$Z$2:$Z$2000,"Sim")&gt;0,"Sim","Não"))</f>
        <v/>
      </c>
      <c r="CD222" s="7" t="str">
        <f t="shared" si="61"/>
        <v/>
      </c>
      <c r="CE222" s="7"/>
      <c r="CF222" s="7" t="str">
        <f t="shared" ca="1" si="62"/>
        <v xml:space="preserve">Motorista GR; Motorista seguradora; Veículo GR; Checklist; Espelhamento; SMP; Averbação; </v>
      </c>
      <c r="CG222" s="7" t="str">
        <f t="shared" si="63"/>
        <v/>
      </c>
      <c r="CH222" s="7" t="str">
        <f t="shared" si="64"/>
        <v/>
      </c>
      <c r="CI222" s="7" t="str">
        <f t="shared" si="65"/>
        <v>Não</v>
      </c>
      <c r="CJ222" s="7" t="str">
        <f t="shared" si="66"/>
        <v/>
      </c>
      <c r="CK222" s="7"/>
      <c r="CL222" s="7"/>
      <c r="CM222" s="7"/>
      <c r="CN222" s="12"/>
      <c r="CO222" s="7"/>
      <c r="CP222" s="7" t="str">
        <f t="shared" ca="1" si="67"/>
        <v/>
      </c>
    </row>
    <row r="223" spans="1:94" x14ac:dyDescent="0.25">
      <c r="A223" s="7"/>
      <c r="B223" s="12"/>
      <c r="C223" s="7"/>
      <c r="D223" s="7"/>
      <c r="E223" s="7"/>
      <c r="F223" s="7" t="str">
        <f>IF(C223="","",IFERROR(INDEX(VEICULOS!$C:$C,MATCH(C223,VEICULOS!$A:$A,0)),"?")&amp;IF(D223="",""," + "&amp;IFERROR(INDEX(VEICULOS!$C:$C,MATCH(D223,VEICULOS!$A:$A,0)),"?"))&amp;IF(E223="",""," + "&amp;IFERROR(INDEX(VEICULOS!$C:$C,MATCH(E223,VEICULOS!$A:$A,0)),"?")))</f>
        <v/>
      </c>
      <c r="G223" s="7" t="str">
        <f>IF(C223="","",IFERROR(INDEX(VEICULOS!$I:$I,MATCH(C223,VEICULOS!$A:$A,0)),"Não cadastrado"))</f>
        <v/>
      </c>
      <c r="H223" s="7"/>
      <c r="I223" s="7" t="str">
        <f>IF(H223="","",IFERROR(INDEX(MOTORISTAS!$B:$B,MATCH(H223,MOTORISTAS!$A:$A,0)),"Não cadastrado"))</f>
        <v/>
      </c>
      <c r="J223" s="7"/>
      <c r="K223" s="7"/>
      <c r="L223" s="7" t="str">
        <f>IF(K223="","",IFERROR(INDEX(MOTORISTAS!$B:$B,MATCH(K223,MOTORISTAS!$A:$A,0)),"Não cadastrado"))</f>
        <v/>
      </c>
      <c r="M223" s="7" t="str">
        <f>IF(H223="","",IFERROR(INDEX(MOTORISTAS!$AA:$AA,MATCH(H223,MOTORISTAS!$A:$A,0)),"Não cadastrado"))</f>
        <v/>
      </c>
      <c r="N223" s="7" t="str">
        <f>IF(H223="","",IF(COUNTIFS(CONSULTAS!$C$2:$C$2000,H223,CONSULTAS!$E$2:$E$2000,"GR",CONSULTAS!$S$2:$S$2000,"Sim")&gt;0,"Sim","Não"))</f>
        <v/>
      </c>
      <c r="O223" s="7" t="str">
        <f>IF(H223="","",IFERROR(INDEX(CONSULTAS!$L:$L,MATCH(H223&amp;"#GR",CONSULTAS!$T:$T,0)),"—"))</f>
        <v/>
      </c>
      <c r="P223" s="13" t="str">
        <f>IF(H223="","",IFERROR(INDEX(CONSULTAS!$Q:$Q,MATCH(H223&amp;"#GR",CONSULTAS!$T:$T,0)),""))</f>
        <v/>
      </c>
      <c r="Q223" s="7" t="str">
        <f>IF(H223="","",IF(COUNTIFS(CONSULTAS!$C$2:$C$2000,H223,CONSULTAS!$E$2:$E$2000,"Seguradora",CONSULTAS!$S$2:$S$2000,"Sim")&gt;0,"Sim","Não"))</f>
        <v/>
      </c>
      <c r="R223" s="7" t="str">
        <f>IF(H223="","",IFERROR(INDEX(CONSULTAS!$L:$L,MATCH(H223&amp;"#Seguradora",CONSULTAS!$T:$T,0)),"—"))</f>
        <v/>
      </c>
      <c r="S223" s="13" t="str">
        <f>IF(H223="","",IFERROR(INDEX(CONSULTAS!$Q:$Q,MATCH(H223&amp;"#Seguradora",CONSULTAS!$T:$T,0)),""))</f>
        <v/>
      </c>
      <c r="T223" s="10" t="str">
        <f>IF(H223="","",IFERROR(INDEX(CONSULTAS!$N:$N,MATCH(H223&amp;"#GR",CONSULTAS!$T:$T,0)),""))</f>
        <v/>
      </c>
      <c r="U223" s="7" t="str">
        <f>IF(K223="","N/A",IF(AND(COUNTIFS(CONSULTAS!$C$2:$C$2000,K223,CONSULTAS!$E$2:$E$2000,"GR",CONSULTAS!$S$2:$S$2000,"Sim")&gt;0,COUNTIFS(CONSULTAS!$C$2:$C$2000,K223,CONSULTAS!$E$2:$E$2000,"Seguradora",CONSULTAS!$S$2:$S$2000,"Sim")&gt;0),"Sim","Não"))</f>
        <v>N/A</v>
      </c>
      <c r="V223" s="7" t="str">
        <f>IF(C223="","",IFERROR(INDEX(VEICULOS!$X:$X,MATCH(C223,VEICULOS!$A:$A,0)),"Não"))</f>
        <v/>
      </c>
      <c r="W223" s="7"/>
      <c r="X223" s="7"/>
      <c r="Y223" s="7"/>
      <c r="Z223" s="10"/>
      <c r="AA223" s="7"/>
      <c r="AB223" s="10" t="str">
        <f t="shared" si="51"/>
        <v/>
      </c>
      <c r="AC223" s="7">
        <f>IF(OR(Y223="",AB223=""),0,SUMPRODUCT((PGR_REGRAS!$C$2:$C$61=Y223)*(PGR_REGRAS!$D$2:$D$61&lt;=AB223)*(PGR_REGRAS!$E$2:$E$61&gt;=AB223)*(PGR_REGRAS!$C$2:$C$61&lt;&gt;"")*ROW(PGR_REGRAS!$C$2:$C$61)))</f>
        <v>0</v>
      </c>
      <c r="AD223" s="7" t="str">
        <f>IF(AC223=0,IF(Y223="","","Sem regra - consultar seguradora"),INDEX(PGR_REGRAS!$A:$A,AC223))</f>
        <v/>
      </c>
      <c r="AE223" s="7" t="str">
        <f>IF(AC223=0,"",INDEX(PGR_REGRAS!$T:$T,AC223))</f>
        <v/>
      </c>
      <c r="AF223" s="7" t="str">
        <f>IF(AC223=0,"",INDEX(PGR_REGRAS!$I:$I,AC223))</f>
        <v/>
      </c>
      <c r="AG223" s="7" t="str">
        <f>IF(AC223=0,"",INDEX(PGR_REGRAS!$K:$K,AC223))</f>
        <v/>
      </c>
      <c r="AH223" s="7" t="str">
        <f t="shared" si="52"/>
        <v/>
      </c>
      <c r="AI223" s="7"/>
      <c r="AJ223" s="7"/>
      <c r="AK223" s="7"/>
      <c r="AL223" s="7"/>
      <c r="AM223" s="7"/>
      <c r="AN223" s="7"/>
      <c r="AO223" s="13"/>
      <c r="AP223" s="12"/>
      <c r="AQ223" s="12"/>
      <c r="AR223" s="7" t="str">
        <f>IF(C223="","",IFERROR(INDEX(RASTREADORES!$F:$F,MATCH(C223&amp;"#Principal",RASTREADORES!$Y:$Y,0))&amp;" ("&amp;INDEX(RASTREADORES!$G:$G,MATCH(C223&amp;"#Principal",RASTREADORES!$Y:$Y,0))&amp;")","Sem rastreador principal"))</f>
        <v/>
      </c>
      <c r="AS223" s="7" t="str">
        <f>IF(C223="","",IFERROR(INDEX(RASTREADORES!$H:$H,MATCH(C223&amp;"#Principal",RASTREADORES!$Y:$Y,0)),"—"))</f>
        <v/>
      </c>
      <c r="AT223" s="7" t="str">
        <f>IF(C223="","",IFERROR(INDEX(RASTREADORES!$A:$A,MATCH(C223&amp;"#Redundante",RASTREADORES!$Y:$Y,0)),IFERROR(INDEX(RASTREADORES!$A:$A,MATCH(C223&amp;"#Isca retornável",RASTREADORES!$Y:$Y,0)),IFERROR(INDEX(RASTREADORES!$A:$A,MATCH(C223&amp;"#Isca descartável",RASTREADORES!$Y:$Y,0)),"Nenhum"))))</f>
        <v/>
      </c>
      <c r="AU223" s="7" t="str">
        <f>IF(C223="","",IFERROR(INDEX(RASTREADORES!$L:$L,MATCH(C223&amp;"#Principal",RASTREADORES!$Y:$Y,0)),""))</f>
        <v/>
      </c>
      <c r="AV223" s="7" t="str">
        <f>IF(C223="","",IF(COUNTIFS(ESPELHAMENTOS!$B$2:$B$2000,C223,ESPELHAMENTOS!$O$2:$O$2000,"Sim")&gt;0,"Sim","Não"))</f>
        <v/>
      </c>
      <c r="AW223" s="7" t="str">
        <f>IF(C223="","",COUNTIFS(ESPELHAMENTOS!$B$2:$B$2000,C223,ESPELHAMENTOS!$O$2:$O$2000,"Sim"))</f>
        <v/>
      </c>
      <c r="AX223" s="7" t="str">
        <f>IF(C223="","",IF(COUNTIFS(ESPELHAMENTOS!$B$2:$B$2000,C223,ESPELHAMENTOS!$O$2:$O$2000,"Sim",ESPELHAMENTOS!$E$2:$E$2000,"GR transportadora")&gt;0,"Sim","Não"))</f>
        <v/>
      </c>
      <c r="AY223" s="7" t="str">
        <f>IF(OR(AQ223="",C223=""),"",IFERROR(ROUND((AQ223-SUMPRODUCT(MIN((ESPELHAMENTOS!$C$2:$C$2000=A223)*ESPELHAMENTOS!$H$2:$H$2000+(ESPELHAMENTOS!$C$2:$C$2000&lt;&gt;A223)*99999)))*24,1),""))</f>
        <v/>
      </c>
      <c r="AZ223" s="7" t="str">
        <f ca="1">IF(C223="","",IF(COUNTIFS(CHECKLISTS!$B$2:$B$2000,C223,CHECKLISTS!$AH$2:$AH$2000,"Válido",CHECKLISTS!$AG$2:$AG$2000,"&gt;="&amp;INT(IF(AO223="",TODAY(),AO223)))+COUNTIFS(CHECKLISTS!$B$2:$B$2000,C223,CHECKLISTS!$AH$2:$AH$2000,"Vence &lt;=7d",CHECKLISTS!$AG$2:$AG$2000,"&gt;="&amp;INT(IF(AO223="",TODAY(),AO223)))&gt;0,"Sim","Não"))</f>
        <v/>
      </c>
      <c r="BA223" s="13" t="str">
        <f>IF(C223="","",IF(COUNTIFS(CHECKLISTS!$B$2:$B$2000,C223,CHECKLISTS!$AF$2:$AF$2000,"Aprovado")=0,"",SUMPRODUCT(MAX((CHECKLISTS!$B$2:$B$2000=C223)*CHECKLISTS!$AG$2:$AG$2000))))</f>
        <v/>
      </c>
      <c r="BB223" s="7" t="str">
        <f>IF(A223="","",IF(COUNTIFS(SMP!$B$2:$B$2000,A223,SMP!$I$2:$I$2000,"Liberada")+COUNTIFS(SMP!$B$2:$B$2000,A223,SMP!$I$2:$I$2000,"Em andamento")+COUNTIFS(SMP!$B$2:$B$2000,A223,SMP!$I$2:$I$2000,"Finalizada")&gt;0,"Sim","Não"))</f>
        <v/>
      </c>
      <c r="BC223" s="7" t="str">
        <f>IF(A223="","",IFERROR(INDEX(SMP!$A:$A,MATCH(A223,SMP!$B:$B,0)),"—"))</f>
        <v/>
      </c>
      <c r="BD223" s="7" t="str">
        <f>IF(A223="","",IFERROR(INDEX(SMP!$I:$I,MATCH(A223,SMP!$B:$B,0)),"Não aberta"))</f>
        <v/>
      </c>
      <c r="BE223" s="7" t="str">
        <f>IF(A223="","",IFERROR(INDEX(SMP!$D:$D,MATCH(A223,SMP!$B:$B,0)),""))</f>
        <v/>
      </c>
      <c r="BF223" s="7" t="str">
        <f>IF(A223="","",IF(COUNTIFS(AVERBACOES!$B$2:$B$2000,A223,AVERBACOES!$Q$2:$Q$2000,"Averbado completo")+COUNTIFS(AVERBACOES!$B$2:$B$2000,A223,AVERBACOES!$Q$2:$Q$2000,"Averbado CRT")+COUNTIFS(AVERBACOES!$B$2:$B$2000,A223,AVERBACOES!$Q$2:$Q$2000,"Averbado CT-e")+COUNTIFS(AVERBACOES!$B$2:$B$2000,A223,AVERBACOES!$Q$2:$Q$2000,"Averbado MDF-e")+COUNTIFS(AVERBACOES!$B$2:$B$2000,A223,AVERBACOES!$Q$2:$Q$2000,"Averbado pelo embarcador")&gt;0,"Sim","Não"))</f>
        <v/>
      </c>
      <c r="BG223" s="7" t="str">
        <f>IF(A223="","",IFERROR(INDEX(AVERBACOES!$L:$L,MATCH(A223,AVERBACOES!$B:$B,0)),"—"))</f>
        <v/>
      </c>
      <c r="BH223" s="7"/>
      <c r="BI223" s="7"/>
      <c r="BJ223" s="7"/>
      <c r="BK223" s="7"/>
      <c r="BL223" s="7"/>
      <c r="BM223" s="7">
        <f t="shared" si="53"/>
        <v>0</v>
      </c>
      <c r="BN223" s="7" t="str">
        <f t="shared" si="54"/>
        <v/>
      </c>
      <c r="BO223" s="7" t="str">
        <f t="shared" si="55"/>
        <v/>
      </c>
      <c r="BP223" s="7" t="str">
        <f t="shared" si="56"/>
        <v/>
      </c>
      <c r="BQ223" s="7" t="str">
        <f t="shared" si="57"/>
        <v/>
      </c>
      <c r="BR223" s="12"/>
      <c r="BS223" s="7" t="str">
        <f t="shared" si="58"/>
        <v/>
      </c>
      <c r="BT223" s="7" t="str">
        <f>IF(C223="","",IF(BV223=0,"Sem posição registrada",IFERROR(INDEX(POSICOES!$E:$E,MATCH(C223&amp;"#"&amp;ROUND(BV223*1440,0),POSICOES!$R:$R,0)),"?")))</f>
        <v/>
      </c>
      <c r="BU223" s="7" t="str">
        <f>IF(OR(C223="",BV223=0),"",IFERROR(INDEX(POSICOES!$F:$F,MATCH(C223&amp;"#"&amp;ROUND(BV223*1440,0),POSICOES!$R:$R,0))&amp;"/"&amp;INDEX(POSICOES!$G:$G,MATCH(C223&amp;"#"&amp;ROUND(BV223*1440,0),POSICOES!$R:$R,0))&amp;" - "&amp;INDEX(POSICOES!$H:$H,MATCH(C223&amp;"#"&amp;ROUND(BV223*1440,0),POSICOES!$R:$R,0)),""))</f>
        <v/>
      </c>
      <c r="BV223" s="14">
        <f>IF(C223="",0,SUMPRODUCT(MAX((POSICOES!$C$2:$C$3000=C223)*POSICOES!$B$2:$B$3000)))</f>
        <v>0</v>
      </c>
      <c r="BW223" s="7" t="str">
        <f t="shared" ca="1" si="59"/>
        <v/>
      </c>
      <c r="BX223" s="7" t="str">
        <f t="shared" ca="1" si="60"/>
        <v/>
      </c>
      <c r="BY223" s="12"/>
      <c r="BZ223" s="12"/>
      <c r="CA223" s="7" t="str">
        <f>IF(A223="","",IF(COUNTIFS(FRONTEIRA!$B$2:$B$2000,A223,FRONTEIRA!$AA$2:$AA$2000,"Sim")=0,"",ROUND(SUMIFS(FRONTEIRA!$Y$2:$Y$2000,FRONTEIRA!$B$2:$B$2000,A223,FRONTEIRA!$AA$2:$AA$2000,"Sim"),1)))</f>
        <v/>
      </c>
      <c r="CB223" s="7" t="str">
        <f>IF(A223="","",IFERROR(INDEX(FRONTEIRA!$L:$L,MATCH(A223,FRONTEIRA!$B:$B,0)),""))</f>
        <v/>
      </c>
      <c r="CC223" s="7" t="str">
        <f>IF(A223="","",IF(COUNTIFS(OCORRENCIAS!$B$2:$B$2000,A223,OCORRENCIAS!$Z$2:$Z$2000,"Sim")&gt;0,"Sim","Não"))</f>
        <v/>
      </c>
      <c r="CD223" s="7" t="str">
        <f t="shared" si="61"/>
        <v/>
      </c>
      <c r="CE223" s="7"/>
      <c r="CF223" s="7" t="str">
        <f t="shared" ca="1" si="62"/>
        <v xml:space="preserve">Motorista GR; Motorista seguradora; Veículo GR; Checklist; Espelhamento; SMP; Averbação; </v>
      </c>
      <c r="CG223" s="7" t="str">
        <f t="shared" si="63"/>
        <v/>
      </c>
      <c r="CH223" s="7" t="str">
        <f t="shared" si="64"/>
        <v/>
      </c>
      <c r="CI223" s="7" t="str">
        <f t="shared" si="65"/>
        <v>Não</v>
      </c>
      <c r="CJ223" s="7" t="str">
        <f t="shared" si="66"/>
        <v/>
      </c>
      <c r="CK223" s="7"/>
      <c r="CL223" s="7"/>
      <c r="CM223" s="7"/>
      <c r="CN223" s="12"/>
      <c r="CO223" s="7"/>
      <c r="CP223" s="7" t="str">
        <f t="shared" ca="1" si="67"/>
        <v/>
      </c>
    </row>
    <row r="224" spans="1:94" x14ac:dyDescent="0.25">
      <c r="A224" s="7"/>
      <c r="B224" s="12"/>
      <c r="C224" s="7"/>
      <c r="D224" s="7"/>
      <c r="E224" s="7"/>
      <c r="F224" s="7" t="str">
        <f>IF(C224="","",IFERROR(INDEX(VEICULOS!$C:$C,MATCH(C224,VEICULOS!$A:$A,0)),"?")&amp;IF(D224="",""," + "&amp;IFERROR(INDEX(VEICULOS!$C:$C,MATCH(D224,VEICULOS!$A:$A,0)),"?"))&amp;IF(E224="",""," + "&amp;IFERROR(INDEX(VEICULOS!$C:$C,MATCH(E224,VEICULOS!$A:$A,0)),"?")))</f>
        <v/>
      </c>
      <c r="G224" s="7" t="str">
        <f>IF(C224="","",IFERROR(INDEX(VEICULOS!$I:$I,MATCH(C224,VEICULOS!$A:$A,0)),"Não cadastrado"))</f>
        <v/>
      </c>
      <c r="H224" s="7"/>
      <c r="I224" s="7" t="str">
        <f>IF(H224="","",IFERROR(INDEX(MOTORISTAS!$B:$B,MATCH(H224,MOTORISTAS!$A:$A,0)),"Não cadastrado"))</f>
        <v/>
      </c>
      <c r="J224" s="7"/>
      <c r="K224" s="7"/>
      <c r="L224" s="7" t="str">
        <f>IF(K224="","",IFERROR(INDEX(MOTORISTAS!$B:$B,MATCH(K224,MOTORISTAS!$A:$A,0)),"Não cadastrado"))</f>
        <v/>
      </c>
      <c r="M224" s="7" t="str">
        <f>IF(H224="","",IFERROR(INDEX(MOTORISTAS!$AA:$AA,MATCH(H224,MOTORISTAS!$A:$A,0)),"Não cadastrado"))</f>
        <v/>
      </c>
      <c r="N224" s="7" t="str">
        <f>IF(H224="","",IF(COUNTIFS(CONSULTAS!$C$2:$C$2000,H224,CONSULTAS!$E$2:$E$2000,"GR",CONSULTAS!$S$2:$S$2000,"Sim")&gt;0,"Sim","Não"))</f>
        <v/>
      </c>
      <c r="O224" s="7" t="str">
        <f>IF(H224="","",IFERROR(INDEX(CONSULTAS!$L:$L,MATCH(H224&amp;"#GR",CONSULTAS!$T:$T,0)),"—"))</f>
        <v/>
      </c>
      <c r="P224" s="13" t="str">
        <f>IF(H224="","",IFERROR(INDEX(CONSULTAS!$Q:$Q,MATCH(H224&amp;"#GR",CONSULTAS!$T:$T,0)),""))</f>
        <v/>
      </c>
      <c r="Q224" s="7" t="str">
        <f>IF(H224="","",IF(COUNTIFS(CONSULTAS!$C$2:$C$2000,H224,CONSULTAS!$E$2:$E$2000,"Seguradora",CONSULTAS!$S$2:$S$2000,"Sim")&gt;0,"Sim","Não"))</f>
        <v/>
      </c>
      <c r="R224" s="7" t="str">
        <f>IF(H224="","",IFERROR(INDEX(CONSULTAS!$L:$L,MATCH(H224&amp;"#Seguradora",CONSULTAS!$T:$T,0)),"—"))</f>
        <v/>
      </c>
      <c r="S224" s="13" t="str">
        <f>IF(H224="","",IFERROR(INDEX(CONSULTAS!$Q:$Q,MATCH(H224&amp;"#Seguradora",CONSULTAS!$T:$T,0)),""))</f>
        <v/>
      </c>
      <c r="T224" s="10" t="str">
        <f>IF(H224="","",IFERROR(INDEX(CONSULTAS!$N:$N,MATCH(H224&amp;"#GR",CONSULTAS!$T:$T,0)),""))</f>
        <v/>
      </c>
      <c r="U224" s="7" t="str">
        <f>IF(K224="","N/A",IF(AND(COUNTIFS(CONSULTAS!$C$2:$C$2000,K224,CONSULTAS!$E$2:$E$2000,"GR",CONSULTAS!$S$2:$S$2000,"Sim")&gt;0,COUNTIFS(CONSULTAS!$C$2:$C$2000,K224,CONSULTAS!$E$2:$E$2000,"Seguradora",CONSULTAS!$S$2:$S$2000,"Sim")&gt;0),"Sim","Não"))</f>
        <v>N/A</v>
      </c>
      <c r="V224" s="7" t="str">
        <f>IF(C224="","",IFERROR(INDEX(VEICULOS!$X:$X,MATCH(C224,VEICULOS!$A:$A,0)),"Não"))</f>
        <v/>
      </c>
      <c r="W224" s="7"/>
      <c r="X224" s="7"/>
      <c r="Y224" s="7"/>
      <c r="Z224" s="10"/>
      <c r="AA224" s="7"/>
      <c r="AB224" s="10" t="str">
        <f t="shared" si="51"/>
        <v/>
      </c>
      <c r="AC224" s="7">
        <f>IF(OR(Y224="",AB224=""),0,SUMPRODUCT((PGR_REGRAS!$C$2:$C$61=Y224)*(PGR_REGRAS!$D$2:$D$61&lt;=AB224)*(PGR_REGRAS!$E$2:$E$61&gt;=AB224)*(PGR_REGRAS!$C$2:$C$61&lt;&gt;"")*ROW(PGR_REGRAS!$C$2:$C$61)))</f>
        <v>0</v>
      </c>
      <c r="AD224" s="7" t="str">
        <f>IF(AC224=0,IF(Y224="","","Sem regra - consultar seguradora"),INDEX(PGR_REGRAS!$A:$A,AC224))</f>
        <v/>
      </c>
      <c r="AE224" s="7" t="str">
        <f>IF(AC224=0,"",INDEX(PGR_REGRAS!$T:$T,AC224))</f>
        <v/>
      </c>
      <c r="AF224" s="7" t="str">
        <f>IF(AC224=0,"",INDEX(PGR_REGRAS!$I:$I,AC224))</f>
        <v/>
      </c>
      <c r="AG224" s="7" t="str">
        <f>IF(AC224=0,"",INDEX(PGR_REGRAS!$K:$K,AC224))</f>
        <v/>
      </c>
      <c r="AH224" s="7" t="str">
        <f t="shared" si="52"/>
        <v/>
      </c>
      <c r="AI224" s="7"/>
      <c r="AJ224" s="7"/>
      <c r="AK224" s="7"/>
      <c r="AL224" s="7"/>
      <c r="AM224" s="7"/>
      <c r="AN224" s="7"/>
      <c r="AO224" s="13"/>
      <c r="AP224" s="12"/>
      <c r="AQ224" s="12"/>
      <c r="AR224" s="7" t="str">
        <f>IF(C224="","",IFERROR(INDEX(RASTREADORES!$F:$F,MATCH(C224&amp;"#Principal",RASTREADORES!$Y:$Y,0))&amp;" ("&amp;INDEX(RASTREADORES!$G:$G,MATCH(C224&amp;"#Principal",RASTREADORES!$Y:$Y,0))&amp;")","Sem rastreador principal"))</f>
        <v/>
      </c>
      <c r="AS224" s="7" t="str">
        <f>IF(C224="","",IFERROR(INDEX(RASTREADORES!$H:$H,MATCH(C224&amp;"#Principal",RASTREADORES!$Y:$Y,0)),"—"))</f>
        <v/>
      </c>
      <c r="AT224" s="7" t="str">
        <f>IF(C224="","",IFERROR(INDEX(RASTREADORES!$A:$A,MATCH(C224&amp;"#Redundante",RASTREADORES!$Y:$Y,0)),IFERROR(INDEX(RASTREADORES!$A:$A,MATCH(C224&amp;"#Isca retornável",RASTREADORES!$Y:$Y,0)),IFERROR(INDEX(RASTREADORES!$A:$A,MATCH(C224&amp;"#Isca descartável",RASTREADORES!$Y:$Y,0)),"Nenhum"))))</f>
        <v/>
      </c>
      <c r="AU224" s="7" t="str">
        <f>IF(C224="","",IFERROR(INDEX(RASTREADORES!$L:$L,MATCH(C224&amp;"#Principal",RASTREADORES!$Y:$Y,0)),""))</f>
        <v/>
      </c>
      <c r="AV224" s="7" t="str">
        <f>IF(C224="","",IF(COUNTIFS(ESPELHAMENTOS!$B$2:$B$2000,C224,ESPELHAMENTOS!$O$2:$O$2000,"Sim")&gt;0,"Sim","Não"))</f>
        <v/>
      </c>
      <c r="AW224" s="7" t="str">
        <f>IF(C224="","",COUNTIFS(ESPELHAMENTOS!$B$2:$B$2000,C224,ESPELHAMENTOS!$O$2:$O$2000,"Sim"))</f>
        <v/>
      </c>
      <c r="AX224" s="7" t="str">
        <f>IF(C224="","",IF(COUNTIFS(ESPELHAMENTOS!$B$2:$B$2000,C224,ESPELHAMENTOS!$O$2:$O$2000,"Sim",ESPELHAMENTOS!$E$2:$E$2000,"GR transportadora")&gt;0,"Sim","Não"))</f>
        <v/>
      </c>
      <c r="AY224" s="7" t="str">
        <f>IF(OR(AQ224="",C224=""),"",IFERROR(ROUND((AQ224-SUMPRODUCT(MIN((ESPELHAMENTOS!$C$2:$C$2000=A224)*ESPELHAMENTOS!$H$2:$H$2000+(ESPELHAMENTOS!$C$2:$C$2000&lt;&gt;A224)*99999)))*24,1),""))</f>
        <v/>
      </c>
      <c r="AZ224" s="7" t="str">
        <f ca="1">IF(C224="","",IF(COUNTIFS(CHECKLISTS!$B$2:$B$2000,C224,CHECKLISTS!$AH$2:$AH$2000,"Válido",CHECKLISTS!$AG$2:$AG$2000,"&gt;="&amp;INT(IF(AO224="",TODAY(),AO224)))+COUNTIFS(CHECKLISTS!$B$2:$B$2000,C224,CHECKLISTS!$AH$2:$AH$2000,"Vence &lt;=7d",CHECKLISTS!$AG$2:$AG$2000,"&gt;="&amp;INT(IF(AO224="",TODAY(),AO224)))&gt;0,"Sim","Não"))</f>
        <v/>
      </c>
      <c r="BA224" s="13" t="str">
        <f>IF(C224="","",IF(COUNTIFS(CHECKLISTS!$B$2:$B$2000,C224,CHECKLISTS!$AF$2:$AF$2000,"Aprovado")=0,"",SUMPRODUCT(MAX((CHECKLISTS!$B$2:$B$2000=C224)*CHECKLISTS!$AG$2:$AG$2000))))</f>
        <v/>
      </c>
      <c r="BB224" s="7" t="str">
        <f>IF(A224="","",IF(COUNTIFS(SMP!$B$2:$B$2000,A224,SMP!$I$2:$I$2000,"Liberada")+COUNTIFS(SMP!$B$2:$B$2000,A224,SMP!$I$2:$I$2000,"Em andamento")+COUNTIFS(SMP!$B$2:$B$2000,A224,SMP!$I$2:$I$2000,"Finalizada")&gt;0,"Sim","Não"))</f>
        <v/>
      </c>
      <c r="BC224" s="7" t="str">
        <f>IF(A224="","",IFERROR(INDEX(SMP!$A:$A,MATCH(A224,SMP!$B:$B,0)),"—"))</f>
        <v/>
      </c>
      <c r="BD224" s="7" t="str">
        <f>IF(A224="","",IFERROR(INDEX(SMP!$I:$I,MATCH(A224,SMP!$B:$B,0)),"Não aberta"))</f>
        <v/>
      </c>
      <c r="BE224" s="7" t="str">
        <f>IF(A224="","",IFERROR(INDEX(SMP!$D:$D,MATCH(A224,SMP!$B:$B,0)),""))</f>
        <v/>
      </c>
      <c r="BF224" s="7" t="str">
        <f>IF(A224="","",IF(COUNTIFS(AVERBACOES!$B$2:$B$2000,A224,AVERBACOES!$Q$2:$Q$2000,"Averbado completo")+COUNTIFS(AVERBACOES!$B$2:$B$2000,A224,AVERBACOES!$Q$2:$Q$2000,"Averbado CRT")+COUNTIFS(AVERBACOES!$B$2:$B$2000,A224,AVERBACOES!$Q$2:$Q$2000,"Averbado CT-e")+COUNTIFS(AVERBACOES!$B$2:$B$2000,A224,AVERBACOES!$Q$2:$Q$2000,"Averbado MDF-e")+COUNTIFS(AVERBACOES!$B$2:$B$2000,A224,AVERBACOES!$Q$2:$Q$2000,"Averbado pelo embarcador")&gt;0,"Sim","Não"))</f>
        <v/>
      </c>
      <c r="BG224" s="7" t="str">
        <f>IF(A224="","",IFERROR(INDEX(AVERBACOES!$L:$L,MATCH(A224,AVERBACOES!$B:$B,0)),"—"))</f>
        <v/>
      </c>
      <c r="BH224" s="7"/>
      <c r="BI224" s="7"/>
      <c r="BJ224" s="7"/>
      <c r="BK224" s="7"/>
      <c r="BL224" s="7"/>
      <c r="BM224" s="7">
        <f t="shared" si="53"/>
        <v>0</v>
      </c>
      <c r="BN224" s="7" t="str">
        <f t="shared" si="54"/>
        <v/>
      </c>
      <c r="BO224" s="7" t="str">
        <f t="shared" si="55"/>
        <v/>
      </c>
      <c r="BP224" s="7" t="str">
        <f t="shared" si="56"/>
        <v/>
      </c>
      <c r="BQ224" s="7" t="str">
        <f t="shared" si="57"/>
        <v/>
      </c>
      <c r="BR224" s="12"/>
      <c r="BS224" s="7" t="str">
        <f t="shared" si="58"/>
        <v/>
      </c>
      <c r="BT224" s="7" t="str">
        <f>IF(C224="","",IF(BV224=0,"Sem posição registrada",IFERROR(INDEX(POSICOES!$E:$E,MATCH(C224&amp;"#"&amp;ROUND(BV224*1440,0),POSICOES!$R:$R,0)),"?")))</f>
        <v/>
      </c>
      <c r="BU224" s="7" t="str">
        <f>IF(OR(C224="",BV224=0),"",IFERROR(INDEX(POSICOES!$F:$F,MATCH(C224&amp;"#"&amp;ROUND(BV224*1440,0),POSICOES!$R:$R,0))&amp;"/"&amp;INDEX(POSICOES!$G:$G,MATCH(C224&amp;"#"&amp;ROUND(BV224*1440,0),POSICOES!$R:$R,0))&amp;" - "&amp;INDEX(POSICOES!$H:$H,MATCH(C224&amp;"#"&amp;ROUND(BV224*1440,0),POSICOES!$R:$R,0)),""))</f>
        <v/>
      </c>
      <c r="BV224" s="14">
        <f>IF(C224="",0,SUMPRODUCT(MAX((POSICOES!$C$2:$C$3000=C224)*POSICOES!$B$2:$B$3000)))</f>
        <v>0</v>
      </c>
      <c r="BW224" s="7" t="str">
        <f t="shared" ca="1" si="59"/>
        <v/>
      </c>
      <c r="BX224" s="7" t="str">
        <f t="shared" ca="1" si="60"/>
        <v/>
      </c>
      <c r="BY224" s="12"/>
      <c r="BZ224" s="12"/>
      <c r="CA224" s="7" t="str">
        <f>IF(A224="","",IF(COUNTIFS(FRONTEIRA!$B$2:$B$2000,A224,FRONTEIRA!$AA$2:$AA$2000,"Sim")=0,"",ROUND(SUMIFS(FRONTEIRA!$Y$2:$Y$2000,FRONTEIRA!$B$2:$B$2000,A224,FRONTEIRA!$AA$2:$AA$2000,"Sim"),1)))</f>
        <v/>
      </c>
      <c r="CB224" s="7" t="str">
        <f>IF(A224="","",IFERROR(INDEX(FRONTEIRA!$L:$L,MATCH(A224,FRONTEIRA!$B:$B,0)),""))</f>
        <v/>
      </c>
      <c r="CC224" s="7" t="str">
        <f>IF(A224="","",IF(COUNTIFS(OCORRENCIAS!$B$2:$B$2000,A224,OCORRENCIAS!$Z$2:$Z$2000,"Sim")&gt;0,"Sim","Não"))</f>
        <v/>
      </c>
      <c r="CD224" s="7" t="str">
        <f t="shared" si="61"/>
        <v/>
      </c>
      <c r="CE224" s="7"/>
      <c r="CF224" s="7" t="str">
        <f t="shared" ca="1" si="62"/>
        <v xml:space="preserve">Motorista GR; Motorista seguradora; Veículo GR; Checklist; Espelhamento; SMP; Averbação; </v>
      </c>
      <c r="CG224" s="7" t="str">
        <f t="shared" si="63"/>
        <v/>
      </c>
      <c r="CH224" s="7" t="str">
        <f t="shared" si="64"/>
        <v/>
      </c>
      <c r="CI224" s="7" t="str">
        <f t="shared" si="65"/>
        <v>Não</v>
      </c>
      <c r="CJ224" s="7" t="str">
        <f t="shared" si="66"/>
        <v/>
      </c>
      <c r="CK224" s="7"/>
      <c r="CL224" s="7"/>
      <c r="CM224" s="7"/>
      <c r="CN224" s="12"/>
      <c r="CO224" s="7"/>
      <c r="CP224" s="7" t="str">
        <f t="shared" ca="1" si="67"/>
        <v/>
      </c>
    </row>
    <row r="225" spans="1:94" x14ac:dyDescent="0.25">
      <c r="A225" s="7"/>
      <c r="B225" s="12"/>
      <c r="C225" s="7"/>
      <c r="D225" s="7"/>
      <c r="E225" s="7"/>
      <c r="F225" s="7" t="str">
        <f>IF(C225="","",IFERROR(INDEX(VEICULOS!$C:$C,MATCH(C225,VEICULOS!$A:$A,0)),"?")&amp;IF(D225="",""," + "&amp;IFERROR(INDEX(VEICULOS!$C:$C,MATCH(D225,VEICULOS!$A:$A,0)),"?"))&amp;IF(E225="",""," + "&amp;IFERROR(INDEX(VEICULOS!$C:$C,MATCH(E225,VEICULOS!$A:$A,0)),"?")))</f>
        <v/>
      </c>
      <c r="G225" s="7" t="str">
        <f>IF(C225="","",IFERROR(INDEX(VEICULOS!$I:$I,MATCH(C225,VEICULOS!$A:$A,0)),"Não cadastrado"))</f>
        <v/>
      </c>
      <c r="H225" s="7"/>
      <c r="I225" s="7" t="str">
        <f>IF(H225="","",IFERROR(INDEX(MOTORISTAS!$B:$B,MATCH(H225,MOTORISTAS!$A:$A,0)),"Não cadastrado"))</f>
        <v/>
      </c>
      <c r="J225" s="7"/>
      <c r="K225" s="7"/>
      <c r="L225" s="7" t="str">
        <f>IF(K225="","",IFERROR(INDEX(MOTORISTAS!$B:$B,MATCH(K225,MOTORISTAS!$A:$A,0)),"Não cadastrado"))</f>
        <v/>
      </c>
      <c r="M225" s="7" t="str">
        <f>IF(H225="","",IFERROR(INDEX(MOTORISTAS!$AA:$AA,MATCH(H225,MOTORISTAS!$A:$A,0)),"Não cadastrado"))</f>
        <v/>
      </c>
      <c r="N225" s="7" t="str">
        <f>IF(H225="","",IF(COUNTIFS(CONSULTAS!$C$2:$C$2000,H225,CONSULTAS!$E$2:$E$2000,"GR",CONSULTAS!$S$2:$S$2000,"Sim")&gt;0,"Sim","Não"))</f>
        <v/>
      </c>
      <c r="O225" s="7" t="str">
        <f>IF(H225="","",IFERROR(INDEX(CONSULTAS!$L:$L,MATCH(H225&amp;"#GR",CONSULTAS!$T:$T,0)),"—"))</f>
        <v/>
      </c>
      <c r="P225" s="13" t="str">
        <f>IF(H225="","",IFERROR(INDEX(CONSULTAS!$Q:$Q,MATCH(H225&amp;"#GR",CONSULTAS!$T:$T,0)),""))</f>
        <v/>
      </c>
      <c r="Q225" s="7" t="str">
        <f>IF(H225="","",IF(COUNTIFS(CONSULTAS!$C$2:$C$2000,H225,CONSULTAS!$E$2:$E$2000,"Seguradora",CONSULTAS!$S$2:$S$2000,"Sim")&gt;0,"Sim","Não"))</f>
        <v/>
      </c>
      <c r="R225" s="7" t="str">
        <f>IF(H225="","",IFERROR(INDEX(CONSULTAS!$L:$L,MATCH(H225&amp;"#Seguradora",CONSULTAS!$T:$T,0)),"—"))</f>
        <v/>
      </c>
      <c r="S225" s="13" t="str">
        <f>IF(H225="","",IFERROR(INDEX(CONSULTAS!$Q:$Q,MATCH(H225&amp;"#Seguradora",CONSULTAS!$T:$T,0)),""))</f>
        <v/>
      </c>
      <c r="T225" s="10" t="str">
        <f>IF(H225="","",IFERROR(INDEX(CONSULTAS!$N:$N,MATCH(H225&amp;"#GR",CONSULTAS!$T:$T,0)),""))</f>
        <v/>
      </c>
      <c r="U225" s="7" t="str">
        <f>IF(K225="","N/A",IF(AND(COUNTIFS(CONSULTAS!$C$2:$C$2000,K225,CONSULTAS!$E$2:$E$2000,"GR",CONSULTAS!$S$2:$S$2000,"Sim")&gt;0,COUNTIFS(CONSULTAS!$C$2:$C$2000,K225,CONSULTAS!$E$2:$E$2000,"Seguradora",CONSULTAS!$S$2:$S$2000,"Sim")&gt;0),"Sim","Não"))</f>
        <v>N/A</v>
      </c>
      <c r="V225" s="7" t="str">
        <f>IF(C225="","",IFERROR(INDEX(VEICULOS!$X:$X,MATCH(C225,VEICULOS!$A:$A,0)),"Não"))</f>
        <v/>
      </c>
      <c r="W225" s="7"/>
      <c r="X225" s="7"/>
      <c r="Y225" s="7"/>
      <c r="Z225" s="10"/>
      <c r="AA225" s="7"/>
      <c r="AB225" s="10" t="str">
        <f t="shared" si="51"/>
        <v/>
      </c>
      <c r="AC225" s="7">
        <f>IF(OR(Y225="",AB225=""),0,SUMPRODUCT((PGR_REGRAS!$C$2:$C$61=Y225)*(PGR_REGRAS!$D$2:$D$61&lt;=AB225)*(PGR_REGRAS!$E$2:$E$61&gt;=AB225)*(PGR_REGRAS!$C$2:$C$61&lt;&gt;"")*ROW(PGR_REGRAS!$C$2:$C$61)))</f>
        <v>0</v>
      </c>
      <c r="AD225" s="7" t="str">
        <f>IF(AC225=0,IF(Y225="","","Sem regra - consultar seguradora"),INDEX(PGR_REGRAS!$A:$A,AC225))</f>
        <v/>
      </c>
      <c r="AE225" s="7" t="str">
        <f>IF(AC225=0,"",INDEX(PGR_REGRAS!$T:$T,AC225))</f>
        <v/>
      </c>
      <c r="AF225" s="7" t="str">
        <f>IF(AC225=0,"",INDEX(PGR_REGRAS!$I:$I,AC225))</f>
        <v/>
      </c>
      <c r="AG225" s="7" t="str">
        <f>IF(AC225=0,"",INDEX(PGR_REGRAS!$K:$K,AC225))</f>
        <v/>
      </c>
      <c r="AH225" s="7" t="str">
        <f t="shared" si="52"/>
        <v/>
      </c>
      <c r="AI225" s="7"/>
      <c r="AJ225" s="7"/>
      <c r="AK225" s="7"/>
      <c r="AL225" s="7"/>
      <c r="AM225" s="7"/>
      <c r="AN225" s="7"/>
      <c r="AO225" s="13"/>
      <c r="AP225" s="12"/>
      <c r="AQ225" s="12"/>
      <c r="AR225" s="7" t="str">
        <f>IF(C225="","",IFERROR(INDEX(RASTREADORES!$F:$F,MATCH(C225&amp;"#Principal",RASTREADORES!$Y:$Y,0))&amp;" ("&amp;INDEX(RASTREADORES!$G:$G,MATCH(C225&amp;"#Principal",RASTREADORES!$Y:$Y,0))&amp;")","Sem rastreador principal"))</f>
        <v/>
      </c>
      <c r="AS225" s="7" t="str">
        <f>IF(C225="","",IFERROR(INDEX(RASTREADORES!$H:$H,MATCH(C225&amp;"#Principal",RASTREADORES!$Y:$Y,0)),"—"))</f>
        <v/>
      </c>
      <c r="AT225" s="7" t="str">
        <f>IF(C225="","",IFERROR(INDEX(RASTREADORES!$A:$A,MATCH(C225&amp;"#Redundante",RASTREADORES!$Y:$Y,0)),IFERROR(INDEX(RASTREADORES!$A:$A,MATCH(C225&amp;"#Isca retornável",RASTREADORES!$Y:$Y,0)),IFERROR(INDEX(RASTREADORES!$A:$A,MATCH(C225&amp;"#Isca descartável",RASTREADORES!$Y:$Y,0)),"Nenhum"))))</f>
        <v/>
      </c>
      <c r="AU225" s="7" t="str">
        <f>IF(C225="","",IFERROR(INDEX(RASTREADORES!$L:$L,MATCH(C225&amp;"#Principal",RASTREADORES!$Y:$Y,0)),""))</f>
        <v/>
      </c>
      <c r="AV225" s="7" t="str">
        <f>IF(C225="","",IF(COUNTIFS(ESPELHAMENTOS!$B$2:$B$2000,C225,ESPELHAMENTOS!$O$2:$O$2000,"Sim")&gt;0,"Sim","Não"))</f>
        <v/>
      </c>
      <c r="AW225" s="7" t="str">
        <f>IF(C225="","",COUNTIFS(ESPELHAMENTOS!$B$2:$B$2000,C225,ESPELHAMENTOS!$O$2:$O$2000,"Sim"))</f>
        <v/>
      </c>
      <c r="AX225" s="7" t="str">
        <f>IF(C225="","",IF(COUNTIFS(ESPELHAMENTOS!$B$2:$B$2000,C225,ESPELHAMENTOS!$O$2:$O$2000,"Sim",ESPELHAMENTOS!$E$2:$E$2000,"GR transportadora")&gt;0,"Sim","Não"))</f>
        <v/>
      </c>
      <c r="AY225" s="7" t="str">
        <f>IF(OR(AQ225="",C225=""),"",IFERROR(ROUND((AQ225-SUMPRODUCT(MIN((ESPELHAMENTOS!$C$2:$C$2000=A225)*ESPELHAMENTOS!$H$2:$H$2000+(ESPELHAMENTOS!$C$2:$C$2000&lt;&gt;A225)*99999)))*24,1),""))</f>
        <v/>
      </c>
      <c r="AZ225" s="7" t="str">
        <f ca="1">IF(C225="","",IF(COUNTIFS(CHECKLISTS!$B$2:$B$2000,C225,CHECKLISTS!$AH$2:$AH$2000,"Válido",CHECKLISTS!$AG$2:$AG$2000,"&gt;="&amp;INT(IF(AO225="",TODAY(),AO225)))+COUNTIFS(CHECKLISTS!$B$2:$B$2000,C225,CHECKLISTS!$AH$2:$AH$2000,"Vence &lt;=7d",CHECKLISTS!$AG$2:$AG$2000,"&gt;="&amp;INT(IF(AO225="",TODAY(),AO225)))&gt;0,"Sim","Não"))</f>
        <v/>
      </c>
      <c r="BA225" s="13" t="str">
        <f>IF(C225="","",IF(COUNTIFS(CHECKLISTS!$B$2:$B$2000,C225,CHECKLISTS!$AF$2:$AF$2000,"Aprovado")=0,"",SUMPRODUCT(MAX((CHECKLISTS!$B$2:$B$2000=C225)*CHECKLISTS!$AG$2:$AG$2000))))</f>
        <v/>
      </c>
      <c r="BB225" s="7" t="str">
        <f>IF(A225="","",IF(COUNTIFS(SMP!$B$2:$B$2000,A225,SMP!$I$2:$I$2000,"Liberada")+COUNTIFS(SMP!$B$2:$B$2000,A225,SMP!$I$2:$I$2000,"Em andamento")+COUNTIFS(SMP!$B$2:$B$2000,A225,SMP!$I$2:$I$2000,"Finalizada")&gt;0,"Sim","Não"))</f>
        <v/>
      </c>
      <c r="BC225" s="7" t="str">
        <f>IF(A225="","",IFERROR(INDEX(SMP!$A:$A,MATCH(A225,SMP!$B:$B,0)),"—"))</f>
        <v/>
      </c>
      <c r="BD225" s="7" t="str">
        <f>IF(A225="","",IFERROR(INDEX(SMP!$I:$I,MATCH(A225,SMP!$B:$B,0)),"Não aberta"))</f>
        <v/>
      </c>
      <c r="BE225" s="7" t="str">
        <f>IF(A225="","",IFERROR(INDEX(SMP!$D:$D,MATCH(A225,SMP!$B:$B,0)),""))</f>
        <v/>
      </c>
      <c r="BF225" s="7" t="str">
        <f>IF(A225="","",IF(COUNTIFS(AVERBACOES!$B$2:$B$2000,A225,AVERBACOES!$Q$2:$Q$2000,"Averbado completo")+COUNTIFS(AVERBACOES!$B$2:$B$2000,A225,AVERBACOES!$Q$2:$Q$2000,"Averbado CRT")+COUNTIFS(AVERBACOES!$B$2:$B$2000,A225,AVERBACOES!$Q$2:$Q$2000,"Averbado CT-e")+COUNTIFS(AVERBACOES!$B$2:$B$2000,A225,AVERBACOES!$Q$2:$Q$2000,"Averbado MDF-e")+COUNTIFS(AVERBACOES!$B$2:$B$2000,A225,AVERBACOES!$Q$2:$Q$2000,"Averbado pelo embarcador")&gt;0,"Sim","Não"))</f>
        <v/>
      </c>
      <c r="BG225" s="7" t="str">
        <f>IF(A225="","",IFERROR(INDEX(AVERBACOES!$L:$L,MATCH(A225,AVERBACOES!$B:$B,0)),"—"))</f>
        <v/>
      </c>
      <c r="BH225" s="7"/>
      <c r="BI225" s="7"/>
      <c r="BJ225" s="7"/>
      <c r="BK225" s="7"/>
      <c r="BL225" s="7"/>
      <c r="BM225" s="7">
        <f t="shared" si="53"/>
        <v>0</v>
      </c>
      <c r="BN225" s="7" t="str">
        <f t="shared" si="54"/>
        <v/>
      </c>
      <c r="BO225" s="7" t="str">
        <f t="shared" si="55"/>
        <v/>
      </c>
      <c r="BP225" s="7" t="str">
        <f t="shared" si="56"/>
        <v/>
      </c>
      <c r="BQ225" s="7" t="str">
        <f t="shared" si="57"/>
        <v/>
      </c>
      <c r="BR225" s="12"/>
      <c r="BS225" s="7" t="str">
        <f t="shared" si="58"/>
        <v/>
      </c>
      <c r="BT225" s="7" t="str">
        <f>IF(C225="","",IF(BV225=0,"Sem posição registrada",IFERROR(INDEX(POSICOES!$E:$E,MATCH(C225&amp;"#"&amp;ROUND(BV225*1440,0),POSICOES!$R:$R,0)),"?")))</f>
        <v/>
      </c>
      <c r="BU225" s="7" t="str">
        <f>IF(OR(C225="",BV225=0),"",IFERROR(INDEX(POSICOES!$F:$F,MATCH(C225&amp;"#"&amp;ROUND(BV225*1440,0),POSICOES!$R:$R,0))&amp;"/"&amp;INDEX(POSICOES!$G:$G,MATCH(C225&amp;"#"&amp;ROUND(BV225*1440,0),POSICOES!$R:$R,0))&amp;" - "&amp;INDEX(POSICOES!$H:$H,MATCH(C225&amp;"#"&amp;ROUND(BV225*1440,0),POSICOES!$R:$R,0)),""))</f>
        <v/>
      </c>
      <c r="BV225" s="14">
        <f>IF(C225="",0,SUMPRODUCT(MAX((POSICOES!$C$2:$C$3000=C225)*POSICOES!$B$2:$B$3000)))</f>
        <v>0</v>
      </c>
      <c r="BW225" s="7" t="str">
        <f t="shared" ca="1" si="59"/>
        <v/>
      </c>
      <c r="BX225" s="7" t="str">
        <f t="shared" ca="1" si="60"/>
        <v/>
      </c>
      <c r="BY225" s="12"/>
      <c r="BZ225" s="12"/>
      <c r="CA225" s="7" t="str">
        <f>IF(A225="","",IF(COUNTIFS(FRONTEIRA!$B$2:$B$2000,A225,FRONTEIRA!$AA$2:$AA$2000,"Sim")=0,"",ROUND(SUMIFS(FRONTEIRA!$Y$2:$Y$2000,FRONTEIRA!$B$2:$B$2000,A225,FRONTEIRA!$AA$2:$AA$2000,"Sim"),1)))</f>
        <v/>
      </c>
      <c r="CB225" s="7" t="str">
        <f>IF(A225="","",IFERROR(INDEX(FRONTEIRA!$L:$L,MATCH(A225,FRONTEIRA!$B:$B,0)),""))</f>
        <v/>
      </c>
      <c r="CC225" s="7" t="str">
        <f>IF(A225="","",IF(COUNTIFS(OCORRENCIAS!$B$2:$B$2000,A225,OCORRENCIAS!$Z$2:$Z$2000,"Sim")&gt;0,"Sim","Não"))</f>
        <v/>
      </c>
      <c r="CD225" s="7" t="str">
        <f t="shared" si="61"/>
        <v/>
      </c>
      <c r="CE225" s="7"/>
      <c r="CF225" s="7" t="str">
        <f t="shared" ca="1" si="62"/>
        <v xml:space="preserve">Motorista GR; Motorista seguradora; Veículo GR; Checklist; Espelhamento; SMP; Averbação; </v>
      </c>
      <c r="CG225" s="7" t="str">
        <f t="shared" si="63"/>
        <v/>
      </c>
      <c r="CH225" s="7" t="str">
        <f t="shared" si="64"/>
        <v/>
      </c>
      <c r="CI225" s="7" t="str">
        <f t="shared" si="65"/>
        <v>Não</v>
      </c>
      <c r="CJ225" s="7" t="str">
        <f t="shared" si="66"/>
        <v/>
      </c>
      <c r="CK225" s="7"/>
      <c r="CL225" s="7"/>
      <c r="CM225" s="7"/>
      <c r="CN225" s="12"/>
      <c r="CO225" s="7"/>
      <c r="CP225" s="7" t="str">
        <f t="shared" ca="1" si="67"/>
        <v/>
      </c>
    </row>
    <row r="226" spans="1:94" x14ac:dyDescent="0.25">
      <c r="A226" s="7"/>
      <c r="B226" s="12"/>
      <c r="C226" s="7"/>
      <c r="D226" s="7"/>
      <c r="E226" s="7"/>
      <c r="F226" s="7" t="str">
        <f>IF(C226="","",IFERROR(INDEX(VEICULOS!$C:$C,MATCH(C226,VEICULOS!$A:$A,0)),"?")&amp;IF(D226="",""," + "&amp;IFERROR(INDEX(VEICULOS!$C:$C,MATCH(D226,VEICULOS!$A:$A,0)),"?"))&amp;IF(E226="",""," + "&amp;IFERROR(INDEX(VEICULOS!$C:$C,MATCH(E226,VEICULOS!$A:$A,0)),"?")))</f>
        <v/>
      </c>
      <c r="G226" s="7" t="str">
        <f>IF(C226="","",IFERROR(INDEX(VEICULOS!$I:$I,MATCH(C226,VEICULOS!$A:$A,0)),"Não cadastrado"))</f>
        <v/>
      </c>
      <c r="H226" s="7"/>
      <c r="I226" s="7" t="str">
        <f>IF(H226="","",IFERROR(INDEX(MOTORISTAS!$B:$B,MATCH(H226,MOTORISTAS!$A:$A,0)),"Não cadastrado"))</f>
        <v/>
      </c>
      <c r="J226" s="7"/>
      <c r="K226" s="7"/>
      <c r="L226" s="7" t="str">
        <f>IF(K226="","",IFERROR(INDEX(MOTORISTAS!$B:$B,MATCH(K226,MOTORISTAS!$A:$A,0)),"Não cadastrado"))</f>
        <v/>
      </c>
      <c r="M226" s="7" t="str">
        <f>IF(H226="","",IFERROR(INDEX(MOTORISTAS!$AA:$AA,MATCH(H226,MOTORISTAS!$A:$A,0)),"Não cadastrado"))</f>
        <v/>
      </c>
      <c r="N226" s="7" t="str">
        <f>IF(H226="","",IF(COUNTIFS(CONSULTAS!$C$2:$C$2000,H226,CONSULTAS!$E$2:$E$2000,"GR",CONSULTAS!$S$2:$S$2000,"Sim")&gt;0,"Sim","Não"))</f>
        <v/>
      </c>
      <c r="O226" s="7" t="str">
        <f>IF(H226="","",IFERROR(INDEX(CONSULTAS!$L:$L,MATCH(H226&amp;"#GR",CONSULTAS!$T:$T,0)),"—"))</f>
        <v/>
      </c>
      <c r="P226" s="13" t="str">
        <f>IF(H226="","",IFERROR(INDEX(CONSULTAS!$Q:$Q,MATCH(H226&amp;"#GR",CONSULTAS!$T:$T,0)),""))</f>
        <v/>
      </c>
      <c r="Q226" s="7" t="str">
        <f>IF(H226="","",IF(COUNTIFS(CONSULTAS!$C$2:$C$2000,H226,CONSULTAS!$E$2:$E$2000,"Seguradora",CONSULTAS!$S$2:$S$2000,"Sim")&gt;0,"Sim","Não"))</f>
        <v/>
      </c>
      <c r="R226" s="7" t="str">
        <f>IF(H226="","",IFERROR(INDEX(CONSULTAS!$L:$L,MATCH(H226&amp;"#Seguradora",CONSULTAS!$T:$T,0)),"—"))</f>
        <v/>
      </c>
      <c r="S226" s="13" t="str">
        <f>IF(H226="","",IFERROR(INDEX(CONSULTAS!$Q:$Q,MATCH(H226&amp;"#Seguradora",CONSULTAS!$T:$T,0)),""))</f>
        <v/>
      </c>
      <c r="T226" s="10" t="str">
        <f>IF(H226="","",IFERROR(INDEX(CONSULTAS!$N:$N,MATCH(H226&amp;"#GR",CONSULTAS!$T:$T,0)),""))</f>
        <v/>
      </c>
      <c r="U226" s="7" t="str">
        <f>IF(K226="","N/A",IF(AND(COUNTIFS(CONSULTAS!$C$2:$C$2000,K226,CONSULTAS!$E$2:$E$2000,"GR",CONSULTAS!$S$2:$S$2000,"Sim")&gt;0,COUNTIFS(CONSULTAS!$C$2:$C$2000,K226,CONSULTAS!$E$2:$E$2000,"Seguradora",CONSULTAS!$S$2:$S$2000,"Sim")&gt;0),"Sim","Não"))</f>
        <v>N/A</v>
      </c>
      <c r="V226" s="7" t="str">
        <f>IF(C226="","",IFERROR(INDEX(VEICULOS!$X:$X,MATCH(C226,VEICULOS!$A:$A,0)),"Não"))</f>
        <v/>
      </c>
      <c r="W226" s="7"/>
      <c r="X226" s="7"/>
      <c r="Y226" s="7"/>
      <c r="Z226" s="10"/>
      <c r="AA226" s="7"/>
      <c r="AB226" s="10" t="str">
        <f t="shared" si="51"/>
        <v/>
      </c>
      <c r="AC226" s="7">
        <f>IF(OR(Y226="",AB226=""),0,SUMPRODUCT((PGR_REGRAS!$C$2:$C$61=Y226)*(PGR_REGRAS!$D$2:$D$61&lt;=AB226)*(PGR_REGRAS!$E$2:$E$61&gt;=AB226)*(PGR_REGRAS!$C$2:$C$61&lt;&gt;"")*ROW(PGR_REGRAS!$C$2:$C$61)))</f>
        <v>0</v>
      </c>
      <c r="AD226" s="7" t="str">
        <f>IF(AC226=0,IF(Y226="","","Sem regra - consultar seguradora"),INDEX(PGR_REGRAS!$A:$A,AC226))</f>
        <v/>
      </c>
      <c r="AE226" s="7" t="str">
        <f>IF(AC226=0,"",INDEX(PGR_REGRAS!$T:$T,AC226))</f>
        <v/>
      </c>
      <c r="AF226" s="7" t="str">
        <f>IF(AC226=0,"",INDEX(PGR_REGRAS!$I:$I,AC226))</f>
        <v/>
      </c>
      <c r="AG226" s="7" t="str">
        <f>IF(AC226=0,"",INDEX(PGR_REGRAS!$K:$K,AC226))</f>
        <v/>
      </c>
      <c r="AH226" s="7" t="str">
        <f t="shared" si="52"/>
        <v/>
      </c>
      <c r="AI226" s="7"/>
      <c r="AJ226" s="7"/>
      <c r="AK226" s="7"/>
      <c r="AL226" s="7"/>
      <c r="AM226" s="7"/>
      <c r="AN226" s="7"/>
      <c r="AO226" s="13"/>
      <c r="AP226" s="12"/>
      <c r="AQ226" s="12"/>
      <c r="AR226" s="7" t="str">
        <f>IF(C226="","",IFERROR(INDEX(RASTREADORES!$F:$F,MATCH(C226&amp;"#Principal",RASTREADORES!$Y:$Y,0))&amp;" ("&amp;INDEX(RASTREADORES!$G:$G,MATCH(C226&amp;"#Principal",RASTREADORES!$Y:$Y,0))&amp;")","Sem rastreador principal"))</f>
        <v/>
      </c>
      <c r="AS226" s="7" t="str">
        <f>IF(C226="","",IFERROR(INDEX(RASTREADORES!$H:$H,MATCH(C226&amp;"#Principal",RASTREADORES!$Y:$Y,0)),"—"))</f>
        <v/>
      </c>
      <c r="AT226" s="7" t="str">
        <f>IF(C226="","",IFERROR(INDEX(RASTREADORES!$A:$A,MATCH(C226&amp;"#Redundante",RASTREADORES!$Y:$Y,0)),IFERROR(INDEX(RASTREADORES!$A:$A,MATCH(C226&amp;"#Isca retornável",RASTREADORES!$Y:$Y,0)),IFERROR(INDEX(RASTREADORES!$A:$A,MATCH(C226&amp;"#Isca descartável",RASTREADORES!$Y:$Y,0)),"Nenhum"))))</f>
        <v/>
      </c>
      <c r="AU226" s="7" t="str">
        <f>IF(C226="","",IFERROR(INDEX(RASTREADORES!$L:$L,MATCH(C226&amp;"#Principal",RASTREADORES!$Y:$Y,0)),""))</f>
        <v/>
      </c>
      <c r="AV226" s="7" t="str">
        <f>IF(C226="","",IF(COUNTIFS(ESPELHAMENTOS!$B$2:$B$2000,C226,ESPELHAMENTOS!$O$2:$O$2000,"Sim")&gt;0,"Sim","Não"))</f>
        <v/>
      </c>
      <c r="AW226" s="7" t="str">
        <f>IF(C226="","",COUNTIFS(ESPELHAMENTOS!$B$2:$B$2000,C226,ESPELHAMENTOS!$O$2:$O$2000,"Sim"))</f>
        <v/>
      </c>
      <c r="AX226" s="7" t="str">
        <f>IF(C226="","",IF(COUNTIFS(ESPELHAMENTOS!$B$2:$B$2000,C226,ESPELHAMENTOS!$O$2:$O$2000,"Sim",ESPELHAMENTOS!$E$2:$E$2000,"GR transportadora")&gt;0,"Sim","Não"))</f>
        <v/>
      </c>
      <c r="AY226" s="7" t="str">
        <f>IF(OR(AQ226="",C226=""),"",IFERROR(ROUND((AQ226-SUMPRODUCT(MIN((ESPELHAMENTOS!$C$2:$C$2000=A226)*ESPELHAMENTOS!$H$2:$H$2000+(ESPELHAMENTOS!$C$2:$C$2000&lt;&gt;A226)*99999)))*24,1),""))</f>
        <v/>
      </c>
      <c r="AZ226" s="7" t="str">
        <f ca="1">IF(C226="","",IF(COUNTIFS(CHECKLISTS!$B$2:$B$2000,C226,CHECKLISTS!$AH$2:$AH$2000,"Válido",CHECKLISTS!$AG$2:$AG$2000,"&gt;="&amp;INT(IF(AO226="",TODAY(),AO226)))+COUNTIFS(CHECKLISTS!$B$2:$B$2000,C226,CHECKLISTS!$AH$2:$AH$2000,"Vence &lt;=7d",CHECKLISTS!$AG$2:$AG$2000,"&gt;="&amp;INT(IF(AO226="",TODAY(),AO226)))&gt;0,"Sim","Não"))</f>
        <v/>
      </c>
      <c r="BA226" s="13" t="str">
        <f>IF(C226="","",IF(COUNTIFS(CHECKLISTS!$B$2:$B$2000,C226,CHECKLISTS!$AF$2:$AF$2000,"Aprovado")=0,"",SUMPRODUCT(MAX((CHECKLISTS!$B$2:$B$2000=C226)*CHECKLISTS!$AG$2:$AG$2000))))</f>
        <v/>
      </c>
      <c r="BB226" s="7" t="str">
        <f>IF(A226="","",IF(COUNTIFS(SMP!$B$2:$B$2000,A226,SMP!$I$2:$I$2000,"Liberada")+COUNTIFS(SMP!$B$2:$B$2000,A226,SMP!$I$2:$I$2000,"Em andamento")+COUNTIFS(SMP!$B$2:$B$2000,A226,SMP!$I$2:$I$2000,"Finalizada")&gt;0,"Sim","Não"))</f>
        <v/>
      </c>
      <c r="BC226" s="7" t="str">
        <f>IF(A226="","",IFERROR(INDEX(SMP!$A:$A,MATCH(A226,SMP!$B:$B,0)),"—"))</f>
        <v/>
      </c>
      <c r="BD226" s="7" t="str">
        <f>IF(A226="","",IFERROR(INDEX(SMP!$I:$I,MATCH(A226,SMP!$B:$B,0)),"Não aberta"))</f>
        <v/>
      </c>
      <c r="BE226" s="7" t="str">
        <f>IF(A226="","",IFERROR(INDEX(SMP!$D:$D,MATCH(A226,SMP!$B:$B,0)),""))</f>
        <v/>
      </c>
      <c r="BF226" s="7" t="str">
        <f>IF(A226="","",IF(COUNTIFS(AVERBACOES!$B$2:$B$2000,A226,AVERBACOES!$Q$2:$Q$2000,"Averbado completo")+COUNTIFS(AVERBACOES!$B$2:$B$2000,A226,AVERBACOES!$Q$2:$Q$2000,"Averbado CRT")+COUNTIFS(AVERBACOES!$B$2:$B$2000,A226,AVERBACOES!$Q$2:$Q$2000,"Averbado CT-e")+COUNTIFS(AVERBACOES!$B$2:$B$2000,A226,AVERBACOES!$Q$2:$Q$2000,"Averbado MDF-e")+COUNTIFS(AVERBACOES!$B$2:$B$2000,A226,AVERBACOES!$Q$2:$Q$2000,"Averbado pelo embarcador")&gt;0,"Sim","Não"))</f>
        <v/>
      </c>
      <c r="BG226" s="7" t="str">
        <f>IF(A226="","",IFERROR(INDEX(AVERBACOES!$L:$L,MATCH(A226,AVERBACOES!$B:$B,0)),"—"))</f>
        <v/>
      </c>
      <c r="BH226" s="7"/>
      <c r="BI226" s="7"/>
      <c r="BJ226" s="7"/>
      <c r="BK226" s="7"/>
      <c r="BL226" s="7"/>
      <c r="BM226" s="7">
        <f t="shared" si="53"/>
        <v>0</v>
      </c>
      <c r="BN226" s="7" t="str">
        <f t="shared" si="54"/>
        <v/>
      </c>
      <c r="BO226" s="7" t="str">
        <f t="shared" si="55"/>
        <v/>
      </c>
      <c r="BP226" s="7" t="str">
        <f t="shared" si="56"/>
        <v/>
      </c>
      <c r="BQ226" s="7" t="str">
        <f t="shared" si="57"/>
        <v/>
      </c>
      <c r="BR226" s="12"/>
      <c r="BS226" s="7" t="str">
        <f t="shared" si="58"/>
        <v/>
      </c>
      <c r="BT226" s="7" t="str">
        <f>IF(C226="","",IF(BV226=0,"Sem posição registrada",IFERROR(INDEX(POSICOES!$E:$E,MATCH(C226&amp;"#"&amp;ROUND(BV226*1440,0),POSICOES!$R:$R,0)),"?")))</f>
        <v/>
      </c>
      <c r="BU226" s="7" t="str">
        <f>IF(OR(C226="",BV226=0),"",IFERROR(INDEX(POSICOES!$F:$F,MATCH(C226&amp;"#"&amp;ROUND(BV226*1440,0),POSICOES!$R:$R,0))&amp;"/"&amp;INDEX(POSICOES!$G:$G,MATCH(C226&amp;"#"&amp;ROUND(BV226*1440,0),POSICOES!$R:$R,0))&amp;" - "&amp;INDEX(POSICOES!$H:$H,MATCH(C226&amp;"#"&amp;ROUND(BV226*1440,0),POSICOES!$R:$R,0)),""))</f>
        <v/>
      </c>
      <c r="BV226" s="14">
        <f>IF(C226="",0,SUMPRODUCT(MAX((POSICOES!$C$2:$C$3000=C226)*POSICOES!$B$2:$B$3000)))</f>
        <v>0</v>
      </c>
      <c r="BW226" s="7" t="str">
        <f t="shared" ca="1" si="59"/>
        <v/>
      </c>
      <c r="BX226" s="7" t="str">
        <f t="shared" ca="1" si="60"/>
        <v/>
      </c>
      <c r="BY226" s="12"/>
      <c r="BZ226" s="12"/>
      <c r="CA226" s="7" t="str">
        <f>IF(A226="","",IF(COUNTIFS(FRONTEIRA!$B$2:$B$2000,A226,FRONTEIRA!$AA$2:$AA$2000,"Sim")=0,"",ROUND(SUMIFS(FRONTEIRA!$Y$2:$Y$2000,FRONTEIRA!$B$2:$B$2000,A226,FRONTEIRA!$AA$2:$AA$2000,"Sim"),1)))</f>
        <v/>
      </c>
      <c r="CB226" s="7" t="str">
        <f>IF(A226="","",IFERROR(INDEX(FRONTEIRA!$L:$L,MATCH(A226,FRONTEIRA!$B:$B,0)),""))</f>
        <v/>
      </c>
      <c r="CC226" s="7" t="str">
        <f>IF(A226="","",IF(COUNTIFS(OCORRENCIAS!$B$2:$B$2000,A226,OCORRENCIAS!$Z$2:$Z$2000,"Sim")&gt;0,"Sim","Não"))</f>
        <v/>
      </c>
      <c r="CD226" s="7" t="str">
        <f t="shared" si="61"/>
        <v/>
      </c>
      <c r="CE226" s="7"/>
      <c r="CF226" s="7" t="str">
        <f t="shared" ca="1" si="62"/>
        <v xml:space="preserve">Motorista GR; Motorista seguradora; Veículo GR; Checklist; Espelhamento; SMP; Averbação; </v>
      </c>
      <c r="CG226" s="7" t="str">
        <f t="shared" si="63"/>
        <v/>
      </c>
      <c r="CH226" s="7" t="str">
        <f t="shared" si="64"/>
        <v/>
      </c>
      <c r="CI226" s="7" t="str">
        <f t="shared" si="65"/>
        <v>Não</v>
      </c>
      <c r="CJ226" s="7" t="str">
        <f t="shared" si="66"/>
        <v/>
      </c>
      <c r="CK226" s="7"/>
      <c r="CL226" s="7"/>
      <c r="CM226" s="7"/>
      <c r="CN226" s="12"/>
      <c r="CO226" s="7"/>
      <c r="CP226" s="7" t="str">
        <f t="shared" ca="1" si="67"/>
        <v/>
      </c>
    </row>
    <row r="227" spans="1:94" x14ac:dyDescent="0.25">
      <c r="A227" s="7"/>
      <c r="B227" s="12"/>
      <c r="C227" s="7"/>
      <c r="D227" s="7"/>
      <c r="E227" s="7"/>
      <c r="F227" s="7" t="str">
        <f>IF(C227="","",IFERROR(INDEX(VEICULOS!$C:$C,MATCH(C227,VEICULOS!$A:$A,0)),"?")&amp;IF(D227="",""," + "&amp;IFERROR(INDEX(VEICULOS!$C:$C,MATCH(D227,VEICULOS!$A:$A,0)),"?"))&amp;IF(E227="",""," + "&amp;IFERROR(INDEX(VEICULOS!$C:$C,MATCH(E227,VEICULOS!$A:$A,0)),"?")))</f>
        <v/>
      </c>
      <c r="G227" s="7" t="str">
        <f>IF(C227="","",IFERROR(INDEX(VEICULOS!$I:$I,MATCH(C227,VEICULOS!$A:$A,0)),"Não cadastrado"))</f>
        <v/>
      </c>
      <c r="H227" s="7"/>
      <c r="I227" s="7" t="str">
        <f>IF(H227="","",IFERROR(INDEX(MOTORISTAS!$B:$B,MATCH(H227,MOTORISTAS!$A:$A,0)),"Não cadastrado"))</f>
        <v/>
      </c>
      <c r="J227" s="7"/>
      <c r="K227" s="7"/>
      <c r="L227" s="7" t="str">
        <f>IF(K227="","",IFERROR(INDEX(MOTORISTAS!$B:$B,MATCH(K227,MOTORISTAS!$A:$A,0)),"Não cadastrado"))</f>
        <v/>
      </c>
      <c r="M227" s="7" t="str">
        <f>IF(H227="","",IFERROR(INDEX(MOTORISTAS!$AA:$AA,MATCH(H227,MOTORISTAS!$A:$A,0)),"Não cadastrado"))</f>
        <v/>
      </c>
      <c r="N227" s="7" t="str">
        <f>IF(H227="","",IF(COUNTIFS(CONSULTAS!$C$2:$C$2000,H227,CONSULTAS!$E$2:$E$2000,"GR",CONSULTAS!$S$2:$S$2000,"Sim")&gt;0,"Sim","Não"))</f>
        <v/>
      </c>
      <c r="O227" s="7" t="str">
        <f>IF(H227="","",IFERROR(INDEX(CONSULTAS!$L:$L,MATCH(H227&amp;"#GR",CONSULTAS!$T:$T,0)),"—"))</f>
        <v/>
      </c>
      <c r="P227" s="13" t="str">
        <f>IF(H227="","",IFERROR(INDEX(CONSULTAS!$Q:$Q,MATCH(H227&amp;"#GR",CONSULTAS!$T:$T,0)),""))</f>
        <v/>
      </c>
      <c r="Q227" s="7" t="str">
        <f>IF(H227="","",IF(COUNTIFS(CONSULTAS!$C$2:$C$2000,H227,CONSULTAS!$E$2:$E$2000,"Seguradora",CONSULTAS!$S$2:$S$2000,"Sim")&gt;0,"Sim","Não"))</f>
        <v/>
      </c>
      <c r="R227" s="7" t="str">
        <f>IF(H227="","",IFERROR(INDEX(CONSULTAS!$L:$L,MATCH(H227&amp;"#Seguradora",CONSULTAS!$T:$T,0)),"—"))</f>
        <v/>
      </c>
      <c r="S227" s="13" t="str">
        <f>IF(H227="","",IFERROR(INDEX(CONSULTAS!$Q:$Q,MATCH(H227&amp;"#Seguradora",CONSULTAS!$T:$T,0)),""))</f>
        <v/>
      </c>
      <c r="T227" s="10" t="str">
        <f>IF(H227="","",IFERROR(INDEX(CONSULTAS!$N:$N,MATCH(H227&amp;"#GR",CONSULTAS!$T:$T,0)),""))</f>
        <v/>
      </c>
      <c r="U227" s="7" t="str">
        <f>IF(K227="","N/A",IF(AND(COUNTIFS(CONSULTAS!$C$2:$C$2000,K227,CONSULTAS!$E$2:$E$2000,"GR",CONSULTAS!$S$2:$S$2000,"Sim")&gt;0,COUNTIFS(CONSULTAS!$C$2:$C$2000,K227,CONSULTAS!$E$2:$E$2000,"Seguradora",CONSULTAS!$S$2:$S$2000,"Sim")&gt;0),"Sim","Não"))</f>
        <v>N/A</v>
      </c>
      <c r="V227" s="7" t="str">
        <f>IF(C227="","",IFERROR(INDEX(VEICULOS!$X:$X,MATCH(C227,VEICULOS!$A:$A,0)),"Não"))</f>
        <v/>
      </c>
      <c r="W227" s="7"/>
      <c r="X227" s="7"/>
      <c r="Y227" s="7"/>
      <c r="Z227" s="10"/>
      <c r="AA227" s="7"/>
      <c r="AB227" s="10" t="str">
        <f t="shared" si="51"/>
        <v/>
      </c>
      <c r="AC227" s="7">
        <f>IF(OR(Y227="",AB227=""),0,SUMPRODUCT((PGR_REGRAS!$C$2:$C$61=Y227)*(PGR_REGRAS!$D$2:$D$61&lt;=AB227)*(PGR_REGRAS!$E$2:$E$61&gt;=AB227)*(PGR_REGRAS!$C$2:$C$61&lt;&gt;"")*ROW(PGR_REGRAS!$C$2:$C$61)))</f>
        <v>0</v>
      </c>
      <c r="AD227" s="7" t="str">
        <f>IF(AC227=0,IF(Y227="","","Sem regra - consultar seguradora"),INDEX(PGR_REGRAS!$A:$A,AC227))</f>
        <v/>
      </c>
      <c r="AE227" s="7" t="str">
        <f>IF(AC227=0,"",INDEX(PGR_REGRAS!$T:$T,AC227))</f>
        <v/>
      </c>
      <c r="AF227" s="7" t="str">
        <f>IF(AC227=0,"",INDEX(PGR_REGRAS!$I:$I,AC227))</f>
        <v/>
      </c>
      <c r="AG227" s="7" t="str">
        <f>IF(AC227=0,"",INDEX(PGR_REGRAS!$K:$K,AC227))</f>
        <v/>
      </c>
      <c r="AH227" s="7" t="str">
        <f t="shared" si="52"/>
        <v/>
      </c>
      <c r="AI227" s="7"/>
      <c r="AJ227" s="7"/>
      <c r="AK227" s="7"/>
      <c r="AL227" s="7"/>
      <c r="AM227" s="7"/>
      <c r="AN227" s="7"/>
      <c r="AO227" s="13"/>
      <c r="AP227" s="12"/>
      <c r="AQ227" s="12"/>
      <c r="AR227" s="7" t="str">
        <f>IF(C227="","",IFERROR(INDEX(RASTREADORES!$F:$F,MATCH(C227&amp;"#Principal",RASTREADORES!$Y:$Y,0))&amp;" ("&amp;INDEX(RASTREADORES!$G:$G,MATCH(C227&amp;"#Principal",RASTREADORES!$Y:$Y,0))&amp;")","Sem rastreador principal"))</f>
        <v/>
      </c>
      <c r="AS227" s="7" t="str">
        <f>IF(C227="","",IFERROR(INDEX(RASTREADORES!$H:$H,MATCH(C227&amp;"#Principal",RASTREADORES!$Y:$Y,0)),"—"))</f>
        <v/>
      </c>
      <c r="AT227" s="7" t="str">
        <f>IF(C227="","",IFERROR(INDEX(RASTREADORES!$A:$A,MATCH(C227&amp;"#Redundante",RASTREADORES!$Y:$Y,0)),IFERROR(INDEX(RASTREADORES!$A:$A,MATCH(C227&amp;"#Isca retornável",RASTREADORES!$Y:$Y,0)),IFERROR(INDEX(RASTREADORES!$A:$A,MATCH(C227&amp;"#Isca descartável",RASTREADORES!$Y:$Y,0)),"Nenhum"))))</f>
        <v/>
      </c>
      <c r="AU227" s="7" t="str">
        <f>IF(C227="","",IFERROR(INDEX(RASTREADORES!$L:$L,MATCH(C227&amp;"#Principal",RASTREADORES!$Y:$Y,0)),""))</f>
        <v/>
      </c>
      <c r="AV227" s="7" t="str">
        <f>IF(C227="","",IF(COUNTIFS(ESPELHAMENTOS!$B$2:$B$2000,C227,ESPELHAMENTOS!$O$2:$O$2000,"Sim")&gt;0,"Sim","Não"))</f>
        <v/>
      </c>
      <c r="AW227" s="7" t="str">
        <f>IF(C227="","",COUNTIFS(ESPELHAMENTOS!$B$2:$B$2000,C227,ESPELHAMENTOS!$O$2:$O$2000,"Sim"))</f>
        <v/>
      </c>
      <c r="AX227" s="7" t="str">
        <f>IF(C227="","",IF(COUNTIFS(ESPELHAMENTOS!$B$2:$B$2000,C227,ESPELHAMENTOS!$O$2:$O$2000,"Sim",ESPELHAMENTOS!$E$2:$E$2000,"GR transportadora")&gt;0,"Sim","Não"))</f>
        <v/>
      </c>
      <c r="AY227" s="7" t="str">
        <f>IF(OR(AQ227="",C227=""),"",IFERROR(ROUND((AQ227-SUMPRODUCT(MIN((ESPELHAMENTOS!$C$2:$C$2000=A227)*ESPELHAMENTOS!$H$2:$H$2000+(ESPELHAMENTOS!$C$2:$C$2000&lt;&gt;A227)*99999)))*24,1),""))</f>
        <v/>
      </c>
      <c r="AZ227" s="7" t="str">
        <f ca="1">IF(C227="","",IF(COUNTIFS(CHECKLISTS!$B$2:$B$2000,C227,CHECKLISTS!$AH$2:$AH$2000,"Válido",CHECKLISTS!$AG$2:$AG$2000,"&gt;="&amp;INT(IF(AO227="",TODAY(),AO227)))+COUNTIFS(CHECKLISTS!$B$2:$B$2000,C227,CHECKLISTS!$AH$2:$AH$2000,"Vence &lt;=7d",CHECKLISTS!$AG$2:$AG$2000,"&gt;="&amp;INT(IF(AO227="",TODAY(),AO227)))&gt;0,"Sim","Não"))</f>
        <v/>
      </c>
      <c r="BA227" s="13" t="str">
        <f>IF(C227="","",IF(COUNTIFS(CHECKLISTS!$B$2:$B$2000,C227,CHECKLISTS!$AF$2:$AF$2000,"Aprovado")=0,"",SUMPRODUCT(MAX((CHECKLISTS!$B$2:$B$2000=C227)*CHECKLISTS!$AG$2:$AG$2000))))</f>
        <v/>
      </c>
      <c r="BB227" s="7" t="str">
        <f>IF(A227="","",IF(COUNTIFS(SMP!$B$2:$B$2000,A227,SMP!$I$2:$I$2000,"Liberada")+COUNTIFS(SMP!$B$2:$B$2000,A227,SMP!$I$2:$I$2000,"Em andamento")+COUNTIFS(SMP!$B$2:$B$2000,A227,SMP!$I$2:$I$2000,"Finalizada")&gt;0,"Sim","Não"))</f>
        <v/>
      </c>
      <c r="BC227" s="7" t="str">
        <f>IF(A227="","",IFERROR(INDEX(SMP!$A:$A,MATCH(A227,SMP!$B:$B,0)),"—"))</f>
        <v/>
      </c>
      <c r="BD227" s="7" t="str">
        <f>IF(A227="","",IFERROR(INDEX(SMP!$I:$I,MATCH(A227,SMP!$B:$B,0)),"Não aberta"))</f>
        <v/>
      </c>
      <c r="BE227" s="7" t="str">
        <f>IF(A227="","",IFERROR(INDEX(SMP!$D:$D,MATCH(A227,SMP!$B:$B,0)),""))</f>
        <v/>
      </c>
      <c r="BF227" s="7" t="str">
        <f>IF(A227="","",IF(COUNTIFS(AVERBACOES!$B$2:$B$2000,A227,AVERBACOES!$Q$2:$Q$2000,"Averbado completo")+COUNTIFS(AVERBACOES!$B$2:$B$2000,A227,AVERBACOES!$Q$2:$Q$2000,"Averbado CRT")+COUNTIFS(AVERBACOES!$B$2:$B$2000,A227,AVERBACOES!$Q$2:$Q$2000,"Averbado CT-e")+COUNTIFS(AVERBACOES!$B$2:$B$2000,A227,AVERBACOES!$Q$2:$Q$2000,"Averbado MDF-e")+COUNTIFS(AVERBACOES!$B$2:$B$2000,A227,AVERBACOES!$Q$2:$Q$2000,"Averbado pelo embarcador")&gt;0,"Sim","Não"))</f>
        <v/>
      </c>
      <c r="BG227" s="7" t="str">
        <f>IF(A227="","",IFERROR(INDEX(AVERBACOES!$L:$L,MATCH(A227,AVERBACOES!$B:$B,0)),"—"))</f>
        <v/>
      </c>
      <c r="BH227" s="7"/>
      <c r="BI227" s="7"/>
      <c r="BJ227" s="7"/>
      <c r="BK227" s="7"/>
      <c r="BL227" s="7"/>
      <c r="BM227" s="7">
        <f t="shared" si="53"/>
        <v>0</v>
      </c>
      <c r="BN227" s="7" t="str">
        <f t="shared" si="54"/>
        <v/>
      </c>
      <c r="BO227" s="7" t="str">
        <f t="shared" si="55"/>
        <v/>
      </c>
      <c r="BP227" s="7" t="str">
        <f t="shared" si="56"/>
        <v/>
      </c>
      <c r="BQ227" s="7" t="str">
        <f t="shared" si="57"/>
        <v/>
      </c>
      <c r="BR227" s="12"/>
      <c r="BS227" s="7" t="str">
        <f t="shared" si="58"/>
        <v/>
      </c>
      <c r="BT227" s="7" t="str">
        <f>IF(C227="","",IF(BV227=0,"Sem posição registrada",IFERROR(INDEX(POSICOES!$E:$E,MATCH(C227&amp;"#"&amp;ROUND(BV227*1440,0),POSICOES!$R:$R,0)),"?")))</f>
        <v/>
      </c>
      <c r="BU227" s="7" t="str">
        <f>IF(OR(C227="",BV227=0),"",IFERROR(INDEX(POSICOES!$F:$F,MATCH(C227&amp;"#"&amp;ROUND(BV227*1440,0),POSICOES!$R:$R,0))&amp;"/"&amp;INDEX(POSICOES!$G:$G,MATCH(C227&amp;"#"&amp;ROUND(BV227*1440,0),POSICOES!$R:$R,0))&amp;" - "&amp;INDEX(POSICOES!$H:$H,MATCH(C227&amp;"#"&amp;ROUND(BV227*1440,0),POSICOES!$R:$R,0)),""))</f>
        <v/>
      </c>
      <c r="BV227" s="14">
        <f>IF(C227="",0,SUMPRODUCT(MAX((POSICOES!$C$2:$C$3000=C227)*POSICOES!$B$2:$B$3000)))</f>
        <v>0</v>
      </c>
      <c r="BW227" s="7" t="str">
        <f t="shared" ca="1" si="59"/>
        <v/>
      </c>
      <c r="BX227" s="7" t="str">
        <f t="shared" ca="1" si="60"/>
        <v/>
      </c>
      <c r="BY227" s="12"/>
      <c r="BZ227" s="12"/>
      <c r="CA227" s="7" t="str">
        <f>IF(A227="","",IF(COUNTIFS(FRONTEIRA!$B$2:$B$2000,A227,FRONTEIRA!$AA$2:$AA$2000,"Sim")=0,"",ROUND(SUMIFS(FRONTEIRA!$Y$2:$Y$2000,FRONTEIRA!$B$2:$B$2000,A227,FRONTEIRA!$AA$2:$AA$2000,"Sim"),1)))</f>
        <v/>
      </c>
      <c r="CB227" s="7" t="str">
        <f>IF(A227="","",IFERROR(INDEX(FRONTEIRA!$L:$L,MATCH(A227,FRONTEIRA!$B:$B,0)),""))</f>
        <v/>
      </c>
      <c r="CC227" s="7" t="str">
        <f>IF(A227="","",IF(COUNTIFS(OCORRENCIAS!$B$2:$B$2000,A227,OCORRENCIAS!$Z$2:$Z$2000,"Sim")&gt;0,"Sim","Não"))</f>
        <v/>
      </c>
      <c r="CD227" s="7" t="str">
        <f t="shared" si="61"/>
        <v/>
      </c>
      <c r="CE227" s="7"/>
      <c r="CF227" s="7" t="str">
        <f t="shared" ca="1" si="62"/>
        <v xml:space="preserve">Motorista GR; Motorista seguradora; Veículo GR; Checklist; Espelhamento; SMP; Averbação; </v>
      </c>
      <c r="CG227" s="7" t="str">
        <f t="shared" si="63"/>
        <v/>
      </c>
      <c r="CH227" s="7" t="str">
        <f t="shared" si="64"/>
        <v/>
      </c>
      <c r="CI227" s="7" t="str">
        <f t="shared" si="65"/>
        <v>Não</v>
      </c>
      <c r="CJ227" s="7" t="str">
        <f t="shared" si="66"/>
        <v/>
      </c>
      <c r="CK227" s="7"/>
      <c r="CL227" s="7"/>
      <c r="CM227" s="7"/>
      <c r="CN227" s="12"/>
      <c r="CO227" s="7"/>
      <c r="CP227" s="7" t="str">
        <f t="shared" ca="1" si="67"/>
        <v/>
      </c>
    </row>
    <row r="228" spans="1:94" x14ac:dyDescent="0.25">
      <c r="A228" s="7"/>
      <c r="B228" s="12"/>
      <c r="C228" s="7"/>
      <c r="D228" s="7"/>
      <c r="E228" s="7"/>
      <c r="F228" s="7" t="str">
        <f>IF(C228="","",IFERROR(INDEX(VEICULOS!$C:$C,MATCH(C228,VEICULOS!$A:$A,0)),"?")&amp;IF(D228="",""," + "&amp;IFERROR(INDEX(VEICULOS!$C:$C,MATCH(D228,VEICULOS!$A:$A,0)),"?"))&amp;IF(E228="",""," + "&amp;IFERROR(INDEX(VEICULOS!$C:$C,MATCH(E228,VEICULOS!$A:$A,0)),"?")))</f>
        <v/>
      </c>
      <c r="G228" s="7" t="str">
        <f>IF(C228="","",IFERROR(INDEX(VEICULOS!$I:$I,MATCH(C228,VEICULOS!$A:$A,0)),"Não cadastrado"))</f>
        <v/>
      </c>
      <c r="H228" s="7"/>
      <c r="I228" s="7" t="str">
        <f>IF(H228="","",IFERROR(INDEX(MOTORISTAS!$B:$B,MATCH(H228,MOTORISTAS!$A:$A,0)),"Não cadastrado"))</f>
        <v/>
      </c>
      <c r="J228" s="7"/>
      <c r="K228" s="7"/>
      <c r="L228" s="7" t="str">
        <f>IF(K228="","",IFERROR(INDEX(MOTORISTAS!$B:$B,MATCH(K228,MOTORISTAS!$A:$A,0)),"Não cadastrado"))</f>
        <v/>
      </c>
      <c r="M228" s="7" t="str">
        <f>IF(H228="","",IFERROR(INDEX(MOTORISTAS!$AA:$AA,MATCH(H228,MOTORISTAS!$A:$A,0)),"Não cadastrado"))</f>
        <v/>
      </c>
      <c r="N228" s="7" t="str">
        <f>IF(H228="","",IF(COUNTIFS(CONSULTAS!$C$2:$C$2000,H228,CONSULTAS!$E$2:$E$2000,"GR",CONSULTAS!$S$2:$S$2000,"Sim")&gt;0,"Sim","Não"))</f>
        <v/>
      </c>
      <c r="O228" s="7" t="str">
        <f>IF(H228="","",IFERROR(INDEX(CONSULTAS!$L:$L,MATCH(H228&amp;"#GR",CONSULTAS!$T:$T,0)),"—"))</f>
        <v/>
      </c>
      <c r="P228" s="13" t="str">
        <f>IF(H228="","",IFERROR(INDEX(CONSULTAS!$Q:$Q,MATCH(H228&amp;"#GR",CONSULTAS!$T:$T,0)),""))</f>
        <v/>
      </c>
      <c r="Q228" s="7" t="str">
        <f>IF(H228="","",IF(COUNTIFS(CONSULTAS!$C$2:$C$2000,H228,CONSULTAS!$E$2:$E$2000,"Seguradora",CONSULTAS!$S$2:$S$2000,"Sim")&gt;0,"Sim","Não"))</f>
        <v/>
      </c>
      <c r="R228" s="7" t="str">
        <f>IF(H228="","",IFERROR(INDEX(CONSULTAS!$L:$L,MATCH(H228&amp;"#Seguradora",CONSULTAS!$T:$T,0)),"—"))</f>
        <v/>
      </c>
      <c r="S228" s="13" t="str">
        <f>IF(H228="","",IFERROR(INDEX(CONSULTAS!$Q:$Q,MATCH(H228&amp;"#Seguradora",CONSULTAS!$T:$T,0)),""))</f>
        <v/>
      </c>
      <c r="T228" s="10" t="str">
        <f>IF(H228="","",IFERROR(INDEX(CONSULTAS!$N:$N,MATCH(H228&amp;"#GR",CONSULTAS!$T:$T,0)),""))</f>
        <v/>
      </c>
      <c r="U228" s="7" t="str">
        <f>IF(K228="","N/A",IF(AND(COUNTIFS(CONSULTAS!$C$2:$C$2000,K228,CONSULTAS!$E$2:$E$2000,"GR",CONSULTAS!$S$2:$S$2000,"Sim")&gt;0,COUNTIFS(CONSULTAS!$C$2:$C$2000,K228,CONSULTAS!$E$2:$E$2000,"Seguradora",CONSULTAS!$S$2:$S$2000,"Sim")&gt;0),"Sim","Não"))</f>
        <v>N/A</v>
      </c>
      <c r="V228" s="7" t="str">
        <f>IF(C228="","",IFERROR(INDEX(VEICULOS!$X:$X,MATCH(C228,VEICULOS!$A:$A,0)),"Não"))</f>
        <v/>
      </c>
      <c r="W228" s="7"/>
      <c r="X228" s="7"/>
      <c r="Y228" s="7"/>
      <c r="Z228" s="10"/>
      <c r="AA228" s="7"/>
      <c r="AB228" s="10" t="str">
        <f t="shared" si="51"/>
        <v/>
      </c>
      <c r="AC228" s="7">
        <f>IF(OR(Y228="",AB228=""),0,SUMPRODUCT((PGR_REGRAS!$C$2:$C$61=Y228)*(PGR_REGRAS!$D$2:$D$61&lt;=AB228)*(PGR_REGRAS!$E$2:$E$61&gt;=AB228)*(PGR_REGRAS!$C$2:$C$61&lt;&gt;"")*ROW(PGR_REGRAS!$C$2:$C$61)))</f>
        <v>0</v>
      </c>
      <c r="AD228" s="7" t="str">
        <f>IF(AC228=0,IF(Y228="","","Sem regra - consultar seguradora"),INDEX(PGR_REGRAS!$A:$A,AC228))</f>
        <v/>
      </c>
      <c r="AE228" s="7" t="str">
        <f>IF(AC228=0,"",INDEX(PGR_REGRAS!$T:$T,AC228))</f>
        <v/>
      </c>
      <c r="AF228" s="7" t="str">
        <f>IF(AC228=0,"",INDEX(PGR_REGRAS!$I:$I,AC228))</f>
        <v/>
      </c>
      <c r="AG228" s="7" t="str">
        <f>IF(AC228=0,"",INDEX(PGR_REGRAS!$K:$K,AC228))</f>
        <v/>
      </c>
      <c r="AH228" s="7" t="str">
        <f t="shared" si="52"/>
        <v/>
      </c>
      <c r="AI228" s="7"/>
      <c r="AJ228" s="7"/>
      <c r="AK228" s="7"/>
      <c r="AL228" s="7"/>
      <c r="AM228" s="7"/>
      <c r="AN228" s="7"/>
      <c r="AO228" s="13"/>
      <c r="AP228" s="12"/>
      <c r="AQ228" s="12"/>
      <c r="AR228" s="7" t="str">
        <f>IF(C228="","",IFERROR(INDEX(RASTREADORES!$F:$F,MATCH(C228&amp;"#Principal",RASTREADORES!$Y:$Y,0))&amp;" ("&amp;INDEX(RASTREADORES!$G:$G,MATCH(C228&amp;"#Principal",RASTREADORES!$Y:$Y,0))&amp;")","Sem rastreador principal"))</f>
        <v/>
      </c>
      <c r="AS228" s="7" t="str">
        <f>IF(C228="","",IFERROR(INDEX(RASTREADORES!$H:$H,MATCH(C228&amp;"#Principal",RASTREADORES!$Y:$Y,0)),"—"))</f>
        <v/>
      </c>
      <c r="AT228" s="7" t="str">
        <f>IF(C228="","",IFERROR(INDEX(RASTREADORES!$A:$A,MATCH(C228&amp;"#Redundante",RASTREADORES!$Y:$Y,0)),IFERROR(INDEX(RASTREADORES!$A:$A,MATCH(C228&amp;"#Isca retornável",RASTREADORES!$Y:$Y,0)),IFERROR(INDEX(RASTREADORES!$A:$A,MATCH(C228&amp;"#Isca descartável",RASTREADORES!$Y:$Y,0)),"Nenhum"))))</f>
        <v/>
      </c>
      <c r="AU228" s="7" t="str">
        <f>IF(C228="","",IFERROR(INDEX(RASTREADORES!$L:$L,MATCH(C228&amp;"#Principal",RASTREADORES!$Y:$Y,0)),""))</f>
        <v/>
      </c>
      <c r="AV228" s="7" t="str">
        <f>IF(C228="","",IF(COUNTIFS(ESPELHAMENTOS!$B$2:$B$2000,C228,ESPELHAMENTOS!$O$2:$O$2000,"Sim")&gt;0,"Sim","Não"))</f>
        <v/>
      </c>
      <c r="AW228" s="7" t="str">
        <f>IF(C228="","",COUNTIFS(ESPELHAMENTOS!$B$2:$B$2000,C228,ESPELHAMENTOS!$O$2:$O$2000,"Sim"))</f>
        <v/>
      </c>
      <c r="AX228" s="7" t="str">
        <f>IF(C228="","",IF(COUNTIFS(ESPELHAMENTOS!$B$2:$B$2000,C228,ESPELHAMENTOS!$O$2:$O$2000,"Sim",ESPELHAMENTOS!$E$2:$E$2000,"GR transportadora")&gt;0,"Sim","Não"))</f>
        <v/>
      </c>
      <c r="AY228" s="7" t="str">
        <f>IF(OR(AQ228="",C228=""),"",IFERROR(ROUND((AQ228-SUMPRODUCT(MIN((ESPELHAMENTOS!$C$2:$C$2000=A228)*ESPELHAMENTOS!$H$2:$H$2000+(ESPELHAMENTOS!$C$2:$C$2000&lt;&gt;A228)*99999)))*24,1),""))</f>
        <v/>
      </c>
      <c r="AZ228" s="7" t="str">
        <f ca="1">IF(C228="","",IF(COUNTIFS(CHECKLISTS!$B$2:$B$2000,C228,CHECKLISTS!$AH$2:$AH$2000,"Válido",CHECKLISTS!$AG$2:$AG$2000,"&gt;="&amp;INT(IF(AO228="",TODAY(),AO228)))+COUNTIFS(CHECKLISTS!$B$2:$B$2000,C228,CHECKLISTS!$AH$2:$AH$2000,"Vence &lt;=7d",CHECKLISTS!$AG$2:$AG$2000,"&gt;="&amp;INT(IF(AO228="",TODAY(),AO228)))&gt;0,"Sim","Não"))</f>
        <v/>
      </c>
      <c r="BA228" s="13" t="str">
        <f>IF(C228="","",IF(COUNTIFS(CHECKLISTS!$B$2:$B$2000,C228,CHECKLISTS!$AF$2:$AF$2000,"Aprovado")=0,"",SUMPRODUCT(MAX((CHECKLISTS!$B$2:$B$2000=C228)*CHECKLISTS!$AG$2:$AG$2000))))</f>
        <v/>
      </c>
      <c r="BB228" s="7" t="str">
        <f>IF(A228="","",IF(COUNTIFS(SMP!$B$2:$B$2000,A228,SMP!$I$2:$I$2000,"Liberada")+COUNTIFS(SMP!$B$2:$B$2000,A228,SMP!$I$2:$I$2000,"Em andamento")+COUNTIFS(SMP!$B$2:$B$2000,A228,SMP!$I$2:$I$2000,"Finalizada")&gt;0,"Sim","Não"))</f>
        <v/>
      </c>
      <c r="BC228" s="7" t="str">
        <f>IF(A228="","",IFERROR(INDEX(SMP!$A:$A,MATCH(A228,SMP!$B:$B,0)),"—"))</f>
        <v/>
      </c>
      <c r="BD228" s="7" t="str">
        <f>IF(A228="","",IFERROR(INDEX(SMP!$I:$I,MATCH(A228,SMP!$B:$B,0)),"Não aberta"))</f>
        <v/>
      </c>
      <c r="BE228" s="7" t="str">
        <f>IF(A228="","",IFERROR(INDEX(SMP!$D:$D,MATCH(A228,SMP!$B:$B,0)),""))</f>
        <v/>
      </c>
      <c r="BF228" s="7" t="str">
        <f>IF(A228="","",IF(COUNTIFS(AVERBACOES!$B$2:$B$2000,A228,AVERBACOES!$Q$2:$Q$2000,"Averbado completo")+COUNTIFS(AVERBACOES!$B$2:$B$2000,A228,AVERBACOES!$Q$2:$Q$2000,"Averbado CRT")+COUNTIFS(AVERBACOES!$B$2:$B$2000,A228,AVERBACOES!$Q$2:$Q$2000,"Averbado CT-e")+COUNTIFS(AVERBACOES!$B$2:$B$2000,A228,AVERBACOES!$Q$2:$Q$2000,"Averbado MDF-e")+COUNTIFS(AVERBACOES!$B$2:$B$2000,A228,AVERBACOES!$Q$2:$Q$2000,"Averbado pelo embarcador")&gt;0,"Sim","Não"))</f>
        <v/>
      </c>
      <c r="BG228" s="7" t="str">
        <f>IF(A228="","",IFERROR(INDEX(AVERBACOES!$L:$L,MATCH(A228,AVERBACOES!$B:$B,0)),"—"))</f>
        <v/>
      </c>
      <c r="BH228" s="7"/>
      <c r="BI228" s="7"/>
      <c r="BJ228" s="7"/>
      <c r="BK228" s="7"/>
      <c r="BL228" s="7"/>
      <c r="BM228" s="7">
        <f t="shared" si="53"/>
        <v>0</v>
      </c>
      <c r="BN228" s="7" t="str">
        <f t="shared" si="54"/>
        <v/>
      </c>
      <c r="BO228" s="7" t="str">
        <f t="shared" si="55"/>
        <v/>
      </c>
      <c r="BP228" s="7" t="str">
        <f t="shared" si="56"/>
        <v/>
      </c>
      <c r="BQ228" s="7" t="str">
        <f t="shared" si="57"/>
        <v/>
      </c>
      <c r="BR228" s="12"/>
      <c r="BS228" s="7" t="str">
        <f t="shared" si="58"/>
        <v/>
      </c>
      <c r="BT228" s="7" t="str">
        <f>IF(C228="","",IF(BV228=0,"Sem posição registrada",IFERROR(INDEX(POSICOES!$E:$E,MATCH(C228&amp;"#"&amp;ROUND(BV228*1440,0),POSICOES!$R:$R,0)),"?")))</f>
        <v/>
      </c>
      <c r="BU228" s="7" t="str">
        <f>IF(OR(C228="",BV228=0),"",IFERROR(INDEX(POSICOES!$F:$F,MATCH(C228&amp;"#"&amp;ROUND(BV228*1440,0),POSICOES!$R:$R,0))&amp;"/"&amp;INDEX(POSICOES!$G:$G,MATCH(C228&amp;"#"&amp;ROUND(BV228*1440,0),POSICOES!$R:$R,0))&amp;" - "&amp;INDEX(POSICOES!$H:$H,MATCH(C228&amp;"#"&amp;ROUND(BV228*1440,0),POSICOES!$R:$R,0)),""))</f>
        <v/>
      </c>
      <c r="BV228" s="14">
        <f>IF(C228="",0,SUMPRODUCT(MAX((POSICOES!$C$2:$C$3000=C228)*POSICOES!$B$2:$B$3000)))</f>
        <v>0</v>
      </c>
      <c r="BW228" s="7" t="str">
        <f t="shared" ca="1" si="59"/>
        <v/>
      </c>
      <c r="BX228" s="7" t="str">
        <f t="shared" ca="1" si="60"/>
        <v/>
      </c>
      <c r="BY228" s="12"/>
      <c r="BZ228" s="12"/>
      <c r="CA228" s="7" t="str">
        <f>IF(A228="","",IF(COUNTIFS(FRONTEIRA!$B$2:$B$2000,A228,FRONTEIRA!$AA$2:$AA$2000,"Sim")=0,"",ROUND(SUMIFS(FRONTEIRA!$Y$2:$Y$2000,FRONTEIRA!$B$2:$B$2000,A228,FRONTEIRA!$AA$2:$AA$2000,"Sim"),1)))</f>
        <v/>
      </c>
      <c r="CB228" s="7" t="str">
        <f>IF(A228="","",IFERROR(INDEX(FRONTEIRA!$L:$L,MATCH(A228,FRONTEIRA!$B:$B,0)),""))</f>
        <v/>
      </c>
      <c r="CC228" s="7" t="str">
        <f>IF(A228="","",IF(COUNTIFS(OCORRENCIAS!$B$2:$B$2000,A228,OCORRENCIAS!$Z$2:$Z$2000,"Sim")&gt;0,"Sim","Não"))</f>
        <v/>
      </c>
      <c r="CD228" s="7" t="str">
        <f t="shared" si="61"/>
        <v/>
      </c>
      <c r="CE228" s="7"/>
      <c r="CF228" s="7" t="str">
        <f t="shared" ca="1" si="62"/>
        <v xml:space="preserve">Motorista GR; Motorista seguradora; Veículo GR; Checklist; Espelhamento; SMP; Averbação; </v>
      </c>
      <c r="CG228" s="7" t="str">
        <f t="shared" si="63"/>
        <v/>
      </c>
      <c r="CH228" s="7" t="str">
        <f t="shared" si="64"/>
        <v/>
      </c>
      <c r="CI228" s="7" t="str">
        <f t="shared" si="65"/>
        <v>Não</v>
      </c>
      <c r="CJ228" s="7" t="str">
        <f t="shared" si="66"/>
        <v/>
      </c>
      <c r="CK228" s="7"/>
      <c r="CL228" s="7"/>
      <c r="CM228" s="7"/>
      <c r="CN228" s="12"/>
      <c r="CO228" s="7"/>
      <c r="CP228" s="7" t="str">
        <f t="shared" ca="1" si="67"/>
        <v/>
      </c>
    </row>
    <row r="229" spans="1:94" x14ac:dyDescent="0.25">
      <c r="A229" s="7"/>
      <c r="B229" s="12"/>
      <c r="C229" s="7"/>
      <c r="D229" s="7"/>
      <c r="E229" s="7"/>
      <c r="F229" s="7" t="str">
        <f>IF(C229="","",IFERROR(INDEX(VEICULOS!$C:$C,MATCH(C229,VEICULOS!$A:$A,0)),"?")&amp;IF(D229="",""," + "&amp;IFERROR(INDEX(VEICULOS!$C:$C,MATCH(D229,VEICULOS!$A:$A,0)),"?"))&amp;IF(E229="",""," + "&amp;IFERROR(INDEX(VEICULOS!$C:$C,MATCH(E229,VEICULOS!$A:$A,0)),"?")))</f>
        <v/>
      </c>
      <c r="G229" s="7" t="str">
        <f>IF(C229="","",IFERROR(INDEX(VEICULOS!$I:$I,MATCH(C229,VEICULOS!$A:$A,0)),"Não cadastrado"))</f>
        <v/>
      </c>
      <c r="H229" s="7"/>
      <c r="I229" s="7" t="str">
        <f>IF(H229="","",IFERROR(INDEX(MOTORISTAS!$B:$B,MATCH(H229,MOTORISTAS!$A:$A,0)),"Não cadastrado"))</f>
        <v/>
      </c>
      <c r="J229" s="7"/>
      <c r="K229" s="7"/>
      <c r="L229" s="7" t="str">
        <f>IF(K229="","",IFERROR(INDEX(MOTORISTAS!$B:$B,MATCH(K229,MOTORISTAS!$A:$A,0)),"Não cadastrado"))</f>
        <v/>
      </c>
      <c r="M229" s="7" t="str">
        <f>IF(H229="","",IFERROR(INDEX(MOTORISTAS!$AA:$AA,MATCH(H229,MOTORISTAS!$A:$A,0)),"Não cadastrado"))</f>
        <v/>
      </c>
      <c r="N229" s="7" t="str">
        <f>IF(H229="","",IF(COUNTIFS(CONSULTAS!$C$2:$C$2000,H229,CONSULTAS!$E$2:$E$2000,"GR",CONSULTAS!$S$2:$S$2000,"Sim")&gt;0,"Sim","Não"))</f>
        <v/>
      </c>
      <c r="O229" s="7" t="str">
        <f>IF(H229="","",IFERROR(INDEX(CONSULTAS!$L:$L,MATCH(H229&amp;"#GR",CONSULTAS!$T:$T,0)),"—"))</f>
        <v/>
      </c>
      <c r="P229" s="13" t="str">
        <f>IF(H229="","",IFERROR(INDEX(CONSULTAS!$Q:$Q,MATCH(H229&amp;"#GR",CONSULTAS!$T:$T,0)),""))</f>
        <v/>
      </c>
      <c r="Q229" s="7" t="str">
        <f>IF(H229="","",IF(COUNTIFS(CONSULTAS!$C$2:$C$2000,H229,CONSULTAS!$E$2:$E$2000,"Seguradora",CONSULTAS!$S$2:$S$2000,"Sim")&gt;0,"Sim","Não"))</f>
        <v/>
      </c>
      <c r="R229" s="7" t="str">
        <f>IF(H229="","",IFERROR(INDEX(CONSULTAS!$L:$L,MATCH(H229&amp;"#Seguradora",CONSULTAS!$T:$T,0)),"—"))</f>
        <v/>
      </c>
      <c r="S229" s="13" t="str">
        <f>IF(H229="","",IFERROR(INDEX(CONSULTAS!$Q:$Q,MATCH(H229&amp;"#Seguradora",CONSULTAS!$T:$T,0)),""))</f>
        <v/>
      </c>
      <c r="T229" s="10" t="str">
        <f>IF(H229="","",IFERROR(INDEX(CONSULTAS!$N:$N,MATCH(H229&amp;"#GR",CONSULTAS!$T:$T,0)),""))</f>
        <v/>
      </c>
      <c r="U229" s="7" t="str">
        <f>IF(K229="","N/A",IF(AND(COUNTIFS(CONSULTAS!$C$2:$C$2000,K229,CONSULTAS!$E$2:$E$2000,"GR",CONSULTAS!$S$2:$S$2000,"Sim")&gt;0,COUNTIFS(CONSULTAS!$C$2:$C$2000,K229,CONSULTAS!$E$2:$E$2000,"Seguradora",CONSULTAS!$S$2:$S$2000,"Sim")&gt;0),"Sim","Não"))</f>
        <v>N/A</v>
      </c>
      <c r="V229" s="7" t="str">
        <f>IF(C229="","",IFERROR(INDEX(VEICULOS!$X:$X,MATCH(C229,VEICULOS!$A:$A,0)),"Não"))</f>
        <v/>
      </c>
      <c r="W229" s="7"/>
      <c r="X229" s="7"/>
      <c r="Y229" s="7"/>
      <c r="Z229" s="10"/>
      <c r="AA229" s="7"/>
      <c r="AB229" s="10" t="str">
        <f t="shared" si="51"/>
        <v/>
      </c>
      <c r="AC229" s="7">
        <f>IF(OR(Y229="",AB229=""),0,SUMPRODUCT((PGR_REGRAS!$C$2:$C$61=Y229)*(PGR_REGRAS!$D$2:$D$61&lt;=AB229)*(PGR_REGRAS!$E$2:$E$61&gt;=AB229)*(PGR_REGRAS!$C$2:$C$61&lt;&gt;"")*ROW(PGR_REGRAS!$C$2:$C$61)))</f>
        <v>0</v>
      </c>
      <c r="AD229" s="7" t="str">
        <f>IF(AC229=0,IF(Y229="","","Sem regra - consultar seguradora"),INDEX(PGR_REGRAS!$A:$A,AC229))</f>
        <v/>
      </c>
      <c r="AE229" s="7" t="str">
        <f>IF(AC229=0,"",INDEX(PGR_REGRAS!$T:$T,AC229))</f>
        <v/>
      </c>
      <c r="AF229" s="7" t="str">
        <f>IF(AC229=0,"",INDEX(PGR_REGRAS!$I:$I,AC229))</f>
        <v/>
      </c>
      <c r="AG229" s="7" t="str">
        <f>IF(AC229=0,"",INDEX(PGR_REGRAS!$K:$K,AC229))</f>
        <v/>
      </c>
      <c r="AH229" s="7" t="str">
        <f t="shared" si="52"/>
        <v/>
      </c>
      <c r="AI229" s="7"/>
      <c r="AJ229" s="7"/>
      <c r="AK229" s="7"/>
      <c r="AL229" s="7"/>
      <c r="AM229" s="7"/>
      <c r="AN229" s="7"/>
      <c r="AO229" s="13"/>
      <c r="AP229" s="12"/>
      <c r="AQ229" s="12"/>
      <c r="AR229" s="7" t="str">
        <f>IF(C229="","",IFERROR(INDEX(RASTREADORES!$F:$F,MATCH(C229&amp;"#Principal",RASTREADORES!$Y:$Y,0))&amp;" ("&amp;INDEX(RASTREADORES!$G:$G,MATCH(C229&amp;"#Principal",RASTREADORES!$Y:$Y,0))&amp;")","Sem rastreador principal"))</f>
        <v/>
      </c>
      <c r="AS229" s="7" t="str">
        <f>IF(C229="","",IFERROR(INDEX(RASTREADORES!$H:$H,MATCH(C229&amp;"#Principal",RASTREADORES!$Y:$Y,0)),"—"))</f>
        <v/>
      </c>
      <c r="AT229" s="7" t="str">
        <f>IF(C229="","",IFERROR(INDEX(RASTREADORES!$A:$A,MATCH(C229&amp;"#Redundante",RASTREADORES!$Y:$Y,0)),IFERROR(INDEX(RASTREADORES!$A:$A,MATCH(C229&amp;"#Isca retornável",RASTREADORES!$Y:$Y,0)),IFERROR(INDEX(RASTREADORES!$A:$A,MATCH(C229&amp;"#Isca descartável",RASTREADORES!$Y:$Y,0)),"Nenhum"))))</f>
        <v/>
      </c>
      <c r="AU229" s="7" t="str">
        <f>IF(C229="","",IFERROR(INDEX(RASTREADORES!$L:$L,MATCH(C229&amp;"#Principal",RASTREADORES!$Y:$Y,0)),""))</f>
        <v/>
      </c>
      <c r="AV229" s="7" t="str">
        <f>IF(C229="","",IF(COUNTIFS(ESPELHAMENTOS!$B$2:$B$2000,C229,ESPELHAMENTOS!$O$2:$O$2000,"Sim")&gt;0,"Sim","Não"))</f>
        <v/>
      </c>
      <c r="AW229" s="7" t="str">
        <f>IF(C229="","",COUNTIFS(ESPELHAMENTOS!$B$2:$B$2000,C229,ESPELHAMENTOS!$O$2:$O$2000,"Sim"))</f>
        <v/>
      </c>
      <c r="AX229" s="7" t="str">
        <f>IF(C229="","",IF(COUNTIFS(ESPELHAMENTOS!$B$2:$B$2000,C229,ESPELHAMENTOS!$O$2:$O$2000,"Sim",ESPELHAMENTOS!$E$2:$E$2000,"GR transportadora")&gt;0,"Sim","Não"))</f>
        <v/>
      </c>
      <c r="AY229" s="7" t="str">
        <f>IF(OR(AQ229="",C229=""),"",IFERROR(ROUND((AQ229-SUMPRODUCT(MIN((ESPELHAMENTOS!$C$2:$C$2000=A229)*ESPELHAMENTOS!$H$2:$H$2000+(ESPELHAMENTOS!$C$2:$C$2000&lt;&gt;A229)*99999)))*24,1),""))</f>
        <v/>
      </c>
      <c r="AZ229" s="7" t="str">
        <f ca="1">IF(C229="","",IF(COUNTIFS(CHECKLISTS!$B$2:$B$2000,C229,CHECKLISTS!$AH$2:$AH$2000,"Válido",CHECKLISTS!$AG$2:$AG$2000,"&gt;="&amp;INT(IF(AO229="",TODAY(),AO229)))+COUNTIFS(CHECKLISTS!$B$2:$B$2000,C229,CHECKLISTS!$AH$2:$AH$2000,"Vence &lt;=7d",CHECKLISTS!$AG$2:$AG$2000,"&gt;="&amp;INT(IF(AO229="",TODAY(),AO229)))&gt;0,"Sim","Não"))</f>
        <v/>
      </c>
      <c r="BA229" s="13" t="str">
        <f>IF(C229="","",IF(COUNTIFS(CHECKLISTS!$B$2:$B$2000,C229,CHECKLISTS!$AF$2:$AF$2000,"Aprovado")=0,"",SUMPRODUCT(MAX((CHECKLISTS!$B$2:$B$2000=C229)*CHECKLISTS!$AG$2:$AG$2000))))</f>
        <v/>
      </c>
      <c r="BB229" s="7" t="str">
        <f>IF(A229="","",IF(COUNTIFS(SMP!$B$2:$B$2000,A229,SMP!$I$2:$I$2000,"Liberada")+COUNTIFS(SMP!$B$2:$B$2000,A229,SMP!$I$2:$I$2000,"Em andamento")+COUNTIFS(SMP!$B$2:$B$2000,A229,SMP!$I$2:$I$2000,"Finalizada")&gt;0,"Sim","Não"))</f>
        <v/>
      </c>
      <c r="BC229" s="7" t="str">
        <f>IF(A229="","",IFERROR(INDEX(SMP!$A:$A,MATCH(A229,SMP!$B:$B,0)),"—"))</f>
        <v/>
      </c>
      <c r="BD229" s="7" t="str">
        <f>IF(A229="","",IFERROR(INDEX(SMP!$I:$I,MATCH(A229,SMP!$B:$B,0)),"Não aberta"))</f>
        <v/>
      </c>
      <c r="BE229" s="7" t="str">
        <f>IF(A229="","",IFERROR(INDEX(SMP!$D:$D,MATCH(A229,SMP!$B:$B,0)),""))</f>
        <v/>
      </c>
      <c r="BF229" s="7" t="str">
        <f>IF(A229="","",IF(COUNTIFS(AVERBACOES!$B$2:$B$2000,A229,AVERBACOES!$Q$2:$Q$2000,"Averbado completo")+COUNTIFS(AVERBACOES!$B$2:$B$2000,A229,AVERBACOES!$Q$2:$Q$2000,"Averbado CRT")+COUNTIFS(AVERBACOES!$B$2:$B$2000,A229,AVERBACOES!$Q$2:$Q$2000,"Averbado CT-e")+COUNTIFS(AVERBACOES!$B$2:$B$2000,A229,AVERBACOES!$Q$2:$Q$2000,"Averbado MDF-e")+COUNTIFS(AVERBACOES!$B$2:$B$2000,A229,AVERBACOES!$Q$2:$Q$2000,"Averbado pelo embarcador")&gt;0,"Sim","Não"))</f>
        <v/>
      </c>
      <c r="BG229" s="7" t="str">
        <f>IF(A229="","",IFERROR(INDEX(AVERBACOES!$L:$L,MATCH(A229,AVERBACOES!$B:$B,0)),"—"))</f>
        <v/>
      </c>
      <c r="BH229" s="7"/>
      <c r="BI229" s="7"/>
      <c r="BJ229" s="7"/>
      <c r="BK229" s="7"/>
      <c r="BL229" s="7"/>
      <c r="BM229" s="7">
        <f t="shared" si="53"/>
        <v>0</v>
      </c>
      <c r="BN229" s="7" t="str">
        <f t="shared" si="54"/>
        <v/>
      </c>
      <c r="BO229" s="7" t="str">
        <f t="shared" si="55"/>
        <v/>
      </c>
      <c r="BP229" s="7" t="str">
        <f t="shared" si="56"/>
        <v/>
      </c>
      <c r="BQ229" s="7" t="str">
        <f t="shared" si="57"/>
        <v/>
      </c>
      <c r="BR229" s="12"/>
      <c r="BS229" s="7" t="str">
        <f t="shared" si="58"/>
        <v/>
      </c>
      <c r="BT229" s="7" t="str">
        <f>IF(C229="","",IF(BV229=0,"Sem posição registrada",IFERROR(INDEX(POSICOES!$E:$E,MATCH(C229&amp;"#"&amp;ROUND(BV229*1440,0),POSICOES!$R:$R,0)),"?")))</f>
        <v/>
      </c>
      <c r="BU229" s="7" t="str">
        <f>IF(OR(C229="",BV229=0),"",IFERROR(INDEX(POSICOES!$F:$F,MATCH(C229&amp;"#"&amp;ROUND(BV229*1440,0),POSICOES!$R:$R,0))&amp;"/"&amp;INDEX(POSICOES!$G:$G,MATCH(C229&amp;"#"&amp;ROUND(BV229*1440,0),POSICOES!$R:$R,0))&amp;" - "&amp;INDEX(POSICOES!$H:$H,MATCH(C229&amp;"#"&amp;ROUND(BV229*1440,0),POSICOES!$R:$R,0)),""))</f>
        <v/>
      </c>
      <c r="BV229" s="14">
        <f>IF(C229="",0,SUMPRODUCT(MAX((POSICOES!$C$2:$C$3000=C229)*POSICOES!$B$2:$B$3000)))</f>
        <v>0</v>
      </c>
      <c r="BW229" s="7" t="str">
        <f t="shared" ca="1" si="59"/>
        <v/>
      </c>
      <c r="BX229" s="7" t="str">
        <f t="shared" ca="1" si="60"/>
        <v/>
      </c>
      <c r="BY229" s="12"/>
      <c r="BZ229" s="12"/>
      <c r="CA229" s="7" t="str">
        <f>IF(A229="","",IF(COUNTIFS(FRONTEIRA!$B$2:$B$2000,A229,FRONTEIRA!$AA$2:$AA$2000,"Sim")=0,"",ROUND(SUMIFS(FRONTEIRA!$Y$2:$Y$2000,FRONTEIRA!$B$2:$B$2000,A229,FRONTEIRA!$AA$2:$AA$2000,"Sim"),1)))</f>
        <v/>
      </c>
      <c r="CB229" s="7" t="str">
        <f>IF(A229="","",IFERROR(INDEX(FRONTEIRA!$L:$L,MATCH(A229,FRONTEIRA!$B:$B,0)),""))</f>
        <v/>
      </c>
      <c r="CC229" s="7" t="str">
        <f>IF(A229="","",IF(COUNTIFS(OCORRENCIAS!$B$2:$B$2000,A229,OCORRENCIAS!$Z$2:$Z$2000,"Sim")&gt;0,"Sim","Não"))</f>
        <v/>
      </c>
      <c r="CD229" s="7" t="str">
        <f t="shared" si="61"/>
        <v/>
      </c>
      <c r="CE229" s="7"/>
      <c r="CF229" s="7" t="str">
        <f t="shared" ca="1" si="62"/>
        <v xml:space="preserve">Motorista GR; Motorista seguradora; Veículo GR; Checklist; Espelhamento; SMP; Averbação; </v>
      </c>
      <c r="CG229" s="7" t="str">
        <f t="shared" si="63"/>
        <v/>
      </c>
      <c r="CH229" s="7" t="str">
        <f t="shared" si="64"/>
        <v/>
      </c>
      <c r="CI229" s="7" t="str">
        <f t="shared" si="65"/>
        <v>Não</v>
      </c>
      <c r="CJ229" s="7" t="str">
        <f t="shared" si="66"/>
        <v/>
      </c>
      <c r="CK229" s="7"/>
      <c r="CL229" s="7"/>
      <c r="CM229" s="7"/>
      <c r="CN229" s="12"/>
      <c r="CO229" s="7"/>
      <c r="CP229" s="7" t="str">
        <f t="shared" ca="1" si="67"/>
        <v/>
      </c>
    </row>
    <row r="230" spans="1:94" x14ac:dyDescent="0.25">
      <c r="A230" s="7"/>
      <c r="B230" s="12"/>
      <c r="C230" s="7"/>
      <c r="D230" s="7"/>
      <c r="E230" s="7"/>
      <c r="F230" s="7" t="str">
        <f>IF(C230="","",IFERROR(INDEX(VEICULOS!$C:$C,MATCH(C230,VEICULOS!$A:$A,0)),"?")&amp;IF(D230="",""," + "&amp;IFERROR(INDEX(VEICULOS!$C:$C,MATCH(D230,VEICULOS!$A:$A,0)),"?"))&amp;IF(E230="",""," + "&amp;IFERROR(INDEX(VEICULOS!$C:$C,MATCH(E230,VEICULOS!$A:$A,0)),"?")))</f>
        <v/>
      </c>
      <c r="G230" s="7" t="str">
        <f>IF(C230="","",IFERROR(INDEX(VEICULOS!$I:$I,MATCH(C230,VEICULOS!$A:$A,0)),"Não cadastrado"))</f>
        <v/>
      </c>
      <c r="H230" s="7"/>
      <c r="I230" s="7" t="str">
        <f>IF(H230="","",IFERROR(INDEX(MOTORISTAS!$B:$B,MATCH(H230,MOTORISTAS!$A:$A,0)),"Não cadastrado"))</f>
        <v/>
      </c>
      <c r="J230" s="7"/>
      <c r="K230" s="7"/>
      <c r="L230" s="7" t="str">
        <f>IF(K230="","",IFERROR(INDEX(MOTORISTAS!$B:$B,MATCH(K230,MOTORISTAS!$A:$A,0)),"Não cadastrado"))</f>
        <v/>
      </c>
      <c r="M230" s="7" t="str">
        <f>IF(H230="","",IFERROR(INDEX(MOTORISTAS!$AA:$AA,MATCH(H230,MOTORISTAS!$A:$A,0)),"Não cadastrado"))</f>
        <v/>
      </c>
      <c r="N230" s="7" t="str">
        <f>IF(H230="","",IF(COUNTIFS(CONSULTAS!$C$2:$C$2000,H230,CONSULTAS!$E$2:$E$2000,"GR",CONSULTAS!$S$2:$S$2000,"Sim")&gt;0,"Sim","Não"))</f>
        <v/>
      </c>
      <c r="O230" s="7" t="str">
        <f>IF(H230="","",IFERROR(INDEX(CONSULTAS!$L:$L,MATCH(H230&amp;"#GR",CONSULTAS!$T:$T,0)),"—"))</f>
        <v/>
      </c>
      <c r="P230" s="13" t="str">
        <f>IF(H230="","",IFERROR(INDEX(CONSULTAS!$Q:$Q,MATCH(H230&amp;"#GR",CONSULTAS!$T:$T,0)),""))</f>
        <v/>
      </c>
      <c r="Q230" s="7" t="str">
        <f>IF(H230="","",IF(COUNTIFS(CONSULTAS!$C$2:$C$2000,H230,CONSULTAS!$E$2:$E$2000,"Seguradora",CONSULTAS!$S$2:$S$2000,"Sim")&gt;0,"Sim","Não"))</f>
        <v/>
      </c>
      <c r="R230" s="7" t="str">
        <f>IF(H230="","",IFERROR(INDEX(CONSULTAS!$L:$L,MATCH(H230&amp;"#Seguradora",CONSULTAS!$T:$T,0)),"—"))</f>
        <v/>
      </c>
      <c r="S230" s="13" t="str">
        <f>IF(H230="","",IFERROR(INDEX(CONSULTAS!$Q:$Q,MATCH(H230&amp;"#Seguradora",CONSULTAS!$T:$T,0)),""))</f>
        <v/>
      </c>
      <c r="T230" s="10" t="str">
        <f>IF(H230="","",IFERROR(INDEX(CONSULTAS!$N:$N,MATCH(H230&amp;"#GR",CONSULTAS!$T:$T,0)),""))</f>
        <v/>
      </c>
      <c r="U230" s="7" t="str">
        <f>IF(K230="","N/A",IF(AND(COUNTIFS(CONSULTAS!$C$2:$C$2000,K230,CONSULTAS!$E$2:$E$2000,"GR",CONSULTAS!$S$2:$S$2000,"Sim")&gt;0,COUNTIFS(CONSULTAS!$C$2:$C$2000,K230,CONSULTAS!$E$2:$E$2000,"Seguradora",CONSULTAS!$S$2:$S$2000,"Sim")&gt;0),"Sim","Não"))</f>
        <v>N/A</v>
      </c>
      <c r="V230" s="7" t="str">
        <f>IF(C230="","",IFERROR(INDEX(VEICULOS!$X:$X,MATCH(C230,VEICULOS!$A:$A,0)),"Não"))</f>
        <v/>
      </c>
      <c r="W230" s="7"/>
      <c r="X230" s="7"/>
      <c r="Y230" s="7"/>
      <c r="Z230" s="10"/>
      <c r="AA230" s="7"/>
      <c r="AB230" s="10" t="str">
        <f t="shared" si="51"/>
        <v/>
      </c>
      <c r="AC230" s="7">
        <f>IF(OR(Y230="",AB230=""),0,SUMPRODUCT((PGR_REGRAS!$C$2:$C$61=Y230)*(PGR_REGRAS!$D$2:$D$61&lt;=AB230)*(PGR_REGRAS!$E$2:$E$61&gt;=AB230)*(PGR_REGRAS!$C$2:$C$61&lt;&gt;"")*ROW(PGR_REGRAS!$C$2:$C$61)))</f>
        <v>0</v>
      </c>
      <c r="AD230" s="7" t="str">
        <f>IF(AC230=0,IF(Y230="","","Sem regra - consultar seguradora"),INDEX(PGR_REGRAS!$A:$A,AC230))</f>
        <v/>
      </c>
      <c r="AE230" s="7" t="str">
        <f>IF(AC230=0,"",INDEX(PGR_REGRAS!$T:$T,AC230))</f>
        <v/>
      </c>
      <c r="AF230" s="7" t="str">
        <f>IF(AC230=0,"",INDEX(PGR_REGRAS!$I:$I,AC230))</f>
        <v/>
      </c>
      <c r="AG230" s="7" t="str">
        <f>IF(AC230=0,"",INDEX(PGR_REGRAS!$K:$K,AC230))</f>
        <v/>
      </c>
      <c r="AH230" s="7" t="str">
        <f t="shared" si="52"/>
        <v/>
      </c>
      <c r="AI230" s="7"/>
      <c r="AJ230" s="7"/>
      <c r="AK230" s="7"/>
      <c r="AL230" s="7"/>
      <c r="AM230" s="7"/>
      <c r="AN230" s="7"/>
      <c r="AO230" s="13"/>
      <c r="AP230" s="12"/>
      <c r="AQ230" s="12"/>
      <c r="AR230" s="7" t="str">
        <f>IF(C230="","",IFERROR(INDEX(RASTREADORES!$F:$F,MATCH(C230&amp;"#Principal",RASTREADORES!$Y:$Y,0))&amp;" ("&amp;INDEX(RASTREADORES!$G:$G,MATCH(C230&amp;"#Principal",RASTREADORES!$Y:$Y,0))&amp;")","Sem rastreador principal"))</f>
        <v/>
      </c>
      <c r="AS230" s="7" t="str">
        <f>IF(C230="","",IFERROR(INDEX(RASTREADORES!$H:$H,MATCH(C230&amp;"#Principal",RASTREADORES!$Y:$Y,0)),"—"))</f>
        <v/>
      </c>
      <c r="AT230" s="7" t="str">
        <f>IF(C230="","",IFERROR(INDEX(RASTREADORES!$A:$A,MATCH(C230&amp;"#Redundante",RASTREADORES!$Y:$Y,0)),IFERROR(INDEX(RASTREADORES!$A:$A,MATCH(C230&amp;"#Isca retornável",RASTREADORES!$Y:$Y,0)),IFERROR(INDEX(RASTREADORES!$A:$A,MATCH(C230&amp;"#Isca descartável",RASTREADORES!$Y:$Y,0)),"Nenhum"))))</f>
        <v/>
      </c>
      <c r="AU230" s="7" t="str">
        <f>IF(C230="","",IFERROR(INDEX(RASTREADORES!$L:$L,MATCH(C230&amp;"#Principal",RASTREADORES!$Y:$Y,0)),""))</f>
        <v/>
      </c>
      <c r="AV230" s="7" t="str">
        <f>IF(C230="","",IF(COUNTIFS(ESPELHAMENTOS!$B$2:$B$2000,C230,ESPELHAMENTOS!$O$2:$O$2000,"Sim")&gt;0,"Sim","Não"))</f>
        <v/>
      </c>
      <c r="AW230" s="7" t="str">
        <f>IF(C230="","",COUNTIFS(ESPELHAMENTOS!$B$2:$B$2000,C230,ESPELHAMENTOS!$O$2:$O$2000,"Sim"))</f>
        <v/>
      </c>
      <c r="AX230" s="7" t="str">
        <f>IF(C230="","",IF(COUNTIFS(ESPELHAMENTOS!$B$2:$B$2000,C230,ESPELHAMENTOS!$O$2:$O$2000,"Sim",ESPELHAMENTOS!$E$2:$E$2000,"GR transportadora")&gt;0,"Sim","Não"))</f>
        <v/>
      </c>
      <c r="AY230" s="7" t="str">
        <f>IF(OR(AQ230="",C230=""),"",IFERROR(ROUND((AQ230-SUMPRODUCT(MIN((ESPELHAMENTOS!$C$2:$C$2000=A230)*ESPELHAMENTOS!$H$2:$H$2000+(ESPELHAMENTOS!$C$2:$C$2000&lt;&gt;A230)*99999)))*24,1),""))</f>
        <v/>
      </c>
      <c r="AZ230" s="7" t="str">
        <f ca="1">IF(C230="","",IF(COUNTIFS(CHECKLISTS!$B$2:$B$2000,C230,CHECKLISTS!$AH$2:$AH$2000,"Válido",CHECKLISTS!$AG$2:$AG$2000,"&gt;="&amp;INT(IF(AO230="",TODAY(),AO230)))+COUNTIFS(CHECKLISTS!$B$2:$B$2000,C230,CHECKLISTS!$AH$2:$AH$2000,"Vence &lt;=7d",CHECKLISTS!$AG$2:$AG$2000,"&gt;="&amp;INT(IF(AO230="",TODAY(),AO230)))&gt;0,"Sim","Não"))</f>
        <v/>
      </c>
      <c r="BA230" s="13" t="str">
        <f>IF(C230="","",IF(COUNTIFS(CHECKLISTS!$B$2:$B$2000,C230,CHECKLISTS!$AF$2:$AF$2000,"Aprovado")=0,"",SUMPRODUCT(MAX((CHECKLISTS!$B$2:$B$2000=C230)*CHECKLISTS!$AG$2:$AG$2000))))</f>
        <v/>
      </c>
      <c r="BB230" s="7" t="str">
        <f>IF(A230="","",IF(COUNTIFS(SMP!$B$2:$B$2000,A230,SMP!$I$2:$I$2000,"Liberada")+COUNTIFS(SMP!$B$2:$B$2000,A230,SMP!$I$2:$I$2000,"Em andamento")+COUNTIFS(SMP!$B$2:$B$2000,A230,SMP!$I$2:$I$2000,"Finalizada")&gt;0,"Sim","Não"))</f>
        <v/>
      </c>
      <c r="BC230" s="7" t="str">
        <f>IF(A230="","",IFERROR(INDEX(SMP!$A:$A,MATCH(A230,SMP!$B:$B,0)),"—"))</f>
        <v/>
      </c>
      <c r="BD230" s="7" t="str">
        <f>IF(A230="","",IFERROR(INDEX(SMP!$I:$I,MATCH(A230,SMP!$B:$B,0)),"Não aberta"))</f>
        <v/>
      </c>
      <c r="BE230" s="7" t="str">
        <f>IF(A230="","",IFERROR(INDEX(SMP!$D:$D,MATCH(A230,SMP!$B:$B,0)),""))</f>
        <v/>
      </c>
      <c r="BF230" s="7" t="str">
        <f>IF(A230="","",IF(COUNTIFS(AVERBACOES!$B$2:$B$2000,A230,AVERBACOES!$Q$2:$Q$2000,"Averbado completo")+COUNTIFS(AVERBACOES!$B$2:$B$2000,A230,AVERBACOES!$Q$2:$Q$2000,"Averbado CRT")+COUNTIFS(AVERBACOES!$B$2:$B$2000,A230,AVERBACOES!$Q$2:$Q$2000,"Averbado CT-e")+COUNTIFS(AVERBACOES!$B$2:$B$2000,A230,AVERBACOES!$Q$2:$Q$2000,"Averbado MDF-e")+COUNTIFS(AVERBACOES!$B$2:$B$2000,A230,AVERBACOES!$Q$2:$Q$2000,"Averbado pelo embarcador")&gt;0,"Sim","Não"))</f>
        <v/>
      </c>
      <c r="BG230" s="7" t="str">
        <f>IF(A230="","",IFERROR(INDEX(AVERBACOES!$L:$L,MATCH(A230,AVERBACOES!$B:$B,0)),"—"))</f>
        <v/>
      </c>
      <c r="BH230" s="7"/>
      <c r="BI230" s="7"/>
      <c r="BJ230" s="7"/>
      <c r="BK230" s="7"/>
      <c r="BL230" s="7"/>
      <c r="BM230" s="7">
        <f t="shared" si="53"/>
        <v>0</v>
      </c>
      <c r="BN230" s="7" t="str">
        <f t="shared" si="54"/>
        <v/>
      </c>
      <c r="BO230" s="7" t="str">
        <f t="shared" si="55"/>
        <v/>
      </c>
      <c r="BP230" s="7" t="str">
        <f t="shared" si="56"/>
        <v/>
      </c>
      <c r="BQ230" s="7" t="str">
        <f t="shared" si="57"/>
        <v/>
      </c>
      <c r="BR230" s="12"/>
      <c r="BS230" s="7" t="str">
        <f t="shared" si="58"/>
        <v/>
      </c>
      <c r="BT230" s="7" t="str">
        <f>IF(C230="","",IF(BV230=0,"Sem posição registrada",IFERROR(INDEX(POSICOES!$E:$E,MATCH(C230&amp;"#"&amp;ROUND(BV230*1440,0),POSICOES!$R:$R,0)),"?")))</f>
        <v/>
      </c>
      <c r="BU230" s="7" t="str">
        <f>IF(OR(C230="",BV230=0),"",IFERROR(INDEX(POSICOES!$F:$F,MATCH(C230&amp;"#"&amp;ROUND(BV230*1440,0),POSICOES!$R:$R,0))&amp;"/"&amp;INDEX(POSICOES!$G:$G,MATCH(C230&amp;"#"&amp;ROUND(BV230*1440,0),POSICOES!$R:$R,0))&amp;" - "&amp;INDEX(POSICOES!$H:$H,MATCH(C230&amp;"#"&amp;ROUND(BV230*1440,0),POSICOES!$R:$R,0)),""))</f>
        <v/>
      </c>
      <c r="BV230" s="14">
        <f>IF(C230="",0,SUMPRODUCT(MAX((POSICOES!$C$2:$C$3000=C230)*POSICOES!$B$2:$B$3000)))</f>
        <v>0</v>
      </c>
      <c r="BW230" s="7" t="str">
        <f t="shared" ca="1" si="59"/>
        <v/>
      </c>
      <c r="BX230" s="7" t="str">
        <f t="shared" ca="1" si="60"/>
        <v/>
      </c>
      <c r="BY230" s="12"/>
      <c r="BZ230" s="12"/>
      <c r="CA230" s="7" t="str">
        <f>IF(A230="","",IF(COUNTIFS(FRONTEIRA!$B$2:$B$2000,A230,FRONTEIRA!$AA$2:$AA$2000,"Sim")=0,"",ROUND(SUMIFS(FRONTEIRA!$Y$2:$Y$2000,FRONTEIRA!$B$2:$B$2000,A230,FRONTEIRA!$AA$2:$AA$2000,"Sim"),1)))</f>
        <v/>
      </c>
      <c r="CB230" s="7" t="str">
        <f>IF(A230="","",IFERROR(INDEX(FRONTEIRA!$L:$L,MATCH(A230,FRONTEIRA!$B:$B,0)),""))</f>
        <v/>
      </c>
      <c r="CC230" s="7" t="str">
        <f>IF(A230="","",IF(COUNTIFS(OCORRENCIAS!$B$2:$B$2000,A230,OCORRENCIAS!$Z$2:$Z$2000,"Sim")&gt;0,"Sim","Não"))</f>
        <v/>
      </c>
      <c r="CD230" s="7" t="str">
        <f t="shared" si="61"/>
        <v/>
      </c>
      <c r="CE230" s="7"/>
      <c r="CF230" s="7" t="str">
        <f t="shared" ca="1" si="62"/>
        <v xml:space="preserve">Motorista GR; Motorista seguradora; Veículo GR; Checklist; Espelhamento; SMP; Averbação; </v>
      </c>
      <c r="CG230" s="7" t="str">
        <f t="shared" si="63"/>
        <v/>
      </c>
      <c r="CH230" s="7" t="str">
        <f t="shared" si="64"/>
        <v/>
      </c>
      <c r="CI230" s="7" t="str">
        <f t="shared" si="65"/>
        <v>Não</v>
      </c>
      <c r="CJ230" s="7" t="str">
        <f t="shared" si="66"/>
        <v/>
      </c>
      <c r="CK230" s="7"/>
      <c r="CL230" s="7"/>
      <c r="CM230" s="7"/>
      <c r="CN230" s="12"/>
      <c r="CO230" s="7"/>
      <c r="CP230" s="7" t="str">
        <f t="shared" ca="1" si="67"/>
        <v/>
      </c>
    </row>
    <row r="231" spans="1:94" x14ac:dyDescent="0.25">
      <c r="A231" s="7"/>
      <c r="B231" s="12"/>
      <c r="C231" s="7"/>
      <c r="D231" s="7"/>
      <c r="E231" s="7"/>
      <c r="F231" s="7" t="str">
        <f>IF(C231="","",IFERROR(INDEX(VEICULOS!$C:$C,MATCH(C231,VEICULOS!$A:$A,0)),"?")&amp;IF(D231="",""," + "&amp;IFERROR(INDEX(VEICULOS!$C:$C,MATCH(D231,VEICULOS!$A:$A,0)),"?"))&amp;IF(E231="",""," + "&amp;IFERROR(INDEX(VEICULOS!$C:$C,MATCH(E231,VEICULOS!$A:$A,0)),"?")))</f>
        <v/>
      </c>
      <c r="G231" s="7" t="str">
        <f>IF(C231="","",IFERROR(INDEX(VEICULOS!$I:$I,MATCH(C231,VEICULOS!$A:$A,0)),"Não cadastrado"))</f>
        <v/>
      </c>
      <c r="H231" s="7"/>
      <c r="I231" s="7" t="str">
        <f>IF(H231="","",IFERROR(INDEX(MOTORISTAS!$B:$B,MATCH(H231,MOTORISTAS!$A:$A,0)),"Não cadastrado"))</f>
        <v/>
      </c>
      <c r="J231" s="7"/>
      <c r="K231" s="7"/>
      <c r="L231" s="7" t="str">
        <f>IF(K231="","",IFERROR(INDEX(MOTORISTAS!$B:$B,MATCH(K231,MOTORISTAS!$A:$A,0)),"Não cadastrado"))</f>
        <v/>
      </c>
      <c r="M231" s="7" t="str">
        <f>IF(H231="","",IFERROR(INDEX(MOTORISTAS!$AA:$AA,MATCH(H231,MOTORISTAS!$A:$A,0)),"Não cadastrado"))</f>
        <v/>
      </c>
      <c r="N231" s="7" t="str">
        <f>IF(H231="","",IF(COUNTIFS(CONSULTAS!$C$2:$C$2000,H231,CONSULTAS!$E$2:$E$2000,"GR",CONSULTAS!$S$2:$S$2000,"Sim")&gt;0,"Sim","Não"))</f>
        <v/>
      </c>
      <c r="O231" s="7" t="str">
        <f>IF(H231="","",IFERROR(INDEX(CONSULTAS!$L:$L,MATCH(H231&amp;"#GR",CONSULTAS!$T:$T,0)),"—"))</f>
        <v/>
      </c>
      <c r="P231" s="13" t="str">
        <f>IF(H231="","",IFERROR(INDEX(CONSULTAS!$Q:$Q,MATCH(H231&amp;"#GR",CONSULTAS!$T:$T,0)),""))</f>
        <v/>
      </c>
      <c r="Q231" s="7" t="str">
        <f>IF(H231="","",IF(COUNTIFS(CONSULTAS!$C$2:$C$2000,H231,CONSULTAS!$E$2:$E$2000,"Seguradora",CONSULTAS!$S$2:$S$2000,"Sim")&gt;0,"Sim","Não"))</f>
        <v/>
      </c>
      <c r="R231" s="7" t="str">
        <f>IF(H231="","",IFERROR(INDEX(CONSULTAS!$L:$L,MATCH(H231&amp;"#Seguradora",CONSULTAS!$T:$T,0)),"—"))</f>
        <v/>
      </c>
      <c r="S231" s="13" t="str">
        <f>IF(H231="","",IFERROR(INDEX(CONSULTAS!$Q:$Q,MATCH(H231&amp;"#Seguradora",CONSULTAS!$T:$T,0)),""))</f>
        <v/>
      </c>
      <c r="T231" s="10" t="str">
        <f>IF(H231="","",IFERROR(INDEX(CONSULTAS!$N:$N,MATCH(H231&amp;"#GR",CONSULTAS!$T:$T,0)),""))</f>
        <v/>
      </c>
      <c r="U231" s="7" t="str">
        <f>IF(K231="","N/A",IF(AND(COUNTIFS(CONSULTAS!$C$2:$C$2000,K231,CONSULTAS!$E$2:$E$2000,"GR",CONSULTAS!$S$2:$S$2000,"Sim")&gt;0,COUNTIFS(CONSULTAS!$C$2:$C$2000,K231,CONSULTAS!$E$2:$E$2000,"Seguradora",CONSULTAS!$S$2:$S$2000,"Sim")&gt;0),"Sim","Não"))</f>
        <v>N/A</v>
      </c>
      <c r="V231" s="7" t="str">
        <f>IF(C231="","",IFERROR(INDEX(VEICULOS!$X:$X,MATCH(C231,VEICULOS!$A:$A,0)),"Não"))</f>
        <v/>
      </c>
      <c r="W231" s="7"/>
      <c r="X231" s="7"/>
      <c r="Y231" s="7"/>
      <c r="Z231" s="10"/>
      <c r="AA231" s="7"/>
      <c r="AB231" s="10" t="str">
        <f t="shared" si="51"/>
        <v/>
      </c>
      <c r="AC231" s="7">
        <f>IF(OR(Y231="",AB231=""),0,SUMPRODUCT((PGR_REGRAS!$C$2:$C$61=Y231)*(PGR_REGRAS!$D$2:$D$61&lt;=AB231)*(PGR_REGRAS!$E$2:$E$61&gt;=AB231)*(PGR_REGRAS!$C$2:$C$61&lt;&gt;"")*ROW(PGR_REGRAS!$C$2:$C$61)))</f>
        <v>0</v>
      </c>
      <c r="AD231" s="7" t="str">
        <f>IF(AC231=0,IF(Y231="","","Sem regra - consultar seguradora"),INDEX(PGR_REGRAS!$A:$A,AC231))</f>
        <v/>
      </c>
      <c r="AE231" s="7" t="str">
        <f>IF(AC231=0,"",INDEX(PGR_REGRAS!$T:$T,AC231))</f>
        <v/>
      </c>
      <c r="AF231" s="7" t="str">
        <f>IF(AC231=0,"",INDEX(PGR_REGRAS!$I:$I,AC231))</f>
        <v/>
      </c>
      <c r="AG231" s="7" t="str">
        <f>IF(AC231=0,"",INDEX(PGR_REGRAS!$K:$K,AC231))</f>
        <v/>
      </c>
      <c r="AH231" s="7" t="str">
        <f t="shared" si="52"/>
        <v/>
      </c>
      <c r="AI231" s="7"/>
      <c r="AJ231" s="7"/>
      <c r="AK231" s="7"/>
      <c r="AL231" s="7"/>
      <c r="AM231" s="7"/>
      <c r="AN231" s="7"/>
      <c r="AO231" s="13"/>
      <c r="AP231" s="12"/>
      <c r="AQ231" s="12"/>
      <c r="AR231" s="7" t="str">
        <f>IF(C231="","",IFERROR(INDEX(RASTREADORES!$F:$F,MATCH(C231&amp;"#Principal",RASTREADORES!$Y:$Y,0))&amp;" ("&amp;INDEX(RASTREADORES!$G:$G,MATCH(C231&amp;"#Principal",RASTREADORES!$Y:$Y,0))&amp;")","Sem rastreador principal"))</f>
        <v/>
      </c>
      <c r="AS231" s="7" t="str">
        <f>IF(C231="","",IFERROR(INDEX(RASTREADORES!$H:$H,MATCH(C231&amp;"#Principal",RASTREADORES!$Y:$Y,0)),"—"))</f>
        <v/>
      </c>
      <c r="AT231" s="7" t="str">
        <f>IF(C231="","",IFERROR(INDEX(RASTREADORES!$A:$A,MATCH(C231&amp;"#Redundante",RASTREADORES!$Y:$Y,0)),IFERROR(INDEX(RASTREADORES!$A:$A,MATCH(C231&amp;"#Isca retornável",RASTREADORES!$Y:$Y,0)),IFERROR(INDEX(RASTREADORES!$A:$A,MATCH(C231&amp;"#Isca descartável",RASTREADORES!$Y:$Y,0)),"Nenhum"))))</f>
        <v/>
      </c>
      <c r="AU231" s="7" t="str">
        <f>IF(C231="","",IFERROR(INDEX(RASTREADORES!$L:$L,MATCH(C231&amp;"#Principal",RASTREADORES!$Y:$Y,0)),""))</f>
        <v/>
      </c>
      <c r="AV231" s="7" t="str">
        <f>IF(C231="","",IF(COUNTIFS(ESPELHAMENTOS!$B$2:$B$2000,C231,ESPELHAMENTOS!$O$2:$O$2000,"Sim")&gt;0,"Sim","Não"))</f>
        <v/>
      </c>
      <c r="AW231" s="7" t="str">
        <f>IF(C231="","",COUNTIFS(ESPELHAMENTOS!$B$2:$B$2000,C231,ESPELHAMENTOS!$O$2:$O$2000,"Sim"))</f>
        <v/>
      </c>
      <c r="AX231" s="7" t="str">
        <f>IF(C231="","",IF(COUNTIFS(ESPELHAMENTOS!$B$2:$B$2000,C231,ESPELHAMENTOS!$O$2:$O$2000,"Sim",ESPELHAMENTOS!$E$2:$E$2000,"GR transportadora")&gt;0,"Sim","Não"))</f>
        <v/>
      </c>
      <c r="AY231" s="7" t="str">
        <f>IF(OR(AQ231="",C231=""),"",IFERROR(ROUND((AQ231-SUMPRODUCT(MIN((ESPELHAMENTOS!$C$2:$C$2000=A231)*ESPELHAMENTOS!$H$2:$H$2000+(ESPELHAMENTOS!$C$2:$C$2000&lt;&gt;A231)*99999)))*24,1),""))</f>
        <v/>
      </c>
      <c r="AZ231" s="7" t="str">
        <f ca="1">IF(C231="","",IF(COUNTIFS(CHECKLISTS!$B$2:$B$2000,C231,CHECKLISTS!$AH$2:$AH$2000,"Válido",CHECKLISTS!$AG$2:$AG$2000,"&gt;="&amp;INT(IF(AO231="",TODAY(),AO231)))+COUNTIFS(CHECKLISTS!$B$2:$B$2000,C231,CHECKLISTS!$AH$2:$AH$2000,"Vence &lt;=7d",CHECKLISTS!$AG$2:$AG$2000,"&gt;="&amp;INT(IF(AO231="",TODAY(),AO231)))&gt;0,"Sim","Não"))</f>
        <v/>
      </c>
      <c r="BA231" s="13" t="str">
        <f>IF(C231="","",IF(COUNTIFS(CHECKLISTS!$B$2:$B$2000,C231,CHECKLISTS!$AF$2:$AF$2000,"Aprovado")=0,"",SUMPRODUCT(MAX((CHECKLISTS!$B$2:$B$2000=C231)*CHECKLISTS!$AG$2:$AG$2000))))</f>
        <v/>
      </c>
      <c r="BB231" s="7" t="str">
        <f>IF(A231="","",IF(COUNTIFS(SMP!$B$2:$B$2000,A231,SMP!$I$2:$I$2000,"Liberada")+COUNTIFS(SMP!$B$2:$B$2000,A231,SMP!$I$2:$I$2000,"Em andamento")+COUNTIFS(SMP!$B$2:$B$2000,A231,SMP!$I$2:$I$2000,"Finalizada")&gt;0,"Sim","Não"))</f>
        <v/>
      </c>
      <c r="BC231" s="7" t="str">
        <f>IF(A231="","",IFERROR(INDEX(SMP!$A:$A,MATCH(A231,SMP!$B:$B,0)),"—"))</f>
        <v/>
      </c>
      <c r="BD231" s="7" t="str">
        <f>IF(A231="","",IFERROR(INDEX(SMP!$I:$I,MATCH(A231,SMP!$B:$B,0)),"Não aberta"))</f>
        <v/>
      </c>
      <c r="BE231" s="7" t="str">
        <f>IF(A231="","",IFERROR(INDEX(SMP!$D:$D,MATCH(A231,SMP!$B:$B,0)),""))</f>
        <v/>
      </c>
      <c r="BF231" s="7" t="str">
        <f>IF(A231="","",IF(COUNTIFS(AVERBACOES!$B$2:$B$2000,A231,AVERBACOES!$Q$2:$Q$2000,"Averbado completo")+COUNTIFS(AVERBACOES!$B$2:$B$2000,A231,AVERBACOES!$Q$2:$Q$2000,"Averbado CRT")+COUNTIFS(AVERBACOES!$B$2:$B$2000,A231,AVERBACOES!$Q$2:$Q$2000,"Averbado CT-e")+COUNTIFS(AVERBACOES!$B$2:$B$2000,A231,AVERBACOES!$Q$2:$Q$2000,"Averbado MDF-e")+COUNTIFS(AVERBACOES!$B$2:$B$2000,A231,AVERBACOES!$Q$2:$Q$2000,"Averbado pelo embarcador")&gt;0,"Sim","Não"))</f>
        <v/>
      </c>
      <c r="BG231" s="7" t="str">
        <f>IF(A231="","",IFERROR(INDEX(AVERBACOES!$L:$L,MATCH(A231,AVERBACOES!$B:$B,0)),"—"))</f>
        <v/>
      </c>
      <c r="BH231" s="7"/>
      <c r="BI231" s="7"/>
      <c r="BJ231" s="7"/>
      <c r="BK231" s="7"/>
      <c r="BL231" s="7"/>
      <c r="BM231" s="7">
        <f t="shared" si="53"/>
        <v>0</v>
      </c>
      <c r="BN231" s="7" t="str">
        <f t="shared" si="54"/>
        <v/>
      </c>
      <c r="BO231" s="7" t="str">
        <f t="shared" si="55"/>
        <v/>
      </c>
      <c r="BP231" s="7" t="str">
        <f t="shared" si="56"/>
        <v/>
      </c>
      <c r="BQ231" s="7" t="str">
        <f t="shared" si="57"/>
        <v/>
      </c>
      <c r="BR231" s="12"/>
      <c r="BS231" s="7" t="str">
        <f t="shared" si="58"/>
        <v/>
      </c>
      <c r="BT231" s="7" t="str">
        <f>IF(C231="","",IF(BV231=0,"Sem posição registrada",IFERROR(INDEX(POSICOES!$E:$E,MATCH(C231&amp;"#"&amp;ROUND(BV231*1440,0),POSICOES!$R:$R,0)),"?")))</f>
        <v/>
      </c>
      <c r="BU231" s="7" t="str">
        <f>IF(OR(C231="",BV231=0),"",IFERROR(INDEX(POSICOES!$F:$F,MATCH(C231&amp;"#"&amp;ROUND(BV231*1440,0),POSICOES!$R:$R,0))&amp;"/"&amp;INDEX(POSICOES!$G:$G,MATCH(C231&amp;"#"&amp;ROUND(BV231*1440,0),POSICOES!$R:$R,0))&amp;" - "&amp;INDEX(POSICOES!$H:$H,MATCH(C231&amp;"#"&amp;ROUND(BV231*1440,0),POSICOES!$R:$R,0)),""))</f>
        <v/>
      </c>
      <c r="BV231" s="14">
        <f>IF(C231="",0,SUMPRODUCT(MAX((POSICOES!$C$2:$C$3000=C231)*POSICOES!$B$2:$B$3000)))</f>
        <v>0</v>
      </c>
      <c r="BW231" s="7" t="str">
        <f t="shared" ca="1" si="59"/>
        <v/>
      </c>
      <c r="BX231" s="7" t="str">
        <f t="shared" ca="1" si="60"/>
        <v/>
      </c>
      <c r="BY231" s="12"/>
      <c r="BZ231" s="12"/>
      <c r="CA231" s="7" t="str">
        <f>IF(A231="","",IF(COUNTIFS(FRONTEIRA!$B$2:$B$2000,A231,FRONTEIRA!$AA$2:$AA$2000,"Sim")=0,"",ROUND(SUMIFS(FRONTEIRA!$Y$2:$Y$2000,FRONTEIRA!$B$2:$B$2000,A231,FRONTEIRA!$AA$2:$AA$2000,"Sim"),1)))</f>
        <v/>
      </c>
      <c r="CB231" s="7" t="str">
        <f>IF(A231="","",IFERROR(INDEX(FRONTEIRA!$L:$L,MATCH(A231,FRONTEIRA!$B:$B,0)),""))</f>
        <v/>
      </c>
      <c r="CC231" s="7" t="str">
        <f>IF(A231="","",IF(COUNTIFS(OCORRENCIAS!$B$2:$B$2000,A231,OCORRENCIAS!$Z$2:$Z$2000,"Sim")&gt;0,"Sim","Não"))</f>
        <v/>
      </c>
      <c r="CD231" s="7" t="str">
        <f t="shared" si="61"/>
        <v/>
      </c>
      <c r="CE231" s="7"/>
      <c r="CF231" s="7" t="str">
        <f t="shared" ca="1" si="62"/>
        <v xml:space="preserve">Motorista GR; Motorista seguradora; Veículo GR; Checklist; Espelhamento; SMP; Averbação; </v>
      </c>
      <c r="CG231" s="7" t="str">
        <f t="shared" si="63"/>
        <v/>
      </c>
      <c r="CH231" s="7" t="str">
        <f t="shared" si="64"/>
        <v/>
      </c>
      <c r="CI231" s="7" t="str">
        <f t="shared" si="65"/>
        <v>Não</v>
      </c>
      <c r="CJ231" s="7" t="str">
        <f t="shared" si="66"/>
        <v/>
      </c>
      <c r="CK231" s="7"/>
      <c r="CL231" s="7"/>
      <c r="CM231" s="7"/>
      <c r="CN231" s="12"/>
      <c r="CO231" s="7"/>
      <c r="CP231" s="7" t="str">
        <f t="shared" ca="1" si="67"/>
        <v/>
      </c>
    </row>
    <row r="232" spans="1:94" x14ac:dyDescent="0.25">
      <c r="A232" s="7"/>
      <c r="B232" s="12"/>
      <c r="C232" s="7"/>
      <c r="D232" s="7"/>
      <c r="E232" s="7"/>
      <c r="F232" s="7" t="str">
        <f>IF(C232="","",IFERROR(INDEX(VEICULOS!$C:$C,MATCH(C232,VEICULOS!$A:$A,0)),"?")&amp;IF(D232="",""," + "&amp;IFERROR(INDEX(VEICULOS!$C:$C,MATCH(D232,VEICULOS!$A:$A,0)),"?"))&amp;IF(E232="",""," + "&amp;IFERROR(INDEX(VEICULOS!$C:$C,MATCH(E232,VEICULOS!$A:$A,0)),"?")))</f>
        <v/>
      </c>
      <c r="G232" s="7" t="str">
        <f>IF(C232="","",IFERROR(INDEX(VEICULOS!$I:$I,MATCH(C232,VEICULOS!$A:$A,0)),"Não cadastrado"))</f>
        <v/>
      </c>
      <c r="H232" s="7"/>
      <c r="I232" s="7" t="str">
        <f>IF(H232="","",IFERROR(INDEX(MOTORISTAS!$B:$B,MATCH(H232,MOTORISTAS!$A:$A,0)),"Não cadastrado"))</f>
        <v/>
      </c>
      <c r="J232" s="7"/>
      <c r="K232" s="7"/>
      <c r="L232" s="7" t="str">
        <f>IF(K232="","",IFERROR(INDEX(MOTORISTAS!$B:$B,MATCH(K232,MOTORISTAS!$A:$A,0)),"Não cadastrado"))</f>
        <v/>
      </c>
      <c r="M232" s="7" t="str">
        <f>IF(H232="","",IFERROR(INDEX(MOTORISTAS!$AA:$AA,MATCH(H232,MOTORISTAS!$A:$A,0)),"Não cadastrado"))</f>
        <v/>
      </c>
      <c r="N232" s="7" t="str">
        <f>IF(H232="","",IF(COUNTIFS(CONSULTAS!$C$2:$C$2000,H232,CONSULTAS!$E$2:$E$2000,"GR",CONSULTAS!$S$2:$S$2000,"Sim")&gt;0,"Sim","Não"))</f>
        <v/>
      </c>
      <c r="O232" s="7" t="str">
        <f>IF(H232="","",IFERROR(INDEX(CONSULTAS!$L:$L,MATCH(H232&amp;"#GR",CONSULTAS!$T:$T,0)),"—"))</f>
        <v/>
      </c>
      <c r="P232" s="13" t="str">
        <f>IF(H232="","",IFERROR(INDEX(CONSULTAS!$Q:$Q,MATCH(H232&amp;"#GR",CONSULTAS!$T:$T,0)),""))</f>
        <v/>
      </c>
      <c r="Q232" s="7" t="str">
        <f>IF(H232="","",IF(COUNTIFS(CONSULTAS!$C$2:$C$2000,H232,CONSULTAS!$E$2:$E$2000,"Seguradora",CONSULTAS!$S$2:$S$2000,"Sim")&gt;0,"Sim","Não"))</f>
        <v/>
      </c>
      <c r="R232" s="7" t="str">
        <f>IF(H232="","",IFERROR(INDEX(CONSULTAS!$L:$L,MATCH(H232&amp;"#Seguradora",CONSULTAS!$T:$T,0)),"—"))</f>
        <v/>
      </c>
      <c r="S232" s="13" t="str">
        <f>IF(H232="","",IFERROR(INDEX(CONSULTAS!$Q:$Q,MATCH(H232&amp;"#Seguradora",CONSULTAS!$T:$T,0)),""))</f>
        <v/>
      </c>
      <c r="T232" s="10" t="str">
        <f>IF(H232="","",IFERROR(INDEX(CONSULTAS!$N:$N,MATCH(H232&amp;"#GR",CONSULTAS!$T:$T,0)),""))</f>
        <v/>
      </c>
      <c r="U232" s="7" t="str">
        <f>IF(K232="","N/A",IF(AND(COUNTIFS(CONSULTAS!$C$2:$C$2000,K232,CONSULTAS!$E$2:$E$2000,"GR",CONSULTAS!$S$2:$S$2000,"Sim")&gt;0,COUNTIFS(CONSULTAS!$C$2:$C$2000,K232,CONSULTAS!$E$2:$E$2000,"Seguradora",CONSULTAS!$S$2:$S$2000,"Sim")&gt;0),"Sim","Não"))</f>
        <v>N/A</v>
      </c>
      <c r="V232" s="7" t="str">
        <f>IF(C232="","",IFERROR(INDEX(VEICULOS!$X:$X,MATCH(C232,VEICULOS!$A:$A,0)),"Não"))</f>
        <v/>
      </c>
      <c r="W232" s="7"/>
      <c r="X232" s="7"/>
      <c r="Y232" s="7"/>
      <c r="Z232" s="10"/>
      <c r="AA232" s="7"/>
      <c r="AB232" s="10" t="str">
        <f t="shared" si="51"/>
        <v/>
      </c>
      <c r="AC232" s="7">
        <f>IF(OR(Y232="",AB232=""),0,SUMPRODUCT((PGR_REGRAS!$C$2:$C$61=Y232)*(PGR_REGRAS!$D$2:$D$61&lt;=AB232)*(PGR_REGRAS!$E$2:$E$61&gt;=AB232)*(PGR_REGRAS!$C$2:$C$61&lt;&gt;"")*ROW(PGR_REGRAS!$C$2:$C$61)))</f>
        <v>0</v>
      </c>
      <c r="AD232" s="7" t="str">
        <f>IF(AC232=0,IF(Y232="","","Sem regra - consultar seguradora"),INDEX(PGR_REGRAS!$A:$A,AC232))</f>
        <v/>
      </c>
      <c r="AE232" s="7" t="str">
        <f>IF(AC232=0,"",INDEX(PGR_REGRAS!$T:$T,AC232))</f>
        <v/>
      </c>
      <c r="AF232" s="7" t="str">
        <f>IF(AC232=0,"",INDEX(PGR_REGRAS!$I:$I,AC232))</f>
        <v/>
      </c>
      <c r="AG232" s="7" t="str">
        <f>IF(AC232=0,"",INDEX(PGR_REGRAS!$K:$K,AC232))</f>
        <v/>
      </c>
      <c r="AH232" s="7" t="str">
        <f t="shared" si="52"/>
        <v/>
      </c>
      <c r="AI232" s="7"/>
      <c r="AJ232" s="7"/>
      <c r="AK232" s="7"/>
      <c r="AL232" s="7"/>
      <c r="AM232" s="7"/>
      <c r="AN232" s="7"/>
      <c r="AO232" s="13"/>
      <c r="AP232" s="12"/>
      <c r="AQ232" s="12"/>
      <c r="AR232" s="7" t="str">
        <f>IF(C232="","",IFERROR(INDEX(RASTREADORES!$F:$F,MATCH(C232&amp;"#Principal",RASTREADORES!$Y:$Y,0))&amp;" ("&amp;INDEX(RASTREADORES!$G:$G,MATCH(C232&amp;"#Principal",RASTREADORES!$Y:$Y,0))&amp;")","Sem rastreador principal"))</f>
        <v/>
      </c>
      <c r="AS232" s="7" t="str">
        <f>IF(C232="","",IFERROR(INDEX(RASTREADORES!$H:$H,MATCH(C232&amp;"#Principal",RASTREADORES!$Y:$Y,0)),"—"))</f>
        <v/>
      </c>
      <c r="AT232" s="7" t="str">
        <f>IF(C232="","",IFERROR(INDEX(RASTREADORES!$A:$A,MATCH(C232&amp;"#Redundante",RASTREADORES!$Y:$Y,0)),IFERROR(INDEX(RASTREADORES!$A:$A,MATCH(C232&amp;"#Isca retornável",RASTREADORES!$Y:$Y,0)),IFERROR(INDEX(RASTREADORES!$A:$A,MATCH(C232&amp;"#Isca descartável",RASTREADORES!$Y:$Y,0)),"Nenhum"))))</f>
        <v/>
      </c>
      <c r="AU232" s="7" t="str">
        <f>IF(C232="","",IFERROR(INDEX(RASTREADORES!$L:$L,MATCH(C232&amp;"#Principal",RASTREADORES!$Y:$Y,0)),""))</f>
        <v/>
      </c>
      <c r="AV232" s="7" t="str">
        <f>IF(C232="","",IF(COUNTIFS(ESPELHAMENTOS!$B$2:$B$2000,C232,ESPELHAMENTOS!$O$2:$O$2000,"Sim")&gt;0,"Sim","Não"))</f>
        <v/>
      </c>
      <c r="AW232" s="7" t="str">
        <f>IF(C232="","",COUNTIFS(ESPELHAMENTOS!$B$2:$B$2000,C232,ESPELHAMENTOS!$O$2:$O$2000,"Sim"))</f>
        <v/>
      </c>
      <c r="AX232" s="7" t="str">
        <f>IF(C232="","",IF(COUNTIFS(ESPELHAMENTOS!$B$2:$B$2000,C232,ESPELHAMENTOS!$O$2:$O$2000,"Sim",ESPELHAMENTOS!$E$2:$E$2000,"GR transportadora")&gt;0,"Sim","Não"))</f>
        <v/>
      </c>
      <c r="AY232" s="7" t="str">
        <f>IF(OR(AQ232="",C232=""),"",IFERROR(ROUND((AQ232-SUMPRODUCT(MIN((ESPELHAMENTOS!$C$2:$C$2000=A232)*ESPELHAMENTOS!$H$2:$H$2000+(ESPELHAMENTOS!$C$2:$C$2000&lt;&gt;A232)*99999)))*24,1),""))</f>
        <v/>
      </c>
      <c r="AZ232" s="7" t="str">
        <f ca="1">IF(C232="","",IF(COUNTIFS(CHECKLISTS!$B$2:$B$2000,C232,CHECKLISTS!$AH$2:$AH$2000,"Válido",CHECKLISTS!$AG$2:$AG$2000,"&gt;="&amp;INT(IF(AO232="",TODAY(),AO232)))+COUNTIFS(CHECKLISTS!$B$2:$B$2000,C232,CHECKLISTS!$AH$2:$AH$2000,"Vence &lt;=7d",CHECKLISTS!$AG$2:$AG$2000,"&gt;="&amp;INT(IF(AO232="",TODAY(),AO232)))&gt;0,"Sim","Não"))</f>
        <v/>
      </c>
      <c r="BA232" s="13" t="str">
        <f>IF(C232="","",IF(COUNTIFS(CHECKLISTS!$B$2:$B$2000,C232,CHECKLISTS!$AF$2:$AF$2000,"Aprovado")=0,"",SUMPRODUCT(MAX((CHECKLISTS!$B$2:$B$2000=C232)*CHECKLISTS!$AG$2:$AG$2000))))</f>
        <v/>
      </c>
      <c r="BB232" s="7" t="str">
        <f>IF(A232="","",IF(COUNTIFS(SMP!$B$2:$B$2000,A232,SMP!$I$2:$I$2000,"Liberada")+COUNTIFS(SMP!$B$2:$B$2000,A232,SMP!$I$2:$I$2000,"Em andamento")+COUNTIFS(SMP!$B$2:$B$2000,A232,SMP!$I$2:$I$2000,"Finalizada")&gt;0,"Sim","Não"))</f>
        <v/>
      </c>
      <c r="BC232" s="7" t="str">
        <f>IF(A232="","",IFERROR(INDEX(SMP!$A:$A,MATCH(A232,SMP!$B:$B,0)),"—"))</f>
        <v/>
      </c>
      <c r="BD232" s="7" t="str">
        <f>IF(A232="","",IFERROR(INDEX(SMP!$I:$I,MATCH(A232,SMP!$B:$B,0)),"Não aberta"))</f>
        <v/>
      </c>
      <c r="BE232" s="7" t="str">
        <f>IF(A232="","",IFERROR(INDEX(SMP!$D:$D,MATCH(A232,SMP!$B:$B,0)),""))</f>
        <v/>
      </c>
      <c r="BF232" s="7" t="str">
        <f>IF(A232="","",IF(COUNTIFS(AVERBACOES!$B$2:$B$2000,A232,AVERBACOES!$Q$2:$Q$2000,"Averbado completo")+COUNTIFS(AVERBACOES!$B$2:$B$2000,A232,AVERBACOES!$Q$2:$Q$2000,"Averbado CRT")+COUNTIFS(AVERBACOES!$B$2:$B$2000,A232,AVERBACOES!$Q$2:$Q$2000,"Averbado CT-e")+COUNTIFS(AVERBACOES!$B$2:$B$2000,A232,AVERBACOES!$Q$2:$Q$2000,"Averbado MDF-e")+COUNTIFS(AVERBACOES!$B$2:$B$2000,A232,AVERBACOES!$Q$2:$Q$2000,"Averbado pelo embarcador")&gt;0,"Sim","Não"))</f>
        <v/>
      </c>
      <c r="BG232" s="7" t="str">
        <f>IF(A232="","",IFERROR(INDEX(AVERBACOES!$L:$L,MATCH(A232,AVERBACOES!$B:$B,0)),"—"))</f>
        <v/>
      </c>
      <c r="BH232" s="7"/>
      <c r="BI232" s="7"/>
      <c r="BJ232" s="7"/>
      <c r="BK232" s="7"/>
      <c r="BL232" s="7"/>
      <c r="BM232" s="7">
        <f t="shared" si="53"/>
        <v>0</v>
      </c>
      <c r="BN232" s="7" t="str">
        <f t="shared" si="54"/>
        <v/>
      </c>
      <c r="BO232" s="7" t="str">
        <f t="shared" si="55"/>
        <v/>
      </c>
      <c r="BP232" s="7" t="str">
        <f t="shared" si="56"/>
        <v/>
      </c>
      <c r="BQ232" s="7" t="str">
        <f t="shared" si="57"/>
        <v/>
      </c>
      <c r="BR232" s="12"/>
      <c r="BS232" s="7" t="str">
        <f t="shared" si="58"/>
        <v/>
      </c>
      <c r="BT232" s="7" t="str">
        <f>IF(C232="","",IF(BV232=0,"Sem posição registrada",IFERROR(INDEX(POSICOES!$E:$E,MATCH(C232&amp;"#"&amp;ROUND(BV232*1440,0),POSICOES!$R:$R,0)),"?")))</f>
        <v/>
      </c>
      <c r="BU232" s="7" t="str">
        <f>IF(OR(C232="",BV232=0),"",IFERROR(INDEX(POSICOES!$F:$F,MATCH(C232&amp;"#"&amp;ROUND(BV232*1440,0),POSICOES!$R:$R,0))&amp;"/"&amp;INDEX(POSICOES!$G:$G,MATCH(C232&amp;"#"&amp;ROUND(BV232*1440,0),POSICOES!$R:$R,0))&amp;" - "&amp;INDEX(POSICOES!$H:$H,MATCH(C232&amp;"#"&amp;ROUND(BV232*1440,0),POSICOES!$R:$R,0)),""))</f>
        <v/>
      </c>
      <c r="BV232" s="14">
        <f>IF(C232="",0,SUMPRODUCT(MAX((POSICOES!$C$2:$C$3000=C232)*POSICOES!$B$2:$B$3000)))</f>
        <v>0</v>
      </c>
      <c r="BW232" s="7" t="str">
        <f t="shared" ca="1" si="59"/>
        <v/>
      </c>
      <c r="BX232" s="7" t="str">
        <f t="shared" ca="1" si="60"/>
        <v/>
      </c>
      <c r="BY232" s="12"/>
      <c r="BZ232" s="12"/>
      <c r="CA232" s="7" t="str">
        <f>IF(A232="","",IF(COUNTIFS(FRONTEIRA!$B$2:$B$2000,A232,FRONTEIRA!$AA$2:$AA$2000,"Sim")=0,"",ROUND(SUMIFS(FRONTEIRA!$Y$2:$Y$2000,FRONTEIRA!$B$2:$B$2000,A232,FRONTEIRA!$AA$2:$AA$2000,"Sim"),1)))</f>
        <v/>
      </c>
      <c r="CB232" s="7" t="str">
        <f>IF(A232="","",IFERROR(INDEX(FRONTEIRA!$L:$L,MATCH(A232,FRONTEIRA!$B:$B,0)),""))</f>
        <v/>
      </c>
      <c r="CC232" s="7" t="str">
        <f>IF(A232="","",IF(COUNTIFS(OCORRENCIAS!$B$2:$B$2000,A232,OCORRENCIAS!$Z$2:$Z$2000,"Sim")&gt;0,"Sim","Não"))</f>
        <v/>
      </c>
      <c r="CD232" s="7" t="str">
        <f t="shared" si="61"/>
        <v/>
      </c>
      <c r="CE232" s="7"/>
      <c r="CF232" s="7" t="str">
        <f t="shared" ca="1" si="62"/>
        <v xml:space="preserve">Motorista GR; Motorista seguradora; Veículo GR; Checklist; Espelhamento; SMP; Averbação; </v>
      </c>
      <c r="CG232" s="7" t="str">
        <f t="shared" si="63"/>
        <v/>
      </c>
      <c r="CH232" s="7" t="str">
        <f t="shared" si="64"/>
        <v/>
      </c>
      <c r="CI232" s="7" t="str">
        <f t="shared" si="65"/>
        <v>Não</v>
      </c>
      <c r="CJ232" s="7" t="str">
        <f t="shared" si="66"/>
        <v/>
      </c>
      <c r="CK232" s="7"/>
      <c r="CL232" s="7"/>
      <c r="CM232" s="7"/>
      <c r="CN232" s="12"/>
      <c r="CO232" s="7"/>
      <c r="CP232" s="7" t="str">
        <f t="shared" ca="1" si="67"/>
        <v/>
      </c>
    </row>
    <row r="233" spans="1:94" x14ac:dyDescent="0.25">
      <c r="A233" s="7"/>
      <c r="B233" s="12"/>
      <c r="C233" s="7"/>
      <c r="D233" s="7"/>
      <c r="E233" s="7"/>
      <c r="F233" s="7" t="str">
        <f>IF(C233="","",IFERROR(INDEX(VEICULOS!$C:$C,MATCH(C233,VEICULOS!$A:$A,0)),"?")&amp;IF(D233="",""," + "&amp;IFERROR(INDEX(VEICULOS!$C:$C,MATCH(D233,VEICULOS!$A:$A,0)),"?"))&amp;IF(E233="",""," + "&amp;IFERROR(INDEX(VEICULOS!$C:$C,MATCH(E233,VEICULOS!$A:$A,0)),"?")))</f>
        <v/>
      </c>
      <c r="G233" s="7" t="str">
        <f>IF(C233="","",IFERROR(INDEX(VEICULOS!$I:$I,MATCH(C233,VEICULOS!$A:$A,0)),"Não cadastrado"))</f>
        <v/>
      </c>
      <c r="H233" s="7"/>
      <c r="I233" s="7" t="str">
        <f>IF(H233="","",IFERROR(INDEX(MOTORISTAS!$B:$B,MATCH(H233,MOTORISTAS!$A:$A,0)),"Não cadastrado"))</f>
        <v/>
      </c>
      <c r="J233" s="7"/>
      <c r="K233" s="7"/>
      <c r="L233" s="7" t="str">
        <f>IF(K233="","",IFERROR(INDEX(MOTORISTAS!$B:$B,MATCH(K233,MOTORISTAS!$A:$A,0)),"Não cadastrado"))</f>
        <v/>
      </c>
      <c r="M233" s="7" t="str">
        <f>IF(H233="","",IFERROR(INDEX(MOTORISTAS!$AA:$AA,MATCH(H233,MOTORISTAS!$A:$A,0)),"Não cadastrado"))</f>
        <v/>
      </c>
      <c r="N233" s="7" t="str">
        <f>IF(H233="","",IF(COUNTIFS(CONSULTAS!$C$2:$C$2000,H233,CONSULTAS!$E$2:$E$2000,"GR",CONSULTAS!$S$2:$S$2000,"Sim")&gt;0,"Sim","Não"))</f>
        <v/>
      </c>
      <c r="O233" s="7" t="str">
        <f>IF(H233="","",IFERROR(INDEX(CONSULTAS!$L:$L,MATCH(H233&amp;"#GR",CONSULTAS!$T:$T,0)),"—"))</f>
        <v/>
      </c>
      <c r="P233" s="13" t="str">
        <f>IF(H233="","",IFERROR(INDEX(CONSULTAS!$Q:$Q,MATCH(H233&amp;"#GR",CONSULTAS!$T:$T,0)),""))</f>
        <v/>
      </c>
      <c r="Q233" s="7" t="str">
        <f>IF(H233="","",IF(COUNTIFS(CONSULTAS!$C$2:$C$2000,H233,CONSULTAS!$E$2:$E$2000,"Seguradora",CONSULTAS!$S$2:$S$2000,"Sim")&gt;0,"Sim","Não"))</f>
        <v/>
      </c>
      <c r="R233" s="7" t="str">
        <f>IF(H233="","",IFERROR(INDEX(CONSULTAS!$L:$L,MATCH(H233&amp;"#Seguradora",CONSULTAS!$T:$T,0)),"—"))</f>
        <v/>
      </c>
      <c r="S233" s="13" t="str">
        <f>IF(H233="","",IFERROR(INDEX(CONSULTAS!$Q:$Q,MATCH(H233&amp;"#Seguradora",CONSULTAS!$T:$T,0)),""))</f>
        <v/>
      </c>
      <c r="T233" s="10" t="str">
        <f>IF(H233="","",IFERROR(INDEX(CONSULTAS!$N:$N,MATCH(H233&amp;"#GR",CONSULTAS!$T:$T,0)),""))</f>
        <v/>
      </c>
      <c r="U233" s="7" t="str">
        <f>IF(K233="","N/A",IF(AND(COUNTIFS(CONSULTAS!$C$2:$C$2000,K233,CONSULTAS!$E$2:$E$2000,"GR",CONSULTAS!$S$2:$S$2000,"Sim")&gt;0,COUNTIFS(CONSULTAS!$C$2:$C$2000,K233,CONSULTAS!$E$2:$E$2000,"Seguradora",CONSULTAS!$S$2:$S$2000,"Sim")&gt;0),"Sim","Não"))</f>
        <v>N/A</v>
      </c>
      <c r="V233" s="7" t="str">
        <f>IF(C233="","",IFERROR(INDEX(VEICULOS!$X:$X,MATCH(C233,VEICULOS!$A:$A,0)),"Não"))</f>
        <v/>
      </c>
      <c r="W233" s="7"/>
      <c r="X233" s="7"/>
      <c r="Y233" s="7"/>
      <c r="Z233" s="10"/>
      <c r="AA233" s="7"/>
      <c r="AB233" s="10" t="str">
        <f t="shared" si="51"/>
        <v/>
      </c>
      <c r="AC233" s="7">
        <f>IF(OR(Y233="",AB233=""),0,SUMPRODUCT((PGR_REGRAS!$C$2:$C$61=Y233)*(PGR_REGRAS!$D$2:$D$61&lt;=AB233)*(PGR_REGRAS!$E$2:$E$61&gt;=AB233)*(PGR_REGRAS!$C$2:$C$61&lt;&gt;"")*ROW(PGR_REGRAS!$C$2:$C$61)))</f>
        <v>0</v>
      </c>
      <c r="AD233" s="7" t="str">
        <f>IF(AC233=0,IF(Y233="","","Sem regra - consultar seguradora"),INDEX(PGR_REGRAS!$A:$A,AC233))</f>
        <v/>
      </c>
      <c r="AE233" s="7" t="str">
        <f>IF(AC233=0,"",INDEX(PGR_REGRAS!$T:$T,AC233))</f>
        <v/>
      </c>
      <c r="AF233" s="7" t="str">
        <f>IF(AC233=0,"",INDEX(PGR_REGRAS!$I:$I,AC233))</f>
        <v/>
      </c>
      <c r="AG233" s="7" t="str">
        <f>IF(AC233=0,"",INDEX(PGR_REGRAS!$K:$K,AC233))</f>
        <v/>
      </c>
      <c r="AH233" s="7" t="str">
        <f t="shared" si="52"/>
        <v/>
      </c>
      <c r="AI233" s="7"/>
      <c r="AJ233" s="7"/>
      <c r="AK233" s="7"/>
      <c r="AL233" s="7"/>
      <c r="AM233" s="7"/>
      <c r="AN233" s="7"/>
      <c r="AO233" s="13"/>
      <c r="AP233" s="12"/>
      <c r="AQ233" s="12"/>
      <c r="AR233" s="7" t="str">
        <f>IF(C233="","",IFERROR(INDEX(RASTREADORES!$F:$F,MATCH(C233&amp;"#Principal",RASTREADORES!$Y:$Y,0))&amp;" ("&amp;INDEX(RASTREADORES!$G:$G,MATCH(C233&amp;"#Principal",RASTREADORES!$Y:$Y,0))&amp;")","Sem rastreador principal"))</f>
        <v/>
      </c>
      <c r="AS233" s="7" t="str">
        <f>IF(C233="","",IFERROR(INDEX(RASTREADORES!$H:$H,MATCH(C233&amp;"#Principal",RASTREADORES!$Y:$Y,0)),"—"))</f>
        <v/>
      </c>
      <c r="AT233" s="7" t="str">
        <f>IF(C233="","",IFERROR(INDEX(RASTREADORES!$A:$A,MATCH(C233&amp;"#Redundante",RASTREADORES!$Y:$Y,0)),IFERROR(INDEX(RASTREADORES!$A:$A,MATCH(C233&amp;"#Isca retornável",RASTREADORES!$Y:$Y,0)),IFERROR(INDEX(RASTREADORES!$A:$A,MATCH(C233&amp;"#Isca descartável",RASTREADORES!$Y:$Y,0)),"Nenhum"))))</f>
        <v/>
      </c>
      <c r="AU233" s="7" t="str">
        <f>IF(C233="","",IFERROR(INDEX(RASTREADORES!$L:$L,MATCH(C233&amp;"#Principal",RASTREADORES!$Y:$Y,0)),""))</f>
        <v/>
      </c>
      <c r="AV233" s="7" t="str">
        <f>IF(C233="","",IF(COUNTIFS(ESPELHAMENTOS!$B$2:$B$2000,C233,ESPELHAMENTOS!$O$2:$O$2000,"Sim")&gt;0,"Sim","Não"))</f>
        <v/>
      </c>
      <c r="AW233" s="7" t="str">
        <f>IF(C233="","",COUNTIFS(ESPELHAMENTOS!$B$2:$B$2000,C233,ESPELHAMENTOS!$O$2:$O$2000,"Sim"))</f>
        <v/>
      </c>
      <c r="AX233" s="7" t="str">
        <f>IF(C233="","",IF(COUNTIFS(ESPELHAMENTOS!$B$2:$B$2000,C233,ESPELHAMENTOS!$O$2:$O$2000,"Sim",ESPELHAMENTOS!$E$2:$E$2000,"GR transportadora")&gt;0,"Sim","Não"))</f>
        <v/>
      </c>
      <c r="AY233" s="7" t="str">
        <f>IF(OR(AQ233="",C233=""),"",IFERROR(ROUND((AQ233-SUMPRODUCT(MIN((ESPELHAMENTOS!$C$2:$C$2000=A233)*ESPELHAMENTOS!$H$2:$H$2000+(ESPELHAMENTOS!$C$2:$C$2000&lt;&gt;A233)*99999)))*24,1),""))</f>
        <v/>
      </c>
      <c r="AZ233" s="7" t="str">
        <f ca="1">IF(C233="","",IF(COUNTIFS(CHECKLISTS!$B$2:$B$2000,C233,CHECKLISTS!$AH$2:$AH$2000,"Válido",CHECKLISTS!$AG$2:$AG$2000,"&gt;="&amp;INT(IF(AO233="",TODAY(),AO233)))+COUNTIFS(CHECKLISTS!$B$2:$B$2000,C233,CHECKLISTS!$AH$2:$AH$2000,"Vence &lt;=7d",CHECKLISTS!$AG$2:$AG$2000,"&gt;="&amp;INT(IF(AO233="",TODAY(),AO233)))&gt;0,"Sim","Não"))</f>
        <v/>
      </c>
      <c r="BA233" s="13" t="str">
        <f>IF(C233="","",IF(COUNTIFS(CHECKLISTS!$B$2:$B$2000,C233,CHECKLISTS!$AF$2:$AF$2000,"Aprovado")=0,"",SUMPRODUCT(MAX((CHECKLISTS!$B$2:$B$2000=C233)*CHECKLISTS!$AG$2:$AG$2000))))</f>
        <v/>
      </c>
      <c r="BB233" s="7" t="str">
        <f>IF(A233="","",IF(COUNTIFS(SMP!$B$2:$B$2000,A233,SMP!$I$2:$I$2000,"Liberada")+COUNTIFS(SMP!$B$2:$B$2000,A233,SMP!$I$2:$I$2000,"Em andamento")+COUNTIFS(SMP!$B$2:$B$2000,A233,SMP!$I$2:$I$2000,"Finalizada")&gt;0,"Sim","Não"))</f>
        <v/>
      </c>
      <c r="BC233" s="7" t="str">
        <f>IF(A233="","",IFERROR(INDEX(SMP!$A:$A,MATCH(A233,SMP!$B:$B,0)),"—"))</f>
        <v/>
      </c>
      <c r="BD233" s="7" t="str">
        <f>IF(A233="","",IFERROR(INDEX(SMP!$I:$I,MATCH(A233,SMP!$B:$B,0)),"Não aberta"))</f>
        <v/>
      </c>
      <c r="BE233" s="7" t="str">
        <f>IF(A233="","",IFERROR(INDEX(SMP!$D:$D,MATCH(A233,SMP!$B:$B,0)),""))</f>
        <v/>
      </c>
      <c r="BF233" s="7" t="str">
        <f>IF(A233="","",IF(COUNTIFS(AVERBACOES!$B$2:$B$2000,A233,AVERBACOES!$Q$2:$Q$2000,"Averbado completo")+COUNTIFS(AVERBACOES!$B$2:$B$2000,A233,AVERBACOES!$Q$2:$Q$2000,"Averbado CRT")+COUNTIFS(AVERBACOES!$B$2:$B$2000,A233,AVERBACOES!$Q$2:$Q$2000,"Averbado CT-e")+COUNTIFS(AVERBACOES!$B$2:$B$2000,A233,AVERBACOES!$Q$2:$Q$2000,"Averbado MDF-e")+COUNTIFS(AVERBACOES!$B$2:$B$2000,A233,AVERBACOES!$Q$2:$Q$2000,"Averbado pelo embarcador")&gt;0,"Sim","Não"))</f>
        <v/>
      </c>
      <c r="BG233" s="7" t="str">
        <f>IF(A233="","",IFERROR(INDEX(AVERBACOES!$L:$L,MATCH(A233,AVERBACOES!$B:$B,0)),"—"))</f>
        <v/>
      </c>
      <c r="BH233" s="7"/>
      <c r="BI233" s="7"/>
      <c r="BJ233" s="7"/>
      <c r="BK233" s="7"/>
      <c r="BL233" s="7"/>
      <c r="BM233" s="7">
        <f t="shared" si="53"/>
        <v>0</v>
      </c>
      <c r="BN233" s="7" t="str">
        <f t="shared" si="54"/>
        <v/>
      </c>
      <c r="BO233" s="7" t="str">
        <f t="shared" si="55"/>
        <v/>
      </c>
      <c r="BP233" s="7" t="str">
        <f t="shared" si="56"/>
        <v/>
      </c>
      <c r="BQ233" s="7" t="str">
        <f t="shared" si="57"/>
        <v/>
      </c>
      <c r="BR233" s="12"/>
      <c r="BS233" s="7" t="str">
        <f t="shared" si="58"/>
        <v/>
      </c>
      <c r="BT233" s="7" t="str">
        <f>IF(C233="","",IF(BV233=0,"Sem posição registrada",IFERROR(INDEX(POSICOES!$E:$E,MATCH(C233&amp;"#"&amp;ROUND(BV233*1440,0),POSICOES!$R:$R,0)),"?")))</f>
        <v/>
      </c>
      <c r="BU233" s="7" t="str">
        <f>IF(OR(C233="",BV233=0),"",IFERROR(INDEX(POSICOES!$F:$F,MATCH(C233&amp;"#"&amp;ROUND(BV233*1440,0),POSICOES!$R:$R,0))&amp;"/"&amp;INDEX(POSICOES!$G:$G,MATCH(C233&amp;"#"&amp;ROUND(BV233*1440,0),POSICOES!$R:$R,0))&amp;" - "&amp;INDEX(POSICOES!$H:$H,MATCH(C233&amp;"#"&amp;ROUND(BV233*1440,0),POSICOES!$R:$R,0)),""))</f>
        <v/>
      </c>
      <c r="BV233" s="14">
        <f>IF(C233="",0,SUMPRODUCT(MAX((POSICOES!$C$2:$C$3000=C233)*POSICOES!$B$2:$B$3000)))</f>
        <v>0</v>
      </c>
      <c r="BW233" s="7" t="str">
        <f t="shared" ca="1" si="59"/>
        <v/>
      </c>
      <c r="BX233" s="7" t="str">
        <f t="shared" ca="1" si="60"/>
        <v/>
      </c>
      <c r="BY233" s="12"/>
      <c r="BZ233" s="12"/>
      <c r="CA233" s="7" t="str">
        <f>IF(A233="","",IF(COUNTIFS(FRONTEIRA!$B$2:$B$2000,A233,FRONTEIRA!$AA$2:$AA$2000,"Sim")=0,"",ROUND(SUMIFS(FRONTEIRA!$Y$2:$Y$2000,FRONTEIRA!$B$2:$B$2000,A233,FRONTEIRA!$AA$2:$AA$2000,"Sim"),1)))</f>
        <v/>
      </c>
      <c r="CB233" s="7" t="str">
        <f>IF(A233="","",IFERROR(INDEX(FRONTEIRA!$L:$L,MATCH(A233,FRONTEIRA!$B:$B,0)),""))</f>
        <v/>
      </c>
      <c r="CC233" s="7" t="str">
        <f>IF(A233="","",IF(COUNTIFS(OCORRENCIAS!$B$2:$B$2000,A233,OCORRENCIAS!$Z$2:$Z$2000,"Sim")&gt;0,"Sim","Não"))</f>
        <v/>
      </c>
      <c r="CD233" s="7" t="str">
        <f t="shared" si="61"/>
        <v/>
      </c>
      <c r="CE233" s="7"/>
      <c r="CF233" s="7" t="str">
        <f t="shared" ca="1" si="62"/>
        <v xml:space="preserve">Motorista GR; Motorista seguradora; Veículo GR; Checklist; Espelhamento; SMP; Averbação; </v>
      </c>
      <c r="CG233" s="7" t="str">
        <f t="shared" si="63"/>
        <v/>
      </c>
      <c r="CH233" s="7" t="str">
        <f t="shared" si="64"/>
        <v/>
      </c>
      <c r="CI233" s="7" t="str">
        <f t="shared" si="65"/>
        <v>Não</v>
      </c>
      <c r="CJ233" s="7" t="str">
        <f t="shared" si="66"/>
        <v/>
      </c>
      <c r="CK233" s="7"/>
      <c r="CL233" s="7"/>
      <c r="CM233" s="7"/>
      <c r="CN233" s="12"/>
      <c r="CO233" s="7"/>
      <c r="CP233" s="7" t="str">
        <f t="shared" ca="1" si="67"/>
        <v/>
      </c>
    </row>
    <row r="234" spans="1:94" x14ac:dyDescent="0.25">
      <c r="A234" s="7"/>
      <c r="B234" s="12"/>
      <c r="C234" s="7"/>
      <c r="D234" s="7"/>
      <c r="E234" s="7"/>
      <c r="F234" s="7" t="str">
        <f>IF(C234="","",IFERROR(INDEX(VEICULOS!$C:$C,MATCH(C234,VEICULOS!$A:$A,0)),"?")&amp;IF(D234="",""," + "&amp;IFERROR(INDEX(VEICULOS!$C:$C,MATCH(D234,VEICULOS!$A:$A,0)),"?"))&amp;IF(E234="",""," + "&amp;IFERROR(INDEX(VEICULOS!$C:$C,MATCH(E234,VEICULOS!$A:$A,0)),"?")))</f>
        <v/>
      </c>
      <c r="G234" s="7" t="str">
        <f>IF(C234="","",IFERROR(INDEX(VEICULOS!$I:$I,MATCH(C234,VEICULOS!$A:$A,0)),"Não cadastrado"))</f>
        <v/>
      </c>
      <c r="H234" s="7"/>
      <c r="I234" s="7" t="str">
        <f>IF(H234="","",IFERROR(INDEX(MOTORISTAS!$B:$B,MATCH(H234,MOTORISTAS!$A:$A,0)),"Não cadastrado"))</f>
        <v/>
      </c>
      <c r="J234" s="7"/>
      <c r="K234" s="7"/>
      <c r="L234" s="7" t="str">
        <f>IF(K234="","",IFERROR(INDEX(MOTORISTAS!$B:$B,MATCH(K234,MOTORISTAS!$A:$A,0)),"Não cadastrado"))</f>
        <v/>
      </c>
      <c r="M234" s="7" t="str">
        <f>IF(H234="","",IFERROR(INDEX(MOTORISTAS!$AA:$AA,MATCH(H234,MOTORISTAS!$A:$A,0)),"Não cadastrado"))</f>
        <v/>
      </c>
      <c r="N234" s="7" t="str">
        <f>IF(H234="","",IF(COUNTIFS(CONSULTAS!$C$2:$C$2000,H234,CONSULTAS!$E$2:$E$2000,"GR",CONSULTAS!$S$2:$S$2000,"Sim")&gt;0,"Sim","Não"))</f>
        <v/>
      </c>
      <c r="O234" s="7" t="str">
        <f>IF(H234="","",IFERROR(INDEX(CONSULTAS!$L:$L,MATCH(H234&amp;"#GR",CONSULTAS!$T:$T,0)),"—"))</f>
        <v/>
      </c>
      <c r="P234" s="13" t="str">
        <f>IF(H234="","",IFERROR(INDEX(CONSULTAS!$Q:$Q,MATCH(H234&amp;"#GR",CONSULTAS!$T:$T,0)),""))</f>
        <v/>
      </c>
      <c r="Q234" s="7" t="str">
        <f>IF(H234="","",IF(COUNTIFS(CONSULTAS!$C$2:$C$2000,H234,CONSULTAS!$E$2:$E$2000,"Seguradora",CONSULTAS!$S$2:$S$2000,"Sim")&gt;0,"Sim","Não"))</f>
        <v/>
      </c>
      <c r="R234" s="7" t="str">
        <f>IF(H234="","",IFERROR(INDEX(CONSULTAS!$L:$L,MATCH(H234&amp;"#Seguradora",CONSULTAS!$T:$T,0)),"—"))</f>
        <v/>
      </c>
      <c r="S234" s="13" t="str">
        <f>IF(H234="","",IFERROR(INDEX(CONSULTAS!$Q:$Q,MATCH(H234&amp;"#Seguradora",CONSULTAS!$T:$T,0)),""))</f>
        <v/>
      </c>
      <c r="T234" s="10" t="str">
        <f>IF(H234="","",IFERROR(INDEX(CONSULTAS!$N:$N,MATCH(H234&amp;"#GR",CONSULTAS!$T:$T,0)),""))</f>
        <v/>
      </c>
      <c r="U234" s="7" t="str">
        <f>IF(K234="","N/A",IF(AND(COUNTIFS(CONSULTAS!$C$2:$C$2000,K234,CONSULTAS!$E$2:$E$2000,"GR",CONSULTAS!$S$2:$S$2000,"Sim")&gt;0,COUNTIFS(CONSULTAS!$C$2:$C$2000,K234,CONSULTAS!$E$2:$E$2000,"Seguradora",CONSULTAS!$S$2:$S$2000,"Sim")&gt;0),"Sim","Não"))</f>
        <v>N/A</v>
      </c>
      <c r="V234" s="7" t="str">
        <f>IF(C234="","",IFERROR(INDEX(VEICULOS!$X:$X,MATCH(C234,VEICULOS!$A:$A,0)),"Não"))</f>
        <v/>
      </c>
      <c r="W234" s="7"/>
      <c r="X234" s="7"/>
      <c r="Y234" s="7"/>
      <c r="Z234" s="10"/>
      <c r="AA234" s="7"/>
      <c r="AB234" s="10" t="str">
        <f t="shared" si="51"/>
        <v/>
      </c>
      <c r="AC234" s="7">
        <f>IF(OR(Y234="",AB234=""),0,SUMPRODUCT((PGR_REGRAS!$C$2:$C$61=Y234)*(PGR_REGRAS!$D$2:$D$61&lt;=AB234)*(PGR_REGRAS!$E$2:$E$61&gt;=AB234)*(PGR_REGRAS!$C$2:$C$61&lt;&gt;"")*ROW(PGR_REGRAS!$C$2:$C$61)))</f>
        <v>0</v>
      </c>
      <c r="AD234" s="7" t="str">
        <f>IF(AC234=0,IF(Y234="","","Sem regra - consultar seguradora"),INDEX(PGR_REGRAS!$A:$A,AC234))</f>
        <v/>
      </c>
      <c r="AE234" s="7" t="str">
        <f>IF(AC234=0,"",INDEX(PGR_REGRAS!$T:$T,AC234))</f>
        <v/>
      </c>
      <c r="AF234" s="7" t="str">
        <f>IF(AC234=0,"",INDEX(PGR_REGRAS!$I:$I,AC234))</f>
        <v/>
      </c>
      <c r="AG234" s="7" t="str">
        <f>IF(AC234=0,"",INDEX(PGR_REGRAS!$K:$K,AC234))</f>
        <v/>
      </c>
      <c r="AH234" s="7" t="str">
        <f t="shared" si="52"/>
        <v/>
      </c>
      <c r="AI234" s="7"/>
      <c r="AJ234" s="7"/>
      <c r="AK234" s="7"/>
      <c r="AL234" s="7"/>
      <c r="AM234" s="7"/>
      <c r="AN234" s="7"/>
      <c r="AO234" s="13"/>
      <c r="AP234" s="12"/>
      <c r="AQ234" s="12"/>
      <c r="AR234" s="7" t="str">
        <f>IF(C234="","",IFERROR(INDEX(RASTREADORES!$F:$F,MATCH(C234&amp;"#Principal",RASTREADORES!$Y:$Y,0))&amp;" ("&amp;INDEX(RASTREADORES!$G:$G,MATCH(C234&amp;"#Principal",RASTREADORES!$Y:$Y,0))&amp;")","Sem rastreador principal"))</f>
        <v/>
      </c>
      <c r="AS234" s="7" t="str">
        <f>IF(C234="","",IFERROR(INDEX(RASTREADORES!$H:$H,MATCH(C234&amp;"#Principal",RASTREADORES!$Y:$Y,0)),"—"))</f>
        <v/>
      </c>
      <c r="AT234" s="7" t="str">
        <f>IF(C234="","",IFERROR(INDEX(RASTREADORES!$A:$A,MATCH(C234&amp;"#Redundante",RASTREADORES!$Y:$Y,0)),IFERROR(INDEX(RASTREADORES!$A:$A,MATCH(C234&amp;"#Isca retornável",RASTREADORES!$Y:$Y,0)),IFERROR(INDEX(RASTREADORES!$A:$A,MATCH(C234&amp;"#Isca descartável",RASTREADORES!$Y:$Y,0)),"Nenhum"))))</f>
        <v/>
      </c>
      <c r="AU234" s="7" t="str">
        <f>IF(C234="","",IFERROR(INDEX(RASTREADORES!$L:$L,MATCH(C234&amp;"#Principal",RASTREADORES!$Y:$Y,0)),""))</f>
        <v/>
      </c>
      <c r="AV234" s="7" t="str">
        <f>IF(C234="","",IF(COUNTIFS(ESPELHAMENTOS!$B$2:$B$2000,C234,ESPELHAMENTOS!$O$2:$O$2000,"Sim")&gt;0,"Sim","Não"))</f>
        <v/>
      </c>
      <c r="AW234" s="7" t="str">
        <f>IF(C234="","",COUNTIFS(ESPELHAMENTOS!$B$2:$B$2000,C234,ESPELHAMENTOS!$O$2:$O$2000,"Sim"))</f>
        <v/>
      </c>
      <c r="AX234" s="7" t="str">
        <f>IF(C234="","",IF(COUNTIFS(ESPELHAMENTOS!$B$2:$B$2000,C234,ESPELHAMENTOS!$O$2:$O$2000,"Sim",ESPELHAMENTOS!$E$2:$E$2000,"GR transportadora")&gt;0,"Sim","Não"))</f>
        <v/>
      </c>
      <c r="AY234" s="7" t="str">
        <f>IF(OR(AQ234="",C234=""),"",IFERROR(ROUND((AQ234-SUMPRODUCT(MIN((ESPELHAMENTOS!$C$2:$C$2000=A234)*ESPELHAMENTOS!$H$2:$H$2000+(ESPELHAMENTOS!$C$2:$C$2000&lt;&gt;A234)*99999)))*24,1),""))</f>
        <v/>
      </c>
      <c r="AZ234" s="7" t="str">
        <f ca="1">IF(C234="","",IF(COUNTIFS(CHECKLISTS!$B$2:$B$2000,C234,CHECKLISTS!$AH$2:$AH$2000,"Válido",CHECKLISTS!$AG$2:$AG$2000,"&gt;="&amp;INT(IF(AO234="",TODAY(),AO234)))+COUNTIFS(CHECKLISTS!$B$2:$B$2000,C234,CHECKLISTS!$AH$2:$AH$2000,"Vence &lt;=7d",CHECKLISTS!$AG$2:$AG$2000,"&gt;="&amp;INT(IF(AO234="",TODAY(),AO234)))&gt;0,"Sim","Não"))</f>
        <v/>
      </c>
      <c r="BA234" s="13" t="str">
        <f>IF(C234="","",IF(COUNTIFS(CHECKLISTS!$B$2:$B$2000,C234,CHECKLISTS!$AF$2:$AF$2000,"Aprovado")=0,"",SUMPRODUCT(MAX((CHECKLISTS!$B$2:$B$2000=C234)*CHECKLISTS!$AG$2:$AG$2000))))</f>
        <v/>
      </c>
      <c r="BB234" s="7" t="str">
        <f>IF(A234="","",IF(COUNTIFS(SMP!$B$2:$B$2000,A234,SMP!$I$2:$I$2000,"Liberada")+COUNTIFS(SMP!$B$2:$B$2000,A234,SMP!$I$2:$I$2000,"Em andamento")+COUNTIFS(SMP!$B$2:$B$2000,A234,SMP!$I$2:$I$2000,"Finalizada")&gt;0,"Sim","Não"))</f>
        <v/>
      </c>
      <c r="BC234" s="7" t="str">
        <f>IF(A234="","",IFERROR(INDEX(SMP!$A:$A,MATCH(A234,SMP!$B:$B,0)),"—"))</f>
        <v/>
      </c>
      <c r="BD234" s="7" t="str">
        <f>IF(A234="","",IFERROR(INDEX(SMP!$I:$I,MATCH(A234,SMP!$B:$B,0)),"Não aberta"))</f>
        <v/>
      </c>
      <c r="BE234" s="7" t="str">
        <f>IF(A234="","",IFERROR(INDEX(SMP!$D:$D,MATCH(A234,SMP!$B:$B,0)),""))</f>
        <v/>
      </c>
      <c r="BF234" s="7" t="str">
        <f>IF(A234="","",IF(COUNTIFS(AVERBACOES!$B$2:$B$2000,A234,AVERBACOES!$Q$2:$Q$2000,"Averbado completo")+COUNTIFS(AVERBACOES!$B$2:$B$2000,A234,AVERBACOES!$Q$2:$Q$2000,"Averbado CRT")+COUNTIFS(AVERBACOES!$B$2:$B$2000,A234,AVERBACOES!$Q$2:$Q$2000,"Averbado CT-e")+COUNTIFS(AVERBACOES!$B$2:$B$2000,A234,AVERBACOES!$Q$2:$Q$2000,"Averbado MDF-e")+COUNTIFS(AVERBACOES!$B$2:$B$2000,A234,AVERBACOES!$Q$2:$Q$2000,"Averbado pelo embarcador")&gt;0,"Sim","Não"))</f>
        <v/>
      </c>
      <c r="BG234" s="7" t="str">
        <f>IF(A234="","",IFERROR(INDEX(AVERBACOES!$L:$L,MATCH(A234,AVERBACOES!$B:$B,0)),"—"))</f>
        <v/>
      </c>
      <c r="BH234" s="7"/>
      <c r="BI234" s="7"/>
      <c r="BJ234" s="7"/>
      <c r="BK234" s="7"/>
      <c r="BL234" s="7"/>
      <c r="BM234" s="7">
        <f t="shared" si="53"/>
        <v>0</v>
      </c>
      <c r="BN234" s="7" t="str">
        <f t="shared" si="54"/>
        <v/>
      </c>
      <c r="BO234" s="7" t="str">
        <f t="shared" si="55"/>
        <v/>
      </c>
      <c r="BP234" s="7" t="str">
        <f t="shared" si="56"/>
        <v/>
      </c>
      <c r="BQ234" s="7" t="str">
        <f t="shared" si="57"/>
        <v/>
      </c>
      <c r="BR234" s="12"/>
      <c r="BS234" s="7" t="str">
        <f t="shared" si="58"/>
        <v/>
      </c>
      <c r="BT234" s="7" t="str">
        <f>IF(C234="","",IF(BV234=0,"Sem posição registrada",IFERROR(INDEX(POSICOES!$E:$E,MATCH(C234&amp;"#"&amp;ROUND(BV234*1440,0),POSICOES!$R:$R,0)),"?")))</f>
        <v/>
      </c>
      <c r="BU234" s="7" t="str">
        <f>IF(OR(C234="",BV234=0),"",IFERROR(INDEX(POSICOES!$F:$F,MATCH(C234&amp;"#"&amp;ROUND(BV234*1440,0),POSICOES!$R:$R,0))&amp;"/"&amp;INDEX(POSICOES!$G:$G,MATCH(C234&amp;"#"&amp;ROUND(BV234*1440,0),POSICOES!$R:$R,0))&amp;" - "&amp;INDEX(POSICOES!$H:$H,MATCH(C234&amp;"#"&amp;ROUND(BV234*1440,0),POSICOES!$R:$R,0)),""))</f>
        <v/>
      </c>
      <c r="BV234" s="14">
        <f>IF(C234="",0,SUMPRODUCT(MAX((POSICOES!$C$2:$C$3000=C234)*POSICOES!$B$2:$B$3000)))</f>
        <v>0</v>
      </c>
      <c r="BW234" s="7" t="str">
        <f t="shared" ca="1" si="59"/>
        <v/>
      </c>
      <c r="BX234" s="7" t="str">
        <f t="shared" ca="1" si="60"/>
        <v/>
      </c>
      <c r="BY234" s="12"/>
      <c r="BZ234" s="12"/>
      <c r="CA234" s="7" t="str">
        <f>IF(A234="","",IF(COUNTIFS(FRONTEIRA!$B$2:$B$2000,A234,FRONTEIRA!$AA$2:$AA$2000,"Sim")=0,"",ROUND(SUMIFS(FRONTEIRA!$Y$2:$Y$2000,FRONTEIRA!$B$2:$B$2000,A234,FRONTEIRA!$AA$2:$AA$2000,"Sim"),1)))</f>
        <v/>
      </c>
      <c r="CB234" s="7" t="str">
        <f>IF(A234="","",IFERROR(INDEX(FRONTEIRA!$L:$L,MATCH(A234,FRONTEIRA!$B:$B,0)),""))</f>
        <v/>
      </c>
      <c r="CC234" s="7" t="str">
        <f>IF(A234="","",IF(COUNTIFS(OCORRENCIAS!$B$2:$B$2000,A234,OCORRENCIAS!$Z$2:$Z$2000,"Sim")&gt;0,"Sim","Não"))</f>
        <v/>
      </c>
      <c r="CD234" s="7" t="str">
        <f t="shared" si="61"/>
        <v/>
      </c>
      <c r="CE234" s="7"/>
      <c r="CF234" s="7" t="str">
        <f t="shared" ca="1" si="62"/>
        <v xml:space="preserve">Motorista GR; Motorista seguradora; Veículo GR; Checklist; Espelhamento; SMP; Averbação; </v>
      </c>
      <c r="CG234" s="7" t="str">
        <f t="shared" si="63"/>
        <v/>
      </c>
      <c r="CH234" s="7" t="str">
        <f t="shared" si="64"/>
        <v/>
      </c>
      <c r="CI234" s="7" t="str">
        <f t="shared" si="65"/>
        <v>Não</v>
      </c>
      <c r="CJ234" s="7" t="str">
        <f t="shared" si="66"/>
        <v/>
      </c>
      <c r="CK234" s="7"/>
      <c r="CL234" s="7"/>
      <c r="CM234" s="7"/>
      <c r="CN234" s="12"/>
      <c r="CO234" s="7"/>
      <c r="CP234" s="7" t="str">
        <f t="shared" ca="1" si="67"/>
        <v/>
      </c>
    </row>
    <row r="235" spans="1:94" x14ac:dyDescent="0.25">
      <c r="A235" s="7"/>
      <c r="B235" s="12"/>
      <c r="C235" s="7"/>
      <c r="D235" s="7"/>
      <c r="E235" s="7"/>
      <c r="F235" s="7" t="str">
        <f>IF(C235="","",IFERROR(INDEX(VEICULOS!$C:$C,MATCH(C235,VEICULOS!$A:$A,0)),"?")&amp;IF(D235="",""," + "&amp;IFERROR(INDEX(VEICULOS!$C:$C,MATCH(D235,VEICULOS!$A:$A,0)),"?"))&amp;IF(E235="",""," + "&amp;IFERROR(INDEX(VEICULOS!$C:$C,MATCH(E235,VEICULOS!$A:$A,0)),"?")))</f>
        <v/>
      </c>
      <c r="G235" s="7" t="str">
        <f>IF(C235="","",IFERROR(INDEX(VEICULOS!$I:$I,MATCH(C235,VEICULOS!$A:$A,0)),"Não cadastrado"))</f>
        <v/>
      </c>
      <c r="H235" s="7"/>
      <c r="I235" s="7" t="str">
        <f>IF(H235="","",IFERROR(INDEX(MOTORISTAS!$B:$B,MATCH(H235,MOTORISTAS!$A:$A,0)),"Não cadastrado"))</f>
        <v/>
      </c>
      <c r="J235" s="7"/>
      <c r="K235" s="7"/>
      <c r="L235" s="7" t="str">
        <f>IF(K235="","",IFERROR(INDEX(MOTORISTAS!$B:$B,MATCH(K235,MOTORISTAS!$A:$A,0)),"Não cadastrado"))</f>
        <v/>
      </c>
      <c r="M235" s="7" t="str">
        <f>IF(H235="","",IFERROR(INDEX(MOTORISTAS!$AA:$AA,MATCH(H235,MOTORISTAS!$A:$A,0)),"Não cadastrado"))</f>
        <v/>
      </c>
      <c r="N235" s="7" t="str">
        <f>IF(H235="","",IF(COUNTIFS(CONSULTAS!$C$2:$C$2000,H235,CONSULTAS!$E$2:$E$2000,"GR",CONSULTAS!$S$2:$S$2000,"Sim")&gt;0,"Sim","Não"))</f>
        <v/>
      </c>
      <c r="O235" s="7" t="str">
        <f>IF(H235="","",IFERROR(INDEX(CONSULTAS!$L:$L,MATCH(H235&amp;"#GR",CONSULTAS!$T:$T,0)),"—"))</f>
        <v/>
      </c>
      <c r="P235" s="13" t="str">
        <f>IF(H235="","",IFERROR(INDEX(CONSULTAS!$Q:$Q,MATCH(H235&amp;"#GR",CONSULTAS!$T:$T,0)),""))</f>
        <v/>
      </c>
      <c r="Q235" s="7" t="str">
        <f>IF(H235="","",IF(COUNTIFS(CONSULTAS!$C$2:$C$2000,H235,CONSULTAS!$E$2:$E$2000,"Seguradora",CONSULTAS!$S$2:$S$2000,"Sim")&gt;0,"Sim","Não"))</f>
        <v/>
      </c>
      <c r="R235" s="7" t="str">
        <f>IF(H235="","",IFERROR(INDEX(CONSULTAS!$L:$L,MATCH(H235&amp;"#Seguradora",CONSULTAS!$T:$T,0)),"—"))</f>
        <v/>
      </c>
      <c r="S235" s="13" t="str">
        <f>IF(H235="","",IFERROR(INDEX(CONSULTAS!$Q:$Q,MATCH(H235&amp;"#Seguradora",CONSULTAS!$T:$T,0)),""))</f>
        <v/>
      </c>
      <c r="T235" s="10" t="str">
        <f>IF(H235="","",IFERROR(INDEX(CONSULTAS!$N:$N,MATCH(H235&amp;"#GR",CONSULTAS!$T:$T,0)),""))</f>
        <v/>
      </c>
      <c r="U235" s="7" t="str">
        <f>IF(K235="","N/A",IF(AND(COUNTIFS(CONSULTAS!$C$2:$C$2000,K235,CONSULTAS!$E$2:$E$2000,"GR",CONSULTAS!$S$2:$S$2000,"Sim")&gt;0,COUNTIFS(CONSULTAS!$C$2:$C$2000,K235,CONSULTAS!$E$2:$E$2000,"Seguradora",CONSULTAS!$S$2:$S$2000,"Sim")&gt;0),"Sim","Não"))</f>
        <v>N/A</v>
      </c>
      <c r="V235" s="7" t="str">
        <f>IF(C235="","",IFERROR(INDEX(VEICULOS!$X:$X,MATCH(C235,VEICULOS!$A:$A,0)),"Não"))</f>
        <v/>
      </c>
      <c r="W235" s="7"/>
      <c r="X235" s="7"/>
      <c r="Y235" s="7"/>
      <c r="Z235" s="10"/>
      <c r="AA235" s="7"/>
      <c r="AB235" s="10" t="str">
        <f t="shared" si="51"/>
        <v/>
      </c>
      <c r="AC235" s="7">
        <f>IF(OR(Y235="",AB235=""),0,SUMPRODUCT((PGR_REGRAS!$C$2:$C$61=Y235)*(PGR_REGRAS!$D$2:$D$61&lt;=AB235)*(PGR_REGRAS!$E$2:$E$61&gt;=AB235)*(PGR_REGRAS!$C$2:$C$61&lt;&gt;"")*ROW(PGR_REGRAS!$C$2:$C$61)))</f>
        <v>0</v>
      </c>
      <c r="AD235" s="7" t="str">
        <f>IF(AC235=0,IF(Y235="","","Sem regra - consultar seguradora"),INDEX(PGR_REGRAS!$A:$A,AC235))</f>
        <v/>
      </c>
      <c r="AE235" s="7" t="str">
        <f>IF(AC235=0,"",INDEX(PGR_REGRAS!$T:$T,AC235))</f>
        <v/>
      </c>
      <c r="AF235" s="7" t="str">
        <f>IF(AC235=0,"",INDEX(PGR_REGRAS!$I:$I,AC235))</f>
        <v/>
      </c>
      <c r="AG235" s="7" t="str">
        <f>IF(AC235=0,"",INDEX(PGR_REGRAS!$K:$K,AC235))</f>
        <v/>
      </c>
      <c r="AH235" s="7" t="str">
        <f t="shared" si="52"/>
        <v/>
      </c>
      <c r="AI235" s="7"/>
      <c r="AJ235" s="7"/>
      <c r="AK235" s="7"/>
      <c r="AL235" s="7"/>
      <c r="AM235" s="7"/>
      <c r="AN235" s="7"/>
      <c r="AO235" s="13"/>
      <c r="AP235" s="12"/>
      <c r="AQ235" s="12"/>
      <c r="AR235" s="7" t="str">
        <f>IF(C235="","",IFERROR(INDEX(RASTREADORES!$F:$F,MATCH(C235&amp;"#Principal",RASTREADORES!$Y:$Y,0))&amp;" ("&amp;INDEX(RASTREADORES!$G:$G,MATCH(C235&amp;"#Principal",RASTREADORES!$Y:$Y,0))&amp;")","Sem rastreador principal"))</f>
        <v/>
      </c>
      <c r="AS235" s="7" t="str">
        <f>IF(C235="","",IFERROR(INDEX(RASTREADORES!$H:$H,MATCH(C235&amp;"#Principal",RASTREADORES!$Y:$Y,0)),"—"))</f>
        <v/>
      </c>
      <c r="AT235" s="7" t="str">
        <f>IF(C235="","",IFERROR(INDEX(RASTREADORES!$A:$A,MATCH(C235&amp;"#Redundante",RASTREADORES!$Y:$Y,0)),IFERROR(INDEX(RASTREADORES!$A:$A,MATCH(C235&amp;"#Isca retornável",RASTREADORES!$Y:$Y,0)),IFERROR(INDEX(RASTREADORES!$A:$A,MATCH(C235&amp;"#Isca descartável",RASTREADORES!$Y:$Y,0)),"Nenhum"))))</f>
        <v/>
      </c>
      <c r="AU235" s="7" t="str">
        <f>IF(C235="","",IFERROR(INDEX(RASTREADORES!$L:$L,MATCH(C235&amp;"#Principal",RASTREADORES!$Y:$Y,0)),""))</f>
        <v/>
      </c>
      <c r="AV235" s="7" t="str">
        <f>IF(C235="","",IF(COUNTIFS(ESPELHAMENTOS!$B$2:$B$2000,C235,ESPELHAMENTOS!$O$2:$O$2000,"Sim")&gt;0,"Sim","Não"))</f>
        <v/>
      </c>
      <c r="AW235" s="7" t="str">
        <f>IF(C235="","",COUNTIFS(ESPELHAMENTOS!$B$2:$B$2000,C235,ESPELHAMENTOS!$O$2:$O$2000,"Sim"))</f>
        <v/>
      </c>
      <c r="AX235" s="7" t="str">
        <f>IF(C235="","",IF(COUNTIFS(ESPELHAMENTOS!$B$2:$B$2000,C235,ESPELHAMENTOS!$O$2:$O$2000,"Sim",ESPELHAMENTOS!$E$2:$E$2000,"GR transportadora")&gt;0,"Sim","Não"))</f>
        <v/>
      </c>
      <c r="AY235" s="7" t="str">
        <f>IF(OR(AQ235="",C235=""),"",IFERROR(ROUND((AQ235-SUMPRODUCT(MIN((ESPELHAMENTOS!$C$2:$C$2000=A235)*ESPELHAMENTOS!$H$2:$H$2000+(ESPELHAMENTOS!$C$2:$C$2000&lt;&gt;A235)*99999)))*24,1),""))</f>
        <v/>
      </c>
      <c r="AZ235" s="7" t="str">
        <f ca="1">IF(C235="","",IF(COUNTIFS(CHECKLISTS!$B$2:$B$2000,C235,CHECKLISTS!$AH$2:$AH$2000,"Válido",CHECKLISTS!$AG$2:$AG$2000,"&gt;="&amp;INT(IF(AO235="",TODAY(),AO235)))+COUNTIFS(CHECKLISTS!$B$2:$B$2000,C235,CHECKLISTS!$AH$2:$AH$2000,"Vence &lt;=7d",CHECKLISTS!$AG$2:$AG$2000,"&gt;="&amp;INT(IF(AO235="",TODAY(),AO235)))&gt;0,"Sim","Não"))</f>
        <v/>
      </c>
      <c r="BA235" s="13" t="str">
        <f>IF(C235="","",IF(COUNTIFS(CHECKLISTS!$B$2:$B$2000,C235,CHECKLISTS!$AF$2:$AF$2000,"Aprovado")=0,"",SUMPRODUCT(MAX((CHECKLISTS!$B$2:$B$2000=C235)*CHECKLISTS!$AG$2:$AG$2000))))</f>
        <v/>
      </c>
      <c r="BB235" s="7" t="str">
        <f>IF(A235="","",IF(COUNTIFS(SMP!$B$2:$B$2000,A235,SMP!$I$2:$I$2000,"Liberada")+COUNTIFS(SMP!$B$2:$B$2000,A235,SMP!$I$2:$I$2000,"Em andamento")+COUNTIFS(SMP!$B$2:$B$2000,A235,SMP!$I$2:$I$2000,"Finalizada")&gt;0,"Sim","Não"))</f>
        <v/>
      </c>
      <c r="BC235" s="7" t="str">
        <f>IF(A235="","",IFERROR(INDEX(SMP!$A:$A,MATCH(A235,SMP!$B:$B,0)),"—"))</f>
        <v/>
      </c>
      <c r="BD235" s="7" t="str">
        <f>IF(A235="","",IFERROR(INDEX(SMP!$I:$I,MATCH(A235,SMP!$B:$B,0)),"Não aberta"))</f>
        <v/>
      </c>
      <c r="BE235" s="7" t="str">
        <f>IF(A235="","",IFERROR(INDEX(SMP!$D:$D,MATCH(A235,SMP!$B:$B,0)),""))</f>
        <v/>
      </c>
      <c r="BF235" s="7" t="str">
        <f>IF(A235="","",IF(COUNTIFS(AVERBACOES!$B$2:$B$2000,A235,AVERBACOES!$Q$2:$Q$2000,"Averbado completo")+COUNTIFS(AVERBACOES!$B$2:$B$2000,A235,AVERBACOES!$Q$2:$Q$2000,"Averbado CRT")+COUNTIFS(AVERBACOES!$B$2:$B$2000,A235,AVERBACOES!$Q$2:$Q$2000,"Averbado CT-e")+COUNTIFS(AVERBACOES!$B$2:$B$2000,A235,AVERBACOES!$Q$2:$Q$2000,"Averbado MDF-e")+COUNTIFS(AVERBACOES!$B$2:$B$2000,A235,AVERBACOES!$Q$2:$Q$2000,"Averbado pelo embarcador")&gt;0,"Sim","Não"))</f>
        <v/>
      </c>
      <c r="BG235" s="7" t="str">
        <f>IF(A235="","",IFERROR(INDEX(AVERBACOES!$L:$L,MATCH(A235,AVERBACOES!$B:$B,0)),"—"))</f>
        <v/>
      </c>
      <c r="BH235" s="7"/>
      <c r="BI235" s="7"/>
      <c r="BJ235" s="7"/>
      <c r="BK235" s="7"/>
      <c r="BL235" s="7"/>
      <c r="BM235" s="7">
        <f t="shared" si="53"/>
        <v>0</v>
      </c>
      <c r="BN235" s="7" t="str">
        <f t="shared" si="54"/>
        <v/>
      </c>
      <c r="BO235" s="7" t="str">
        <f t="shared" si="55"/>
        <v/>
      </c>
      <c r="BP235" s="7" t="str">
        <f t="shared" si="56"/>
        <v/>
      </c>
      <c r="BQ235" s="7" t="str">
        <f t="shared" si="57"/>
        <v/>
      </c>
      <c r="BR235" s="12"/>
      <c r="BS235" s="7" t="str">
        <f t="shared" si="58"/>
        <v/>
      </c>
      <c r="BT235" s="7" t="str">
        <f>IF(C235="","",IF(BV235=0,"Sem posição registrada",IFERROR(INDEX(POSICOES!$E:$E,MATCH(C235&amp;"#"&amp;ROUND(BV235*1440,0),POSICOES!$R:$R,0)),"?")))</f>
        <v/>
      </c>
      <c r="BU235" s="7" t="str">
        <f>IF(OR(C235="",BV235=0),"",IFERROR(INDEX(POSICOES!$F:$F,MATCH(C235&amp;"#"&amp;ROUND(BV235*1440,0),POSICOES!$R:$R,0))&amp;"/"&amp;INDEX(POSICOES!$G:$G,MATCH(C235&amp;"#"&amp;ROUND(BV235*1440,0),POSICOES!$R:$R,0))&amp;" - "&amp;INDEX(POSICOES!$H:$H,MATCH(C235&amp;"#"&amp;ROUND(BV235*1440,0),POSICOES!$R:$R,0)),""))</f>
        <v/>
      </c>
      <c r="BV235" s="14">
        <f>IF(C235="",0,SUMPRODUCT(MAX((POSICOES!$C$2:$C$3000=C235)*POSICOES!$B$2:$B$3000)))</f>
        <v>0</v>
      </c>
      <c r="BW235" s="7" t="str">
        <f t="shared" ca="1" si="59"/>
        <v/>
      </c>
      <c r="BX235" s="7" t="str">
        <f t="shared" ca="1" si="60"/>
        <v/>
      </c>
      <c r="BY235" s="12"/>
      <c r="BZ235" s="12"/>
      <c r="CA235" s="7" t="str">
        <f>IF(A235="","",IF(COUNTIFS(FRONTEIRA!$B$2:$B$2000,A235,FRONTEIRA!$AA$2:$AA$2000,"Sim")=0,"",ROUND(SUMIFS(FRONTEIRA!$Y$2:$Y$2000,FRONTEIRA!$B$2:$B$2000,A235,FRONTEIRA!$AA$2:$AA$2000,"Sim"),1)))</f>
        <v/>
      </c>
      <c r="CB235" s="7" t="str">
        <f>IF(A235="","",IFERROR(INDEX(FRONTEIRA!$L:$L,MATCH(A235,FRONTEIRA!$B:$B,0)),""))</f>
        <v/>
      </c>
      <c r="CC235" s="7" t="str">
        <f>IF(A235="","",IF(COUNTIFS(OCORRENCIAS!$B$2:$B$2000,A235,OCORRENCIAS!$Z$2:$Z$2000,"Sim")&gt;0,"Sim","Não"))</f>
        <v/>
      </c>
      <c r="CD235" s="7" t="str">
        <f t="shared" si="61"/>
        <v/>
      </c>
      <c r="CE235" s="7"/>
      <c r="CF235" s="7" t="str">
        <f t="shared" ca="1" si="62"/>
        <v xml:space="preserve">Motorista GR; Motorista seguradora; Veículo GR; Checklist; Espelhamento; SMP; Averbação; </v>
      </c>
      <c r="CG235" s="7" t="str">
        <f t="shared" si="63"/>
        <v/>
      </c>
      <c r="CH235" s="7" t="str">
        <f t="shared" si="64"/>
        <v/>
      </c>
      <c r="CI235" s="7" t="str">
        <f t="shared" si="65"/>
        <v>Não</v>
      </c>
      <c r="CJ235" s="7" t="str">
        <f t="shared" si="66"/>
        <v/>
      </c>
      <c r="CK235" s="7"/>
      <c r="CL235" s="7"/>
      <c r="CM235" s="7"/>
      <c r="CN235" s="12"/>
      <c r="CO235" s="7"/>
      <c r="CP235" s="7" t="str">
        <f t="shared" ca="1" si="67"/>
        <v/>
      </c>
    </row>
    <row r="236" spans="1:94" x14ac:dyDescent="0.25">
      <c r="A236" s="7"/>
      <c r="B236" s="12"/>
      <c r="C236" s="7"/>
      <c r="D236" s="7"/>
      <c r="E236" s="7"/>
      <c r="F236" s="7" t="str">
        <f>IF(C236="","",IFERROR(INDEX(VEICULOS!$C:$C,MATCH(C236,VEICULOS!$A:$A,0)),"?")&amp;IF(D236="",""," + "&amp;IFERROR(INDEX(VEICULOS!$C:$C,MATCH(D236,VEICULOS!$A:$A,0)),"?"))&amp;IF(E236="",""," + "&amp;IFERROR(INDEX(VEICULOS!$C:$C,MATCH(E236,VEICULOS!$A:$A,0)),"?")))</f>
        <v/>
      </c>
      <c r="G236" s="7" t="str">
        <f>IF(C236="","",IFERROR(INDEX(VEICULOS!$I:$I,MATCH(C236,VEICULOS!$A:$A,0)),"Não cadastrado"))</f>
        <v/>
      </c>
      <c r="H236" s="7"/>
      <c r="I236" s="7" t="str">
        <f>IF(H236="","",IFERROR(INDEX(MOTORISTAS!$B:$B,MATCH(H236,MOTORISTAS!$A:$A,0)),"Não cadastrado"))</f>
        <v/>
      </c>
      <c r="J236" s="7"/>
      <c r="K236" s="7"/>
      <c r="L236" s="7" t="str">
        <f>IF(K236="","",IFERROR(INDEX(MOTORISTAS!$B:$B,MATCH(K236,MOTORISTAS!$A:$A,0)),"Não cadastrado"))</f>
        <v/>
      </c>
      <c r="M236" s="7" t="str">
        <f>IF(H236="","",IFERROR(INDEX(MOTORISTAS!$AA:$AA,MATCH(H236,MOTORISTAS!$A:$A,0)),"Não cadastrado"))</f>
        <v/>
      </c>
      <c r="N236" s="7" t="str">
        <f>IF(H236="","",IF(COUNTIFS(CONSULTAS!$C$2:$C$2000,H236,CONSULTAS!$E$2:$E$2000,"GR",CONSULTAS!$S$2:$S$2000,"Sim")&gt;0,"Sim","Não"))</f>
        <v/>
      </c>
      <c r="O236" s="7" t="str">
        <f>IF(H236="","",IFERROR(INDEX(CONSULTAS!$L:$L,MATCH(H236&amp;"#GR",CONSULTAS!$T:$T,0)),"—"))</f>
        <v/>
      </c>
      <c r="P236" s="13" t="str">
        <f>IF(H236="","",IFERROR(INDEX(CONSULTAS!$Q:$Q,MATCH(H236&amp;"#GR",CONSULTAS!$T:$T,0)),""))</f>
        <v/>
      </c>
      <c r="Q236" s="7" t="str">
        <f>IF(H236="","",IF(COUNTIFS(CONSULTAS!$C$2:$C$2000,H236,CONSULTAS!$E$2:$E$2000,"Seguradora",CONSULTAS!$S$2:$S$2000,"Sim")&gt;0,"Sim","Não"))</f>
        <v/>
      </c>
      <c r="R236" s="7" t="str">
        <f>IF(H236="","",IFERROR(INDEX(CONSULTAS!$L:$L,MATCH(H236&amp;"#Seguradora",CONSULTAS!$T:$T,0)),"—"))</f>
        <v/>
      </c>
      <c r="S236" s="13" t="str">
        <f>IF(H236="","",IFERROR(INDEX(CONSULTAS!$Q:$Q,MATCH(H236&amp;"#Seguradora",CONSULTAS!$T:$T,0)),""))</f>
        <v/>
      </c>
      <c r="T236" s="10" t="str">
        <f>IF(H236="","",IFERROR(INDEX(CONSULTAS!$N:$N,MATCH(H236&amp;"#GR",CONSULTAS!$T:$T,0)),""))</f>
        <v/>
      </c>
      <c r="U236" s="7" t="str">
        <f>IF(K236="","N/A",IF(AND(COUNTIFS(CONSULTAS!$C$2:$C$2000,K236,CONSULTAS!$E$2:$E$2000,"GR",CONSULTAS!$S$2:$S$2000,"Sim")&gt;0,COUNTIFS(CONSULTAS!$C$2:$C$2000,K236,CONSULTAS!$E$2:$E$2000,"Seguradora",CONSULTAS!$S$2:$S$2000,"Sim")&gt;0),"Sim","Não"))</f>
        <v>N/A</v>
      </c>
      <c r="V236" s="7" t="str">
        <f>IF(C236="","",IFERROR(INDEX(VEICULOS!$X:$X,MATCH(C236,VEICULOS!$A:$A,0)),"Não"))</f>
        <v/>
      </c>
      <c r="W236" s="7"/>
      <c r="X236" s="7"/>
      <c r="Y236" s="7"/>
      <c r="Z236" s="10"/>
      <c r="AA236" s="7"/>
      <c r="AB236" s="10" t="str">
        <f t="shared" si="51"/>
        <v/>
      </c>
      <c r="AC236" s="7">
        <f>IF(OR(Y236="",AB236=""),0,SUMPRODUCT((PGR_REGRAS!$C$2:$C$61=Y236)*(PGR_REGRAS!$D$2:$D$61&lt;=AB236)*(PGR_REGRAS!$E$2:$E$61&gt;=AB236)*(PGR_REGRAS!$C$2:$C$61&lt;&gt;"")*ROW(PGR_REGRAS!$C$2:$C$61)))</f>
        <v>0</v>
      </c>
      <c r="AD236" s="7" t="str">
        <f>IF(AC236=0,IF(Y236="","","Sem regra - consultar seguradora"),INDEX(PGR_REGRAS!$A:$A,AC236))</f>
        <v/>
      </c>
      <c r="AE236" s="7" t="str">
        <f>IF(AC236=0,"",INDEX(PGR_REGRAS!$T:$T,AC236))</f>
        <v/>
      </c>
      <c r="AF236" s="7" t="str">
        <f>IF(AC236=0,"",INDEX(PGR_REGRAS!$I:$I,AC236))</f>
        <v/>
      </c>
      <c r="AG236" s="7" t="str">
        <f>IF(AC236=0,"",INDEX(PGR_REGRAS!$K:$K,AC236))</f>
        <v/>
      </c>
      <c r="AH236" s="7" t="str">
        <f t="shared" si="52"/>
        <v/>
      </c>
      <c r="AI236" s="7"/>
      <c r="AJ236" s="7"/>
      <c r="AK236" s="7"/>
      <c r="AL236" s="7"/>
      <c r="AM236" s="7"/>
      <c r="AN236" s="7"/>
      <c r="AO236" s="13"/>
      <c r="AP236" s="12"/>
      <c r="AQ236" s="12"/>
      <c r="AR236" s="7" t="str">
        <f>IF(C236="","",IFERROR(INDEX(RASTREADORES!$F:$F,MATCH(C236&amp;"#Principal",RASTREADORES!$Y:$Y,0))&amp;" ("&amp;INDEX(RASTREADORES!$G:$G,MATCH(C236&amp;"#Principal",RASTREADORES!$Y:$Y,0))&amp;")","Sem rastreador principal"))</f>
        <v/>
      </c>
      <c r="AS236" s="7" t="str">
        <f>IF(C236="","",IFERROR(INDEX(RASTREADORES!$H:$H,MATCH(C236&amp;"#Principal",RASTREADORES!$Y:$Y,0)),"—"))</f>
        <v/>
      </c>
      <c r="AT236" s="7" t="str">
        <f>IF(C236="","",IFERROR(INDEX(RASTREADORES!$A:$A,MATCH(C236&amp;"#Redundante",RASTREADORES!$Y:$Y,0)),IFERROR(INDEX(RASTREADORES!$A:$A,MATCH(C236&amp;"#Isca retornável",RASTREADORES!$Y:$Y,0)),IFERROR(INDEX(RASTREADORES!$A:$A,MATCH(C236&amp;"#Isca descartável",RASTREADORES!$Y:$Y,0)),"Nenhum"))))</f>
        <v/>
      </c>
      <c r="AU236" s="7" t="str">
        <f>IF(C236="","",IFERROR(INDEX(RASTREADORES!$L:$L,MATCH(C236&amp;"#Principal",RASTREADORES!$Y:$Y,0)),""))</f>
        <v/>
      </c>
      <c r="AV236" s="7" t="str">
        <f>IF(C236="","",IF(COUNTIFS(ESPELHAMENTOS!$B$2:$B$2000,C236,ESPELHAMENTOS!$O$2:$O$2000,"Sim")&gt;0,"Sim","Não"))</f>
        <v/>
      </c>
      <c r="AW236" s="7" t="str">
        <f>IF(C236="","",COUNTIFS(ESPELHAMENTOS!$B$2:$B$2000,C236,ESPELHAMENTOS!$O$2:$O$2000,"Sim"))</f>
        <v/>
      </c>
      <c r="AX236" s="7" t="str">
        <f>IF(C236="","",IF(COUNTIFS(ESPELHAMENTOS!$B$2:$B$2000,C236,ESPELHAMENTOS!$O$2:$O$2000,"Sim",ESPELHAMENTOS!$E$2:$E$2000,"GR transportadora")&gt;0,"Sim","Não"))</f>
        <v/>
      </c>
      <c r="AY236" s="7" t="str">
        <f>IF(OR(AQ236="",C236=""),"",IFERROR(ROUND((AQ236-SUMPRODUCT(MIN((ESPELHAMENTOS!$C$2:$C$2000=A236)*ESPELHAMENTOS!$H$2:$H$2000+(ESPELHAMENTOS!$C$2:$C$2000&lt;&gt;A236)*99999)))*24,1),""))</f>
        <v/>
      </c>
      <c r="AZ236" s="7" t="str">
        <f ca="1">IF(C236="","",IF(COUNTIFS(CHECKLISTS!$B$2:$B$2000,C236,CHECKLISTS!$AH$2:$AH$2000,"Válido",CHECKLISTS!$AG$2:$AG$2000,"&gt;="&amp;INT(IF(AO236="",TODAY(),AO236)))+COUNTIFS(CHECKLISTS!$B$2:$B$2000,C236,CHECKLISTS!$AH$2:$AH$2000,"Vence &lt;=7d",CHECKLISTS!$AG$2:$AG$2000,"&gt;="&amp;INT(IF(AO236="",TODAY(),AO236)))&gt;0,"Sim","Não"))</f>
        <v/>
      </c>
      <c r="BA236" s="13" t="str">
        <f>IF(C236="","",IF(COUNTIFS(CHECKLISTS!$B$2:$B$2000,C236,CHECKLISTS!$AF$2:$AF$2000,"Aprovado")=0,"",SUMPRODUCT(MAX((CHECKLISTS!$B$2:$B$2000=C236)*CHECKLISTS!$AG$2:$AG$2000))))</f>
        <v/>
      </c>
      <c r="BB236" s="7" t="str">
        <f>IF(A236="","",IF(COUNTIFS(SMP!$B$2:$B$2000,A236,SMP!$I$2:$I$2000,"Liberada")+COUNTIFS(SMP!$B$2:$B$2000,A236,SMP!$I$2:$I$2000,"Em andamento")+COUNTIFS(SMP!$B$2:$B$2000,A236,SMP!$I$2:$I$2000,"Finalizada")&gt;0,"Sim","Não"))</f>
        <v/>
      </c>
      <c r="BC236" s="7" t="str">
        <f>IF(A236="","",IFERROR(INDEX(SMP!$A:$A,MATCH(A236,SMP!$B:$B,0)),"—"))</f>
        <v/>
      </c>
      <c r="BD236" s="7" t="str">
        <f>IF(A236="","",IFERROR(INDEX(SMP!$I:$I,MATCH(A236,SMP!$B:$B,0)),"Não aberta"))</f>
        <v/>
      </c>
      <c r="BE236" s="7" t="str">
        <f>IF(A236="","",IFERROR(INDEX(SMP!$D:$D,MATCH(A236,SMP!$B:$B,0)),""))</f>
        <v/>
      </c>
      <c r="BF236" s="7" t="str">
        <f>IF(A236="","",IF(COUNTIFS(AVERBACOES!$B$2:$B$2000,A236,AVERBACOES!$Q$2:$Q$2000,"Averbado completo")+COUNTIFS(AVERBACOES!$B$2:$B$2000,A236,AVERBACOES!$Q$2:$Q$2000,"Averbado CRT")+COUNTIFS(AVERBACOES!$B$2:$B$2000,A236,AVERBACOES!$Q$2:$Q$2000,"Averbado CT-e")+COUNTIFS(AVERBACOES!$B$2:$B$2000,A236,AVERBACOES!$Q$2:$Q$2000,"Averbado MDF-e")+COUNTIFS(AVERBACOES!$B$2:$B$2000,A236,AVERBACOES!$Q$2:$Q$2000,"Averbado pelo embarcador")&gt;0,"Sim","Não"))</f>
        <v/>
      </c>
      <c r="BG236" s="7" t="str">
        <f>IF(A236="","",IFERROR(INDEX(AVERBACOES!$L:$L,MATCH(A236,AVERBACOES!$B:$B,0)),"—"))</f>
        <v/>
      </c>
      <c r="BH236" s="7"/>
      <c r="BI236" s="7"/>
      <c r="BJ236" s="7"/>
      <c r="BK236" s="7"/>
      <c r="BL236" s="7"/>
      <c r="BM236" s="7">
        <f t="shared" si="53"/>
        <v>0</v>
      </c>
      <c r="BN236" s="7" t="str">
        <f t="shared" si="54"/>
        <v/>
      </c>
      <c r="BO236" s="7" t="str">
        <f t="shared" si="55"/>
        <v/>
      </c>
      <c r="BP236" s="7" t="str">
        <f t="shared" si="56"/>
        <v/>
      </c>
      <c r="BQ236" s="7" t="str">
        <f t="shared" si="57"/>
        <v/>
      </c>
      <c r="BR236" s="12"/>
      <c r="BS236" s="7" t="str">
        <f t="shared" si="58"/>
        <v/>
      </c>
      <c r="BT236" s="7" t="str">
        <f>IF(C236="","",IF(BV236=0,"Sem posição registrada",IFERROR(INDEX(POSICOES!$E:$E,MATCH(C236&amp;"#"&amp;ROUND(BV236*1440,0),POSICOES!$R:$R,0)),"?")))</f>
        <v/>
      </c>
      <c r="BU236" s="7" t="str">
        <f>IF(OR(C236="",BV236=0),"",IFERROR(INDEX(POSICOES!$F:$F,MATCH(C236&amp;"#"&amp;ROUND(BV236*1440,0),POSICOES!$R:$R,0))&amp;"/"&amp;INDEX(POSICOES!$G:$G,MATCH(C236&amp;"#"&amp;ROUND(BV236*1440,0),POSICOES!$R:$R,0))&amp;" - "&amp;INDEX(POSICOES!$H:$H,MATCH(C236&amp;"#"&amp;ROUND(BV236*1440,0),POSICOES!$R:$R,0)),""))</f>
        <v/>
      </c>
      <c r="BV236" s="14">
        <f>IF(C236="",0,SUMPRODUCT(MAX((POSICOES!$C$2:$C$3000=C236)*POSICOES!$B$2:$B$3000)))</f>
        <v>0</v>
      </c>
      <c r="BW236" s="7" t="str">
        <f t="shared" ca="1" si="59"/>
        <v/>
      </c>
      <c r="BX236" s="7" t="str">
        <f t="shared" ca="1" si="60"/>
        <v/>
      </c>
      <c r="BY236" s="12"/>
      <c r="BZ236" s="12"/>
      <c r="CA236" s="7" t="str">
        <f>IF(A236="","",IF(COUNTIFS(FRONTEIRA!$B$2:$B$2000,A236,FRONTEIRA!$AA$2:$AA$2000,"Sim")=0,"",ROUND(SUMIFS(FRONTEIRA!$Y$2:$Y$2000,FRONTEIRA!$B$2:$B$2000,A236,FRONTEIRA!$AA$2:$AA$2000,"Sim"),1)))</f>
        <v/>
      </c>
      <c r="CB236" s="7" t="str">
        <f>IF(A236="","",IFERROR(INDEX(FRONTEIRA!$L:$L,MATCH(A236,FRONTEIRA!$B:$B,0)),""))</f>
        <v/>
      </c>
      <c r="CC236" s="7" t="str">
        <f>IF(A236="","",IF(COUNTIFS(OCORRENCIAS!$B$2:$B$2000,A236,OCORRENCIAS!$Z$2:$Z$2000,"Sim")&gt;0,"Sim","Não"))</f>
        <v/>
      </c>
      <c r="CD236" s="7" t="str">
        <f t="shared" si="61"/>
        <v/>
      </c>
      <c r="CE236" s="7"/>
      <c r="CF236" s="7" t="str">
        <f t="shared" ca="1" si="62"/>
        <v xml:space="preserve">Motorista GR; Motorista seguradora; Veículo GR; Checklist; Espelhamento; SMP; Averbação; </v>
      </c>
      <c r="CG236" s="7" t="str">
        <f t="shared" si="63"/>
        <v/>
      </c>
      <c r="CH236" s="7" t="str">
        <f t="shared" si="64"/>
        <v/>
      </c>
      <c r="CI236" s="7" t="str">
        <f t="shared" si="65"/>
        <v>Não</v>
      </c>
      <c r="CJ236" s="7" t="str">
        <f t="shared" si="66"/>
        <v/>
      </c>
      <c r="CK236" s="7"/>
      <c r="CL236" s="7"/>
      <c r="CM236" s="7"/>
      <c r="CN236" s="12"/>
      <c r="CO236" s="7"/>
      <c r="CP236" s="7" t="str">
        <f t="shared" ca="1" si="67"/>
        <v/>
      </c>
    </row>
    <row r="237" spans="1:94" x14ac:dyDescent="0.25">
      <c r="A237" s="7"/>
      <c r="B237" s="12"/>
      <c r="C237" s="7"/>
      <c r="D237" s="7"/>
      <c r="E237" s="7"/>
      <c r="F237" s="7" t="str">
        <f>IF(C237="","",IFERROR(INDEX(VEICULOS!$C:$C,MATCH(C237,VEICULOS!$A:$A,0)),"?")&amp;IF(D237="",""," + "&amp;IFERROR(INDEX(VEICULOS!$C:$C,MATCH(D237,VEICULOS!$A:$A,0)),"?"))&amp;IF(E237="",""," + "&amp;IFERROR(INDEX(VEICULOS!$C:$C,MATCH(E237,VEICULOS!$A:$A,0)),"?")))</f>
        <v/>
      </c>
      <c r="G237" s="7" t="str">
        <f>IF(C237="","",IFERROR(INDEX(VEICULOS!$I:$I,MATCH(C237,VEICULOS!$A:$A,0)),"Não cadastrado"))</f>
        <v/>
      </c>
      <c r="H237" s="7"/>
      <c r="I237" s="7" t="str">
        <f>IF(H237="","",IFERROR(INDEX(MOTORISTAS!$B:$B,MATCH(H237,MOTORISTAS!$A:$A,0)),"Não cadastrado"))</f>
        <v/>
      </c>
      <c r="J237" s="7"/>
      <c r="K237" s="7"/>
      <c r="L237" s="7" t="str">
        <f>IF(K237="","",IFERROR(INDEX(MOTORISTAS!$B:$B,MATCH(K237,MOTORISTAS!$A:$A,0)),"Não cadastrado"))</f>
        <v/>
      </c>
      <c r="M237" s="7" t="str">
        <f>IF(H237="","",IFERROR(INDEX(MOTORISTAS!$AA:$AA,MATCH(H237,MOTORISTAS!$A:$A,0)),"Não cadastrado"))</f>
        <v/>
      </c>
      <c r="N237" s="7" t="str">
        <f>IF(H237="","",IF(COUNTIFS(CONSULTAS!$C$2:$C$2000,H237,CONSULTAS!$E$2:$E$2000,"GR",CONSULTAS!$S$2:$S$2000,"Sim")&gt;0,"Sim","Não"))</f>
        <v/>
      </c>
      <c r="O237" s="7" t="str">
        <f>IF(H237="","",IFERROR(INDEX(CONSULTAS!$L:$L,MATCH(H237&amp;"#GR",CONSULTAS!$T:$T,0)),"—"))</f>
        <v/>
      </c>
      <c r="P237" s="13" t="str">
        <f>IF(H237="","",IFERROR(INDEX(CONSULTAS!$Q:$Q,MATCH(H237&amp;"#GR",CONSULTAS!$T:$T,0)),""))</f>
        <v/>
      </c>
      <c r="Q237" s="7" t="str">
        <f>IF(H237="","",IF(COUNTIFS(CONSULTAS!$C$2:$C$2000,H237,CONSULTAS!$E$2:$E$2000,"Seguradora",CONSULTAS!$S$2:$S$2000,"Sim")&gt;0,"Sim","Não"))</f>
        <v/>
      </c>
      <c r="R237" s="7" t="str">
        <f>IF(H237="","",IFERROR(INDEX(CONSULTAS!$L:$L,MATCH(H237&amp;"#Seguradora",CONSULTAS!$T:$T,0)),"—"))</f>
        <v/>
      </c>
      <c r="S237" s="13" t="str">
        <f>IF(H237="","",IFERROR(INDEX(CONSULTAS!$Q:$Q,MATCH(H237&amp;"#Seguradora",CONSULTAS!$T:$T,0)),""))</f>
        <v/>
      </c>
      <c r="T237" s="10" t="str">
        <f>IF(H237="","",IFERROR(INDEX(CONSULTAS!$N:$N,MATCH(H237&amp;"#GR",CONSULTAS!$T:$T,0)),""))</f>
        <v/>
      </c>
      <c r="U237" s="7" t="str">
        <f>IF(K237="","N/A",IF(AND(COUNTIFS(CONSULTAS!$C$2:$C$2000,K237,CONSULTAS!$E$2:$E$2000,"GR",CONSULTAS!$S$2:$S$2000,"Sim")&gt;0,COUNTIFS(CONSULTAS!$C$2:$C$2000,K237,CONSULTAS!$E$2:$E$2000,"Seguradora",CONSULTAS!$S$2:$S$2000,"Sim")&gt;0),"Sim","Não"))</f>
        <v>N/A</v>
      </c>
      <c r="V237" s="7" t="str">
        <f>IF(C237="","",IFERROR(INDEX(VEICULOS!$X:$X,MATCH(C237,VEICULOS!$A:$A,0)),"Não"))</f>
        <v/>
      </c>
      <c r="W237" s="7"/>
      <c r="X237" s="7"/>
      <c r="Y237" s="7"/>
      <c r="Z237" s="10"/>
      <c r="AA237" s="7"/>
      <c r="AB237" s="10" t="str">
        <f t="shared" si="51"/>
        <v/>
      </c>
      <c r="AC237" s="7">
        <f>IF(OR(Y237="",AB237=""),0,SUMPRODUCT((PGR_REGRAS!$C$2:$C$61=Y237)*(PGR_REGRAS!$D$2:$D$61&lt;=AB237)*(PGR_REGRAS!$E$2:$E$61&gt;=AB237)*(PGR_REGRAS!$C$2:$C$61&lt;&gt;"")*ROW(PGR_REGRAS!$C$2:$C$61)))</f>
        <v>0</v>
      </c>
      <c r="AD237" s="7" t="str">
        <f>IF(AC237=0,IF(Y237="","","Sem regra - consultar seguradora"),INDEX(PGR_REGRAS!$A:$A,AC237))</f>
        <v/>
      </c>
      <c r="AE237" s="7" t="str">
        <f>IF(AC237=0,"",INDEX(PGR_REGRAS!$T:$T,AC237))</f>
        <v/>
      </c>
      <c r="AF237" s="7" t="str">
        <f>IF(AC237=0,"",INDEX(PGR_REGRAS!$I:$I,AC237))</f>
        <v/>
      </c>
      <c r="AG237" s="7" t="str">
        <f>IF(AC237=0,"",INDEX(PGR_REGRAS!$K:$K,AC237))</f>
        <v/>
      </c>
      <c r="AH237" s="7" t="str">
        <f t="shared" si="52"/>
        <v/>
      </c>
      <c r="AI237" s="7"/>
      <c r="AJ237" s="7"/>
      <c r="AK237" s="7"/>
      <c r="AL237" s="7"/>
      <c r="AM237" s="7"/>
      <c r="AN237" s="7"/>
      <c r="AO237" s="13"/>
      <c r="AP237" s="12"/>
      <c r="AQ237" s="12"/>
      <c r="AR237" s="7" t="str">
        <f>IF(C237="","",IFERROR(INDEX(RASTREADORES!$F:$F,MATCH(C237&amp;"#Principal",RASTREADORES!$Y:$Y,0))&amp;" ("&amp;INDEX(RASTREADORES!$G:$G,MATCH(C237&amp;"#Principal",RASTREADORES!$Y:$Y,0))&amp;")","Sem rastreador principal"))</f>
        <v/>
      </c>
      <c r="AS237" s="7" t="str">
        <f>IF(C237="","",IFERROR(INDEX(RASTREADORES!$H:$H,MATCH(C237&amp;"#Principal",RASTREADORES!$Y:$Y,0)),"—"))</f>
        <v/>
      </c>
      <c r="AT237" s="7" t="str">
        <f>IF(C237="","",IFERROR(INDEX(RASTREADORES!$A:$A,MATCH(C237&amp;"#Redundante",RASTREADORES!$Y:$Y,0)),IFERROR(INDEX(RASTREADORES!$A:$A,MATCH(C237&amp;"#Isca retornável",RASTREADORES!$Y:$Y,0)),IFERROR(INDEX(RASTREADORES!$A:$A,MATCH(C237&amp;"#Isca descartável",RASTREADORES!$Y:$Y,0)),"Nenhum"))))</f>
        <v/>
      </c>
      <c r="AU237" s="7" t="str">
        <f>IF(C237="","",IFERROR(INDEX(RASTREADORES!$L:$L,MATCH(C237&amp;"#Principal",RASTREADORES!$Y:$Y,0)),""))</f>
        <v/>
      </c>
      <c r="AV237" s="7" t="str">
        <f>IF(C237="","",IF(COUNTIFS(ESPELHAMENTOS!$B$2:$B$2000,C237,ESPELHAMENTOS!$O$2:$O$2000,"Sim")&gt;0,"Sim","Não"))</f>
        <v/>
      </c>
      <c r="AW237" s="7" t="str">
        <f>IF(C237="","",COUNTIFS(ESPELHAMENTOS!$B$2:$B$2000,C237,ESPELHAMENTOS!$O$2:$O$2000,"Sim"))</f>
        <v/>
      </c>
      <c r="AX237" s="7" t="str">
        <f>IF(C237="","",IF(COUNTIFS(ESPELHAMENTOS!$B$2:$B$2000,C237,ESPELHAMENTOS!$O$2:$O$2000,"Sim",ESPELHAMENTOS!$E$2:$E$2000,"GR transportadora")&gt;0,"Sim","Não"))</f>
        <v/>
      </c>
      <c r="AY237" s="7" t="str">
        <f>IF(OR(AQ237="",C237=""),"",IFERROR(ROUND((AQ237-SUMPRODUCT(MIN((ESPELHAMENTOS!$C$2:$C$2000=A237)*ESPELHAMENTOS!$H$2:$H$2000+(ESPELHAMENTOS!$C$2:$C$2000&lt;&gt;A237)*99999)))*24,1),""))</f>
        <v/>
      </c>
      <c r="AZ237" s="7" t="str">
        <f ca="1">IF(C237="","",IF(COUNTIFS(CHECKLISTS!$B$2:$B$2000,C237,CHECKLISTS!$AH$2:$AH$2000,"Válido",CHECKLISTS!$AG$2:$AG$2000,"&gt;="&amp;INT(IF(AO237="",TODAY(),AO237)))+COUNTIFS(CHECKLISTS!$B$2:$B$2000,C237,CHECKLISTS!$AH$2:$AH$2000,"Vence &lt;=7d",CHECKLISTS!$AG$2:$AG$2000,"&gt;="&amp;INT(IF(AO237="",TODAY(),AO237)))&gt;0,"Sim","Não"))</f>
        <v/>
      </c>
      <c r="BA237" s="13" t="str">
        <f>IF(C237="","",IF(COUNTIFS(CHECKLISTS!$B$2:$B$2000,C237,CHECKLISTS!$AF$2:$AF$2000,"Aprovado")=0,"",SUMPRODUCT(MAX((CHECKLISTS!$B$2:$B$2000=C237)*CHECKLISTS!$AG$2:$AG$2000))))</f>
        <v/>
      </c>
      <c r="BB237" s="7" t="str">
        <f>IF(A237="","",IF(COUNTIFS(SMP!$B$2:$B$2000,A237,SMP!$I$2:$I$2000,"Liberada")+COUNTIFS(SMP!$B$2:$B$2000,A237,SMP!$I$2:$I$2000,"Em andamento")+COUNTIFS(SMP!$B$2:$B$2000,A237,SMP!$I$2:$I$2000,"Finalizada")&gt;0,"Sim","Não"))</f>
        <v/>
      </c>
      <c r="BC237" s="7" t="str">
        <f>IF(A237="","",IFERROR(INDEX(SMP!$A:$A,MATCH(A237,SMP!$B:$B,0)),"—"))</f>
        <v/>
      </c>
      <c r="BD237" s="7" t="str">
        <f>IF(A237="","",IFERROR(INDEX(SMP!$I:$I,MATCH(A237,SMP!$B:$B,0)),"Não aberta"))</f>
        <v/>
      </c>
      <c r="BE237" s="7" t="str">
        <f>IF(A237="","",IFERROR(INDEX(SMP!$D:$D,MATCH(A237,SMP!$B:$B,0)),""))</f>
        <v/>
      </c>
      <c r="BF237" s="7" t="str">
        <f>IF(A237="","",IF(COUNTIFS(AVERBACOES!$B$2:$B$2000,A237,AVERBACOES!$Q$2:$Q$2000,"Averbado completo")+COUNTIFS(AVERBACOES!$B$2:$B$2000,A237,AVERBACOES!$Q$2:$Q$2000,"Averbado CRT")+COUNTIFS(AVERBACOES!$B$2:$B$2000,A237,AVERBACOES!$Q$2:$Q$2000,"Averbado CT-e")+COUNTIFS(AVERBACOES!$B$2:$B$2000,A237,AVERBACOES!$Q$2:$Q$2000,"Averbado MDF-e")+COUNTIFS(AVERBACOES!$B$2:$B$2000,A237,AVERBACOES!$Q$2:$Q$2000,"Averbado pelo embarcador")&gt;0,"Sim","Não"))</f>
        <v/>
      </c>
      <c r="BG237" s="7" t="str">
        <f>IF(A237="","",IFERROR(INDEX(AVERBACOES!$L:$L,MATCH(A237,AVERBACOES!$B:$B,0)),"—"))</f>
        <v/>
      </c>
      <c r="BH237" s="7"/>
      <c r="BI237" s="7"/>
      <c r="BJ237" s="7"/>
      <c r="BK237" s="7"/>
      <c r="BL237" s="7"/>
      <c r="BM237" s="7">
        <f t="shared" si="53"/>
        <v>0</v>
      </c>
      <c r="BN237" s="7" t="str">
        <f t="shared" si="54"/>
        <v/>
      </c>
      <c r="BO237" s="7" t="str">
        <f t="shared" si="55"/>
        <v/>
      </c>
      <c r="BP237" s="7" t="str">
        <f t="shared" si="56"/>
        <v/>
      </c>
      <c r="BQ237" s="7" t="str">
        <f t="shared" si="57"/>
        <v/>
      </c>
      <c r="BR237" s="12"/>
      <c r="BS237" s="7" t="str">
        <f t="shared" si="58"/>
        <v/>
      </c>
      <c r="BT237" s="7" t="str">
        <f>IF(C237="","",IF(BV237=0,"Sem posição registrada",IFERROR(INDEX(POSICOES!$E:$E,MATCH(C237&amp;"#"&amp;ROUND(BV237*1440,0),POSICOES!$R:$R,0)),"?")))</f>
        <v/>
      </c>
      <c r="BU237" s="7" t="str">
        <f>IF(OR(C237="",BV237=0),"",IFERROR(INDEX(POSICOES!$F:$F,MATCH(C237&amp;"#"&amp;ROUND(BV237*1440,0),POSICOES!$R:$R,0))&amp;"/"&amp;INDEX(POSICOES!$G:$G,MATCH(C237&amp;"#"&amp;ROUND(BV237*1440,0),POSICOES!$R:$R,0))&amp;" - "&amp;INDEX(POSICOES!$H:$H,MATCH(C237&amp;"#"&amp;ROUND(BV237*1440,0),POSICOES!$R:$R,0)),""))</f>
        <v/>
      </c>
      <c r="BV237" s="14">
        <f>IF(C237="",0,SUMPRODUCT(MAX((POSICOES!$C$2:$C$3000=C237)*POSICOES!$B$2:$B$3000)))</f>
        <v>0</v>
      </c>
      <c r="BW237" s="7" t="str">
        <f t="shared" ca="1" si="59"/>
        <v/>
      </c>
      <c r="BX237" s="7" t="str">
        <f t="shared" ca="1" si="60"/>
        <v/>
      </c>
      <c r="BY237" s="12"/>
      <c r="BZ237" s="12"/>
      <c r="CA237" s="7" t="str">
        <f>IF(A237="","",IF(COUNTIFS(FRONTEIRA!$B$2:$B$2000,A237,FRONTEIRA!$AA$2:$AA$2000,"Sim")=0,"",ROUND(SUMIFS(FRONTEIRA!$Y$2:$Y$2000,FRONTEIRA!$B$2:$B$2000,A237,FRONTEIRA!$AA$2:$AA$2000,"Sim"),1)))</f>
        <v/>
      </c>
      <c r="CB237" s="7" t="str">
        <f>IF(A237="","",IFERROR(INDEX(FRONTEIRA!$L:$L,MATCH(A237,FRONTEIRA!$B:$B,0)),""))</f>
        <v/>
      </c>
      <c r="CC237" s="7" t="str">
        <f>IF(A237="","",IF(COUNTIFS(OCORRENCIAS!$B$2:$B$2000,A237,OCORRENCIAS!$Z$2:$Z$2000,"Sim")&gt;0,"Sim","Não"))</f>
        <v/>
      </c>
      <c r="CD237" s="7" t="str">
        <f t="shared" si="61"/>
        <v/>
      </c>
      <c r="CE237" s="7"/>
      <c r="CF237" s="7" t="str">
        <f t="shared" ca="1" si="62"/>
        <v xml:space="preserve">Motorista GR; Motorista seguradora; Veículo GR; Checklist; Espelhamento; SMP; Averbação; </v>
      </c>
      <c r="CG237" s="7" t="str">
        <f t="shared" si="63"/>
        <v/>
      </c>
      <c r="CH237" s="7" t="str">
        <f t="shared" si="64"/>
        <v/>
      </c>
      <c r="CI237" s="7" t="str">
        <f t="shared" si="65"/>
        <v>Não</v>
      </c>
      <c r="CJ237" s="7" t="str">
        <f t="shared" si="66"/>
        <v/>
      </c>
      <c r="CK237" s="7"/>
      <c r="CL237" s="7"/>
      <c r="CM237" s="7"/>
      <c r="CN237" s="12"/>
      <c r="CO237" s="7"/>
      <c r="CP237" s="7" t="str">
        <f t="shared" ca="1" si="67"/>
        <v/>
      </c>
    </row>
    <row r="238" spans="1:94" x14ac:dyDescent="0.25">
      <c r="A238" s="7"/>
      <c r="B238" s="12"/>
      <c r="C238" s="7"/>
      <c r="D238" s="7"/>
      <c r="E238" s="7"/>
      <c r="F238" s="7" t="str">
        <f>IF(C238="","",IFERROR(INDEX(VEICULOS!$C:$C,MATCH(C238,VEICULOS!$A:$A,0)),"?")&amp;IF(D238="",""," + "&amp;IFERROR(INDEX(VEICULOS!$C:$C,MATCH(D238,VEICULOS!$A:$A,0)),"?"))&amp;IF(E238="",""," + "&amp;IFERROR(INDEX(VEICULOS!$C:$C,MATCH(E238,VEICULOS!$A:$A,0)),"?")))</f>
        <v/>
      </c>
      <c r="G238" s="7" t="str">
        <f>IF(C238="","",IFERROR(INDEX(VEICULOS!$I:$I,MATCH(C238,VEICULOS!$A:$A,0)),"Não cadastrado"))</f>
        <v/>
      </c>
      <c r="H238" s="7"/>
      <c r="I238" s="7" t="str">
        <f>IF(H238="","",IFERROR(INDEX(MOTORISTAS!$B:$B,MATCH(H238,MOTORISTAS!$A:$A,0)),"Não cadastrado"))</f>
        <v/>
      </c>
      <c r="J238" s="7"/>
      <c r="K238" s="7"/>
      <c r="L238" s="7" t="str">
        <f>IF(K238="","",IFERROR(INDEX(MOTORISTAS!$B:$B,MATCH(K238,MOTORISTAS!$A:$A,0)),"Não cadastrado"))</f>
        <v/>
      </c>
      <c r="M238" s="7" t="str">
        <f>IF(H238="","",IFERROR(INDEX(MOTORISTAS!$AA:$AA,MATCH(H238,MOTORISTAS!$A:$A,0)),"Não cadastrado"))</f>
        <v/>
      </c>
      <c r="N238" s="7" t="str">
        <f>IF(H238="","",IF(COUNTIFS(CONSULTAS!$C$2:$C$2000,H238,CONSULTAS!$E$2:$E$2000,"GR",CONSULTAS!$S$2:$S$2000,"Sim")&gt;0,"Sim","Não"))</f>
        <v/>
      </c>
      <c r="O238" s="7" t="str">
        <f>IF(H238="","",IFERROR(INDEX(CONSULTAS!$L:$L,MATCH(H238&amp;"#GR",CONSULTAS!$T:$T,0)),"—"))</f>
        <v/>
      </c>
      <c r="P238" s="13" t="str">
        <f>IF(H238="","",IFERROR(INDEX(CONSULTAS!$Q:$Q,MATCH(H238&amp;"#GR",CONSULTAS!$T:$T,0)),""))</f>
        <v/>
      </c>
      <c r="Q238" s="7" t="str">
        <f>IF(H238="","",IF(COUNTIFS(CONSULTAS!$C$2:$C$2000,H238,CONSULTAS!$E$2:$E$2000,"Seguradora",CONSULTAS!$S$2:$S$2000,"Sim")&gt;0,"Sim","Não"))</f>
        <v/>
      </c>
      <c r="R238" s="7" t="str">
        <f>IF(H238="","",IFERROR(INDEX(CONSULTAS!$L:$L,MATCH(H238&amp;"#Seguradora",CONSULTAS!$T:$T,0)),"—"))</f>
        <v/>
      </c>
      <c r="S238" s="13" t="str">
        <f>IF(H238="","",IFERROR(INDEX(CONSULTAS!$Q:$Q,MATCH(H238&amp;"#Seguradora",CONSULTAS!$T:$T,0)),""))</f>
        <v/>
      </c>
      <c r="T238" s="10" t="str">
        <f>IF(H238="","",IFERROR(INDEX(CONSULTAS!$N:$N,MATCH(H238&amp;"#GR",CONSULTAS!$T:$T,0)),""))</f>
        <v/>
      </c>
      <c r="U238" s="7" t="str">
        <f>IF(K238="","N/A",IF(AND(COUNTIFS(CONSULTAS!$C$2:$C$2000,K238,CONSULTAS!$E$2:$E$2000,"GR",CONSULTAS!$S$2:$S$2000,"Sim")&gt;0,COUNTIFS(CONSULTAS!$C$2:$C$2000,K238,CONSULTAS!$E$2:$E$2000,"Seguradora",CONSULTAS!$S$2:$S$2000,"Sim")&gt;0),"Sim","Não"))</f>
        <v>N/A</v>
      </c>
      <c r="V238" s="7" t="str">
        <f>IF(C238="","",IFERROR(INDEX(VEICULOS!$X:$X,MATCH(C238,VEICULOS!$A:$A,0)),"Não"))</f>
        <v/>
      </c>
      <c r="W238" s="7"/>
      <c r="X238" s="7"/>
      <c r="Y238" s="7"/>
      <c r="Z238" s="10"/>
      <c r="AA238" s="7"/>
      <c r="AB238" s="10" t="str">
        <f t="shared" si="51"/>
        <v/>
      </c>
      <c r="AC238" s="7">
        <f>IF(OR(Y238="",AB238=""),0,SUMPRODUCT((PGR_REGRAS!$C$2:$C$61=Y238)*(PGR_REGRAS!$D$2:$D$61&lt;=AB238)*(PGR_REGRAS!$E$2:$E$61&gt;=AB238)*(PGR_REGRAS!$C$2:$C$61&lt;&gt;"")*ROW(PGR_REGRAS!$C$2:$C$61)))</f>
        <v>0</v>
      </c>
      <c r="AD238" s="7" t="str">
        <f>IF(AC238=0,IF(Y238="","","Sem regra - consultar seguradora"),INDEX(PGR_REGRAS!$A:$A,AC238))</f>
        <v/>
      </c>
      <c r="AE238" s="7" t="str">
        <f>IF(AC238=0,"",INDEX(PGR_REGRAS!$T:$T,AC238))</f>
        <v/>
      </c>
      <c r="AF238" s="7" t="str">
        <f>IF(AC238=0,"",INDEX(PGR_REGRAS!$I:$I,AC238))</f>
        <v/>
      </c>
      <c r="AG238" s="7" t="str">
        <f>IF(AC238=0,"",INDEX(PGR_REGRAS!$K:$K,AC238))</f>
        <v/>
      </c>
      <c r="AH238" s="7" t="str">
        <f t="shared" si="52"/>
        <v/>
      </c>
      <c r="AI238" s="7"/>
      <c r="AJ238" s="7"/>
      <c r="AK238" s="7"/>
      <c r="AL238" s="7"/>
      <c r="AM238" s="7"/>
      <c r="AN238" s="7"/>
      <c r="AO238" s="13"/>
      <c r="AP238" s="12"/>
      <c r="AQ238" s="12"/>
      <c r="AR238" s="7" t="str">
        <f>IF(C238="","",IFERROR(INDEX(RASTREADORES!$F:$F,MATCH(C238&amp;"#Principal",RASTREADORES!$Y:$Y,0))&amp;" ("&amp;INDEX(RASTREADORES!$G:$G,MATCH(C238&amp;"#Principal",RASTREADORES!$Y:$Y,0))&amp;")","Sem rastreador principal"))</f>
        <v/>
      </c>
      <c r="AS238" s="7" t="str">
        <f>IF(C238="","",IFERROR(INDEX(RASTREADORES!$H:$H,MATCH(C238&amp;"#Principal",RASTREADORES!$Y:$Y,0)),"—"))</f>
        <v/>
      </c>
      <c r="AT238" s="7" t="str">
        <f>IF(C238="","",IFERROR(INDEX(RASTREADORES!$A:$A,MATCH(C238&amp;"#Redundante",RASTREADORES!$Y:$Y,0)),IFERROR(INDEX(RASTREADORES!$A:$A,MATCH(C238&amp;"#Isca retornável",RASTREADORES!$Y:$Y,0)),IFERROR(INDEX(RASTREADORES!$A:$A,MATCH(C238&amp;"#Isca descartável",RASTREADORES!$Y:$Y,0)),"Nenhum"))))</f>
        <v/>
      </c>
      <c r="AU238" s="7" t="str">
        <f>IF(C238="","",IFERROR(INDEX(RASTREADORES!$L:$L,MATCH(C238&amp;"#Principal",RASTREADORES!$Y:$Y,0)),""))</f>
        <v/>
      </c>
      <c r="AV238" s="7" t="str">
        <f>IF(C238="","",IF(COUNTIFS(ESPELHAMENTOS!$B$2:$B$2000,C238,ESPELHAMENTOS!$O$2:$O$2000,"Sim")&gt;0,"Sim","Não"))</f>
        <v/>
      </c>
      <c r="AW238" s="7" t="str">
        <f>IF(C238="","",COUNTIFS(ESPELHAMENTOS!$B$2:$B$2000,C238,ESPELHAMENTOS!$O$2:$O$2000,"Sim"))</f>
        <v/>
      </c>
      <c r="AX238" s="7" t="str">
        <f>IF(C238="","",IF(COUNTIFS(ESPELHAMENTOS!$B$2:$B$2000,C238,ESPELHAMENTOS!$O$2:$O$2000,"Sim",ESPELHAMENTOS!$E$2:$E$2000,"GR transportadora")&gt;0,"Sim","Não"))</f>
        <v/>
      </c>
      <c r="AY238" s="7" t="str">
        <f>IF(OR(AQ238="",C238=""),"",IFERROR(ROUND((AQ238-SUMPRODUCT(MIN((ESPELHAMENTOS!$C$2:$C$2000=A238)*ESPELHAMENTOS!$H$2:$H$2000+(ESPELHAMENTOS!$C$2:$C$2000&lt;&gt;A238)*99999)))*24,1),""))</f>
        <v/>
      </c>
      <c r="AZ238" s="7" t="str">
        <f ca="1">IF(C238="","",IF(COUNTIFS(CHECKLISTS!$B$2:$B$2000,C238,CHECKLISTS!$AH$2:$AH$2000,"Válido",CHECKLISTS!$AG$2:$AG$2000,"&gt;="&amp;INT(IF(AO238="",TODAY(),AO238)))+COUNTIFS(CHECKLISTS!$B$2:$B$2000,C238,CHECKLISTS!$AH$2:$AH$2000,"Vence &lt;=7d",CHECKLISTS!$AG$2:$AG$2000,"&gt;="&amp;INT(IF(AO238="",TODAY(),AO238)))&gt;0,"Sim","Não"))</f>
        <v/>
      </c>
      <c r="BA238" s="13" t="str">
        <f>IF(C238="","",IF(COUNTIFS(CHECKLISTS!$B$2:$B$2000,C238,CHECKLISTS!$AF$2:$AF$2000,"Aprovado")=0,"",SUMPRODUCT(MAX((CHECKLISTS!$B$2:$B$2000=C238)*CHECKLISTS!$AG$2:$AG$2000))))</f>
        <v/>
      </c>
      <c r="BB238" s="7" t="str">
        <f>IF(A238="","",IF(COUNTIFS(SMP!$B$2:$B$2000,A238,SMP!$I$2:$I$2000,"Liberada")+COUNTIFS(SMP!$B$2:$B$2000,A238,SMP!$I$2:$I$2000,"Em andamento")+COUNTIFS(SMP!$B$2:$B$2000,A238,SMP!$I$2:$I$2000,"Finalizada")&gt;0,"Sim","Não"))</f>
        <v/>
      </c>
      <c r="BC238" s="7" t="str">
        <f>IF(A238="","",IFERROR(INDEX(SMP!$A:$A,MATCH(A238,SMP!$B:$B,0)),"—"))</f>
        <v/>
      </c>
      <c r="BD238" s="7" t="str">
        <f>IF(A238="","",IFERROR(INDEX(SMP!$I:$I,MATCH(A238,SMP!$B:$B,0)),"Não aberta"))</f>
        <v/>
      </c>
      <c r="BE238" s="7" t="str">
        <f>IF(A238="","",IFERROR(INDEX(SMP!$D:$D,MATCH(A238,SMP!$B:$B,0)),""))</f>
        <v/>
      </c>
      <c r="BF238" s="7" t="str">
        <f>IF(A238="","",IF(COUNTIFS(AVERBACOES!$B$2:$B$2000,A238,AVERBACOES!$Q$2:$Q$2000,"Averbado completo")+COUNTIFS(AVERBACOES!$B$2:$B$2000,A238,AVERBACOES!$Q$2:$Q$2000,"Averbado CRT")+COUNTIFS(AVERBACOES!$B$2:$B$2000,A238,AVERBACOES!$Q$2:$Q$2000,"Averbado CT-e")+COUNTIFS(AVERBACOES!$B$2:$B$2000,A238,AVERBACOES!$Q$2:$Q$2000,"Averbado MDF-e")+COUNTIFS(AVERBACOES!$B$2:$B$2000,A238,AVERBACOES!$Q$2:$Q$2000,"Averbado pelo embarcador")&gt;0,"Sim","Não"))</f>
        <v/>
      </c>
      <c r="BG238" s="7" t="str">
        <f>IF(A238="","",IFERROR(INDEX(AVERBACOES!$L:$L,MATCH(A238,AVERBACOES!$B:$B,0)),"—"))</f>
        <v/>
      </c>
      <c r="BH238" s="7"/>
      <c r="BI238" s="7"/>
      <c r="BJ238" s="7"/>
      <c r="BK238" s="7"/>
      <c r="BL238" s="7"/>
      <c r="BM238" s="7">
        <f t="shared" si="53"/>
        <v>0</v>
      </c>
      <c r="BN238" s="7" t="str">
        <f t="shared" si="54"/>
        <v/>
      </c>
      <c r="BO238" s="7" t="str">
        <f t="shared" si="55"/>
        <v/>
      </c>
      <c r="BP238" s="7" t="str">
        <f t="shared" si="56"/>
        <v/>
      </c>
      <c r="BQ238" s="7" t="str">
        <f t="shared" si="57"/>
        <v/>
      </c>
      <c r="BR238" s="12"/>
      <c r="BS238" s="7" t="str">
        <f t="shared" si="58"/>
        <v/>
      </c>
      <c r="BT238" s="7" t="str">
        <f>IF(C238="","",IF(BV238=0,"Sem posição registrada",IFERROR(INDEX(POSICOES!$E:$E,MATCH(C238&amp;"#"&amp;ROUND(BV238*1440,0),POSICOES!$R:$R,0)),"?")))</f>
        <v/>
      </c>
      <c r="BU238" s="7" t="str">
        <f>IF(OR(C238="",BV238=0),"",IFERROR(INDEX(POSICOES!$F:$F,MATCH(C238&amp;"#"&amp;ROUND(BV238*1440,0),POSICOES!$R:$R,0))&amp;"/"&amp;INDEX(POSICOES!$G:$G,MATCH(C238&amp;"#"&amp;ROUND(BV238*1440,0),POSICOES!$R:$R,0))&amp;" - "&amp;INDEX(POSICOES!$H:$H,MATCH(C238&amp;"#"&amp;ROUND(BV238*1440,0),POSICOES!$R:$R,0)),""))</f>
        <v/>
      </c>
      <c r="BV238" s="14">
        <f>IF(C238="",0,SUMPRODUCT(MAX((POSICOES!$C$2:$C$3000=C238)*POSICOES!$B$2:$B$3000)))</f>
        <v>0</v>
      </c>
      <c r="BW238" s="7" t="str">
        <f t="shared" ca="1" si="59"/>
        <v/>
      </c>
      <c r="BX238" s="7" t="str">
        <f t="shared" ca="1" si="60"/>
        <v/>
      </c>
      <c r="BY238" s="12"/>
      <c r="BZ238" s="12"/>
      <c r="CA238" s="7" t="str">
        <f>IF(A238="","",IF(COUNTIFS(FRONTEIRA!$B$2:$B$2000,A238,FRONTEIRA!$AA$2:$AA$2000,"Sim")=0,"",ROUND(SUMIFS(FRONTEIRA!$Y$2:$Y$2000,FRONTEIRA!$B$2:$B$2000,A238,FRONTEIRA!$AA$2:$AA$2000,"Sim"),1)))</f>
        <v/>
      </c>
      <c r="CB238" s="7" t="str">
        <f>IF(A238="","",IFERROR(INDEX(FRONTEIRA!$L:$L,MATCH(A238,FRONTEIRA!$B:$B,0)),""))</f>
        <v/>
      </c>
      <c r="CC238" s="7" t="str">
        <f>IF(A238="","",IF(COUNTIFS(OCORRENCIAS!$B$2:$B$2000,A238,OCORRENCIAS!$Z$2:$Z$2000,"Sim")&gt;0,"Sim","Não"))</f>
        <v/>
      </c>
      <c r="CD238" s="7" t="str">
        <f t="shared" si="61"/>
        <v/>
      </c>
      <c r="CE238" s="7"/>
      <c r="CF238" s="7" t="str">
        <f t="shared" ca="1" si="62"/>
        <v xml:space="preserve">Motorista GR; Motorista seguradora; Veículo GR; Checklist; Espelhamento; SMP; Averbação; </v>
      </c>
      <c r="CG238" s="7" t="str">
        <f t="shared" si="63"/>
        <v/>
      </c>
      <c r="CH238" s="7" t="str">
        <f t="shared" si="64"/>
        <v/>
      </c>
      <c r="CI238" s="7" t="str">
        <f t="shared" si="65"/>
        <v>Não</v>
      </c>
      <c r="CJ238" s="7" t="str">
        <f t="shared" si="66"/>
        <v/>
      </c>
      <c r="CK238" s="7"/>
      <c r="CL238" s="7"/>
      <c r="CM238" s="7"/>
      <c r="CN238" s="12"/>
      <c r="CO238" s="7"/>
      <c r="CP238" s="7" t="str">
        <f t="shared" ca="1" si="67"/>
        <v/>
      </c>
    </row>
    <row r="239" spans="1:94" x14ac:dyDescent="0.25">
      <c r="A239" s="7"/>
      <c r="B239" s="12"/>
      <c r="C239" s="7"/>
      <c r="D239" s="7"/>
      <c r="E239" s="7"/>
      <c r="F239" s="7" t="str">
        <f>IF(C239="","",IFERROR(INDEX(VEICULOS!$C:$C,MATCH(C239,VEICULOS!$A:$A,0)),"?")&amp;IF(D239="",""," + "&amp;IFERROR(INDEX(VEICULOS!$C:$C,MATCH(D239,VEICULOS!$A:$A,0)),"?"))&amp;IF(E239="",""," + "&amp;IFERROR(INDEX(VEICULOS!$C:$C,MATCH(E239,VEICULOS!$A:$A,0)),"?")))</f>
        <v/>
      </c>
      <c r="G239" s="7" t="str">
        <f>IF(C239="","",IFERROR(INDEX(VEICULOS!$I:$I,MATCH(C239,VEICULOS!$A:$A,0)),"Não cadastrado"))</f>
        <v/>
      </c>
      <c r="H239" s="7"/>
      <c r="I239" s="7" t="str">
        <f>IF(H239="","",IFERROR(INDEX(MOTORISTAS!$B:$B,MATCH(H239,MOTORISTAS!$A:$A,0)),"Não cadastrado"))</f>
        <v/>
      </c>
      <c r="J239" s="7"/>
      <c r="K239" s="7"/>
      <c r="L239" s="7" t="str">
        <f>IF(K239="","",IFERROR(INDEX(MOTORISTAS!$B:$B,MATCH(K239,MOTORISTAS!$A:$A,0)),"Não cadastrado"))</f>
        <v/>
      </c>
      <c r="M239" s="7" t="str">
        <f>IF(H239="","",IFERROR(INDEX(MOTORISTAS!$AA:$AA,MATCH(H239,MOTORISTAS!$A:$A,0)),"Não cadastrado"))</f>
        <v/>
      </c>
      <c r="N239" s="7" t="str">
        <f>IF(H239="","",IF(COUNTIFS(CONSULTAS!$C$2:$C$2000,H239,CONSULTAS!$E$2:$E$2000,"GR",CONSULTAS!$S$2:$S$2000,"Sim")&gt;0,"Sim","Não"))</f>
        <v/>
      </c>
      <c r="O239" s="7" t="str">
        <f>IF(H239="","",IFERROR(INDEX(CONSULTAS!$L:$L,MATCH(H239&amp;"#GR",CONSULTAS!$T:$T,0)),"—"))</f>
        <v/>
      </c>
      <c r="P239" s="13" t="str">
        <f>IF(H239="","",IFERROR(INDEX(CONSULTAS!$Q:$Q,MATCH(H239&amp;"#GR",CONSULTAS!$T:$T,0)),""))</f>
        <v/>
      </c>
      <c r="Q239" s="7" t="str">
        <f>IF(H239="","",IF(COUNTIFS(CONSULTAS!$C$2:$C$2000,H239,CONSULTAS!$E$2:$E$2000,"Seguradora",CONSULTAS!$S$2:$S$2000,"Sim")&gt;0,"Sim","Não"))</f>
        <v/>
      </c>
      <c r="R239" s="7" t="str">
        <f>IF(H239="","",IFERROR(INDEX(CONSULTAS!$L:$L,MATCH(H239&amp;"#Seguradora",CONSULTAS!$T:$T,0)),"—"))</f>
        <v/>
      </c>
      <c r="S239" s="13" t="str">
        <f>IF(H239="","",IFERROR(INDEX(CONSULTAS!$Q:$Q,MATCH(H239&amp;"#Seguradora",CONSULTAS!$T:$T,0)),""))</f>
        <v/>
      </c>
      <c r="T239" s="10" t="str">
        <f>IF(H239="","",IFERROR(INDEX(CONSULTAS!$N:$N,MATCH(H239&amp;"#GR",CONSULTAS!$T:$T,0)),""))</f>
        <v/>
      </c>
      <c r="U239" s="7" t="str">
        <f>IF(K239="","N/A",IF(AND(COUNTIFS(CONSULTAS!$C$2:$C$2000,K239,CONSULTAS!$E$2:$E$2000,"GR",CONSULTAS!$S$2:$S$2000,"Sim")&gt;0,COUNTIFS(CONSULTAS!$C$2:$C$2000,K239,CONSULTAS!$E$2:$E$2000,"Seguradora",CONSULTAS!$S$2:$S$2000,"Sim")&gt;0),"Sim","Não"))</f>
        <v>N/A</v>
      </c>
      <c r="V239" s="7" t="str">
        <f>IF(C239="","",IFERROR(INDEX(VEICULOS!$X:$X,MATCH(C239,VEICULOS!$A:$A,0)),"Não"))</f>
        <v/>
      </c>
      <c r="W239" s="7"/>
      <c r="X239" s="7"/>
      <c r="Y239" s="7"/>
      <c r="Z239" s="10"/>
      <c r="AA239" s="7"/>
      <c r="AB239" s="10" t="str">
        <f t="shared" si="51"/>
        <v/>
      </c>
      <c r="AC239" s="7">
        <f>IF(OR(Y239="",AB239=""),0,SUMPRODUCT((PGR_REGRAS!$C$2:$C$61=Y239)*(PGR_REGRAS!$D$2:$D$61&lt;=AB239)*(PGR_REGRAS!$E$2:$E$61&gt;=AB239)*(PGR_REGRAS!$C$2:$C$61&lt;&gt;"")*ROW(PGR_REGRAS!$C$2:$C$61)))</f>
        <v>0</v>
      </c>
      <c r="AD239" s="7" t="str">
        <f>IF(AC239=0,IF(Y239="","","Sem regra - consultar seguradora"),INDEX(PGR_REGRAS!$A:$A,AC239))</f>
        <v/>
      </c>
      <c r="AE239" s="7" t="str">
        <f>IF(AC239=0,"",INDEX(PGR_REGRAS!$T:$T,AC239))</f>
        <v/>
      </c>
      <c r="AF239" s="7" t="str">
        <f>IF(AC239=0,"",INDEX(PGR_REGRAS!$I:$I,AC239))</f>
        <v/>
      </c>
      <c r="AG239" s="7" t="str">
        <f>IF(AC239=0,"",INDEX(PGR_REGRAS!$K:$K,AC239))</f>
        <v/>
      </c>
      <c r="AH239" s="7" t="str">
        <f t="shared" si="52"/>
        <v/>
      </c>
      <c r="AI239" s="7"/>
      <c r="AJ239" s="7"/>
      <c r="AK239" s="7"/>
      <c r="AL239" s="7"/>
      <c r="AM239" s="7"/>
      <c r="AN239" s="7"/>
      <c r="AO239" s="13"/>
      <c r="AP239" s="12"/>
      <c r="AQ239" s="12"/>
      <c r="AR239" s="7" t="str">
        <f>IF(C239="","",IFERROR(INDEX(RASTREADORES!$F:$F,MATCH(C239&amp;"#Principal",RASTREADORES!$Y:$Y,0))&amp;" ("&amp;INDEX(RASTREADORES!$G:$G,MATCH(C239&amp;"#Principal",RASTREADORES!$Y:$Y,0))&amp;")","Sem rastreador principal"))</f>
        <v/>
      </c>
      <c r="AS239" s="7" t="str">
        <f>IF(C239="","",IFERROR(INDEX(RASTREADORES!$H:$H,MATCH(C239&amp;"#Principal",RASTREADORES!$Y:$Y,0)),"—"))</f>
        <v/>
      </c>
      <c r="AT239" s="7" t="str">
        <f>IF(C239="","",IFERROR(INDEX(RASTREADORES!$A:$A,MATCH(C239&amp;"#Redundante",RASTREADORES!$Y:$Y,0)),IFERROR(INDEX(RASTREADORES!$A:$A,MATCH(C239&amp;"#Isca retornável",RASTREADORES!$Y:$Y,0)),IFERROR(INDEX(RASTREADORES!$A:$A,MATCH(C239&amp;"#Isca descartável",RASTREADORES!$Y:$Y,0)),"Nenhum"))))</f>
        <v/>
      </c>
      <c r="AU239" s="7" t="str">
        <f>IF(C239="","",IFERROR(INDEX(RASTREADORES!$L:$L,MATCH(C239&amp;"#Principal",RASTREADORES!$Y:$Y,0)),""))</f>
        <v/>
      </c>
      <c r="AV239" s="7" t="str">
        <f>IF(C239="","",IF(COUNTIFS(ESPELHAMENTOS!$B$2:$B$2000,C239,ESPELHAMENTOS!$O$2:$O$2000,"Sim")&gt;0,"Sim","Não"))</f>
        <v/>
      </c>
      <c r="AW239" s="7" t="str">
        <f>IF(C239="","",COUNTIFS(ESPELHAMENTOS!$B$2:$B$2000,C239,ESPELHAMENTOS!$O$2:$O$2000,"Sim"))</f>
        <v/>
      </c>
      <c r="AX239" s="7" t="str">
        <f>IF(C239="","",IF(COUNTIFS(ESPELHAMENTOS!$B$2:$B$2000,C239,ESPELHAMENTOS!$O$2:$O$2000,"Sim",ESPELHAMENTOS!$E$2:$E$2000,"GR transportadora")&gt;0,"Sim","Não"))</f>
        <v/>
      </c>
      <c r="AY239" s="7" t="str">
        <f>IF(OR(AQ239="",C239=""),"",IFERROR(ROUND((AQ239-SUMPRODUCT(MIN((ESPELHAMENTOS!$C$2:$C$2000=A239)*ESPELHAMENTOS!$H$2:$H$2000+(ESPELHAMENTOS!$C$2:$C$2000&lt;&gt;A239)*99999)))*24,1),""))</f>
        <v/>
      </c>
      <c r="AZ239" s="7" t="str">
        <f ca="1">IF(C239="","",IF(COUNTIFS(CHECKLISTS!$B$2:$B$2000,C239,CHECKLISTS!$AH$2:$AH$2000,"Válido",CHECKLISTS!$AG$2:$AG$2000,"&gt;="&amp;INT(IF(AO239="",TODAY(),AO239)))+COUNTIFS(CHECKLISTS!$B$2:$B$2000,C239,CHECKLISTS!$AH$2:$AH$2000,"Vence &lt;=7d",CHECKLISTS!$AG$2:$AG$2000,"&gt;="&amp;INT(IF(AO239="",TODAY(),AO239)))&gt;0,"Sim","Não"))</f>
        <v/>
      </c>
      <c r="BA239" s="13" t="str">
        <f>IF(C239="","",IF(COUNTIFS(CHECKLISTS!$B$2:$B$2000,C239,CHECKLISTS!$AF$2:$AF$2000,"Aprovado")=0,"",SUMPRODUCT(MAX((CHECKLISTS!$B$2:$B$2000=C239)*CHECKLISTS!$AG$2:$AG$2000))))</f>
        <v/>
      </c>
      <c r="BB239" s="7" t="str">
        <f>IF(A239="","",IF(COUNTIFS(SMP!$B$2:$B$2000,A239,SMP!$I$2:$I$2000,"Liberada")+COUNTIFS(SMP!$B$2:$B$2000,A239,SMP!$I$2:$I$2000,"Em andamento")+COUNTIFS(SMP!$B$2:$B$2000,A239,SMP!$I$2:$I$2000,"Finalizada")&gt;0,"Sim","Não"))</f>
        <v/>
      </c>
      <c r="BC239" s="7" t="str">
        <f>IF(A239="","",IFERROR(INDEX(SMP!$A:$A,MATCH(A239,SMP!$B:$B,0)),"—"))</f>
        <v/>
      </c>
      <c r="BD239" s="7" t="str">
        <f>IF(A239="","",IFERROR(INDEX(SMP!$I:$I,MATCH(A239,SMP!$B:$B,0)),"Não aberta"))</f>
        <v/>
      </c>
      <c r="BE239" s="7" t="str">
        <f>IF(A239="","",IFERROR(INDEX(SMP!$D:$D,MATCH(A239,SMP!$B:$B,0)),""))</f>
        <v/>
      </c>
      <c r="BF239" s="7" t="str">
        <f>IF(A239="","",IF(COUNTIFS(AVERBACOES!$B$2:$B$2000,A239,AVERBACOES!$Q$2:$Q$2000,"Averbado completo")+COUNTIFS(AVERBACOES!$B$2:$B$2000,A239,AVERBACOES!$Q$2:$Q$2000,"Averbado CRT")+COUNTIFS(AVERBACOES!$B$2:$B$2000,A239,AVERBACOES!$Q$2:$Q$2000,"Averbado CT-e")+COUNTIFS(AVERBACOES!$B$2:$B$2000,A239,AVERBACOES!$Q$2:$Q$2000,"Averbado MDF-e")+COUNTIFS(AVERBACOES!$B$2:$B$2000,A239,AVERBACOES!$Q$2:$Q$2000,"Averbado pelo embarcador")&gt;0,"Sim","Não"))</f>
        <v/>
      </c>
      <c r="BG239" s="7" t="str">
        <f>IF(A239="","",IFERROR(INDEX(AVERBACOES!$L:$L,MATCH(A239,AVERBACOES!$B:$B,0)),"—"))</f>
        <v/>
      </c>
      <c r="BH239" s="7"/>
      <c r="BI239" s="7"/>
      <c r="BJ239" s="7"/>
      <c r="BK239" s="7"/>
      <c r="BL239" s="7"/>
      <c r="BM239" s="7">
        <f t="shared" si="53"/>
        <v>0</v>
      </c>
      <c r="BN239" s="7" t="str">
        <f t="shared" si="54"/>
        <v/>
      </c>
      <c r="BO239" s="7" t="str">
        <f t="shared" si="55"/>
        <v/>
      </c>
      <c r="BP239" s="7" t="str">
        <f t="shared" si="56"/>
        <v/>
      </c>
      <c r="BQ239" s="7" t="str">
        <f t="shared" si="57"/>
        <v/>
      </c>
      <c r="BR239" s="12"/>
      <c r="BS239" s="7" t="str">
        <f t="shared" si="58"/>
        <v/>
      </c>
      <c r="BT239" s="7" t="str">
        <f>IF(C239="","",IF(BV239=0,"Sem posição registrada",IFERROR(INDEX(POSICOES!$E:$E,MATCH(C239&amp;"#"&amp;ROUND(BV239*1440,0),POSICOES!$R:$R,0)),"?")))</f>
        <v/>
      </c>
      <c r="BU239" s="7" t="str">
        <f>IF(OR(C239="",BV239=0),"",IFERROR(INDEX(POSICOES!$F:$F,MATCH(C239&amp;"#"&amp;ROUND(BV239*1440,0),POSICOES!$R:$R,0))&amp;"/"&amp;INDEX(POSICOES!$G:$G,MATCH(C239&amp;"#"&amp;ROUND(BV239*1440,0),POSICOES!$R:$R,0))&amp;" - "&amp;INDEX(POSICOES!$H:$H,MATCH(C239&amp;"#"&amp;ROUND(BV239*1440,0),POSICOES!$R:$R,0)),""))</f>
        <v/>
      </c>
      <c r="BV239" s="14">
        <f>IF(C239="",0,SUMPRODUCT(MAX((POSICOES!$C$2:$C$3000=C239)*POSICOES!$B$2:$B$3000)))</f>
        <v>0</v>
      </c>
      <c r="BW239" s="7" t="str">
        <f t="shared" ca="1" si="59"/>
        <v/>
      </c>
      <c r="BX239" s="7" t="str">
        <f t="shared" ca="1" si="60"/>
        <v/>
      </c>
      <c r="BY239" s="12"/>
      <c r="BZ239" s="12"/>
      <c r="CA239" s="7" t="str">
        <f>IF(A239="","",IF(COUNTIFS(FRONTEIRA!$B$2:$B$2000,A239,FRONTEIRA!$AA$2:$AA$2000,"Sim")=0,"",ROUND(SUMIFS(FRONTEIRA!$Y$2:$Y$2000,FRONTEIRA!$B$2:$B$2000,A239,FRONTEIRA!$AA$2:$AA$2000,"Sim"),1)))</f>
        <v/>
      </c>
      <c r="CB239" s="7" t="str">
        <f>IF(A239="","",IFERROR(INDEX(FRONTEIRA!$L:$L,MATCH(A239,FRONTEIRA!$B:$B,0)),""))</f>
        <v/>
      </c>
      <c r="CC239" s="7" t="str">
        <f>IF(A239="","",IF(COUNTIFS(OCORRENCIAS!$B$2:$B$2000,A239,OCORRENCIAS!$Z$2:$Z$2000,"Sim")&gt;0,"Sim","Não"))</f>
        <v/>
      </c>
      <c r="CD239" s="7" t="str">
        <f t="shared" si="61"/>
        <v/>
      </c>
      <c r="CE239" s="7"/>
      <c r="CF239" s="7" t="str">
        <f t="shared" ca="1" si="62"/>
        <v xml:space="preserve">Motorista GR; Motorista seguradora; Veículo GR; Checklist; Espelhamento; SMP; Averbação; </v>
      </c>
      <c r="CG239" s="7" t="str">
        <f t="shared" si="63"/>
        <v/>
      </c>
      <c r="CH239" s="7" t="str">
        <f t="shared" si="64"/>
        <v/>
      </c>
      <c r="CI239" s="7" t="str">
        <f t="shared" si="65"/>
        <v>Não</v>
      </c>
      <c r="CJ239" s="7" t="str">
        <f t="shared" si="66"/>
        <v/>
      </c>
      <c r="CK239" s="7"/>
      <c r="CL239" s="7"/>
      <c r="CM239" s="7"/>
      <c r="CN239" s="12"/>
      <c r="CO239" s="7"/>
      <c r="CP239" s="7" t="str">
        <f t="shared" ca="1" si="67"/>
        <v/>
      </c>
    </row>
    <row r="240" spans="1:94" x14ac:dyDescent="0.25">
      <c r="A240" s="7"/>
      <c r="B240" s="12"/>
      <c r="C240" s="7"/>
      <c r="D240" s="7"/>
      <c r="E240" s="7"/>
      <c r="F240" s="7" t="str">
        <f>IF(C240="","",IFERROR(INDEX(VEICULOS!$C:$C,MATCH(C240,VEICULOS!$A:$A,0)),"?")&amp;IF(D240="",""," + "&amp;IFERROR(INDEX(VEICULOS!$C:$C,MATCH(D240,VEICULOS!$A:$A,0)),"?"))&amp;IF(E240="",""," + "&amp;IFERROR(INDEX(VEICULOS!$C:$C,MATCH(E240,VEICULOS!$A:$A,0)),"?")))</f>
        <v/>
      </c>
      <c r="G240" s="7" t="str">
        <f>IF(C240="","",IFERROR(INDEX(VEICULOS!$I:$I,MATCH(C240,VEICULOS!$A:$A,0)),"Não cadastrado"))</f>
        <v/>
      </c>
      <c r="H240" s="7"/>
      <c r="I240" s="7" t="str">
        <f>IF(H240="","",IFERROR(INDEX(MOTORISTAS!$B:$B,MATCH(H240,MOTORISTAS!$A:$A,0)),"Não cadastrado"))</f>
        <v/>
      </c>
      <c r="J240" s="7"/>
      <c r="K240" s="7"/>
      <c r="L240" s="7" t="str">
        <f>IF(K240="","",IFERROR(INDEX(MOTORISTAS!$B:$B,MATCH(K240,MOTORISTAS!$A:$A,0)),"Não cadastrado"))</f>
        <v/>
      </c>
      <c r="M240" s="7" t="str">
        <f>IF(H240="","",IFERROR(INDEX(MOTORISTAS!$AA:$AA,MATCH(H240,MOTORISTAS!$A:$A,0)),"Não cadastrado"))</f>
        <v/>
      </c>
      <c r="N240" s="7" t="str">
        <f>IF(H240="","",IF(COUNTIFS(CONSULTAS!$C$2:$C$2000,H240,CONSULTAS!$E$2:$E$2000,"GR",CONSULTAS!$S$2:$S$2000,"Sim")&gt;0,"Sim","Não"))</f>
        <v/>
      </c>
      <c r="O240" s="7" t="str">
        <f>IF(H240="","",IFERROR(INDEX(CONSULTAS!$L:$L,MATCH(H240&amp;"#GR",CONSULTAS!$T:$T,0)),"—"))</f>
        <v/>
      </c>
      <c r="P240" s="13" t="str">
        <f>IF(H240="","",IFERROR(INDEX(CONSULTAS!$Q:$Q,MATCH(H240&amp;"#GR",CONSULTAS!$T:$T,0)),""))</f>
        <v/>
      </c>
      <c r="Q240" s="7" t="str">
        <f>IF(H240="","",IF(COUNTIFS(CONSULTAS!$C$2:$C$2000,H240,CONSULTAS!$E$2:$E$2000,"Seguradora",CONSULTAS!$S$2:$S$2000,"Sim")&gt;0,"Sim","Não"))</f>
        <v/>
      </c>
      <c r="R240" s="7" t="str">
        <f>IF(H240="","",IFERROR(INDEX(CONSULTAS!$L:$L,MATCH(H240&amp;"#Seguradora",CONSULTAS!$T:$T,0)),"—"))</f>
        <v/>
      </c>
      <c r="S240" s="13" t="str">
        <f>IF(H240="","",IFERROR(INDEX(CONSULTAS!$Q:$Q,MATCH(H240&amp;"#Seguradora",CONSULTAS!$T:$T,0)),""))</f>
        <v/>
      </c>
      <c r="T240" s="10" t="str">
        <f>IF(H240="","",IFERROR(INDEX(CONSULTAS!$N:$N,MATCH(H240&amp;"#GR",CONSULTAS!$T:$T,0)),""))</f>
        <v/>
      </c>
      <c r="U240" s="7" t="str">
        <f>IF(K240="","N/A",IF(AND(COUNTIFS(CONSULTAS!$C$2:$C$2000,K240,CONSULTAS!$E$2:$E$2000,"GR",CONSULTAS!$S$2:$S$2000,"Sim")&gt;0,COUNTIFS(CONSULTAS!$C$2:$C$2000,K240,CONSULTAS!$E$2:$E$2000,"Seguradora",CONSULTAS!$S$2:$S$2000,"Sim")&gt;0),"Sim","Não"))</f>
        <v>N/A</v>
      </c>
      <c r="V240" s="7" t="str">
        <f>IF(C240="","",IFERROR(INDEX(VEICULOS!$X:$X,MATCH(C240,VEICULOS!$A:$A,0)),"Não"))</f>
        <v/>
      </c>
      <c r="W240" s="7"/>
      <c r="X240" s="7"/>
      <c r="Y240" s="7"/>
      <c r="Z240" s="10"/>
      <c r="AA240" s="7"/>
      <c r="AB240" s="10" t="str">
        <f t="shared" si="51"/>
        <v/>
      </c>
      <c r="AC240" s="7">
        <f>IF(OR(Y240="",AB240=""),0,SUMPRODUCT((PGR_REGRAS!$C$2:$C$61=Y240)*(PGR_REGRAS!$D$2:$D$61&lt;=AB240)*(PGR_REGRAS!$E$2:$E$61&gt;=AB240)*(PGR_REGRAS!$C$2:$C$61&lt;&gt;"")*ROW(PGR_REGRAS!$C$2:$C$61)))</f>
        <v>0</v>
      </c>
      <c r="AD240" s="7" t="str">
        <f>IF(AC240=0,IF(Y240="","","Sem regra - consultar seguradora"),INDEX(PGR_REGRAS!$A:$A,AC240))</f>
        <v/>
      </c>
      <c r="AE240" s="7" t="str">
        <f>IF(AC240=0,"",INDEX(PGR_REGRAS!$T:$T,AC240))</f>
        <v/>
      </c>
      <c r="AF240" s="7" t="str">
        <f>IF(AC240=0,"",INDEX(PGR_REGRAS!$I:$I,AC240))</f>
        <v/>
      </c>
      <c r="AG240" s="7" t="str">
        <f>IF(AC240=0,"",INDEX(PGR_REGRAS!$K:$K,AC240))</f>
        <v/>
      </c>
      <c r="AH240" s="7" t="str">
        <f t="shared" si="52"/>
        <v/>
      </c>
      <c r="AI240" s="7"/>
      <c r="AJ240" s="7"/>
      <c r="AK240" s="7"/>
      <c r="AL240" s="7"/>
      <c r="AM240" s="7"/>
      <c r="AN240" s="7"/>
      <c r="AO240" s="13"/>
      <c r="AP240" s="12"/>
      <c r="AQ240" s="12"/>
      <c r="AR240" s="7" t="str">
        <f>IF(C240="","",IFERROR(INDEX(RASTREADORES!$F:$F,MATCH(C240&amp;"#Principal",RASTREADORES!$Y:$Y,0))&amp;" ("&amp;INDEX(RASTREADORES!$G:$G,MATCH(C240&amp;"#Principal",RASTREADORES!$Y:$Y,0))&amp;")","Sem rastreador principal"))</f>
        <v/>
      </c>
      <c r="AS240" s="7" t="str">
        <f>IF(C240="","",IFERROR(INDEX(RASTREADORES!$H:$H,MATCH(C240&amp;"#Principal",RASTREADORES!$Y:$Y,0)),"—"))</f>
        <v/>
      </c>
      <c r="AT240" s="7" t="str">
        <f>IF(C240="","",IFERROR(INDEX(RASTREADORES!$A:$A,MATCH(C240&amp;"#Redundante",RASTREADORES!$Y:$Y,0)),IFERROR(INDEX(RASTREADORES!$A:$A,MATCH(C240&amp;"#Isca retornável",RASTREADORES!$Y:$Y,0)),IFERROR(INDEX(RASTREADORES!$A:$A,MATCH(C240&amp;"#Isca descartável",RASTREADORES!$Y:$Y,0)),"Nenhum"))))</f>
        <v/>
      </c>
      <c r="AU240" s="7" t="str">
        <f>IF(C240="","",IFERROR(INDEX(RASTREADORES!$L:$L,MATCH(C240&amp;"#Principal",RASTREADORES!$Y:$Y,0)),""))</f>
        <v/>
      </c>
      <c r="AV240" s="7" t="str">
        <f>IF(C240="","",IF(COUNTIFS(ESPELHAMENTOS!$B$2:$B$2000,C240,ESPELHAMENTOS!$O$2:$O$2000,"Sim")&gt;0,"Sim","Não"))</f>
        <v/>
      </c>
      <c r="AW240" s="7" t="str">
        <f>IF(C240="","",COUNTIFS(ESPELHAMENTOS!$B$2:$B$2000,C240,ESPELHAMENTOS!$O$2:$O$2000,"Sim"))</f>
        <v/>
      </c>
      <c r="AX240" s="7" t="str">
        <f>IF(C240="","",IF(COUNTIFS(ESPELHAMENTOS!$B$2:$B$2000,C240,ESPELHAMENTOS!$O$2:$O$2000,"Sim",ESPELHAMENTOS!$E$2:$E$2000,"GR transportadora")&gt;0,"Sim","Não"))</f>
        <v/>
      </c>
      <c r="AY240" s="7" t="str">
        <f>IF(OR(AQ240="",C240=""),"",IFERROR(ROUND((AQ240-SUMPRODUCT(MIN((ESPELHAMENTOS!$C$2:$C$2000=A240)*ESPELHAMENTOS!$H$2:$H$2000+(ESPELHAMENTOS!$C$2:$C$2000&lt;&gt;A240)*99999)))*24,1),""))</f>
        <v/>
      </c>
      <c r="AZ240" s="7" t="str">
        <f ca="1">IF(C240="","",IF(COUNTIFS(CHECKLISTS!$B$2:$B$2000,C240,CHECKLISTS!$AH$2:$AH$2000,"Válido",CHECKLISTS!$AG$2:$AG$2000,"&gt;="&amp;INT(IF(AO240="",TODAY(),AO240)))+COUNTIFS(CHECKLISTS!$B$2:$B$2000,C240,CHECKLISTS!$AH$2:$AH$2000,"Vence &lt;=7d",CHECKLISTS!$AG$2:$AG$2000,"&gt;="&amp;INT(IF(AO240="",TODAY(),AO240)))&gt;0,"Sim","Não"))</f>
        <v/>
      </c>
      <c r="BA240" s="13" t="str">
        <f>IF(C240="","",IF(COUNTIFS(CHECKLISTS!$B$2:$B$2000,C240,CHECKLISTS!$AF$2:$AF$2000,"Aprovado")=0,"",SUMPRODUCT(MAX((CHECKLISTS!$B$2:$B$2000=C240)*CHECKLISTS!$AG$2:$AG$2000))))</f>
        <v/>
      </c>
      <c r="BB240" s="7" t="str">
        <f>IF(A240="","",IF(COUNTIFS(SMP!$B$2:$B$2000,A240,SMP!$I$2:$I$2000,"Liberada")+COUNTIFS(SMP!$B$2:$B$2000,A240,SMP!$I$2:$I$2000,"Em andamento")+COUNTIFS(SMP!$B$2:$B$2000,A240,SMP!$I$2:$I$2000,"Finalizada")&gt;0,"Sim","Não"))</f>
        <v/>
      </c>
      <c r="BC240" s="7" t="str">
        <f>IF(A240="","",IFERROR(INDEX(SMP!$A:$A,MATCH(A240,SMP!$B:$B,0)),"—"))</f>
        <v/>
      </c>
      <c r="BD240" s="7" t="str">
        <f>IF(A240="","",IFERROR(INDEX(SMP!$I:$I,MATCH(A240,SMP!$B:$B,0)),"Não aberta"))</f>
        <v/>
      </c>
      <c r="BE240" s="7" t="str">
        <f>IF(A240="","",IFERROR(INDEX(SMP!$D:$D,MATCH(A240,SMP!$B:$B,0)),""))</f>
        <v/>
      </c>
      <c r="BF240" s="7" t="str">
        <f>IF(A240="","",IF(COUNTIFS(AVERBACOES!$B$2:$B$2000,A240,AVERBACOES!$Q$2:$Q$2000,"Averbado completo")+COUNTIFS(AVERBACOES!$B$2:$B$2000,A240,AVERBACOES!$Q$2:$Q$2000,"Averbado CRT")+COUNTIFS(AVERBACOES!$B$2:$B$2000,A240,AVERBACOES!$Q$2:$Q$2000,"Averbado CT-e")+COUNTIFS(AVERBACOES!$B$2:$B$2000,A240,AVERBACOES!$Q$2:$Q$2000,"Averbado MDF-e")+COUNTIFS(AVERBACOES!$B$2:$B$2000,A240,AVERBACOES!$Q$2:$Q$2000,"Averbado pelo embarcador")&gt;0,"Sim","Não"))</f>
        <v/>
      </c>
      <c r="BG240" s="7" t="str">
        <f>IF(A240="","",IFERROR(INDEX(AVERBACOES!$L:$L,MATCH(A240,AVERBACOES!$B:$B,0)),"—"))</f>
        <v/>
      </c>
      <c r="BH240" s="7"/>
      <c r="BI240" s="7"/>
      <c r="BJ240" s="7"/>
      <c r="BK240" s="7"/>
      <c r="BL240" s="7"/>
      <c r="BM240" s="7">
        <f t="shared" si="53"/>
        <v>0</v>
      </c>
      <c r="BN240" s="7" t="str">
        <f t="shared" si="54"/>
        <v/>
      </c>
      <c r="BO240" s="7" t="str">
        <f t="shared" si="55"/>
        <v/>
      </c>
      <c r="BP240" s="7" t="str">
        <f t="shared" si="56"/>
        <v/>
      </c>
      <c r="BQ240" s="7" t="str">
        <f t="shared" si="57"/>
        <v/>
      </c>
      <c r="BR240" s="12"/>
      <c r="BS240" s="7" t="str">
        <f t="shared" si="58"/>
        <v/>
      </c>
      <c r="BT240" s="7" t="str">
        <f>IF(C240="","",IF(BV240=0,"Sem posição registrada",IFERROR(INDEX(POSICOES!$E:$E,MATCH(C240&amp;"#"&amp;ROUND(BV240*1440,0),POSICOES!$R:$R,0)),"?")))</f>
        <v/>
      </c>
      <c r="BU240" s="7" t="str">
        <f>IF(OR(C240="",BV240=0),"",IFERROR(INDEX(POSICOES!$F:$F,MATCH(C240&amp;"#"&amp;ROUND(BV240*1440,0),POSICOES!$R:$R,0))&amp;"/"&amp;INDEX(POSICOES!$G:$G,MATCH(C240&amp;"#"&amp;ROUND(BV240*1440,0),POSICOES!$R:$R,0))&amp;" - "&amp;INDEX(POSICOES!$H:$H,MATCH(C240&amp;"#"&amp;ROUND(BV240*1440,0),POSICOES!$R:$R,0)),""))</f>
        <v/>
      </c>
      <c r="BV240" s="14">
        <f>IF(C240="",0,SUMPRODUCT(MAX((POSICOES!$C$2:$C$3000=C240)*POSICOES!$B$2:$B$3000)))</f>
        <v>0</v>
      </c>
      <c r="BW240" s="7" t="str">
        <f t="shared" ca="1" si="59"/>
        <v/>
      </c>
      <c r="BX240" s="7" t="str">
        <f t="shared" ca="1" si="60"/>
        <v/>
      </c>
      <c r="BY240" s="12"/>
      <c r="BZ240" s="12"/>
      <c r="CA240" s="7" t="str">
        <f>IF(A240="","",IF(COUNTIFS(FRONTEIRA!$B$2:$B$2000,A240,FRONTEIRA!$AA$2:$AA$2000,"Sim")=0,"",ROUND(SUMIFS(FRONTEIRA!$Y$2:$Y$2000,FRONTEIRA!$B$2:$B$2000,A240,FRONTEIRA!$AA$2:$AA$2000,"Sim"),1)))</f>
        <v/>
      </c>
      <c r="CB240" s="7" t="str">
        <f>IF(A240="","",IFERROR(INDEX(FRONTEIRA!$L:$L,MATCH(A240,FRONTEIRA!$B:$B,0)),""))</f>
        <v/>
      </c>
      <c r="CC240" s="7" t="str">
        <f>IF(A240="","",IF(COUNTIFS(OCORRENCIAS!$B$2:$B$2000,A240,OCORRENCIAS!$Z$2:$Z$2000,"Sim")&gt;0,"Sim","Não"))</f>
        <v/>
      </c>
      <c r="CD240" s="7" t="str">
        <f t="shared" si="61"/>
        <v/>
      </c>
      <c r="CE240" s="7"/>
      <c r="CF240" s="7" t="str">
        <f t="shared" ca="1" si="62"/>
        <v xml:space="preserve">Motorista GR; Motorista seguradora; Veículo GR; Checklist; Espelhamento; SMP; Averbação; </v>
      </c>
      <c r="CG240" s="7" t="str">
        <f t="shared" si="63"/>
        <v/>
      </c>
      <c r="CH240" s="7" t="str">
        <f t="shared" si="64"/>
        <v/>
      </c>
      <c r="CI240" s="7" t="str">
        <f t="shared" si="65"/>
        <v>Não</v>
      </c>
      <c r="CJ240" s="7" t="str">
        <f t="shared" si="66"/>
        <v/>
      </c>
      <c r="CK240" s="7"/>
      <c r="CL240" s="7"/>
      <c r="CM240" s="7"/>
      <c r="CN240" s="12"/>
      <c r="CO240" s="7"/>
      <c r="CP240" s="7" t="str">
        <f t="shared" ca="1" si="67"/>
        <v/>
      </c>
    </row>
    <row r="241" spans="1:94" x14ac:dyDescent="0.25">
      <c r="A241" s="7"/>
      <c r="B241" s="12"/>
      <c r="C241" s="7"/>
      <c r="D241" s="7"/>
      <c r="E241" s="7"/>
      <c r="F241" s="7" t="str">
        <f>IF(C241="","",IFERROR(INDEX(VEICULOS!$C:$C,MATCH(C241,VEICULOS!$A:$A,0)),"?")&amp;IF(D241="",""," + "&amp;IFERROR(INDEX(VEICULOS!$C:$C,MATCH(D241,VEICULOS!$A:$A,0)),"?"))&amp;IF(E241="",""," + "&amp;IFERROR(INDEX(VEICULOS!$C:$C,MATCH(E241,VEICULOS!$A:$A,0)),"?")))</f>
        <v/>
      </c>
      <c r="G241" s="7" t="str">
        <f>IF(C241="","",IFERROR(INDEX(VEICULOS!$I:$I,MATCH(C241,VEICULOS!$A:$A,0)),"Não cadastrado"))</f>
        <v/>
      </c>
      <c r="H241" s="7"/>
      <c r="I241" s="7" t="str">
        <f>IF(H241="","",IFERROR(INDEX(MOTORISTAS!$B:$B,MATCH(H241,MOTORISTAS!$A:$A,0)),"Não cadastrado"))</f>
        <v/>
      </c>
      <c r="J241" s="7"/>
      <c r="K241" s="7"/>
      <c r="L241" s="7" t="str">
        <f>IF(K241="","",IFERROR(INDEX(MOTORISTAS!$B:$B,MATCH(K241,MOTORISTAS!$A:$A,0)),"Não cadastrado"))</f>
        <v/>
      </c>
      <c r="M241" s="7" t="str">
        <f>IF(H241="","",IFERROR(INDEX(MOTORISTAS!$AA:$AA,MATCH(H241,MOTORISTAS!$A:$A,0)),"Não cadastrado"))</f>
        <v/>
      </c>
      <c r="N241" s="7" t="str">
        <f>IF(H241="","",IF(COUNTIFS(CONSULTAS!$C$2:$C$2000,H241,CONSULTAS!$E$2:$E$2000,"GR",CONSULTAS!$S$2:$S$2000,"Sim")&gt;0,"Sim","Não"))</f>
        <v/>
      </c>
      <c r="O241" s="7" t="str">
        <f>IF(H241="","",IFERROR(INDEX(CONSULTAS!$L:$L,MATCH(H241&amp;"#GR",CONSULTAS!$T:$T,0)),"—"))</f>
        <v/>
      </c>
      <c r="P241" s="13" t="str">
        <f>IF(H241="","",IFERROR(INDEX(CONSULTAS!$Q:$Q,MATCH(H241&amp;"#GR",CONSULTAS!$T:$T,0)),""))</f>
        <v/>
      </c>
      <c r="Q241" s="7" t="str">
        <f>IF(H241="","",IF(COUNTIFS(CONSULTAS!$C$2:$C$2000,H241,CONSULTAS!$E$2:$E$2000,"Seguradora",CONSULTAS!$S$2:$S$2000,"Sim")&gt;0,"Sim","Não"))</f>
        <v/>
      </c>
      <c r="R241" s="7" t="str">
        <f>IF(H241="","",IFERROR(INDEX(CONSULTAS!$L:$L,MATCH(H241&amp;"#Seguradora",CONSULTAS!$T:$T,0)),"—"))</f>
        <v/>
      </c>
      <c r="S241" s="13" t="str">
        <f>IF(H241="","",IFERROR(INDEX(CONSULTAS!$Q:$Q,MATCH(H241&amp;"#Seguradora",CONSULTAS!$T:$T,0)),""))</f>
        <v/>
      </c>
      <c r="T241" s="10" t="str">
        <f>IF(H241="","",IFERROR(INDEX(CONSULTAS!$N:$N,MATCH(H241&amp;"#GR",CONSULTAS!$T:$T,0)),""))</f>
        <v/>
      </c>
      <c r="U241" s="7" t="str">
        <f>IF(K241="","N/A",IF(AND(COUNTIFS(CONSULTAS!$C$2:$C$2000,K241,CONSULTAS!$E$2:$E$2000,"GR",CONSULTAS!$S$2:$S$2000,"Sim")&gt;0,COUNTIFS(CONSULTAS!$C$2:$C$2000,K241,CONSULTAS!$E$2:$E$2000,"Seguradora",CONSULTAS!$S$2:$S$2000,"Sim")&gt;0),"Sim","Não"))</f>
        <v>N/A</v>
      </c>
      <c r="V241" s="7" t="str">
        <f>IF(C241="","",IFERROR(INDEX(VEICULOS!$X:$X,MATCH(C241,VEICULOS!$A:$A,0)),"Não"))</f>
        <v/>
      </c>
      <c r="W241" s="7"/>
      <c r="X241" s="7"/>
      <c r="Y241" s="7"/>
      <c r="Z241" s="10"/>
      <c r="AA241" s="7"/>
      <c r="AB241" s="10" t="str">
        <f t="shared" si="51"/>
        <v/>
      </c>
      <c r="AC241" s="7">
        <f>IF(OR(Y241="",AB241=""),0,SUMPRODUCT((PGR_REGRAS!$C$2:$C$61=Y241)*(PGR_REGRAS!$D$2:$D$61&lt;=AB241)*(PGR_REGRAS!$E$2:$E$61&gt;=AB241)*(PGR_REGRAS!$C$2:$C$61&lt;&gt;"")*ROW(PGR_REGRAS!$C$2:$C$61)))</f>
        <v>0</v>
      </c>
      <c r="AD241" s="7" t="str">
        <f>IF(AC241=0,IF(Y241="","","Sem regra - consultar seguradora"),INDEX(PGR_REGRAS!$A:$A,AC241))</f>
        <v/>
      </c>
      <c r="AE241" s="7" t="str">
        <f>IF(AC241=0,"",INDEX(PGR_REGRAS!$T:$T,AC241))</f>
        <v/>
      </c>
      <c r="AF241" s="7" t="str">
        <f>IF(AC241=0,"",INDEX(PGR_REGRAS!$I:$I,AC241))</f>
        <v/>
      </c>
      <c r="AG241" s="7" t="str">
        <f>IF(AC241=0,"",INDEX(PGR_REGRAS!$K:$K,AC241))</f>
        <v/>
      </c>
      <c r="AH241" s="7" t="str">
        <f t="shared" si="52"/>
        <v/>
      </c>
      <c r="AI241" s="7"/>
      <c r="AJ241" s="7"/>
      <c r="AK241" s="7"/>
      <c r="AL241" s="7"/>
      <c r="AM241" s="7"/>
      <c r="AN241" s="7"/>
      <c r="AO241" s="13"/>
      <c r="AP241" s="12"/>
      <c r="AQ241" s="12"/>
      <c r="AR241" s="7" t="str">
        <f>IF(C241="","",IFERROR(INDEX(RASTREADORES!$F:$F,MATCH(C241&amp;"#Principal",RASTREADORES!$Y:$Y,0))&amp;" ("&amp;INDEX(RASTREADORES!$G:$G,MATCH(C241&amp;"#Principal",RASTREADORES!$Y:$Y,0))&amp;")","Sem rastreador principal"))</f>
        <v/>
      </c>
      <c r="AS241" s="7" t="str">
        <f>IF(C241="","",IFERROR(INDEX(RASTREADORES!$H:$H,MATCH(C241&amp;"#Principal",RASTREADORES!$Y:$Y,0)),"—"))</f>
        <v/>
      </c>
      <c r="AT241" s="7" t="str">
        <f>IF(C241="","",IFERROR(INDEX(RASTREADORES!$A:$A,MATCH(C241&amp;"#Redundante",RASTREADORES!$Y:$Y,0)),IFERROR(INDEX(RASTREADORES!$A:$A,MATCH(C241&amp;"#Isca retornável",RASTREADORES!$Y:$Y,0)),IFERROR(INDEX(RASTREADORES!$A:$A,MATCH(C241&amp;"#Isca descartável",RASTREADORES!$Y:$Y,0)),"Nenhum"))))</f>
        <v/>
      </c>
      <c r="AU241" s="7" t="str">
        <f>IF(C241="","",IFERROR(INDEX(RASTREADORES!$L:$L,MATCH(C241&amp;"#Principal",RASTREADORES!$Y:$Y,0)),""))</f>
        <v/>
      </c>
      <c r="AV241" s="7" t="str">
        <f>IF(C241="","",IF(COUNTIFS(ESPELHAMENTOS!$B$2:$B$2000,C241,ESPELHAMENTOS!$O$2:$O$2000,"Sim")&gt;0,"Sim","Não"))</f>
        <v/>
      </c>
      <c r="AW241" s="7" t="str">
        <f>IF(C241="","",COUNTIFS(ESPELHAMENTOS!$B$2:$B$2000,C241,ESPELHAMENTOS!$O$2:$O$2000,"Sim"))</f>
        <v/>
      </c>
      <c r="AX241" s="7" t="str">
        <f>IF(C241="","",IF(COUNTIFS(ESPELHAMENTOS!$B$2:$B$2000,C241,ESPELHAMENTOS!$O$2:$O$2000,"Sim",ESPELHAMENTOS!$E$2:$E$2000,"GR transportadora")&gt;0,"Sim","Não"))</f>
        <v/>
      </c>
      <c r="AY241" s="7" t="str">
        <f>IF(OR(AQ241="",C241=""),"",IFERROR(ROUND((AQ241-SUMPRODUCT(MIN((ESPELHAMENTOS!$C$2:$C$2000=A241)*ESPELHAMENTOS!$H$2:$H$2000+(ESPELHAMENTOS!$C$2:$C$2000&lt;&gt;A241)*99999)))*24,1),""))</f>
        <v/>
      </c>
      <c r="AZ241" s="7" t="str">
        <f ca="1">IF(C241="","",IF(COUNTIFS(CHECKLISTS!$B$2:$B$2000,C241,CHECKLISTS!$AH$2:$AH$2000,"Válido",CHECKLISTS!$AG$2:$AG$2000,"&gt;="&amp;INT(IF(AO241="",TODAY(),AO241)))+COUNTIFS(CHECKLISTS!$B$2:$B$2000,C241,CHECKLISTS!$AH$2:$AH$2000,"Vence &lt;=7d",CHECKLISTS!$AG$2:$AG$2000,"&gt;="&amp;INT(IF(AO241="",TODAY(),AO241)))&gt;0,"Sim","Não"))</f>
        <v/>
      </c>
      <c r="BA241" s="13" t="str">
        <f>IF(C241="","",IF(COUNTIFS(CHECKLISTS!$B$2:$B$2000,C241,CHECKLISTS!$AF$2:$AF$2000,"Aprovado")=0,"",SUMPRODUCT(MAX((CHECKLISTS!$B$2:$B$2000=C241)*CHECKLISTS!$AG$2:$AG$2000))))</f>
        <v/>
      </c>
      <c r="BB241" s="7" t="str">
        <f>IF(A241="","",IF(COUNTIFS(SMP!$B$2:$B$2000,A241,SMP!$I$2:$I$2000,"Liberada")+COUNTIFS(SMP!$B$2:$B$2000,A241,SMP!$I$2:$I$2000,"Em andamento")+COUNTIFS(SMP!$B$2:$B$2000,A241,SMP!$I$2:$I$2000,"Finalizada")&gt;0,"Sim","Não"))</f>
        <v/>
      </c>
      <c r="BC241" s="7" t="str">
        <f>IF(A241="","",IFERROR(INDEX(SMP!$A:$A,MATCH(A241,SMP!$B:$B,0)),"—"))</f>
        <v/>
      </c>
      <c r="BD241" s="7" t="str">
        <f>IF(A241="","",IFERROR(INDEX(SMP!$I:$I,MATCH(A241,SMP!$B:$B,0)),"Não aberta"))</f>
        <v/>
      </c>
      <c r="BE241" s="7" t="str">
        <f>IF(A241="","",IFERROR(INDEX(SMP!$D:$D,MATCH(A241,SMP!$B:$B,0)),""))</f>
        <v/>
      </c>
      <c r="BF241" s="7" t="str">
        <f>IF(A241="","",IF(COUNTIFS(AVERBACOES!$B$2:$B$2000,A241,AVERBACOES!$Q$2:$Q$2000,"Averbado completo")+COUNTIFS(AVERBACOES!$B$2:$B$2000,A241,AVERBACOES!$Q$2:$Q$2000,"Averbado CRT")+COUNTIFS(AVERBACOES!$B$2:$B$2000,A241,AVERBACOES!$Q$2:$Q$2000,"Averbado CT-e")+COUNTIFS(AVERBACOES!$B$2:$B$2000,A241,AVERBACOES!$Q$2:$Q$2000,"Averbado MDF-e")+COUNTIFS(AVERBACOES!$B$2:$B$2000,A241,AVERBACOES!$Q$2:$Q$2000,"Averbado pelo embarcador")&gt;0,"Sim","Não"))</f>
        <v/>
      </c>
      <c r="BG241" s="7" t="str">
        <f>IF(A241="","",IFERROR(INDEX(AVERBACOES!$L:$L,MATCH(A241,AVERBACOES!$B:$B,0)),"—"))</f>
        <v/>
      </c>
      <c r="BH241" s="7"/>
      <c r="BI241" s="7"/>
      <c r="BJ241" s="7"/>
      <c r="BK241" s="7"/>
      <c r="BL241" s="7"/>
      <c r="BM241" s="7">
        <f t="shared" si="53"/>
        <v>0</v>
      </c>
      <c r="BN241" s="7" t="str">
        <f t="shared" si="54"/>
        <v/>
      </c>
      <c r="BO241" s="7" t="str">
        <f t="shared" si="55"/>
        <v/>
      </c>
      <c r="BP241" s="7" t="str">
        <f t="shared" si="56"/>
        <v/>
      </c>
      <c r="BQ241" s="7" t="str">
        <f t="shared" si="57"/>
        <v/>
      </c>
      <c r="BR241" s="12"/>
      <c r="BS241" s="7" t="str">
        <f t="shared" si="58"/>
        <v/>
      </c>
      <c r="BT241" s="7" t="str">
        <f>IF(C241="","",IF(BV241=0,"Sem posição registrada",IFERROR(INDEX(POSICOES!$E:$E,MATCH(C241&amp;"#"&amp;ROUND(BV241*1440,0),POSICOES!$R:$R,0)),"?")))</f>
        <v/>
      </c>
      <c r="BU241" s="7" t="str">
        <f>IF(OR(C241="",BV241=0),"",IFERROR(INDEX(POSICOES!$F:$F,MATCH(C241&amp;"#"&amp;ROUND(BV241*1440,0),POSICOES!$R:$R,0))&amp;"/"&amp;INDEX(POSICOES!$G:$G,MATCH(C241&amp;"#"&amp;ROUND(BV241*1440,0),POSICOES!$R:$R,0))&amp;" - "&amp;INDEX(POSICOES!$H:$H,MATCH(C241&amp;"#"&amp;ROUND(BV241*1440,0),POSICOES!$R:$R,0)),""))</f>
        <v/>
      </c>
      <c r="BV241" s="14">
        <f>IF(C241="",0,SUMPRODUCT(MAX((POSICOES!$C$2:$C$3000=C241)*POSICOES!$B$2:$B$3000)))</f>
        <v>0</v>
      </c>
      <c r="BW241" s="7" t="str">
        <f t="shared" ca="1" si="59"/>
        <v/>
      </c>
      <c r="BX241" s="7" t="str">
        <f t="shared" ca="1" si="60"/>
        <v/>
      </c>
      <c r="BY241" s="12"/>
      <c r="BZ241" s="12"/>
      <c r="CA241" s="7" t="str">
        <f>IF(A241="","",IF(COUNTIFS(FRONTEIRA!$B$2:$B$2000,A241,FRONTEIRA!$AA$2:$AA$2000,"Sim")=0,"",ROUND(SUMIFS(FRONTEIRA!$Y$2:$Y$2000,FRONTEIRA!$B$2:$B$2000,A241,FRONTEIRA!$AA$2:$AA$2000,"Sim"),1)))</f>
        <v/>
      </c>
      <c r="CB241" s="7" t="str">
        <f>IF(A241="","",IFERROR(INDEX(FRONTEIRA!$L:$L,MATCH(A241,FRONTEIRA!$B:$B,0)),""))</f>
        <v/>
      </c>
      <c r="CC241" s="7" t="str">
        <f>IF(A241="","",IF(COUNTIFS(OCORRENCIAS!$B$2:$B$2000,A241,OCORRENCIAS!$Z$2:$Z$2000,"Sim")&gt;0,"Sim","Não"))</f>
        <v/>
      </c>
      <c r="CD241" s="7" t="str">
        <f t="shared" si="61"/>
        <v/>
      </c>
      <c r="CE241" s="7"/>
      <c r="CF241" s="7" t="str">
        <f t="shared" ca="1" si="62"/>
        <v xml:space="preserve">Motorista GR; Motorista seguradora; Veículo GR; Checklist; Espelhamento; SMP; Averbação; </v>
      </c>
      <c r="CG241" s="7" t="str">
        <f t="shared" si="63"/>
        <v/>
      </c>
      <c r="CH241" s="7" t="str">
        <f t="shared" si="64"/>
        <v/>
      </c>
      <c r="CI241" s="7" t="str">
        <f t="shared" si="65"/>
        <v>Não</v>
      </c>
      <c r="CJ241" s="7" t="str">
        <f t="shared" si="66"/>
        <v/>
      </c>
      <c r="CK241" s="7"/>
      <c r="CL241" s="7"/>
      <c r="CM241" s="7"/>
      <c r="CN241" s="12"/>
      <c r="CO241" s="7"/>
      <c r="CP241" s="7" t="str">
        <f t="shared" ca="1" si="67"/>
        <v/>
      </c>
    </row>
    <row r="242" spans="1:94" x14ac:dyDescent="0.25">
      <c r="A242" s="7"/>
      <c r="B242" s="12"/>
      <c r="C242" s="7"/>
      <c r="D242" s="7"/>
      <c r="E242" s="7"/>
      <c r="F242" s="7" t="str">
        <f>IF(C242="","",IFERROR(INDEX(VEICULOS!$C:$C,MATCH(C242,VEICULOS!$A:$A,0)),"?")&amp;IF(D242="",""," + "&amp;IFERROR(INDEX(VEICULOS!$C:$C,MATCH(D242,VEICULOS!$A:$A,0)),"?"))&amp;IF(E242="",""," + "&amp;IFERROR(INDEX(VEICULOS!$C:$C,MATCH(E242,VEICULOS!$A:$A,0)),"?")))</f>
        <v/>
      </c>
      <c r="G242" s="7" t="str">
        <f>IF(C242="","",IFERROR(INDEX(VEICULOS!$I:$I,MATCH(C242,VEICULOS!$A:$A,0)),"Não cadastrado"))</f>
        <v/>
      </c>
      <c r="H242" s="7"/>
      <c r="I242" s="7" t="str">
        <f>IF(H242="","",IFERROR(INDEX(MOTORISTAS!$B:$B,MATCH(H242,MOTORISTAS!$A:$A,0)),"Não cadastrado"))</f>
        <v/>
      </c>
      <c r="J242" s="7"/>
      <c r="K242" s="7"/>
      <c r="L242" s="7" t="str">
        <f>IF(K242="","",IFERROR(INDEX(MOTORISTAS!$B:$B,MATCH(K242,MOTORISTAS!$A:$A,0)),"Não cadastrado"))</f>
        <v/>
      </c>
      <c r="M242" s="7" t="str">
        <f>IF(H242="","",IFERROR(INDEX(MOTORISTAS!$AA:$AA,MATCH(H242,MOTORISTAS!$A:$A,0)),"Não cadastrado"))</f>
        <v/>
      </c>
      <c r="N242" s="7" t="str">
        <f>IF(H242="","",IF(COUNTIFS(CONSULTAS!$C$2:$C$2000,H242,CONSULTAS!$E$2:$E$2000,"GR",CONSULTAS!$S$2:$S$2000,"Sim")&gt;0,"Sim","Não"))</f>
        <v/>
      </c>
      <c r="O242" s="7" t="str">
        <f>IF(H242="","",IFERROR(INDEX(CONSULTAS!$L:$L,MATCH(H242&amp;"#GR",CONSULTAS!$T:$T,0)),"—"))</f>
        <v/>
      </c>
      <c r="P242" s="13" t="str">
        <f>IF(H242="","",IFERROR(INDEX(CONSULTAS!$Q:$Q,MATCH(H242&amp;"#GR",CONSULTAS!$T:$T,0)),""))</f>
        <v/>
      </c>
      <c r="Q242" s="7" t="str">
        <f>IF(H242="","",IF(COUNTIFS(CONSULTAS!$C$2:$C$2000,H242,CONSULTAS!$E$2:$E$2000,"Seguradora",CONSULTAS!$S$2:$S$2000,"Sim")&gt;0,"Sim","Não"))</f>
        <v/>
      </c>
      <c r="R242" s="7" t="str">
        <f>IF(H242="","",IFERROR(INDEX(CONSULTAS!$L:$L,MATCH(H242&amp;"#Seguradora",CONSULTAS!$T:$T,0)),"—"))</f>
        <v/>
      </c>
      <c r="S242" s="13" t="str">
        <f>IF(H242="","",IFERROR(INDEX(CONSULTAS!$Q:$Q,MATCH(H242&amp;"#Seguradora",CONSULTAS!$T:$T,0)),""))</f>
        <v/>
      </c>
      <c r="T242" s="10" t="str">
        <f>IF(H242="","",IFERROR(INDEX(CONSULTAS!$N:$N,MATCH(H242&amp;"#GR",CONSULTAS!$T:$T,0)),""))</f>
        <v/>
      </c>
      <c r="U242" s="7" t="str">
        <f>IF(K242="","N/A",IF(AND(COUNTIFS(CONSULTAS!$C$2:$C$2000,K242,CONSULTAS!$E$2:$E$2000,"GR",CONSULTAS!$S$2:$S$2000,"Sim")&gt;0,COUNTIFS(CONSULTAS!$C$2:$C$2000,K242,CONSULTAS!$E$2:$E$2000,"Seguradora",CONSULTAS!$S$2:$S$2000,"Sim")&gt;0),"Sim","Não"))</f>
        <v>N/A</v>
      </c>
      <c r="V242" s="7" t="str">
        <f>IF(C242="","",IFERROR(INDEX(VEICULOS!$X:$X,MATCH(C242,VEICULOS!$A:$A,0)),"Não"))</f>
        <v/>
      </c>
      <c r="W242" s="7"/>
      <c r="X242" s="7"/>
      <c r="Y242" s="7"/>
      <c r="Z242" s="10"/>
      <c r="AA242" s="7"/>
      <c r="AB242" s="10" t="str">
        <f t="shared" si="51"/>
        <v/>
      </c>
      <c r="AC242" s="7">
        <f>IF(OR(Y242="",AB242=""),0,SUMPRODUCT((PGR_REGRAS!$C$2:$C$61=Y242)*(PGR_REGRAS!$D$2:$D$61&lt;=AB242)*(PGR_REGRAS!$E$2:$E$61&gt;=AB242)*(PGR_REGRAS!$C$2:$C$61&lt;&gt;"")*ROW(PGR_REGRAS!$C$2:$C$61)))</f>
        <v>0</v>
      </c>
      <c r="AD242" s="7" t="str">
        <f>IF(AC242=0,IF(Y242="","","Sem regra - consultar seguradora"),INDEX(PGR_REGRAS!$A:$A,AC242))</f>
        <v/>
      </c>
      <c r="AE242" s="7" t="str">
        <f>IF(AC242=0,"",INDEX(PGR_REGRAS!$T:$T,AC242))</f>
        <v/>
      </c>
      <c r="AF242" s="7" t="str">
        <f>IF(AC242=0,"",INDEX(PGR_REGRAS!$I:$I,AC242))</f>
        <v/>
      </c>
      <c r="AG242" s="7" t="str">
        <f>IF(AC242=0,"",INDEX(PGR_REGRAS!$K:$K,AC242))</f>
        <v/>
      </c>
      <c r="AH242" s="7" t="str">
        <f t="shared" si="52"/>
        <v/>
      </c>
      <c r="AI242" s="7"/>
      <c r="AJ242" s="7"/>
      <c r="AK242" s="7"/>
      <c r="AL242" s="7"/>
      <c r="AM242" s="7"/>
      <c r="AN242" s="7"/>
      <c r="AO242" s="13"/>
      <c r="AP242" s="12"/>
      <c r="AQ242" s="12"/>
      <c r="AR242" s="7" t="str">
        <f>IF(C242="","",IFERROR(INDEX(RASTREADORES!$F:$F,MATCH(C242&amp;"#Principal",RASTREADORES!$Y:$Y,0))&amp;" ("&amp;INDEX(RASTREADORES!$G:$G,MATCH(C242&amp;"#Principal",RASTREADORES!$Y:$Y,0))&amp;")","Sem rastreador principal"))</f>
        <v/>
      </c>
      <c r="AS242" s="7" t="str">
        <f>IF(C242="","",IFERROR(INDEX(RASTREADORES!$H:$H,MATCH(C242&amp;"#Principal",RASTREADORES!$Y:$Y,0)),"—"))</f>
        <v/>
      </c>
      <c r="AT242" s="7" t="str">
        <f>IF(C242="","",IFERROR(INDEX(RASTREADORES!$A:$A,MATCH(C242&amp;"#Redundante",RASTREADORES!$Y:$Y,0)),IFERROR(INDEX(RASTREADORES!$A:$A,MATCH(C242&amp;"#Isca retornável",RASTREADORES!$Y:$Y,0)),IFERROR(INDEX(RASTREADORES!$A:$A,MATCH(C242&amp;"#Isca descartável",RASTREADORES!$Y:$Y,0)),"Nenhum"))))</f>
        <v/>
      </c>
      <c r="AU242" s="7" t="str">
        <f>IF(C242="","",IFERROR(INDEX(RASTREADORES!$L:$L,MATCH(C242&amp;"#Principal",RASTREADORES!$Y:$Y,0)),""))</f>
        <v/>
      </c>
      <c r="AV242" s="7" t="str">
        <f>IF(C242="","",IF(COUNTIFS(ESPELHAMENTOS!$B$2:$B$2000,C242,ESPELHAMENTOS!$O$2:$O$2000,"Sim")&gt;0,"Sim","Não"))</f>
        <v/>
      </c>
      <c r="AW242" s="7" t="str">
        <f>IF(C242="","",COUNTIFS(ESPELHAMENTOS!$B$2:$B$2000,C242,ESPELHAMENTOS!$O$2:$O$2000,"Sim"))</f>
        <v/>
      </c>
      <c r="AX242" s="7" t="str">
        <f>IF(C242="","",IF(COUNTIFS(ESPELHAMENTOS!$B$2:$B$2000,C242,ESPELHAMENTOS!$O$2:$O$2000,"Sim",ESPELHAMENTOS!$E$2:$E$2000,"GR transportadora")&gt;0,"Sim","Não"))</f>
        <v/>
      </c>
      <c r="AY242" s="7" t="str">
        <f>IF(OR(AQ242="",C242=""),"",IFERROR(ROUND((AQ242-SUMPRODUCT(MIN((ESPELHAMENTOS!$C$2:$C$2000=A242)*ESPELHAMENTOS!$H$2:$H$2000+(ESPELHAMENTOS!$C$2:$C$2000&lt;&gt;A242)*99999)))*24,1),""))</f>
        <v/>
      </c>
      <c r="AZ242" s="7" t="str">
        <f ca="1">IF(C242="","",IF(COUNTIFS(CHECKLISTS!$B$2:$B$2000,C242,CHECKLISTS!$AH$2:$AH$2000,"Válido",CHECKLISTS!$AG$2:$AG$2000,"&gt;="&amp;INT(IF(AO242="",TODAY(),AO242)))+COUNTIFS(CHECKLISTS!$B$2:$B$2000,C242,CHECKLISTS!$AH$2:$AH$2000,"Vence &lt;=7d",CHECKLISTS!$AG$2:$AG$2000,"&gt;="&amp;INT(IF(AO242="",TODAY(),AO242)))&gt;0,"Sim","Não"))</f>
        <v/>
      </c>
      <c r="BA242" s="13" t="str">
        <f>IF(C242="","",IF(COUNTIFS(CHECKLISTS!$B$2:$B$2000,C242,CHECKLISTS!$AF$2:$AF$2000,"Aprovado")=0,"",SUMPRODUCT(MAX((CHECKLISTS!$B$2:$B$2000=C242)*CHECKLISTS!$AG$2:$AG$2000))))</f>
        <v/>
      </c>
      <c r="BB242" s="7" t="str">
        <f>IF(A242="","",IF(COUNTIFS(SMP!$B$2:$B$2000,A242,SMP!$I$2:$I$2000,"Liberada")+COUNTIFS(SMP!$B$2:$B$2000,A242,SMP!$I$2:$I$2000,"Em andamento")+COUNTIFS(SMP!$B$2:$B$2000,A242,SMP!$I$2:$I$2000,"Finalizada")&gt;0,"Sim","Não"))</f>
        <v/>
      </c>
      <c r="BC242" s="7" t="str">
        <f>IF(A242="","",IFERROR(INDEX(SMP!$A:$A,MATCH(A242,SMP!$B:$B,0)),"—"))</f>
        <v/>
      </c>
      <c r="BD242" s="7" t="str">
        <f>IF(A242="","",IFERROR(INDEX(SMP!$I:$I,MATCH(A242,SMP!$B:$B,0)),"Não aberta"))</f>
        <v/>
      </c>
      <c r="BE242" s="7" t="str">
        <f>IF(A242="","",IFERROR(INDEX(SMP!$D:$D,MATCH(A242,SMP!$B:$B,0)),""))</f>
        <v/>
      </c>
      <c r="BF242" s="7" t="str">
        <f>IF(A242="","",IF(COUNTIFS(AVERBACOES!$B$2:$B$2000,A242,AVERBACOES!$Q$2:$Q$2000,"Averbado completo")+COUNTIFS(AVERBACOES!$B$2:$B$2000,A242,AVERBACOES!$Q$2:$Q$2000,"Averbado CRT")+COUNTIFS(AVERBACOES!$B$2:$B$2000,A242,AVERBACOES!$Q$2:$Q$2000,"Averbado CT-e")+COUNTIFS(AVERBACOES!$B$2:$B$2000,A242,AVERBACOES!$Q$2:$Q$2000,"Averbado MDF-e")+COUNTIFS(AVERBACOES!$B$2:$B$2000,A242,AVERBACOES!$Q$2:$Q$2000,"Averbado pelo embarcador")&gt;0,"Sim","Não"))</f>
        <v/>
      </c>
      <c r="BG242" s="7" t="str">
        <f>IF(A242="","",IFERROR(INDEX(AVERBACOES!$L:$L,MATCH(A242,AVERBACOES!$B:$B,0)),"—"))</f>
        <v/>
      </c>
      <c r="BH242" s="7"/>
      <c r="BI242" s="7"/>
      <c r="BJ242" s="7"/>
      <c r="BK242" s="7"/>
      <c r="BL242" s="7"/>
      <c r="BM242" s="7">
        <f t="shared" si="53"/>
        <v>0</v>
      </c>
      <c r="BN242" s="7" t="str">
        <f t="shared" si="54"/>
        <v/>
      </c>
      <c r="BO242" s="7" t="str">
        <f t="shared" si="55"/>
        <v/>
      </c>
      <c r="BP242" s="7" t="str">
        <f t="shared" si="56"/>
        <v/>
      </c>
      <c r="BQ242" s="7" t="str">
        <f t="shared" si="57"/>
        <v/>
      </c>
      <c r="BR242" s="12"/>
      <c r="BS242" s="7" t="str">
        <f t="shared" si="58"/>
        <v/>
      </c>
      <c r="BT242" s="7" t="str">
        <f>IF(C242="","",IF(BV242=0,"Sem posição registrada",IFERROR(INDEX(POSICOES!$E:$E,MATCH(C242&amp;"#"&amp;ROUND(BV242*1440,0),POSICOES!$R:$R,0)),"?")))</f>
        <v/>
      </c>
      <c r="BU242" s="7" t="str">
        <f>IF(OR(C242="",BV242=0),"",IFERROR(INDEX(POSICOES!$F:$F,MATCH(C242&amp;"#"&amp;ROUND(BV242*1440,0),POSICOES!$R:$R,0))&amp;"/"&amp;INDEX(POSICOES!$G:$G,MATCH(C242&amp;"#"&amp;ROUND(BV242*1440,0),POSICOES!$R:$R,0))&amp;" - "&amp;INDEX(POSICOES!$H:$H,MATCH(C242&amp;"#"&amp;ROUND(BV242*1440,0),POSICOES!$R:$R,0)),""))</f>
        <v/>
      </c>
      <c r="BV242" s="14">
        <f>IF(C242="",0,SUMPRODUCT(MAX((POSICOES!$C$2:$C$3000=C242)*POSICOES!$B$2:$B$3000)))</f>
        <v>0</v>
      </c>
      <c r="BW242" s="7" t="str">
        <f t="shared" ca="1" si="59"/>
        <v/>
      </c>
      <c r="BX242" s="7" t="str">
        <f t="shared" ca="1" si="60"/>
        <v/>
      </c>
      <c r="BY242" s="12"/>
      <c r="BZ242" s="12"/>
      <c r="CA242" s="7" t="str">
        <f>IF(A242="","",IF(COUNTIFS(FRONTEIRA!$B$2:$B$2000,A242,FRONTEIRA!$AA$2:$AA$2000,"Sim")=0,"",ROUND(SUMIFS(FRONTEIRA!$Y$2:$Y$2000,FRONTEIRA!$B$2:$B$2000,A242,FRONTEIRA!$AA$2:$AA$2000,"Sim"),1)))</f>
        <v/>
      </c>
      <c r="CB242" s="7" t="str">
        <f>IF(A242="","",IFERROR(INDEX(FRONTEIRA!$L:$L,MATCH(A242,FRONTEIRA!$B:$B,0)),""))</f>
        <v/>
      </c>
      <c r="CC242" s="7" t="str">
        <f>IF(A242="","",IF(COUNTIFS(OCORRENCIAS!$B$2:$B$2000,A242,OCORRENCIAS!$Z$2:$Z$2000,"Sim")&gt;0,"Sim","Não"))</f>
        <v/>
      </c>
      <c r="CD242" s="7" t="str">
        <f t="shared" si="61"/>
        <v/>
      </c>
      <c r="CE242" s="7"/>
      <c r="CF242" s="7" t="str">
        <f t="shared" ca="1" si="62"/>
        <v xml:space="preserve">Motorista GR; Motorista seguradora; Veículo GR; Checklist; Espelhamento; SMP; Averbação; </v>
      </c>
      <c r="CG242" s="7" t="str">
        <f t="shared" si="63"/>
        <v/>
      </c>
      <c r="CH242" s="7" t="str">
        <f t="shared" si="64"/>
        <v/>
      </c>
      <c r="CI242" s="7" t="str">
        <f t="shared" si="65"/>
        <v>Não</v>
      </c>
      <c r="CJ242" s="7" t="str">
        <f t="shared" si="66"/>
        <v/>
      </c>
      <c r="CK242" s="7"/>
      <c r="CL242" s="7"/>
      <c r="CM242" s="7"/>
      <c r="CN242" s="12"/>
      <c r="CO242" s="7"/>
      <c r="CP242" s="7" t="str">
        <f t="shared" ca="1" si="67"/>
        <v/>
      </c>
    </row>
    <row r="243" spans="1:94" x14ac:dyDescent="0.25">
      <c r="A243" s="7"/>
      <c r="B243" s="12"/>
      <c r="C243" s="7"/>
      <c r="D243" s="7"/>
      <c r="E243" s="7"/>
      <c r="F243" s="7" t="str">
        <f>IF(C243="","",IFERROR(INDEX(VEICULOS!$C:$C,MATCH(C243,VEICULOS!$A:$A,0)),"?")&amp;IF(D243="",""," + "&amp;IFERROR(INDEX(VEICULOS!$C:$C,MATCH(D243,VEICULOS!$A:$A,0)),"?"))&amp;IF(E243="",""," + "&amp;IFERROR(INDEX(VEICULOS!$C:$C,MATCH(E243,VEICULOS!$A:$A,0)),"?")))</f>
        <v/>
      </c>
      <c r="G243" s="7" t="str">
        <f>IF(C243="","",IFERROR(INDEX(VEICULOS!$I:$I,MATCH(C243,VEICULOS!$A:$A,0)),"Não cadastrado"))</f>
        <v/>
      </c>
      <c r="H243" s="7"/>
      <c r="I243" s="7" t="str">
        <f>IF(H243="","",IFERROR(INDEX(MOTORISTAS!$B:$B,MATCH(H243,MOTORISTAS!$A:$A,0)),"Não cadastrado"))</f>
        <v/>
      </c>
      <c r="J243" s="7"/>
      <c r="K243" s="7"/>
      <c r="L243" s="7" t="str">
        <f>IF(K243="","",IFERROR(INDEX(MOTORISTAS!$B:$B,MATCH(K243,MOTORISTAS!$A:$A,0)),"Não cadastrado"))</f>
        <v/>
      </c>
      <c r="M243" s="7" t="str">
        <f>IF(H243="","",IFERROR(INDEX(MOTORISTAS!$AA:$AA,MATCH(H243,MOTORISTAS!$A:$A,0)),"Não cadastrado"))</f>
        <v/>
      </c>
      <c r="N243" s="7" t="str">
        <f>IF(H243="","",IF(COUNTIFS(CONSULTAS!$C$2:$C$2000,H243,CONSULTAS!$E$2:$E$2000,"GR",CONSULTAS!$S$2:$S$2000,"Sim")&gt;0,"Sim","Não"))</f>
        <v/>
      </c>
      <c r="O243" s="7" t="str">
        <f>IF(H243="","",IFERROR(INDEX(CONSULTAS!$L:$L,MATCH(H243&amp;"#GR",CONSULTAS!$T:$T,0)),"—"))</f>
        <v/>
      </c>
      <c r="P243" s="13" t="str">
        <f>IF(H243="","",IFERROR(INDEX(CONSULTAS!$Q:$Q,MATCH(H243&amp;"#GR",CONSULTAS!$T:$T,0)),""))</f>
        <v/>
      </c>
      <c r="Q243" s="7" t="str">
        <f>IF(H243="","",IF(COUNTIFS(CONSULTAS!$C$2:$C$2000,H243,CONSULTAS!$E$2:$E$2000,"Seguradora",CONSULTAS!$S$2:$S$2000,"Sim")&gt;0,"Sim","Não"))</f>
        <v/>
      </c>
      <c r="R243" s="7" t="str">
        <f>IF(H243="","",IFERROR(INDEX(CONSULTAS!$L:$L,MATCH(H243&amp;"#Seguradora",CONSULTAS!$T:$T,0)),"—"))</f>
        <v/>
      </c>
      <c r="S243" s="13" t="str">
        <f>IF(H243="","",IFERROR(INDEX(CONSULTAS!$Q:$Q,MATCH(H243&amp;"#Seguradora",CONSULTAS!$T:$T,0)),""))</f>
        <v/>
      </c>
      <c r="T243" s="10" t="str">
        <f>IF(H243="","",IFERROR(INDEX(CONSULTAS!$N:$N,MATCH(H243&amp;"#GR",CONSULTAS!$T:$T,0)),""))</f>
        <v/>
      </c>
      <c r="U243" s="7" t="str">
        <f>IF(K243="","N/A",IF(AND(COUNTIFS(CONSULTAS!$C$2:$C$2000,K243,CONSULTAS!$E$2:$E$2000,"GR",CONSULTAS!$S$2:$S$2000,"Sim")&gt;0,COUNTIFS(CONSULTAS!$C$2:$C$2000,K243,CONSULTAS!$E$2:$E$2000,"Seguradora",CONSULTAS!$S$2:$S$2000,"Sim")&gt;0),"Sim","Não"))</f>
        <v>N/A</v>
      </c>
      <c r="V243" s="7" t="str">
        <f>IF(C243="","",IFERROR(INDEX(VEICULOS!$X:$X,MATCH(C243,VEICULOS!$A:$A,0)),"Não"))</f>
        <v/>
      </c>
      <c r="W243" s="7"/>
      <c r="X243" s="7"/>
      <c r="Y243" s="7"/>
      <c r="Z243" s="10"/>
      <c r="AA243" s="7"/>
      <c r="AB243" s="10" t="str">
        <f t="shared" si="51"/>
        <v/>
      </c>
      <c r="AC243" s="7">
        <f>IF(OR(Y243="",AB243=""),0,SUMPRODUCT((PGR_REGRAS!$C$2:$C$61=Y243)*(PGR_REGRAS!$D$2:$D$61&lt;=AB243)*(PGR_REGRAS!$E$2:$E$61&gt;=AB243)*(PGR_REGRAS!$C$2:$C$61&lt;&gt;"")*ROW(PGR_REGRAS!$C$2:$C$61)))</f>
        <v>0</v>
      </c>
      <c r="AD243" s="7" t="str">
        <f>IF(AC243=0,IF(Y243="","","Sem regra - consultar seguradora"),INDEX(PGR_REGRAS!$A:$A,AC243))</f>
        <v/>
      </c>
      <c r="AE243" s="7" t="str">
        <f>IF(AC243=0,"",INDEX(PGR_REGRAS!$T:$T,AC243))</f>
        <v/>
      </c>
      <c r="AF243" s="7" t="str">
        <f>IF(AC243=0,"",INDEX(PGR_REGRAS!$I:$I,AC243))</f>
        <v/>
      </c>
      <c r="AG243" s="7" t="str">
        <f>IF(AC243=0,"",INDEX(PGR_REGRAS!$K:$K,AC243))</f>
        <v/>
      </c>
      <c r="AH243" s="7" t="str">
        <f t="shared" si="52"/>
        <v/>
      </c>
      <c r="AI243" s="7"/>
      <c r="AJ243" s="7"/>
      <c r="AK243" s="7"/>
      <c r="AL243" s="7"/>
      <c r="AM243" s="7"/>
      <c r="AN243" s="7"/>
      <c r="AO243" s="13"/>
      <c r="AP243" s="12"/>
      <c r="AQ243" s="12"/>
      <c r="AR243" s="7" t="str">
        <f>IF(C243="","",IFERROR(INDEX(RASTREADORES!$F:$F,MATCH(C243&amp;"#Principal",RASTREADORES!$Y:$Y,0))&amp;" ("&amp;INDEX(RASTREADORES!$G:$G,MATCH(C243&amp;"#Principal",RASTREADORES!$Y:$Y,0))&amp;")","Sem rastreador principal"))</f>
        <v/>
      </c>
      <c r="AS243" s="7" t="str">
        <f>IF(C243="","",IFERROR(INDEX(RASTREADORES!$H:$H,MATCH(C243&amp;"#Principal",RASTREADORES!$Y:$Y,0)),"—"))</f>
        <v/>
      </c>
      <c r="AT243" s="7" t="str">
        <f>IF(C243="","",IFERROR(INDEX(RASTREADORES!$A:$A,MATCH(C243&amp;"#Redundante",RASTREADORES!$Y:$Y,0)),IFERROR(INDEX(RASTREADORES!$A:$A,MATCH(C243&amp;"#Isca retornável",RASTREADORES!$Y:$Y,0)),IFERROR(INDEX(RASTREADORES!$A:$A,MATCH(C243&amp;"#Isca descartável",RASTREADORES!$Y:$Y,0)),"Nenhum"))))</f>
        <v/>
      </c>
      <c r="AU243" s="7" t="str">
        <f>IF(C243="","",IFERROR(INDEX(RASTREADORES!$L:$L,MATCH(C243&amp;"#Principal",RASTREADORES!$Y:$Y,0)),""))</f>
        <v/>
      </c>
      <c r="AV243" s="7" t="str">
        <f>IF(C243="","",IF(COUNTIFS(ESPELHAMENTOS!$B$2:$B$2000,C243,ESPELHAMENTOS!$O$2:$O$2000,"Sim")&gt;0,"Sim","Não"))</f>
        <v/>
      </c>
      <c r="AW243" s="7" t="str">
        <f>IF(C243="","",COUNTIFS(ESPELHAMENTOS!$B$2:$B$2000,C243,ESPELHAMENTOS!$O$2:$O$2000,"Sim"))</f>
        <v/>
      </c>
      <c r="AX243" s="7" t="str">
        <f>IF(C243="","",IF(COUNTIFS(ESPELHAMENTOS!$B$2:$B$2000,C243,ESPELHAMENTOS!$O$2:$O$2000,"Sim",ESPELHAMENTOS!$E$2:$E$2000,"GR transportadora")&gt;0,"Sim","Não"))</f>
        <v/>
      </c>
      <c r="AY243" s="7" t="str">
        <f>IF(OR(AQ243="",C243=""),"",IFERROR(ROUND((AQ243-SUMPRODUCT(MIN((ESPELHAMENTOS!$C$2:$C$2000=A243)*ESPELHAMENTOS!$H$2:$H$2000+(ESPELHAMENTOS!$C$2:$C$2000&lt;&gt;A243)*99999)))*24,1),""))</f>
        <v/>
      </c>
      <c r="AZ243" s="7" t="str">
        <f ca="1">IF(C243="","",IF(COUNTIFS(CHECKLISTS!$B$2:$B$2000,C243,CHECKLISTS!$AH$2:$AH$2000,"Válido",CHECKLISTS!$AG$2:$AG$2000,"&gt;="&amp;INT(IF(AO243="",TODAY(),AO243)))+COUNTIFS(CHECKLISTS!$B$2:$B$2000,C243,CHECKLISTS!$AH$2:$AH$2000,"Vence &lt;=7d",CHECKLISTS!$AG$2:$AG$2000,"&gt;="&amp;INT(IF(AO243="",TODAY(),AO243)))&gt;0,"Sim","Não"))</f>
        <v/>
      </c>
      <c r="BA243" s="13" t="str">
        <f>IF(C243="","",IF(COUNTIFS(CHECKLISTS!$B$2:$B$2000,C243,CHECKLISTS!$AF$2:$AF$2000,"Aprovado")=0,"",SUMPRODUCT(MAX((CHECKLISTS!$B$2:$B$2000=C243)*CHECKLISTS!$AG$2:$AG$2000))))</f>
        <v/>
      </c>
      <c r="BB243" s="7" t="str">
        <f>IF(A243="","",IF(COUNTIFS(SMP!$B$2:$B$2000,A243,SMP!$I$2:$I$2000,"Liberada")+COUNTIFS(SMP!$B$2:$B$2000,A243,SMP!$I$2:$I$2000,"Em andamento")+COUNTIFS(SMP!$B$2:$B$2000,A243,SMP!$I$2:$I$2000,"Finalizada")&gt;0,"Sim","Não"))</f>
        <v/>
      </c>
      <c r="BC243" s="7" t="str">
        <f>IF(A243="","",IFERROR(INDEX(SMP!$A:$A,MATCH(A243,SMP!$B:$B,0)),"—"))</f>
        <v/>
      </c>
      <c r="BD243" s="7" t="str">
        <f>IF(A243="","",IFERROR(INDEX(SMP!$I:$I,MATCH(A243,SMP!$B:$B,0)),"Não aberta"))</f>
        <v/>
      </c>
      <c r="BE243" s="7" t="str">
        <f>IF(A243="","",IFERROR(INDEX(SMP!$D:$D,MATCH(A243,SMP!$B:$B,0)),""))</f>
        <v/>
      </c>
      <c r="BF243" s="7" t="str">
        <f>IF(A243="","",IF(COUNTIFS(AVERBACOES!$B$2:$B$2000,A243,AVERBACOES!$Q$2:$Q$2000,"Averbado completo")+COUNTIFS(AVERBACOES!$B$2:$B$2000,A243,AVERBACOES!$Q$2:$Q$2000,"Averbado CRT")+COUNTIFS(AVERBACOES!$B$2:$B$2000,A243,AVERBACOES!$Q$2:$Q$2000,"Averbado CT-e")+COUNTIFS(AVERBACOES!$B$2:$B$2000,A243,AVERBACOES!$Q$2:$Q$2000,"Averbado MDF-e")+COUNTIFS(AVERBACOES!$B$2:$B$2000,A243,AVERBACOES!$Q$2:$Q$2000,"Averbado pelo embarcador")&gt;0,"Sim","Não"))</f>
        <v/>
      </c>
      <c r="BG243" s="7" t="str">
        <f>IF(A243="","",IFERROR(INDEX(AVERBACOES!$L:$L,MATCH(A243,AVERBACOES!$B:$B,0)),"—"))</f>
        <v/>
      </c>
      <c r="BH243" s="7"/>
      <c r="BI243" s="7"/>
      <c r="BJ243" s="7"/>
      <c r="BK243" s="7"/>
      <c r="BL243" s="7"/>
      <c r="BM243" s="7">
        <f t="shared" si="53"/>
        <v>0</v>
      </c>
      <c r="BN243" s="7" t="str">
        <f t="shared" si="54"/>
        <v/>
      </c>
      <c r="BO243" s="7" t="str">
        <f t="shared" si="55"/>
        <v/>
      </c>
      <c r="BP243" s="7" t="str">
        <f t="shared" si="56"/>
        <v/>
      </c>
      <c r="BQ243" s="7" t="str">
        <f t="shared" si="57"/>
        <v/>
      </c>
      <c r="BR243" s="12"/>
      <c r="BS243" s="7" t="str">
        <f t="shared" si="58"/>
        <v/>
      </c>
      <c r="BT243" s="7" t="str">
        <f>IF(C243="","",IF(BV243=0,"Sem posição registrada",IFERROR(INDEX(POSICOES!$E:$E,MATCH(C243&amp;"#"&amp;ROUND(BV243*1440,0),POSICOES!$R:$R,0)),"?")))</f>
        <v/>
      </c>
      <c r="BU243" s="7" t="str">
        <f>IF(OR(C243="",BV243=0),"",IFERROR(INDEX(POSICOES!$F:$F,MATCH(C243&amp;"#"&amp;ROUND(BV243*1440,0),POSICOES!$R:$R,0))&amp;"/"&amp;INDEX(POSICOES!$G:$G,MATCH(C243&amp;"#"&amp;ROUND(BV243*1440,0),POSICOES!$R:$R,0))&amp;" - "&amp;INDEX(POSICOES!$H:$H,MATCH(C243&amp;"#"&amp;ROUND(BV243*1440,0),POSICOES!$R:$R,0)),""))</f>
        <v/>
      </c>
      <c r="BV243" s="14">
        <f>IF(C243="",0,SUMPRODUCT(MAX((POSICOES!$C$2:$C$3000=C243)*POSICOES!$B$2:$B$3000)))</f>
        <v>0</v>
      </c>
      <c r="BW243" s="7" t="str">
        <f t="shared" ca="1" si="59"/>
        <v/>
      </c>
      <c r="BX243" s="7" t="str">
        <f t="shared" ca="1" si="60"/>
        <v/>
      </c>
      <c r="BY243" s="12"/>
      <c r="BZ243" s="12"/>
      <c r="CA243" s="7" t="str">
        <f>IF(A243="","",IF(COUNTIFS(FRONTEIRA!$B$2:$B$2000,A243,FRONTEIRA!$AA$2:$AA$2000,"Sim")=0,"",ROUND(SUMIFS(FRONTEIRA!$Y$2:$Y$2000,FRONTEIRA!$B$2:$B$2000,A243,FRONTEIRA!$AA$2:$AA$2000,"Sim"),1)))</f>
        <v/>
      </c>
      <c r="CB243" s="7" t="str">
        <f>IF(A243="","",IFERROR(INDEX(FRONTEIRA!$L:$L,MATCH(A243,FRONTEIRA!$B:$B,0)),""))</f>
        <v/>
      </c>
      <c r="CC243" s="7" t="str">
        <f>IF(A243="","",IF(COUNTIFS(OCORRENCIAS!$B$2:$B$2000,A243,OCORRENCIAS!$Z$2:$Z$2000,"Sim")&gt;0,"Sim","Não"))</f>
        <v/>
      </c>
      <c r="CD243" s="7" t="str">
        <f t="shared" si="61"/>
        <v/>
      </c>
      <c r="CE243" s="7"/>
      <c r="CF243" s="7" t="str">
        <f t="shared" ca="1" si="62"/>
        <v xml:space="preserve">Motorista GR; Motorista seguradora; Veículo GR; Checklist; Espelhamento; SMP; Averbação; </v>
      </c>
      <c r="CG243" s="7" t="str">
        <f t="shared" si="63"/>
        <v/>
      </c>
      <c r="CH243" s="7" t="str">
        <f t="shared" si="64"/>
        <v/>
      </c>
      <c r="CI243" s="7" t="str">
        <f t="shared" si="65"/>
        <v>Não</v>
      </c>
      <c r="CJ243" s="7" t="str">
        <f t="shared" si="66"/>
        <v/>
      </c>
      <c r="CK243" s="7"/>
      <c r="CL243" s="7"/>
      <c r="CM243" s="7"/>
      <c r="CN243" s="12"/>
      <c r="CO243" s="7"/>
      <c r="CP243" s="7" t="str">
        <f t="shared" ca="1" si="67"/>
        <v/>
      </c>
    </row>
    <row r="244" spans="1:94" x14ac:dyDescent="0.25">
      <c r="A244" s="7"/>
      <c r="B244" s="12"/>
      <c r="C244" s="7"/>
      <c r="D244" s="7"/>
      <c r="E244" s="7"/>
      <c r="F244" s="7" t="str">
        <f>IF(C244="","",IFERROR(INDEX(VEICULOS!$C:$C,MATCH(C244,VEICULOS!$A:$A,0)),"?")&amp;IF(D244="",""," + "&amp;IFERROR(INDEX(VEICULOS!$C:$C,MATCH(D244,VEICULOS!$A:$A,0)),"?"))&amp;IF(E244="",""," + "&amp;IFERROR(INDEX(VEICULOS!$C:$C,MATCH(E244,VEICULOS!$A:$A,0)),"?")))</f>
        <v/>
      </c>
      <c r="G244" s="7" t="str">
        <f>IF(C244="","",IFERROR(INDEX(VEICULOS!$I:$I,MATCH(C244,VEICULOS!$A:$A,0)),"Não cadastrado"))</f>
        <v/>
      </c>
      <c r="H244" s="7"/>
      <c r="I244" s="7" t="str">
        <f>IF(H244="","",IFERROR(INDEX(MOTORISTAS!$B:$B,MATCH(H244,MOTORISTAS!$A:$A,0)),"Não cadastrado"))</f>
        <v/>
      </c>
      <c r="J244" s="7"/>
      <c r="K244" s="7"/>
      <c r="L244" s="7" t="str">
        <f>IF(K244="","",IFERROR(INDEX(MOTORISTAS!$B:$B,MATCH(K244,MOTORISTAS!$A:$A,0)),"Não cadastrado"))</f>
        <v/>
      </c>
      <c r="M244" s="7" t="str">
        <f>IF(H244="","",IFERROR(INDEX(MOTORISTAS!$AA:$AA,MATCH(H244,MOTORISTAS!$A:$A,0)),"Não cadastrado"))</f>
        <v/>
      </c>
      <c r="N244" s="7" t="str">
        <f>IF(H244="","",IF(COUNTIFS(CONSULTAS!$C$2:$C$2000,H244,CONSULTAS!$E$2:$E$2000,"GR",CONSULTAS!$S$2:$S$2000,"Sim")&gt;0,"Sim","Não"))</f>
        <v/>
      </c>
      <c r="O244" s="7" t="str">
        <f>IF(H244="","",IFERROR(INDEX(CONSULTAS!$L:$L,MATCH(H244&amp;"#GR",CONSULTAS!$T:$T,0)),"—"))</f>
        <v/>
      </c>
      <c r="P244" s="13" t="str">
        <f>IF(H244="","",IFERROR(INDEX(CONSULTAS!$Q:$Q,MATCH(H244&amp;"#GR",CONSULTAS!$T:$T,0)),""))</f>
        <v/>
      </c>
      <c r="Q244" s="7" t="str">
        <f>IF(H244="","",IF(COUNTIFS(CONSULTAS!$C$2:$C$2000,H244,CONSULTAS!$E$2:$E$2000,"Seguradora",CONSULTAS!$S$2:$S$2000,"Sim")&gt;0,"Sim","Não"))</f>
        <v/>
      </c>
      <c r="R244" s="7" t="str">
        <f>IF(H244="","",IFERROR(INDEX(CONSULTAS!$L:$L,MATCH(H244&amp;"#Seguradora",CONSULTAS!$T:$T,0)),"—"))</f>
        <v/>
      </c>
      <c r="S244" s="13" t="str">
        <f>IF(H244="","",IFERROR(INDEX(CONSULTAS!$Q:$Q,MATCH(H244&amp;"#Seguradora",CONSULTAS!$T:$T,0)),""))</f>
        <v/>
      </c>
      <c r="T244" s="10" t="str">
        <f>IF(H244="","",IFERROR(INDEX(CONSULTAS!$N:$N,MATCH(H244&amp;"#GR",CONSULTAS!$T:$T,0)),""))</f>
        <v/>
      </c>
      <c r="U244" s="7" t="str">
        <f>IF(K244="","N/A",IF(AND(COUNTIFS(CONSULTAS!$C$2:$C$2000,K244,CONSULTAS!$E$2:$E$2000,"GR",CONSULTAS!$S$2:$S$2000,"Sim")&gt;0,COUNTIFS(CONSULTAS!$C$2:$C$2000,K244,CONSULTAS!$E$2:$E$2000,"Seguradora",CONSULTAS!$S$2:$S$2000,"Sim")&gt;0),"Sim","Não"))</f>
        <v>N/A</v>
      </c>
      <c r="V244" s="7" t="str">
        <f>IF(C244="","",IFERROR(INDEX(VEICULOS!$X:$X,MATCH(C244,VEICULOS!$A:$A,0)),"Não"))</f>
        <v/>
      </c>
      <c r="W244" s="7"/>
      <c r="X244" s="7"/>
      <c r="Y244" s="7"/>
      <c r="Z244" s="10"/>
      <c r="AA244" s="7"/>
      <c r="AB244" s="10" t="str">
        <f t="shared" si="51"/>
        <v/>
      </c>
      <c r="AC244" s="7">
        <f>IF(OR(Y244="",AB244=""),0,SUMPRODUCT((PGR_REGRAS!$C$2:$C$61=Y244)*(PGR_REGRAS!$D$2:$D$61&lt;=AB244)*(PGR_REGRAS!$E$2:$E$61&gt;=AB244)*(PGR_REGRAS!$C$2:$C$61&lt;&gt;"")*ROW(PGR_REGRAS!$C$2:$C$61)))</f>
        <v>0</v>
      </c>
      <c r="AD244" s="7" t="str">
        <f>IF(AC244=0,IF(Y244="","","Sem regra - consultar seguradora"),INDEX(PGR_REGRAS!$A:$A,AC244))</f>
        <v/>
      </c>
      <c r="AE244" s="7" t="str">
        <f>IF(AC244=0,"",INDEX(PGR_REGRAS!$T:$T,AC244))</f>
        <v/>
      </c>
      <c r="AF244" s="7" t="str">
        <f>IF(AC244=0,"",INDEX(PGR_REGRAS!$I:$I,AC244))</f>
        <v/>
      </c>
      <c r="AG244" s="7" t="str">
        <f>IF(AC244=0,"",INDEX(PGR_REGRAS!$K:$K,AC244))</f>
        <v/>
      </c>
      <c r="AH244" s="7" t="str">
        <f t="shared" si="52"/>
        <v/>
      </c>
      <c r="AI244" s="7"/>
      <c r="AJ244" s="7"/>
      <c r="AK244" s="7"/>
      <c r="AL244" s="7"/>
      <c r="AM244" s="7"/>
      <c r="AN244" s="7"/>
      <c r="AO244" s="13"/>
      <c r="AP244" s="12"/>
      <c r="AQ244" s="12"/>
      <c r="AR244" s="7" t="str">
        <f>IF(C244="","",IFERROR(INDEX(RASTREADORES!$F:$F,MATCH(C244&amp;"#Principal",RASTREADORES!$Y:$Y,0))&amp;" ("&amp;INDEX(RASTREADORES!$G:$G,MATCH(C244&amp;"#Principal",RASTREADORES!$Y:$Y,0))&amp;")","Sem rastreador principal"))</f>
        <v/>
      </c>
      <c r="AS244" s="7" t="str">
        <f>IF(C244="","",IFERROR(INDEX(RASTREADORES!$H:$H,MATCH(C244&amp;"#Principal",RASTREADORES!$Y:$Y,0)),"—"))</f>
        <v/>
      </c>
      <c r="AT244" s="7" t="str">
        <f>IF(C244="","",IFERROR(INDEX(RASTREADORES!$A:$A,MATCH(C244&amp;"#Redundante",RASTREADORES!$Y:$Y,0)),IFERROR(INDEX(RASTREADORES!$A:$A,MATCH(C244&amp;"#Isca retornável",RASTREADORES!$Y:$Y,0)),IFERROR(INDEX(RASTREADORES!$A:$A,MATCH(C244&amp;"#Isca descartável",RASTREADORES!$Y:$Y,0)),"Nenhum"))))</f>
        <v/>
      </c>
      <c r="AU244" s="7" t="str">
        <f>IF(C244="","",IFERROR(INDEX(RASTREADORES!$L:$L,MATCH(C244&amp;"#Principal",RASTREADORES!$Y:$Y,0)),""))</f>
        <v/>
      </c>
      <c r="AV244" s="7" t="str">
        <f>IF(C244="","",IF(COUNTIFS(ESPELHAMENTOS!$B$2:$B$2000,C244,ESPELHAMENTOS!$O$2:$O$2000,"Sim")&gt;0,"Sim","Não"))</f>
        <v/>
      </c>
      <c r="AW244" s="7" t="str">
        <f>IF(C244="","",COUNTIFS(ESPELHAMENTOS!$B$2:$B$2000,C244,ESPELHAMENTOS!$O$2:$O$2000,"Sim"))</f>
        <v/>
      </c>
      <c r="AX244" s="7" t="str">
        <f>IF(C244="","",IF(COUNTIFS(ESPELHAMENTOS!$B$2:$B$2000,C244,ESPELHAMENTOS!$O$2:$O$2000,"Sim",ESPELHAMENTOS!$E$2:$E$2000,"GR transportadora")&gt;0,"Sim","Não"))</f>
        <v/>
      </c>
      <c r="AY244" s="7" t="str">
        <f>IF(OR(AQ244="",C244=""),"",IFERROR(ROUND((AQ244-SUMPRODUCT(MIN((ESPELHAMENTOS!$C$2:$C$2000=A244)*ESPELHAMENTOS!$H$2:$H$2000+(ESPELHAMENTOS!$C$2:$C$2000&lt;&gt;A244)*99999)))*24,1),""))</f>
        <v/>
      </c>
      <c r="AZ244" s="7" t="str">
        <f ca="1">IF(C244="","",IF(COUNTIFS(CHECKLISTS!$B$2:$B$2000,C244,CHECKLISTS!$AH$2:$AH$2000,"Válido",CHECKLISTS!$AG$2:$AG$2000,"&gt;="&amp;INT(IF(AO244="",TODAY(),AO244)))+COUNTIFS(CHECKLISTS!$B$2:$B$2000,C244,CHECKLISTS!$AH$2:$AH$2000,"Vence &lt;=7d",CHECKLISTS!$AG$2:$AG$2000,"&gt;="&amp;INT(IF(AO244="",TODAY(),AO244)))&gt;0,"Sim","Não"))</f>
        <v/>
      </c>
      <c r="BA244" s="13" t="str">
        <f>IF(C244="","",IF(COUNTIFS(CHECKLISTS!$B$2:$B$2000,C244,CHECKLISTS!$AF$2:$AF$2000,"Aprovado")=0,"",SUMPRODUCT(MAX((CHECKLISTS!$B$2:$B$2000=C244)*CHECKLISTS!$AG$2:$AG$2000))))</f>
        <v/>
      </c>
      <c r="BB244" s="7" t="str">
        <f>IF(A244="","",IF(COUNTIFS(SMP!$B$2:$B$2000,A244,SMP!$I$2:$I$2000,"Liberada")+COUNTIFS(SMP!$B$2:$B$2000,A244,SMP!$I$2:$I$2000,"Em andamento")+COUNTIFS(SMP!$B$2:$B$2000,A244,SMP!$I$2:$I$2000,"Finalizada")&gt;0,"Sim","Não"))</f>
        <v/>
      </c>
      <c r="BC244" s="7" t="str">
        <f>IF(A244="","",IFERROR(INDEX(SMP!$A:$A,MATCH(A244,SMP!$B:$B,0)),"—"))</f>
        <v/>
      </c>
      <c r="BD244" s="7" t="str">
        <f>IF(A244="","",IFERROR(INDEX(SMP!$I:$I,MATCH(A244,SMP!$B:$B,0)),"Não aberta"))</f>
        <v/>
      </c>
      <c r="BE244" s="7" t="str">
        <f>IF(A244="","",IFERROR(INDEX(SMP!$D:$D,MATCH(A244,SMP!$B:$B,0)),""))</f>
        <v/>
      </c>
      <c r="BF244" s="7" t="str">
        <f>IF(A244="","",IF(COUNTIFS(AVERBACOES!$B$2:$B$2000,A244,AVERBACOES!$Q$2:$Q$2000,"Averbado completo")+COUNTIFS(AVERBACOES!$B$2:$B$2000,A244,AVERBACOES!$Q$2:$Q$2000,"Averbado CRT")+COUNTIFS(AVERBACOES!$B$2:$B$2000,A244,AVERBACOES!$Q$2:$Q$2000,"Averbado CT-e")+COUNTIFS(AVERBACOES!$B$2:$B$2000,A244,AVERBACOES!$Q$2:$Q$2000,"Averbado MDF-e")+COUNTIFS(AVERBACOES!$B$2:$B$2000,A244,AVERBACOES!$Q$2:$Q$2000,"Averbado pelo embarcador")&gt;0,"Sim","Não"))</f>
        <v/>
      </c>
      <c r="BG244" s="7" t="str">
        <f>IF(A244="","",IFERROR(INDEX(AVERBACOES!$L:$L,MATCH(A244,AVERBACOES!$B:$B,0)),"—"))</f>
        <v/>
      </c>
      <c r="BH244" s="7"/>
      <c r="BI244" s="7"/>
      <c r="BJ244" s="7"/>
      <c r="BK244" s="7"/>
      <c r="BL244" s="7"/>
      <c r="BM244" s="7">
        <f t="shared" si="53"/>
        <v>0</v>
      </c>
      <c r="BN244" s="7" t="str">
        <f t="shared" si="54"/>
        <v/>
      </c>
      <c r="BO244" s="7" t="str">
        <f t="shared" si="55"/>
        <v/>
      </c>
      <c r="BP244" s="7" t="str">
        <f t="shared" si="56"/>
        <v/>
      </c>
      <c r="BQ244" s="7" t="str">
        <f t="shared" si="57"/>
        <v/>
      </c>
      <c r="BR244" s="12"/>
      <c r="BS244" s="7" t="str">
        <f t="shared" si="58"/>
        <v/>
      </c>
      <c r="BT244" s="7" t="str">
        <f>IF(C244="","",IF(BV244=0,"Sem posição registrada",IFERROR(INDEX(POSICOES!$E:$E,MATCH(C244&amp;"#"&amp;ROUND(BV244*1440,0),POSICOES!$R:$R,0)),"?")))</f>
        <v/>
      </c>
      <c r="BU244" s="7" t="str">
        <f>IF(OR(C244="",BV244=0),"",IFERROR(INDEX(POSICOES!$F:$F,MATCH(C244&amp;"#"&amp;ROUND(BV244*1440,0),POSICOES!$R:$R,0))&amp;"/"&amp;INDEX(POSICOES!$G:$G,MATCH(C244&amp;"#"&amp;ROUND(BV244*1440,0),POSICOES!$R:$R,0))&amp;" - "&amp;INDEX(POSICOES!$H:$H,MATCH(C244&amp;"#"&amp;ROUND(BV244*1440,0),POSICOES!$R:$R,0)),""))</f>
        <v/>
      </c>
      <c r="BV244" s="14">
        <f>IF(C244="",0,SUMPRODUCT(MAX((POSICOES!$C$2:$C$3000=C244)*POSICOES!$B$2:$B$3000)))</f>
        <v>0</v>
      </c>
      <c r="BW244" s="7" t="str">
        <f t="shared" ca="1" si="59"/>
        <v/>
      </c>
      <c r="BX244" s="7" t="str">
        <f t="shared" ca="1" si="60"/>
        <v/>
      </c>
      <c r="BY244" s="12"/>
      <c r="BZ244" s="12"/>
      <c r="CA244" s="7" t="str">
        <f>IF(A244="","",IF(COUNTIFS(FRONTEIRA!$B$2:$B$2000,A244,FRONTEIRA!$AA$2:$AA$2000,"Sim")=0,"",ROUND(SUMIFS(FRONTEIRA!$Y$2:$Y$2000,FRONTEIRA!$B$2:$B$2000,A244,FRONTEIRA!$AA$2:$AA$2000,"Sim"),1)))</f>
        <v/>
      </c>
      <c r="CB244" s="7" t="str">
        <f>IF(A244="","",IFERROR(INDEX(FRONTEIRA!$L:$L,MATCH(A244,FRONTEIRA!$B:$B,0)),""))</f>
        <v/>
      </c>
      <c r="CC244" s="7" t="str">
        <f>IF(A244="","",IF(COUNTIFS(OCORRENCIAS!$B$2:$B$2000,A244,OCORRENCIAS!$Z$2:$Z$2000,"Sim")&gt;0,"Sim","Não"))</f>
        <v/>
      </c>
      <c r="CD244" s="7" t="str">
        <f t="shared" si="61"/>
        <v/>
      </c>
      <c r="CE244" s="7"/>
      <c r="CF244" s="7" t="str">
        <f t="shared" ca="1" si="62"/>
        <v xml:space="preserve">Motorista GR; Motorista seguradora; Veículo GR; Checklist; Espelhamento; SMP; Averbação; </v>
      </c>
      <c r="CG244" s="7" t="str">
        <f t="shared" si="63"/>
        <v/>
      </c>
      <c r="CH244" s="7" t="str">
        <f t="shared" si="64"/>
        <v/>
      </c>
      <c r="CI244" s="7" t="str">
        <f t="shared" si="65"/>
        <v>Não</v>
      </c>
      <c r="CJ244" s="7" t="str">
        <f t="shared" si="66"/>
        <v/>
      </c>
      <c r="CK244" s="7"/>
      <c r="CL244" s="7"/>
      <c r="CM244" s="7"/>
      <c r="CN244" s="12"/>
      <c r="CO244" s="7"/>
      <c r="CP244" s="7" t="str">
        <f t="shared" ca="1" si="67"/>
        <v/>
      </c>
    </row>
    <row r="245" spans="1:94" x14ac:dyDescent="0.25">
      <c r="A245" s="7"/>
      <c r="B245" s="12"/>
      <c r="C245" s="7"/>
      <c r="D245" s="7"/>
      <c r="E245" s="7"/>
      <c r="F245" s="7" t="str">
        <f>IF(C245="","",IFERROR(INDEX(VEICULOS!$C:$C,MATCH(C245,VEICULOS!$A:$A,0)),"?")&amp;IF(D245="",""," + "&amp;IFERROR(INDEX(VEICULOS!$C:$C,MATCH(D245,VEICULOS!$A:$A,0)),"?"))&amp;IF(E245="",""," + "&amp;IFERROR(INDEX(VEICULOS!$C:$C,MATCH(E245,VEICULOS!$A:$A,0)),"?")))</f>
        <v/>
      </c>
      <c r="G245" s="7" t="str">
        <f>IF(C245="","",IFERROR(INDEX(VEICULOS!$I:$I,MATCH(C245,VEICULOS!$A:$A,0)),"Não cadastrado"))</f>
        <v/>
      </c>
      <c r="H245" s="7"/>
      <c r="I245" s="7" t="str">
        <f>IF(H245="","",IFERROR(INDEX(MOTORISTAS!$B:$B,MATCH(H245,MOTORISTAS!$A:$A,0)),"Não cadastrado"))</f>
        <v/>
      </c>
      <c r="J245" s="7"/>
      <c r="K245" s="7"/>
      <c r="L245" s="7" t="str">
        <f>IF(K245="","",IFERROR(INDEX(MOTORISTAS!$B:$B,MATCH(K245,MOTORISTAS!$A:$A,0)),"Não cadastrado"))</f>
        <v/>
      </c>
      <c r="M245" s="7" t="str">
        <f>IF(H245="","",IFERROR(INDEX(MOTORISTAS!$AA:$AA,MATCH(H245,MOTORISTAS!$A:$A,0)),"Não cadastrado"))</f>
        <v/>
      </c>
      <c r="N245" s="7" t="str">
        <f>IF(H245="","",IF(COUNTIFS(CONSULTAS!$C$2:$C$2000,H245,CONSULTAS!$E$2:$E$2000,"GR",CONSULTAS!$S$2:$S$2000,"Sim")&gt;0,"Sim","Não"))</f>
        <v/>
      </c>
      <c r="O245" s="7" t="str">
        <f>IF(H245="","",IFERROR(INDEX(CONSULTAS!$L:$L,MATCH(H245&amp;"#GR",CONSULTAS!$T:$T,0)),"—"))</f>
        <v/>
      </c>
      <c r="P245" s="13" t="str">
        <f>IF(H245="","",IFERROR(INDEX(CONSULTAS!$Q:$Q,MATCH(H245&amp;"#GR",CONSULTAS!$T:$T,0)),""))</f>
        <v/>
      </c>
      <c r="Q245" s="7" t="str">
        <f>IF(H245="","",IF(COUNTIFS(CONSULTAS!$C$2:$C$2000,H245,CONSULTAS!$E$2:$E$2000,"Seguradora",CONSULTAS!$S$2:$S$2000,"Sim")&gt;0,"Sim","Não"))</f>
        <v/>
      </c>
      <c r="R245" s="7" t="str">
        <f>IF(H245="","",IFERROR(INDEX(CONSULTAS!$L:$L,MATCH(H245&amp;"#Seguradora",CONSULTAS!$T:$T,0)),"—"))</f>
        <v/>
      </c>
      <c r="S245" s="13" t="str">
        <f>IF(H245="","",IFERROR(INDEX(CONSULTAS!$Q:$Q,MATCH(H245&amp;"#Seguradora",CONSULTAS!$T:$T,0)),""))</f>
        <v/>
      </c>
      <c r="T245" s="10" t="str">
        <f>IF(H245="","",IFERROR(INDEX(CONSULTAS!$N:$N,MATCH(H245&amp;"#GR",CONSULTAS!$T:$T,0)),""))</f>
        <v/>
      </c>
      <c r="U245" s="7" t="str">
        <f>IF(K245="","N/A",IF(AND(COUNTIFS(CONSULTAS!$C$2:$C$2000,K245,CONSULTAS!$E$2:$E$2000,"GR",CONSULTAS!$S$2:$S$2000,"Sim")&gt;0,COUNTIFS(CONSULTAS!$C$2:$C$2000,K245,CONSULTAS!$E$2:$E$2000,"Seguradora",CONSULTAS!$S$2:$S$2000,"Sim")&gt;0),"Sim","Não"))</f>
        <v>N/A</v>
      </c>
      <c r="V245" s="7" t="str">
        <f>IF(C245="","",IFERROR(INDEX(VEICULOS!$X:$X,MATCH(C245,VEICULOS!$A:$A,0)),"Não"))</f>
        <v/>
      </c>
      <c r="W245" s="7"/>
      <c r="X245" s="7"/>
      <c r="Y245" s="7"/>
      <c r="Z245" s="10"/>
      <c r="AA245" s="7"/>
      <c r="AB245" s="10" t="str">
        <f t="shared" si="51"/>
        <v/>
      </c>
      <c r="AC245" s="7">
        <f>IF(OR(Y245="",AB245=""),0,SUMPRODUCT((PGR_REGRAS!$C$2:$C$61=Y245)*(PGR_REGRAS!$D$2:$D$61&lt;=AB245)*(PGR_REGRAS!$E$2:$E$61&gt;=AB245)*(PGR_REGRAS!$C$2:$C$61&lt;&gt;"")*ROW(PGR_REGRAS!$C$2:$C$61)))</f>
        <v>0</v>
      </c>
      <c r="AD245" s="7" t="str">
        <f>IF(AC245=0,IF(Y245="","","Sem regra - consultar seguradora"),INDEX(PGR_REGRAS!$A:$A,AC245))</f>
        <v/>
      </c>
      <c r="AE245" s="7" t="str">
        <f>IF(AC245=0,"",INDEX(PGR_REGRAS!$T:$T,AC245))</f>
        <v/>
      </c>
      <c r="AF245" s="7" t="str">
        <f>IF(AC245=0,"",INDEX(PGR_REGRAS!$I:$I,AC245))</f>
        <v/>
      </c>
      <c r="AG245" s="7" t="str">
        <f>IF(AC245=0,"",INDEX(PGR_REGRAS!$K:$K,AC245))</f>
        <v/>
      </c>
      <c r="AH245" s="7" t="str">
        <f t="shared" si="52"/>
        <v/>
      </c>
      <c r="AI245" s="7"/>
      <c r="AJ245" s="7"/>
      <c r="AK245" s="7"/>
      <c r="AL245" s="7"/>
      <c r="AM245" s="7"/>
      <c r="AN245" s="7"/>
      <c r="AO245" s="13"/>
      <c r="AP245" s="12"/>
      <c r="AQ245" s="12"/>
      <c r="AR245" s="7" t="str">
        <f>IF(C245="","",IFERROR(INDEX(RASTREADORES!$F:$F,MATCH(C245&amp;"#Principal",RASTREADORES!$Y:$Y,0))&amp;" ("&amp;INDEX(RASTREADORES!$G:$G,MATCH(C245&amp;"#Principal",RASTREADORES!$Y:$Y,0))&amp;")","Sem rastreador principal"))</f>
        <v/>
      </c>
      <c r="AS245" s="7" t="str">
        <f>IF(C245="","",IFERROR(INDEX(RASTREADORES!$H:$H,MATCH(C245&amp;"#Principal",RASTREADORES!$Y:$Y,0)),"—"))</f>
        <v/>
      </c>
      <c r="AT245" s="7" t="str">
        <f>IF(C245="","",IFERROR(INDEX(RASTREADORES!$A:$A,MATCH(C245&amp;"#Redundante",RASTREADORES!$Y:$Y,0)),IFERROR(INDEX(RASTREADORES!$A:$A,MATCH(C245&amp;"#Isca retornável",RASTREADORES!$Y:$Y,0)),IFERROR(INDEX(RASTREADORES!$A:$A,MATCH(C245&amp;"#Isca descartável",RASTREADORES!$Y:$Y,0)),"Nenhum"))))</f>
        <v/>
      </c>
      <c r="AU245" s="7" t="str">
        <f>IF(C245="","",IFERROR(INDEX(RASTREADORES!$L:$L,MATCH(C245&amp;"#Principal",RASTREADORES!$Y:$Y,0)),""))</f>
        <v/>
      </c>
      <c r="AV245" s="7" t="str">
        <f>IF(C245="","",IF(COUNTIFS(ESPELHAMENTOS!$B$2:$B$2000,C245,ESPELHAMENTOS!$O$2:$O$2000,"Sim")&gt;0,"Sim","Não"))</f>
        <v/>
      </c>
      <c r="AW245" s="7" t="str">
        <f>IF(C245="","",COUNTIFS(ESPELHAMENTOS!$B$2:$B$2000,C245,ESPELHAMENTOS!$O$2:$O$2000,"Sim"))</f>
        <v/>
      </c>
      <c r="AX245" s="7" t="str">
        <f>IF(C245="","",IF(COUNTIFS(ESPELHAMENTOS!$B$2:$B$2000,C245,ESPELHAMENTOS!$O$2:$O$2000,"Sim",ESPELHAMENTOS!$E$2:$E$2000,"GR transportadora")&gt;0,"Sim","Não"))</f>
        <v/>
      </c>
      <c r="AY245" s="7" t="str">
        <f>IF(OR(AQ245="",C245=""),"",IFERROR(ROUND((AQ245-SUMPRODUCT(MIN((ESPELHAMENTOS!$C$2:$C$2000=A245)*ESPELHAMENTOS!$H$2:$H$2000+(ESPELHAMENTOS!$C$2:$C$2000&lt;&gt;A245)*99999)))*24,1),""))</f>
        <v/>
      </c>
      <c r="AZ245" s="7" t="str">
        <f ca="1">IF(C245="","",IF(COUNTIFS(CHECKLISTS!$B$2:$B$2000,C245,CHECKLISTS!$AH$2:$AH$2000,"Válido",CHECKLISTS!$AG$2:$AG$2000,"&gt;="&amp;INT(IF(AO245="",TODAY(),AO245)))+COUNTIFS(CHECKLISTS!$B$2:$B$2000,C245,CHECKLISTS!$AH$2:$AH$2000,"Vence &lt;=7d",CHECKLISTS!$AG$2:$AG$2000,"&gt;="&amp;INT(IF(AO245="",TODAY(),AO245)))&gt;0,"Sim","Não"))</f>
        <v/>
      </c>
      <c r="BA245" s="13" t="str">
        <f>IF(C245="","",IF(COUNTIFS(CHECKLISTS!$B$2:$B$2000,C245,CHECKLISTS!$AF$2:$AF$2000,"Aprovado")=0,"",SUMPRODUCT(MAX((CHECKLISTS!$B$2:$B$2000=C245)*CHECKLISTS!$AG$2:$AG$2000))))</f>
        <v/>
      </c>
      <c r="BB245" s="7" t="str">
        <f>IF(A245="","",IF(COUNTIFS(SMP!$B$2:$B$2000,A245,SMP!$I$2:$I$2000,"Liberada")+COUNTIFS(SMP!$B$2:$B$2000,A245,SMP!$I$2:$I$2000,"Em andamento")+COUNTIFS(SMP!$B$2:$B$2000,A245,SMP!$I$2:$I$2000,"Finalizada")&gt;0,"Sim","Não"))</f>
        <v/>
      </c>
      <c r="BC245" s="7" t="str">
        <f>IF(A245="","",IFERROR(INDEX(SMP!$A:$A,MATCH(A245,SMP!$B:$B,0)),"—"))</f>
        <v/>
      </c>
      <c r="BD245" s="7" t="str">
        <f>IF(A245="","",IFERROR(INDEX(SMP!$I:$I,MATCH(A245,SMP!$B:$B,0)),"Não aberta"))</f>
        <v/>
      </c>
      <c r="BE245" s="7" t="str">
        <f>IF(A245="","",IFERROR(INDEX(SMP!$D:$D,MATCH(A245,SMP!$B:$B,0)),""))</f>
        <v/>
      </c>
      <c r="BF245" s="7" t="str">
        <f>IF(A245="","",IF(COUNTIFS(AVERBACOES!$B$2:$B$2000,A245,AVERBACOES!$Q$2:$Q$2000,"Averbado completo")+COUNTIFS(AVERBACOES!$B$2:$B$2000,A245,AVERBACOES!$Q$2:$Q$2000,"Averbado CRT")+COUNTIFS(AVERBACOES!$B$2:$B$2000,A245,AVERBACOES!$Q$2:$Q$2000,"Averbado CT-e")+COUNTIFS(AVERBACOES!$B$2:$B$2000,A245,AVERBACOES!$Q$2:$Q$2000,"Averbado MDF-e")+COUNTIFS(AVERBACOES!$B$2:$B$2000,A245,AVERBACOES!$Q$2:$Q$2000,"Averbado pelo embarcador")&gt;0,"Sim","Não"))</f>
        <v/>
      </c>
      <c r="BG245" s="7" t="str">
        <f>IF(A245="","",IFERROR(INDEX(AVERBACOES!$L:$L,MATCH(A245,AVERBACOES!$B:$B,0)),"—"))</f>
        <v/>
      </c>
      <c r="BH245" s="7"/>
      <c r="BI245" s="7"/>
      <c r="BJ245" s="7"/>
      <c r="BK245" s="7"/>
      <c r="BL245" s="7"/>
      <c r="BM245" s="7">
        <f t="shared" si="53"/>
        <v>0</v>
      </c>
      <c r="BN245" s="7" t="str">
        <f t="shared" si="54"/>
        <v/>
      </c>
      <c r="BO245" s="7" t="str">
        <f t="shared" si="55"/>
        <v/>
      </c>
      <c r="BP245" s="7" t="str">
        <f t="shared" si="56"/>
        <v/>
      </c>
      <c r="BQ245" s="7" t="str">
        <f t="shared" si="57"/>
        <v/>
      </c>
      <c r="BR245" s="12"/>
      <c r="BS245" s="7" t="str">
        <f t="shared" si="58"/>
        <v/>
      </c>
      <c r="BT245" s="7" t="str">
        <f>IF(C245="","",IF(BV245=0,"Sem posição registrada",IFERROR(INDEX(POSICOES!$E:$E,MATCH(C245&amp;"#"&amp;ROUND(BV245*1440,0),POSICOES!$R:$R,0)),"?")))</f>
        <v/>
      </c>
      <c r="BU245" s="7" t="str">
        <f>IF(OR(C245="",BV245=0),"",IFERROR(INDEX(POSICOES!$F:$F,MATCH(C245&amp;"#"&amp;ROUND(BV245*1440,0),POSICOES!$R:$R,0))&amp;"/"&amp;INDEX(POSICOES!$G:$G,MATCH(C245&amp;"#"&amp;ROUND(BV245*1440,0),POSICOES!$R:$R,0))&amp;" - "&amp;INDEX(POSICOES!$H:$H,MATCH(C245&amp;"#"&amp;ROUND(BV245*1440,0),POSICOES!$R:$R,0)),""))</f>
        <v/>
      </c>
      <c r="BV245" s="14">
        <f>IF(C245="",0,SUMPRODUCT(MAX((POSICOES!$C$2:$C$3000=C245)*POSICOES!$B$2:$B$3000)))</f>
        <v>0</v>
      </c>
      <c r="BW245" s="7" t="str">
        <f t="shared" ca="1" si="59"/>
        <v/>
      </c>
      <c r="BX245" s="7" t="str">
        <f t="shared" ca="1" si="60"/>
        <v/>
      </c>
      <c r="BY245" s="12"/>
      <c r="BZ245" s="12"/>
      <c r="CA245" s="7" t="str">
        <f>IF(A245="","",IF(COUNTIFS(FRONTEIRA!$B$2:$B$2000,A245,FRONTEIRA!$AA$2:$AA$2000,"Sim")=0,"",ROUND(SUMIFS(FRONTEIRA!$Y$2:$Y$2000,FRONTEIRA!$B$2:$B$2000,A245,FRONTEIRA!$AA$2:$AA$2000,"Sim"),1)))</f>
        <v/>
      </c>
      <c r="CB245" s="7" t="str">
        <f>IF(A245="","",IFERROR(INDEX(FRONTEIRA!$L:$L,MATCH(A245,FRONTEIRA!$B:$B,0)),""))</f>
        <v/>
      </c>
      <c r="CC245" s="7" t="str">
        <f>IF(A245="","",IF(COUNTIFS(OCORRENCIAS!$B$2:$B$2000,A245,OCORRENCIAS!$Z$2:$Z$2000,"Sim")&gt;0,"Sim","Não"))</f>
        <v/>
      </c>
      <c r="CD245" s="7" t="str">
        <f t="shared" si="61"/>
        <v/>
      </c>
      <c r="CE245" s="7"/>
      <c r="CF245" s="7" t="str">
        <f t="shared" ca="1" si="62"/>
        <v xml:space="preserve">Motorista GR; Motorista seguradora; Veículo GR; Checklist; Espelhamento; SMP; Averbação; </v>
      </c>
      <c r="CG245" s="7" t="str">
        <f t="shared" si="63"/>
        <v/>
      </c>
      <c r="CH245" s="7" t="str">
        <f t="shared" si="64"/>
        <v/>
      </c>
      <c r="CI245" s="7" t="str">
        <f t="shared" si="65"/>
        <v>Não</v>
      </c>
      <c r="CJ245" s="7" t="str">
        <f t="shared" si="66"/>
        <v/>
      </c>
      <c r="CK245" s="7"/>
      <c r="CL245" s="7"/>
      <c r="CM245" s="7"/>
      <c r="CN245" s="12"/>
      <c r="CO245" s="7"/>
      <c r="CP245" s="7" t="str">
        <f t="shared" ca="1" si="67"/>
        <v/>
      </c>
    </row>
    <row r="246" spans="1:94" x14ac:dyDescent="0.25">
      <c r="A246" s="7"/>
      <c r="B246" s="12"/>
      <c r="C246" s="7"/>
      <c r="D246" s="7"/>
      <c r="E246" s="7"/>
      <c r="F246" s="7" t="str">
        <f>IF(C246="","",IFERROR(INDEX(VEICULOS!$C:$C,MATCH(C246,VEICULOS!$A:$A,0)),"?")&amp;IF(D246="",""," + "&amp;IFERROR(INDEX(VEICULOS!$C:$C,MATCH(D246,VEICULOS!$A:$A,0)),"?"))&amp;IF(E246="",""," + "&amp;IFERROR(INDEX(VEICULOS!$C:$C,MATCH(E246,VEICULOS!$A:$A,0)),"?")))</f>
        <v/>
      </c>
      <c r="G246" s="7" t="str">
        <f>IF(C246="","",IFERROR(INDEX(VEICULOS!$I:$I,MATCH(C246,VEICULOS!$A:$A,0)),"Não cadastrado"))</f>
        <v/>
      </c>
      <c r="H246" s="7"/>
      <c r="I246" s="7" t="str">
        <f>IF(H246="","",IFERROR(INDEX(MOTORISTAS!$B:$B,MATCH(H246,MOTORISTAS!$A:$A,0)),"Não cadastrado"))</f>
        <v/>
      </c>
      <c r="J246" s="7"/>
      <c r="K246" s="7"/>
      <c r="L246" s="7" t="str">
        <f>IF(K246="","",IFERROR(INDEX(MOTORISTAS!$B:$B,MATCH(K246,MOTORISTAS!$A:$A,0)),"Não cadastrado"))</f>
        <v/>
      </c>
      <c r="M246" s="7" t="str">
        <f>IF(H246="","",IFERROR(INDEX(MOTORISTAS!$AA:$AA,MATCH(H246,MOTORISTAS!$A:$A,0)),"Não cadastrado"))</f>
        <v/>
      </c>
      <c r="N246" s="7" t="str">
        <f>IF(H246="","",IF(COUNTIFS(CONSULTAS!$C$2:$C$2000,H246,CONSULTAS!$E$2:$E$2000,"GR",CONSULTAS!$S$2:$S$2000,"Sim")&gt;0,"Sim","Não"))</f>
        <v/>
      </c>
      <c r="O246" s="7" t="str">
        <f>IF(H246="","",IFERROR(INDEX(CONSULTAS!$L:$L,MATCH(H246&amp;"#GR",CONSULTAS!$T:$T,0)),"—"))</f>
        <v/>
      </c>
      <c r="P246" s="13" t="str">
        <f>IF(H246="","",IFERROR(INDEX(CONSULTAS!$Q:$Q,MATCH(H246&amp;"#GR",CONSULTAS!$T:$T,0)),""))</f>
        <v/>
      </c>
      <c r="Q246" s="7" t="str">
        <f>IF(H246="","",IF(COUNTIFS(CONSULTAS!$C$2:$C$2000,H246,CONSULTAS!$E$2:$E$2000,"Seguradora",CONSULTAS!$S$2:$S$2000,"Sim")&gt;0,"Sim","Não"))</f>
        <v/>
      </c>
      <c r="R246" s="7" t="str">
        <f>IF(H246="","",IFERROR(INDEX(CONSULTAS!$L:$L,MATCH(H246&amp;"#Seguradora",CONSULTAS!$T:$T,0)),"—"))</f>
        <v/>
      </c>
      <c r="S246" s="13" t="str">
        <f>IF(H246="","",IFERROR(INDEX(CONSULTAS!$Q:$Q,MATCH(H246&amp;"#Seguradora",CONSULTAS!$T:$T,0)),""))</f>
        <v/>
      </c>
      <c r="T246" s="10" t="str">
        <f>IF(H246="","",IFERROR(INDEX(CONSULTAS!$N:$N,MATCH(H246&amp;"#GR",CONSULTAS!$T:$T,0)),""))</f>
        <v/>
      </c>
      <c r="U246" s="7" t="str">
        <f>IF(K246="","N/A",IF(AND(COUNTIFS(CONSULTAS!$C$2:$C$2000,K246,CONSULTAS!$E$2:$E$2000,"GR",CONSULTAS!$S$2:$S$2000,"Sim")&gt;0,COUNTIFS(CONSULTAS!$C$2:$C$2000,K246,CONSULTAS!$E$2:$E$2000,"Seguradora",CONSULTAS!$S$2:$S$2000,"Sim")&gt;0),"Sim","Não"))</f>
        <v>N/A</v>
      </c>
      <c r="V246" s="7" t="str">
        <f>IF(C246="","",IFERROR(INDEX(VEICULOS!$X:$X,MATCH(C246,VEICULOS!$A:$A,0)),"Não"))</f>
        <v/>
      </c>
      <c r="W246" s="7"/>
      <c r="X246" s="7"/>
      <c r="Y246" s="7"/>
      <c r="Z246" s="10"/>
      <c r="AA246" s="7"/>
      <c r="AB246" s="10" t="str">
        <f t="shared" si="51"/>
        <v/>
      </c>
      <c r="AC246" s="7">
        <f>IF(OR(Y246="",AB246=""),0,SUMPRODUCT((PGR_REGRAS!$C$2:$C$61=Y246)*(PGR_REGRAS!$D$2:$D$61&lt;=AB246)*(PGR_REGRAS!$E$2:$E$61&gt;=AB246)*(PGR_REGRAS!$C$2:$C$61&lt;&gt;"")*ROW(PGR_REGRAS!$C$2:$C$61)))</f>
        <v>0</v>
      </c>
      <c r="AD246" s="7" t="str">
        <f>IF(AC246=0,IF(Y246="","","Sem regra - consultar seguradora"),INDEX(PGR_REGRAS!$A:$A,AC246))</f>
        <v/>
      </c>
      <c r="AE246" s="7" t="str">
        <f>IF(AC246=0,"",INDEX(PGR_REGRAS!$T:$T,AC246))</f>
        <v/>
      </c>
      <c r="AF246" s="7" t="str">
        <f>IF(AC246=0,"",INDEX(PGR_REGRAS!$I:$I,AC246))</f>
        <v/>
      </c>
      <c r="AG246" s="7" t="str">
        <f>IF(AC246=0,"",INDEX(PGR_REGRAS!$K:$K,AC246))</f>
        <v/>
      </c>
      <c r="AH246" s="7" t="str">
        <f t="shared" si="52"/>
        <v/>
      </c>
      <c r="AI246" s="7"/>
      <c r="AJ246" s="7"/>
      <c r="AK246" s="7"/>
      <c r="AL246" s="7"/>
      <c r="AM246" s="7"/>
      <c r="AN246" s="7"/>
      <c r="AO246" s="13"/>
      <c r="AP246" s="12"/>
      <c r="AQ246" s="12"/>
      <c r="AR246" s="7" t="str">
        <f>IF(C246="","",IFERROR(INDEX(RASTREADORES!$F:$F,MATCH(C246&amp;"#Principal",RASTREADORES!$Y:$Y,0))&amp;" ("&amp;INDEX(RASTREADORES!$G:$G,MATCH(C246&amp;"#Principal",RASTREADORES!$Y:$Y,0))&amp;")","Sem rastreador principal"))</f>
        <v/>
      </c>
      <c r="AS246" s="7" t="str">
        <f>IF(C246="","",IFERROR(INDEX(RASTREADORES!$H:$H,MATCH(C246&amp;"#Principal",RASTREADORES!$Y:$Y,0)),"—"))</f>
        <v/>
      </c>
      <c r="AT246" s="7" t="str">
        <f>IF(C246="","",IFERROR(INDEX(RASTREADORES!$A:$A,MATCH(C246&amp;"#Redundante",RASTREADORES!$Y:$Y,0)),IFERROR(INDEX(RASTREADORES!$A:$A,MATCH(C246&amp;"#Isca retornável",RASTREADORES!$Y:$Y,0)),IFERROR(INDEX(RASTREADORES!$A:$A,MATCH(C246&amp;"#Isca descartável",RASTREADORES!$Y:$Y,0)),"Nenhum"))))</f>
        <v/>
      </c>
      <c r="AU246" s="7" t="str">
        <f>IF(C246="","",IFERROR(INDEX(RASTREADORES!$L:$L,MATCH(C246&amp;"#Principal",RASTREADORES!$Y:$Y,0)),""))</f>
        <v/>
      </c>
      <c r="AV246" s="7" t="str">
        <f>IF(C246="","",IF(COUNTIFS(ESPELHAMENTOS!$B$2:$B$2000,C246,ESPELHAMENTOS!$O$2:$O$2000,"Sim")&gt;0,"Sim","Não"))</f>
        <v/>
      </c>
      <c r="AW246" s="7" t="str">
        <f>IF(C246="","",COUNTIFS(ESPELHAMENTOS!$B$2:$B$2000,C246,ESPELHAMENTOS!$O$2:$O$2000,"Sim"))</f>
        <v/>
      </c>
      <c r="AX246" s="7" t="str">
        <f>IF(C246="","",IF(COUNTIFS(ESPELHAMENTOS!$B$2:$B$2000,C246,ESPELHAMENTOS!$O$2:$O$2000,"Sim",ESPELHAMENTOS!$E$2:$E$2000,"GR transportadora")&gt;0,"Sim","Não"))</f>
        <v/>
      </c>
      <c r="AY246" s="7" t="str">
        <f>IF(OR(AQ246="",C246=""),"",IFERROR(ROUND((AQ246-SUMPRODUCT(MIN((ESPELHAMENTOS!$C$2:$C$2000=A246)*ESPELHAMENTOS!$H$2:$H$2000+(ESPELHAMENTOS!$C$2:$C$2000&lt;&gt;A246)*99999)))*24,1),""))</f>
        <v/>
      </c>
      <c r="AZ246" s="7" t="str">
        <f ca="1">IF(C246="","",IF(COUNTIFS(CHECKLISTS!$B$2:$B$2000,C246,CHECKLISTS!$AH$2:$AH$2000,"Válido",CHECKLISTS!$AG$2:$AG$2000,"&gt;="&amp;INT(IF(AO246="",TODAY(),AO246)))+COUNTIFS(CHECKLISTS!$B$2:$B$2000,C246,CHECKLISTS!$AH$2:$AH$2000,"Vence &lt;=7d",CHECKLISTS!$AG$2:$AG$2000,"&gt;="&amp;INT(IF(AO246="",TODAY(),AO246)))&gt;0,"Sim","Não"))</f>
        <v/>
      </c>
      <c r="BA246" s="13" t="str">
        <f>IF(C246="","",IF(COUNTIFS(CHECKLISTS!$B$2:$B$2000,C246,CHECKLISTS!$AF$2:$AF$2000,"Aprovado")=0,"",SUMPRODUCT(MAX((CHECKLISTS!$B$2:$B$2000=C246)*CHECKLISTS!$AG$2:$AG$2000))))</f>
        <v/>
      </c>
      <c r="BB246" s="7" t="str">
        <f>IF(A246="","",IF(COUNTIFS(SMP!$B$2:$B$2000,A246,SMP!$I$2:$I$2000,"Liberada")+COUNTIFS(SMP!$B$2:$B$2000,A246,SMP!$I$2:$I$2000,"Em andamento")+COUNTIFS(SMP!$B$2:$B$2000,A246,SMP!$I$2:$I$2000,"Finalizada")&gt;0,"Sim","Não"))</f>
        <v/>
      </c>
      <c r="BC246" s="7" t="str">
        <f>IF(A246="","",IFERROR(INDEX(SMP!$A:$A,MATCH(A246,SMP!$B:$B,0)),"—"))</f>
        <v/>
      </c>
      <c r="BD246" s="7" t="str">
        <f>IF(A246="","",IFERROR(INDEX(SMP!$I:$I,MATCH(A246,SMP!$B:$B,0)),"Não aberta"))</f>
        <v/>
      </c>
      <c r="BE246" s="7" t="str">
        <f>IF(A246="","",IFERROR(INDEX(SMP!$D:$D,MATCH(A246,SMP!$B:$B,0)),""))</f>
        <v/>
      </c>
      <c r="BF246" s="7" t="str">
        <f>IF(A246="","",IF(COUNTIFS(AVERBACOES!$B$2:$B$2000,A246,AVERBACOES!$Q$2:$Q$2000,"Averbado completo")+COUNTIFS(AVERBACOES!$B$2:$B$2000,A246,AVERBACOES!$Q$2:$Q$2000,"Averbado CRT")+COUNTIFS(AVERBACOES!$B$2:$B$2000,A246,AVERBACOES!$Q$2:$Q$2000,"Averbado CT-e")+COUNTIFS(AVERBACOES!$B$2:$B$2000,A246,AVERBACOES!$Q$2:$Q$2000,"Averbado MDF-e")+COUNTIFS(AVERBACOES!$B$2:$B$2000,A246,AVERBACOES!$Q$2:$Q$2000,"Averbado pelo embarcador")&gt;0,"Sim","Não"))</f>
        <v/>
      </c>
      <c r="BG246" s="7" t="str">
        <f>IF(A246="","",IFERROR(INDEX(AVERBACOES!$L:$L,MATCH(A246,AVERBACOES!$B:$B,0)),"—"))</f>
        <v/>
      </c>
      <c r="BH246" s="7"/>
      <c r="BI246" s="7"/>
      <c r="BJ246" s="7"/>
      <c r="BK246" s="7"/>
      <c r="BL246" s="7"/>
      <c r="BM246" s="7">
        <f t="shared" si="53"/>
        <v>0</v>
      </c>
      <c r="BN246" s="7" t="str">
        <f t="shared" si="54"/>
        <v/>
      </c>
      <c r="BO246" s="7" t="str">
        <f t="shared" si="55"/>
        <v/>
      </c>
      <c r="BP246" s="7" t="str">
        <f t="shared" si="56"/>
        <v/>
      </c>
      <c r="BQ246" s="7" t="str">
        <f t="shared" si="57"/>
        <v/>
      </c>
      <c r="BR246" s="12"/>
      <c r="BS246" s="7" t="str">
        <f t="shared" si="58"/>
        <v/>
      </c>
      <c r="BT246" s="7" t="str">
        <f>IF(C246="","",IF(BV246=0,"Sem posição registrada",IFERROR(INDEX(POSICOES!$E:$E,MATCH(C246&amp;"#"&amp;ROUND(BV246*1440,0),POSICOES!$R:$R,0)),"?")))</f>
        <v/>
      </c>
      <c r="BU246" s="7" t="str">
        <f>IF(OR(C246="",BV246=0),"",IFERROR(INDEX(POSICOES!$F:$F,MATCH(C246&amp;"#"&amp;ROUND(BV246*1440,0),POSICOES!$R:$R,0))&amp;"/"&amp;INDEX(POSICOES!$G:$G,MATCH(C246&amp;"#"&amp;ROUND(BV246*1440,0),POSICOES!$R:$R,0))&amp;" - "&amp;INDEX(POSICOES!$H:$H,MATCH(C246&amp;"#"&amp;ROUND(BV246*1440,0),POSICOES!$R:$R,0)),""))</f>
        <v/>
      </c>
      <c r="BV246" s="14">
        <f>IF(C246="",0,SUMPRODUCT(MAX((POSICOES!$C$2:$C$3000=C246)*POSICOES!$B$2:$B$3000)))</f>
        <v>0</v>
      </c>
      <c r="BW246" s="7" t="str">
        <f t="shared" ca="1" si="59"/>
        <v/>
      </c>
      <c r="BX246" s="7" t="str">
        <f t="shared" ca="1" si="60"/>
        <v/>
      </c>
      <c r="BY246" s="12"/>
      <c r="BZ246" s="12"/>
      <c r="CA246" s="7" t="str">
        <f>IF(A246="","",IF(COUNTIFS(FRONTEIRA!$B$2:$B$2000,A246,FRONTEIRA!$AA$2:$AA$2000,"Sim")=0,"",ROUND(SUMIFS(FRONTEIRA!$Y$2:$Y$2000,FRONTEIRA!$B$2:$B$2000,A246,FRONTEIRA!$AA$2:$AA$2000,"Sim"),1)))</f>
        <v/>
      </c>
      <c r="CB246" s="7" t="str">
        <f>IF(A246="","",IFERROR(INDEX(FRONTEIRA!$L:$L,MATCH(A246,FRONTEIRA!$B:$B,0)),""))</f>
        <v/>
      </c>
      <c r="CC246" s="7" t="str">
        <f>IF(A246="","",IF(COUNTIFS(OCORRENCIAS!$B$2:$B$2000,A246,OCORRENCIAS!$Z$2:$Z$2000,"Sim")&gt;0,"Sim","Não"))</f>
        <v/>
      </c>
      <c r="CD246" s="7" t="str">
        <f t="shared" si="61"/>
        <v/>
      </c>
      <c r="CE246" s="7"/>
      <c r="CF246" s="7" t="str">
        <f t="shared" ca="1" si="62"/>
        <v xml:space="preserve">Motorista GR; Motorista seguradora; Veículo GR; Checklist; Espelhamento; SMP; Averbação; </v>
      </c>
      <c r="CG246" s="7" t="str">
        <f t="shared" si="63"/>
        <v/>
      </c>
      <c r="CH246" s="7" t="str">
        <f t="shared" si="64"/>
        <v/>
      </c>
      <c r="CI246" s="7" t="str">
        <f t="shared" si="65"/>
        <v>Não</v>
      </c>
      <c r="CJ246" s="7" t="str">
        <f t="shared" si="66"/>
        <v/>
      </c>
      <c r="CK246" s="7"/>
      <c r="CL246" s="7"/>
      <c r="CM246" s="7"/>
      <c r="CN246" s="12"/>
      <c r="CO246" s="7"/>
      <c r="CP246" s="7" t="str">
        <f t="shared" ca="1" si="67"/>
        <v/>
      </c>
    </row>
    <row r="247" spans="1:94" x14ac:dyDescent="0.25">
      <c r="A247" s="7"/>
      <c r="B247" s="12"/>
      <c r="C247" s="7"/>
      <c r="D247" s="7"/>
      <c r="E247" s="7"/>
      <c r="F247" s="7" t="str">
        <f>IF(C247="","",IFERROR(INDEX(VEICULOS!$C:$C,MATCH(C247,VEICULOS!$A:$A,0)),"?")&amp;IF(D247="",""," + "&amp;IFERROR(INDEX(VEICULOS!$C:$C,MATCH(D247,VEICULOS!$A:$A,0)),"?"))&amp;IF(E247="",""," + "&amp;IFERROR(INDEX(VEICULOS!$C:$C,MATCH(E247,VEICULOS!$A:$A,0)),"?")))</f>
        <v/>
      </c>
      <c r="G247" s="7" t="str">
        <f>IF(C247="","",IFERROR(INDEX(VEICULOS!$I:$I,MATCH(C247,VEICULOS!$A:$A,0)),"Não cadastrado"))</f>
        <v/>
      </c>
      <c r="H247" s="7"/>
      <c r="I247" s="7" t="str">
        <f>IF(H247="","",IFERROR(INDEX(MOTORISTAS!$B:$B,MATCH(H247,MOTORISTAS!$A:$A,0)),"Não cadastrado"))</f>
        <v/>
      </c>
      <c r="J247" s="7"/>
      <c r="K247" s="7"/>
      <c r="L247" s="7" t="str">
        <f>IF(K247="","",IFERROR(INDEX(MOTORISTAS!$B:$B,MATCH(K247,MOTORISTAS!$A:$A,0)),"Não cadastrado"))</f>
        <v/>
      </c>
      <c r="M247" s="7" t="str">
        <f>IF(H247="","",IFERROR(INDEX(MOTORISTAS!$AA:$AA,MATCH(H247,MOTORISTAS!$A:$A,0)),"Não cadastrado"))</f>
        <v/>
      </c>
      <c r="N247" s="7" t="str">
        <f>IF(H247="","",IF(COUNTIFS(CONSULTAS!$C$2:$C$2000,H247,CONSULTAS!$E$2:$E$2000,"GR",CONSULTAS!$S$2:$S$2000,"Sim")&gt;0,"Sim","Não"))</f>
        <v/>
      </c>
      <c r="O247" s="7" t="str">
        <f>IF(H247="","",IFERROR(INDEX(CONSULTAS!$L:$L,MATCH(H247&amp;"#GR",CONSULTAS!$T:$T,0)),"—"))</f>
        <v/>
      </c>
      <c r="P247" s="13" t="str">
        <f>IF(H247="","",IFERROR(INDEX(CONSULTAS!$Q:$Q,MATCH(H247&amp;"#GR",CONSULTAS!$T:$T,0)),""))</f>
        <v/>
      </c>
      <c r="Q247" s="7" t="str">
        <f>IF(H247="","",IF(COUNTIFS(CONSULTAS!$C$2:$C$2000,H247,CONSULTAS!$E$2:$E$2000,"Seguradora",CONSULTAS!$S$2:$S$2000,"Sim")&gt;0,"Sim","Não"))</f>
        <v/>
      </c>
      <c r="R247" s="7" t="str">
        <f>IF(H247="","",IFERROR(INDEX(CONSULTAS!$L:$L,MATCH(H247&amp;"#Seguradora",CONSULTAS!$T:$T,0)),"—"))</f>
        <v/>
      </c>
      <c r="S247" s="13" t="str">
        <f>IF(H247="","",IFERROR(INDEX(CONSULTAS!$Q:$Q,MATCH(H247&amp;"#Seguradora",CONSULTAS!$T:$T,0)),""))</f>
        <v/>
      </c>
      <c r="T247" s="10" t="str">
        <f>IF(H247="","",IFERROR(INDEX(CONSULTAS!$N:$N,MATCH(H247&amp;"#GR",CONSULTAS!$T:$T,0)),""))</f>
        <v/>
      </c>
      <c r="U247" s="7" t="str">
        <f>IF(K247="","N/A",IF(AND(COUNTIFS(CONSULTAS!$C$2:$C$2000,K247,CONSULTAS!$E$2:$E$2000,"GR",CONSULTAS!$S$2:$S$2000,"Sim")&gt;0,COUNTIFS(CONSULTAS!$C$2:$C$2000,K247,CONSULTAS!$E$2:$E$2000,"Seguradora",CONSULTAS!$S$2:$S$2000,"Sim")&gt;0),"Sim","Não"))</f>
        <v>N/A</v>
      </c>
      <c r="V247" s="7" t="str">
        <f>IF(C247="","",IFERROR(INDEX(VEICULOS!$X:$X,MATCH(C247,VEICULOS!$A:$A,0)),"Não"))</f>
        <v/>
      </c>
      <c r="W247" s="7"/>
      <c r="X247" s="7"/>
      <c r="Y247" s="7"/>
      <c r="Z247" s="10"/>
      <c r="AA247" s="7"/>
      <c r="AB247" s="10" t="str">
        <f t="shared" si="51"/>
        <v/>
      </c>
      <c r="AC247" s="7">
        <f>IF(OR(Y247="",AB247=""),0,SUMPRODUCT((PGR_REGRAS!$C$2:$C$61=Y247)*(PGR_REGRAS!$D$2:$D$61&lt;=AB247)*(PGR_REGRAS!$E$2:$E$61&gt;=AB247)*(PGR_REGRAS!$C$2:$C$61&lt;&gt;"")*ROW(PGR_REGRAS!$C$2:$C$61)))</f>
        <v>0</v>
      </c>
      <c r="AD247" s="7" t="str">
        <f>IF(AC247=0,IF(Y247="","","Sem regra - consultar seguradora"),INDEX(PGR_REGRAS!$A:$A,AC247))</f>
        <v/>
      </c>
      <c r="AE247" s="7" t="str">
        <f>IF(AC247=0,"",INDEX(PGR_REGRAS!$T:$T,AC247))</f>
        <v/>
      </c>
      <c r="AF247" s="7" t="str">
        <f>IF(AC247=0,"",INDEX(PGR_REGRAS!$I:$I,AC247))</f>
        <v/>
      </c>
      <c r="AG247" s="7" t="str">
        <f>IF(AC247=0,"",INDEX(PGR_REGRAS!$K:$K,AC247))</f>
        <v/>
      </c>
      <c r="AH247" s="7" t="str">
        <f t="shared" si="52"/>
        <v/>
      </c>
      <c r="AI247" s="7"/>
      <c r="AJ247" s="7"/>
      <c r="AK247" s="7"/>
      <c r="AL247" s="7"/>
      <c r="AM247" s="7"/>
      <c r="AN247" s="7"/>
      <c r="AO247" s="13"/>
      <c r="AP247" s="12"/>
      <c r="AQ247" s="12"/>
      <c r="AR247" s="7" t="str">
        <f>IF(C247="","",IFERROR(INDEX(RASTREADORES!$F:$F,MATCH(C247&amp;"#Principal",RASTREADORES!$Y:$Y,0))&amp;" ("&amp;INDEX(RASTREADORES!$G:$G,MATCH(C247&amp;"#Principal",RASTREADORES!$Y:$Y,0))&amp;")","Sem rastreador principal"))</f>
        <v/>
      </c>
      <c r="AS247" s="7" t="str">
        <f>IF(C247="","",IFERROR(INDEX(RASTREADORES!$H:$H,MATCH(C247&amp;"#Principal",RASTREADORES!$Y:$Y,0)),"—"))</f>
        <v/>
      </c>
      <c r="AT247" s="7" t="str">
        <f>IF(C247="","",IFERROR(INDEX(RASTREADORES!$A:$A,MATCH(C247&amp;"#Redundante",RASTREADORES!$Y:$Y,0)),IFERROR(INDEX(RASTREADORES!$A:$A,MATCH(C247&amp;"#Isca retornável",RASTREADORES!$Y:$Y,0)),IFERROR(INDEX(RASTREADORES!$A:$A,MATCH(C247&amp;"#Isca descartável",RASTREADORES!$Y:$Y,0)),"Nenhum"))))</f>
        <v/>
      </c>
      <c r="AU247" s="7" t="str">
        <f>IF(C247="","",IFERROR(INDEX(RASTREADORES!$L:$L,MATCH(C247&amp;"#Principal",RASTREADORES!$Y:$Y,0)),""))</f>
        <v/>
      </c>
      <c r="AV247" s="7" t="str">
        <f>IF(C247="","",IF(COUNTIFS(ESPELHAMENTOS!$B$2:$B$2000,C247,ESPELHAMENTOS!$O$2:$O$2000,"Sim")&gt;0,"Sim","Não"))</f>
        <v/>
      </c>
      <c r="AW247" s="7" t="str">
        <f>IF(C247="","",COUNTIFS(ESPELHAMENTOS!$B$2:$B$2000,C247,ESPELHAMENTOS!$O$2:$O$2000,"Sim"))</f>
        <v/>
      </c>
      <c r="AX247" s="7" t="str">
        <f>IF(C247="","",IF(COUNTIFS(ESPELHAMENTOS!$B$2:$B$2000,C247,ESPELHAMENTOS!$O$2:$O$2000,"Sim",ESPELHAMENTOS!$E$2:$E$2000,"GR transportadora")&gt;0,"Sim","Não"))</f>
        <v/>
      </c>
      <c r="AY247" s="7" t="str">
        <f>IF(OR(AQ247="",C247=""),"",IFERROR(ROUND((AQ247-SUMPRODUCT(MIN((ESPELHAMENTOS!$C$2:$C$2000=A247)*ESPELHAMENTOS!$H$2:$H$2000+(ESPELHAMENTOS!$C$2:$C$2000&lt;&gt;A247)*99999)))*24,1),""))</f>
        <v/>
      </c>
      <c r="AZ247" s="7" t="str">
        <f ca="1">IF(C247="","",IF(COUNTIFS(CHECKLISTS!$B$2:$B$2000,C247,CHECKLISTS!$AH$2:$AH$2000,"Válido",CHECKLISTS!$AG$2:$AG$2000,"&gt;="&amp;INT(IF(AO247="",TODAY(),AO247)))+COUNTIFS(CHECKLISTS!$B$2:$B$2000,C247,CHECKLISTS!$AH$2:$AH$2000,"Vence &lt;=7d",CHECKLISTS!$AG$2:$AG$2000,"&gt;="&amp;INT(IF(AO247="",TODAY(),AO247)))&gt;0,"Sim","Não"))</f>
        <v/>
      </c>
      <c r="BA247" s="13" t="str">
        <f>IF(C247="","",IF(COUNTIFS(CHECKLISTS!$B$2:$B$2000,C247,CHECKLISTS!$AF$2:$AF$2000,"Aprovado")=0,"",SUMPRODUCT(MAX((CHECKLISTS!$B$2:$B$2000=C247)*CHECKLISTS!$AG$2:$AG$2000))))</f>
        <v/>
      </c>
      <c r="BB247" s="7" t="str">
        <f>IF(A247="","",IF(COUNTIFS(SMP!$B$2:$B$2000,A247,SMP!$I$2:$I$2000,"Liberada")+COUNTIFS(SMP!$B$2:$B$2000,A247,SMP!$I$2:$I$2000,"Em andamento")+COUNTIFS(SMP!$B$2:$B$2000,A247,SMP!$I$2:$I$2000,"Finalizada")&gt;0,"Sim","Não"))</f>
        <v/>
      </c>
      <c r="BC247" s="7" t="str">
        <f>IF(A247="","",IFERROR(INDEX(SMP!$A:$A,MATCH(A247,SMP!$B:$B,0)),"—"))</f>
        <v/>
      </c>
      <c r="BD247" s="7" t="str">
        <f>IF(A247="","",IFERROR(INDEX(SMP!$I:$I,MATCH(A247,SMP!$B:$B,0)),"Não aberta"))</f>
        <v/>
      </c>
      <c r="BE247" s="7" t="str">
        <f>IF(A247="","",IFERROR(INDEX(SMP!$D:$D,MATCH(A247,SMP!$B:$B,0)),""))</f>
        <v/>
      </c>
      <c r="BF247" s="7" t="str">
        <f>IF(A247="","",IF(COUNTIFS(AVERBACOES!$B$2:$B$2000,A247,AVERBACOES!$Q$2:$Q$2000,"Averbado completo")+COUNTIFS(AVERBACOES!$B$2:$B$2000,A247,AVERBACOES!$Q$2:$Q$2000,"Averbado CRT")+COUNTIFS(AVERBACOES!$B$2:$B$2000,A247,AVERBACOES!$Q$2:$Q$2000,"Averbado CT-e")+COUNTIFS(AVERBACOES!$B$2:$B$2000,A247,AVERBACOES!$Q$2:$Q$2000,"Averbado MDF-e")+COUNTIFS(AVERBACOES!$B$2:$B$2000,A247,AVERBACOES!$Q$2:$Q$2000,"Averbado pelo embarcador")&gt;0,"Sim","Não"))</f>
        <v/>
      </c>
      <c r="BG247" s="7" t="str">
        <f>IF(A247="","",IFERROR(INDEX(AVERBACOES!$L:$L,MATCH(A247,AVERBACOES!$B:$B,0)),"—"))</f>
        <v/>
      </c>
      <c r="BH247" s="7"/>
      <c r="BI247" s="7"/>
      <c r="BJ247" s="7"/>
      <c r="BK247" s="7"/>
      <c r="BL247" s="7"/>
      <c r="BM247" s="7">
        <f t="shared" si="53"/>
        <v>0</v>
      </c>
      <c r="BN247" s="7" t="str">
        <f t="shared" si="54"/>
        <v/>
      </c>
      <c r="BO247" s="7" t="str">
        <f t="shared" si="55"/>
        <v/>
      </c>
      <c r="BP247" s="7" t="str">
        <f t="shared" si="56"/>
        <v/>
      </c>
      <c r="BQ247" s="7" t="str">
        <f t="shared" si="57"/>
        <v/>
      </c>
      <c r="BR247" s="12"/>
      <c r="BS247" s="7" t="str">
        <f t="shared" si="58"/>
        <v/>
      </c>
      <c r="BT247" s="7" t="str">
        <f>IF(C247="","",IF(BV247=0,"Sem posição registrada",IFERROR(INDEX(POSICOES!$E:$E,MATCH(C247&amp;"#"&amp;ROUND(BV247*1440,0),POSICOES!$R:$R,0)),"?")))</f>
        <v/>
      </c>
      <c r="BU247" s="7" t="str">
        <f>IF(OR(C247="",BV247=0),"",IFERROR(INDEX(POSICOES!$F:$F,MATCH(C247&amp;"#"&amp;ROUND(BV247*1440,0),POSICOES!$R:$R,0))&amp;"/"&amp;INDEX(POSICOES!$G:$G,MATCH(C247&amp;"#"&amp;ROUND(BV247*1440,0),POSICOES!$R:$R,0))&amp;" - "&amp;INDEX(POSICOES!$H:$H,MATCH(C247&amp;"#"&amp;ROUND(BV247*1440,0),POSICOES!$R:$R,0)),""))</f>
        <v/>
      </c>
      <c r="BV247" s="14">
        <f>IF(C247="",0,SUMPRODUCT(MAX((POSICOES!$C$2:$C$3000=C247)*POSICOES!$B$2:$B$3000)))</f>
        <v>0</v>
      </c>
      <c r="BW247" s="7" t="str">
        <f t="shared" ca="1" si="59"/>
        <v/>
      </c>
      <c r="BX247" s="7" t="str">
        <f t="shared" ca="1" si="60"/>
        <v/>
      </c>
      <c r="BY247" s="12"/>
      <c r="BZ247" s="12"/>
      <c r="CA247" s="7" t="str">
        <f>IF(A247="","",IF(COUNTIFS(FRONTEIRA!$B$2:$B$2000,A247,FRONTEIRA!$AA$2:$AA$2000,"Sim")=0,"",ROUND(SUMIFS(FRONTEIRA!$Y$2:$Y$2000,FRONTEIRA!$B$2:$B$2000,A247,FRONTEIRA!$AA$2:$AA$2000,"Sim"),1)))</f>
        <v/>
      </c>
      <c r="CB247" s="7" t="str">
        <f>IF(A247="","",IFERROR(INDEX(FRONTEIRA!$L:$L,MATCH(A247,FRONTEIRA!$B:$B,0)),""))</f>
        <v/>
      </c>
      <c r="CC247" s="7" t="str">
        <f>IF(A247="","",IF(COUNTIFS(OCORRENCIAS!$B$2:$B$2000,A247,OCORRENCIAS!$Z$2:$Z$2000,"Sim")&gt;0,"Sim","Não"))</f>
        <v/>
      </c>
      <c r="CD247" s="7" t="str">
        <f t="shared" si="61"/>
        <v/>
      </c>
      <c r="CE247" s="7"/>
      <c r="CF247" s="7" t="str">
        <f t="shared" ca="1" si="62"/>
        <v xml:space="preserve">Motorista GR; Motorista seguradora; Veículo GR; Checklist; Espelhamento; SMP; Averbação; </v>
      </c>
      <c r="CG247" s="7" t="str">
        <f t="shared" si="63"/>
        <v/>
      </c>
      <c r="CH247" s="7" t="str">
        <f t="shared" si="64"/>
        <v/>
      </c>
      <c r="CI247" s="7" t="str">
        <f t="shared" si="65"/>
        <v>Não</v>
      </c>
      <c r="CJ247" s="7" t="str">
        <f t="shared" si="66"/>
        <v/>
      </c>
      <c r="CK247" s="7"/>
      <c r="CL247" s="7"/>
      <c r="CM247" s="7"/>
      <c r="CN247" s="12"/>
      <c r="CO247" s="7"/>
      <c r="CP247" s="7" t="str">
        <f t="shared" ca="1" si="67"/>
        <v/>
      </c>
    </row>
    <row r="248" spans="1:94" x14ac:dyDescent="0.25">
      <c r="A248" s="7"/>
      <c r="B248" s="12"/>
      <c r="C248" s="7"/>
      <c r="D248" s="7"/>
      <c r="E248" s="7"/>
      <c r="F248" s="7" t="str">
        <f>IF(C248="","",IFERROR(INDEX(VEICULOS!$C:$C,MATCH(C248,VEICULOS!$A:$A,0)),"?")&amp;IF(D248="",""," + "&amp;IFERROR(INDEX(VEICULOS!$C:$C,MATCH(D248,VEICULOS!$A:$A,0)),"?"))&amp;IF(E248="",""," + "&amp;IFERROR(INDEX(VEICULOS!$C:$C,MATCH(E248,VEICULOS!$A:$A,0)),"?")))</f>
        <v/>
      </c>
      <c r="G248" s="7" t="str">
        <f>IF(C248="","",IFERROR(INDEX(VEICULOS!$I:$I,MATCH(C248,VEICULOS!$A:$A,0)),"Não cadastrado"))</f>
        <v/>
      </c>
      <c r="H248" s="7"/>
      <c r="I248" s="7" t="str">
        <f>IF(H248="","",IFERROR(INDEX(MOTORISTAS!$B:$B,MATCH(H248,MOTORISTAS!$A:$A,0)),"Não cadastrado"))</f>
        <v/>
      </c>
      <c r="J248" s="7"/>
      <c r="K248" s="7"/>
      <c r="L248" s="7" t="str">
        <f>IF(K248="","",IFERROR(INDEX(MOTORISTAS!$B:$B,MATCH(K248,MOTORISTAS!$A:$A,0)),"Não cadastrado"))</f>
        <v/>
      </c>
      <c r="M248" s="7" t="str">
        <f>IF(H248="","",IFERROR(INDEX(MOTORISTAS!$AA:$AA,MATCH(H248,MOTORISTAS!$A:$A,0)),"Não cadastrado"))</f>
        <v/>
      </c>
      <c r="N248" s="7" t="str">
        <f>IF(H248="","",IF(COUNTIFS(CONSULTAS!$C$2:$C$2000,H248,CONSULTAS!$E$2:$E$2000,"GR",CONSULTAS!$S$2:$S$2000,"Sim")&gt;0,"Sim","Não"))</f>
        <v/>
      </c>
      <c r="O248" s="7" t="str">
        <f>IF(H248="","",IFERROR(INDEX(CONSULTAS!$L:$L,MATCH(H248&amp;"#GR",CONSULTAS!$T:$T,0)),"—"))</f>
        <v/>
      </c>
      <c r="P248" s="13" t="str">
        <f>IF(H248="","",IFERROR(INDEX(CONSULTAS!$Q:$Q,MATCH(H248&amp;"#GR",CONSULTAS!$T:$T,0)),""))</f>
        <v/>
      </c>
      <c r="Q248" s="7" t="str">
        <f>IF(H248="","",IF(COUNTIFS(CONSULTAS!$C$2:$C$2000,H248,CONSULTAS!$E$2:$E$2000,"Seguradora",CONSULTAS!$S$2:$S$2000,"Sim")&gt;0,"Sim","Não"))</f>
        <v/>
      </c>
      <c r="R248" s="7" t="str">
        <f>IF(H248="","",IFERROR(INDEX(CONSULTAS!$L:$L,MATCH(H248&amp;"#Seguradora",CONSULTAS!$T:$T,0)),"—"))</f>
        <v/>
      </c>
      <c r="S248" s="13" t="str">
        <f>IF(H248="","",IFERROR(INDEX(CONSULTAS!$Q:$Q,MATCH(H248&amp;"#Seguradora",CONSULTAS!$T:$T,0)),""))</f>
        <v/>
      </c>
      <c r="T248" s="10" t="str">
        <f>IF(H248="","",IFERROR(INDEX(CONSULTAS!$N:$N,MATCH(H248&amp;"#GR",CONSULTAS!$T:$T,0)),""))</f>
        <v/>
      </c>
      <c r="U248" s="7" t="str">
        <f>IF(K248="","N/A",IF(AND(COUNTIFS(CONSULTAS!$C$2:$C$2000,K248,CONSULTAS!$E$2:$E$2000,"GR",CONSULTAS!$S$2:$S$2000,"Sim")&gt;0,COUNTIFS(CONSULTAS!$C$2:$C$2000,K248,CONSULTAS!$E$2:$E$2000,"Seguradora",CONSULTAS!$S$2:$S$2000,"Sim")&gt;0),"Sim","Não"))</f>
        <v>N/A</v>
      </c>
      <c r="V248" s="7" t="str">
        <f>IF(C248="","",IFERROR(INDEX(VEICULOS!$X:$X,MATCH(C248,VEICULOS!$A:$A,0)),"Não"))</f>
        <v/>
      </c>
      <c r="W248" s="7"/>
      <c r="X248" s="7"/>
      <c r="Y248" s="7"/>
      <c r="Z248" s="10"/>
      <c r="AA248" s="7"/>
      <c r="AB248" s="10" t="str">
        <f t="shared" si="51"/>
        <v/>
      </c>
      <c r="AC248" s="7">
        <f>IF(OR(Y248="",AB248=""),0,SUMPRODUCT((PGR_REGRAS!$C$2:$C$61=Y248)*(PGR_REGRAS!$D$2:$D$61&lt;=AB248)*(PGR_REGRAS!$E$2:$E$61&gt;=AB248)*(PGR_REGRAS!$C$2:$C$61&lt;&gt;"")*ROW(PGR_REGRAS!$C$2:$C$61)))</f>
        <v>0</v>
      </c>
      <c r="AD248" s="7" t="str">
        <f>IF(AC248=0,IF(Y248="","","Sem regra - consultar seguradora"),INDEX(PGR_REGRAS!$A:$A,AC248))</f>
        <v/>
      </c>
      <c r="AE248" s="7" t="str">
        <f>IF(AC248=0,"",INDEX(PGR_REGRAS!$T:$T,AC248))</f>
        <v/>
      </c>
      <c r="AF248" s="7" t="str">
        <f>IF(AC248=0,"",INDEX(PGR_REGRAS!$I:$I,AC248))</f>
        <v/>
      </c>
      <c r="AG248" s="7" t="str">
        <f>IF(AC248=0,"",INDEX(PGR_REGRAS!$K:$K,AC248))</f>
        <v/>
      </c>
      <c r="AH248" s="7" t="str">
        <f t="shared" si="52"/>
        <v/>
      </c>
      <c r="AI248" s="7"/>
      <c r="AJ248" s="7"/>
      <c r="AK248" s="7"/>
      <c r="AL248" s="7"/>
      <c r="AM248" s="7"/>
      <c r="AN248" s="7"/>
      <c r="AO248" s="13"/>
      <c r="AP248" s="12"/>
      <c r="AQ248" s="12"/>
      <c r="AR248" s="7" t="str">
        <f>IF(C248="","",IFERROR(INDEX(RASTREADORES!$F:$F,MATCH(C248&amp;"#Principal",RASTREADORES!$Y:$Y,0))&amp;" ("&amp;INDEX(RASTREADORES!$G:$G,MATCH(C248&amp;"#Principal",RASTREADORES!$Y:$Y,0))&amp;")","Sem rastreador principal"))</f>
        <v/>
      </c>
      <c r="AS248" s="7" t="str">
        <f>IF(C248="","",IFERROR(INDEX(RASTREADORES!$H:$H,MATCH(C248&amp;"#Principal",RASTREADORES!$Y:$Y,0)),"—"))</f>
        <v/>
      </c>
      <c r="AT248" s="7" t="str">
        <f>IF(C248="","",IFERROR(INDEX(RASTREADORES!$A:$A,MATCH(C248&amp;"#Redundante",RASTREADORES!$Y:$Y,0)),IFERROR(INDEX(RASTREADORES!$A:$A,MATCH(C248&amp;"#Isca retornável",RASTREADORES!$Y:$Y,0)),IFERROR(INDEX(RASTREADORES!$A:$A,MATCH(C248&amp;"#Isca descartável",RASTREADORES!$Y:$Y,0)),"Nenhum"))))</f>
        <v/>
      </c>
      <c r="AU248" s="7" t="str">
        <f>IF(C248="","",IFERROR(INDEX(RASTREADORES!$L:$L,MATCH(C248&amp;"#Principal",RASTREADORES!$Y:$Y,0)),""))</f>
        <v/>
      </c>
      <c r="AV248" s="7" t="str">
        <f>IF(C248="","",IF(COUNTIFS(ESPELHAMENTOS!$B$2:$B$2000,C248,ESPELHAMENTOS!$O$2:$O$2000,"Sim")&gt;0,"Sim","Não"))</f>
        <v/>
      </c>
      <c r="AW248" s="7" t="str">
        <f>IF(C248="","",COUNTIFS(ESPELHAMENTOS!$B$2:$B$2000,C248,ESPELHAMENTOS!$O$2:$O$2000,"Sim"))</f>
        <v/>
      </c>
      <c r="AX248" s="7" t="str">
        <f>IF(C248="","",IF(COUNTIFS(ESPELHAMENTOS!$B$2:$B$2000,C248,ESPELHAMENTOS!$O$2:$O$2000,"Sim",ESPELHAMENTOS!$E$2:$E$2000,"GR transportadora")&gt;0,"Sim","Não"))</f>
        <v/>
      </c>
      <c r="AY248" s="7" t="str">
        <f>IF(OR(AQ248="",C248=""),"",IFERROR(ROUND((AQ248-SUMPRODUCT(MIN((ESPELHAMENTOS!$C$2:$C$2000=A248)*ESPELHAMENTOS!$H$2:$H$2000+(ESPELHAMENTOS!$C$2:$C$2000&lt;&gt;A248)*99999)))*24,1),""))</f>
        <v/>
      </c>
      <c r="AZ248" s="7" t="str">
        <f ca="1">IF(C248="","",IF(COUNTIFS(CHECKLISTS!$B$2:$B$2000,C248,CHECKLISTS!$AH$2:$AH$2000,"Válido",CHECKLISTS!$AG$2:$AG$2000,"&gt;="&amp;INT(IF(AO248="",TODAY(),AO248)))+COUNTIFS(CHECKLISTS!$B$2:$B$2000,C248,CHECKLISTS!$AH$2:$AH$2000,"Vence &lt;=7d",CHECKLISTS!$AG$2:$AG$2000,"&gt;="&amp;INT(IF(AO248="",TODAY(),AO248)))&gt;0,"Sim","Não"))</f>
        <v/>
      </c>
      <c r="BA248" s="13" t="str">
        <f>IF(C248="","",IF(COUNTIFS(CHECKLISTS!$B$2:$B$2000,C248,CHECKLISTS!$AF$2:$AF$2000,"Aprovado")=0,"",SUMPRODUCT(MAX((CHECKLISTS!$B$2:$B$2000=C248)*CHECKLISTS!$AG$2:$AG$2000))))</f>
        <v/>
      </c>
      <c r="BB248" s="7" t="str">
        <f>IF(A248="","",IF(COUNTIFS(SMP!$B$2:$B$2000,A248,SMP!$I$2:$I$2000,"Liberada")+COUNTIFS(SMP!$B$2:$B$2000,A248,SMP!$I$2:$I$2000,"Em andamento")+COUNTIFS(SMP!$B$2:$B$2000,A248,SMP!$I$2:$I$2000,"Finalizada")&gt;0,"Sim","Não"))</f>
        <v/>
      </c>
      <c r="BC248" s="7" t="str">
        <f>IF(A248="","",IFERROR(INDEX(SMP!$A:$A,MATCH(A248,SMP!$B:$B,0)),"—"))</f>
        <v/>
      </c>
      <c r="BD248" s="7" t="str">
        <f>IF(A248="","",IFERROR(INDEX(SMP!$I:$I,MATCH(A248,SMP!$B:$B,0)),"Não aberta"))</f>
        <v/>
      </c>
      <c r="BE248" s="7" t="str">
        <f>IF(A248="","",IFERROR(INDEX(SMP!$D:$D,MATCH(A248,SMP!$B:$B,0)),""))</f>
        <v/>
      </c>
      <c r="BF248" s="7" t="str">
        <f>IF(A248="","",IF(COUNTIFS(AVERBACOES!$B$2:$B$2000,A248,AVERBACOES!$Q$2:$Q$2000,"Averbado completo")+COUNTIFS(AVERBACOES!$B$2:$B$2000,A248,AVERBACOES!$Q$2:$Q$2000,"Averbado CRT")+COUNTIFS(AVERBACOES!$B$2:$B$2000,A248,AVERBACOES!$Q$2:$Q$2000,"Averbado CT-e")+COUNTIFS(AVERBACOES!$B$2:$B$2000,A248,AVERBACOES!$Q$2:$Q$2000,"Averbado MDF-e")+COUNTIFS(AVERBACOES!$B$2:$B$2000,A248,AVERBACOES!$Q$2:$Q$2000,"Averbado pelo embarcador")&gt;0,"Sim","Não"))</f>
        <v/>
      </c>
      <c r="BG248" s="7" t="str">
        <f>IF(A248="","",IFERROR(INDEX(AVERBACOES!$L:$L,MATCH(A248,AVERBACOES!$B:$B,0)),"—"))</f>
        <v/>
      </c>
      <c r="BH248" s="7"/>
      <c r="BI248" s="7"/>
      <c r="BJ248" s="7"/>
      <c r="BK248" s="7"/>
      <c r="BL248" s="7"/>
      <c r="BM248" s="7">
        <f t="shared" si="53"/>
        <v>0</v>
      </c>
      <c r="BN248" s="7" t="str">
        <f t="shared" si="54"/>
        <v/>
      </c>
      <c r="BO248" s="7" t="str">
        <f t="shared" si="55"/>
        <v/>
      </c>
      <c r="BP248" s="7" t="str">
        <f t="shared" si="56"/>
        <v/>
      </c>
      <c r="BQ248" s="7" t="str">
        <f t="shared" si="57"/>
        <v/>
      </c>
      <c r="BR248" s="12"/>
      <c r="BS248" s="7" t="str">
        <f t="shared" si="58"/>
        <v/>
      </c>
      <c r="BT248" s="7" t="str">
        <f>IF(C248="","",IF(BV248=0,"Sem posição registrada",IFERROR(INDEX(POSICOES!$E:$E,MATCH(C248&amp;"#"&amp;ROUND(BV248*1440,0),POSICOES!$R:$R,0)),"?")))</f>
        <v/>
      </c>
      <c r="BU248" s="7" t="str">
        <f>IF(OR(C248="",BV248=0),"",IFERROR(INDEX(POSICOES!$F:$F,MATCH(C248&amp;"#"&amp;ROUND(BV248*1440,0),POSICOES!$R:$R,0))&amp;"/"&amp;INDEX(POSICOES!$G:$G,MATCH(C248&amp;"#"&amp;ROUND(BV248*1440,0),POSICOES!$R:$R,0))&amp;" - "&amp;INDEX(POSICOES!$H:$H,MATCH(C248&amp;"#"&amp;ROUND(BV248*1440,0),POSICOES!$R:$R,0)),""))</f>
        <v/>
      </c>
      <c r="BV248" s="14">
        <f>IF(C248="",0,SUMPRODUCT(MAX((POSICOES!$C$2:$C$3000=C248)*POSICOES!$B$2:$B$3000)))</f>
        <v>0</v>
      </c>
      <c r="BW248" s="7" t="str">
        <f t="shared" ca="1" si="59"/>
        <v/>
      </c>
      <c r="BX248" s="7" t="str">
        <f t="shared" ca="1" si="60"/>
        <v/>
      </c>
      <c r="BY248" s="12"/>
      <c r="BZ248" s="12"/>
      <c r="CA248" s="7" t="str">
        <f>IF(A248="","",IF(COUNTIFS(FRONTEIRA!$B$2:$B$2000,A248,FRONTEIRA!$AA$2:$AA$2000,"Sim")=0,"",ROUND(SUMIFS(FRONTEIRA!$Y$2:$Y$2000,FRONTEIRA!$B$2:$B$2000,A248,FRONTEIRA!$AA$2:$AA$2000,"Sim"),1)))</f>
        <v/>
      </c>
      <c r="CB248" s="7" t="str">
        <f>IF(A248="","",IFERROR(INDEX(FRONTEIRA!$L:$L,MATCH(A248,FRONTEIRA!$B:$B,0)),""))</f>
        <v/>
      </c>
      <c r="CC248" s="7" t="str">
        <f>IF(A248="","",IF(COUNTIFS(OCORRENCIAS!$B$2:$B$2000,A248,OCORRENCIAS!$Z$2:$Z$2000,"Sim")&gt;0,"Sim","Não"))</f>
        <v/>
      </c>
      <c r="CD248" s="7" t="str">
        <f t="shared" si="61"/>
        <v/>
      </c>
      <c r="CE248" s="7"/>
      <c r="CF248" s="7" t="str">
        <f t="shared" ca="1" si="62"/>
        <v xml:space="preserve">Motorista GR; Motorista seguradora; Veículo GR; Checklist; Espelhamento; SMP; Averbação; </v>
      </c>
      <c r="CG248" s="7" t="str">
        <f t="shared" si="63"/>
        <v/>
      </c>
      <c r="CH248" s="7" t="str">
        <f t="shared" si="64"/>
        <v/>
      </c>
      <c r="CI248" s="7" t="str">
        <f t="shared" si="65"/>
        <v>Não</v>
      </c>
      <c r="CJ248" s="7" t="str">
        <f t="shared" si="66"/>
        <v/>
      </c>
      <c r="CK248" s="7"/>
      <c r="CL248" s="7"/>
      <c r="CM248" s="7"/>
      <c r="CN248" s="12"/>
      <c r="CO248" s="7"/>
      <c r="CP248" s="7" t="str">
        <f t="shared" ca="1" si="67"/>
        <v/>
      </c>
    </row>
    <row r="249" spans="1:94" x14ac:dyDescent="0.25">
      <c r="A249" s="7"/>
      <c r="B249" s="12"/>
      <c r="C249" s="7"/>
      <c r="D249" s="7"/>
      <c r="E249" s="7"/>
      <c r="F249" s="7" t="str">
        <f>IF(C249="","",IFERROR(INDEX(VEICULOS!$C:$C,MATCH(C249,VEICULOS!$A:$A,0)),"?")&amp;IF(D249="",""," + "&amp;IFERROR(INDEX(VEICULOS!$C:$C,MATCH(D249,VEICULOS!$A:$A,0)),"?"))&amp;IF(E249="",""," + "&amp;IFERROR(INDEX(VEICULOS!$C:$C,MATCH(E249,VEICULOS!$A:$A,0)),"?")))</f>
        <v/>
      </c>
      <c r="G249" s="7" t="str">
        <f>IF(C249="","",IFERROR(INDEX(VEICULOS!$I:$I,MATCH(C249,VEICULOS!$A:$A,0)),"Não cadastrado"))</f>
        <v/>
      </c>
      <c r="H249" s="7"/>
      <c r="I249" s="7" t="str">
        <f>IF(H249="","",IFERROR(INDEX(MOTORISTAS!$B:$B,MATCH(H249,MOTORISTAS!$A:$A,0)),"Não cadastrado"))</f>
        <v/>
      </c>
      <c r="J249" s="7"/>
      <c r="K249" s="7"/>
      <c r="L249" s="7" t="str">
        <f>IF(K249="","",IFERROR(INDEX(MOTORISTAS!$B:$B,MATCH(K249,MOTORISTAS!$A:$A,0)),"Não cadastrado"))</f>
        <v/>
      </c>
      <c r="M249" s="7" t="str">
        <f>IF(H249="","",IFERROR(INDEX(MOTORISTAS!$AA:$AA,MATCH(H249,MOTORISTAS!$A:$A,0)),"Não cadastrado"))</f>
        <v/>
      </c>
      <c r="N249" s="7" t="str">
        <f>IF(H249="","",IF(COUNTIFS(CONSULTAS!$C$2:$C$2000,H249,CONSULTAS!$E$2:$E$2000,"GR",CONSULTAS!$S$2:$S$2000,"Sim")&gt;0,"Sim","Não"))</f>
        <v/>
      </c>
      <c r="O249" s="7" t="str">
        <f>IF(H249="","",IFERROR(INDEX(CONSULTAS!$L:$L,MATCH(H249&amp;"#GR",CONSULTAS!$T:$T,0)),"—"))</f>
        <v/>
      </c>
      <c r="P249" s="13" t="str">
        <f>IF(H249="","",IFERROR(INDEX(CONSULTAS!$Q:$Q,MATCH(H249&amp;"#GR",CONSULTAS!$T:$T,0)),""))</f>
        <v/>
      </c>
      <c r="Q249" s="7" t="str">
        <f>IF(H249="","",IF(COUNTIFS(CONSULTAS!$C$2:$C$2000,H249,CONSULTAS!$E$2:$E$2000,"Seguradora",CONSULTAS!$S$2:$S$2000,"Sim")&gt;0,"Sim","Não"))</f>
        <v/>
      </c>
      <c r="R249" s="7" t="str">
        <f>IF(H249="","",IFERROR(INDEX(CONSULTAS!$L:$L,MATCH(H249&amp;"#Seguradora",CONSULTAS!$T:$T,0)),"—"))</f>
        <v/>
      </c>
      <c r="S249" s="13" t="str">
        <f>IF(H249="","",IFERROR(INDEX(CONSULTAS!$Q:$Q,MATCH(H249&amp;"#Seguradora",CONSULTAS!$T:$T,0)),""))</f>
        <v/>
      </c>
      <c r="T249" s="10" t="str">
        <f>IF(H249="","",IFERROR(INDEX(CONSULTAS!$N:$N,MATCH(H249&amp;"#GR",CONSULTAS!$T:$T,0)),""))</f>
        <v/>
      </c>
      <c r="U249" s="7" t="str">
        <f>IF(K249="","N/A",IF(AND(COUNTIFS(CONSULTAS!$C$2:$C$2000,K249,CONSULTAS!$E$2:$E$2000,"GR",CONSULTAS!$S$2:$S$2000,"Sim")&gt;0,COUNTIFS(CONSULTAS!$C$2:$C$2000,K249,CONSULTAS!$E$2:$E$2000,"Seguradora",CONSULTAS!$S$2:$S$2000,"Sim")&gt;0),"Sim","Não"))</f>
        <v>N/A</v>
      </c>
      <c r="V249" s="7" t="str">
        <f>IF(C249="","",IFERROR(INDEX(VEICULOS!$X:$X,MATCH(C249,VEICULOS!$A:$A,0)),"Não"))</f>
        <v/>
      </c>
      <c r="W249" s="7"/>
      <c r="X249" s="7"/>
      <c r="Y249" s="7"/>
      <c r="Z249" s="10"/>
      <c r="AA249" s="7"/>
      <c r="AB249" s="10" t="str">
        <f t="shared" si="51"/>
        <v/>
      </c>
      <c r="AC249" s="7">
        <f>IF(OR(Y249="",AB249=""),0,SUMPRODUCT((PGR_REGRAS!$C$2:$C$61=Y249)*(PGR_REGRAS!$D$2:$D$61&lt;=AB249)*(PGR_REGRAS!$E$2:$E$61&gt;=AB249)*(PGR_REGRAS!$C$2:$C$61&lt;&gt;"")*ROW(PGR_REGRAS!$C$2:$C$61)))</f>
        <v>0</v>
      </c>
      <c r="AD249" s="7" t="str">
        <f>IF(AC249=0,IF(Y249="","","Sem regra - consultar seguradora"),INDEX(PGR_REGRAS!$A:$A,AC249))</f>
        <v/>
      </c>
      <c r="AE249" s="7" t="str">
        <f>IF(AC249=0,"",INDEX(PGR_REGRAS!$T:$T,AC249))</f>
        <v/>
      </c>
      <c r="AF249" s="7" t="str">
        <f>IF(AC249=0,"",INDEX(PGR_REGRAS!$I:$I,AC249))</f>
        <v/>
      </c>
      <c r="AG249" s="7" t="str">
        <f>IF(AC249=0,"",INDEX(PGR_REGRAS!$K:$K,AC249))</f>
        <v/>
      </c>
      <c r="AH249" s="7" t="str">
        <f t="shared" si="52"/>
        <v/>
      </c>
      <c r="AI249" s="7"/>
      <c r="AJ249" s="7"/>
      <c r="AK249" s="7"/>
      <c r="AL249" s="7"/>
      <c r="AM249" s="7"/>
      <c r="AN249" s="7"/>
      <c r="AO249" s="13"/>
      <c r="AP249" s="12"/>
      <c r="AQ249" s="12"/>
      <c r="AR249" s="7" t="str">
        <f>IF(C249="","",IFERROR(INDEX(RASTREADORES!$F:$F,MATCH(C249&amp;"#Principal",RASTREADORES!$Y:$Y,0))&amp;" ("&amp;INDEX(RASTREADORES!$G:$G,MATCH(C249&amp;"#Principal",RASTREADORES!$Y:$Y,0))&amp;")","Sem rastreador principal"))</f>
        <v/>
      </c>
      <c r="AS249" s="7" t="str">
        <f>IF(C249="","",IFERROR(INDEX(RASTREADORES!$H:$H,MATCH(C249&amp;"#Principal",RASTREADORES!$Y:$Y,0)),"—"))</f>
        <v/>
      </c>
      <c r="AT249" s="7" t="str">
        <f>IF(C249="","",IFERROR(INDEX(RASTREADORES!$A:$A,MATCH(C249&amp;"#Redundante",RASTREADORES!$Y:$Y,0)),IFERROR(INDEX(RASTREADORES!$A:$A,MATCH(C249&amp;"#Isca retornável",RASTREADORES!$Y:$Y,0)),IFERROR(INDEX(RASTREADORES!$A:$A,MATCH(C249&amp;"#Isca descartável",RASTREADORES!$Y:$Y,0)),"Nenhum"))))</f>
        <v/>
      </c>
      <c r="AU249" s="7" t="str">
        <f>IF(C249="","",IFERROR(INDEX(RASTREADORES!$L:$L,MATCH(C249&amp;"#Principal",RASTREADORES!$Y:$Y,0)),""))</f>
        <v/>
      </c>
      <c r="AV249" s="7" t="str">
        <f>IF(C249="","",IF(COUNTIFS(ESPELHAMENTOS!$B$2:$B$2000,C249,ESPELHAMENTOS!$O$2:$O$2000,"Sim")&gt;0,"Sim","Não"))</f>
        <v/>
      </c>
      <c r="AW249" s="7" t="str">
        <f>IF(C249="","",COUNTIFS(ESPELHAMENTOS!$B$2:$B$2000,C249,ESPELHAMENTOS!$O$2:$O$2000,"Sim"))</f>
        <v/>
      </c>
      <c r="AX249" s="7" t="str">
        <f>IF(C249="","",IF(COUNTIFS(ESPELHAMENTOS!$B$2:$B$2000,C249,ESPELHAMENTOS!$O$2:$O$2000,"Sim",ESPELHAMENTOS!$E$2:$E$2000,"GR transportadora")&gt;0,"Sim","Não"))</f>
        <v/>
      </c>
      <c r="AY249" s="7" t="str">
        <f>IF(OR(AQ249="",C249=""),"",IFERROR(ROUND((AQ249-SUMPRODUCT(MIN((ESPELHAMENTOS!$C$2:$C$2000=A249)*ESPELHAMENTOS!$H$2:$H$2000+(ESPELHAMENTOS!$C$2:$C$2000&lt;&gt;A249)*99999)))*24,1),""))</f>
        <v/>
      </c>
      <c r="AZ249" s="7" t="str">
        <f ca="1">IF(C249="","",IF(COUNTIFS(CHECKLISTS!$B$2:$B$2000,C249,CHECKLISTS!$AH$2:$AH$2000,"Válido",CHECKLISTS!$AG$2:$AG$2000,"&gt;="&amp;INT(IF(AO249="",TODAY(),AO249)))+COUNTIFS(CHECKLISTS!$B$2:$B$2000,C249,CHECKLISTS!$AH$2:$AH$2000,"Vence &lt;=7d",CHECKLISTS!$AG$2:$AG$2000,"&gt;="&amp;INT(IF(AO249="",TODAY(),AO249)))&gt;0,"Sim","Não"))</f>
        <v/>
      </c>
      <c r="BA249" s="13" t="str">
        <f>IF(C249="","",IF(COUNTIFS(CHECKLISTS!$B$2:$B$2000,C249,CHECKLISTS!$AF$2:$AF$2000,"Aprovado")=0,"",SUMPRODUCT(MAX((CHECKLISTS!$B$2:$B$2000=C249)*CHECKLISTS!$AG$2:$AG$2000))))</f>
        <v/>
      </c>
      <c r="BB249" s="7" t="str">
        <f>IF(A249="","",IF(COUNTIFS(SMP!$B$2:$B$2000,A249,SMP!$I$2:$I$2000,"Liberada")+COUNTIFS(SMP!$B$2:$B$2000,A249,SMP!$I$2:$I$2000,"Em andamento")+COUNTIFS(SMP!$B$2:$B$2000,A249,SMP!$I$2:$I$2000,"Finalizada")&gt;0,"Sim","Não"))</f>
        <v/>
      </c>
      <c r="BC249" s="7" t="str">
        <f>IF(A249="","",IFERROR(INDEX(SMP!$A:$A,MATCH(A249,SMP!$B:$B,0)),"—"))</f>
        <v/>
      </c>
      <c r="BD249" s="7" t="str">
        <f>IF(A249="","",IFERROR(INDEX(SMP!$I:$I,MATCH(A249,SMP!$B:$B,0)),"Não aberta"))</f>
        <v/>
      </c>
      <c r="BE249" s="7" t="str">
        <f>IF(A249="","",IFERROR(INDEX(SMP!$D:$D,MATCH(A249,SMP!$B:$B,0)),""))</f>
        <v/>
      </c>
      <c r="BF249" s="7" t="str">
        <f>IF(A249="","",IF(COUNTIFS(AVERBACOES!$B$2:$B$2000,A249,AVERBACOES!$Q$2:$Q$2000,"Averbado completo")+COUNTIFS(AVERBACOES!$B$2:$B$2000,A249,AVERBACOES!$Q$2:$Q$2000,"Averbado CRT")+COUNTIFS(AVERBACOES!$B$2:$B$2000,A249,AVERBACOES!$Q$2:$Q$2000,"Averbado CT-e")+COUNTIFS(AVERBACOES!$B$2:$B$2000,A249,AVERBACOES!$Q$2:$Q$2000,"Averbado MDF-e")+COUNTIFS(AVERBACOES!$B$2:$B$2000,A249,AVERBACOES!$Q$2:$Q$2000,"Averbado pelo embarcador")&gt;0,"Sim","Não"))</f>
        <v/>
      </c>
      <c r="BG249" s="7" t="str">
        <f>IF(A249="","",IFERROR(INDEX(AVERBACOES!$L:$L,MATCH(A249,AVERBACOES!$B:$B,0)),"—"))</f>
        <v/>
      </c>
      <c r="BH249" s="7"/>
      <c r="BI249" s="7"/>
      <c r="BJ249" s="7"/>
      <c r="BK249" s="7"/>
      <c r="BL249" s="7"/>
      <c r="BM249" s="7">
        <f t="shared" si="53"/>
        <v>0</v>
      </c>
      <c r="BN249" s="7" t="str">
        <f t="shared" si="54"/>
        <v/>
      </c>
      <c r="BO249" s="7" t="str">
        <f t="shared" si="55"/>
        <v/>
      </c>
      <c r="BP249" s="7" t="str">
        <f t="shared" si="56"/>
        <v/>
      </c>
      <c r="BQ249" s="7" t="str">
        <f t="shared" si="57"/>
        <v/>
      </c>
      <c r="BR249" s="12"/>
      <c r="BS249" s="7" t="str">
        <f t="shared" si="58"/>
        <v/>
      </c>
      <c r="BT249" s="7" t="str">
        <f>IF(C249="","",IF(BV249=0,"Sem posição registrada",IFERROR(INDEX(POSICOES!$E:$E,MATCH(C249&amp;"#"&amp;ROUND(BV249*1440,0),POSICOES!$R:$R,0)),"?")))</f>
        <v/>
      </c>
      <c r="BU249" s="7" t="str">
        <f>IF(OR(C249="",BV249=0),"",IFERROR(INDEX(POSICOES!$F:$F,MATCH(C249&amp;"#"&amp;ROUND(BV249*1440,0),POSICOES!$R:$R,0))&amp;"/"&amp;INDEX(POSICOES!$G:$G,MATCH(C249&amp;"#"&amp;ROUND(BV249*1440,0),POSICOES!$R:$R,0))&amp;" - "&amp;INDEX(POSICOES!$H:$H,MATCH(C249&amp;"#"&amp;ROUND(BV249*1440,0),POSICOES!$R:$R,0)),""))</f>
        <v/>
      </c>
      <c r="BV249" s="14">
        <f>IF(C249="",0,SUMPRODUCT(MAX((POSICOES!$C$2:$C$3000=C249)*POSICOES!$B$2:$B$3000)))</f>
        <v>0</v>
      </c>
      <c r="BW249" s="7" t="str">
        <f t="shared" ca="1" si="59"/>
        <v/>
      </c>
      <c r="BX249" s="7" t="str">
        <f t="shared" ca="1" si="60"/>
        <v/>
      </c>
      <c r="BY249" s="12"/>
      <c r="BZ249" s="12"/>
      <c r="CA249" s="7" t="str">
        <f>IF(A249="","",IF(COUNTIFS(FRONTEIRA!$B$2:$B$2000,A249,FRONTEIRA!$AA$2:$AA$2000,"Sim")=0,"",ROUND(SUMIFS(FRONTEIRA!$Y$2:$Y$2000,FRONTEIRA!$B$2:$B$2000,A249,FRONTEIRA!$AA$2:$AA$2000,"Sim"),1)))</f>
        <v/>
      </c>
      <c r="CB249" s="7" t="str">
        <f>IF(A249="","",IFERROR(INDEX(FRONTEIRA!$L:$L,MATCH(A249,FRONTEIRA!$B:$B,0)),""))</f>
        <v/>
      </c>
      <c r="CC249" s="7" t="str">
        <f>IF(A249="","",IF(COUNTIFS(OCORRENCIAS!$B$2:$B$2000,A249,OCORRENCIAS!$Z$2:$Z$2000,"Sim")&gt;0,"Sim","Não"))</f>
        <v/>
      </c>
      <c r="CD249" s="7" t="str">
        <f t="shared" si="61"/>
        <v/>
      </c>
      <c r="CE249" s="7"/>
      <c r="CF249" s="7" t="str">
        <f t="shared" ca="1" si="62"/>
        <v xml:space="preserve">Motorista GR; Motorista seguradora; Veículo GR; Checklist; Espelhamento; SMP; Averbação; </v>
      </c>
      <c r="CG249" s="7" t="str">
        <f t="shared" si="63"/>
        <v/>
      </c>
      <c r="CH249" s="7" t="str">
        <f t="shared" si="64"/>
        <v/>
      </c>
      <c r="CI249" s="7" t="str">
        <f t="shared" si="65"/>
        <v>Não</v>
      </c>
      <c r="CJ249" s="7" t="str">
        <f t="shared" si="66"/>
        <v/>
      </c>
      <c r="CK249" s="7"/>
      <c r="CL249" s="7"/>
      <c r="CM249" s="7"/>
      <c r="CN249" s="12"/>
      <c r="CO249" s="7"/>
      <c r="CP249" s="7" t="str">
        <f t="shared" ca="1" si="67"/>
        <v/>
      </c>
    </row>
    <row r="250" spans="1:94" x14ac:dyDescent="0.25">
      <c r="A250" s="7"/>
      <c r="B250" s="12"/>
      <c r="C250" s="7"/>
      <c r="D250" s="7"/>
      <c r="E250" s="7"/>
      <c r="F250" s="7" t="str">
        <f>IF(C250="","",IFERROR(INDEX(VEICULOS!$C:$C,MATCH(C250,VEICULOS!$A:$A,0)),"?")&amp;IF(D250="",""," + "&amp;IFERROR(INDEX(VEICULOS!$C:$C,MATCH(D250,VEICULOS!$A:$A,0)),"?"))&amp;IF(E250="",""," + "&amp;IFERROR(INDEX(VEICULOS!$C:$C,MATCH(E250,VEICULOS!$A:$A,0)),"?")))</f>
        <v/>
      </c>
      <c r="G250" s="7" t="str">
        <f>IF(C250="","",IFERROR(INDEX(VEICULOS!$I:$I,MATCH(C250,VEICULOS!$A:$A,0)),"Não cadastrado"))</f>
        <v/>
      </c>
      <c r="H250" s="7"/>
      <c r="I250" s="7" t="str">
        <f>IF(H250="","",IFERROR(INDEX(MOTORISTAS!$B:$B,MATCH(H250,MOTORISTAS!$A:$A,0)),"Não cadastrado"))</f>
        <v/>
      </c>
      <c r="J250" s="7"/>
      <c r="K250" s="7"/>
      <c r="L250" s="7" t="str">
        <f>IF(K250="","",IFERROR(INDEX(MOTORISTAS!$B:$B,MATCH(K250,MOTORISTAS!$A:$A,0)),"Não cadastrado"))</f>
        <v/>
      </c>
      <c r="M250" s="7" t="str">
        <f>IF(H250="","",IFERROR(INDEX(MOTORISTAS!$AA:$AA,MATCH(H250,MOTORISTAS!$A:$A,0)),"Não cadastrado"))</f>
        <v/>
      </c>
      <c r="N250" s="7" t="str">
        <f>IF(H250="","",IF(COUNTIFS(CONSULTAS!$C$2:$C$2000,H250,CONSULTAS!$E$2:$E$2000,"GR",CONSULTAS!$S$2:$S$2000,"Sim")&gt;0,"Sim","Não"))</f>
        <v/>
      </c>
      <c r="O250" s="7" t="str">
        <f>IF(H250="","",IFERROR(INDEX(CONSULTAS!$L:$L,MATCH(H250&amp;"#GR",CONSULTAS!$T:$T,0)),"—"))</f>
        <v/>
      </c>
      <c r="P250" s="13" t="str">
        <f>IF(H250="","",IFERROR(INDEX(CONSULTAS!$Q:$Q,MATCH(H250&amp;"#GR",CONSULTAS!$T:$T,0)),""))</f>
        <v/>
      </c>
      <c r="Q250" s="7" t="str">
        <f>IF(H250="","",IF(COUNTIFS(CONSULTAS!$C$2:$C$2000,H250,CONSULTAS!$E$2:$E$2000,"Seguradora",CONSULTAS!$S$2:$S$2000,"Sim")&gt;0,"Sim","Não"))</f>
        <v/>
      </c>
      <c r="R250" s="7" t="str">
        <f>IF(H250="","",IFERROR(INDEX(CONSULTAS!$L:$L,MATCH(H250&amp;"#Seguradora",CONSULTAS!$T:$T,0)),"—"))</f>
        <v/>
      </c>
      <c r="S250" s="13" t="str">
        <f>IF(H250="","",IFERROR(INDEX(CONSULTAS!$Q:$Q,MATCH(H250&amp;"#Seguradora",CONSULTAS!$T:$T,0)),""))</f>
        <v/>
      </c>
      <c r="T250" s="10" t="str">
        <f>IF(H250="","",IFERROR(INDEX(CONSULTAS!$N:$N,MATCH(H250&amp;"#GR",CONSULTAS!$T:$T,0)),""))</f>
        <v/>
      </c>
      <c r="U250" s="7" t="str">
        <f>IF(K250="","N/A",IF(AND(COUNTIFS(CONSULTAS!$C$2:$C$2000,K250,CONSULTAS!$E$2:$E$2000,"GR",CONSULTAS!$S$2:$S$2000,"Sim")&gt;0,COUNTIFS(CONSULTAS!$C$2:$C$2000,K250,CONSULTAS!$E$2:$E$2000,"Seguradora",CONSULTAS!$S$2:$S$2000,"Sim")&gt;0),"Sim","Não"))</f>
        <v>N/A</v>
      </c>
      <c r="V250" s="7" t="str">
        <f>IF(C250="","",IFERROR(INDEX(VEICULOS!$X:$X,MATCH(C250,VEICULOS!$A:$A,0)),"Não"))</f>
        <v/>
      </c>
      <c r="W250" s="7"/>
      <c r="X250" s="7"/>
      <c r="Y250" s="7"/>
      <c r="Z250" s="10"/>
      <c r="AA250" s="7"/>
      <c r="AB250" s="10" t="str">
        <f t="shared" si="51"/>
        <v/>
      </c>
      <c r="AC250" s="7">
        <f>IF(OR(Y250="",AB250=""),0,SUMPRODUCT((PGR_REGRAS!$C$2:$C$61=Y250)*(PGR_REGRAS!$D$2:$D$61&lt;=AB250)*(PGR_REGRAS!$E$2:$E$61&gt;=AB250)*(PGR_REGRAS!$C$2:$C$61&lt;&gt;"")*ROW(PGR_REGRAS!$C$2:$C$61)))</f>
        <v>0</v>
      </c>
      <c r="AD250" s="7" t="str">
        <f>IF(AC250=0,IF(Y250="","","Sem regra - consultar seguradora"),INDEX(PGR_REGRAS!$A:$A,AC250))</f>
        <v/>
      </c>
      <c r="AE250" s="7" t="str">
        <f>IF(AC250=0,"",INDEX(PGR_REGRAS!$T:$T,AC250))</f>
        <v/>
      </c>
      <c r="AF250" s="7" t="str">
        <f>IF(AC250=0,"",INDEX(PGR_REGRAS!$I:$I,AC250))</f>
        <v/>
      </c>
      <c r="AG250" s="7" t="str">
        <f>IF(AC250=0,"",INDEX(PGR_REGRAS!$K:$K,AC250))</f>
        <v/>
      </c>
      <c r="AH250" s="7" t="str">
        <f t="shared" si="52"/>
        <v/>
      </c>
      <c r="AI250" s="7"/>
      <c r="AJ250" s="7"/>
      <c r="AK250" s="7"/>
      <c r="AL250" s="7"/>
      <c r="AM250" s="7"/>
      <c r="AN250" s="7"/>
      <c r="AO250" s="13"/>
      <c r="AP250" s="12"/>
      <c r="AQ250" s="12"/>
      <c r="AR250" s="7" t="str">
        <f>IF(C250="","",IFERROR(INDEX(RASTREADORES!$F:$F,MATCH(C250&amp;"#Principal",RASTREADORES!$Y:$Y,0))&amp;" ("&amp;INDEX(RASTREADORES!$G:$G,MATCH(C250&amp;"#Principal",RASTREADORES!$Y:$Y,0))&amp;")","Sem rastreador principal"))</f>
        <v/>
      </c>
      <c r="AS250" s="7" t="str">
        <f>IF(C250="","",IFERROR(INDEX(RASTREADORES!$H:$H,MATCH(C250&amp;"#Principal",RASTREADORES!$Y:$Y,0)),"—"))</f>
        <v/>
      </c>
      <c r="AT250" s="7" t="str">
        <f>IF(C250="","",IFERROR(INDEX(RASTREADORES!$A:$A,MATCH(C250&amp;"#Redundante",RASTREADORES!$Y:$Y,0)),IFERROR(INDEX(RASTREADORES!$A:$A,MATCH(C250&amp;"#Isca retornável",RASTREADORES!$Y:$Y,0)),IFERROR(INDEX(RASTREADORES!$A:$A,MATCH(C250&amp;"#Isca descartável",RASTREADORES!$Y:$Y,0)),"Nenhum"))))</f>
        <v/>
      </c>
      <c r="AU250" s="7" t="str">
        <f>IF(C250="","",IFERROR(INDEX(RASTREADORES!$L:$L,MATCH(C250&amp;"#Principal",RASTREADORES!$Y:$Y,0)),""))</f>
        <v/>
      </c>
      <c r="AV250" s="7" t="str">
        <f>IF(C250="","",IF(COUNTIFS(ESPELHAMENTOS!$B$2:$B$2000,C250,ESPELHAMENTOS!$O$2:$O$2000,"Sim")&gt;0,"Sim","Não"))</f>
        <v/>
      </c>
      <c r="AW250" s="7" t="str">
        <f>IF(C250="","",COUNTIFS(ESPELHAMENTOS!$B$2:$B$2000,C250,ESPELHAMENTOS!$O$2:$O$2000,"Sim"))</f>
        <v/>
      </c>
      <c r="AX250" s="7" t="str">
        <f>IF(C250="","",IF(COUNTIFS(ESPELHAMENTOS!$B$2:$B$2000,C250,ESPELHAMENTOS!$O$2:$O$2000,"Sim",ESPELHAMENTOS!$E$2:$E$2000,"GR transportadora")&gt;0,"Sim","Não"))</f>
        <v/>
      </c>
      <c r="AY250" s="7" t="str">
        <f>IF(OR(AQ250="",C250=""),"",IFERROR(ROUND((AQ250-SUMPRODUCT(MIN((ESPELHAMENTOS!$C$2:$C$2000=A250)*ESPELHAMENTOS!$H$2:$H$2000+(ESPELHAMENTOS!$C$2:$C$2000&lt;&gt;A250)*99999)))*24,1),""))</f>
        <v/>
      </c>
      <c r="AZ250" s="7" t="str">
        <f ca="1">IF(C250="","",IF(COUNTIFS(CHECKLISTS!$B$2:$B$2000,C250,CHECKLISTS!$AH$2:$AH$2000,"Válido",CHECKLISTS!$AG$2:$AG$2000,"&gt;="&amp;INT(IF(AO250="",TODAY(),AO250)))+COUNTIFS(CHECKLISTS!$B$2:$B$2000,C250,CHECKLISTS!$AH$2:$AH$2000,"Vence &lt;=7d",CHECKLISTS!$AG$2:$AG$2000,"&gt;="&amp;INT(IF(AO250="",TODAY(),AO250)))&gt;0,"Sim","Não"))</f>
        <v/>
      </c>
      <c r="BA250" s="13" t="str">
        <f>IF(C250="","",IF(COUNTIFS(CHECKLISTS!$B$2:$B$2000,C250,CHECKLISTS!$AF$2:$AF$2000,"Aprovado")=0,"",SUMPRODUCT(MAX((CHECKLISTS!$B$2:$B$2000=C250)*CHECKLISTS!$AG$2:$AG$2000))))</f>
        <v/>
      </c>
      <c r="BB250" s="7" t="str">
        <f>IF(A250="","",IF(COUNTIFS(SMP!$B$2:$B$2000,A250,SMP!$I$2:$I$2000,"Liberada")+COUNTIFS(SMP!$B$2:$B$2000,A250,SMP!$I$2:$I$2000,"Em andamento")+COUNTIFS(SMP!$B$2:$B$2000,A250,SMP!$I$2:$I$2000,"Finalizada")&gt;0,"Sim","Não"))</f>
        <v/>
      </c>
      <c r="BC250" s="7" t="str">
        <f>IF(A250="","",IFERROR(INDEX(SMP!$A:$A,MATCH(A250,SMP!$B:$B,0)),"—"))</f>
        <v/>
      </c>
      <c r="BD250" s="7" t="str">
        <f>IF(A250="","",IFERROR(INDEX(SMP!$I:$I,MATCH(A250,SMP!$B:$B,0)),"Não aberta"))</f>
        <v/>
      </c>
      <c r="BE250" s="7" t="str">
        <f>IF(A250="","",IFERROR(INDEX(SMP!$D:$D,MATCH(A250,SMP!$B:$B,0)),""))</f>
        <v/>
      </c>
      <c r="BF250" s="7" t="str">
        <f>IF(A250="","",IF(COUNTIFS(AVERBACOES!$B$2:$B$2000,A250,AVERBACOES!$Q$2:$Q$2000,"Averbado completo")+COUNTIFS(AVERBACOES!$B$2:$B$2000,A250,AVERBACOES!$Q$2:$Q$2000,"Averbado CRT")+COUNTIFS(AVERBACOES!$B$2:$B$2000,A250,AVERBACOES!$Q$2:$Q$2000,"Averbado CT-e")+COUNTIFS(AVERBACOES!$B$2:$B$2000,A250,AVERBACOES!$Q$2:$Q$2000,"Averbado MDF-e")+COUNTIFS(AVERBACOES!$B$2:$B$2000,A250,AVERBACOES!$Q$2:$Q$2000,"Averbado pelo embarcador")&gt;0,"Sim","Não"))</f>
        <v/>
      </c>
      <c r="BG250" s="7" t="str">
        <f>IF(A250="","",IFERROR(INDEX(AVERBACOES!$L:$L,MATCH(A250,AVERBACOES!$B:$B,0)),"—"))</f>
        <v/>
      </c>
      <c r="BH250" s="7"/>
      <c r="BI250" s="7"/>
      <c r="BJ250" s="7"/>
      <c r="BK250" s="7"/>
      <c r="BL250" s="7"/>
      <c r="BM250" s="7">
        <f t="shared" si="53"/>
        <v>0</v>
      </c>
      <c r="BN250" s="7" t="str">
        <f t="shared" si="54"/>
        <v/>
      </c>
      <c r="BO250" s="7" t="str">
        <f t="shared" si="55"/>
        <v/>
      </c>
      <c r="BP250" s="7" t="str">
        <f t="shared" si="56"/>
        <v/>
      </c>
      <c r="BQ250" s="7" t="str">
        <f t="shared" si="57"/>
        <v/>
      </c>
      <c r="BR250" s="12"/>
      <c r="BS250" s="7" t="str">
        <f t="shared" si="58"/>
        <v/>
      </c>
      <c r="BT250" s="7" t="str">
        <f>IF(C250="","",IF(BV250=0,"Sem posição registrada",IFERROR(INDEX(POSICOES!$E:$E,MATCH(C250&amp;"#"&amp;ROUND(BV250*1440,0),POSICOES!$R:$R,0)),"?")))</f>
        <v/>
      </c>
      <c r="BU250" s="7" t="str">
        <f>IF(OR(C250="",BV250=0),"",IFERROR(INDEX(POSICOES!$F:$F,MATCH(C250&amp;"#"&amp;ROUND(BV250*1440,0),POSICOES!$R:$R,0))&amp;"/"&amp;INDEX(POSICOES!$G:$G,MATCH(C250&amp;"#"&amp;ROUND(BV250*1440,0),POSICOES!$R:$R,0))&amp;" - "&amp;INDEX(POSICOES!$H:$H,MATCH(C250&amp;"#"&amp;ROUND(BV250*1440,0),POSICOES!$R:$R,0)),""))</f>
        <v/>
      </c>
      <c r="BV250" s="14">
        <f>IF(C250="",0,SUMPRODUCT(MAX((POSICOES!$C$2:$C$3000=C250)*POSICOES!$B$2:$B$3000)))</f>
        <v>0</v>
      </c>
      <c r="BW250" s="7" t="str">
        <f t="shared" ca="1" si="59"/>
        <v/>
      </c>
      <c r="BX250" s="7" t="str">
        <f t="shared" ca="1" si="60"/>
        <v/>
      </c>
      <c r="BY250" s="12"/>
      <c r="BZ250" s="12"/>
      <c r="CA250" s="7" t="str">
        <f>IF(A250="","",IF(COUNTIFS(FRONTEIRA!$B$2:$B$2000,A250,FRONTEIRA!$AA$2:$AA$2000,"Sim")=0,"",ROUND(SUMIFS(FRONTEIRA!$Y$2:$Y$2000,FRONTEIRA!$B$2:$B$2000,A250,FRONTEIRA!$AA$2:$AA$2000,"Sim"),1)))</f>
        <v/>
      </c>
      <c r="CB250" s="7" t="str">
        <f>IF(A250="","",IFERROR(INDEX(FRONTEIRA!$L:$L,MATCH(A250,FRONTEIRA!$B:$B,0)),""))</f>
        <v/>
      </c>
      <c r="CC250" s="7" t="str">
        <f>IF(A250="","",IF(COUNTIFS(OCORRENCIAS!$B$2:$B$2000,A250,OCORRENCIAS!$Z$2:$Z$2000,"Sim")&gt;0,"Sim","Não"))</f>
        <v/>
      </c>
      <c r="CD250" s="7" t="str">
        <f t="shared" si="61"/>
        <v/>
      </c>
      <c r="CE250" s="7"/>
      <c r="CF250" s="7" t="str">
        <f t="shared" ca="1" si="62"/>
        <v xml:space="preserve">Motorista GR; Motorista seguradora; Veículo GR; Checklist; Espelhamento; SMP; Averbação; </v>
      </c>
      <c r="CG250" s="7" t="str">
        <f t="shared" si="63"/>
        <v/>
      </c>
      <c r="CH250" s="7" t="str">
        <f t="shared" si="64"/>
        <v/>
      </c>
      <c r="CI250" s="7" t="str">
        <f t="shared" si="65"/>
        <v>Não</v>
      </c>
      <c r="CJ250" s="7" t="str">
        <f t="shared" si="66"/>
        <v/>
      </c>
      <c r="CK250" s="7"/>
      <c r="CL250" s="7"/>
      <c r="CM250" s="7"/>
      <c r="CN250" s="12"/>
      <c r="CO250" s="7"/>
      <c r="CP250" s="7" t="str">
        <f t="shared" ca="1" si="67"/>
        <v/>
      </c>
    </row>
    <row r="251" spans="1:94" x14ac:dyDescent="0.25">
      <c r="A251" s="7"/>
      <c r="B251" s="12"/>
      <c r="C251" s="7"/>
      <c r="D251" s="7"/>
      <c r="E251" s="7"/>
      <c r="F251" s="7" t="str">
        <f>IF(C251="","",IFERROR(INDEX(VEICULOS!$C:$C,MATCH(C251,VEICULOS!$A:$A,0)),"?")&amp;IF(D251="",""," + "&amp;IFERROR(INDEX(VEICULOS!$C:$C,MATCH(D251,VEICULOS!$A:$A,0)),"?"))&amp;IF(E251="",""," + "&amp;IFERROR(INDEX(VEICULOS!$C:$C,MATCH(E251,VEICULOS!$A:$A,0)),"?")))</f>
        <v/>
      </c>
      <c r="G251" s="7" t="str">
        <f>IF(C251="","",IFERROR(INDEX(VEICULOS!$I:$I,MATCH(C251,VEICULOS!$A:$A,0)),"Não cadastrado"))</f>
        <v/>
      </c>
      <c r="H251" s="7"/>
      <c r="I251" s="7" t="str">
        <f>IF(H251="","",IFERROR(INDEX(MOTORISTAS!$B:$B,MATCH(H251,MOTORISTAS!$A:$A,0)),"Não cadastrado"))</f>
        <v/>
      </c>
      <c r="J251" s="7"/>
      <c r="K251" s="7"/>
      <c r="L251" s="7" t="str">
        <f>IF(K251="","",IFERROR(INDEX(MOTORISTAS!$B:$B,MATCH(K251,MOTORISTAS!$A:$A,0)),"Não cadastrado"))</f>
        <v/>
      </c>
      <c r="M251" s="7" t="str">
        <f>IF(H251="","",IFERROR(INDEX(MOTORISTAS!$AA:$AA,MATCH(H251,MOTORISTAS!$A:$A,0)),"Não cadastrado"))</f>
        <v/>
      </c>
      <c r="N251" s="7" t="str">
        <f>IF(H251="","",IF(COUNTIFS(CONSULTAS!$C$2:$C$2000,H251,CONSULTAS!$E$2:$E$2000,"GR",CONSULTAS!$S$2:$S$2000,"Sim")&gt;0,"Sim","Não"))</f>
        <v/>
      </c>
      <c r="O251" s="7" t="str">
        <f>IF(H251="","",IFERROR(INDEX(CONSULTAS!$L:$L,MATCH(H251&amp;"#GR",CONSULTAS!$T:$T,0)),"—"))</f>
        <v/>
      </c>
      <c r="P251" s="13" t="str">
        <f>IF(H251="","",IFERROR(INDEX(CONSULTAS!$Q:$Q,MATCH(H251&amp;"#GR",CONSULTAS!$T:$T,0)),""))</f>
        <v/>
      </c>
      <c r="Q251" s="7" t="str">
        <f>IF(H251="","",IF(COUNTIFS(CONSULTAS!$C$2:$C$2000,H251,CONSULTAS!$E$2:$E$2000,"Seguradora",CONSULTAS!$S$2:$S$2000,"Sim")&gt;0,"Sim","Não"))</f>
        <v/>
      </c>
      <c r="R251" s="7" t="str">
        <f>IF(H251="","",IFERROR(INDEX(CONSULTAS!$L:$L,MATCH(H251&amp;"#Seguradora",CONSULTAS!$T:$T,0)),"—"))</f>
        <v/>
      </c>
      <c r="S251" s="13" t="str">
        <f>IF(H251="","",IFERROR(INDEX(CONSULTAS!$Q:$Q,MATCH(H251&amp;"#Seguradora",CONSULTAS!$T:$T,0)),""))</f>
        <v/>
      </c>
      <c r="T251" s="10" t="str">
        <f>IF(H251="","",IFERROR(INDEX(CONSULTAS!$N:$N,MATCH(H251&amp;"#GR",CONSULTAS!$T:$T,0)),""))</f>
        <v/>
      </c>
      <c r="U251" s="7" t="str">
        <f>IF(K251="","N/A",IF(AND(COUNTIFS(CONSULTAS!$C$2:$C$2000,K251,CONSULTAS!$E$2:$E$2000,"GR",CONSULTAS!$S$2:$S$2000,"Sim")&gt;0,COUNTIFS(CONSULTAS!$C$2:$C$2000,K251,CONSULTAS!$E$2:$E$2000,"Seguradora",CONSULTAS!$S$2:$S$2000,"Sim")&gt;0),"Sim","Não"))</f>
        <v>N/A</v>
      </c>
      <c r="V251" s="7" t="str">
        <f>IF(C251="","",IFERROR(INDEX(VEICULOS!$X:$X,MATCH(C251,VEICULOS!$A:$A,0)),"Não"))</f>
        <v/>
      </c>
      <c r="W251" s="7"/>
      <c r="X251" s="7"/>
      <c r="Y251" s="7"/>
      <c r="Z251" s="10"/>
      <c r="AA251" s="7"/>
      <c r="AB251" s="10" t="str">
        <f t="shared" si="51"/>
        <v/>
      </c>
      <c r="AC251" s="7">
        <f>IF(OR(Y251="",AB251=""),0,SUMPRODUCT((PGR_REGRAS!$C$2:$C$61=Y251)*(PGR_REGRAS!$D$2:$D$61&lt;=AB251)*(PGR_REGRAS!$E$2:$E$61&gt;=AB251)*(PGR_REGRAS!$C$2:$C$61&lt;&gt;"")*ROW(PGR_REGRAS!$C$2:$C$61)))</f>
        <v>0</v>
      </c>
      <c r="AD251" s="7" t="str">
        <f>IF(AC251=0,IF(Y251="","","Sem regra - consultar seguradora"),INDEX(PGR_REGRAS!$A:$A,AC251))</f>
        <v/>
      </c>
      <c r="AE251" s="7" t="str">
        <f>IF(AC251=0,"",INDEX(PGR_REGRAS!$T:$T,AC251))</f>
        <v/>
      </c>
      <c r="AF251" s="7" t="str">
        <f>IF(AC251=0,"",INDEX(PGR_REGRAS!$I:$I,AC251))</f>
        <v/>
      </c>
      <c r="AG251" s="7" t="str">
        <f>IF(AC251=0,"",INDEX(PGR_REGRAS!$K:$K,AC251))</f>
        <v/>
      </c>
      <c r="AH251" s="7" t="str">
        <f t="shared" si="52"/>
        <v/>
      </c>
      <c r="AI251" s="7"/>
      <c r="AJ251" s="7"/>
      <c r="AK251" s="7"/>
      <c r="AL251" s="7"/>
      <c r="AM251" s="7"/>
      <c r="AN251" s="7"/>
      <c r="AO251" s="13"/>
      <c r="AP251" s="12"/>
      <c r="AQ251" s="12"/>
      <c r="AR251" s="7" t="str">
        <f>IF(C251="","",IFERROR(INDEX(RASTREADORES!$F:$F,MATCH(C251&amp;"#Principal",RASTREADORES!$Y:$Y,0))&amp;" ("&amp;INDEX(RASTREADORES!$G:$G,MATCH(C251&amp;"#Principal",RASTREADORES!$Y:$Y,0))&amp;")","Sem rastreador principal"))</f>
        <v/>
      </c>
      <c r="AS251" s="7" t="str">
        <f>IF(C251="","",IFERROR(INDEX(RASTREADORES!$H:$H,MATCH(C251&amp;"#Principal",RASTREADORES!$Y:$Y,0)),"—"))</f>
        <v/>
      </c>
      <c r="AT251" s="7" t="str">
        <f>IF(C251="","",IFERROR(INDEX(RASTREADORES!$A:$A,MATCH(C251&amp;"#Redundante",RASTREADORES!$Y:$Y,0)),IFERROR(INDEX(RASTREADORES!$A:$A,MATCH(C251&amp;"#Isca retornável",RASTREADORES!$Y:$Y,0)),IFERROR(INDEX(RASTREADORES!$A:$A,MATCH(C251&amp;"#Isca descartável",RASTREADORES!$Y:$Y,0)),"Nenhum"))))</f>
        <v/>
      </c>
      <c r="AU251" s="7" t="str">
        <f>IF(C251="","",IFERROR(INDEX(RASTREADORES!$L:$L,MATCH(C251&amp;"#Principal",RASTREADORES!$Y:$Y,0)),""))</f>
        <v/>
      </c>
      <c r="AV251" s="7" t="str">
        <f>IF(C251="","",IF(COUNTIFS(ESPELHAMENTOS!$B$2:$B$2000,C251,ESPELHAMENTOS!$O$2:$O$2000,"Sim")&gt;0,"Sim","Não"))</f>
        <v/>
      </c>
      <c r="AW251" s="7" t="str">
        <f>IF(C251="","",COUNTIFS(ESPELHAMENTOS!$B$2:$B$2000,C251,ESPELHAMENTOS!$O$2:$O$2000,"Sim"))</f>
        <v/>
      </c>
      <c r="AX251" s="7" t="str">
        <f>IF(C251="","",IF(COUNTIFS(ESPELHAMENTOS!$B$2:$B$2000,C251,ESPELHAMENTOS!$O$2:$O$2000,"Sim",ESPELHAMENTOS!$E$2:$E$2000,"GR transportadora")&gt;0,"Sim","Não"))</f>
        <v/>
      </c>
      <c r="AY251" s="7" t="str">
        <f>IF(OR(AQ251="",C251=""),"",IFERROR(ROUND((AQ251-SUMPRODUCT(MIN((ESPELHAMENTOS!$C$2:$C$2000=A251)*ESPELHAMENTOS!$H$2:$H$2000+(ESPELHAMENTOS!$C$2:$C$2000&lt;&gt;A251)*99999)))*24,1),""))</f>
        <v/>
      </c>
      <c r="AZ251" s="7" t="str">
        <f ca="1">IF(C251="","",IF(COUNTIFS(CHECKLISTS!$B$2:$B$2000,C251,CHECKLISTS!$AH$2:$AH$2000,"Válido",CHECKLISTS!$AG$2:$AG$2000,"&gt;="&amp;INT(IF(AO251="",TODAY(),AO251)))+COUNTIFS(CHECKLISTS!$B$2:$B$2000,C251,CHECKLISTS!$AH$2:$AH$2000,"Vence &lt;=7d",CHECKLISTS!$AG$2:$AG$2000,"&gt;="&amp;INT(IF(AO251="",TODAY(),AO251)))&gt;0,"Sim","Não"))</f>
        <v/>
      </c>
      <c r="BA251" s="13" t="str">
        <f>IF(C251="","",IF(COUNTIFS(CHECKLISTS!$B$2:$B$2000,C251,CHECKLISTS!$AF$2:$AF$2000,"Aprovado")=0,"",SUMPRODUCT(MAX((CHECKLISTS!$B$2:$B$2000=C251)*CHECKLISTS!$AG$2:$AG$2000))))</f>
        <v/>
      </c>
      <c r="BB251" s="7" t="str">
        <f>IF(A251="","",IF(COUNTIFS(SMP!$B$2:$B$2000,A251,SMP!$I$2:$I$2000,"Liberada")+COUNTIFS(SMP!$B$2:$B$2000,A251,SMP!$I$2:$I$2000,"Em andamento")+COUNTIFS(SMP!$B$2:$B$2000,A251,SMP!$I$2:$I$2000,"Finalizada")&gt;0,"Sim","Não"))</f>
        <v/>
      </c>
      <c r="BC251" s="7" t="str">
        <f>IF(A251="","",IFERROR(INDEX(SMP!$A:$A,MATCH(A251,SMP!$B:$B,0)),"—"))</f>
        <v/>
      </c>
      <c r="BD251" s="7" t="str">
        <f>IF(A251="","",IFERROR(INDEX(SMP!$I:$I,MATCH(A251,SMP!$B:$B,0)),"Não aberta"))</f>
        <v/>
      </c>
      <c r="BE251" s="7" t="str">
        <f>IF(A251="","",IFERROR(INDEX(SMP!$D:$D,MATCH(A251,SMP!$B:$B,0)),""))</f>
        <v/>
      </c>
      <c r="BF251" s="7" t="str">
        <f>IF(A251="","",IF(COUNTIFS(AVERBACOES!$B$2:$B$2000,A251,AVERBACOES!$Q$2:$Q$2000,"Averbado completo")+COUNTIFS(AVERBACOES!$B$2:$B$2000,A251,AVERBACOES!$Q$2:$Q$2000,"Averbado CRT")+COUNTIFS(AVERBACOES!$B$2:$B$2000,A251,AVERBACOES!$Q$2:$Q$2000,"Averbado CT-e")+COUNTIFS(AVERBACOES!$B$2:$B$2000,A251,AVERBACOES!$Q$2:$Q$2000,"Averbado MDF-e")+COUNTIFS(AVERBACOES!$B$2:$B$2000,A251,AVERBACOES!$Q$2:$Q$2000,"Averbado pelo embarcador")&gt;0,"Sim","Não"))</f>
        <v/>
      </c>
      <c r="BG251" s="7" t="str">
        <f>IF(A251="","",IFERROR(INDEX(AVERBACOES!$L:$L,MATCH(A251,AVERBACOES!$B:$B,0)),"—"))</f>
        <v/>
      </c>
      <c r="BH251" s="7"/>
      <c r="BI251" s="7"/>
      <c r="BJ251" s="7"/>
      <c r="BK251" s="7"/>
      <c r="BL251" s="7"/>
      <c r="BM251" s="7">
        <f t="shared" si="53"/>
        <v>0</v>
      </c>
      <c r="BN251" s="7" t="str">
        <f t="shared" si="54"/>
        <v/>
      </c>
      <c r="BO251" s="7" t="str">
        <f t="shared" si="55"/>
        <v/>
      </c>
      <c r="BP251" s="7" t="str">
        <f t="shared" si="56"/>
        <v/>
      </c>
      <c r="BQ251" s="7" t="str">
        <f t="shared" si="57"/>
        <v/>
      </c>
      <c r="BR251" s="12"/>
      <c r="BS251" s="7" t="str">
        <f t="shared" si="58"/>
        <v/>
      </c>
      <c r="BT251" s="7" t="str">
        <f>IF(C251="","",IF(BV251=0,"Sem posição registrada",IFERROR(INDEX(POSICOES!$E:$E,MATCH(C251&amp;"#"&amp;ROUND(BV251*1440,0),POSICOES!$R:$R,0)),"?")))</f>
        <v/>
      </c>
      <c r="BU251" s="7" t="str">
        <f>IF(OR(C251="",BV251=0),"",IFERROR(INDEX(POSICOES!$F:$F,MATCH(C251&amp;"#"&amp;ROUND(BV251*1440,0),POSICOES!$R:$R,0))&amp;"/"&amp;INDEX(POSICOES!$G:$G,MATCH(C251&amp;"#"&amp;ROUND(BV251*1440,0),POSICOES!$R:$R,0))&amp;" - "&amp;INDEX(POSICOES!$H:$H,MATCH(C251&amp;"#"&amp;ROUND(BV251*1440,0),POSICOES!$R:$R,0)),""))</f>
        <v/>
      </c>
      <c r="BV251" s="14">
        <f>IF(C251="",0,SUMPRODUCT(MAX((POSICOES!$C$2:$C$3000=C251)*POSICOES!$B$2:$B$3000)))</f>
        <v>0</v>
      </c>
      <c r="BW251" s="7" t="str">
        <f t="shared" ca="1" si="59"/>
        <v/>
      </c>
      <c r="BX251" s="7" t="str">
        <f t="shared" ca="1" si="60"/>
        <v/>
      </c>
      <c r="BY251" s="12"/>
      <c r="BZ251" s="12"/>
      <c r="CA251" s="7" t="str">
        <f>IF(A251="","",IF(COUNTIFS(FRONTEIRA!$B$2:$B$2000,A251,FRONTEIRA!$AA$2:$AA$2000,"Sim")=0,"",ROUND(SUMIFS(FRONTEIRA!$Y$2:$Y$2000,FRONTEIRA!$B$2:$B$2000,A251,FRONTEIRA!$AA$2:$AA$2000,"Sim"),1)))</f>
        <v/>
      </c>
      <c r="CB251" s="7" t="str">
        <f>IF(A251="","",IFERROR(INDEX(FRONTEIRA!$L:$L,MATCH(A251,FRONTEIRA!$B:$B,0)),""))</f>
        <v/>
      </c>
      <c r="CC251" s="7" t="str">
        <f>IF(A251="","",IF(COUNTIFS(OCORRENCIAS!$B$2:$B$2000,A251,OCORRENCIAS!$Z$2:$Z$2000,"Sim")&gt;0,"Sim","Não"))</f>
        <v/>
      </c>
      <c r="CD251" s="7" t="str">
        <f t="shared" si="61"/>
        <v/>
      </c>
      <c r="CE251" s="7"/>
      <c r="CF251" s="7" t="str">
        <f t="shared" ca="1" si="62"/>
        <v xml:space="preserve">Motorista GR; Motorista seguradora; Veículo GR; Checklist; Espelhamento; SMP; Averbação; </v>
      </c>
      <c r="CG251" s="7" t="str">
        <f t="shared" si="63"/>
        <v/>
      </c>
      <c r="CH251" s="7" t="str">
        <f t="shared" si="64"/>
        <v/>
      </c>
      <c r="CI251" s="7" t="str">
        <f t="shared" si="65"/>
        <v>Não</v>
      </c>
      <c r="CJ251" s="7" t="str">
        <f t="shared" si="66"/>
        <v/>
      </c>
      <c r="CK251" s="7"/>
      <c r="CL251" s="7"/>
      <c r="CM251" s="7"/>
      <c r="CN251" s="12"/>
      <c r="CO251" s="7"/>
      <c r="CP251" s="7" t="str">
        <f t="shared" ca="1" si="67"/>
        <v/>
      </c>
    </row>
    <row r="252" spans="1:94" x14ac:dyDescent="0.25">
      <c r="A252" s="7"/>
      <c r="B252" s="12"/>
      <c r="C252" s="7"/>
      <c r="D252" s="7"/>
      <c r="E252" s="7"/>
      <c r="F252" s="7" t="str">
        <f>IF(C252="","",IFERROR(INDEX(VEICULOS!$C:$C,MATCH(C252,VEICULOS!$A:$A,0)),"?")&amp;IF(D252="",""," + "&amp;IFERROR(INDEX(VEICULOS!$C:$C,MATCH(D252,VEICULOS!$A:$A,0)),"?"))&amp;IF(E252="",""," + "&amp;IFERROR(INDEX(VEICULOS!$C:$C,MATCH(E252,VEICULOS!$A:$A,0)),"?")))</f>
        <v/>
      </c>
      <c r="G252" s="7" t="str">
        <f>IF(C252="","",IFERROR(INDEX(VEICULOS!$I:$I,MATCH(C252,VEICULOS!$A:$A,0)),"Não cadastrado"))</f>
        <v/>
      </c>
      <c r="H252" s="7"/>
      <c r="I252" s="7" t="str">
        <f>IF(H252="","",IFERROR(INDEX(MOTORISTAS!$B:$B,MATCH(H252,MOTORISTAS!$A:$A,0)),"Não cadastrado"))</f>
        <v/>
      </c>
      <c r="J252" s="7"/>
      <c r="K252" s="7"/>
      <c r="L252" s="7" t="str">
        <f>IF(K252="","",IFERROR(INDEX(MOTORISTAS!$B:$B,MATCH(K252,MOTORISTAS!$A:$A,0)),"Não cadastrado"))</f>
        <v/>
      </c>
      <c r="M252" s="7" t="str">
        <f>IF(H252="","",IFERROR(INDEX(MOTORISTAS!$AA:$AA,MATCH(H252,MOTORISTAS!$A:$A,0)),"Não cadastrado"))</f>
        <v/>
      </c>
      <c r="N252" s="7" t="str">
        <f>IF(H252="","",IF(COUNTIFS(CONSULTAS!$C$2:$C$2000,H252,CONSULTAS!$E$2:$E$2000,"GR",CONSULTAS!$S$2:$S$2000,"Sim")&gt;0,"Sim","Não"))</f>
        <v/>
      </c>
      <c r="O252" s="7" t="str">
        <f>IF(H252="","",IFERROR(INDEX(CONSULTAS!$L:$L,MATCH(H252&amp;"#GR",CONSULTAS!$T:$T,0)),"—"))</f>
        <v/>
      </c>
      <c r="P252" s="13" t="str">
        <f>IF(H252="","",IFERROR(INDEX(CONSULTAS!$Q:$Q,MATCH(H252&amp;"#GR",CONSULTAS!$T:$T,0)),""))</f>
        <v/>
      </c>
      <c r="Q252" s="7" t="str">
        <f>IF(H252="","",IF(COUNTIFS(CONSULTAS!$C$2:$C$2000,H252,CONSULTAS!$E$2:$E$2000,"Seguradora",CONSULTAS!$S$2:$S$2000,"Sim")&gt;0,"Sim","Não"))</f>
        <v/>
      </c>
      <c r="R252" s="7" t="str">
        <f>IF(H252="","",IFERROR(INDEX(CONSULTAS!$L:$L,MATCH(H252&amp;"#Seguradora",CONSULTAS!$T:$T,0)),"—"))</f>
        <v/>
      </c>
      <c r="S252" s="13" t="str">
        <f>IF(H252="","",IFERROR(INDEX(CONSULTAS!$Q:$Q,MATCH(H252&amp;"#Seguradora",CONSULTAS!$T:$T,0)),""))</f>
        <v/>
      </c>
      <c r="T252" s="10" t="str">
        <f>IF(H252="","",IFERROR(INDEX(CONSULTAS!$N:$N,MATCH(H252&amp;"#GR",CONSULTAS!$T:$T,0)),""))</f>
        <v/>
      </c>
      <c r="U252" s="7" t="str">
        <f>IF(K252="","N/A",IF(AND(COUNTIFS(CONSULTAS!$C$2:$C$2000,K252,CONSULTAS!$E$2:$E$2000,"GR",CONSULTAS!$S$2:$S$2000,"Sim")&gt;0,COUNTIFS(CONSULTAS!$C$2:$C$2000,K252,CONSULTAS!$E$2:$E$2000,"Seguradora",CONSULTAS!$S$2:$S$2000,"Sim")&gt;0),"Sim","Não"))</f>
        <v>N/A</v>
      </c>
      <c r="V252" s="7" t="str">
        <f>IF(C252="","",IFERROR(INDEX(VEICULOS!$X:$X,MATCH(C252,VEICULOS!$A:$A,0)),"Não"))</f>
        <v/>
      </c>
      <c r="W252" s="7"/>
      <c r="X252" s="7"/>
      <c r="Y252" s="7"/>
      <c r="Z252" s="10"/>
      <c r="AA252" s="7"/>
      <c r="AB252" s="10" t="str">
        <f t="shared" si="51"/>
        <v/>
      </c>
      <c r="AC252" s="7">
        <f>IF(OR(Y252="",AB252=""),0,SUMPRODUCT((PGR_REGRAS!$C$2:$C$61=Y252)*(PGR_REGRAS!$D$2:$D$61&lt;=AB252)*(PGR_REGRAS!$E$2:$E$61&gt;=AB252)*(PGR_REGRAS!$C$2:$C$61&lt;&gt;"")*ROW(PGR_REGRAS!$C$2:$C$61)))</f>
        <v>0</v>
      </c>
      <c r="AD252" s="7" t="str">
        <f>IF(AC252=0,IF(Y252="","","Sem regra - consultar seguradora"),INDEX(PGR_REGRAS!$A:$A,AC252))</f>
        <v/>
      </c>
      <c r="AE252" s="7" t="str">
        <f>IF(AC252=0,"",INDEX(PGR_REGRAS!$T:$T,AC252))</f>
        <v/>
      </c>
      <c r="AF252" s="7" t="str">
        <f>IF(AC252=0,"",INDEX(PGR_REGRAS!$I:$I,AC252))</f>
        <v/>
      </c>
      <c r="AG252" s="7" t="str">
        <f>IF(AC252=0,"",INDEX(PGR_REGRAS!$K:$K,AC252))</f>
        <v/>
      </c>
      <c r="AH252" s="7" t="str">
        <f t="shared" si="52"/>
        <v/>
      </c>
      <c r="AI252" s="7"/>
      <c r="AJ252" s="7"/>
      <c r="AK252" s="7"/>
      <c r="AL252" s="7"/>
      <c r="AM252" s="7"/>
      <c r="AN252" s="7"/>
      <c r="AO252" s="13"/>
      <c r="AP252" s="12"/>
      <c r="AQ252" s="12"/>
      <c r="AR252" s="7" t="str">
        <f>IF(C252="","",IFERROR(INDEX(RASTREADORES!$F:$F,MATCH(C252&amp;"#Principal",RASTREADORES!$Y:$Y,0))&amp;" ("&amp;INDEX(RASTREADORES!$G:$G,MATCH(C252&amp;"#Principal",RASTREADORES!$Y:$Y,0))&amp;")","Sem rastreador principal"))</f>
        <v/>
      </c>
      <c r="AS252" s="7" t="str">
        <f>IF(C252="","",IFERROR(INDEX(RASTREADORES!$H:$H,MATCH(C252&amp;"#Principal",RASTREADORES!$Y:$Y,0)),"—"))</f>
        <v/>
      </c>
      <c r="AT252" s="7" t="str">
        <f>IF(C252="","",IFERROR(INDEX(RASTREADORES!$A:$A,MATCH(C252&amp;"#Redundante",RASTREADORES!$Y:$Y,0)),IFERROR(INDEX(RASTREADORES!$A:$A,MATCH(C252&amp;"#Isca retornável",RASTREADORES!$Y:$Y,0)),IFERROR(INDEX(RASTREADORES!$A:$A,MATCH(C252&amp;"#Isca descartável",RASTREADORES!$Y:$Y,0)),"Nenhum"))))</f>
        <v/>
      </c>
      <c r="AU252" s="7" t="str">
        <f>IF(C252="","",IFERROR(INDEX(RASTREADORES!$L:$L,MATCH(C252&amp;"#Principal",RASTREADORES!$Y:$Y,0)),""))</f>
        <v/>
      </c>
      <c r="AV252" s="7" t="str">
        <f>IF(C252="","",IF(COUNTIFS(ESPELHAMENTOS!$B$2:$B$2000,C252,ESPELHAMENTOS!$O$2:$O$2000,"Sim")&gt;0,"Sim","Não"))</f>
        <v/>
      </c>
      <c r="AW252" s="7" t="str">
        <f>IF(C252="","",COUNTIFS(ESPELHAMENTOS!$B$2:$B$2000,C252,ESPELHAMENTOS!$O$2:$O$2000,"Sim"))</f>
        <v/>
      </c>
      <c r="AX252" s="7" t="str">
        <f>IF(C252="","",IF(COUNTIFS(ESPELHAMENTOS!$B$2:$B$2000,C252,ESPELHAMENTOS!$O$2:$O$2000,"Sim",ESPELHAMENTOS!$E$2:$E$2000,"GR transportadora")&gt;0,"Sim","Não"))</f>
        <v/>
      </c>
      <c r="AY252" s="7" t="str">
        <f>IF(OR(AQ252="",C252=""),"",IFERROR(ROUND((AQ252-SUMPRODUCT(MIN((ESPELHAMENTOS!$C$2:$C$2000=A252)*ESPELHAMENTOS!$H$2:$H$2000+(ESPELHAMENTOS!$C$2:$C$2000&lt;&gt;A252)*99999)))*24,1),""))</f>
        <v/>
      </c>
      <c r="AZ252" s="7" t="str">
        <f ca="1">IF(C252="","",IF(COUNTIFS(CHECKLISTS!$B$2:$B$2000,C252,CHECKLISTS!$AH$2:$AH$2000,"Válido",CHECKLISTS!$AG$2:$AG$2000,"&gt;="&amp;INT(IF(AO252="",TODAY(),AO252)))+COUNTIFS(CHECKLISTS!$B$2:$B$2000,C252,CHECKLISTS!$AH$2:$AH$2000,"Vence &lt;=7d",CHECKLISTS!$AG$2:$AG$2000,"&gt;="&amp;INT(IF(AO252="",TODAY(),AO252)))&gt;0,"Sim","Não"))</f>
        <v/>
      </c>
      <c r="BA252" s="13" t="str">
        <f>IF(C252="","",IF(COUNTIFS(CHECKLISTS!$B$2:$B$2000,C252,CHECKLISTS!$AF$2:$AF$2000,"Aprovado")=0,"",SUMPRODUCT(MAX((CHECKLISTS!$B$2:$B$2000=C252)*CHECKLISTS!$AG$2:$AG$2000))))</f>
        <v/>
      </c>
      <c r="BB252" s="7" t="str">
        <f>IF(A252="","",IF(COUNTIFS(SMP!$B$2:$B$2000,A252,SMP!$I$2:$I$2000,"Liberada")+COUNTIFS(SMP!$B$2:$B$2000,A252,SMP!$I$2:$I$2000,"Em andamento")+COUNTIFS(SMP!$B$2:$B$2000,A252,SMP!$I$2:$I$2000,"Finalizada")&gt;0,"Sim","Não"))</f>
        <v/>
      </c>
      <c r="BC252" s="7" t="str">
        <f>IF(A252="","",IFERROR(INDEX(SMP!$A:$A,MATCH(A252,SMP!$B:$B,0)),"—"))</f>
        <v/>
      </c>
      <c r="BD252" s="7" t="str">
        <f>IF(A252="","",IFERROR(INDEX(SMP!$I:$I,MATCH(A252,SMP!$B:$B,0)),"Não aberta"))</f>
        <v/>
      </c>
      <c r="BE252" s="7" t="str">
        <f>IF(A252="","",IFERROR(INDEX(SMP!$D:$D,MATCH(A252,SMP!$B:$B,0)),""))</f>
        <v/>
      </c>
      <c r="BF252" s="7" t="str">
        <f>IF(A252="","",IF(COUNTIFS(AVERBACOES!$B$2:$B$2000,A252,AVERBACOES!$Q$2:$Q$2000,"Averbado completo")+COUNTIFS(AVERBACOES!$B$2:$B$2000,A252,AVERBACOES!$Q$2:$Q$2000,"Averbado CRT")+COUNTIFS(AVERBACOES!$B$2:$B$2000,A252,AVERBACOES!$Q$2:$Q$2000,"Averbado CT-e")+COUNTIFS(AVERBACOES!$B$2:$B$2000,A252,AVERBACOES!$Q$2:$Q$2000,"Averbado MDF-e")+COUNTIFS(AVERBACOES!$B$2:$B$2000,A252,AVERBACOES!$Q$2:$Q$2000,"Averbado pelo embarcador")&gt;0,"Sim","Não"))</f>
        <v/>
      </c>
      <c r="BG252" s="7" t="str">
        <f>IF(A252="","",IFERROR(INDEX(AVERBACOES!$L:$L,MATCH(A252,AVERBACOES!$B:$B,0)),"—"))</f>
        <v/>
      </c>
      <c r="BH252" s="7"/>
      <c r="BI252" s="7"/>
      <c r="BJ252" s="7"/>
      <c r="BK252" s="7"/>
      <c r="BL252" s="7"/>
      <c r="BM252" s="7">
        <f t="shared" si="53"/>
        <v>0</v>
      </c>
      <c r="BN252" s="7" t="str">
        <f t="shared" si="54"/>
        <v/>
      </c>
      <c r="BO252" s="7" t="str">
        <f t="shared" si="55"/>
        <v/>
      </c>
      <c r="BP252" s="7" t="str">
        <f t="shared" si="56"/>
        <v/>
      </c>
      <c r="BQ252" s="7" t="str">
        <f t="shared" si="57"/>
        <v/>
      </c>
      <c r="BR252" s="12"/>
      <c r="BS252" s="7" t="str">
        <f t="shared" si="58"/>
        <v/>
      </c>
      <c r="BT252" s="7" t="str">
        <f>IF(C252="","",IF(BV252=0,"Sem posição registrada",IFERROR(INDEX(POSICOES!$E:$E,MATCH(C252&amp;"#"&amp;ROUND(BV252*1440,0),POSICOES!$R:$R,0)),"?")))</f>
        <v/>
      </c>
      <c r="BU252" s="7" t="str">
        <f>IF(OR(C252="",BV252=0),"",IFERROR(INDEX(POSICOES!$F:$F,MATCH(C252&amp;"#"&amp;ROUND(BV252*1440,0),POSICOES!$R:$R,0))&amp;"/"&amp;INDEX(POSICOES!$G:$G,MATCH(C252&amp;"#"&amp;ROUND(BV252*1440,0),POSICOES!$R:$R,0))&amp;" - "&amp;INDEX(POSICOES!$H:$H,MATCH(C252&amp;"#"&amp;ROUND(BV252*1440,0),POSICOES!$R:$R,0)),""))</f>
        <v/>
      </c>
      <c r="BV252" s="14">
        <f>IF(C252="",0,SUMPRODUCT(MAX((POSICOES!$C$2:$C$3000=C252)*POSICOES!$B$2:$B$3000)))</f>
        <v>0</v>
      </c>
      <c r="BW252" s="7" t="str">
        <f t="shared" ca="1" si="59"/>
        <v/>
      </c>
      <c r="BX252" s="7" t="str">
        <f t="shared" ca="1" si="60"/>
        <v/>
      </c>
      <c r="BY252" s="12"/>
      <c r="BZ252" s="12"/>
      <c r="CA252" s="7" t="str">
        <f>IF(A252="","",IF(COUNTIFS(FRONTEIRA!$B$2:$B$2000,A252,FRONTEIRA!$AA$2:$AA$2000,"Sim")=0,"",ROUND(SUMIFS(FRONTEIRA!$Y$2:$Y$2000,FRONTEIRA!$B$2:$B$2000,A252,FRONTEIRA!$AA$2:$AA$2000,"Sim"),1)))</f>
        <v/>
      </c>
      <c r="CB252" s="7" t="str">
        <f>IF(A252="","",IFERROR(INDEX(FRONTEIRA!$L:$L,MATCH(A252,FRONTEIRA!$B:$B,0)),""))</f>
        <v/>
      </c>
      <c r="CC252" s="7" t="str">
        <f>IF(A252="","",IF(COUNTIFS(OCORRENCIAS!$B$2:$B$2000,A252,OCORRENCIAS!$Z$2:$Z$2000,"Sim")&gt;0,"Sim","Não"))</f>
        <v/>
      </c>
      <c r="CD252" s="7" t="str">
        <f t="shared" si="61"/>
        <v/>
      </c>
      <c r="CE252" s="7"/>
      <c r="CF252" s="7" t="str">
        <f t="shared" ca="1" si="62"/>
        <v xml:space="preserve">Motorista GR; Motorista seguradora; Veículo GR; Checklist; Espelhamento; SMP; Averbação; </v>
      </c>
      <c r="CG252" s="7" t="str">
        <f t="shared" si="63"/>
        <v/>
      </c>
      <c r="CH252" s="7" t="str">
        <f t="shared" si="64"/>
        <v/>
      </c>
      <c r="CI252" s="7" t="str">
        <f t="shared" si="65"/>
        <v>Não</v>
      </c>
      <c r="CJ252" s="7" t="str">
        <f t="shared" si="66"/>
        <v/>
      </c>
      <c r="CK252" s="7"/>
      <c r="CL252" s="7"/>
      <c r="CM252" s="7"/>
      <c r="CN252" s="12"/>
      <c r="CO252" s="7"/>
      <c r="CP252" s="7" t="str">
        <f t="shared" ca="1" si="67"/>
        <v/>
      </c>
    </row>
    <row r="253" spans="1:94" x14ac:dyDescent="0.25">
      <c r="A253" s="7"/>
      <c r="B253" s="12"/>
      <c r="C253" s="7"/>
      <c r="D253" s="7"/>
      <c r="E253" s="7"/>
      <c r="F253" s="7" t="str">
        <f>IF(C253="","",IFERROR(INDEX(VEICULOS!$C:$C,MATCH(C253,VEICULOS!$A:$A,0)),"?")&amp;IF(D253="",""," + "&amp;IFERROR(INDEX(VEICULOS!$C:$C,MATCH(D253,VEICULOS!$A:$A,0)),"?"))&amp;IF(E253="",""," + "&amp;IFERROR(INDEX(VEICULOS!$C:$C,MATCH(E253,VEICULOS!$A:$A,0)),"?")))</f>
        <v/>
      </c>
      <c r="G253" s="7" t="str">
        <f>IF(C253="","",IFERROR(INDEX(VEICULOS!$I:$I,MATCH(C253,VEICULOS!$A:$A,0)),"Não cadastrado"))</f>
        <v/>
      </c>
      <c r="H253" s="7"/>
      <c r="I253" s="7" t="str">
        <f>IF(H253="","",IFERROR(INDEX(MOTORISTAS!$B:$B,MATCH(H253,MOTORISTAS!$A:$A,0)),"Não cadastrado"))</f>
        <v/>
      </c>
      <c r="J253" s="7"/>
      <c r="K253" s="7"/>
      <c r="L253" s="7" t="str">
        <f>IF(K253="","",IFERROR(INDEX(MOTORISTAS!$B:$B,MATCH(K253,MOTORISTAS!$A:$A,0)),"Não cadastrado"))</f>
        <v/>
      </c>
      <c r="M253" s="7" t="str">
        <f>IF(H253="","",IFERROR(INDEX(MOTORISTAS!$AA:$AA,MATCH(H253,MOTORISTAS!$A:$A,0)),"Não cadastrado"))</f>
        <v/>
      </c>
      <c r="N253" s="7" t="str">
        <f>IF(H253="","",IF(COUNTIFS(CONSULTAS!$C$2:$C$2000,H253,CONSULTAS!$E$2:$E$2000,"GR",CONSULTAS!$S$2:$S$2000,"Sim")&gt;0,"Sim","Não"))</f>
        <v/>
      </c>
      <c r="O253" s="7" t="str">
        <f>IF(H253="","",IFERROR(INDEX(CONSULTAS!$L:$L,MATCH(H253&amp;"#GR",CONSULTAS!$T:$T,0)),"—"))</f>
        <v/>
      </c>
      <c r="P253" s="13" t="str">
        <f>IF(H253="","",IFERROR(INDEX(CONSULTAS!$Q:$Q,MATCH(H253&amp;"#GR",CONSULTAS!$T:$T,0)),""))</f>
        <v/>
      </c>
      <c r="Q253" s="7" t="str">
        <f>IF(H253="","",IF(COUNTIFS(CONSULTAS!$C$2:$C$2000,H253,CONSULTAS!$E$2:$E$2000,"Seguradora",CONSULTAS!$S$2:$S$2000,"Sim")&gt;0,"Sim","Não"))</f>
        <v/>
      </c>
      <c r="R253" s="7" t="str">
        <f>IF(H253="","",IFERROR(INDEX(CONSULTAS!$L:$L,MATCH(H253&amp;"#Seguradora",CONSULTAS!$T:$T,0)),"—"))</f>
        <v/>
      </c>
      <c r="S253" s="13" t="str">
        <f>IF(H253="","",IFERROR(INDEX(CONSULTAS!$Q:$Q,MATCH(H253&amp;"#Seguradora",CONSULTAS!$T:$T,0)),""))</f>
        <v/>
      </c>
      <c r="T253" s="10" t="str">
        <f>IF(H253="","",IFERROR(INDEX(CONSULTAS!$N:$N,MATCH(H253&amp;"#GR",CONSULTAS!$T:$T,0)),""))</f>
        <v/>
      </c>
      <c r="U253" s="7" t="str">
        <f>IF(K253="","N/A",IF(AND(COUNTIFS(CONSULTAS!$C$2:$C$2000,K253,CONSULTAS!$E$2:$E$2000,"GR",CONSULTAS!$S$2:$S$2000,"Sim")&gt;0,COUNTIFS(CONSULTAS!$C$2:$C$2000,K253,CONSULTAS!$E$2:$E$2000,"Seguradora",CONSULTAS!$S$2:$S$2000,"Sim")&gt;0),"Sim","Não"))</f>
        <v>N/A</v>
      </c>
      <c r="V253" s="7" t="str">
        <f>IF(C253="","",IFERROR(INDEX(VEICULOS!$X:$X,MATCH(C253,VEICULOS!$A:$A,0)),"Não"))</f>
        <v/>
      </c>
      <c r="W253" s="7"/>
      <c r="X253" s="7"/>
      <c r="Y253" s="7"/>
      <c r="Z253" s="10"/>
      <c r="AA253" s="7"/>
      <c r="AB253" s="10" t="str">
        <f t="shared" si="51"/>
        <v/>
      </c>
      <c r="AC253" s="7">
        <f>IF(OR(Y253="",AB253=""),0,SUMPRODUCT((PGR_REGRAS!$C$2:$C$61=Y253)*(PGR_REGRAS!$D$2:$D$61&lt;=AB253)*(PGR_REGRAS!$E$2:$E$61&gt;=AB253)*(PGR_REGRAS!$C$2:$C$61&lt;&gt;"")*ROW(PGR_REGRAS!$C$2:$C$61)))</f>
        <v>0</v>
      </c>
      <c r="AD253" s="7" t="str">
        <f>IF(AC253=0,IF(Y253="","","Sem regra - consultar seguradora"),INDEX(PGR_REGRAS!$A:$A,AC253))</f>
        <v/>
      </c>
      <c r="AE253" s="7" t="str">
        <f>IF(AC253=0,"",INDEX(PGR_REGRAS!$T:$T,AC253))</f>
        <v/>
      </c>
      <c r="AF253" s="7" t="str">
        <f>IF(AC253=0,"",INDEX(PGR_REGRAS!$I:$I,AC253))</f>
        <v/>
      </c>
      <c r="AG253" s="7" t="str">
        <f>IF(AC253=0,"",INDEX(PGR_REGRAS!$K:$K,AC253))</f>
        <v/>
      </c>
      <c r="AH253" s="7" t="str">
        <f t="shared" si="52"/>
        <v/>
      </c>
      <c r="AI253" s="7"/>
      <c r="AJ253" s="7"/>
      <c r="AK253" s="7"/>
      <c r="AL253" s="7"/>
      <c r="AM253" s="7"/>
      <c r="AN253" s="7"/>
      <c r="AO253" s="13"/>
      <c r="AP253" s="12"/>
      <c r="AQ253" s="12"/>
      <c r="AR253" s="7" t="str">
        <f>IF(C253="","",IFERROR(INDEX(RASTREADORES!$F:$F,MATCH(C253&amp;"#Principal",RASTREADORES!$Y:$Y,0))&amp;" ("&amp;INDEX(RASTREADORES!$G:$G,MATCH(C253&amp;"#Principal",RASTREADORES!$Y:$Y,0))&amp;")","Sem rastreador principal"))</f>
        <v/>
      </c>
      <c r="AS253" s="7" t="str">
        <f>IF(C253="","",IFERROR(INDEX(RASTREADORES!$H:$H,MATCH(C253&amp;"#Principal",RASTREADORES!$Y:$Y,0)),"—"))</f>
        <v/>
      </c>
      <c r="AT253" s="7" t="str">
        <f>IF(C253="","",IFERROR(INDEX(RASTREADORES!$A:$A,MATCH(C253&amp;"#Redundante",RASTREADORES!$Y:$Y,0)),IFERROR(INDEX(RASTREADORES!$A:$A,MATCH(C253&amp;"#Isca retornável",RASTREADORES!$Y:$Y,0)),IFERROR(INDEX(RASTREADORES!$A:$A,MATCH(C253&amp;"#Isca descartável",RASTREADORES!$Y:$Y,0)),"Nenhum"))))</f>
        <v/>
      </c>
      <c r="AU253" s="7" t="str">
        <f>IF(C253="","",IFERROR(INDEX(RASTREADORES!$L:$L,MATCH(C253&amp;"#Principal",RASTREADORES!$Y:$Y,0)),""))</f>
        <v/>
      </c>
      <c r="AV253" s="7" t="str">
        <f>IF(C253="","",IF(COUNTIFS(ESPELHAMENTOS!$B$2:$B$2000,C253,ESPELHAMENTOS!$O$2:$O$2000,"Sim")&gt;0,"Sim","Não"))</f>
        <v/>
      </c>
      <c r="AW253" s="7" t="str">
        <f>IF(C253="","",COUNTIFS(ESPELHAMENTOS!$B$2:$B$2000,C253,ESPELHAMENTOS!$O$2:$O$2000,"Sim"))</f>
        <v/>
      </c>
      <c r="AX253" s="7" t="str">
        <f>IF(C253="","",IF(COUNTIFS(ESPELHAMENTOS!$B$2:$B$2000,C253,ESPELHAMENTOS!$O$2:$O$2000,"Sim",ESPELHAMENTOS!$E$2:$E$2000,"GR transportadora")&gt;0,"Sim","Não"))</f>
        <v/>
      </c>
      <c r="AY253" s="7" t="str">
        <f>IF(OR(AQ253="",C253=""),"",IFERROR(ROUND((AQ253-SUMPRODUCT(MIN((ESPELHAMENTOS!$C$2:$C$2000=A253)*ESPELHAMENTOS!$H$2:$H$2000+(ESPELHAMENTOS!$C$2:$C$2000&lt;&gt;A253)*99999)))*24,1),""))</f>
        <v/>
      </c>
      <c r="AZ253" s="7" t="str">
        <f ca="1">IF(C253="","",IF(COUNTIFS(CHECKLISTS!$B$2:$B$2000,C253,CHECKLISTS!$AH$2:$AH$2000,"Válido",CHECKLISTS!$AG$2:$AG$2000,"&gt;="&amp;INT(IF(AO253="",TODAY(),AO253)))+COUNTIFS(CHECKLISTS!$B$2:$B$2000,C253,CHECKLISTS!$AH$2:$AH$2000,"Vence &lt;=7d",CHECKLISTS!$AG$2:$AG$2000,"&gt;="&amp;INT(IF(AO253="",TODAY(),AO253)))&gt;0,"Sim","Não"))</f>
        <v/>
      </c>
      <c r="BA253" s="13" t="str">
        <f>IF(C253="","",IF(COUNTIFS(CHECKLISTS!$B$2:$B$2000,C253,CHECKLISTS!$AF$2:$AF$2000,"Aprovado")=0,"",SUMPRODUCT(MAX((CHECKLISTS!$B$2:$B$2000=C253)*CHECKLISTS!$AG$2:$AG$2000))))</f>
        <v/>
      </c>
      <c r="BB253" s="7" t="str">
        <f>IF(A253="","",IF(COUNTIFS(SMP!$B$2:$B$2000,A253,SMP!$I$2:$I$2000,"Liberada")+COUNTIFS(SMP!$B$2:$B$2000,A253,SMP!$I$2:$I$2000,"Em andamento")+COUNTIFS(SMP!$B$2:$B$2000,A253,SMP!$I$2:$I$2000,"Finalizada")&gt;0,"Sim","Não"))</f>
        <v/>
      </c>
      <c r="BC253" s="7" t="str">
        <f>IF(A253="","",IFERROR(INDEX(SMP!$A:$A,MATCH(A253,SMP!$B:$B,0)),"—"))</f>
        <v/>
      </c>
      <c r="BD253" s="7" t="str">
        <f>IF(A253="","",IFERROR(INDEX(SMP!$I:$I,MATCH(A253,SMP!$B:$B,0)),"Não aberta"))</f>
        <v/>
      </c>
      <c r="BE253" s="7" t="str">
        <f>IF(A253="","",IFERROR(INDEX(SMP!$D:$D,MATCH(A253,SMP!$B:$B,0)),""))</f>
        <v/>
      </c>
      <c r="BF253" s="7" t="str">
        <f>IF(A253="","",IF(COUNTIFS(AVERBACOES!$B$2:$B$2000,A253,AVERBACOES!$Q$2:$Q$2000,"Averbado completo")+COUNTIFS(AVERBACOES!$B$2:$B$2000,A253,AVERBACOES!$Q$2:$Q$2000,"Averbado CRT")+COUNTIFS(AVERBACOES!$B$2:$B$2000,A253,AVERBACOES!$Q$2:$Q$2000,"Averbado CT-e")+COUNTIFS(AVERBACOES!$B$2:$B$2000,A253,AVERBACOES!$Q$2:$Q$2000,"Averbado MDF-e")+COUNTIFS(AVERBACOES!$B$2:$B$2000,A253,AVERBACOES!$Q$2:$Q$2000,"Averbado pelo embarcador")&gt;0,"Sim","Não"))</f>
        <v/>
      </c>
      <c r="BG253" s="7" t="str">
        <f>IF(A253="","",IFERROR(INDEX(AVERBACOES!$L:$L,MATCH(A253,AVERBACOES!$B:$B,0)),"—"))</f>
        <v/>
      </c>
      <c r="BH253" s="7"/>
      <c r="BI253" s="7"/>
      <c r="BJ253" s="7"/>
      <c r="BK253" s="7"/>
      <c r="BL253" s="7"/>
      <c r="BM253" s="7">
        <f t="shared" si="53"/>
        <v>0</v>
      </c>
      <c r="BN253" s="7" t="str">
        <f t="shared" si="54"/>
        <v/>
      </c>
      <c r="BO253" s="7" t="str">
        <f t="shared" si="55"/>
        <v/>
      </c>
      <c r="BP253" s="7" t="str">
        <f t="shared" si="56"/>
        <v/>
      </c>
      <c r="BQ253" s="7" t="str">
        <f t="shared" si="57"/>
        <v/>
      </c>
      <c r="BR253" s="12"/>
      <c r="BS253" s="7" t="str">
        <f t="shared" si="58"/>
        <v/>
      </c>
      <c r="BT253" s="7" t="str">
        <f>IF(C253="","",IF(BV253=0,"Sem posição registrada",IFERROR(INDEX(POSICOES!$E:$E,MATCH(C253&amp;"#"&amp;ROUND(BV253*1440,0),POSICOES!$R:$R,0)),"?")))</f>
        <v/>
      </c>
      <c r="BU253" s="7" t="str">
        <f>IF(OR(C253="",BV253=0),"",IFERROR(INDEX(POSICOES!$F:$F,MATCH(C253&amp;"#"&amp;ROUND(BV253*1440,0),POSICOES!$R:$R,0))&amp;"/"&amp;INDEX(POSICOES!$G:$G,MATCH(C253&amp;"#"&amp;ROUND(BV253*1440,0),POSICOES!$R:$R,0))&amp;" - "&amp;INDEX(POSICOES!$H:$H,MATCH(C253&amp;"#"&amp;ROUND(BV253*1440,0),POSICOES!$R:$R,0)),""))</f>
        <v/>
      </c>
      <c r="BV253" s="14">
        <f>IF(C253="",0,SUMPRODUCT(MAX((POSICOES!$C$2:$C$3000=C253)*POSICOES!$B$2:$B$3000)))</f>
        <v>0</v>
      </c>
      <c r="BW253" s="7" t="str">
        <f t="shared" ca="1" si="59"/>
        <v/>
      </c>
      <c r="BX253" s="7" t="str">
        <f t="shared" ca="1" si="60"/>
        <v/>
      </c>
      <c r="BY253" s="12"/>
      <c r="BZ253" s="12"/>
      <c r="CA253" s="7" t="str">
        <f>IF(A253="","",IF(COUNTIFS(FRONTEIRA!$B$2:$B$2000,A253,FRONTEIRA!$AA$2:$AA$2000,"Sim")=0,"",ROUND(SUMIFS(FRONTEIRA!$Y$2:$Y$2000,FRONTEIRA!$B$2:$B$2000,A253,FRONTEIRA!$AA$2:$AA$2000,"Sim"),1)))</f>
        <v/>
      </c>
      <c r="CB253" s="7" t="str">
        <f>IF(A253="","",IFERROR(INDEX(FRONTEIRA!$L:$L,MATCH(A253,FRONTEIRA!$B:$B,0)),""))</f>
        <v/>
      </c>
      <c r="CC253" s="7" t="str">
        <f>IF(A253="","",IF(COUNTIFS(OCORRENCIAS!$B$2:$B$2000,A253,OCORRENCIAS!$Z$2:$Z$2000,"Sim")&gt;0,"Sim","Não"))</f>
        <v/>
      </c>
      <c r="CD253" s="7" t="str">
        <f t="shared" si="61"/>
        <v/>
      </c>
      <c r="CE253" s="7"/>
      <c r="CF253" s="7" t="str">
        <f t="shared" ca="1" si="62"/>
        <v xml:space="preserve">Motorista GR; Motorista seguradora; Veículo GR; Checklist; Espelhamento; SMP; Averbação; </v>
      </c>
      <c r="CG253" s="7" t="str">
        <f t="shared" si="63"/>
        <v/>
      </c>
      <c r="CH253" s="7" t="str">
        <f t="shared" si="64"/>
        <v/>
      </c>
      <c r="CI253" s="7" t="str">
        <f t="shared" si="65"/>
        <v>Não</v>
      </c>
      <c r="CJ253" s="7" t="str">
        <f t="shared" si="66"/>
        <v/>
      </c>
      <c r="CK253" s="7"/>
      <c r="CL253" s="7"/>
      <c r="CM253" s="7"/>
      <c r="CN253" s="12"/>
      <c r="CO253" s="7"/>
      <c r="CP253" s="7" t="str">
        <f t="shared" ca="1" si="67"/>
        <v/>
      </c>
    </row>
    <row r="254" spans="1:94" x14ac:dyDescent="0.25">
      <c r="A254" s="7"/>
      <c r="B254" s="12"/>
      <c r="C254" s="7"/>
      <c r="D254" s="7"/>
      <c r="E254" s="7"/>
      <c r="F254" s="7" t="str">
        <f>IF(C254="","",IFERROR(INDEX(VEICULOS!$C:$C,MATCH(C254,VEICULOS!$A:$A,0)),"?")&amp;IF(D254="",""," + "&amp;IFERROR(INDEX(VEICULOS!$C:$C,MATCH(D254,VEICULOS!$A:$A,0)),"?"))&amp;IF(E254="",""," + "&amp;IFERROR(INDEX(VEICULOS!$C:$C,MATCH(E254,VEICULOS!$A:$A,0)),"?")))</f>
        <v/>
      </c>
      <c r="G254" s="7" t="str">
        <f>IF(C254="","",IFERROR(INDEX(VEICULOS!$I:$I,MATCH(C254,VEICULOS!$A:$A,0)),"Não cadastrado"))</f>
        <v/>
      </c>
      <c r="H254" s="7"/>
      <c r="I254" s="7" t="str">
        <f>IF(H254="","",IFERROR(INDEX(MOTORISTAS!$B:$B,MATCH(H254,MOTORISTAS!$A:$A,0)),"Não cadastrado"))</f>
        <v/>
      </c>
      <c r="J254" s="7"/>
      <c r="K254" s="7"/>
      <c r="L254" s="7" t="str">
        <f>IF(K254="","",IFERROR(INDEX(MOTORISTAS!$B:$B,MATCH(K254,MOTORISTAS!$A:$A,0)),"Não cadastrado"))</f>
        <v/>
      </c>
      <c r="M254" s="7" t="str">
        <f>IF(H254="","",IFERROR(INDEX(MOTORISTAS!$AA:$AA,MATCH(H254,MOTORISTAS!$A:$A,0)),"Não cadastrado"))</f>
        <v/>
      </c>
      <c r="N254" s="7" t="str">
        <f>IF(H254="","",IF(COUNTIFS(CONSULTAS!$C$2:$C$2000,H254,CONSULTAS!$E$2:$E$2000,"GR",CONSULTAS!$S$2:$S$2000,"Sim")&gt;0,"Sim","Não"))</f>
        <v/>
      </c>
      <c r="O254" s="7" t="str">
        <f>IF(H254="","",IFERROR(INDEX(CONSULTAS!$L:$L,MATCH(H254&amp;"#GR",CONSULTAS!$T:$T,0)),"—"))</f>
        <v/>
      </c>
      <c r="P254" s="13" t="str">
        <f>IF(H254="","",IFERROR(INDEX(CONSULTAS!$Q:$Q,MATCH(H254&amp;"#GR",CONSULTAS!$T:$T,0)),""))</f>
        <v/>
      </c>
      <c r="Q254" s="7" t="str">
        <f>IF(H254="","",IF(COUNTIFS(CONSULTAS!$C$2:$C$2000,H254,CONSULTAS!$E$2:$E$2000,"Seguradora",CONSULTAS!$S$2:$S$2000,"Sim")&gt;0,"Sim","Não"))</f>
        <v/>
      </c>
      <c r="R254" s="7" t="str">
        <f>IF(H254="","",IFERROR(INDEX(CONSULTAS!$L:$L,MATCH(H254&amp;"#Seguradora",CONSULTAS!$T:$T,0)),"—"))</f>
        <v/>
      </c>
      <c r="S254" s="13" t="str">
        <f>IF(H254="","",IFERROR(INDEX(CONSULTAS!$Q:$Q,MATCH(H254&amp;"#Seguradora",CONSULTAS!$T:$T,0)),""))</f>
        <v/>
      </c>
      <c r="T254" s="10" t="str">
        <f>IF(H254="","",IFERROR(INDEX(CONSULTAS!$N:$N,MATCH(H254&amp;"#GR",CONSULTAS!$T:$T,0)),""))</f>
        <v/>
      </c>
      <c r="U254" s="7" t="str">
        <f>IF(K254="","N/A",IF(AND(COUNTIFS(CONSULTAS!$C$2:$C$2000,K254,CONSULTAS!$E$2:$E$2000,"GR",CONSULTAS!$S$2:$S$2000,"Sim")&gt;0,COUNTIFS(CONSULTAS!$C$2:$C$2000,K254,CONSULTAS!$E$2:$E$2000,"Seguradora",CONSULTAS!$S$2:$S$2000,"Sim")&gt;0),"Sim","Não"))</f>
        <v>N/A</v>
      </c>
      <c r="V254" s="7" t="str">
        <f>IF(C254="","",IFERROR(INDEX(VEICULOS!$X:$X,MATCH(C254,VEICULOS!$A:$A,0)),"Não"))</f>
        <v/>
      </c>
      <c r="W254" s="7"/>
      <c r="X254" s="7"/>
      <c r="Y254" s="7"/>
      <c r="Z254" s="10"/>
      <c r="AA254" s="7"/>
      <c r="AB254" s="10" t="str">
        <f t="shared" si="51"/>
        <v/>
      </c>
      <c r="AC254" s="7">
        <f>IF(OR(Y254="",AB254=""),0,SUMPRODUCT((PGR_REGRAS!$C$2:$C$61=Y254)*(PGR_REGRAS!$D$2:$D$61&lt;=AB254)*(PGR_REGRAS!$E$2:$E$61&gt;=AB254)*(PGR_REGRAS!$C$2:$C$61&lt;&gt;"")*ROW(PGR_REGRAS!$C$2:$C$61)))</f>
        <v>0</v>
      </c>
      <c r="AD254" s="7" t="str">
        <f>IF(AC254=0,IF(Y254="","","Sem regra - consultar seguradora"),INDEX(PGR_REGRAS!$A:$A,AC254))</f>
        <v/>
      </c>
      <c r="AE254" s="7" t="str">
        <f>IF(AC254=0,"",INDEX(PGR_REGRAS!$T:$T,AC254))</f>
        <v/>
      </c>
      <c r="AF254" s="7" t="str">
        <f>IF(AC254=0,"",INDEX(PGR_REGRAS!$I:$I,AC254))</f>
        <v/>
      </c>
      <c r="AG254" s="7" t="str">
        <f>IF(AC254=0,"",INDEX(PGR_REGRAS!$K:$K,AC254))</f>
        <v/>
      </c>
      <c r="AH254" s="7" t="str">
        <f t="shared" si="52"/>
        <v/>
      </c>
      <c r="AI254" s="7"/>
      <c r="AJ254" s="7"/>
      <c r="AK254" s="7"/>
      <c r="AL254" s="7"/>
      <c r="AM254" s="7"/>
      <c r="AN254" s="7"/>
      <c r="AO254" s="13"/>
      <c r="AP254" s="12"/>
      <c r="AQ254" s="12"/>
      <c r="AR254" s="7" t="str">
        <f>IF(C254="","",IFERROR(INDEX(RASTREADORES!$F:$F,MATCH(C254&amp;"#Principal",RASTREADORES!$Y:$Y,0))&amp;" ("&amp;INDEX(RASTREADORES!$G:$G,MATCH(C254&amp;"#Principal",RASTREADORES!$Y:$Y,0))&amp;")","Sem rastreador principal"))</f>
        <v/>
      </c>
      <c r="AS254" s="7" t="str">
        <f>IF(C254="","",IFERROR(INDEX(RASTREADORES!$H:$H,MATCH(C254&amp;"#Principal",RASTREADORES!$Y:$Y,0)),"—"))</f>
        <v/>
      </c>
      <c r="AT254" s="7" t="str">
        <f>IF(C254="","",IFERROR(INDEX(RASTREADORES!$A:$A,MATCH(C254&amp;"#Redundante",RASTREADORES!$Y:$Y,0)),IFERROR(INDEX(RASTREADORES!$A:$A,MATCH(C254&amp;"#Isca retornável",RASTREADORES!$Y:$Y,0)),IFERROR(INDEX(RASTREADORES!$A:$A,MATCH(C254&amp;"#Isca descartável",RASTREADORES!$Y:$Y,0)),"Nenhum"))))</f>
        <v/>
      </c>
      <c r="AU254" s="7" t="str">
        <f>IF(C254="","",IFERROR(INDEX(RASTREADORES!$L:$L,MATCH(C254&amp;"#Principal",RASTREADORES!$Y:$Y,0)),""))</f>
        <v/>
      </c>
      <c r="AV254" s="7" t="str">
        <f>IF(C254="","",IF(COUNTIFS(ESPELHAMENTOS!$B$2:$B$2000,C254,ESPELHAMENTOS!$O$2:$O$2000,"Sim")&gt;0,"Sim","Não"))</f>
        <v/>
      </c>
      <c r="AW254" s="7" t="str">
        <f>IF(C254="","",COUNTIFS(ESPELHAMENTOS!$B$2:$B$2000,C254,ESPELHAMENTOS!$O$2:$O$2000,"Sim"))</f>
        <v/>
      </c>
      <c r="AX254" s="7" t="str">
        <f>IF(C254="","",IF(COUNTIFS(ESPELHAMENTOS!$B$2:$B$2000,C254,ESPELHAMENTOS!$O$2:$O$2000,"Sim",ESPELHAMENTOS!$E$2:$E$2000,"GR transportadora")&gt;0,"Sim","Não"))</f>
        <v/>
      </c>
      <c r="AY254" s="7" t="str">
        <f>IF(OR(AQ254="",C254=""),"",IFERROR(ROUND((AQ254-SUMPRODUCT(MIN((ESPELHAMENTOS!$C$2:$C$2000=A254)*ESPELHAMENTOS!$H$2:$H$2000+(ESPELHAMENTOS!$C$2:$C$2000&lt;&gt;A254)*99999)))*24,1),""))</f>
        <v/>
      </c>
      <c r="AZ254" s="7" t="str">
        <f ca="1">IF(C254="","",IF(COUNTIFS(CHECKLISTS!$B$2:$B$2000,C254,CHECKLISTS!$AH$2:$AH$2000,"Válido",CHECKLISTS!$AG$2:$AG$2000,"&gt;="&amp;INT(IF(AO254="",TODAY(),AO254)))+COUNTIFS(CHECKLISTS!$B$2:$B$2000,C254,CHECKLISTS!$AH$2:$AH$2000,"Vence &lt;=7d",CHECKLISTS!$AG$2:$AG$2000,"&gt;="&amp;INT(IF(AO254="",TODAY(),AO254)))&gt;0,"Sim","Não"))</f>
        <v/>
      </c>
      <c r="BA254" s="13" t="str">
        <f>IF(C254="","",IF(COUNTIFS(CHECKLISTS!$B$2:$B$2000,C254,CHECKLISTS!$AF$2:$AF$2000,"Aprovado")=0,"",SUMPRODUCT(MAX((CHECKLISTS!$B$2:$B$2000=C254)*CHECKLISTS!$AG$2:$AG$2000))))</f>
        <v/>
      </c>
      <c r="BB254" s="7" t="str">
        <f>IF(A254="","",IF(COUNTIFS(SMP!$B$2:$B$2000,A254,SMP!$I$2:$I$2000,"Liberada")+COUNTIFS(SMP!$B$2:$B$2000,A254,SMP!$I$2:$I$2000,"Em andamento")+COUNTIFS(SMP!$B$2:$B$2000,A254,SMP!$I$2:$I$2000,"Finalizada")&gt;0,"Sim","Não"))</f>
        <v/>
      </c>
      <c r="BC254" s="7" t="str">
        <f>IF(A254="","",IFERROR(INDEX(SMP!$A:$A,MATCH(A254,SMP!$B:$B,0)),"—"))</f>
        <v/>
      </c>
      <c r="BD254" s="7" t="str">
        <f>IF(A254="","",IFERROR(INDEX(SMP!$I:$I,MATCH(A254,SMP!$B:$B,0)),"Não aberta"))</f>
        <v/>
      </c>
      <c r="BE254" s="7" t="str">
        <f>IF(A254="","",IFERROR(INDEX(SMP!$D:$D,MATCH(A254,SMP!$B:$B,0)),""))</f>
        <v/>
      </c>
      <c r="BF254" s="7" t="str">
        <f>IF(A254="","",IF(COUNTIFS(AVERBACOES!$B$2:$B$2000,A254,AVERBACOES!$Q$2:$Q$2000,"Averbado completo")+COUNTIFS(AVERBACOES!$B$2:$B$2000,A254,AVERBACOES!$Q$2:$Q$2000,"Averbado CRT")+COUNTIFS(AVERBACOES!$B$2:$B$2000,A254,AVERBACOES!$Q$2:$Q$2000,"Averbado CT-e")+COUNTIFS(AVERBACOES!$B$2:$B$2000,A254,AVERBACOES!$Q$2:$Q$2000,"Averbado MDF-e")+COUNTIFS(AVERBACOES!$B$2:$B$2000,A254,AVERBACOES!$Q$2:$Q$2000,"Averbado pelo embarcador")&gt;0,"Sim","Não"))</f>
        <v/>
      </c>
      <c r="BG254" s="7" t="str">
        <f>IF(A254="","",IFERROR(INDEX(AVERBACOES!$L:$L,MATCH(A254,AVERBACOES!$B:$B,0)),"—"))</f>
        <v/>
      </c>
      <c r="BH254" s="7"/>
      <c r="BI254" s="7"/>
      <c r="BJ254" s="7"/>
      <c r="BK254" s="7"/>
      <c r="BL254" s="7"/>
      <c r="BM254" s="7">
        <f t="shared" si="53"/>
        <v>0</v>
      </c>
      <c r="BN254" s="7" t="str">
        <f t="shared" si="54"/>
        <v/>
      </c>
      <c r="BO254" s="7" t="str">
        <f t="shared" si="55"/>
        <v/>
      </c>
      <c r="BP254" s="7" t="str">
        <f t="shared" si="56"/>
        <v/>
      </c>
      <c r="BQ254" s="7" t="str">
        <f t="shared" si="57"/>
        <v/>
      </c>
      <c r="BR254" s="12"/>
      <c r="BS254" s="7" t="str">
        <f t="shared" si="58"/>
        <v/>
      </c>
      <c r="BT254" s="7" t="str">
        <f>IF(C254="","",IF(BV254=0,"Sem posição registrada",IFERROR(INDEX(POSICOES!$E:$E,MATCH(C254&amp;"#"&amp;ROUND(BV254*1440,0),POSICOES!$R:$R,0)),"?")))</f>
        <v/>
      </c>
      <c r="BU254" s="7" t="str">
        <f>IF(OR(C254="",BV254=0),"",IFERROR(INDEX(POSICOES!$F:$F,MATCH(C254&amp;"#"&amp;ROUND(BV254*1440,0),POSICOES!$R:$R,0))&amp;"/"&amp;INDEX(POSICOES!$G:$G,MATCH(C254&amp;"#"&amp;ROUND(BV254*1440,0),POSICOES!$R:$R,0))&amp;" - "&amp;INDEX(POSICOES!$H:$H,MATCH(C254&amp;"#"&amp;ROUND(BV254*1440,0),POSICOES!$R:$R,0)),""))</f>
        <v/>
      </c>
      <c r="BV254" s="14">
        <f>IF(C254="",0,SUMPRODUCT(MAX((POSICOES!$C$2:$C$3000=C254)*POSICOES!$B$2:$B$3000)))</f>
        <v>0</v>
      </c>
      <c r="BW254" s="7" t="str">
        <f t="shared" ca="1" si="59"/>
        <v/>
      </c>
      <c r="BX254" s="7" t="str">
        <f t="shared" ca="1" si="60"/>
        <v/>
      </c>
      <c r="BY254" s="12"/>
      <c r="BZ254" s="12"/>
      <c r="CA254" s="7" t="str">
        <f>IF(A254="","",IF(COUNTIFS(FRONTEIRA!$B$2:$B$2000,A254,FRONTEIRA!$AA$2:$AA$2000,"Sim")=0,"",ROUND(SUMIFS(FRONTEIRA!$Y$2:$Y$2000,FRONTEIRA!$B$2:$B$2000,A254,FRONTEIRA!$AA$2:$AA$2000,"Sim"),1)))</f>
        <v/>
      </c>
      <c r="CB254" s="7" t="str">
        <f>IF(A254="","",IFERROR(INDEX(FRONTEIRA!$L:$L,MATCH(A254,FRONTEIRA!$B:$B,0)),""))</f>
        <v/>
      </c>
      <c r="CC254" s="7" t="str">
        <f>IF(A254="","",IF(COUNTIFS(OCORRENCIAS!$B$2:$B$2000,A254,OCORRENCIAS!$Z$2:$Z$2000,"Sim")&gt;0,"Sim","Não"))</f>
        <v/>
      </c>
      <c r="CD254" s="7" t="str">
        <f t="shared" si="61"/>
        <v/>
      </c>
      <c r="CE254" s="7"/>
      <c r="CF254" s="7" t="str">
        <f t="shared" ca="1" si="62"/>
        <v xml:space="preserve">Motorista GR; Motorista seguradora; Veículo GR; Checklist; Espelhamento; SMP; Averbação; </v>
      </c>
      <c r="CG254" s="7" t="str">
        <f t="shared" si="63"/>
        <v/>
      </c>
      <c r="CH254" s="7" t="str">
        <f t="shared" si="64"/>
        <v/>
      </c>
      <c r="CI254" s="7" t="str">
        <f t="shared" si="65"/>
        <v>Não</v>
      </c>
      <c r="CJ254" s="7" t="str">
        <f t="shared" si="66"/>
        <v/>
      </c>
      <c r="CK254" s="7"/>
      <c r="CL254" s="7"/>
      <c r="CM254" s="7"/>
      <c r="CN254" s="12"/>
      <c r="CO254" s="7"/>
      <c r="CP254" s="7" t="str">
        <f t="shared" ca="1" si="67"/>
        <v/>
      </c>
    </row>
    <row r="255" spans="1:94" x14ac:dyDescent="0.25">
      <c r="A255" s="7"/>
      <c r="B255" s="12"/>
      <c r="C255" s="7"/>
      <c r="D255" s="7"/>
      <c r="E255" s="7"/>
      <c r="F255" s="7" t="str">
        <f>IF(C255="","",IFERROR(INDEX(VEICULOS!$C:$C,MATCH(C255,VEICULOS!$A:$A,0)),"?")&amp;IF(D255="",""," + "&amp;IFERROR(INDEX(VEICULOS!$C:$C,MATCH(D255,VEICULOS!$A:$A,0)),"?"))&amp;IF(E255="",""," + "&amp;IFERROR(INDEX(VEICULOS!$C:$C,MATCH(E255,VEICULOS!$A:$A,0)),"?")))</f>
        <v/>
      </c>
      <c r="G255" s="7" t="str">
        <f>IF(C255="","",IFERROR(INDEX(VEICULOS!$I:$I,MATCH(C255,VEICULOS!$A:$A,0)),"Não cadastrado"))</f>
        <v/>
      </c>
      <c r="H255" s="7"/>
      <c r="I255" s="7" t="str">
        <f>IF(H255="","",IFERROR(INDEX(MOTORISTAS!$B:$B,MATCH(H255,MOTORISTAS!$A:$A,0)),"Não cadastrado"))</f>
        <v/>
      </c>
      <c r="J255" s="7"/>
      <c r="K255" s="7"/>
      <c r="L255" s="7" t="str">
        <f>IF(K255="","",IFERROR(INDEX(MOTORISTAS!$B:$B,MATCH(K255,MOTORISTAS!$A:$A,0)),"Não cadastrado"))</f>
        <v/>
      </c>
      <c r="M255" s="7" t="str">
        <f>IF(H255="","",IFERROR(INDEX(MOTORISTAS!$AA:$AA,MATCH(H255,MOTORISTAS!$A:$A,0)),"Não cadastrado"))</f>
        <v/>
      </c>
      <c r="N255" s="7" t="str">
        <f>IF(H255="","",IF(COUNTIFS(CONSULTAS!$C$2:$C$2000,H255,CONSULTAS!$E$2:$E$2000,"GR",CONSULTAS!$S$2:$S$2000,"Sim")&gt;0,"Sim","Não"))</f>
        <v/>
      </c>
      <c r="O255" s="7" t="str">
        <f>IF(H255="","",IFERROR(INDEX(CONSULTAS!$L:$L,MATCH(H255&amp;"#GR",CONSULTAS!$T:$T,0)),"—"))</f>
        <v/>
      </c>
      <c r="P255" s="13" t="str">
        <f>IF(H255="","",IFERROR(INDEX(CONSULTAS!$Q:$Q,MATCH(H255&amp;"#GR",CONSULTAS!$T:$T,0)),""))</f>
        <v/>
      </c>
      <c r="Q255" s="7" t="str">
        <f>IF(H255="","",IF(COUNTIFS(CONSULTAS!$C$2:$C$2000,H255,CONSULTAS!$E$2:$E$2000,"Seguradora",CONSULTAS!$S$2:$S$2000,"Sim")&gt;0,"Sim","Não"))</f>
        <v/>
      </c>
      <c r="R255" s="7" t="str">
        <f>IF(H255="","",IFERROR(INDEX(CONSULTAS!$L:$L,MATCH(H255&amp;"#Seguradora",CONSULTAS!$T:$T,0)),"—"))</f>
        <v/>
      </c>
      <c r="S255" s="13" t="str">
        <f>IF(H255="","",IFERROR(INDEX(CONSULTAS!$Q:$Q,MATCH(H255&amp;"#Seguradora",CONSULTAS!$T:$T,0)),""))</f>
        <v/>
      </c>
      <c r="T255" s="10" t="str">
        <f>IF(H255="","",IFERROR(INDEX(CONSULTAS!$N:$N,MATCH(H255&amp;"#GR",CONSULTAS!$T:$T,0)),""))</f>
        <v/>
      </c>
      <c r="U255" s="7" t="str">
        <f>IF(K255="","N/A",IF(AND(COUNTIFS(CONSULTAS!$C$2:$C$2000,K255,CONSULTAS!$E$2:$E$2000,"GR",CONSULTAS!$S$2:$S$2000,"Sim")&gt;0,COUNTIFS(CONSULTAS!$C$2:$C$2000,K255,CONSULTAS!$E$2:$E$2000,"Seguradora",CONSULTAS!$S$2:$S$2000,"Sim")&gt;0),"Sim","Não"))</f>
        <v>N/A</v>
      </c>
      <c r="V255" s="7" t="str">
        <f>IF(C255="","",IFERROR(INDEX(VEICULOS!$X:$X,MATCH(C255,VEICULOS!$A:$A,0)),"Não"))</f>
        <v/>
      </c>
      <c r="W255" s="7"/>
      <c r="X255" s="7"/>
      <c r="Y255" s="7"/>
      <c r="Z255" s="10"/>
      <c r="AA255" s="7"/>
      <c r="AB255" s="10" t="str">
        <f t="shared" si="51"/>
        <v/>
      </c>
      <c r="AC255" s="7">
        <f>IF(OR(Y255="",AB255=""),0,SUMPRODUCT((PGR_REGRAS!$C$2:$C$61=Y255)*(PGR_REGRAS!$D$2:$D$61&lt;=AB255)*(PGR_REGRAS!$E$2:$E$61&gt;=AB255)*(PGR_REGRAS!$C$2:$C$61&lt;&gt;"")*ROW(PGR_REGRAS!$C$2:$C$61)))</f>
        <v>0</v>
      </c>
      <c r="AD255" s="7" t="str">
        <f>IF(AC255=0,IF(Y255="","","Sem regra - consultar seguradora"),INDEX(PGR_REGRAS!$A:$A,AC255))</f>
        <v/>
      </c>
      <c r="AE255" s="7" t="str">
        <f>IF(AC255=0,"",INDEX(PGR_REGRAS!$T:$T,AC255))</f>
        <v/>
      </c>
      <c r="AF255" s="7" t="str">
        <f>IF(AC255=0,"",INDEX(PGR_REGRAS!$I:$I,AC255))</f>
        <v/>
      </c>
      <c r="AG255" s="7" t="str">
        <f>IF(AC255=0,"",INDEX(PGR_REGRAS!$K:$K,AC255))</f>
        <v/>
      </c>
      <c r="AH255" s="7" t="str">
        <f t="shared" si="52"/>
        <v/>
      </c>
      <c r="AI255" s="7"/>
      <c r="AJ255" s="7"/>
      <c r="AK255" s="7"/>
      <c r="AL255" s="7"/>
      <c r="AM255" s="7"/>
      <c r="AN255" s="7"/>
      <c r="AO255" s="13"/>
      <c r="AP255" s="12"/>
      <c r="AQ255" s="12"/>
      <c r="AR255" s="7" t="str">
        <f>IF(C255="","",IFERROR(INDEX(RASTREADORES!$F:$F,MATCH(C255&amp;"#Principal",RASTREADORES!$Y:$Y,0))&amp;" ("&amp;INDEX(RASTREADORES!$G:$G,MATCH(C255&amp;"#Principal",RASTREADORES!$Y:$Y,0))&amp;")","Sem rastreador principal"))</f>
        <v/>
      </c>
      <c r="AS255" s="7" t="str">
        <f>IF(C255="","",IFERROR(INDEX(RASTREADORES!$H:$H,MATCH(C255&amp;"#Principal",RASTREADORES!$Y:$Y,0)),"—"))</f>
        <v/>
      </c>
      <c r="AT255" s="7" t="str">
        <f>IF(C255="","",IFERROR(INDEX(RASTREADORES!$A:$A,MATCH(C255&amp;"#Redundante",RASTREADORES!$Y:$Y,0)),IFERROR(INDEX(RASTREADORES!$A:$A,MATCH(C255&amp;"#Isca retornável",RASTREADORES!$Y:$Y,0)),IFERROR(INDEX(RASTREADORES!$A:$A,MATCH(C255&amp;"#Isca descartável",RASTREADORES!$Y:$Y,0)),"Nenhum"))))</f>
        <v/>
      </c>
      <c r="AU255" s="7" t="str">
        <f>IF(C255="","",IFERROR(INDEX(RASTREADORES!$L:$L,MATCH(C255&amp;"#Principal",RASTREADORES!$Y:$Y,0)),""))</f>
        <v/>
      </c>
      <c r="AV255" s="7" t="str">
        <f>IF(C255="","",IF(COUNTIFS(ESPELHAMENTOS!$B$2:$B$2000,C255,ESPELHAMENTOS!$O$2:$O$2000,"Sim")&gt;0,"Sim","Não"))</f>
        <v/>
      </c>
      <c r="AW255" s="7" t="str">
        <f>IF(C255="","",COUNTIFS(ESPELHAMENTOS!$B$2:$B$2000,C255,ESPELHAMENTOS!$O$2:$O$2000,"Sim"))</f>
        <v/>
      </c>
      <c r="AX255" s="7" t="str">
        <f>IF(C255="","",IF(COUNTIFS(ESPELHAMENTOS!$B$2:$B$2000,C255,ESPELHAMENTOS!$O$2:$O$2000,"Sim",ESPELHAMENTOS!$E$2:$E$2000,"GR transportadora")&gt;0,"Sim","Não"))</f>
        <v/>
      </c>
      <c r="AY255" s="7" t="str">
        <f>IF(OR(AQ255="",C255=""),"",IFERROR(ROUND((AQ255-SUMPRODUCT(MIN((ESPELHAMENTOS!$C$2:$C$2000=A255)*ESPELHAMENTOS!$H$2:$H$2000+(ESPELHAMENTOS!$C$2:$C$2000&lt;&gt;A255)*99999)))*24,1),""))</f>
        <v/>
      </c>
      <c r="AZ255" s="7" t="str">
        <f ca="1">IF(C255="","",IF(COUNTIFS(CHECKLISTS!$B$2:$B$2000,C255,CHECKLISTS!$AH$2:$AH$2000,"Válido",CHECKLISTS!$AG$2:$AG$2000,"&gt;="&amp;INT(IF(AO255="",TODAY(),AO255)))+COUNTIFS(CHECKLISTS!$B$2:$B$2000,C255,CHECKLISTS!$AH$2:$AH$2000,"Vence &lt;=7d",CHECKLISTS!$AG$2:$AG$2000,"&gt;="&amp;INT(IF(AO255="",TODAY(),AO255)))&gt;0,"Sim","Não"))</f>
        <v/>
      </c>
      <c r="BA255" s="13" t="str">
        <f>IF(C255="","",IF(COUNTIFS(CHECKLISTS!$B$2:$B$2000,C255,CHECKLISTS!$AF$2:$AF$2000,"Aprovado")=0,"",SUMPRODUCT(MAX((CHECKLISTS!$B$2:$B$2000=C255)*CHECKLISTS!$AG$2:$AG$2000))))</f>
        <v/>
      </c>
      <c r="BB255" s="7" t="str">
        <f>IF(A255="","",IF(COUNTIFS(SMP!$B$2:$B$2000,A255,SMP!$I$2:$I$2000,"Liberada")+COUNTIFS(SMP!$B$2:$B$2000,A255,SMP!$I$2:$I$2000,"Em andamento")+COUNTIFS(SMP!$B$2:$B$2000,A255,SMP!$I$2:$I$2000,"Finalizada")&gt;0,"Sim","Não"))</f>
        <v/>
      </c>
      <c r="BC255" s="7" t="str">
        <f>IF(A255="","",IFERROR(INDEX(SMP!$A:$A,MATCH(A255,SMP!$B:$B,0)),"—"))</f>
        <v/>
      </c>
      <c r="BD255" s="7" t="str">
        <f>IF(A255="","",IFERROR(INDEX(SMP!$I:$I,MATCH(A255,SMP!$B:$B,0)),"Não aberta"))</f>
        <v/>
      </c>
      <c r="BE255" s="7" t="str">
        <f>IF(A255="","",IFERROR(INDEX(SMP!$D:$D,MATCH(A255,SMP!$B:$B,0)),""))</f>
        <v/>
      </c>
      <c r="BF255" s="7" t="str">
        <f>IF(A255="","",IF(COUNTIFS(AVERBACOES!$B$2:$B$2000,A255,AVERBACOES!$Q$2:$Q$2000,"Averbado completo")+COUNTIFS(AVERBACOES!$B$2:$B$2000,A255,AVERBACOES!$Q$2:$Q$2000,"Averbado CRT")+COUNTIFS(AVERBACOES!$B$2:$B$2000,A255,AVERBACOES!$Q$2:$Q$2000,"Averbado CT-e")+COUNTIFS(AVERBACOES!$B$2:$B$2000,A255,AVERBACOES!$Q$2:$Q$2000,"Averbado MDF-e")+COUNTIFS(AVERBACOES!$B$2:$B$2000,A255,AVERBACOES!$Q$2:$Q$2000,"Averbado pelo embarcador")&gt;0,"Sim","Não"))</f>
        <v/>
      </c>
      <c r="BG255" s="7" t="str">
        <f>IF(A255="","",IFERROR(INDEX(AVERBACOES!$L:$L,MATCH(A255,AVERBACOES!$B:$B,0)),"—"))</f>
        <v/>
      </c>
      <c r="BH255" s="7"/>
      <c r="BI255" s="7"/>
      <c r="BJ255" s="7"/>
      <c r="BK255" s="7"/>
      <c r="BL255" s="7"/>
      <c r="BM255" s="7">
        <f t="shared" si="53"/>
        <v>0</v>
      </c>
      <c r="BN255" s="7" t="str">
        <f t="shared" si="54"/>
        <v/>
      </c>
      <c r="BO255" s="7" t="str">
        <f t="shared" si="55"/>
        <v/>
      </c>
      <c r="BP255" s="7" t="str">
        <f t="shared" si="56"/>
        <v/>
      </c>
      <c r="BQ255" s="7" t="str">
        <f t="shared" si="57"/>
        <v/>
      </c>
      <c r="BR255" s="12"/>
      <c r="BS255" s="7" t="str">
        <f t="shared" si="58"/>
        <v/>
      </c>
      <c r="BT255" s="7" t="str">
        <f>IF(C255="","",IF(BV255=0,"Sem posição registrada",IFERROR(INDEX(POSICOES!$E:$E,MATCH(C255&amp;"#"&amp;ROUND(BV255*1440,0),POSICOES!$R:$R,0)),"?")))</f>
        <v/>
      </c>
      <c r="BU255" s="7" t="str">
        <f>IF(OR(C255="",BV255=0),"",IFERROR(INDEX(POSICOES!$F:$F,MATCH(C255&amp;"#"&amp;ROUND(BV255*1440,0),POSICOES!$R:$R,0))&amp;"/"&amp;INDEX(POSICOES!$G:$G,MATCH(C255&amp;"#"&amp;ROUND(BV255*1440,0),POSICOES!$R:$R,0))&amp;" - "&amp;INDEX(POSICOES!$H:$H,MATCH(C255&amp;"#"&amp;ROUND(BV255*1440,0),POSICOES!$R:$R,0)),""))</f>
        <v/>
      </c>
      <c r="BV255" s="14">
        <f>IF(C255="",0,SUMPRODUCT(MAX((POSICOES!$C$2:$C$3000=C255)*POSICOES!$B$2:$B$3000)))</f>
        <v>0</v>
      </c>
      <c r="BW255" s="7" t="str">
        <f t="shared" ca="1" si="59"/>
        <v/>
      </c>
      <c r="BX255" s="7" t="str">
        <f t="shared" ca="1" si="60"/>
        <v/>
      </c>
      <c r="BY255" s="12"/>
      <c r="BZ255" s="12"/>
      <c r="CA255" s="7" t="str">
        <f>IF(A255="","",IF(COUNTIFS(FRONTEIRA!$B$2:$B$2000,A255,FRONTEIRA!$AA$2:$AA$2000,"Sim")=0,"",ROUND(SUMIFS(FRONTEIRA!$Y$2:$Y$2000,FRONTEIRA!$B$2:$B$2000,A255,FRONTEIRA!$AA$2:$AA$2000,"Sim"),1)))</f>
        <v/>
      </c>
      <c r="CB255" s="7" t="str">
        <f>IF(A255="","",IFERROR(INDEX(FRONTEIRA!$L:$L,MATCH(A255,FRONTEIRA!$B:$B,0)),""))</f>
        <v/>
      </c>
      <c r="CC255" s="7" t="str">
        <f>IF(A255="","",IF(COUNTIFS(OCORRENCIAS!$B$2:$B$2000,A255,OCORRENCIAS!$Z$2:$Z$2000,"Sim")&gt;0,"Sim","Não"))</f>
        <v/>
      </c>
      <c r="CD255" s="7" t="str">
        <f t="shared" si="61"/>
        <v/>
      </c>
      <c r="CE255" s="7"/>
      <c r="CF255" s="7" t="str">
        <f t="shared" ca="1" si="62"/>
        <v xml:space="preserve">Motorista GR; Motorista seguradora; Veículo GR; Checklist; Espelhamento; SMP; Averbação; </v>
      </c>
      <c r="CG255" s="7" t="str">
        <f t="shared" si="63"/>
        <v/>
      </c>
      <c r="CH255" s="7" t="str">
        <f t="shared" si="64"/>
        <v/>
      </c>
      <c r="CI255" s="7" t="str">
        <f t="shared" si="65"/>
        <v>Não</v>
      </c>
      <c r="CJ255" s="7" t="str">
        <f t="shared" si="66"/>
        <v/>
      </c>
      <c r="CK255" s="7"/>
      <c r="CL255" s="7"/>
      <c r="CM255" s="7"/>
      <c r="CN255" s="12"/>
      <c r="CO255" s="7"/>
      <c r="CP255" s="7" t="str">
        <f t="shared" ca="1" si="67"/>
        <v/>
      </c>
    </row>
    <row r="256" spans="1:94" x14ac:dyDescent="0.25">
      <c r="A256" s="7"/>
      <c r="B256" s="12"/>
      <c r="C256" s="7"/>
      <c r="D256" s="7"/>
      <c r="E256" s="7"/>
      <c r="F256" s="7" t="str">
        <f>IF(C256="","",IFERROR(INDEX(VEICULOS!$C:$C,MATCH(C256,VEICULOS!$A:$A,0)),"?")&amp;IF(D256="",""," + "&amp;IFERROR(INDEX(VEICULOS!$C:$C,MATCH(D256,VEICULOS!$A:$A,0)),"?"))&amp;IF(E256="",""," + "&amp;IFERROR(INDEX(VEICULOS!$C:$C,MATCH(E256,VEICULOS!$A:$A,0)),"?")))</f>
        <v/>
      </c>
      <c r="G256" s="7" t="str">
        <f>IF(C256="","",IFERROR(INDEX(VEICULOS!$I:$I,MATCH(C256,VEICULOS!$A:$A,0)),"Não cadastrado"))</f>
        <v/>
      </c>
      <c r="H256" s="7"/>
      <c r="I256" s="7" t="str">
        <f>IF(H256="","",IFERROR(INDEX(MOTORISTAS!$B:$B,MATCH(H256,MOTORISTAS!$A:$A,0)),"Não cadastrado"))</f>
        <v/>
      </c>
      <c r="J256" s="7"/>
      <c r="K256" s="7"/>
      <c r="L256" s="7" t="str">
        <f>IF(K256="","",IFERROR(INDEX(MOTORISTAS!$B:$B,MATCH(K256,MOTORISTAS!$A:$A,0)),"Não cadastrado"))</f>
        <v/>
      </c>
      <c r="M256" s="7" t="str">
        <f>IF(H256="","",IFERROR(INDEX(MOTORISTAS!$AA:$AA,MATCH(H256,MOTORISTAS!$A:$A,0)),"Não cadastrado"))</f>
        <v/>
      </c>
      <c r="N256" s="7" t="str">
        <f>IF(H256="","",IF(COUNTIFS(CONSULTAS!$C$2:$C$2000,H256,CONSULTAS!$E$2:$E$2000,"GR",CONSULTAS!$S$2:$S$2000,"Sim")&gt;0,"Sim","Não"))</f>
        <v/>
      </c>
      <c r="O256" s="7" t="str">
        <f>IF(H256="","",IFERROR(INDEX(CONSULTAS!$L:$L,MATCH(H256&amp;"#GR",CONSULTAS!$T:$T,0)),"—"))</f>
        <v/>
      </c>
      <c r="P256" s="13" t="str">
        <f>IF(H256="","",IFERROR(INDEX(CONSULTAS!$Q:$Q,MATCH(H256&amp;"#GR",CONSULTAS!$T:$T,0)),""))</f>
        <v/>
      </c>
      <c r="Q256" s="7" t="str">
        <f>IF(H256="","",IF(COUNTIFS(CONSULTAS!$C$2:$C$2000,H256,CONSULTAS!$E$2:$E$2000,"Seguradora",CONSULTAS!$S$2:$S$2000,"Sim")&gt;0,"Sim","Não"))</f>
        <v/>
      </c>
      <c r="R256" s="7" t="str">
        <f>IF(H256="","",IFERROR(INDEX(CONSULTAS!$L:$L,MATCH(H256&amp;"#Seguradora",CONSULTAS!$T:$T,0)),"—"))</f>
        <v/>
      </c>
      <c r="S256" s="13" t="str">
        <f>IF(H256="","",IFERROR(INDEX(CONSULTAS!$Q:$Q,MATCH(H256&amp;"#Seguradora",CONSULTAS!$T:$T,0)),""))</f>
        <v/>
      </c>
      <c r="T256" s="10" t="str">
        <f>IF(H256="","",IFERROR(INDEX(CONSULTAS!$N:$N,MATCH(H256&amp;"#GR",CONSULTAS!$T:$T,0)),""))</f>
        <v/>
      </c>
      <c r="U256" s="7" t="str">
        <f>IF(K256="","N/A",IF(AND(COUNTIFS(CONSULTAS!$C$2:$C$2000,K256,CONSULTAS!$E$2:$E$2000,"GR",CONSULTAS!$S$2:$S$2000,"Sim")&gt;0,COUNTIFS(CONSULTAS!$C$2:$C$2000,K256,CONSULTAS!$E$2:$E$2000,"Seguradora",CONSULTAS!$S$2:$S$2000,"Sim")&gt;0),"Sim","Não"))</f>
        <v>N/A</v>
      </c>
      <c r="V256" s="7" t="str">
        <f>IF(C256="","",IFERROR(INDEX(VEICULOS!$X:$X,MATCH(C256,VEICULOS!$A:$A,0)),"Não"))</f>
        <v/>
      </c>
      <c r="W256" s="7"/>
      <c r="X256" s="7"/>
      <c r="Y256" s="7"/>
      <c r="Z256" s="10"/>
      <c r="AA256" s="7"/>
      <c r="AB256" s="10" t="str">
        <f t="shared" si="51"/>
        <v/>
      </c>
      <c r="AC256" s="7">
        <f>IF(OR(Y256="",AB256=""),0,SUMPRODUCT((PGR_REGRAS!$C$2:$C$61=Y256)*(PGR_REGRAS!$D$2:$D$61&lt;=AB256)*(PGR_REGRAS!$E$2:$E$61&gt;=AB256)*(PGR_REGRAS!$C$2:$C$61&lt;&gt;"")*ROW(PGR_REGRAS!$C$2:$C$61)))</f>
        <v>0</v>
      </c>
      <c r="AD256" s="7" t="str">
        <f>IF(AC256=0,IF(Y256="","","Sem regra - consultar seguradora"),INDEX(PGR_REGRAS!$A:$A,AC256))</f>
        <v/>
      </c>
      <c r="AE256" s="7" t="str">
        <f>IF(AC256=0,"",INDEX(PGR_REGRAS!$T:$T,AC256))</f>
        <v/>
      </c>
      <c r="AF256" s="7" t="str">
        <f>IF(AC256=0,"",INDEX(PGR_REGRAS!$I:$I,AC256))</f>
        <v/>
      </c>
      <c r="AG256" s="7" t="str">
        <f>IF(AC256=0,"",INDEX(PGR_REGRAS!$K:$K,AC256))</f>
        <v/>
      </c>
      <c r="AH256" s="7" t="str">
        <f t="shared" si="52"/>
        <v/>
      </c>
      <c r="AI256" s="7"/>
      <c r="AJ256" s="7"/>
      <c r="AK256" s="7"/>
      <c r="AL256" s="7"/>
      <c r="AM256" s="7"/>
      <c r="AN256" s="7"/>
      <c r="AO256" s="13"/>
      <c r="AP256" s="12"/>
      <c r="AQ256" s="12"/>
      <c r="AR256" s="7" t="str">
        <f>IF(C256="","",IFERROR(INDEX(RASTREADORES!$F:$F,MATCH(C256&amp;"#Principal",RASTREADORES!$Y:$Y,0))&amp;" ("&amp;INDEX(RASTREADORES!$G:$G,MATCH(C256&amp;"#Principal",RASTREADORES!$Y:$Y,0))&amp;")","Sem rastreador principal"))</f>
        <v/>
      </c>
      <c r="AS256" s="7" t="str">
        <f>IF(C256="","",IFERROR(INDEX(RASTREADORES!$H:$H,MATCH(C256&amp;"#Principal",RASTREADORES!$Y:$Y,0)),"—"))</f>
        <v/>
      </c>
      <c r="AT256" s="7" t="str">
        <f>IF(C256="","",IFERROR(INDEX(RASTREADORES!$A:$A,MATCH(C256&amp;"#Redundante",RASTREADORES!$Y:$Y,0)),IFERROR(INDEX(RASTREADORES!$A:$A,MATCH(C256&amp;"#Isca retornável",RASTREADORES!$Y:$Y,0)),IFERROR(INDEX(RASTREADORES!$A:$A,MATCH(C256&amp;"#Isca descartável",RASTREADORES!$Y:$Y,0)),"Nenhum"))))</f>
        <v/>
      </c>
      <c r="AU256" s="7" t="str">
        <f>IF(C256="","",IFERROR(INDEX(RASTREADORES!$L:$L,MATCH(C256&amp;"#Principal",RASTREADORES!$Y:$Y,0)),""))</f>
        <v/>
      </c>
      <c r="AV256" s="7" t="str">
        <f>IF(C256="","",IF(COUNTIFS(ESPELHAMENTOS!$B$2:$B$2000,C256,ESPELHAMENTOS!$O$2:$O$2000,"Sim")&gt;0,"Sim","Não"))</f>
        <v/>
      </c>
      <c r="AW256" s="7" t="str">
        <f>IF(C256="","",COUNTIFS(ESPELHAMENTOS!$B$2:$B$2000,C256,ESPELHAMENTOS!$O$2:$O$2000,"Sim"))</f>
        <v/>
      </c>
      <c r="AX256" s="7" t="str">
        <f>IF(C256="","",IF(COUNTIFS(ESPELHAMENTOS!$B$2:$B$2000,C256,ESPELHAMENTOS!$O$2:$O$2000,"Sim",ESPELHAMENTOS!$E$2:$E$2000,"GR transportadora")&gt;0,"Sim","Não"))</f>
        <v/>
      </c>
      <c r="AY256" s="7" t="str">
        <f>IF(OR(AQ256="",C256=""),"",IFERROR(ROUND((AQ256-SUMPRODUCT(MIN((ESPELHAMENTOS!$C$2:$C$2000=A256)*ESPELHAMENTOS!$H$2:$H$2000+(ESPELHAMENTOS!$C$2:$C$2000&lt;&gt;A256)*99999)))*24,1),""))</f>
        <v/>
      </c>
      <c r="AZ256" s="7" t="str">
        <f ca="1">IF(C256="","",IF(COUNTIFS(CHECKLISTS!$B$2:$B$2000,C256,CHECKLISTS!$AH$2:$AH$2000,"Válido",CHECKLISTS!$AG$2:$AG$2000,"&gt;="&amp;INT(IF(AO256="",TODAY(),AO256)))+COUNTIFS(CHECKLISTS!$B$2:$B$2000,C256,CHECKLISTS!$AH$2:$AH$2000,"Vence &lt;=7d",CHECKLISTS!$AG$2:$AG$2000,"&gt;="&amp;INT(IF(AO256="",TODAY(),AO256)))&gt;0,"Sim","Não"))</f>
        <v/>
      </c>
      <c r="BA256" s="13" t="str">
        <f>IF(C256="","",IF(COUNTIFS(CHECKLISTS!$B$2:$B$2000,C256,CHECKLISTS!$AF$2:$AF$2000,"Aprovado")=0,"",SUMPRODUCT(MAX((CHECKLISTS!$B$2:$B$2000=C256)*CHECKLISTS!$AG$2:$AG$2000))))</f>
        <v/>
      </c>
      <c r="BB256" s="7" t="str">
        <f>IF(A256="","",IF(COUNTIFS(SMP!$B$2:$B$2000,A256,SMP!$I$2:$I$2000,"Liberada")+COUNTIFS(SMP!$B$2:$B$2000,A256,SMP!$I$2:$I$2000,"Em andamento")+COUNTIFS(SMP!$B$2:$B$2000,A256,SMP!$I$2:$I$2000,"Finalizada")&gt;0,"Sim","Não"))</f>
        <v/>
      </c>
      <c r="BC256" s="7" t="str">
        <f>IF(A256="","",IFERROR(INDEX(SMP!$A:$A,MATCH(A256,SMP!$B:$B,0)),"—"))</f>
        <v/>
      </c>
      <c r="BD256" s="7" t="str">
        <f>IF(A256="","",IFERROR(INDEX(SMP!$I:$I,MATCH(A256,SMP!$B:$B,0)),"Não aberta"))</f>
        <v/>
      </c>
      <c r="BE256" s="7" t="str">
        <f>IF(A256="","",IFERROR(INDEX(SMP!$D:$D,MATCH(A256,SMP!$B:$B,0)),""))</f>
        <v/>
      </c>
      <c r="BF256" s="7" t="str">
        <f>IF(A256="","",IF(COUNTIFS(AVERBACOES!$B$2:$B$2000,A256,AVERBACOES!$Q$2:$Q$2000,"Averbado completo")+COUNTIFS(AVERBACOES!$B$2:$B$2000,A256,AVERBACOES!$Q$2:$Q$2000,"Averbado CRT")+COUNTIFS(AVERBACOES!$B$2:$B$2000,A256,AVERBACOES!$Q$2:$Q$2000,"Averbado CT-e")+COUNTIFS(AVERBACOES!$B$2:$B$2000,A256,AVERBACOES!$Q$2:$Q$2000,"Averbado MDF-e")+COUNTIFS(AVERBACOES!$B$2:$B$2000,A256,AVERBACOES!$Q$2:$Q$2000,"Averbado pelo embarcador")&gt;0,"Sim","Não"))</f>
        <v/>
      </c>
      <c r="BG256" s="7" t="str">
        <f>IF(A256="","",IFERROR(INDEX(AVERBACOES!$L:$L,MATCH(A256,AVERBACOES!$B:$B,0)),"—"))</f>
        <v/>
      </c>
      <c r="BH256" s="7"/>
      <c r="BI256" s="7"/>
      <c r="BJ256" s="7"/>
      <c r="BK256" s="7"/>
      <c r="BL256" s="7"/>
      <c r="BM256" s="7">
        <f t="shared" si="53"/>
        <v>0</v>
      </c>
      <c r="BN256" s="7" t="str">
        <f t="shared" si="54"/>
        <v/>
      </c>
      <c r="BO256" s="7" t="str">
        <f t="shared" si="55"/>
        <v/>
      </c>
      <c r="BP256" s="7" t="str">
        <f t="shared" si="56"/>
        <v/>
      </c>
      <c r="BQ256" s="7" t="str">
        <f t="shared" si="57"/>
        <v/>
      </c>
      <c r="BR256" s="12"/>
      <c r="BS256" s="7" t="str">
        <f t="shared" si="58"/>
        <v/>
      </c>
      <c r="BT256" s="7" t="str">
        <f>IF(C256="","",IF(BV256=0,"Sem posição registrada",IFERROR(INDEX(POSICOES!$E:$E,MATCH(C256&amp;"#"&amp;ROUND(BV256*1440,0),POSICOES!$R:$R,0)),"?")))</f>
        <v/>
      </c>
      <c r="BU256" s="7" t="str">
        <f>IF(OR(C256="",BV256=0),"",IFERROR(INDEX(POSICOES!$F:$F,MATCH(C256&amp;"#"&amp;ROUND(BV256*1440,0),POSICOES!$R:$R,0))&amp;"/"&amp;INDEX(POSICOES!$G:$G,MATCH(C256&amp;"#"&amp;ROUND(BV256*1440,0),POSICOES!$R:$R,0))&amp;" - "&amp;INDEX(POSICOES!$H:$H,MATCH(C256&amp;"#"&amp;ROUND(BV256*1440,0),POSICOES!$R:$R,0)),""))</f>
        <v/>
      </c>
      <c r="BV256" s="14">
        <f>IF(C256="",0,SUMPRODUCT(MAX((POSICOES!$C$2:$C$3000=C256)*POSICOES!$B$2:$B$3000)))</f>
        <v>0</v>
      </c>
      <c r="BW256" s="7" t="str">
        <f t="shared" ca="1" si="59"/>
        <v/>
      </c>
      <c r="BX256" s="7" t="str">
        <f t="shared" ca="1" si="60"/>
        <v/>
      </c>
      <c r="BY256" s="12"/>
      <c r="BZ256" s="12"/>
      <c r="CA256" s="7" t="str">
        <f>IF(A256="","",IF(COUNTIFS(FRONTEIRA!$B$2:$B$2000,A256,FRONTEIRA!$AA$2:$AA$2000,"Sim")=0,"",ROUND(SUMIFS(FRONTEIRA!$Y$2:$Y$2000,FRONTEIRA!$B$2:$B$2000,A256,FRONTEIRA!$AA$2:$AA$2000,"Sim"),1)))</f>
        <v/>
      </c>
      <c r="CB256" s="7" t="str">
        <f>IF(A256="","",IFERROR(INDEX(FRONTEIRA!$L:$L,MATCH(A256,FRONTEIRA!$B:$B,0)),""))</f>
        <v/>
      </c>
      <c r="CC256" s="7" t="str">
        <f>IF(A256="","",IF(COUNTIFS(OCORRENCIAS!$B$2:$B$2000,A256,OCORRENCIAS!$Z$2:$Z$2000,"Sim")&gt;0,"Sim","Não"))</f>
        <v/>
      </c>
      <c r="CD256" s="7" t="str">
        <f t="shared" si="61"/>
        <v/>
      </c>
      <c r="CE256" s="7"/>
      <c r="CF256" s="7" t="str">
        <f t="shared" ca="1" si="62"/>
        <v xml:space="preserve">Motorista GR; Motorista seguradora; Veículo GR; Checklist; Espelhamento; SMP; Averbação; </v>
      </c>
      <c r="CG256" s="7" t="str">
        <f t="shared" si="63"/>
        <v/>
      </c>
      <c r="CH256" s="7" t="str">
        <f t="shared" si="64"/>
        <v/>
      </c>
      <c r="CI256" s="7" t="str">
        <f t="shared" si="65"/>
        <v>Não</v>
      </c>
      <c r="CJ256" s="7" t="str">
        <f t="shared" si="66"/>
        <v/>
      </c>
      <c r="CK256" s="7"/>
      <c r="CL256" s="7"/>
      <c r="CM256" s="7"/>
      <c r="CN256" s="12"/>
      <c r="CO256" s="7"/>
      <c r="CP256" s="7" t="str">
        <f t="shared" ca="1" si="67"/>
        <v/>
      </c>
    </row>
    <row r="257" spans="1:94" x14ac:dyDescent="0.25">
      <c r="A257" s="7"/>
      <c r="B257" s="12"/>
      <c r="C257" s="7"/>
      <c r="D257" s="7"/>
      <c r="E257" s="7"/>
      <c r="F257" s="7" t="str">
        <f>IF(C257="","",IFERROR(INDEX(VEICULOS!$C:$C,MATCH(C257,VEICULOS!$A:$A,0)),"?")&amp;IF(D257="",""," + "&amp;IFERROR(INDEX(VEICULOS!$C:$C,MATCH(D257,VEICULOS!$A:$A,0)),"?"))&amp;IF(E257="",""," + "&amp;IFERROR(INDEX(VEICULOS!$C:$C,MATCH(E257,VEICULOS!$A:$A,0)),"?")))</f>
        <v/>
      </c>
      <c r="G257" s="7" t="str">
        <f>IF(C257="","",IFERROR(INDEX(VEICULOS!$I:$I,MATCH(C257,VEICULOS!$A:$A,0)),"Não cadastrado"))</f>
        <v/>
      </c>
      <c r="H257" s="7"/>
      <c r="I257" s="7" t="str">
        <f>IF(H257="","",IFERROR(INDEX(MOTORISTAS!$B:$B,MATCH(H257,MOTORISTAS!$A:$A,0)),"Não cadastrado"))</f>
        <v/>
      </c>
      <c r="J257" s="7"/>
      <c r="K257" s="7"/>
      <c r="L257" s="7" t="str">
        <f>IF(K257="","",IFERROR(INDEX(MOTORISTAS!$B:$B,MATCH(K257,MOTORISTAS!$A:$A,0)),"Não cadastrado"))</f>
        <v/>
      </c>
      <c r="M257" s="7" t="str">
        <f>IF(H257="","",IFERROR(INDEX(MOTORISTAS!$AA:$AA,MATCH(H257,MOTORISTAS!$A:$A,0)),"Não cadastrado"))</f>
        <v/>
      </c>
      <c r="N257" s="7" t="str">
        <f>IF(H257="","",IF(COUNTIFS(CONSULTAS!$C$2:$C$2000,H257,CONSULTAS!$E$2:$E$2000,"GR",CONSULTAS!$S$2:$S$2000,"Sim")&gt;0,"Sim","Não"))</f>
        <v/>
      </c>
      <c r="O257" s="7" t="str">
        <f>IF(H257="","",IFERROR(INDEX(CONSULTAS!$L:$L,MATCH(H257&amp;"#GR",CONSULTAS!$T:$T,0)),"—"))</f>
        <v/>
      </c>
      <c r="P257" s="13" t="str">
        <f>IF(H257="","",IFERROR(INDEX(CONSULTAS!$Q:$Q,MATCH(H257&amp;"#GR",CONSULTAS!$T:$T,0)),""))</f>
        <v/>
      </c>
      <c r="Q257" s="7" t="str">
        <f>IF(H257="","",IF(COUNTIFS(CONSULTAS!$C$2:$C$2000,H257,CONSULTAS!$E$2:$E$2000,"Seguradora",CONSULTAS!$S$2:$S$2000,"Sim")&gt;0,"Sim","Não"))</f>
        <v/>
      </c>
      <c r="R257" s="7" t="str">
        <f>IF(H257="","",IFERROR(INDEX(CONSULTAS!$L:$L,MATCH(H257&amp;"#Seguradora",CONSULTAS!$T:$T,0)),"—"))</f>
        <v/>
      </c>
      <c r="S257" s="13" t="str">
        <f>IF(H257="","",IFERROR(INDEX(CONSULTAS!$Q:$Q,MATCH(H257&amp;"#Seguradora",CONSULTAS!$T:$T,0)),""))</f>
        <v/>
      </c>
      <c r="T257" s="10" t="str">
        <f>IF(H257="","",IFERROR(INDEX(CONSULTAS!$N:$N,MATCH(H257&amp;"#GR",CONSULTAS!$T:$T,0)),""))</f>
        <v/>
      </c>
      <c r="U257" s="7" t="str">
        <f>IF(K257="","N/A",IF(AND(COUNTIFS(CONSULTAS!$C$2:$C$2000,K257,CONSULTAS!$E$2:$E$2000,"GR",CONSULTAS!$S$2:$S$2000,"Sim")&gt;0,COUNTIFS(CONSULTAS!$C$2:$C$2000,K257,CONSULTAS!$E$2:$E$2000,"Seguradora",CONSULTAS!$S$2:$S$2000,"Sim")&gt;0),"Sim","Não"))</f>
        <v>N/A</v>
      </c>
      <c r="V257" s="7" t="str">
        <f>IF(C257="","",IFERROR(INDEX(VEICULOS!$X:$X,MATCH(C257,VEICULOS!$A:$A,0)),"Não"))</f>
        <v/>
      </c>
      <c r="W257" s="7"/>
      <c r="X257" s="7"/>
      <c r="Y257" s="7"/>
      <c r="Z257" s="10"/>
      <c r="AA257" s="7"/>
      <c r="AB257" s="10" t="str">
        <f t="shared" si="51"/>
        <v/>
      </c>
      <c r="AC257" s="7">
        <f>IF(OR(Y257="",AB257=""),0,SUMPRODUCT((PGR_REGRAS!$C$2:$C$61=Y257)*(PGR_REGRAS!$D$2:$D$61&lt;=AB257)*(PGR_REGRAS!$E$2:$E$61&gt;=AB257)*(PGR_REGRAS!$C$2:$C$61&lt;&gt;"")*ROW(PGR_REGRAS!$C$2:$C$61)))</f>
        <v>0</v>
      </c>
      <c r="AD257" s="7" t="str">
        <f>IF(AC257=0,IF(Y257="","","Sem regra - consultar seguradora"),INDEX(PGR_REGRAS!$A:$A,AC257))</f>
        <v/>
      </c>
      <c r="AE257" s="7" t="str">
        <f>IF(AC257=0,"",INDEX(PGR_REGRAS!$T:$T,AC257))</f>
        <v/>
      </c>
      <c r="AF257" s="7" t="str">
        <f>IF(AC257=0,"",INDEX(PGR_REGRAS!$I:$I,AC257))</f>
        <v/>
      </c>
      <c r="AG257" s="7" t="str">
        <f>IF(AC257=0,"",INDEX(PGR_REGRAS!$K:$K,AC257))</f>
        <v/>
      </c>
      <c r="AH257" s="7" t="str">
        <f t="shared" si="52"/>
        <v/>
      </c>
      <c r="AI257" s="7"/>
      <c r="AJ257" s="7"/>
      <c r="AK257" s="7"/>
      <c r="AL257" s="7"/>
      <c r="AM257" s="7"/>
      <c r="AN257" s="7"/>
      <c r="AO257" s="13"/>
      <c r="AP257" s="12"/>
      <c r="AQ257" s="12"/>
      <c r="AR257" s="7" t="str">
        <f>IF(C257="","",IFERROR(INDEX(RASTREADORES!$F:$F,MATCH(C257&amp;"#Principal",RASTREADORES!$Y:$Y,0))&amp;" ("&amp;INDEX(RASTREADORES!$G:$G,MATCH(C257&amp;"#Principal",RASTREADORES!$Y:$Y,0))&amp;")","Sem rastreador principal"))</f>
        <v/>
      </c>
      <c r="AS257" s="7" t="str">
        <f>IF(C257="","",IFERROR(INDEX(RASTREADORES!$H:$H,MATCH(C257&amp;"#Principal",RASTREADORES!$Y:$Y,0)),"—"))</f>
        <v/>
      </c>
      <c r="AT257" s="7" t="str">
        <f>IF(C257="","",IFERROR(INDEX(RASTREADORES!$A:$A,MATCH(C257&amp;"#Redundante",RASTREADORES!$Y:$Y,0)),IFERROR(INDEX(RASTREADORES!$A:$A,MATCH(C257&amp;"#Isca retornável",RASTREADORES!$Y:$Y,0)),IFERROR(INDEX(RASTREADORES!$A:$A,MATCH(C257&amp;"#Isca descartável",RASTREADORES!$Y:$Y,0)),"Nenhum"))))</f>
        <v/>
      </c>
      <c r="AU257" s="7" t="str">
        <f>IF(C257="","",IFERROR(INDEX(RASTREADORES!$L:$L,MATCH(C257&amp;"#Principal",RASTREADORES!$Y:$Y,0)),""))</f>
        <v/>
      </c>
      <c r="AV257" s="7" t="str">
        <f>IF(C257="","",IF(COUNTIFS(ESPELHAMENTOS!$B$2:$B$2000,C257,ESPELHAMENTOS!$O$2:$O$2000,"Sim")&gt;0,"Sim","Não"))</f>
        <v/>
      </c>
      <c r="AW257" s="7" t="str">
        <f>IF(C257="","",COUNTIFS(ESPELHAMENTOS!$B$2:$B$2000,C257,ESPELHAMENTOS!$O$2:$O$2000,"Sim"))</f>
        <v/>
      </c>
      <c r="AX257" s="7" t="str">
        <f>IF(C257="","",IF(COUNTIFS(ESPELHAMENTOS!$B$2:$B$2000,C257,ESPELHAMENTOS!$O$2:$O$2000,"Sim",ESPELHAMENTOS!$E$2:$E$2000,"GR transportadora")&gt;0,"Sim","Não"))</f>
        <v/>
      </c>
      <c r="AY257" s="7" t="str">
        <f>IF(OR(AQ257="",C257=""),"",IFERROR(ROUND((AQ257-SUMPRODUCT(MIN((ESPELHAMENTOS!$C$2:$C$2000=A257)*ESPELHAMENTOS!$H$2:$H$2000+(ESPELHAMENTOS!$C$2:$C$2000&lt;&gt;A257)*99999)))*24,1),""))</f>
        <v/>
      </c>
      <c r="AZ257" s="7" t="str">
        <f ca="1">IF(C257="","",IF(COUNTIFS(CHECKLISTS!$B$2:$B$2000,C257,CHECKLISTS!$AH$2:$AH$2000,"Válido",CHECKLISTS!$AG$2:$AG$2000,"&gt;="&amp;INT(IF(AO257="",TODAY(),AO257)))+COUNTIFS(CHECKLISTS!$B$2:$B$2000,C257,CHECKLISTS!$AH$2:$AH$2000,"Vence &lt;=7d",CHECKLISTS!$AG$2:$AG$2000,"&gt;="&amp;INT(IF(AO257="",TODAY(),AO257)))&gt;0,"Sim","Não"))</f>
        <v/>
      </c>
      <c r="BA257" s="13" t="str">
        <f>IF(C257="","",IF(COUNTIFS(CHECKLISTS!$B$2:$B$2000,C257,CHECKLISTS!$AF$2:$AF$2000,"Aprovado")=0,"",SUMPRODUCT(MAX((CHECKLISTS!$B$2:$B$2000=C257)*CHECKLISTS!$AG$2:$AG$2000))))</f>
        <v/>
      </c>
      <c r="BB257" s="7" t="str">
        <f>IF(A257="","",IF(COUNTIFS(SMP!$B$2:$B$2000,A257,SMP!$I$2:$I$2000,"Liberada")+COUNTIFS(SMP!$B$2:$B$2000,A257,SMP!$I$2:$I$2000,"Em andamento")+COUNTIFS(SMP!$B$2:$B$2000,A257,SMP!$I$2:$I$2000,"Finalizada")&gt;0,"Sim","Não"))</f>
        <v/>
      </c>
      <c r="BC257" s="7" t="str">
        <f>IF(A257="","",IFERROR(INDEX(SMP!$A:$A,MATCH(A257,SMP!$B:$B,0)),"—"))</f>
        <v/>
      </c>
      <c r="BD257" s="7" t="str">
        <f>IF(A257="","",IFERROR(INDEX(SMP!$I:$I,MATCH(A257,SMP!$B:$B,0)),"Não aberta"))</f>
        <v/>
      </c>
      <c r="BE257" s="7" t="str">
        <f>IF(A257="","",IFERROR(INDEX(SMP!$D:$D,MATCH(A257,SMP!$B:$B,0)),""))</f>
        <v/>
      </c>
      <c r="BF257" s="7" t="str">
        <f>IF(A257="","",IF(COUNTIFS(AVERBACOES!$B$2:$B$2000,A257,AVERBACOES!$Q$2:$Q$2000,"Averbado completo")+COUNTIFS(AVERBACOES!$B$2:$B$2000,A257,AVERBACOES!$Q$2:$Q$2000,"Averbado CRT")+COUNTIFS(AVERBACOES!$B$2:$B$2000,A257,AVERBACOES!$Q$2:$Q$2000,"Averbado CT-e")+COUNTIFS(AVERBACOES!$B$2:$B$2000,A257,AVERBACOES!$Q$2:$Q$2000,"Averbado MDF-e")+COUNTIFS(AVERBACOES!$B$2:$B$2000,A257,AVERBACOES!$Q$2:$Q$2000,"Averbado pelo embarcador")&gt;0,"Sim","Não"))</f>
        <v/>
      </c>
      <c r="BG257" s="7" t="str">
        <f>IF(A257="","",IFERROR(INDEX(AVERBACOES!$L:$L,MATCH(A257,AVERBACOES!$B:$B,0)),"—"))</f>
        <v/>
      </c>
      <c r="BH257" s="7"/>
      <c r="BI257" s="7"/>
      <c r="BJ257" s="7"/>
      <c r="BK257" s="7"/>
      <c r="BL257" s="7"/>
      <c r="BM257" s="7">
        <f t="shared" si="53"/>
        <v>0</v>
      </c>
      <c r="BN257" s="7" t="str">
        <f t="shared" si="54"/>
        <v/>
      </c>
      <c r="BO257" s="7" t="str">
        <f t="shared" si="55"/>
        <v/>
      </c>
      <c r="BP257" s="7" t="str">
        <f t="shared" si="56"/>
        <v/>
      </c>
      <c r="BQ257" s="7" t="str">
        <f t="shared" si="57"/>
        <v/>
      </c>
      <c r="BR257" s="12"/>
      <c r="BS257" s="7" t="str">
        <f t="shared" si="58"/>
        <v/>
      </c>
      <c r="BT257" s="7" t="str">
        <f>IF(C257="","",IF(BV257=0,"Sem posição registrada",IFERROR(INDEX(POSICOES!$E:$E,MATCH(C257&amp;"#"&amp;ROUND(BV257*1440,0),POSICOES!$R:$R,0)),"?")))</f>
        <v/>
      </c>
      <c r="BU257" s="7" t="str">
        <f>IF(OR(C257="",BV257=0),"",IFERROR(INDEX(POSICOES!$F:$F,MATCH(C257&amp;"#"&amp;ROUND(BV257*1440,0),POSICOES!$R:$R,0))&amp;"/"&amp;INDEX(POSICOES!$G:$G,MATCH(C257&amp;"#"&amp;ROUND(BV257*1440,0),POSICOES!$R:$R,0))&amp;" - "&amp;INDEX(POSICOES!$H:$H,MATCH(C257&amp;"#"&amp;ROUND(BV257*1440,0),POSICOES!$R:$R,0)),""))</f>
        <v/>
      </c>
      <c r="BV257" s="14">
        <f>IF(C257="",0,SUMPRODUCT(MAX((POSICOES!$C$2:$C$3000=C257)*POSICOES!$B$2:$B$3000)))</f>
        <v>0</v>
      </c>
      <c r="BW257" s="7" t="str">
        <f t="shared" ca="1" si="59"/>
        <v/>
      </c>
      <c r="BX257" s="7" t="str">
        <f t="shared" ca="1" si="60"/>
        <v/>
      </c>
      <c r="BY257" s="12"/>
      <c r="BZ257" s="12"/>
      <c r="CA257" s="7" t="str">
        <f>IF(A257="","",IF(COUNTIFS(FRONTEIRA!$B$2:$B$2000,A257,FRONTEIRA!$AA$2:$AA$2000,"Sim")=0,"",ROUND(SUMIFS(FRONTEIRA!$Y$2:$Y$2000,FRONTEIRA!$B$2:$B$2000,A257,FRONTEIRA!$AA$2:$AA$2000,"Sim"),1)))</f>
        <v/>
      </c>
      <c r="CB257" s="7" t="str">
        <f>IF(A257="","",IFERROR(INDEX(FRONTEIRA!$L:$L,MATCH(A257,FRONTEIRA!$B:$B,0)),""))</f>
        <v/>
      </c>
      <c r="CC257" s="7" t="str">
        <f>IF(A257="","",IF(COUNTIFS(OCORRENCIAS!$B$2:$B$2000,A257,OCORRENCIAS!$Z$2:$Z$2000,"Sim")&gt;0,"Sim","Não"))</f>
        <v/>
      </c>
      <c r="CD257" s="7" t="str">
        <f t="shared" si="61"/>
        <v/>
      </c>
      <c r="CE257" s="7"/>
      <c r="CF257" s="7" t="str">
        <f t="shared" ca="1" si="62"/>
        <v xml:space="preserve">Motorista GR; Motorista seguradora; Veículo GR; Checklist; Espelhamento; SMP; Averbação; </v>
      </c>
      <c r="CG257" s="7" t="str">
        <f t="shared" si="63"/>
        <v/>
      </c>
      <c r="CH257" s="7" t="str">
        <f t="shared" si="64"/>
        <v/>
      </c>
      <c r="CI257" s="7" t="str">
        <f t="shared" si="65"/>
        <v>Não</v>
      </c>
      <c r="CJ257" s="7" t="str">
        <f t="shared" si="66"/>
        <v/>
      </c>
      <c r="CK257" s="7"/>
      <c r="CL257" s="7"/>
      <c r="CM257" s="7"/>
      <c r="CN257" s="12"/>
      <c r="CO257" s="7"/>
      <c r="CP257" s="7" t="str">
        <f t="shared" ca="1" si="67"/>
        <v/>
      </c>
    </row>
    <row r="258" spans="1:94" x14ac:dyDescent="0.25">
      <c r="A258" s="7"/>
      <c r="B258" s="12"/>
      <c r="C258" s="7"/>
      <c r="D258" s="7"/>
      <c r="E258" s="7"/>
      <c r="F258" s="7" t="str">
        <f>IF(C258="","",IFERROR(INDEX(VEICULOS!$C:$C,MATCH(C258,VEICULOS!$A:$A,0)),"?")&amp;IF(D258="",""," + "&amp;IFERROR(INDEX(VEICULOS!$C:$C,MATCH(D258,VEICULOS!$A:$A,0)),"?"))&amp;IF(E258="",""," + "&amp;IFERROR(INDEX(VEICULOS!$C:$C,MATCH(E258,VEICULOS!$A:$A,0)),"?")))</f>
        <v/>
      </c>
      <c r="G258" s="7" t="str">
        <f>IF(C258="","",IFERROR(INDEX(VEICULOS!$I:$I,MATCH(C258,VEICULOS!$A:$A,0)),"Não cadastrado"))</f>
        <v/>
      </c>
      <c r="H258" s="7"/>
      <c r="I258" s="7" t="str">
        <f>IF(H258="","",IFERROR(INDEX(MOTORISTAS!$B:$B,MATCH(H258,MOTORISTAS!$A:$A,0)),"Não cadastrado"))</f>
        <v/>
      </c>
      <c r="J258" s="7"/>
      <c r="K258" s="7"/>
      <c r="L258" s="7" t="str">
        <f>IF(K258="","",IFERROR(INDEX(MOTORISTAS!$B:$B,MATCH(K258,MOTORISTAS!$A:$A,0)),"Não cadastrado"))</f>
        <v/>
      </c>
      <c r="M258" s="7" t="str">
        <f>IF(H258="","",IFERROR(INDEX(MOTORISTAS!$AA:$AA,MATCH(H258,MOTORISTAS!$A:$A,0)),"Não cadastrado"))</f>
        <v/>
      </c>
      <c r="N258" s="7" t="str">
        <f>IF(H258="","",IF(COUNTIFS(CONSULTAS!$C$2:$C$2000,H258,CONSULTAS!$E$2:$E$2000,"GR",CONSULTAS!$S$2:$S$2000,"Sim")&gt;0,"Sim","Não"))</f>
        <v/>
      </c>
      <c r="O258" s="7" t="str">
        <f>IF(H258="","",IFERROR(INDEX(CONSULTAS!$L:$L,MATCH(H258&amp;"#GR",CONSULTAS!$T:$T,0)),"—"))</f>
        <v/>
      </c>
      <c r="P258" s="13" t="str">
        <f>IF(H258="","",IFERROR(INDEX(CONSULTAS!$Q:$Q,MATCH(H258&amp;"#GR",CONSULTAS!$T:$T,0)),""))</f>
        <v/>
      </c>
      <c r="Q258" s="7" t="str">
        <f>IF(H258="","",IF(COUNTIFS(CONSULTAS!$C$2:$C$2000,H258,CONSULTAS!$E$2:$E$2000,"Seguradora",CONSULTAS!$S$2:$S$2000,"Sim")&gt;0,"Sim","Não"))</f>
        <v/>
      </c>
      <c r="R258" s="7" t="str">
        <f>IF(H258="","",IFERROR(INDEX(CONSULTAS!$L:$L,MATCH(H258&amp;"#Seguradora",CONSULTAS!$T:$T,0)),"—"))</f>
        <v/>
      </c>
      <c r="S258" s="13" t="str">
        <f>IF(H258="","",IFERROR(INDEX(CONSULTAS!$Q:$Q,MATCH(H258&amp;"#Seguradora",CONSULTAS!$T:$T,0)),""))</f>
        <v/>
      </c>
      <c r="T258" s="10" t="str">
        <f>IF(H258="","",IFERROR(INDEX(CONSULTAS!$N:$N,MATCH(H258&amp;"#GR",CONSULTAS!$T:$T,0)),""))</f>
        <v/>
      </c>
      <c r="U258" s="7" t="str">
        <f>IF(K258="","N/A",IF(AND(COUNTIFS(CONSULTAS!$C$2:$C$2000,K258,CONSULTAS!$E$2:$E$2000,"GR",CONSULTAS!$S$2:$S$2000,"Sim")&gt;0,COUNTIFS(CONSULTAS!$C$2:$C$2000,K258,CONSULTAS!$E$2:$E$2000,"Seguradora",CONSULTAS!$S$2:$S$2000,"Sim")&gt;0),"Sim","Não"))</f>
        <v>N/A</v>
      </c>
      <c r="V258" s="7" t="str">
        <f>IF(C258="","",IFERROR(INDEX(VEICULOS!$X:$X,MATCH(C258,VEICULOS!$A:$A,0)),"Não"))</f>
        <v/>
      </c>
      <c r="W258" s="7"/>
      <c r="X258" s="7"/>
      <c r="Y258" s="7"/>
      <c r="Z258" s="10"/>
      <c r="AA258" s="7"/>
      <c r="AB258" s="10" t="str">
        <f t="shared" ref="AB258:AB321" si="68">IF(Z258="","",IF(AA258="USD",Z258*P_TAXA_USD,Z258))</f>
        <v/>
      </c>
      <c r="AC258" s="7">
        <f>IF(OR(Y258="",AB258=""),0,SUMPRODUCT((PGR_REGRAS!$C$2:$C$61=Y258)*(PGR_REGRAS!$D$2:$D$61&lt;=AB258)*(PGR_REGRAS!$E$2:$E$61&gt;=AB258)*(PGR_REGRAS!$C$2:$C$61&lt;&gt;"")*ROW(PGR_REGRAS!$C$2:$C$61)))</f>
        <v>0</v>
      </c>
      <c r="AD258" s="7" t="str">
        <f>IF(AC258=0,IF(Y258="","","Sem regra - consultar seguradora"),INDEX(PGR_REGRAS!$A:$A,AC258))</f>
        <v/>
      </c>
      <c r="AE258" s="7" t="str">
        <f>IF(AC258=0,"",INDEX(PGR_REGRAS!$T:$T,AC258))</f>
        <v/>
      </c>
      <c r="AF258" s="7" t="str">
        <f>IF(AC258=0,"",INDEX(PGR_REGRAS!$I:$I,AC258))</f>
        <v/>
      </c>
      <c r="AG258" s="7" t="str">
        <f>IF(AC258=0,"",INDEX(PGR_REGRAS!$K:$K,AC258))</f>
        <v/>
      </c>
      <c r="AH258" s="7" t="str">
        <f t="shared" ref="AH258:AH321" si="69">IF(AB258="","",IF(AB258&gt;P_LMG_REF,"Sim","Não"))</f>
        <v/>
      </c>
      <c r="AI258" s="7"/>
      <c r="AJ258" s="7"/>
      <c r="AK258" s="7"/>
      <c r="AL258" s="7"/>
      <c r="AM258" s="7"/>
      <c r="AN258" s="7"/>
      <c r="AO258" s="13"/>
      <c r="AP258" s="12"/>
      <c r="AQ258" s="12"/>
      <c r="AR258" s="7" t="str">
        <f>IF(C258="","",IFERROR(INDEX(RASTREADORES!$F:$F,MATCH(C258&amp;"#Principal",RASTREADORES!$Y:$Y,0))&amp;" ("&amp;INDEX(RASTREADORES!$G:$G,MATCH(C258&amp;"#Principal",RASTREADORES!$Y:$Y,0))&amp;")","Sem rastreador principal"))</f>
        <v/>
      </c>
      <c r="AS258" s="7" t="str">
        <f>IF(C258="","",IFERROR(INDEX(RASTREADORES!$H:$H,MATCH(C258&amp;"#Principal",RASTREADORES!$Y:$Y,0)),"—"))</f>
        <v/>
      </c>
      <c r="AT258" s="7" t="str">
        <f>IF(C258="","",IFERROR(INDEX(RASTREADORES!$A:$A,MATCH(C258&amp;"#Redundante",RASTREADORES!$Y:$Y,0)),IFERROR(INDEX(RASTREADORES!$A:$A,MATCH(C258&amp;"#Isca retornável",RASTREADORES!$Y:$Y,0)),IFERROR(INDEX(RASTREADORES!$A:$A,MATCH(C258&amp;"#Isca descartável",RASTREADORES!$Y:$Y,0)),"Nenhum"))))</f>
        <v/>
      </c>
      <c r="AU258" s="7" t="str">
        <f>IF(C258="","",IFERROR(INDEX(RASTREADORES!$L:$L,MATCH(C258&amp;"#Principal",RASTREADORES!$Y:$Y,0)),""))</f>
        <v/>
      </c>
      <c r="AV258" s="7" t="str">
        <f>IF(C258="","",IF(COUNTIFS(ESPELHAMENTOS!$B$2:$B$2000,C258,ESPELHAMENTOS!$O$2:$O$2000,"Sim")&gt;0,"Sim","Não"))</f>
        <v/>
      </c>
      <c r="AW258" s="7" t="str">
        <f>IF(C258="","",COUNTIFS(ESPELHAMENTOS!$B$2:$B$2000,C258,ESPELHAMENTOS!$O$2:$O$2000,"Sim"))</f>
        <v/>
      </c>
      <c r="AX258" s="7" t="str">
        <f>IF(C258="","",IF(COUNTIFS(ESPELHAMENTOS!$B$2:$B$2000,C258,ESPELHAMENTOS!$O$2:$O$2000,"Sim",ESPELHAMENTOS!$E$2:$E$2000,"GR transportadora")&gt;0,"Sim","Não"))</f>
        <v/>
      </c>
      <c r="AY258" s="7" t="str">
        <f>IF(OR(AQ258="",C258=""),"",IFERROR(ROUND((AQ258-SUMPRODUCT(MIN((ESPELHAMENTOS!$C$2:$C$2000=A258)*ESPELHAMENTOS!$H$2:$H$2000+(ESPELHAMENTOS!$C$2:$C$2000&lt;&gt;A258)*99999)))*24,1),""))</f>
        <v/>
      </c>
      <c r="AZ258" s="7" t="str">
        <f ca="1">IF(C258="","",IF(COUNTIFS(CHECKLISTS!$B$2:$B$2000,C258,CHECKLISTS!$AH$2:$AH$2000,"Válido",CHECKLISTS!$AG$2:$AG$2000,"&gt;="&amp;INT(IF(AO258="",TODAY(),AO258)))+COUNTIFS(CHECKLISTS!$B$2:$B$2000,C258,CHECKLISTS!$AH$2:$AH$2000,"Vence &lt;=7d",CHECKLISTS!$AG$2:$AG$2000,"&gt;="&amp;INT(IF(AO258="",TODAY(),AO258)))&gt;0,"Sim","Não"))</f>
        <v/>
      </c>
      <c r="BA258" s="13" t="str">
        <f>IF(C258="","",IF(COUNTIFS(CHECKLISTS!$B$2:$B$2000,C258,CHECKLISTS!$AF$2:$AF$2000,"Aprovado")=0,"",SUMPRODUCT(MAX((CHECKLISTS!$B$2:$B$2000=C258)*CHECKLISTS!$AG$2:$AG$2000))))</f>
        <v/>
      </c>
      <c r="BB258" s="7" t="str">
        <f>IF(A258="","",IF(COUNTIFS(SMP!$B$2:$B$2000,A258,SMP!$I$2:$I$2000,"Liberada")+COUNTIFS(SMP!$B$2:$B$2000,A258,SMP!$I$2:$I$2000,"Em andamento")+COUNTIFS(SMP!$B$2:$B$2000,A258,SMP!$I$2:$I$2000,"Finalizada")&gt;0,"Sim","Não"))</f>
        <v/>
      </c>
      <c r="BC258" s="7" t="str">
        <f>IF(A258="","",IFERROR(INDEX(SMP!$A:$A,MATCH(A258,SMP!$B:$B,0)),"—"))</f>
        <v/>
      </c>
      <c r="BD258" s="7" t="str">
        <f>IF(A258="","",IFERROR(INDEX(SMP!$I:$I,MATCH(A258,SMP!$B:$B,0)),"Não aberta"))</f>
        <v/>
      </c>
      <c r="BE258" s="7" t="str">
        <f>IF(A258="","",IFERROR(INDEX(SMP!$D:$D,MATCH(A258,SMP!$B:$B,0)),""))</f>
        <v/>
      </c>
      <c r="BF258" s="7" t="str">
        <f>IF(A258="","",IF(COUNTIFS(AVERBACOES!$B$2:$B$2000,A258,AVERBACOES!$Q$2:$Q$2000,"Averbado completo")+COUNTIFS(AVERBACOES!$B$2:$B$2000,A258,AVERBACOES!$Q$2:$Q$2000,"Averbado CRT")+COUNTIFS(AVERBACOES!$B$2:$B$2000,A258,AVERBACOES!$Q$2:$Q$2000,"Averbado CT-e")+COUNTIFS(AVERBACOES!$B$2:$B$2000,A258,AVERBACOES!$Q$2:$Q$2000,"Averbado MDF-e")+COUNTIFS(AVERBACOES!$B$2:$B$2000,A258,AVERBACOES!$Q$2:$Q$2000,"Averbado pelo embarcador")&gt;0,"Sim","Não"))</f>
        <v/>
      </c>
      <c r="BG258" s="7" t="str">
        <f>IF(A258="","",IFERROR(INDEX(AVERBACOES!$L:$L,MATCH(A258,AVERBACOES!$B:$B,0)),"—"))</f>
        <v/>
      </c>
      <c r="BH258" s="7"/>
      <c r="BI258" s="7"/>
      <c r="BJ258" s="7"/>
      <c r="BK258" s="7"/>
      <c r="BL258" s="7"/>
      <c r="BM258" s="7">
        <f t="shared" ref="BM258:BM321" si="70">IF(BL258="",0,VALUE(LEFT(BL258,2)))</f>
        <v>0</v>
      </c>
      <c r="BN258" s="7" t="str">
        <f t="shared" ref="BN258:BN321" si="71">IF(A258="","",IF(AP258&lt;&gt;"","Sim","Não"))</f>
        <v/>
      </c>
      <c r="BO258" s="7" t="str">
        <f t="shared" ref="BO258:BO321" si="72">IF(A258="","",IF(OR(BM258=8,BM258=9,BM258=10,BM258=11,BM258=15),"Sim","Não"))</f>
        <v/>
      </c>
      <c r="BP258" s="7" t="str">
        <f t="shared" ref="BP258:BP321" si="73">IF(A258="","",IF(AND(BM258&gt;=12,BM258&lt;=14),"Sim","Não"))</f>
        <v/>
      </c>
      <c r="BQ258" s="7" t="str">
        <f t="shared" ref="BQ258:BQ321" si="74">IF(A258="","",IF(OR(AND(BM258&gt;=16,BM258&lt;=20),BR258&lt;&gt;""),"Sim","Não"))</f>
        <v/>
      </c>
      <c r="BR258" s="12"/>
      <c r="BS258" s="7" t="str">
        <f t="shared" ref="BS258:BS321" si="75">IF(A258="","",IF(OR(BM258=18,BM258=19,BM258=20),"Sim","Não"))</f>
        <v/>
      </c>
      <c r="BT258" s="7" t="str">
        <f>IF(C258="","",IF(BV258=0,"Sem posição registrada",IFERROR(INDEX(POSICOES!$E:$E,MATCH(C258&amp;"#"&amp;ROUND(BV258*1440,0),POSICOES!$R:$R,0)),"?")))</f>
        <v/>
      </c>
      <c r="BU258" s="7" t="str">
        <f>IF(OR(C258="",BV258=0),"",IFERROR(INDEX(POSICOES!$F:$F,MATCH(C258&amp;"#"&amp;ROUND(BV258*1440,0),POSICOES!$R:$R,0))&amp;"/"&amp;INDEX(POSICOES!$G:$G,MATCH(C258&amp;"#"&amp;ROUND(BV258*1440,0),POSICOES!$R:$R,0))&amp;" - "&amp;INDEX(POSICOES!$H:$H,MATCH(C258&amp;"#"&amp;ROUND(BV258*1440,0),POSICOES!$R:$R,0)),""))</f>
        <v/>
      </c>
      <c r="BV258" s="14">
        <f>IF(C258="",0,SUMPRODUCT(MAX((POSICOES!$C$2:$C$3000=C258)*POSICOES!$B$2:$B$3000)))</f>
        <v>0</v>
      </c>
      <c r="BW258" s="7" t="str">
        <f t="shared" ref="BW258:BW321" ca="1" si="76">IF(OR(BV258=0,BM258=0,BM258&gt;=20),"",ROUND((NOW()-BV258)*24,1))</f>
        <v/>
      </c>
      <c r="BX258" s="7" t="str">
        <f t="shared" ref="BX258:BX321" ca="1" si="77">IF(BW258="","",IF(BW258&lt;P_SINAL_ALERTA,"Online",IF(BW258&lt;P_SINAL_CRIT,"Sem sinal 1-4h","Sem sinal &gt;4h")))</f>
        <v/>
      </c>
      <c r="BY258" s="12"/>
      <c r="BZ258" s="12"/>
      <c r="CA258" s="7" t="str">
        <f>IF(A258="","",IF(COUNTIFS(FRONTEIRA!$B$2:$B$2000,A258,FRONTEIRA!$AA$2:$AA$2000,"Sim")=0,"",ROUND(SUMIFS(FRONTEIRA!$Y$2:$Y$2000,FRONTEIRA!$B$2:$B$2000,A258,FRONTEIRA!$AA$2:$AA$2000,"Sim"),1)))</f>
        <v/>
      </c>
      <c r="CB258" s="7" t="str">
        <f>IF(A258="","",IFERROR(INDEX(FRONTEIRA!$L:$L,MATCH(A258,FRONTEIRA!$B:$B,0)),""))</f>
        <v/>
      </c>
      <c r="CC258" s="7" t="str">
        <f>IF(A258="","",IF(COUNTIFS(OCORRENCIAS!$B$2:$B$2000,A258,OCORRENCIAS!$Z$2:$Z$2000,"Sim")&gt;0,"Sim","Não"))</f>
        <v/>
      </c>
      <c r="CD258" s="7" t="str">
        <f t="shared" ref="CD258:CD321" si="78">IF(A258="","",IF(AND(N258="Sim",Q258="Sim",OR(U258="Sim",U258="N/A"),V258="Sim",M258&lt;&gt;"Inapto",AZ258="Sim",AV258="Sim",BB258="Sim",BF258="Sim",OR(BK258="Sim",BK258="N/A"),OR(T258="",AB258="",AB258&lt;=T258),OR(AH258&lt;&gt;"Sim",CE258="Sim")),"APTO","BLOQUEADO"))</f>
        <v/>
      </c>
      <c r="CE258" s="7"/>
      <c r="CF258" s="7" t="str">
        <f t="shared" ref="CF258:CF321" ca="1" si="79">IF(N258&lt;&gt;"Sim","Motorista GR; ","")&amp;IF(Q258&lt;&gt;"Sim","Motorista seguradora; ","")&amp;IF(U258="Não","Motorista 2; ","")&amp;IF(V258&lt;&gt;"Sim","Veículo GR; ","")&amp;IF(M258="Inapto","Documentos do motorista; ","")&amp;IF(AZ258&lt;&gt;"Sim","Checklist; ","")&amp;IF(AV258&lt;&gt;"Sim","Espelhamento; ","")&amp;IF(BB258&lt;&gt;"Sim","SMP; ","")&amp;IF(BF258&lt;&gt;"Sim","Averbação; ","")&amp;IF(BK258="Não","Docs internacionais; ","")&amp;IF(AND(T258&lt;&gt;"",AB258&lt;&gt;"",AB258&gt;T258),"Valor acima do perfil; ","")&amp;IF(AND(AH258="Sim",CE258&lt;&gt;"Sim"),"Acima do LMG sem aprovação; ","")</f>
        <v xml:space="preserve">Motorista GR; Motorista seguradora; Veículo GR; Checklist; Espelhamento; SMP; Averbação; </v>
      </c>
      <c r="CG258" s="7" t="str">
        <f t="shared" ref="CG258:CG321" si="80">IF(A258="","",IF(CF258="","Nenhuma",LEFT(CF258,LEN(CF258)-2)))</f>
        <v/>
      </c>
      <c r="CH258" s="7" t="str">
        <f t="shared" ref="CH258:CH321" si="81">IF(A258="","",IF(AND(OR(BO258="Sim",BP258="Sim"),CD258="BLOQUEADO"),"Sim","Não"))</f>
        <v/>
      </c>
      <c r="CI258" s="7" t="str">
        <f t="shared" ref="CI258:CI321" si="82">IF(OR(C258="",BM258=0,BM258&gt;=20),"Não",IF(B258=SUMPRODUCT(MAX((C$2:C$2000=C258)*(BM$2:BM$2000&gt;0)*(BM$2:BM$2000&lt;20)*B$2:B$2000)),"Sim","Não"))</f>
        <v>Não</v>
      </c>
      <c r="CJ258" s="7" t="str">
        <f t="shared" ref="CJ258:CJ321" si="83">IF(A258="","","Viagem "&amp;A258&amp;" - Placa "&amp;C258&amp;" - "&amp;BL258&amp;" - Local: "&amp;BT258&amp;" - Motorista: "&amp;I258&amp;" (GR: "&amp;N258&amp;"; Seguradora: "&amp;Q258&amp;") - Rastreador: "&amp;AR258&amp;" no "&amp;AS258&amp;" - Espelhado: "&amp;AV258&amp;" - Checklist: "&amp;AZ258&amp;" - SMP: "&amp;BB258&amp;" - Averbado: "&amp;BF258&amp;" - Apto: "&amp;CD258&amp;" - Pendencias: "&amp;CG258)</f>
        <v/>
      </c>
      <c r="CK258" s="7"/>
      <c r="CL258" s="7"/>
      <c r="CM258" s="7"/>
      <c r="CN258" s="12"/>
      <c r="CO258" s="7"/>
      <c r="CP258" s="7" t="str">
        <f t="shared" ref="CP258:CP321" ca="1" si="84">IF(OR(CN258="",BM258&lt;7,BM258&gt;=20),"",IF((NOW()-CN258)*24&gt;P_ATUALIZ_MAX_H,"Sim","Não"))</f>
        <v/>
      </c>
    </row>
    <row r="259" spans="1:94" x14ac:dyDescent="0.25">
      <c r="A259" s="7"/>
      <c r="B259" s="12"/>
      <c r="C259" s="7"/>
      <c r="D259" s="7"/>
      <c r="E259" s="7"/>
      <c r="F259" s="7" t="str">
        <f>IF(C259="","",IFERROR(INDEX(VEICULOS!$C:$C,MATCH(C259,VEICULOS!$A:$A,0)),"?")&amp;IF(D259="",""," + "&amp;IFERROR(INDEX(VEICULOS!$C:$C,MATCH(D259,VEICULOS!$A:$A,0)),"?"))&amp;IF(E259="",""," + "&amp;IFERROR(INDEX(VEICULOS!$C:$C,MATCH(E259,VEICULOS!$A:$A,0)),"?")))</f>
        <v/>
      </c>
      <c r="G259" s="7" t="str">
        <f>IF(C259="","",IFERROR(INDEX(VEICULOS!$I:$I,MATCH(C259,VEICULOS!$A:$A,0)),"Não cadastrado"))</f>
        <v/>
      </c>
      <c r="H259" s="7"/>
      <c r="I259" s="7" t="str">
        <f>IF(H259="","",IFERROR(INDEX(MOTORISTAS!$B:$B,MATCH(H259,MOTORISTAS!$A:$A,0)),"Não cadastrado"))</f>
        <v/>
      </c>
      <c r="J259" s="7"/>
      <c r="K259" s="7"/>
      <c r="L259" s="7" t="str">
        <f>IF(K259="","",IFERROR(INDEX(MOTORISTAS!$B:$B,MATCH(K259,MOTORISTAS!$A:$A,0)),"Não cadastrado"))</f>
        <v/>
      </c>
      <c r="M259" s="7" t="str">
        <f>IF(H259="","",IFERROR(INDEX(MOTORISTAS!$AA:$AA,MATCH(H259,MOTORISTAS!$A:$A,0)),"Não cadastrado"))</f>
        <v/>
      </c>
      <c r="N259" s="7" t="str">
        <f>IF(H259="","",IF(COUNTIFS(CONSULTAS!$C$2:$C$2000,H259,CONSULTAS!$E$2:$E$2000,"GR",CONSULTAS!$S$2:$S$2000,"Sim")&gt;0,"Sim","Não"))</f>
        <v/>
      </c>
      <c r="O259" s="7" t="str">
        <f>IF(H259="","",IFERROR(INDEX(CONSULTAS!$L:$L,MATCH(H259&amp;"#GR",CONSULTAS!$T:$T,0)),"—"))</f>
        <v/>
      </c>
      <c r="P259" s="13" t="str">
        <f>IF(H259="","",IFERROR(INDEX(CONSULTAS!$Q:$Q,MATCH(H259&amp;"#GR",CONSULTAS!$T:$T,0)),""))</f>
        <v/>
      </c>
      <c r="Q259" s="7" t="str">
        <f>IF(H259="","",IF(COUNTIFS(CONSULTAS!$C$2:$C$2000,H259,CONSULTAS!$E$2:$E$2000,"Seguradora",CONSULTAS!$S$2:$S$2000,"Sim")&gt;0,"Sim","Não"))</f>
        <v/>
      </c>
      <c r="R259" s="7" t="str">
        <f>IF(H259="","",IFERROR(INDEX(CONSULTAS!$L:$L,MATCH(H259&amp;"#Seguradora",CONSULTAS!$T:$T,0)),"—"))</f>
        <v/>
      </c>
      <c r="S259" s="13" t="str">
        <f>IF(H259="","",IFERROR(INDEX(CONSULTAS!$Q:$Q,MATCH(H259&amp;"#Seguradora",CONSULTAS!$T:$T,0)),""))</f>
        <v/>
      </c>
      <c r="T259" s="10" t="str">
        <f>IF(H259="","",IFERROR(INDEX(CONSULTAS!$N:$N,MATCH(H259&amp;"#GR",CONSULTAS!$T:$T,0)),""))</f>
        <v/>
      </c>
      <c r="U259" s="7" t="str">
        <f>IF(K259="","N/A",IF(AND(COUNTIFS(CONSULTAS!$C$2:$C$2000,K259,CONSULTAS!$E$2:$E$2000,"GR",CONSULTAS!$S$2:$S$2000,"Sim")&gt;0,COUNTIFS(CONSULTAS!$C$2:$C$2000,K259,CONSULTAS!$E$2:$E$2000,"Seguradora",CONSULTAS!$S$2:$S$2000,"Sim")&gt;0),"Sim","Não"))</f>
        <v>N/A</v>
      </c>
      <c r="V259" s="7" t="str">
        <f>IF(C259="","",IFERROR(INDEX(VEICULOS!$X:$X,MATCH(C259,VEICULOS!$A:$A,0)),"Não"))</f>
        <v/>
      </c>
      <c r="W259" s="7"/>
      <c r="X259" s="7"/>
      <c r="Y259" s="7"/>
      <c r="Z259" s="10"/>
      <c r="AA259" s="7"/>
      <c r="AB259" s="10" t="str">
        <f t="shared" si="68"/>
        <v/>
      </c>
      <c r="AC259" s="7">
        <f>IF(OR(Y259="",AB259=""),0,SUMPRODUCT((PGR_REGRAS!$C$2:$C$61=Y259)*(PGR_REGRAS!$D$2:$D$61&lt;=AB259)*(PGR_REGRAS!$E$2:$E$61&gt;=AB259)*(PGR_REGRAS!$C$2:$C$61&lt;&gt;"")*ROW(PGR_REGRAS!$C$2:$C$61)))</f>
        <v>0</v>
      </c>
      <c r="AD259" s="7" t="str">
        <f>IF(AC259=0,IF(Y259="","","Sem regra - consultar seguradora"),INDEX(PGR_REGRAS!$A:$A,AC259))</f>
        <v/>
      </c>
      <c r="AE259" s="7" t="str">
        <f>IF(AC259=0,"",INDEX(PGR_REGRAS!$T:$T,AC259))</f>
        <v/>
      </c>
      <c r="AF259" s="7" t="str">
        <f>IF(AC259=0,"",INDEX(PGR_REGRAS!$I:$I,AC259))</f>
        <v/>
      </c>
      <c r="AG259" s="7" t="str">
        <f>IF(AC259=0,"",INDEX(PGR_REGRAS!$K:$K,AC259))</f>
        <v/>
      </c>
      <c r="AH259" s="7" t="str">
        <f t="shared" si="69"/>
        <v/>
      </c>
      <c r="AI259" s="7"/>
      <c r="AJ259" s="7"/>
      <c r="AK259" s="7"/>
      <c r="AL259" s="7"/>
      <c r="AM259" s="7"/>
      <c r="AN259" s="7"/>
      <c r="AO259" s="13"/>
      <c r="AP259" s="12"/>
      <c r="AQ259" s="12"/>
      <c r="AR259" s="7" t="str">
        <f>IF(C259="","",IFERROR(INDEX(RASTREADORES!$F:$F,MATCH(C259&amp;"#Principal",RASTREADORES!$Y:$Y,0))&amp;" ("&amp;INDEX(RASTREADORES!$G:$G,MATCH(C259&amp;"#Principal",RASTREADORES!$Y:$Y,0))&amp;")","Sem rastreador principal"))</f>
        <v/>
      </c>
      <c r="AS259" s="7" t="str">
        <f>IF(C259="","",IFERROR(INDEX(RASTREADORES!$H:$H,MATCH(C259&amp;"#Principal",RASTREADORES!$Y:$Y,0)),"—"))</f>
        <v/>
      </c>
      <c r="AT259" s="7" t="str">
        <f>IF(C259="","",IFERROR(INDEX(RASTREADORES!$A:$A,MATCH(C259&amp;"#Redundante",RASTREADORES!$Y:$Y,0)),IFERROR(INDEX(RASTREADORES!$A:$A,MATCH(C259&amp;"#Isca retornável",RASTREADORES!$Y:$Y,0)),IFERROR(INDEX(RASTREADORES!$A:$A,MATCH(C259&amp;"#Isca descartável",RASTREADORES!$Y:$Y,0)),"Nenhum"))))</f>
        <v/>
      </c>
      <c r="AU259" s="7" t="str">
        <f>IF(C259="","",IFERROR(INDEX(RASTREADORES!$L:$L,MATCH(C259&amp;"#Principal",RASTREADORES!$Y:$Y,0)),""))</f>
        <v/>
      </c>
      <c r="AV259" s="7" t="str">
        <f>IF(C259="","",IF(COUNTIFS(ESPELHAMENTOS!$B$2:$B$2000,C259,ESPELHAMENTOS!$O$2:$O$2000,"Sim")&gt;0,"Sim","Não"))</f>
        <v/>
      </c>
      <c r="AW259" s="7" t="str">
        <f>IF(C259="","",COUNTIFS(ESPELHAMENTOS!$B$2:$B$2000,C259,ESPELHAMENTOS!$O$2:$O$2000,"Sim"))</f>
        <v/>
      </c>
      <c r="AX259" s="7" t="str">
        <f>IF(C259="","",IF(COUNTIFS(ESPELHAMENTOS!$B$2:$B$2000,C259,ESPELHAMENTOS!$O$2:$O$2000,"Sim",ESPELHAMENTOS!$E$2:$E$2000,"GR transportadora")&gt;0,"Sim","Não"))</f>
        <v/>
      </c>
      <c r="AY259" s="7" t="str">
        <f>IF(OR(AQ259="",C259=""),"",IFERROR(ROUND((AQ259-SUMPRODUCT(MIN((ESPELHAMENTOS!$C$2:$C$2000=A259)*ESPELHAMENTOS!$H$2:$H$2000+(ESPELHAMENTOS!$C$2:$C$2000&lt;&gt;A259)*99999)))*24,1),""))</f>
        <v/>
      </c>
      <c r="AZ259" s="7" t="str">
        <f ca="1">IF(C259="","",IF(COUNTIFS(CHECKLISTS!$B$2:$B$2000,C259,CHECKLISTS!$AH$2:$AH$2000,"Válido",CHECKLISTS!$AG$2:$AG$2000,"&gt;="&amp;INT(IF(AO259="",TODAY(),AO259)))+COUNTIFS(CHECKLISTS!$B$2:$B$2000,C259,CHECKLISTS!$AH$2:$AH$2000,"Vence &lt;=7d",CHECKLISTS!$AG$2:$AG$2000,"&gt;="&amp;INT(IF(AO259="",TODAY(),AO259)))&gt;0,"Sim","Não"))</f>
        <v/>
      </c>
      <c r="BA259" s="13" t="str">
        <f>IF(C259="","",IF(COUNTIFS(CHECKLISTS!$B$2:$B$2000,C259,CHECKLISTS!$AF$2:$AF$2000,"Aprovado")=0,"",SUMPRODUCT(MAX((CHECKLISTS!$B$2:$B$2000=C259)*CHECKLISTS!$AG$2:$AG$2000))))</f>
        <v/>
      </c>
      <c r="BB259" s="7" t="str">
        <f>IF(A259="","",IF(COUNTIFS(SMP!$B$2:$B$2000,A259,SMP!$I$2:$I$2000,"Liberada")+COUNTIFS(SMP!$B$2:$B$2000,A259,SMP!$I$2:$I$2000,"Em andamento")+COUNTIFS(SMP!$B$2:$B$2000,A259,SMP!$I$2:$I$2000,"Finalizada")&gt;0,"Sim","Não"))</f>
        <v/>
      </c>
      <c r="BC259" s="7" t="str">
        <f>IF(A259="","",IFERROR(INDEX(SMP!$A:$A,MATCH(A259,SMP!$B:$B,0)),"—"))</f>
        <v/>
      </c>
      <c r="BD259" s="7" t="str">
        <f>IF(A259="","",IFERROR(INDEX(SMP!$I:$I,MATCH(A259,SMP!$B:$B,0)),"Não aberta"))</f>
        <v/>
      </c>
      <c r="BE259" s="7" t="str">
        <f>IF(A259="","",IFERROR(INDEX(SMP!$D:$D,MATCH(A259,SMP!$B:$B,0)),""))</f>
        <v/>
      </c>
      <c r="BF259" s="7" t="str">
        <f>IF(A259="","",IF(COUNTIFS(AVERBACOES!$B$2:$B$2000,A259,AVERBACOES!$Q$2:$Q$2000,"Averbado completo")+COUNTIFS(AVERBACOES!$B$2:$B$2000,A259,AVERBACOES!$Q$2:$Q$2000,"Averbado CRT")+COUNTIFS(AVERBACOES!$B$2:$B$2000,A259,AVERBACOES!$Q$2:$Q$2000,"Averbado CT-e")+COUNTIFS(AVERBACOES!$B$2:$B$2000,A259,AVERBACOES!$Q$2:$Q$2000,"Averbado MDF-e")+COUNTIFS(AVERBACOES!$B$2:$B$2000,A259,AVERBACOES!$Q$2:$Q$2000,"Averbado pelo embarcador")&gt;0,"Sim","Não"))</f>
        <v/>
      </c>
      <c r="BG259" s="7" t="str">
        <f>IF(A259="","",IFERROR(INDEX(AVERBACOES!$L:$L,MATCH(A259,AVERBACOES!$B:$B,0)),"—"))</f>
        <v/>
      </c>
      <c r="BH259" s="7"/>
      <c r="BI259" s="7"/>
      <c r="BJ259" s="7"/>
      <c r="BK259" s="7"/>
      <c r="BL259" s="7"/>
      <c r="BM259" s="7">
        <f t="shared" si="70"/>
        <v>0</v>
      </c>
      <c r="BN259" s="7" t="str">
        <f t="shared" si="71"/>
        <v/>
      </c>
      <c r="BO259" s="7" t="str">
        <f t="shared" si="72"/>
        <v/>
      </c>
      <c r="BP259" s="7" t="str">
        <f t="shared" si="73"/>
        <v/>
      </c>
      <c r="BQ259" s="7" t="str">
        <f t="shared" si="74"/>
        <v/>
      </c>
      <c r="BR259" s="12"/>
      <c r="BS259" s="7" t="str">
        <f t="shared" si="75"/>
        <v/>
      </c>
      <c r="BT259" s="7" t="str">
        <f>IF(C259="","",IF(BV259=0,"Sem posição registrada",IFERROR(INDEX(POSICOES!$E:$E,MATCH(C259&amp;"#"&amp;ROUND(BV259*1440,0),POSICOES!$R:$R,0)),"?")))</f>
        <v/>
      </c>
      <c r="BU259" s="7" t="str">
        <f>IF(OR(C259="",BV259=0),"",IFERROR(INDEX(POSICOES!$F:$F,MATCH(C259&amp;"#"&amp;ROUND(BV259*1440,0),POSICOES!$R:$R,0))&amp;"/"&amp;INDEX(POSICOES!$G:$G,MATCH(C259&amp;"#"&amp;ROUND(BV259*1440,0),POSICOES!$R:$R,0))&amp;" - "&amp;INDEX(POSICOES!$H:$H,MATCH(C259&amp;"#"&amp;ROUND(BV259*1440,0),POSICOES!$R:$R,0)),""))</f>
        <v/>
      </c>
      <c r="BV259" s="14">
        <f>IF(C259="",0,SUMPRODUCT(MAX((POSICOES!$C$2:$C$3000=C259)*POSICOES!$B$2:$B$3000)))</f>
        <v>0</v>
      </c>
      <c r="BW259" s="7" t="str">
        <f t="shared" ca="1" si="76"/>
        <v/>
      </c>
      <c r="BX259" s="7" t="str">
        <f t="shared" ca="1" si="77"/>
        <v/>
      </c>
      <c r="BY259" s="12"/>
      <c r="BZ259" s="12"/>
      <c r="CA259" s="7" t="str">
        <f>IF(A259="","",IF(COUNTIFS(FRONTEIRA!$B$2:$B$2000,A259,FRONTEIRA!$AA$2:$AA$2000,"Sim")=0,"",ROUND(SUMIFS(FRONTEIRA!$Y$2:$Y$2000,FRONTEIRA!$B$2:$B$2000,A259,FRONTEIRA!$AA$2:$AA$2000,"Sim"),1)))</f>
        <v/>
      </c>
      <c r="CB259" s="7" t="str">
        <f>IF(A259="","",IFERROR(INDEX(FRONTEIRA!$L:$L,MATCH(A259,FRONTEIRA!$B:$B,0)),""))</f>
        <v/>
      </c>
      <c r="CC259" s="7" t="str">
        <f>IF(A259="","",IF(COUNTIFS(OCORRENCIAS!$B$2:$B$2000,A259,OCORRENCIAS!$Z$2:$Z$2000,"Sim")&gt;0,"Sim","Não"))</f>
        <v/>
      </c>
      <c r="CD259" s="7" t="str">
        <f t="shared" si="78"/>
        <v/>
      </c>
      <c r="CE259" s="7"/>
      <c r="CF259" s="7" t="str">
        <f t="shared" ca="1" si="79"/>
        <v xml:space="preserve">Motorista GR; Motorista seguradora; Veículo GR; Checklist; Espelhamento; SMP; Averbação; </v>
      </c>
      <c r="CG259" s="7" t="str">
        <f t="shared" si="80"/>
        <v/>
      </c>
      <c r="CH259" s="7" t="str">
        <f t="shared" si="81"/>
        <v/>
      </c>
      <c r="CI259" s="7" t="str">
        <f t="shared" si="82"/>
        <v>Não</v>
      </c>
      <c r="CJ259" s="7" t="str">
        <f t="shared" si="83"/>
        <v/>
      </c>
      <c r="CK259" s="7"/>
      <c r="CL259" s="7"/>
      <c r="CM259" s="7"/>
      <c r="CN259" s="12"/>
      <c r="CO259" s="7"/>
      <c r="CP259" s="7" t="str">
        <f t="shared" ca="1" si="84"/>
        <v/>
      </c>
    </row>
    <row r="260" spans="1:94" x14ac:dyDescent="0.25">
      <c r="A260" s="7"/>
      <c r="B260" s="12"/>
      <c r="C260" s="7"/>
      <c r="D260" s="7"/>
      <c r="E260" s="7"/>
      <c r="F260" s="7" t="str">
        <f>IF(C260="","",IFERROR(INDEX(VEICULOS!$C:$C,MATCH(C260,VEICULOS!$A:$A,0)),"?")&amp;IF(D260="",""," + "&amp;IFERROR(INDEX(VEICULOS!$C:$C,MATCH(D260,VEICULOS!$A:$A,0)),"?"))&amp;IF(E260="",""," + "&amp;IFERROR(INDEX(VEICULOS!$C:$C,MATCH(E260,VEICULOS!$A:$A,0)),"?")))</f>
        <v/>
      </c>
      <c r="G260" s="7" t="str">
        <f>IF(C260="","",IFERROR(INDEX(VEICULOS!$I:$I,MATCH(C260,VEICULOS!$A:$A,0)),"Não cadastrado"))</f>
        <v/>
      </c>
      <c r="H260" s="7"/>
      <c r="I260" s="7" t="str">
        <f>IF(H260="","",IFERROR(INDEX(MOTORISTAS!$B:$B,MATCH(H260,MOTORISTAS!$A:$A,0)),"Não cadastrado"))</f>
        <v/>
      </c>
      <c r="J260" s="7"/>
      <c r="K260" s="7"/>
      <c r="L260" s="7" t="str">
        <f>IF(K260="","",IFERROR(INDEX(MOTORISTAS!$B:$B,MATCH(K260,MOTORISTAS!$A:$A,0)),"Não cadastrado"))</f>
        <v/>
      </c>
      <c r="M260" s="7" t="str">
        <f>IF(H260="","",IFERROR(INDEX(MOTORISTAS!$AA:$AA,MATCH(H260,MOTORISTAS!$A:$A,0)),"Não cadastrado"))</f>
        <v/>
      </c>
      <c r="N260" s="7" t="str">
        <f>IF(H260="","",IF(COUNTIFS(CONSULTAS!$C$2:$C$2000,H260,CONSULTAS!$E$2:$E$2000,"GR",CONSULTAS!$S$2:$S$2000,"Sim")&gt;0,"Sim","Não"))</f>
        <v/>
      </c>
      <c r="O260" s="7" t="str">
        <f>IF(H260="","",IFERROR(INDEX(CONSULTAS!$L:$L,MATCH(H260&amp;"#GR",CONSULTAS!$T:$T,0)),"—"))</f>
        <v/>
      </c>
      <c r="P260" s="13" t="str">
        <f>IF(H260="","",IFERROR(INDEX(CONSULTAS!$Q:$Q,MATCH(H260&amp;"#GR",CONSULTAS!$T:$T,0)),""))</f>
        <v/>
      </c>
      <c r="Q260" s="7" t="str">
        <f>IF(H260="","",IF(COUNTIFS(CONSULTAS!$C$2:$C$2000,H260,CONSULTAS!$E$2:$E$2000,"Seguradora",CONSULTAS!$S$2:$S$2000,"Sim")&gt;0,"Sim","Não"))</f>
        <v/>
      </c>
      <c r="R260" s="7" t="str">
        <f>IF(H260="","",IFERROR(INDEX(CONSULTAS!$L:$L,MATCH(H260&amp;"#Seguradora",CONSULTAS!$T:$T,0)),"—"))</f>
        <v/>
      </c>
      <c r="S260" s="13" t="str">
        <f>IF(H260="","",IFERROR(INDEX(CONSULTAS!$Q:$Q,MATCH(H260&amp;"#Seguradora",CONSULTAS!$T:$T,0)),""))</f>
        <v/>
      </c>
      <c r="T260" s="10" t="str">
        <f>IF(H260="","",IFERROR(INDEX(CONSULTAS!$N:$N,MATCH(H260&amp;"#GR",CONSULTAS!$T:$T,0)),""))</f>
        <v/>
      </c>
      <c r="U260" s="7" t="str">
        <f>IF(K260="","N/A",IF(AND(COUNTIFS(CONSULTAS!$C$2:$C$2000,K260,CONSULTAS!$E$2:$E$2000,"GR",CONSULTAS!$S$2:$S$2000,"Sim")&gt;0,COUNTIFS(CONSULTAS!$C$2:$C$2000,K260,CONSULTAS!$E$2:$E$2000,"Seguradora",CONSULTAS!$S$2:$S$2000,"Sim")&gt;0),"Sim","Não"))</f>
        <v>N/A</v>
      </c>
      <c r="V260" s="7" t="str">
        <f>IF(C260="","",IFERROR(INDEX(VEICULOS!$X:$X,MATCH(C260,VEICULOS!$A:$A,0)),"Não"))</f>
        <v/>
      </c>
      <c r="W260" s="7"/>
      <c r="X260" s="7"/>
      <c r="Y260" s="7"/>
      <c r="Z260" s="10"/>
      <c r="AA260" s="7"/>
      <c r="AB260" s="10" t="str">
        <f t="shared" si="68"/>
        <v/>
      </c>
      <c r="AC260" s="7">
        <f>IF(OR(Y260="",AB260=""),0,SUMPRODUCT((PGR_REGRAS!$C$2:$C$61=Y260)*(PGR_REGRAS!$D$2:$D$61&lt;=AB260)*(PGR_REGRAS!$E$2:$E$61&gt;=AB260)*(PGR_REGRAS!$C$2:$C$61&lt;&gt;"")*ROW(PGR_REGRAS!$C$2:$C$61)))</f>
        <v>0</v>
      </c>
      <c r="AD260" s="7" t="str">
        <f>IF(AC260=0,IF(Y260="","","Sem regra - consultar seguradora"),INDEX(PGR_REGRAS!$A:$A,AC260))</f>
        <v/>
      </c>
      <c r="AE260" s="7" t="str">
        <f>IF(AC260=0,"",INDEX(PGR_REGRAS!$T:$T,AC260))</f>
        <v/>
      </c>
      <c r="AF260" s="7" t="str">
        <f>IF(AC260=0,"",INDEX(PGR_REGRAS!$I:$I,AC260))</f>
        <v/>
      </c>
      <c r="AG260" s="7" t="str">
        <f>IF(AC260=0,"",INDEX(PGR_REGRAS!$K:$K,AC260))</f>
        <v/>
      </c>
      <c r="AH260" s="7" t="str">
        <f t="shared" si="69"/>
        <v/>
      </c>
      <c r="AI260" s="7"/>
      <c r="AJ260" s="7"/>
      <c r="AK260" s="7"/>
      <c r="AL260" s="7"/>
      <c r="AM260" s="7"/>
      <c r="AN260" s="7"/>
      <c r="AO260" s="13"/>
      <c r="AP260" s="12"/>
      <c r="AQ260" s="12"/>
      <c r="AR260" s="7" t="str">
        <f>IF(C260="","",IFERROR(INDEX(RASTREADORES!$F:$F,MATCH(C260&amp;"#Principal",RASTREADORES!$Y:$Y,0))&amp;" ("&amp;INDEX(RASTREADORES!$G:$G,MATCH(C260&amp;"#Principal",RASTREADORES!$Y:$Y,0))&amp;")","Sem rastreador principal"))</f>
        <v/>
      </c>
      <c r="AS260" s="7" t="str">
        <f>IF(C260="","",IFERROR(INDEX(RASTREADORES!$H:$H,MATCH(C260&amp;"#Principal",RASTREADORES!$Y:$Y,0)),"—"))</f>
        <v/>
      </c>
      <c r="AT260" s="7" t="str">
        <f>IF(C260="","",IFERROR(INDEX(RASTREADORES!$A:$A,MATCH(C260&amp;"#Redundante",RASTREADORES!$Y:$Y,0)),IFERROR(INDEX(RASTREADORES!$A:$A,MATCH(C260&amp;"#Isca retornável",RASTREADORES!$Y:$Y,0)),IFERROR(INDEX(RASTREADORES!$A:$A,MATCH(C260&amp;"#Isca descartável",RASTREADORES!$Y:$Y,0)),"Nenhum"))))</f>
        <v/>
      </c>
      <c r="AU260" s="7" t="str">
        <f>IF(C260="","",IFERROR(INDEX(RASTREADORES!$L:$L,MATCH(C260&amp;"#Principal",RASTREADORES!$Y:$Y,0)),""))</f>
        <v/>
      </c>
      <c r="AV260" s="7" t="str">
        <f>IF(C260="","",IF(COUNTIFS(ESPELHAMENTOS!$B$2:$B$2000,C260,ESPELHAMENTOS!$O$2:$O$2000,"Sim")&gt;0,"Sim","Não"))</f>
        <v/>
      </c>
      <c r="AW260" s="7" t="str">
        <f>IF(C260="","",COUNTIFS(ESPELHAMENTOS!$B$2:$B$2000,C260,ESPELHAMENTOS!$O$2:$O$2000,"Sim"))</f>
        <v/>
      </c>
      <c r="AX260" s="7" t="str">
        <f>IF(C260="","",IF(COUNTIFS(ESPELHAMENTOS!$B$2:$B$2000,C260,ESPELHAMENTOS!$O$2:$O$2000,"Sim",ESPELHAMENTOS!$E$2:$E$2000,"GR transportadora")&gt;0,"Sim","Não"))</f>
        <v/>
      </c>
      <c r="AY260" s="7" t="str">
        <f>IF(OR(AQ260="",C260=""),"",IFERROR(ROUND((AQ260-SUMPRODUCT(MIN((ESPELHAMENTOS!$C$2:$C$2000=A260)*ESPELHAMENTOS!$H$2:$H$2000+(ESPELHAMENTOS!$C$2:$C$2000&lt;&gt;A260)*99999)))*24,1),""))</f>
        <v/>
      </c>
      <c r="AZ260" s="7" t="str">
        <f ca="1">IF(C260="","",IF(COUNTIFS(CHECKLISTS!$B$2:$B$2000,C260,CHECKLISTS!$AH$2:$AH$2000,"Válido",CHECKLISTS!$AG$2:$AG$2000,"&gt;="&amp;INT(IF(AO260="",TODAY(),AO260)))+COUNTIFS(CHECKLISTS!$B$2:$B$2000,C260,CHECKLISTS!$AH$2:$AH$2000,"Vence &lt;=7d",CHECKLISTS!$AG$2:$AG$2000,"&gt;="&amp;INT(IF(AO260="",TODAY(),AO260)))&gt;0,"Sim","Não"))</f>
        <v/>
      </c>
      <c r="BA260" s="13" t="str">
        <f>IF(C260="","",IF(COUNTIFS(CHECKLISTS!$B$2:$B$2000,C260,CHECKLISTS!$AF$2:$AF$2000,"Aprovado")=0,"",SUMPRODUCT(MAX((CHECKLISTS!$B$2:$B$2000=C260)*CHECKLISTS!$AG$2:$AG$2000))))</f>
        <v/>
      </c>
      <c r="BB260" s="7" t="str">
        <f>IF(A260="","",IF(COUNTIFS(SMP!$B$2:$B$2000,A260,SMP!$I$2:$I$2000,"Liberada")+COUNTIFS(SMP!$B$2:$B$2000,A260,SMP!$I$2:$I$2000,"Em andamento")+COUNTIFS(SMP!$B$2:$B$2000,A260,SMP!$I$2:$I$2000,"Finalizada")&gt;0,"Sim","Não"))</f>
        <v/>
      </c>
      <c r="BC260" s="7" t="str">
        <f>IF(A260="","",IFERROR(INDEX(SMP!$A:$A,MATCH(A260,SMP!$B:$B,0)),"—"))</f>
        <v/>
      </c>
      <c r="BD260" s="7" t="str">
        <f>IF(A260="","",IFERROR(INDEX(SMP!$I:$I,MATCH(A260,SMP!$B:$B,0)),"Não aberta"))</f>
        <v/>
      </c>
      <c r="BE260" s="7" t="str">
        <f>IF(A260="","",IFERROR(INDEX(SMP!$D:$D,MATCH(A260,SMP!$B:$B,0)),""))</f>
        <v/>
      </c>
      <c r="BF260" s="7" t="str">
        <f>IF(A260="","",IF(COUNTIFS(AVERBACOES!$B$2:$B$2000,A260,AVERBACOES!$Q$2:$Q$2000,"Averbado completo")+COUNTIFS(AVERBACOES!$B$2:$B$2000,A260,AVERBACOES!$Q$2:$Q$2000,"Averbado CRT")+COUNTIFS(AVERBACOES!$B$2:$B$2000,A260,AVERBACOES!$Q$2:$Q$2000,"Averbado CT-e")+COUNTIFS(AVERBACOES!$B$2:$B$2000,A260,AVERBACOES!$Q$2:$Q$2000,"Averbado MDF-e")+COUNTIFS(AVERBACOES!$B$2:$B$2000,A260,AVERBACOES!$Q$2:$Q$2000,"Averbado pelo embarcador")&gt;0,"Sim","Não"))</f>
        <v/>
      </c>
      <c r="BG260" s="7" t="str">
        <f>IF(A260="","",IFERROR(INDEX(AVERBACOES!$L:$L,MATCH(A260,AVERBACOES!$B:$B,0)),"—"))</f>
        <v/>
      </c>
      <c r="BH260" s="7"/>
      <c r="BI260" s="7"/>
      <c r="BJ260" s="7"/>
      <c r="BK260" s="7"/>
      <c r="BL260" s="7"/>
      <c r="BM260" s="7">
        <f t="shared" si="70"/>
        <v>0</v>
      </c>
      <c r="BN260" s="7" t="str">
        <f t="shared" si="71"/>
        <v/>
      </c>
      <c r="BO260" s="7" t="str">
        <f t="shared" si="72"/>
        <v/>
      </c>
      <c r="BP260" s="7" t="str">
        <f t="shared" si="73"/>
        <v/>
      </c>
      <c r="BQ260" s="7" t="str">
        <f t="shared" si="74"/>
        <v/>
      </c>
      <c r="BR260" s="12"/>
      <c r="BS260" s="7" t="str">
        <f t="shared" si="75"/>
        <v/>
      </c>
      <c r="BT260" s="7" t="str">
        <f>IF(C260="","",IF(BV260=0,"Sem posição registrada",IFERROR(INDEX(POSICOES!$E:$E,MATCH(C260&amp;"#"&amp;ROUND(BV260*1440,0),POSICOES!$R:$R,0)),"?")))</f>
        <v/>
      </c>
      <c r="BU260" s="7" t="str">
        <f>IF(OR(C260="",BV260=0),"",IFERROR(INDEX(POSICOES!$F:$F,MATCH(C260&amp;"#"&amp;ROUND(BV260*1440,0),POSICOES!$R:$R,0))&amp;"/"&amp;INDEX(POSICOES!$G:$G,MATCH(C260&amp;"#"&amp;ROUND(BV260*1440,0),POSICOES!$R:$R,0))&amp;" - "&amp;INDEX(POSICOES!$H:$H,MATCH(C260&amp;"#"&amp;ROUND(BV260*1440,0),POSICOES!$R:$R,0)),""))</f>
        <v/>
      </c>
      <c r="BV260" s="14">
        <f>IF(C260="",0,SUMPRODUCT(MAX((POSICOES!$C$2:$C$3000=C260)*POSICOES!$B$2:$B$3000)))</f>
        <v>0</v>
      </c>
      <c r="BW260" s="7" t="str">
        <f t="shared" ca="1" si="76"/>
        <v/>
      </c>
      <c r="BX260" s="7" t="str">
        <f t="shared" ca="1" si="77"/>
        <v/>
      </c>
      <c r="BY260" s="12"/>
      <c r="BZ260" s="12"/>
      <c r="CA260" s="7" t="str">
        <f>IF(A260="","",IF(COUNTIFS(FRONTEIRA!$B$2:$B$2000,A260,FRONTEIRA!$AA$2:$AA$2000,"Sim")=0,"",ROUND(SUMIFS(FRONTEIRA!$Y$2:$Y$2000,FRONTEIRA!$B$2:$B$2000,A260,FRONTEIRA!$AA$2:$AA$2000,"Sim"),1)))</f>
        <v/>
      </c>
      <c r="CB260" s="7" t="str">
        <f>IF(A260="","",IFERROR(INDEX(FRONTEIRA!$L:$L,MATCH(A260,FRONTEIRA!$B:$B,0)),""))</f>
        <v/>
      </c>
      <c r="CC260" s="7" t="str">
        <f>IF(A260="","",IF(COUNTIFS(OCORRENCIAS!$B$2:$B$2000,A260,OCORRENCIAS!$Z$2:$Z$2000,"Sim")&gt;0,"Sim","Não"))</f>
        <v/>
      </c>
      <c r="CD260" s="7" t="str">
        <f t="shared" si="78"/>
        <v/>
      </c>
      <c r="CE260" s="7"/>
      <c r="CF260" s="7" t="str">
        <f t="shared" ca="1" si="79"/>
        <v xml:space="preserve">Motorista GR; Motorista seguradora; Veículo GR; Checklist; Espelhamento; SMP; Averbação; </v>
      </c>
      <c r="CG260" s="7" t="str">
        <f t="shared" si="80"/>
        <v/>
      </c>
      <c r="CH260" s="7" t="str">
        <f t="shared" si="81"/>
        <v/>
      </c>
      <c r="CI260" s="7" t="str">
        <f t="shared" si="82"/>
        <v>Não</v>
      </c>
      <c r="CJ260" s="7" t="str">
        <f t="shared" si="83"/>
        <v/>
      </c>
      <c r="CK260" s="7"/>
      <c r="CL260" s="7"/>
      <c r="CM260" s="7"/>
      <c r="CN260" s="12"/>
      <c r="CO260" s="7"/>
      <c r="CP260" s="7" t="str">
        <f t="shared" ca="1" si="84"/>
        <v/>
      </c>
    </row>
    <row r="261" spans="1:94" x14ac:dyDescent="0.25">
      <c r="A261" s="7"/>
      <c r="B261" s="12"/>
      <c r="C261" s="7"/>
      <c r="D261" s="7"/>
      <c r="E261" s="7"/>
      <c r="F261" s="7" t="str">
        <f>IF(C261="","",IFERROR(INDEX(VEICULOS!$C:$C,MATCH(C261,VEICULOS!$A:$A,0)),"?")&amp;IF(D261="",""," + "&amp;IFERROR(INDEX(VEICULOS!$C:$C,MATCH(D261,VEICULOS!$A:$A,0)),"?"))&amp;IF(E261="",""," + "&amp;IFERROR(INDEX(VEICULOS!$C:$C,MATCH(E261,VEICULOS!$A:$A,0)),"?")))</f>
        <v/>
      </c>
      <c r="G261" s="7" t="str">
        <f>IF(C261="","",IFERROR(INDEX(VEICULOS!$I:$I,MATCH(C261,VEICULOS!$A:$A,0)),"Não cadastrado"))</f>
        <v/>
      </c>
      <c r="H261" s="7"/>
      <c r="I261" s="7" t="str">
        <f>IF(H261="","",IFERROR(INDEX(MOTORISTAS!$B:$B,MATCH(H261,MOTORISTAS!$A:$A,0)),"Não cadastrado"))</f>
        <v/>
      </c>
      <c r="J261" s="7"/>
      <c r="K261" s="7"/>
      <c r="L261" s="7" t="str">
        <f>IF(K261="","",IFERROR(INDEX(MOTORISTAS!$B:$B,MATCH(K261,MOTORISTAS!$A:$A,0)),"Não cadastrado"))</f>
        <v/>
      </c>
      <c r="M261" s="7" t="str">
        <f>IF(H261="","",IFERROR(INDEX(MOTORISTAS!$AA:$AA,MATCH(H261,MOTORISTAS!$A:$A,0)),"Não cadastrado"))</f>
        <v/>
      </c>
      <c r="N261" s="7" t="str">
        <f>IF(H261="","",IF(COUNTIFS(CONSULTAS!$C$2:$C$2000,H261,CONSULTAS!$E$2:$E$2000,"GR",CONSULTAS!$S$2:$S$2000,"Sim")&gt;0,"Sim","Não"))</f>
        <v/>
      </c>
      <c r="O261" s="7" t="str">
        <f>IF(H261="","",IFERROR(INDEX(CONSULTAS!$L:$L,MATCH(H261&amp;"#GR",CONSULTAS!$T:$T,0)),"—"))</f>
        <v/>
      </c>
      <c r="P261" s="13" t="str">
        <f>IF(H261="","",IFERROR(INDEX(CONSULTAS!$Q:$Q,MATCH(H261&amp;"#GR",CONSULTAS!$T:$T,0)),""))</f>
        <v/>
      </c>
      <c r="Q261" s="7" t="str">
        <f>IF(H261="","",IF(COUNTIFS(CONSULTAS!$C$2:$C$2000,H261,CONSULTAS!$E$2:$E$2000,"Seguradora",CONSULTAS!$S$2:$S$2000,"Sim")&gt;0,"Sim","Não"))</f>
        <v/>
      </c>
      <c r="R261" s="7" t="str">
        <f>IF(H261="","",IFERROR(INDEX(CONSULTAS!$L:$L,MATCH(H261&amp;"#Seguradora",CONSULTAS!$T:$T,0)),"—"))</f>
        <v/>
      </c>
      <c r="S261" s="13" t="str">
        <f>IF(H261="","",IFERROR(INDEX(CONSULTAS!$Q:$Q,MATCH(H261&amp;"#Seguradora",CONSULTAS!$T:$T,0)),""))</f>
        <v/>
      </c>
      <c r="T261" s="10" t="str">
        <f>IF(H261="","",IFERROR(INDEX(CONSULTAS!$N:$N,MATCH(H261&amp;"#GR",CONSULTAS!$T:$T,0)),""))</f>
        <v/>
      </c>
      <c r="U261" s="7" t="str">
        <f>IF(K261="","N/A",IF(AND(COUNTIFS(CONSULTAS!$C$2:$C$2000,K261,CONSULTAS!$E$2:$E$2000,"GR",CONSULTAS!$S$2:$S$2000,"Sim")&gt;0,COUNTIFS(CONSULTAS!$C$2:$C$2000,K261,CONSULTAS!$E$2:$E$2000,"Seguradora",CONSULTAS!$S$2:$S$2000,"Sim")&gt;0),"Sim","Não"))</f>
        <v>N/A</v>
      </c>
      <c r="V261" s="7" t="str">
        <f>IF(C261="","",IFERROR(INDEX(VEICULOS!$X:$X,MATCH(C261,VEICULOS!$A:$A,0)),"Não"))</f>
        <v/>
      </c>
      <c r="W261" s="7"/>
      <c r="X261" s="7"/>
      <c r="Y261" s="7"/>
      <c r="Z261" s="10"/>
      <c r="AA261" s="7"/>
      <c r="AB261" s="10" t="str">
        <f t="shared" si="68"/>
        <v/>
      </c>
      <c r="AC261" s="7">
        <f>IF(OR(Y261="",AB261=""),0,SUMPRODUCT((PGR_REGRAS!$C$2:$C$61=Y261)*(PGR_REGRAS!$D$2:$D$61&lt;=AB261)*(PGR_REGRAS!$E$2:$E$61&gt;=AB261)*(PGR_REGRAS!$C$2:$C$61&lt;&gt;"")*ROW(PGR_REGRAS!$C$2:$C$61)))</f>
        <v>0</v>
      </c>
      <c r="AD261" s="7" t="str">
        <f>IF(AC261=0,IF(Y261="","","Sem regra - consultar seguradora"),INDEX(PGR_REGRAS!$A:$A,AC261))</f>
        <v/>
      </c>
      <c r="AE261" s="7" t="str">
        <f>IF(AC261=0,"",INDEX(PGR_REGRAS!$T:$T,AC261))</f>
        <v/>
      </c>
      <c r="AF261" s="7" t="str">
        <f>IF(AC261=0,"",INDEX(PGR_REGRAS!$I:$I,AC261))</f>
        <v/>
      </c>
      <c r="AG261" s="7" t="str">
        <f>IF(AC261=0,"",INDEX(PGR_REGRAS!$K:$K,AC261))</f>
        <v/>
      </c>
      <c r="AH261" s="7" t="str">
        <f t="shared" si="69"/>
        <v/>
      </c>
      <c r="AI261" s="7"/>
      <c r="AJ261" s="7"/>
      <c r="AK261" s="7"/>
      <c r="AL261" s="7"/>
      <c r="AM261" s="7"/>
      <c r="AN261" s="7"/>
      <c r="AO261" s="13"/>
      <c r="AP261" s="12"/>
      <c r="AQ261" s="12"/>
      <c r="AR261" s="7" t="str">
        <f>IF(C261="","",IFERROR(INDEX(RASTREADORES!$F:$F,MATCH(C261&amp;"#Principal",RASTREADORES!$Y:$Y,0))&amp;" ("&amp;INDEX(RASTREADORES!$G:$G,MATCH(C261&amp;"#Principal",RASTREADORES!$Y:$Y,0))&amp;")","Sem rastreador principal"))</f>
        <v/>
      </c>
      <c r="AS261" s="7" t="str">
        <f>IF(C261="","",IFERROR(INDEX(RASTREADORES!$H:$H,MATCH(C261&amp;"#Principal",RASTREADORES!$Y:$Y,0)),"—"))</f>
        <v/>
      </c>
      <c r="AT261" s="7" t="str">
        <f>IF(C261="","",IFERROR(INDEX(RASTREADORES!$A:$A,MATCH(C261&amp;"#Redundante",RASTREADORES!$Y:$Y,0)),IFERROR(INDEX(RASTREADORES!$A:$A,MATCH(C261&amp;"#Isca retornável",RASTREADORES!$Y:$Y,0)),IFERROR(INDEX(RASTREADORES!$A:$A,MATCH(C261&amp;"#Isca descartável",RASTREADORES!$Y:$Y,0)),"Nenhum"))))</f>
        <v/>
      </c>
      <c r="AU261" s="7" t="str">
        <f>IF(C261="","",IFERROR(INDEX(RASTREADORES!$L:$L,MATCH(C261&amp;"#Principal",RASTREADORES!$Y:$Y,0)),""))</f>
        <v/>
      </c>
      <c r="AV261" s="7" t="str">
        <f>IF(C261="","",IF(COUNTIFS(ESPELHAMENTOS!$B$2:$B$2000,C261,ESPELHAMENTOS!$O$2:$O$2000,"Sim")&gt;0,"Sim","Não"))</f>
        <v/>
      </c>
      <c r="AW261" s="7" t="str">
        <f>IF(C261="","",COUNTIFS(ESPELHAMENTOS!$B$2:$B$2000,C261,ESPELHAMENTOS!$O$2:$O$2000,"Sim"))</f>
        <v/>
      </c>
      <c r="AX261" s="7" t="str">
        <f>IF(C261="","",IF(COUNTIFS(ESPELHAMENTOS!$B$2:$B$2000,C261,ESPELHAMENTOS!$O$2:$O$2000,"Sim",ESPELHAMENTOS!$E$2:$E$2000,"GR transportadora")&gt;0,"Sim","Não"))</f>
        <v/>
      </c>
      <c r="AY261" s="7" t="str">
        <f>IF(OR(AQ261="",C261=""),"",IFERROR(ROUND((AQ261-SUMPRODUCT(MIN((ESPELHAMENTOS!$C$2:$C$2000=A261)*ESPELHAMENTOS!$H$2:$H$2000+(ESPELHAMENTOS!$C$2:$C$2000&lt;&gt;A261)*99999)))*24,1),""))</f>
        <v/>
      </c>
      <c r="AZ261" s="7" t="str">
        <f ca="1">IF(C261="","",IF(COUNTIFS(CHECKLISTS!$B$2:$B$2000,C261,CHECKLISTS!$AH$2:$AH$2000,"Válido",CHECKLISTS!$AG$2:$AG$2000,"&gt;="&amp;INT(IF(AO261="",TODAY(),AO261)))+COUNTIFS(CHECKLISTS!$B$2:$B$2000,C261,CHECKLISTS!$AH$2:$AH$2000,"Vence &lt;=7d",CHECKLISTS!$AG$2:$AG$2000,"&gt;="&amp;INT(IF(AO261="",TODAY(),AO261)))&gt;0,"Sim","Não"))</f>
        <v/>
      </c>
      <c r="BA261" s="13" t="str">
        <f>IF(C261="","",IF(COUNTIFS(CHECKLISTS!$B$2:$B$2000,C261,CHECKLISTS!$AF$2:$AF$2000,"Aprovado")=0,"",SUMPRODUCT(MAX((CHECKLISTS!$B$2:$B$2000=C261)*CHECKLISTS!$AG$2:$AG$2000))))</f>
        <v/>
      </c>
      <c r="BB261" s="7" t="str">
        <f>IF(A261="","",IF(COUNTIFS(SMP!$B$2:$B$2000,A261,SMP!$I$2:$I$2000,"Liberada")+COUNTIFS(SMP!$B$2:$B$2000,A261,SMP!$I$2:$I$2000,"Em andamento")+COUNTIFS(SMP!$B$2:$B$2000,A261,SMP!$I$2:$I$2000,"Finalizada")&gt;0,"Sim","Não"))</f>
        <v/>
      </c>
      <c r="BC261" s="7" t="str">
        <f>IF(A261="","",IFERROR(INDEX(SMP!$A:$A,MATCH(A261,SMP!$B:$B,0)),"—"))</f>
        <v/>
      </c>
      <c r="BD261" s="7" t="str">
        <f>IF(A261="","",IFERROR(INDEX(SMP!$I:$I,MATCH(A261,SMP!$B:$B,0)),"Não aberta"))</f>
        <v/>
      </c>
      <c r="BE261" s="7" t="str">
        <f>IF(A261="","",IFERROR(INDEX(SMP!$D:$D,MATCH(A261,SMP!$B:$B,0)),""))</f>
        <v/>
      </c>
      <c r="BF261" s="7" t="str">
        <f>IF(A261="","",IF(COUNTIFS(AVERBACOES!$B$2:$B$2000,A261,AVERBACOES!$Q$2:$Q$2000,"Averbado completo")+COUNTIFS(AVERBACOES!$B$2:$B$2000,A261,AVERBACOES!$Q$2:$Q$2000,"Averbado CRT")+COUNTIFS(AVERBACOES!$B$2:$B$2000,A261,AVERBACOES!$Q$2:$Q$2000,"Averbado CT-e")+COUNTIFS(AVERBACOES!$B$2:$B$2000,A261,AVERBACOES!$Q$2:$Q$2000,"Averbado MDF-e")+COUNTIFS(AVERBACOES!$B$2:$B$2000,A261,AVERBACOES!$Q$2:$Q$2000,"Averbado pelo embarcador")&gt;0,"Sim","Não"))</f>
        <v/>
      </c>
      <c r="BG261" s="7" t="str">
        <f>IF(A261="","",IFERROR(INDEX(AVERBACOES!$L:$L,MATCH(A261,AVERBACOES!$B:$B,0)),"—"))</f>
        <v/>
      </c>
      <c r="BH261" s="7"/>
      <c r="BI261" s="7"/>
      <c r="BJ261" s="7"/>
      <c r="BK261" s="7"/>
      <c r="BL261" s="7"/>
      <c r="BM261" s="7">
        <f t="shared" si="70"/>
        <v>0</v>
      </c>
      <c r="BN261" s="7" t="str">
        <f t="shared" si="71"/>
        <v/>
      </c>
      <c r="BO261" s="7" t="str">
        <f t="shared" si="72"/>
        <v/>
      </c>
      <c r="BP261" s="7" t="str">
        <f t="shared" si="73"/>
        <v/>
      </c>
      <c r="BQ261" s="7" t="str">
        <f t="shared" si="74"/>
        <v/>
      </c>
      <c r="BR261" s="12"/>
      <c r="BS261" s="7" t="str">
        <f t="shared" si="75"/>
        <v/>
      </c>
      <c r="BT261" s="7" t="str">
        <f>IF(C261="","",IF(BV261=0,"Sem posição registrada",IFERROR(INDEX(POSICOES!$E:$E,MATCH(C261&amp;"#"&amp;ROUND(BV261*1440,0),POSICOES!$R:$R,0)),"?")))</f>
        <v/>
      </c>
      <c r="BU261" s="7" t="str">
        <f>IF(OR(C261="",BV261=0),"",IFERROR(INDEX(POSICOES!$F:$F,MATCH(C261&amp;"#"&amp;ROUND(BV261*1440,0),POSICOES!$R:$R,0))&amp;"/"&amp;INDEX(POSICOES!$G:$G,MATCH(C261&amp;"#"&amp;ROUND(BV261*1440,0),POSICOES!$R:$R,0))&amp;" - "&amp;INDEX(POSICOES!$H:$H,MATCH(C261&amp;"#"&amp;ROUND(BV261*1440,0),POSICOES!$R:$R,0)),""))</f>
        <v/>
      </c>
      <c r="BV261" s="14">
        <f>IF(C261="",0,SUMPRODUCT(MAX((POSICOES!$C$2:$C$3000=C261)*POSICOES!$B$2:$B$3000)))</f>
        <v>0</v>
      </c>
      <c r="BW261" s="7" t="str">
        <f t="shared" ca="1" si="76"/>
        <v/>
      </c>
      <c r="BX261" s="7" t="str">
        <f t="shared" ca="1" si="77"/>
        <v/>
      </c>
      <c r="BY261" s="12"/>
      <c r="BZ261" s="12"/>
      <c r="CA261" s="7" t="str">
        <f>IF(A261="","",IF(COUNTIFS(FRONTEIRA!$B$2:$B$2000,A261,FRONTEIRA!$AA$2:$AA$2000,"Sim")=0,"",ROUND(SUMIFS(FRONTEIRA!$Y$2:$Y$2000,FRONTEIRA!$B$2:$B$2000,A261,FRONTEIRA!$AA$2:$AA$2000,"Sim"),1)))</f>
        <v/>
      </c>
      <c r="CB261" s="7" t="str">
        <f>IF(A261="","",IFERROR(INDEX(FRONTEIRA!$L:$L,MATCH(A261,FRONTEIRA!$B:$B,0)),""))</f>
        <v/>
      </c>
      <c r="CC261" s="7" t="str">
        <f>IF(A261="","",IF(COUNTIFS(OCORRENCIAS!$B$2:$B$2000,A261,OCORRENCIAS!$Z$2:$Z$2000,"Sim")&gt;0,"Sim","Não"))</f>
        <v/>
      </c>
      <c r="CD261" s="7" t="str">
        <f t="shared" si="78"/>
        <v/>
      </c>
      <c r="CE261" s="7"/>
      <c r="CF261" s="7" t="str">
        <f t="shared" ca="1" si="79"/>
        <v xml:space="preserve">Motorista GR; Motorista seguradora; Veículo GR; Checklist; Espelhamento; SMP; Averbação; </v>
      </c>
      <c r="CG261" s="7" t="str">
        <f t="shared" si="80"/>
        <v/>
      </c>
      <c r="CH261" s="7" t="str">
        <f t="shared" si="81"/>
        <v/>
      </c>
      <c r="CI261" s="7" t="str">
        <f t="shared" si="82"/>
        <v>Não</v>
      </c>
      <c r="CJ261" s="7" t="str">
        <f t="shared" si="83"/>
        <v/>
      </c>
      <c r="CK261" s="7"/>
      <c r="CL261" s="7"/>
      <c r="CM261" s="7"/>
      <c r="CN261" s="12"/>
      <c r="CO261" s="7"/>
      <c r="CP261" s="7" t="str">
        <f t="shared" ca="1" si="84"/>
        <v/>
      </c>
    </row>
    <row r="262" spans="1:94" x14ac:dyDescent="0.25">
      <c r="A262" s="7"/>
      <c r="B262" s="12"/>
      <c r="C262" s="7"/>
      <c r="D262" s="7"/>
      <c r="E262" s="7"/>
      <c r="F262" s="7" t="str">
        <f>IF(C262="","",IFERROR(INDEX(VEICULOS!$C:$C,MATCH(C262,VEICULOS!$A:$A,0)),"?")&amp;IF(D262="",""," + "&amp;IFERROR(INDEX(VEICULOS!$C:$C,MATCH(D262,VEICULOS!$A:$A,0)),"?"))&amp;IF(E262="",""," + "&amp;IFERROR(INDEX(VEICULOS!$C:$C,MATCH(E262,VEICULOS!$A:$A,0)),"?")))</f>
        <v/>
      </c>
      <c r="G262" s="7" t="str">
        <f>IF(C262="","",IFERROR(INDEX(VEICULOS!$I:$I,MATCH(C262,VEICULOS!$A:$A,0)),"Não cadastrado"))</f>
        <v/>
      </c>
      <c r="H262" s="7"/>
      <c r="I262" s="7" t="str">
        <f>IF(H262="","",IFERROR(INDEX(MOTORISTAS!$B:$B,MATCH(H262,MOTORISTAS!$A:$A,0)),"Não cadastrado"))</f>
        <v/>
      </c>
      <c r="J262" s="7"/>
      <c r="K262" s="7"/>
      <c r="L262" s="7" t="str">
        <f>IF(K262="","",IFERROR(INDEX(MOTORISTAS!$B:$B,MATCH(K262,MOTORISTAS!$A:$A,0)),"Não cadastrado"))</f>
        <v/>
      </c>
      <c r="M262" s="7" t="str">
        <f>IF(H262="","",IFERROR(INDEX(MOTORISTAS!$AA:$AA,MATCH(H262,MOTORISTAS!$A:$A,0)),"Não cadastrado"))</f>
        <v/>
      </c>
      <c r="N262" s="7" t="str">
        <f>IF(H262="","",IF(COUNTIFS(CONSULTAS!$C$2:$C$2000,H262,CONSULTAS!$E$2:$E$2000,"GR",CONSULTAS!$S$2:$S$2000,"Sim")&gt;0,"Sim","Não"))</f>
        <v/>
      </c>
      <c r="O262" s="7" t="str">
        <f>IF(H262="","",IFERROR(INDEX(CONSULTAS!$L:$L,MATCH(H262&amp;"#GR",CONSULTAS!$T:$T,0)),"—"))</f>
        <v/>
      </c>
      <c r="P262" s="13" t="str">
        <f>IF(H262="","",IFERROR(INDEX(CONSULTAS!$Q:$Q,MATCH(H262&amp;"#GR",CONSULTAS!$T:$T,0)),""))</f>
        <v/>
      </c>
      <c r="Q262" s="7" t="str">
        <f>IF(H262="","",IF(COUNTIFS(CONSULTAS!$C$2:$C$2000,H262,CONSULTAS!$E$2:$E$2000,"Seguradora",CONSULTAS!$S$2:$S$2000,"Sim")&gt;0,"Sim","Não"))</f>
        <v/>
      </c>
      <c r="R262" s="7" t="str">
        <f>IF(H262="","",IFERROR(INDEX(CONSULTAS!$L:$L,MATCH(H262&amp;"#Seguradora",CONSULTAS!$T:$T,0)),"—"))</f>
        <v/>
      </c>
      <c r="S262" s="13" t="str">
        <f>IF(H262="","",IFERROR(INDEX(CONSULTAS!$Q:$Q,MATCH(H262&amp;"#Seguradora",CONSULTAS!$T:$T,0)),""))</f>
        <v/>
      </c>
      <c r="T262" s="10" t="str">
        <f>IF(H262="","",IFERROR(INDEX(CONSULTAS!$N:$N,MATCH(H262&amp;"#GR",CONSULTAS!$T:$T,0)),""))</f>
        <v/>
      </c>
      <c r="U262" s="7" t="str">
        <f>IF(K262="","N/A",IF(AND(COUNTIFS(CONSULTAS!$C$2:$C$2000,K262,CONSULTAS!$E$2:$E$2000,"GR",CONSULTAS!$S$2:$S$2000,"Sim")&gt;0,COUNTIFS(CONSULTAS!$C$2:$C$2000,K262,CONSULTAS!$E$2:$E$2000,"Seguradora",CONSULTAS!$S$2:$S$2000,"Sim")&gt;0),"Sim","Não"))</f>
        <v>N/A</v>
      </c>
      <c r="V262" s="7" t="str">
        <f>IF(C262="","",IFERROR(INDEX(VEICULOS!$X:$X,MATCH(C262,VEICULOS!$A:$A,0)),"Não"))</f>
        <v/>
      </c>
      <c r="W262" s="7"/>
      <c r="X262" s="7"/>
      <c r="Y262" s="7"/>
      <c r="Z262" s="10"/>
      <c r="AA262" s="7"/>
      <c r="AB262" s="10" t="str">
        <f t="shared" si="68"/>
        <v/>
      </c>
      <c r="AC262" s="7">
        <f>IF(OR(Y262="",AB262=""),0,SUMPRODUCT((PGR_REGRAS!$C$2:$C$61=Y262)*(PGR_REGRAS!$D$2:$D$61&lt;=AB262)*(PGR_REGRAS!$E$2:$E$61&gt;=AB262)*(PGR_REGRAS!$C$2:$C$61&lt;&gt;"")*ROW(PGR_REGRAS!$C$2:$C$61)))</f>
        <v>0</v>
      </c>
      <c r="AD262" s="7" t="str">
        <f>IF(AC262=0,IF(Y262="","","Sem regra - consultar seguradora"),INDEX(PGR_REGRAS!$A:$A,AC262))</f>
        <v/>
      </c>
      <c r="AE262" s="7" t="str">
        <f>IF(AC262=0,"",INDEX(PGR_REGRAS!$T:$T,AC262))</f>
        <v/>
      </c>
      <c r="AF262" s="7" t="str">
        <f>IF(AC262=0,"",INDEX(PGR_REGRAS!$I:$I,AC262))</f>
        <v/>
      </c>
      <c r="AG262" s="7" t="str">
        <f>IF(AC262=0,"",INDEX(PGR_REGRAS!$K:$K,AC262))</f>
        <v/>
      </c>
      <c r="AH262" s="7" t="str">
        <f t="shared" si="69"/>
        <v/>
      </c>
      <c r="AI262" s="7"/>
      <c r="AJ262" s="7"/>
      <c r="AK262" s="7"/>
      <c r="AL262" s="7"/>
      <c r="AM262" s="7"/>
      <c r="AN262" s="7"/>
      <c r="AO262" s="13"/>
      <c r="AP262" s="12"/>
      <c r="AQ262" s="12"/>
      <c r="AR262" s="7" t="str">
        <f>IF(C262="","",IFERROR(INDEX(RASTREADORES!$F:$F,MATCH(C262&amp;"#Principal",RASTREADORES!$Y:$Y,0))&amp;" ("&amp;INDEX(RASTREADORES!$G:$G,MATCH(C262&amp;"#Principal",RASTREADORES!$Y:$Y,0))&amp;")","Sem rastreador principal"))</f>
        <v/>
      </c>
      <c r="AS262" s="7" t="str">
        <f>IF(C262="","",IFERROR(INDEX(RASTREADORES!$H:$H,MATCH(C262&amp;"#Principal",RASTREADORES!$Y:$Y,0)),"—"))</f>
        <v/>
      </c>
      <c r="AT262" s="7" t="str">
        <f>IF(C262="","",IFERROR(INDEX(RASTREADORES!$A:$A,MATCH(C262&amp;"#Redundante",RASTREADORES!$Y:$Y,0)),IFERROR(INDEX(RASTREADORES!$A:$A,MATCH(C262&amp;"#Isca retornável",RASTREADORES!$Y:$Y,0)),IFERROR(INDEX(RASTREADORES!$A:$A,MATCH(C262&amp;"#Isca descartável",RASTREADORES!$Y:$Y,0)),"Nenhum"))))</f>
        <v/>
      </c>
      <c r="AU262" s="7" t="str">
        <f>IF(C262="","",IFERROR(INDEX(RASTREADORES!$L:$L,MATCH(C262&amp;"#Principal",RASTREADORES!$Y:$Y,0)),""))</f>
        <v/>
      </c>
      <c r="AV262" s="7" t="str">
        <f>IF(C262="","",IF(COUNTIFS(ESPELHAMENTOS!$B$2:$B$2000,C262,ESPELHAMENTOS!$O$2:$O$2000,"Sim")&gt;0,"Sim","Não"))</f>
        <v/>
      </c>
      <c r="AW262" s="7" t="str">
        <f>IF(C262="","",COUNTIFS(ESPELHAMENTOS!$B$2:$B$2000,C262,ESPELHAMENTOS!$O$2:$O$2000,"Sim"))</f>
        <v/>
      </c>
      <c r="AX262" s="7" t="str">
        <f>IF(C262="","",IF(COUNTIFS(ESPELHAMENTOS!$B$2:$B$2000,C262,ESPELHAMENTOS!$O$2:$O$2000,"Sim",ESPELHAMENTOS!$E$2:$E$2000,"GR transportadora")&gt;0,"Sim","Não"))</f>
        <v/>
      </c>
      <c r="AY262" s="7" t="str">
        <f>IF(OR(AQ262="",C262=""),"",IFERROR(ROUND((AQ262-SUMPRODUCT(MIN((ESPELHAMENTOS!$C$2:$C$2000=A262)*ESPELHAMENTOS!$H$2:$H$2000+(ESPELHAMENTOS!$C$2:$C$2000&lt;&gt;A262)*99999)))*24,1),""))</f>
        <v/>
      </c>
      <c r="AZ262" s="7" t="str">
        <f ca="1">IF(C262="","",IF(COUNTIFS(CHECKLISTS!$B$2:$B$2000,C262,CHECKLISTS!$AH$2:$AH$2000,"Válido",CHECKLISTS!$AG$2:$AG$2000,"&gt;="&amp;INT(IF(AO262="",TODAY(),AO262)))+COUNTIFS(CHECKLISTS!$B$2:$B$2000,C262,CHECKLISTS!$AH$2:$AH$2000,"Vence &lt;=7d",CHECKLISTS!$AG$2:$AG$2000,"&gt;="&amp;INT(IF(AO262="",TODAY(),AO262)))&gt;0,"Sim","Não"))</f>
        <v/>
      </c>
      <c r="BA262" s="13" t="str">
        <f>IF(C262="","",IF(COUNTIFS(CHECKLISTS!$B$2:$B$2000,C262,CHECKLISTS!$AF$2:$AF$2000,"Aprovado")=0,"",SUMPRODUCT(MAX((CHECKLISTS!$B$2:$B$2000=C262)*CHECKLISTS!$AG$2:$AG$2000))))</f>
        <v/>
      </c>
      <c r="BB262" s="7" t="str">
        <f>IF(A262="","",IF(COUNTIFS(SMP!$B$2:$B$2000,A262,SMP!$I$2:$I$2000,"Liberada")+COUNTIFS(SMP!$B$2:$B$2000,A262,SMP!$I$2:$I$2000,"Em andamento")+COUNTIFS(SMP!$B$2:$B$2000,A262,SMP!$I$2:$I$2000,"Finalizada")&gt;0,"Sim","Não"))</f>
        <v/>
      </c>
      <c r="BC262" s="7" t="str">
        <f>IF(A262="","",IFERROR(INDEX(SMP!$A:$A,MATCH(A262,SMP!$B:$B,0)),"—"))</f>
        <v/>
      </c>
      <c r="BD262" s="7" t="str">
        <f>IF(A262="","",IFERROR(INDEX(SMP!$I:$I,MATCH(A262,SMP!$B:$B,0)),"Não aberta"))</f>
        <v/>
      </c>
      <c r="BE262" s="7" t="str">
        <f>IF(A262="","",IFERROR(INDEX(SMP!$D:$D,MATCH(A262,SMP!$B:$B,0)),""))</f>
        <v/>
      </c>
      <c r="BF262" s="7" t="str">
        <f>IF(A262="","",IF(COUNTIFS(AVERBACOES!$B$2:$B$2000,A262,AVERBACOES!$Q$2:$Q$2000,"Averbado completo")+COUNTIFS(AVERBACOES!$B$2:$B$2000,A262,AVERBACOES!$Q$2:$Q$2000,"Averbado CRT")+COUNTIFS(AVERBACOES!$B$2:$B$2000,A262,AVERBACOES!$Q$2:$Q$2000,"Averbado CT-e")+COUNTIFS(AVERBACOES!$B$2:$B$2000,A262,AVERBACOES!$Q$2:$Q$2000,"Averbado MDF-e")+COUNTIFS(AVERBACOES!$B$2:$B$2000,A262,AVERBACOES!$Q$2:$Q$2000,"Averbado pelo embarcador")&gt;0,"Sim","Não"))</f>
        <v/>
      </c>
      <c r="BG262" s="7" t="str">
        <f>IF(A262="","",IFERROR(INDEX(AVERBACOES!$L:$L,MATCH(A262,AVERBACOES!$B:$B,0)),"—"))</f>
        <v/>
      </c>
      <c r="BH262" s="7"/>
      <c r="BI262" s="7"/>
      <c r="BJ262" s="7"/>
      <c r="BK262" s="7"/>
      <c r="BL262" s="7"/>
      <c r="BM262" s="7">
        <f t="shared" si="70"/>
        <v>0</v>
      </c>
      <c r="BN262" s="7" t="str">
        <f t="shared" si="71"/>
        <v/>
      </c>
      <c r="BO262" s="7" t="str">
        <f t="shared" si="72"/>
        <v/>
      </c>
      <c r="BP262" s="7" t="str">
        <f t="shared" si="73"/>
        <v/>
      </c>
      <c r="BQ262" s="7" t="str">
        <f t="shared" si="74"/>
        <v/>
      </c>
      <c r="BR262" s="12"/>
      <c r="BS262" s="7" t="str">
        <f t="shared" si="75"/>
        <v/>
      </c>
      <c r="BT262" s="7" t="str">
        <f>IF(C262="","",IF(BV262=0,"Sem posição registrada",IFERROR(INDEX(POSICOES!$E:$E,MATCH(C262&amp;"#"&amp;ROUND(BV262*1440,0),POSICOES!$R:$R,0)),"?")))</f>
        <v/>
      </c>
      <c r="BU262" s="7" t="str">
        <f>IF(OR(C262="",BV262=0),"",IFERROR(INDEX(POSICOES!$F:$F,MATCH(C262&amp;"#"&amp;ROUND(BV262*1440,0),POSICOES!$R:$R,0))&amp;"/"&amp;INDEX(POSICOES!$G:$G,MATCH(C262&amp;"#"&amp;ROUND(BV262*1440,0),POSICOES!$R:$R,0))&amp;" - "&amp;INDEX(POSICOES!$H:$H,MATCH(C262&amp;"#"&amp;ROUND(BV262*1440,0),POSICOES!$R:$R,0)),""))</f>
        <v/>
      </c>
      <c r="BV262" s="14">
        <f>IF(C262="",0,SUMPRODUCT(MAX((POSICOES!$C$2:$C$3000=C262)*POSICOES!$B$2:$B$3000)))</f>
        <v>0</v>
      </c>
      <c r="BW262" s="7" t="str">
        <f t="shared" ca="1" si="76"/>
        <v/>
      </c>
      <c r="BX262" s="7" t="str">
        <f t="shared" ca="1" si="77"/>
        <v/>
      </c>
      <c r="BY262" s="12"/>
      <c r="BZ262" s="12"/>
      <c r="CA262" s="7" t="str">
        <f>IF(A262="","",IF(COUNTIFS(FRONTEIRA!$B$2:$B$2000,A262,FRONTEIRA!$AA$2:$AA$2000,"Sim")=0,"",ROUND(SUMIFS(FRONTEIRA!$Y$2:$Y$2000,FRONTEIRA!$B$2:$B$2000,A262,FRONTEIRA!$AA$2:$AA$2000,"Sim"),1)))</f>
        <v/>
      </c>
      <c r="CB262" s="7" t="str">
        <f>IF(A262="","",IFERROR(INDEX(FRONTEIRA!$L:$L,MATCH(A262,FRONTEIRA!$B:$B,0)),""))</f>
        <v/>
      </c>
      <c r="CC262" s="7" t="str">
        <f>IF(A262="","",IF(COUNTIFS(OCORRENCIAS!$B$2:$B$2000,A262,OCORRENCIAS!$Z$2:$Z$2000,"Sim")&gt;0,"Sim","Não"))</f>
        <v/>
      </c>
      <c r="CD262" s="7" t="str">
        <f t="shared" si="78"/>
        <v/>
      </c>
      <c r="CE262" s="7"/>
      <c r="CF262" s="7" t="str">
        <f t="shared" ca="1" si="79"/>
        <v xml:space="preserve">Motorista GR; Motorista seguradora; Veículo GR; Checklist; Espelhamento; SMP; Averbação; </v>
      </c>
      <c r="CG262" s="7" t="str">
        <f t="shared" si="80"/>
        <v/>
      </c>
      <c r="CH262" s="7" t="str">
        <f t="shared" si="81"/>
        <v/>
      </c>
      <c r="CI262" s="7" t="str">
        <f t="shared" si="82"/>
        <v>Não</v>
      </c>
      <c r="CJ262" s="7" t="str">
        <f t="shared" si="83"/>
        <v/>
      </c>
      <c r="CK262" s="7"/>
      <c r="CL262" s="7"/>
      <c r="CM262" s="7"/>
      <c r="CN262" s="12"/>
      <c r="CO262" s="7"/>
      <c r="CP262" s="7" t="str">
        <f t="shared" ca="1" si="84"/>
        <v/>
      </c>
    </row>
    <row r="263" spans="1:94" x14ac:dyDescent="0.25">
      <c r="A263" s="7"/>
      <c r="B263" s="12"/>
      <c r="C263" s="7"/>
      <c r="D263" s="7"/>
      <c r="E263" s="7"/>
      <c r="F263" s="7" t="str">
        <f>IF(C263="","",IFERROR(INDEX(VEICULOS!$C:$C,MATCH(C263,VEICULOS!$A:$A,0)),"?")&amp;IF(D263="",""," + "&amp;IFERROR(INDEX(VEICULOS!$C:$C,MATCH(D263,VEICULOS!$A:$A,0)),"?"))&amp;IF(E263="",""," + "&amp;IFERROR(INDEX(VEICULOS!$C:$C,MATCH(E263,VEICULOS!$A:$A,0)),"?")))</f>
        <v/>
      </c>
      <c r="G263" s="7" t="str">
        <f>IF(C263="","",IFERROR(INDEX(VEICULOS!$I:$I,MATCH(C263,VEICULOS!$A:$A,0)),"Não cadastrado"))</f>
        <v/>
      </c>
      <c r="H263" s="7"/>
      <c r="I263" s="7" t="str">
        <f>IF(H263="","",IFERROR(INDEX(MOTORISTAS!$B:$B,MATCH(H263,MOTORISTAS!$A:$A,0)),"Não cadastrado"))</f>
        <v/>
      </c>
      <c r="J263" s="7"/>
      <c r="K263" s="7"/>
      <c r="L263" s="7" t="str">
        <f>IF(K263="","",IFERROR(INDEX(MOTORISTAS!$B:$B,MATCH(K263,MOTORISTAS!$A:$A,0)),"Não cadastrado"))</f>
        <v/>
      </c>
      <c r="M263" s="7" t="str">
        <f>IF(H263="","",IFERROR(INDEX(MOTORISTAS!$AA:$AA,MATCH(H263,MOTORISTAS!$A:$A,0)),"Não cadastrado"))</f>
        <v/>
      </c>
      <c r="N263" s="7" t="str">
        <f>IF(H263="","",IF(COUNTIFS(CONSULTAS!$C$2:$C$2000,H263,CONSULTAS!$E$2:$E$2000,"GR",CONSULTAS!$S$2:$S$2000,"Sim")&gt;0,"Sim","Não"))</f>
        <v/>
      </c>
      <c r="O263" s="7" t="str">
        <f>IF(H263="","",IFERROR(INDEX(CONSULTAS!$L:$L,MATCH(H263&amp;"#GR",CONSULTAS!$T:$T,0)),"—"))</f>
        <v/>
      </c>
      <c r="P263" s="13" t="str">
        <f>IF(H263="","",IFERROR(INDEX(CONSULTAS!$Q:$Q,MATCH(H263&amp;"#GR",CONSULTAS!$T:$T,0)),""))</f>
        <v/>
      </c>
      <c r="Q263" s="7" t="str">
        <f>IF(H263="","",IF(COUNTIFS(CONSULTAS!$C$2:$C$2000,H263,CONSULTAS!$E$2:$E$2000,"Seguradora",CONSULTAS!$S$2:$S$2000,"Sim")&gt;0,"Sim","Não"))</f>
        <v/>
      </c>
      <c r="R263" s="7" t="str">
        <f>IF(H263="","",IFERROR(INDEX(CONSULTAS!$L:$L,MATCH(H263&amp;"#Seguradora",CONSULTAS!$T:$T,0)),"—"))</f>
        <v/>
      </c>
      <c r="S263" s="13" t="str">
        <f>IF(H263="","",IFERROR(INDEX(CONSULTAS!$Q:$Q,MATCH(H263&amp;"#Seguradora",CONSULTAS!$T:$T,0)),""))</f>
        <v/>
      </c>
      <c r="T263" s="10" t="str">
        <f>IF(H263="","",IFERROR(INDEX(CONSULTAS!$N:$N,MATCH(H263&amp;"#GR",CONSULTAS!$T:$T,0)),""))</f>
        <v/>
      </c>
      <c r="U263" s="7" t="str">
        <f>IF(K263="","N/A",IF(AND(COUNTIFS(CONSULTAS!$C$2:$C$2000,K263,CONSULTAS!$E$2:$E$2000,"GR",CONSULTAS!$S$2:$S$2000,"Sim")&gt;0,COUNTIFS(CONSULTAS!$C$2:$C$2000,K263,CONSULTAS!$E$2:$E$2000,"Seguradora",CONSULTAS!$S$2:$S$2000,"Sim")&gt;0),"Sim","Não"))</f>
        <v>N/A</v>
      </c>
      <c r="V263" s="7" t="str">
        <f>IF(C263="","",IFERROR(INDEX(VEICULOS!$X:$X,MATCH(C263,VEICULOS!$A:$A,0)),"Não"))</f>
        <v/>
      </c>
      <c r="W263" s="7"/>
      <c r="X263" s="7"/>
      <c r="Y263" s="7"/>
      <c r="Z263" s="10"/>
      <c r="AA263" s="7"/>
      <c r="AB263" s="10" t="str">
        <f t="shared" si="68"/>
        <v/>
      </c>
      <c r="AC263" s="7">
        <f>IF(OR(Y263="",AB263=""),0,SUMPRODUCT((PGR_REGRAS!$C$2:$C$61=Y263)*(PGR_REGRAS!$D$2:$D$61&lt;=AB263)*(PGR_REGRAS!$E$2:$E$61&gt;=AB263)*(PGR_REGRAS!$C$2:$C$61&lt;&gt;"")*ROW(PGR_REGRAS!$C$2:$C$61)))</f>
        <v>0</v>
      </c>
      <c r="AD263" s="7" t="str">
        <f>IF(AC263=0,IF(Y263="","","Sem regra - consultar seguradora"),INDEX(PGR_REGRAS!$A:$A,AC263))</f>
        <v/>
      </c>
      <c r="AE263" s="7" t="str">
        <f>IF(AC263=0,"",INDEX(PGR_REGRAS!$T:$T,AC263))</f>
        <v/>
      </c>
      <c r="AF263" s="7" t="str">
        <f>IF(AC263=0,"",INDEX(PGR_REGRAS!$I:$I,AC263))</f>
        <v/>
      </c>
      <c r="AG263" s="7" t="str">
        <f>IF(AC263=0,"",INDEX(PGR_REGRAS!$K:$K,AC263))</f>
        <v/>
      </c>
      <c r="AH263" s="7" t="str">
        <f t="shared" si="69"/>
        <v/>
      </c>
      <c r="AI263" s="7"/>
      <c r="AJ263" s="7"/>
      <c r="AK263" s="7"/>
      <c r="AL263" s="7"/>
      <c r="AM263" s="7"/>
      <c r="AN263" s="7"/>
      <c r="AO263" s="13"/>
      <c r="AP263" s="12"/>
      <c r="AQ263" s="12"/>
      <c r="AR263" s="7" t="str">
        <f>IF(C263="","",IFERROR(INDEX(RASTREADORES!$F:$F,MATCH(C263&amp;"#Principal",RASTREADORES!$Y:$Y,0))&amp;" ("&amp;INDEX(RASTREADORES!$G:$G,MATCH(C263&amp;"#Principal",RASTREADORES!$Y:$Y,0))&amp;")","Sem rastreador principal"))</f>
        <v/>
      </c>
      <c r="AS263" s="7" t="str">
        <f>IF(C263="","",IFERROR(INDEX(RASTREADORES!$H:$H,MATCH(C263&amp;"#Principal",RASTREADORES!$Y:$Y,0)),"—"))</f>
        <v/>
      </c>
      <c r="AT263" s="7" t="str">
        <f>IF(C263="","",IFERROR(INDEX(RASTREADORES!$A:$A,MATCH(C263&amp;"#Redundante",RASTREADORES!$Y:$Y,0)),IFERROR(INDEX(RASTREADORES!$A:$A,MATCH(C263&amp;"#Isca retornável",RASTREADORES!$Y:$Y,0)),IFERROR(INDEX(RASTREADORES!$A:$A,MATCH(C263&amp;"#Isca descartável",RASTREADORES!$Y:$Y,0)),"Nenhum"))))</f>
        <v/>
      </c>
      <c r="AU263" s="7" t="str">
        <f>IF(C263="","",IFERROR(INDEX(RASTREADORES!$L:$L,MATCH(C263&amp;"#Principal",RASTREADORES!$Y:$Y,0)),""))</f>
        <v/>
      </c>
      <c r="AV263" s="7" t="str">
        <f>IF(C263="","",IF(COUNTIFS(ESPELHAMENTOS!$B$2:$B$2000,C263,ESPELHAMENTOS!$O$2:$O$2000,"Sim")&gt;0,"Sim","Não"))</f>
        <v/>
      </c>
      <c r="AW263" s="7" t="str">
        <f>IF(C263="","",COUNTIFS(ESPELHAMENTOS!$B$2:$B$2000,C263,ESPELHAMENTOS!$O$2:$O$2000,"Sim"))</f>
        <v/>
      </c>
      <c r="AX263" s="7" t="str">
        <f>IF(C263="","",IF(COUNTIFS(ESPELHAMENTOS!$B$2:$B$2000,C263,ESPELHAMENTOS!$O$2:$O$2000,"Sim",ESPELHAMENTOS!$E$2:$E$2000,"GR transportadora")&gt;0,"Sim","Não"))</f>
        <v/>
      </c>
      <c r="AY263" s="7" t="str">
        <f>IF(OR(AQ263="",C263=""),"",IFERROR(ROUND((AQ263-SUMPRODUCT(MIN((ESPELHAMENTOS!$C$2:$C$2000=A263)*ESPELHAMENTOS!$H$2:$H$2000+(ESPELHAMENTOS!$C$2:$C$2000&lt;&gt;A263)*99999)))*24,1),""))</f>
        <v/>
      </c>
      <c r="AZ263" s="7" t="str">
        <f ca="1">IF(C263="","",IF(COUNTIFS(CHECKLISTS!$B$2:$B$2000,C263,CHECKLISTS!$AH$2:$AH$2000,"Válido",CHECKLISTS!$AG$2:$AG$2000,"&gt;="&amp;INT(IF(AO263="",TODAY(),AO263)))+COUNTIFS(CHECKLISTS!$B$2:$B$2000,C263,CHECKLISTS!$AH$2:$AH$2000,"Vence &lt;=7d",CHECKLISTS!$AG$2:$AG$2000,"&gt;="&amp;INT(IF(AO263="",TODAY(),AO263)))&gt;0,"Sim","Não"))</f>
        <v/>
      </c>
      <c r="BA263" s="13" t="str">
        <f>IF(C263="","",IF(COUNTIFS(CHECKLISTS!$B$2:$B$2000,C263,CHECKLISTS!$AF$2:$AF$2000,"Aprovado")=0,"",SUMPRODUCT(MAX((CHECKLISTS!$B$2:$B$2000=C263)*CHECKLISTS!$AG$2:$AG$2000))))</f>
        <v/>
      </c>
      <c r="BB263" s="7" t="str">
        <f>IF(A263="","",IF(COUNTIFS(SMP!$B$2:$B$2000,A263,SMP!$I$2:$I$2000,"Liberada")+COUNTIFS(SMP!$B$2:$B$2000,A263,SMP!$I$2:$I$2000,"Em andamento")+COUNTIFS(SMP!$B$2:$B$2000,A263,SMP!$I$2:$I$2000,"Finalizada")&gt;0,"Sim","Não"))</f>
        <v/>
      </c>
      <c r="BC263" s="7" t="str">
        <f>IF(A263="","",IFERROR(INDEX(SMP!$A:$A,MATCH(A263,SMP!$B:$B,0)),"—"))</f>
        <v/>
      </c>
      <c r="BD263" s="7" t="str">
        <f>IF(A263="","",IFERROR(INDEX(SMP!$I:$I,MATCH(A263,SMP!$B:$B,0)),"Não aberta"))</f>
        <v/>
      </c>
      <c r="BE263" s="7" t="str">
        <f>IF(A263="","",IFERROR(INDEX(SMP!$D:$D,MATCH(A263,SMP!$B:$B,0)),""))</f>
        <v/>
      </c>
      <c r="BF263" s="7" t="str">
        <f>IF(A263="","",IF(COUNTIFS(AVERBACOES!$B$2:$B$2000,A263,AVERBACOES!$Q$2:$Q$2000,"Averbado completo")+COUNTIFS(AVERBACOES!$B$2:$B$2000,A263,AVERBACOES!$Q$2:$Q$2000,"Averbado CRT")+COUNTIFS(AVERBACOES!$B$2:$B$2000,A263,AVERBACOES!$Q$2:$Q$2000,"Averbado CT-e")+COUNTIFS(AVERBACOES!$B$2:$B$2000,A263,AVERBACOES!$Q$2:$Q$2000,"Averbado MDF-e")+COUNTIFS(AVERBACOES!$B$2:$B$2000,A263,AVERBACOES!$Q$2:$Q$2000,"Averbado pelo embarcador")&gt;0,"Sim","Não"))</f>
        <v/>
      </c>
      <c r="BG263" s="7" t="str">
        <f>IF(A263="","",IFERROR(INDEX(AVERBACOES!$L:$L,MATCH(A263,AVERBACOES!$B:$B,0)),"—"))</f>
        <v/>
      </c>
      <c r="BH263" s="7"/>
      <c r="BI263" s="7"/>
      <c r="BJ263" s="7"/>
      <c r="BK263" s="7"/>
      <c r="BL263" s="7"/>
      <c r="BM263" s="7">
        <f t="shared" si="70"/>
        <v>0</v>
      </c>
      <c r="BN263" s="7" t="str">
        <f t="shared" si="71"/>
        <v/>
      </c>
      <c r="BO263" s="7" t="str">
        <f t="shared" si="72"/>
        <v/>
      </c>
      <c r="BP263" s="7" t="str">
        <f t="shared" si="73"/>
        <v/>
      </c>
      <c r="BQ263" s="7" t="str">
        <f t="shared" si="74"/>
        <v/>
      </c>
      <c r="BR263" s="12"/>
      <c r="BS263" s="7" t="str">
        <f t="shared" si="75"/>
        <v/>
      </c>
      <c r="BT263" s="7" t="str">
        <f>IF(C263="","",IF(BV263=0,"Sem posição registrada",IFERROR(INDEX(POSICOES!$E:$E,MATCH(C263&amp;"#"&amp;ROUND(BV263*1440,0),POSICOES!$R:$R,0)),"?")))</f>
        <v/>
      </c>
      <c r="BU263" s="7" t="str">
        <f>IF(OR(C263="",BV263=0),"",IFERROR(INDEX(POSICOES!$F:$F,MATCH(C263&amp;"#"&amp;ROUND(BV263*1440,0),POSICOES!$R:$R,0))&amp;"/"&amp;INDEX(POSICOES!$G:$G,MATCH(C263&amp;"#"&amp;ROUND(BV263*1440,0),POSICOES!$R:$R,0))&amp;" - "&amp;INDEX(POSICOES!$H:$H,MATCH(C263&amp;"#"&amp;ROUND(BV263*1440,0),POSICOES!$R:$R,0)),""))</f>
        <v/>
      </c>
      <c r="BV263" s="14">
        <f>IF(C263="",0,SUMPRODUCT(MAX((POSICOES!$C$2:$C$3000=C263)*POSICOES!$B$2:$B$3000)))</f>
        <v>0</v>
      </c>
      <c r="BW263" s="7" t="str">
        <f t="shared" ca="1" si="76"/>
        <v/>
      </c>
      <c r="BX263" s="7" t="str">
        <f t="shared" ca="1" si="77"/>
        <v/>
      </c>
      <c r="BY263" s="12"/>
      <c r="BZ263" s="12"/>
      <c r="CA263" s="7" t="str">
        <f>IF(A263="","",IF(COUNTIFS(FRONTEIRA!$B$2:$B$2000,A263,FRONTEIRA!$AA$2:$AA$2000,"Sim")=0,"",ROUND(SUMIFS(FRONTEIRA!$Y$2:$Y$2000,FRONTEIRA!$B$2:$B$2000,A263,FRONTEIRA!$AA$2:$AA$2000,"Sim"),1)))</f>
        <v/>
      </c>
      <c r="CB263" s="7" t="str">
        <f>IF(A263="","",IFERROR(INDEX(FRONTEIRA!$L:$L,MATCH(A263,FRONTEIRA!$B:$B,0)),""))</f>
        <v/>
      </c>
      <c r="CC263" s="7" t="str">
        <f>IF(A263="","",IF(COUNTIFS(OCORRENCIAS!$B$2:$B$2000,A263,OCORRENCIAS!$Z$2:$Z$2000,"Sim")&gt;0,"Sim","Não"))</f>
        <v/>
      </c>
      <c r="CD263" s="7" t="str">
        <f t="shared" si="78"/>
        <v/>
      </c>
      <c r="CE263" s="7"/>
      <c r="CF263" s="7" t="str">
        <f t="shared" ca="1" si="79"/>
        <v xml:space="preserve">Motorista GR; Motorista seguradora; Veículo GR; Checklist; Espelhamento; SMP; Averbação; </v>
      </c>
      <c r="CG263" s="7" t="str">
        <f t="shared" si="80"/>
        <v/>
      </c>
      <c r="CH263" s="7" t="str">
        <f t="shared" si="81"/>
        <v/>
      </c>
      <c r="CI263" s="7" t="str">
        <f t="shared" si="82"/>
        <v>Não</v>
      </c>
      <c r="CJ263" s="7" t="str">
        <f t="shared" si="83"/>
        <v/>
      </c>
      <c r="CK263" s="7"/>
      <c r="CL263" s="7"/>
      <c r="CM263" s="7"/>
      <c r="CN263" s="12"/>
      <c r="CO263" s="7"/>
      <c r="CP263" s="7" t="str">
        <f t="shared" ca="1" si="84"/>
        <v/>
      </c>
    </row>
    <row r="264" spans="1:94" x14ac:dyDescent="0.25">
      <c r="A264" s="7"/>
      <c r="B264" s="12"/>
      <c r="C264" s="7"/>
      <c r="D264" s="7"/>
      <c r="E264" s="7"/>
      <c r="F264" s="7" t="str">
        <f>IF(C264="","",IFERROR(INDEX(VEICULOS!$C:$C,MATCH(C264,VEICULOS!$A:$A,0)),"?")&amp;IF(D264="",""," + "&amp;IFERROR(INDEX(VEICULOS!$C:$C,MATCH(D264,VEICULOS!$A:$A,0)),"?"))&amp;IF(E264="",""," + "&amp;IFERROR(INDEX(VEICULOS!$C:$C,MATCH(E264,VEICULOS!$A:$A,0)),"?")))</f>
        <v/>
      </c>
      <c r="G264" s="7" t="str">
        <f>IF(C264="","",IFERROR(INDEX(VEICULOS!$I:$I,MATCH(C264,VEICULOS!$A:$A,0)),"Não cadastrado"))</f>
        <v/>
      </c>
      <c r="H264" s="7"/>
      <c r="I264" s="7" t="str">
        <f>IF(H264="","",IFERROR(INDEX(MOTORISTAS!$B:$B,MATCH(H264,MOTORISTAS!$A:$A,0)),"Não cadastrado"))</f>
        <v/>
      </c>
      <c r="J264" s="7"/>
      <c r="K264" s="7"/>
      <c r="L264" s="7" t="str">
        <f>IF(K264="","",IFERROR(INDEX(MOTORISTAS!$B:$B,MATCH(K264,MOTORISTAS!$A:$A,0)),"Não cadastrado"))</f>
        <v/>
      </c>
      <c r="M264" s="7" t="str">
        <f>IF(H264="","",IFERROR(INDEX(MOTORISTAS!$AA:$AA,MATCH(H264,MOTORISTAS!$A:$A,0)),"Não cadastrado"))</f>
        <v/>
      </c>
      <c r="N264" s="7" t="str">
        <f>IF(H264="","",IF(COUNTIFS(CONSULTAS!$C$2:$C$2000,H264,CONSULTAS!$E$2:$E$2000,"GR",CONSULTAS!$S$2:$S$2000,"Sim")&gt;0,"Sim","Não"))</f>
        <v/>
      </c>
      <c r="O264" s="7" t="str">
        <f>IF(H264="","",IFERROR(INDEX(CONSULTAS!$L:$L,MATCH(H264&amp;"#GR",CONSULTAS!$T:$T,0)),"—"))</f>
        <v/>
      </c>
      <c r="P264" s="13" t="str">
        <f>IF(H264="","",IFERROR(INDEX(CONSULTAS!$Q:$Q,MATCH(H264&amp;"#GR",CONSULTAS!$T:$T,0)),""))</f>
        <v/>
      </c>
      <c r="Q264" s="7" t="str">
        <f>IF(H264="","",IF(COUNTIFS(CONSULTAS!$C$2:$C$2000,H264,CONSULTAS!$E$2:$E$2000,"Seguradora",CONSULTAS!$S$2:$S$2000,"Sim")&gt;0,"Sim","Não"))</f>
        <v/>
      </c>
      <c r="R264" s="7" t="str">
        <f>IF(H264="","",IFERROR(INDEX(CONSULTAS!$L:$L,MATCH(H264&amp;"#Seguradora",CONSULTAS!$T:$T,0)),"—"))</f>
        <v/>
      </c>
      <c r="S264" s="13" t="str">
        <f>IF(H264="","",IFERROR(INDEX(CONSULTAS!$Q:$Q,MATCH(H264&amp;"#Seguradora",CONSULTAS!$T:$T,0)),""))</f>
        <v/>
      </c>
      <c r="T264" s="10" t="str">
        <f>IF(H264="","",IFERROR(INDEX(CONSULTAS!$N:$N,MATCH(H264&amp;"#GR",CONSULTAS!$T:$T,0)),""))</f>
        <v/>
      </c>
      <c r="U264" s="7" t="str">
        <f>IF(K264="","N/A",IF(AND(COUNTIFS(CONSULTAS!$C$2:$C$2000,K264,CONSULTAS!$E$2:$E$2000,"GR",CONSULTAS!$S$2:$S$2000,"Sim")&gt;0,COUNTIFS(CONSULTAS!$C$2:$C$2000,K264,CONSULTAS!$E$2:$E$2000,"Seguradora",CONSULTAS!$S$2:$S$2000,"Sim")&gt;0),"Sim","Não"))</f>
        <v>N/A</v>
      </c>
      <c r="V264" s="7" t="str">
        <f>IF(C264="","",IFERROR(INDEX(VEICULOS!$X:$X,MATCH(C264,VEICULOS!$A:$A,0)),"Não"))</f>
        <v/>
      </c>
      <c r="W264" s="7"/>
      <c r="X264" s="7"/>
      <c r="Y264" s="7"/>
      <c r="Z264" s="10"/>
      <c r="AA264" s="7"/>
      <c r="AB264" s="10" t="str">
        <f t="shared" si="68"/>
        <v/>
      </c>
      <c r="AC264" s="7">
        <f>IF(OR(Y264="",AB264=""),0,SUMPRODUCT((PGR_REGRAS!$C$2:$C$61=Y264)*(PGR_REGRAS!$D$2:$D$61&lt;=AB264)*(PGR_REGRAS!$E$2:$E$61&gt;=AB264)*(PGR_REGRAS!$C$2:$C$61&lt;&gt;"")*ROW(PGR_REGRAS!$C$2:$C$61)))</f>
        <v>0</v>
      </c>
      <c r="AD264" s="7" t="str">
        <f>IF(AC264=0,IF(Y264="","","Sem regra - consultar seguradora"),INDEX(PGR_REGRAS!$A:$A,AC264))</f>
        <v/>
      </c>
      <c r="AE264" s="7" t="str">
        <f>IF(AC264=0,"",INDEX(PGR_REGRAS!$T:$T,AC264))</f>
        <v/>
      </c>
      <c r="AF264" s="7" t="str">
        <f>IF(AC264=0,"",INDEX(PGR_REGRAS!$I:$I,AC264))</f>
        <v/>
      </c>
      <c r="AG264" s="7" t="str">
        <f>IF(AC264=0,"",INDEX(PGR_REGRAS!$K:$K,AC264))</f>
        <v/>
      </c>
      <c r="AH264" s="7" t="str">
        <f t="shared" si="69"/>
        <v/>
      </c>
      <c r="AI264" s="7"/>
      <c r="AJ264" s="7"/>
      <c r="AK264" s="7"/>
      <c r="AL264" s="7"/>
      <c r="AM264" s="7"/>
      <c r="AN264" s="7"/>
      <c r="AO264" s="13"/>
      <c r="AP264" s="12"/>
      <c r="AQ264" s="12"/>
      <c r="AR264" s="7" t="str">
        <f>IF(C264="","",IFERROR(INDEX(RASTREADORES!$F:$F,MATCH(C264&amp;"#Principal",RASTREADORES!$Y:$Y,0))&amp;" ("&amp;INDEX(RASTREADORES!$G:$G,MATCH(C264&amp;"#Principal",RASTREADORES!$Y:$Y,0))&amp;")","Sem rastreador principal"))</f>
        <v/>
      </c>
      <c r="AS264" s="7" t="str">
        <f>IF(C264="","",IFERROR(INDEX(RASTREADORES!$H:$H,MATCH(C264&amp;"#Principal",RASTREADORES!$Y:$Y,0)),"—"))</f>
        <v/>
      </c>
      <c r="AT264" s="7" t="str">
        <f>IF(C264="","",IFERROR(INDEX(RASTREADORES!$A:$A,MATCH(C264&amp;"#Redundante",RASTREADORES!$Y:$Y,0)),IFERROR(INDEX(RASTREADORES!$A:$A,MATCH(C264&amp;"#Isca retornável",RASTREADORES!$Y:$Y,0)),IFERROR(INDEX(RASTREADORES!$A:$A,MATCH(C264&amp;"#Isca descartável",RASTREADORES!$Y:$Y,0)),"Nenhum"))))</f>
        <v/>
      </c>
      <c r="AU264" s="7" t="str">
        <f>IF(C264="","",IFERROR(INDEX(RASTREADORES!$L:$L,MATCH(C264&amp;"#Principal",RASTREADORES!$Y:$Y,0)),""))</f>
        <v/>
      </c>
      <c r="AV264" s="7" t="str">
        <f>IF(C264="","",IF(COUNTIFS(ESPELHAMENTOS!$B$2:$B$2000,C264,ESPELHAMENTOS!$O$2:$O$2000,"Sim")&gt;0,"Sim","Não"))</f>
        <v/>
      </c>
      <c r="AW264" s="7" t="str">
        <f>IF(C264="","",COUNTIFS(ESPELHAMENTOS!$B$2:$B$2000,C264,ESPELHAMENTOS!$O$2:$O$2000,"Sim"))</f>
        <v/>
      </c>
      <c r="AX264" s="7" t="str">
        <f>IF(C264="","",IF(COUNTIFS(ESPELHAMENTOS!$B$2:$B$2000,C264,ESPELHAMENTOS!$O$2:$O$2000,"Sim",ESPELHAMENTOS!$E$2:$E$2000,"GR transportadora")&gt;0,"Sim","Não"))</f>
        <v/>
      </c>
      <c r="AY264" s="7" t="str">
        <f>IF(OR(AQ264="",C264=""),"",IFERROR(ROUND((AQ264-SUMPRODUCT(MIN((ESPELHAMENTOS!$C$2:$C$2000=A264)*ESPELHAMENTOS!$H$2:$H$2000+(ESPELHAMENTOS!$C$2:$C$2000&lt;&gt;A264)*99999)))*24,1),""))</f>
        <v/>
      </c>
      <c r="AZ264" s="7" t="str">
        <f ca="1">IF(C264="","",IF(COUNTIFS(CHECKLISTS!$B$2:$B$2000,C264,CHECKLISTS!$AH$2:$AH$2000,"Válido",CHECKLISTS!$AG$2:$AG$2000,"&gt;="&amp;INT(IF(AO264="",TODAY(),AO264)))+COUNTIFS(CHECKLISTS!$B$2:$B$2000,C264,CHECKLISTS!$AH$2:$AH$2000,"Vence &lt;=7d",CHECKLISTS!$AG$2:$AG$2000,"&gt;="&amp;INT(IF(AO264="",TODAY(),AO264)))&gt;0,"Sim","Não"))</f>
        <v/>
      </c>
      <c r="BA264" s="13" t="str">
        <f>IF(C264="","",IF(COUNTIFS(CHECKLISTS!$B$2:$B$2000,C264,CHECKLISTS!$AF$2:$AF$2000,"Aprovado")=0,"",SUMPRODUCT(MAX((CHECKLISTS!$B$2:$B$2000=C264)*CHECKLISTS!$AG$2:$AG$2000))))</f>
        <v/>
      </c>
      <c r="BB264" s="7" t="str">
        <f>IF(A264="","",IF(COUNTIFS(SMP!$B$2:$B$2000,A264,SMP!$I$2:$I$2000,"Liberada")+COUNTIFS(SMP!$B$2:$B$2000,A264,SMP!$I$2:$I$2000,"Em andamento")+COUNTIFS(SMP!$B$2:$B$2000,A264,SMP!$I$2:$I$2000,"Finalizada")&gt;0,"Sim","Não"))</f>
        <v/>
      </c>
      <c r="BC264" s="7" t="str">
        <f>IF(A264="","",IFERROR(INDEX(SMP!$A:$A,MATCH(A264,SMP!$B:$B,0)),"—"))</f>
        <v/>
      </c>
      <c r="BD264" s="7" t="str">
        <f>IF(A264="","",IFERROR(INDEX(SMP!$I:$I,MATCH(A264,SMP!$B:$B,0)),"Não aberta"))</f>
        <v/>
      </c>
      <c r="BE264" s="7" t="str">
        <f>IF(A264="","",IFERROR(INDEX(SMP!$D:$D,MATCH(A264,SMP!$B:$B,0)),""))</f>
        <v/>
      </c>
      <c r="BF264" s="7" t="str">
        <f>IF(A264="","",IF(COUNTIFS(AVERBACOES!$B$2:$B$2000,A264,AVERBACOES!$Q$2:$Q$2000,"Averbado completo")+COUNTIFS(AVERBACOES!$B$2:$B$2000,A264,AVERBACOES!$Q$2:$Q$2000,"Averbado CRT")+COUNTIFS(AVERBACOES!$B$2:$B$2000,A264,AVERBACOES!$Q$2:$Q$2000,"Averbado CT-e")+COUNTIFS(AVERBACOES!$B$2:$B$2000,A264,AVERBACOES!$Q$2:$Q$2000,"Averbado MDF-e")+COUNTIFS(AVERBACOES!$B$2:$B$2000,A264,AVERBACOES!$Q$2:$Q$2000,"Averbado pelo embarcador")&gt;0,"Sim","Não"))</f>
        <v/>
      </c>
      <c r="BG264" s="7" t="str">
        <f>IF(A264="","",IFERROR(INDEX(AVERBACOES!$L:$L,MATCH(A264,AVERBACOES!$B:$B,0)),"—"))</f>
        <v/>
      </c>
      <c r="BH264" s="7"/>
      <c r="BI264" s="7"/>
      <c r="BJ264" s="7"/>
      <c r="BK264" s="7"/>
      <c r="BL264" s="7"/>
      <c r="BM264" s="7">
        <f t="shared" si="70"/>
        <v>0</v>
      </c>
      <c r="BN264" s="7" t="str">
        <f t="shared" si="71"/>
        <v/>
      </c>
      <c r="BO264" s="7" t="str">
        <f t="shared" si="72"/>
        <v/>
      </c>
      <c r="BP264" s="7" t="str">
        <f t="shared" si="73"/>
        <v/>
      </c>
      <c r="BQ264" s="7" t="str">
        <f t="shared" si="74"/>
        <v/>
      </c>
      <c r="BR264" s="12"/>
      <c r="BS264" s="7" t="str">
        <f t="shared" si="75"/>
        <v/>
      </c>
      <c r="BT264" s="7" t="str">
        <f>IF(C264="","",IF(BV264=0,"Sem posição registrada",IFERROR(INDEX(POSICOES!$E:$E,MATCH(C264&amp;"#"&amp;ROUND(BV264*1440,0),POSICOES!$R:$R,0)),"?")))</f>
        <v/>
      </c>
      <c r="BU264" s="7" t="str">
        <f>IF(OR(C264="",BV264=0),"",IFERROR(INDEX(POSICOES!$F:$F,MATCH(C264&amp;"#"&amp;ROUND(BV264*1440,0),POSICOES!$R:$R,0))&amp;"/"&amp;INDEX(POSICOES!$G:$G,MATCH(C264&amp;"#"&amp;ROUND(BV264*1440,0),POSICOES!$R:$R,0))&amp;" - "&amp;INDEX(POSICOES!$H:$H,MATCH(C264&amp;"#"&amp;ROUND(BV264*1440,0),POSICOES!$R:$R,0)),""))</f>
        <v/>
      </c>
      <c r="BV264" s="14">
        <f>IF(C264="",0,SUMPRODUCT(MAX((POSICOES!$C$2:$C$3000=C264)*POSICOES!$B$2:$B$3000)))</f>
        <v>0</v>
      </c>
      <c r="BW264" s="7" t="str">
        <f t="shared" ca="1" si="76"/>
        <v/>
      </c>
      <c r="BX264" s="7" t="str">
        <f t="shared" ca="1" si="77"/>
        <v/>
      </c>
      <c r="BY264" s="12"/>
      <c r="BZ264" s="12"/>
      <c r="CA264" s="7" t="str">
        <f>IF(A264="","",IF(COUNTIFS(FRONTEIRA!$B$2:$B$2000,A264,FRONTEIRA!$AA$2:$AA$2000,"Sim")=0,"",ROUND(SUMIFS(FRONTEIRA!$Y$2:$Y$2000,FRONTEIRA!$B$2:$B$2000,A264,FRONTEIRA!$AA$2:$AA$2000,"Sim"),1)))</f>
        <v/>
      </c>
      <c r="CB264" s="7" t="str">
        <f>IF(A264="","",IFERROR(INDEX(FRONTEIRA!$L:$L,MATCH(A264,FRONTEIRA!$B:$B,0)),""))</f>
        <v/>
      </c>
      <c r="CC264" s="7" t="str">
        <f>IF(A264="","",IF(COUNTIFS(OCORRENCIAS!$B$2:$B$2000,A264,OCORRENCIAS!$Z$2:$Z$2000,"Sim")&gt;0,"Sim","Não"))</f>
        <v/>
      </c>
      <c r="CD264" s="7" t="str">
        <f t="shared" si="78"/>
        <v/>
      </c>
      <c r="CE264" s="7"/>
      <c r="CF264" s="7" t="str">
        <f t="shared" ca="1" si="79"/>
        <v xml:space="preserve">Motorista GR; Motorista seguradora; Veículo GR; Checklist; Espelhamento; SMP; Averbação; </v>
      </c>
      <c r="CG264" s="7" t="str">
        <f t="shared" si="80"/>
        <v/>
      </c>
      <c r="CH264" s="7" t="str">
        <f t="shared" si="81"/>
        <v/>
      </c>
      <c r="CI264" s="7" t="str">
        <f t="shared" si="82"/>
        <v>Não</v>
      </c>
      <c r="CJ264" s="7" t="str">
        <f t="shared" si="83"/>
        <v/>
      </c>
      <c r="CK264" s="7"/>
      <c r="CL264" s="7"/>
      <c r="CM264" s="7"/>
      <c r="CN264" s="12"/>
      <c r="CO264" s="7"/>
      <c r="CP264" s="7" t="str">
        <f t="shared" ca="1" si="84"/>
        <v/>
      </c>
    </row>
    <row r="265" spans="1:94" x14ac:dyDescent="0.25">
      <c r="A265" s="7"/>
      <c r="B265" s="12"/>
      <c r="C265" s="7"/>
      <c r="D265" s="7"/>
      <c r="E265" s="7"/>
      <c r="F265" s="7" t="str">
        <f>IF(C265="","",IFERROR(INDEX(VEICULOS!$C:$C,MATCH(C265,VEICULOS!$A:$A,0)),"?")&amp;IF(D265="",""," + "&amp;IFERROR(INDEX(VEICULOS!$C:$C,MATCH(D265,VEICULOS!$A:$A,0)),"?"))&amp;IF(E265="",""," + "&amp;IFERROR(INDEX(VEICULOS!$C:$C,MATCH(E265,VEICULOS!$A:$A,0)),"?")))</f>
        <v/>
      </c>
      <c r="G265" s="7" t="str">
        <f>IF(C265="","",IFERROR(INDEX(VEICULOS!$I:$I,MATCH(C265,VEICULOS!$A:$A,0)),"Não cadastrado"))</f>
        <v/>
      </c>
      <c r="H265" s="7"/>
      <c r="I265" s="7" t="str">
        <f>IF(H265="","",IFERROR(INDEX(MOTORISTAS!$B:$B,MATCH(H265,MOTORISTAS!$A:$A,0)),"Não cadastrado"))</f>
        <v/>
      </c>
      <c r="J265" s="7"/>
      <c r="K265" s="7"/>
      <c r="L265" s="7" t="str">
        <f>IF(K265="","",IFERROR(INDEX(MOTORISTAS!$B:$B,MATCH(K265,MOTORISTAS!$A:$A,0)),"Não cadastrado"))</f>
        <v/>
      </c>
      <c r="M265" s="7" t="str">
        <f>IF(H265="","",IFERROR(INDEX(MOTORISTAS!$AA:$AA,MATCH(H265,MOTORISTAS!$A:$A,0)),"Não cadastrado"))</f>
        <v/>
      </c>
      <c r="N265" s="7" t="str">
        <f>IF(H265="","",IF(COUNTIFS(CONSULTAS!$C$2:$C$2000,H265,CONSULTAS!$E$2:$E$2000,"GR",CONSULTAS!$S$2:$S$2000,"Sim")&gt;0,"Sim","Não"))</f>
        <v/>
      </c>
      <c r="O265" s="7" t="str">
        <f>IF(H265="","",IFERROR(INDEX(CONSULTAS!$L:$L,MATCH(H265&amp;"#GR",CONSULTAS!$T:$T,0)),"—"))</f>
        <v/>
      </c>
      <c r="P265" s="13" t="str">
        <f>IF(H265="","",IFERROR(INDEX(CONSULTAS!$Q:$Q,MATCH(H265&amp;"#GR",CONSULTAS!$T:$T,0)),""))</f>
        <v/>
      </c>
      <c r="Q265" s="7" t="str">
        <f>IF(H265="","",IF(COUNTIFS(CONSULTAS!$C$2:$C$2000,H265,CONSULTAS!$E$2:$E$2000,"Seguradora",CONSULTAS!$S$2:$S$2000,"Sim")&gt;0,"Sim","Não"))</f>
        <v/>
      </c>
      <c r="R265" s="7" t="str">
        <f>IF(H265="","",IFERROR(INDEX(CONSULTAS!$L:$L,MATCH(H265&amp;"#Seguradora",CONSULTAS!$T:$T,0)),"—"))</f>
        <v/>
      </c>
      <c r="S265" s="13" t="str">
        <f>IF(H265="","",IFERROR(INDEX(CONSULTAS!$Q:$Q,MATCH(H265&amp;"#Seguradora",CONSULTAS!$T:$T,0)),""))</f>
        <v/>
      </c>
      <c r="T265" s="10" t="str">
        <f>IF(H265="","",IFERROR(INDEX(CONSULTAS!$N:$N,MATCH(H265&amp;"#GR",CONSULTAS!$T:$T,0)),""))</f>
        <v/>
      </c>
      <c r="U265" s="7" t="str">
        <f>IF(K265="","N/A",IF(AND(COUNTIFS(CONSULTAS!$C$2:$C$2000,K265,CONSULTAS!$E$2:$E$2000,"GR",CONSULTAS!$S$2:$S$2000,"Sim")&gt;0,COUNTIFS(CONSULTAS!$C$2:$C$2000,K265,CONSULTAS!$E$2:$E$2000,"Seguradora",CONSULTAS!$S$2:$S$2000,"Sim")&gt;0),"Sim","Não"))</f>
        <v>N/A</v>
      </c>
      <c r="V265" s="7" t="str">
        <f>IF(C265="","",IFERROR(INDEX(VEICULOS!$X:$X,MATCH(C265,VEICULOS!$A:$A,0)),"Não"))</f>
        <v/>
      </c>
      <c r="W265" s="7"/>
      <c r="X265" s="7"/>
      <c r="Y265" s="7"/>
      <c r="Z265" s="10"/>
      <c r="AA265" s="7"/>
      <c r="AB265" s="10" t="str">
        <f t="shared" si="68"/>
        <v/>
      </c>
      <c r="AC265" s="7">
        <f>IF(OR(Y265="",AB265=""),0,SUMPRODUCT((PGR_REGRAS!$C$2:$C$61=Y265)*(PGR_REGRAS!$D$2:$D$61&lt;=AB265)*(PGR_REGRAS!$E$2:$E$61&gt;=AB265)*(PGR_REGRAS!$C$2:$C$61&lt;&gt;"")*ROW(PGR_REGRAS!$C$2:$C$61)))</f>
        <v>0</v>
      </c>
      <c r="AD265" s="7" t="str">
        <f>IF(AC265=0,IF(Y265="","","Sem regra - consultar seguradora"),INDEX(PGR_REGRAS!$A:$A,AC265))</f>
        <v/>
      </c>
      <c r="AE265" s="7" t="str">
        <f>IF(AC265=0,"",INDEX(PGR_REGRAS!$T:$T,AC265))</f>
        <v/>
      </c>
      <c r="AF265" s="7" t="str">
        <f>IF(AC265=0,"",INDEX(PGR_REGRAS!$I:$I,AC265))</f>
        <v/>
      </c>
      <c r="AG265" s="7" t="str">
        <f>IF(AC265=0,"",INDEX(PGR_REGRAS!$K:$K,AC265))</f>
        <v/>
      </c>
      <c r="AH265" s="7" t="str">
        <f t="shared" si="69"/>
        <v/>
      </c>
      <c r="AI265" s="7"/>
      <c r="AJ265" s="7"/>
      <c r="AK265" s="7"/>
      <c r="AL265" s="7"/>
      <c r="AM265" s="7"/>
      <c r="AN265" s="7"/>
      <c r="AO265" s="13"/>
      <c r="AP265" s="12"/>
      <c r="AQ265" s="12"/>
      <c r="AR265" s="7" t="str">
        <f>IF(C265="","",IFERROR(INDEX(RASTREADORES!$F:$F,MATCH(C265&amp;"#Principal",RASTREADORES!$Y:$Y,0))&amp;" ("&amp;INDEX(RASTREADORES!$G:$G,MATCH(C265&amp;"#Principal",RASTREADORES!$Y:$Y,0))&amp;")","Sem rastreador principal"))</f>
        <v/>
      </c>
      <c r="AS265" s="7" t="str">
        <f>IF(C265="","",IFERROR(INDEX(RASTREADORES!$H:$H,MATCH(C265&amp;"#Principal",RASTREADORES!$Y:$Y,0)),"—"))</f>
        <v/>
      </c>
      <c r="AT265" s="7" t="str">
        <f>IF(C265="","",IFERROR(INDEX(RASTREADORES!$A:$A,MATCH(C265&amp;"#Redundante",RASTREADORES!$Y:$Y,0)),IFERROR(INDEX(RASTREADORES!$A:$A,MATCH(C265&amp;"#Isca retornável",RASTREADORES!$Y:$Y,0)),IFERROR(INDEX(RASTREADORES!$A:$A,MATCH(C265&amp;"#Isca descartável",RASTREADORES!$Y:$Y,0)),"Nenhum"))))</f>
        <v/>
      </c>
      <c r="AU265" s="7" t="str">
        <f>IF(C265="","",IFERROR(INDEX(RASTREADORES!$L:$L,MATCH(C265&amp;"#Principal",RASTREADORES!$Y:$Y,0)),""))</f>
        <v/>
      </c>
      <c r="AV265" s="7" t="str">
        <f>IF(C265="","",IF(COUNTIFS(ESPELHAMENTOS!$B$2:$B$2000,C265,ESPELHAMENTOS!$O$2:$O$2000,"Sim")&gt;0,"Sim","Não"))</f>
        <v/>
      </c>
      <c r="AW265" s="7" t="str">
        <f>IF(C265="","",COUNTIFS(ESPELHAMENTOS!$B$2:$B$2000,C265,ESPELHAMENTOS!$O$2:$O$2000,"Sim"))</f>
        <v/>
      </c>
      <c r="AX265" s="7" t="str">
        <f>IF(C265="","",IF(COUNTIFS(ESPELHAMENTOS!$B$2:$B$2000,C265,ESPELHAMENTOS!$O$2:$O$2000,"Sim",ESPELHAMENTOS!$E$2:$E$2000,"GR transportadora")&gt;0,"Sim","Não"))</f>
        <v/>
      </c>
      <c r="AY265" s="7" t="str">
        <f>IF(OR(AQ265="",C265=""),"",IFERROR(ROUND((AQ265-SUMPRODUCT(MIN((ESPELHAMENTOS!$C$2:$C$2000=A265)*ESPELHAMENTOS!$H$2:$H$2000+(ESPELHAMENTOS!$C$2:$C$2000&lt;&gt;A265)*99999)))*24,1),""))</f>
        <v/>
      </c>
      <c r="AZ265" s="7" t="str">
        <f ca="1">IF(C265="","",IF(COUNTIFS(CHECKLISTS!$B$2:$B$2000,C265,CHECKLISTS!$AH$2:$AH$2000,"Válido",CHECKLISTS!$AG$2:$AG$2000,"&gt;="&amp;INT(IF(AO265="",TODAY(),AO265)))+COUNTIFS(CHECKLISTS!$B$2:$B$2000,C265,CHECKLISTS!$AH$2:$AH$2000,"Vence &lt;=7d",CHECKLISTS!$AG$2:$AG$2000,"&gt;="&amp;INT(IF(AO265="",TODAY(),AO265)))&gt;0,"Sim","Não"))</f>
        <v/>
      </c>
      <c r="BA265" s="13" t="str">
        <f>IF(C265="","",IF(COUNTIFS(CHECKLISTS!$B$2:$B$2000,C265,CHECKLISTS!$AF$2:$AF$2000,"Aprovado")=0,"",SUMPRODUCT(MAX((CHECKLISTS!$B$2:$B$2000=C265)*CHECKLISTS!$AG$2:$AG$2000))))</f>
        <v/>
      </c>
      <c r="BB265" s="7" t="str">
        <f>IF(A265="","",IF(COUNTIFS(SMP!$B$2:$B$2000,A265,SMP!$I$2:$I$2000,"Liberada")+COUNTIFS(SMP!$B$2:$B$2000,A265,SMP!$I$2:$I$2000,"Em andamento")+COUNTIFS(SMP!$B$2:$B$2000,A265,SMP!$I$2:$I$2000,"Finalizada")&gt;0,"Sim","Não"))</f>
        <v/>
      </c>
      <c r="BC265" s="7" t="str">
        <f>IF(A265="","",IFERROR(INDEX(SMP!$A:$A,MATCH(A265,SMP!$B:$B,0)),"—"))</f>
        <v/>
      </c>
      <c r="BD265" s="7" t="str">
        <f>IF(A265="","",IFERROR(INDEX(SMP!$I:$I,MATCH(A265,SMP!$B:$B,0)),"Não aberta"))</f>
        <v/>
      </c>
      <c r="BE265" s="7" t="str">
        <f>IF(A265="","",IFERROR(INDEX(SMP!$D:$D,MATCH(A265,SMP!$B:$B,0)),""))</f>
        <v/>
      </c>
      <c r="BF265" s="7" t="str">
        <f>IF(A265="","",IF(COUNTIFS(AVERBACOES!$B$2:$B$2000,A265,AVERBACOES!$Q$2:$Q$2000,"Averbado completo")+COUNTIFS(AVERBACOES!$B$2:$B$2000,A265,AVERBACOES!$Q$2:$Q$2000,"Averbado CRT")+COUNTIFS(AVERBACOES!$B$2:$B$2000,A265,AVERBACOES!$Q$2:$Q$2000,"Averbado CT-e")+COUNTIFS(AVERBACOES!$B$2:$B$2000,A265,AVERBACOES!$Q$2:$Q$2000,"Averbado MDF-e")+COUNTIFS(AVERBACOES!$B$2:$B$2000,A265,AVERBACOES!$Q$2:$Q$2000,"Averbado pelo embarcador")&gt;0,"Sim","Não"))</f>
        <v/>
      </c>
      <c r="BG265" s="7" t="str">
        <f>IF(A265="","",IFERROR(INDEX(AVERBACOES!$L:$L,MATCH(A265,AVERBACOES!$B:$B,0)),"—"))</f>
        <v/>
      </c>
      <c r="BH265" s="7"/>
      <c r="BI265" s="7"/>
      <c r="BJ265" s="7"/>
      <c r="BK265" s="7"/>
      <c r="BL265" s="7"/>
      <c r="BM265" s="7">
        <f t="shared" si="70"/>
        <v>0</v>
      </c>
      <c r="BN265" s="7" t="str">
        <f t="shared" si="71"/>
        <v/>
      </c>
      <c r="BO265" s="7" t="str">
        <f t="shared" si="72"/>
        <v/>
      </c>
      <c r="BP265" s="7" t="str">
        <f t="shared" si="73"/>
        <v/>
      </c>
      <c r="BQ265" s="7" t="str">
        <f t="shared" si="74"/>
        <v/>
      </c>
      <c r="BR265" s="12"/>
      <c r="BS265" s="7" t="str">
        <f t="shared" si="75"/>
        <v/>
      </c>
      <c r="BT265" s="7" t="str">
        <f>IF(C265="","",IF(BV265=0,"Sem posição registrada",IFERROR(INDEX(POSICOES!$E:$E,MATCH(C265&amp;"#"&amp;ROUND(BV265*1440,0),POSICOES!$R:$R,0)),"?")))</f>
        <v/>
      </c>
      <c r="BU265" s="7" t="str">
        <f>IF(OR(C265="",BV265=0),"",IFERROR(INDEX(POSICOES!$F:$F,MATCH(C265&amp;"#"&amp;ROUND(BV265*1440,0),POSICOES!$R:$R,0))&amp;"/"&amp;INDEX(POSICOES!$G:$G,MATCH(C265&amp;"#"&amp;ROUND(BV265*1440,0),POSICOES!$R:$R,0))&amp;" - "&amp;INDEX(POSICOES!$H:$H,MATCH(C265&amp;"#"&amp;ROUND(BV265*1440,0),POSICOES!$R:$R,0)),""))</f>
        <v/>
      </c>
      <c r="BV265" s="14">
        <f>IF(C265="",0,SUMPRODUCT(MAX((POSICOES!$C$2:$C$3000=C265)*POSICOES!$B$2:$B$3000)))</f>
        <v>0</v>
      </c>
      <c r="BW265" s="7" t="str">
        <f t="shared" ca="1" si="76"/>
        <v/>
      </c>
      <c r="BX265" s="7" t="str">
        <f t="shared" ca="1" si="77"/>
        <v/>
      </c>
      <c r="BY265" s="12"/>
      <c r="BZ265" s="12"/>
      <c r="CA265" s="7" t="str">
        <f>IF(A265="","",IF(COUNTIFS(FRONTEIRA!$B$2:$B$2000,A265,FRONTEIRA!$AA$2:$AA$2000,"Sim")=0,"",ROUND(SUMIFS(FRONTEIRA!$Y$2:$Y$2000,FRONTEIRA!$B$2:$B$2000,A265,FRONTEIRA!$AA$2:$AA$2000,"Sim"),1)))</f>
        <v/>
      </c>
      <c r="CB265" s="7" t="str">
        <f>IF(A265="","",IFERROR(INDEX(FRONTEIRA!$L:$L,MATCH(A265,FRONTEIRA!$B:$B,0)),""))</f>
        <v/>
      </c>
      <c r="CC265" s="7" t="str">
        <f>IF(A265="","",IF(COUNTIFS(OCORRENCIAS!$B$2:$B$2000,A265,OCORRENCIAS!$Z$2:$Z$2000,"Sim")&gt;0,"Sim","Não"))</f>
        <v/>
      </c>
      <c r="CD265" s="7" t="str">
        <f t="shared" si="78"/>
        <v/>
      </c>
      <c r="CE265" s="7"/>
      <c r="CF265" s="7" t="str">
        <f t="shared" ca="1" si="79"/>
        <v xml:space="preserve">Motorista GR; Motorista seguradora; Veículo GR; Checklist; Espelhamento; SMP; Averbação; </v>
      </c>
      <c r="CG265" s="7" t="str">
        <f t="shared" si="80"/>
        <v/>
      </c>
      <c r="CH265" s="7" t="str">
        <f t="shared" si="81"/>
        <v/>
      </c>
      <c r="CI265" s="7" t="str">
        <f t="shared" si="82"/>
        <v>Não</v>
      </c>
      <c r="CJ265" s="7" t="str">
        <f t="shared" si="83"/>
        <v/>
      </c>
      <c r="CK265" s="7"/>
      <c r="CL265" s="7"/>
      <c r="CM265" s="7"/>
      <c r="CN265" s="12"/>
      <c r="CO265" s="7"/>
      <c r="CP265" s="7" t="str">
        <f t="shared" ca="1" si="84"/>
        <v/>
      </c>
    </row>
    <row r="266" spans="1:94" x14ac:dyDescent="0.25">
      <c r="A266" s="7"/>
      <c r="B266" s="12"/>
      <c r="C266" s="7"/>
      <c r="D266" s="7"/>
      <c r="E266" s="7"/>
      <c r="F266" s="7" t="str">
        <f>IF(C266="","",IFERROR(INDEX(VEICULOS!$C:$C,MATCH(C266,VEICULOS!$A:$A,0)),"?")&amp;IF(D266="",""," + "&amp;IFERROR(INDEX(VEICULOS!$C:$C,MATCH(D266,VEICULOS!$A:$A,0)),"?"))&amp;IF(E266="",""," + "&amp;IFERROR(INDEX(VEICULOS!$C:$C,MATCH(E266,VEICULOS!$A:$A,0)),"?")))</f>
        <v/>
      </c>
      <c r="G266" s="7" t="str">
        <f>IF(C266="","",IFERROR(INDEX(VEICULOS!$I:$I,MATCH(C266,VEICULOS!$A:$A,0)),"Não cadastrado"))</f>
        <v/>
      </c>
      <c r="H266" s="7"/>
      <c r="I266" s="7" t="str">
        <f>IF(H266="","",IFERROR(INDEX(MOTORISTAS!$B:$B,MATCH(H266,MOTORISTAS!$A:$A,0)),"Não cadastrado"))</f>
        <v/>
      </c>
      <c r="J266" s="7"/>
      <c r="K266" s="7"/>
      <c r="L266" s="7" t="str">
        <f>IF(K266="","",IFERROR(INDEX(MOTORISTAS!$B:$B,MATCH(K266,MOTORISTAS!$A:$A,0)),"Não cadastrado"))</f>
        <v/>
      </c>
      <c r="M266" s="7" t="str">
        <f>IF(H266="","",IFERROR(INDEX(MOTORISTAS!$AA:$AA,MATCH(H266,MOTORISTAS!$A:$A,0)),"Não cadastrado"))</f>
        <v/>
      </c>
      <c r="N266" s="7" t="str">
        <f>IF(H266="","",IF(COUNTIFS(CONSULTAS!$C$2:$C$2000,H266,CONSULTAS!$E$2:$E$2000,"GR",CONSULTAS!$S$2:$S$2000,"Sim")&gt;0,"Sim","Não"))</f>
        <v/>
      </c>
      <c r="O266" s="7" t="str">
        <f>IF(H266="","",IFERROR(INDEX(CONSULTAS!$L:$L,MATCH(H266&amp;"#GR",CONSULTAS!$T:$T,0)),"—"))</f>
        <v/>
      </c>
      <c r="P266" s="13" t="str">
        <f>IF(H266="","",IFERROR(INDEX(CONSULTAS!$Q:$Q,MATCH(H266&amp;"#GR",CONSULTAS!$T:$T,0)),""))</f>
        <v/>
      </c>
      <c r="Q266" s="7" t="str">
        <f>IF(H266="","",IF(COUNTIFS(CONSULTAS!$C$2:$C$2000,H266,CONSULTAS!$E$2:$E$2000,"Seguradora",CONSULTAS!$S$2:$S$2000,"Sim")&gt;0,"Sim","Não"))</f>
        <v/>
      </c>
      <c r="R266" s="7" t="str">
        <f>IF(H266="","",IFERROR(INDEX(CONSULTAS!$L:$L,MATCH(H266&amp;"#Seguradora",CONSULTAS!$T:$T,0)),"—"))</f>
        <v/>
      </c>
      <c r="S266" s="13" t="str">
        <f>IF(H266="","",IFERROR(INDEX(CONSULTAS!$Q:$Q,MATCH(H266&amp;"#Seguradora",CONSULTAS!$T:$T,0)),""))</f>
        <v/>
      </c>
      <c r="T266" s="10" t="str">
        <f>IF(H266="","",IFERROR(INDEX(CONSULTAS!$N:$N,MATCH(H266&amp;"#GR",CONSULTAS!$T:$T,0)),""))</f>
        <v/>
      </c>
      <c r="U266" s="7" t="str">
        <f>IF(K266="","N/A",IF(AND(COUNTIFS(CONSULTAS!$C$2:$C$2000,K266,CONSULTAS!$E$2:$E$2000,"GR",CONSULTAS!$S$2:$S$2000,"Sim")&gt;0,COUNTIFS(CONSULTAS!$C$2:$C$2000,K266,CONSULTAS!$E$2:$E$2000,"Seguradora",CONSULTAS!$S$2:$S$2000,"Sim")&gt;0),"Sim","Não"))</f>
        <v>N/A</v>
      </c>
      <c r="V266" s="7" t="str">
        <f>IF(C266="","",IFERROR(INDEX(VEICULOS!$X:$X,MATCH(C266,VEICULOS!$A:$A,0)),"Não"))</f>
        <v/>
      </c>
      <c r="W266" s="7"/>
      <c r="X266" s="7"/>
      <c r="Y266" s="7"/>
      <c r="Z266" s="10"/>
      <c r="AA266" s="7"/>
      <c r="AB266" s="10" t="str">
        <f t="shared" si="68"/>
        <v/>
      </c>
      <c r="AC266" s="7">
        <f>IF(OR(Y266="",AB266=""),0,SUMPRODUCT((PGR_REGRAS!$C$2:$C$61=Y266)*(PGR_REGRAS!$D$2:$D$61&lt;=AB266)*(PGR_REGRAS!$E$2:$E$61&gt;=AB266)*(PGR_REGRAS!$C$2:$C$61&lt;&gt;"")*ROW(PGR_REGRAS!$C$2:$C$61)))</f>
        <v>0</v>
      </c>
      <c r="AD266" s="7" t="str">
        <f>IF(AC266=0,IF(Y266="","","Sem regra - consultar seguradora"),INDEX(PGR_REGRAS!$A:$A,AC266))</f>
        <v/>
      </c>
      <c r="AE266" s="7" t="str">
        <f>IF(AC266=0,"",INDEX(PGR_REGRAS!$T:$T,AC266))</f>
        <v/>
      </c>
      <c r="AF266" s="7" t="str">
        <f>IF(AC266=0,"",INDEX(PGR_REGRAS!$I:$I,AC266))</f>
        <v/>
      </c>
      <c r="AG266" s="7" t="str">
        <f>IF(AC266=0,"",INDEX(PGR_REGRAS!$K:$K,AC266))</f>
        <v/>
      </c>
      <c r="AH266" s="7" t="str">
        <f t="shared" si="69"/>
        <v/>
      </c>
      <c r="AI266" s="7"/>
      <c r="AJ266" s="7"/>
      <c r="AK266" s="7"/>
      <c r="AL266" s="7"/>
      <c r="AM266" s="7"/>
      <c r="AN266" s="7"/>
      <c r="AO266" s="13"/>
      <c r="AP266" s="12"/>
      <c r="AQ266" s="12"/>
      <c r="AR266" s="7" t="str">
        <f>IF(C266="","",IFERROR(INDEX(RASTREADORES!$F:$F,MATCH(C266&amp;"#Principal",RASTREADORES!$Y:$Y,0))&amp;" ("&amp;INDEX(RASTREADORES!$G:$G,MATCH(C266&amp;"#Principal",RASTREADORES!$Y:$Y,0))&amp;")","Sem rastreador principal"))</f>
        <v/>
      </c>
      <c r="AS266" s="7" t="str">
        <f>IF(C266="","",IFERROR(INDEX(RASTREADORES!$H:$H,MATCH(C266&amp;"#Principal",RASTREADORES!$Y:$Y,0)),"—"))</f>
        <v/>
      </c>
      <c r="AT266" s="7" t="str">
        <f>IF(C266="","",IFERROR(INDEX(RASTREADORES!$A:$A,MATCH(C266&amp;"#Redundante",RASTREADORES!$Y:$Y,0)),IFERROR(INDEX(RASTREADORES!$A:$A,MATCH(C266&amp;"#Isca retornável",RASTREADORES!$Y:$Y,0)),IFERROR(INDEX(RASTREADORES!$A:$A,MATCH(C266&amp;"#Isca descartável",RASTREADORES!$Y:$Y,0)),"Nenhum"))))</f>
        <v/>
      </c>
      <c r="AU266" s="7" t="str">
        <f>IF(C266="","",IFERROR(INDEX(RASTREADORES!$L:$L,MATCH(C266&amp;"#Principal",RASTREADORES!$Y:$Y,0)),""))</f>
        <v/>
      </c>
      <c r="AV266" s="7" t="str">
        <f>IF(C266="","",IF(COUNTIFS(ESPELHAMENTOS!$B$2:$B$2000,C266,ESPELHAMENTOS!$O$2:$O$2000,"Sim")&gt;0,"Sim","Não"))</f>
        <v/>
      </c>
      <c r="AW266" s="7" t="str">
        <f>IF(C266="","",COUNTIFS(ESPELHAMENTOS!$B$2:$B$2000,C266,ESPELHAMENTOS!$O$2:$O$2000,"Sim"))</f>
        <v/>
      </c>
      <c r="AX266" s="7" t="str">
        <f>IF(C266="","",IF(COUNTIFS(ESPELHAMENTOS!$B$2:$B$2000,C266,ESPELHAMENTOS!$O$2:$O$2000,"Sim",ESPELHAMENTOS!$E$2:$E$2000,"GR transportadora")&gt;0,"Sim","Não"))</f>
        <v/>
      </c>
      <c r="AY266" s="7" t="str">
        <f>IF(OR(AQ266="",C266=""),"",IFERROR(ROUND((AQ266-SUMPRODUCT(MIN((ESPELHAMENTOS!$C$2:$C$2000=A266)*ESPELHAMENTOS!$H$2:$H$2000+(ESPELHAMENTOS!$C$2:$C$2000&lt;&gt;A266)*99999)))*24,1),""))</f>
        <v/>
      </c>
      <c r="AZ266" s="7" t="str">
        <f ca="1">IF(C266="","",IF(COUNTIFS(CHECKLISTS!$B$2:$B$2000,C266,CHECKLISTS!$AH$2:$AH$2000,"Válido",CHECKLISTS!$AG$2:$AG$2000,"&gt;="&amp;INT(IF(AO266="",TODAY(),AO266)))+COUNTIFS(CHECKLISTS!$B$2:$B$2000,C266,CHECKLISTS!$AH$2:$AH$2000,"Vence &lt;=7d",CHECKLISTS!$AG$2:$AG$2000,"&gt;="&amp;INT(IF(AO266="",TODAY(),AO266)))&gt;0,"Sim","Não"))</f>
        <v/>
      </c>
      <c r="BA266" s="13" t="str">
        <f>IF(C266="","",IF(COUNTIFS(CHECKLISTS!$B$2:$B$2000,C266,CHECKLISTS!$AF$2:$AF$2000,"Aprovado")=0,"",SUMPRODUCT(MAX((CHECKLISTS!$B$2:$B$2000=C266)*CHECKLISTS!$AG$2:$AG$2000))))</f>
        <v/>
      </c>
      <c r="BB266" s="7" t="str">
        <f>IF(A266="","",IF(COUNTIFS(SMP!$B$2:$B$2000,A266,SMP!$I$2:$I$2000,"Liberada")+COUNTIFS(SMP!$B$2:$B$2000,A266,SMP!$I$2:$I$2000,"Em andamento")+COUNTIFS(SMP!$B$2:$B$2000,A266,SMP!$I$2:$I$2000,"Finalizada")&gt;0,"Sim","Não"))</f>
        <v/>
      </c>
      <c r="BC266" s="7" t="str">
        <f>IF(A266="","",IFERROR(INDEX(SMP!$A:$A,MATCH(A266,SMP!$B:$B,0)),"—"))</f>
        <v/>
      </c>
      <c r="BD266" s="7" t="str">
        <f>IF(A266="","",IFERROR(INDEX(SMP!$I:$I,MATCH(A266,SMP!$B:$B,0)),"Não aberta"))</f>
        <v/>
      </c>
      <c r="BE266" s="7" t="str">
        <f>IF(A266="","",IFERROR(INDEX(SMP!$D:$D,MATCH(A266,SMP!$B:$B,0)),""))</f>
        <v/>
      </c>
      <c r="BF266" s="7" t="str">
        <f>IF(A266="","",IF(COUNTIFS(AVERBACOES!$B$2:$B$2000,A266,AVERBACOES!$Q$2:$Q$2000,"Averbado completo")+COUNTIFS(AVERBACOES!$B$2:$B$2000,A266,AVERBACOES!$Q$2:$Q$2000,"Averbado CRT")+COUNTIFS(AVERBACOES!$B$2:$B$2000,A266,AVERBACOES!$Q$2:$Q$2000,"Averbado CT-e")+COUNTIFS(AVERBACOES!$B$2:$B$2000,A266,AVERBACOES!$Q$2:$Q$2000,"Averbado MDF-e")+COUNTIFS(AVERBACOES!$B$2:$B$2000,A266,AVERBACOES!$Q$2:$Q$2000,"Averbado pelo embarcador")&gt;0,"Sim","Não"))</f>
        <v/>
      </c>
      <c r="BG266" s="7" t="str">
        <f>IF(A266="","",IFERROR(INDEX(AVERBACOES!$L:$L,MATCH(A266,AVERBACOES!$B:$B,0)),"—"))</f>
        <v/>
      </c>
      <c r="BH266" s="7"/>
      <c r="BI266" s="7"/>
      <c r="BJ266" s="7"/>
      <c r="BK266" s="7"/>
      <c r="BL266" s="7"/>
      <c r="BM266" s="7">
        <f t="shared" si="70"/>
        <v>0</v>
      </c>
      <c r="BN266" s="7" t="str">
        <f t="shared" si="71"/>
        <v/>
      </c>
      <c r="BO266" s="7" t="str">
        <f t="shared" si="72"/>
        <v/>
      </c>
      <c r="BP266" s="7" t="str">
        <f t="shared" si="73"/>
        <v/>
      </c>
      <c r="BQ266" s="7" t="str">
        <f t="shared" si="74"/>
        <v/>
      </c>
      <c r="BR266" s="12"/>
      <c r="BS266" s="7" t="str">
        <f t="shared" si="75"/>
        <v/>
      </c>
      <c r="BT266" s="7" t="str">
        <f>IF(C266="","",IF(BV266=0,"Sem posição registrada",IFERROR(INDEX(POSICOES!$E:$E,MATCH(C266&amp;"#"&amp;ROUND(BV266*1440,0),POSICOES!$R:$R,0)),"?")))</f>
        <v/>
      </c>
      <c r="BU266" s="7" t="str">
        <f>IF(OR(C266="",BV266=0),"",IFERROR(INDEX(POSICOES!$F:$F,MATCH(C266&amp;"#"&amp;ROUND(BV266*1440,0),POSICOES!$R:$R,0))&amp;"/"&amp;INDEX(POSICOES!$G:$G,MATCH(C266&amp;"#"&amp;ROUND(BV266*1440,0),POSICOES!$R:$R,0))&amp;" - "&amp;INDEX(POSICOES!$H:$H,MATCH(C266&amp;"#"&amp;ROUND(BV266*1440,0),POSICOES!$R:$R,0)),""))</f>
        <v/>
      </c>
      <c r="BV266" s="14">
        <f>IF(C266="",0,SUMPRODUCT(MAX((POSICOES!$C$2:$C$3000=C266)*POSICOES!$B$2:$B$3000)))</f>
        <v>0</v>
      </c>
      <c r="BW266" s="7" t="str">
        <f t="shared" ca="1" si="76"/>
        <v/>
      </c>
      <c r="BX266" s="7" t="str">
        <f t="shared" ca="1" si="77"/>
        <v/>
      </c>
      <c r="BY266" s="12"/>
      <c r="BZ266" s="12"/>
      <c r="CA266" s="7" t="str">
        <f>IF(A266="","",IF(COUNTIFS(FRONTEIRA!$B$2:$B$2000,A266,FRONTEIRA!$AA$2:$AA$2000,"Sim")=0,"",ROUND(SUMIFS(FRONTEIRA!$Y$2:$Y$2000,FRONTEIRA!$B$2:$B$2000,A266,FRONTEIRA!$AA$2:$AA$2000,"Sim"),1)))</f>
        <v/>
      </c>
      <c r="CB266" s="7" t="str">
        <f>IF(A266="","",IFERROR(INDEX(FRONTEIRA!$L:$L,MATCH(A266,FRONTEIRA!$B:$B,0)),""))</f>
        <v/>
      </c>
      <c r="CC266" s="7" t="str">
        <f>IF(A266="","",IF(COUNTIFS(OCORRENCIAS!$B$2:$B$2000,A266,OCORRENCIAS!$Z$2:$Z$2000,"Sim")&gt;0,"Sim","Não"))</f>
        <v/>
      </c>
      <c r="CD266" s="7" t="str">
        <f t="shared" si="78"/>
        <v/>
      </c>
      <c r="CE266" s="7"/>
      <c r="CF266" s="7" t="str">
        <f t="shared" ca="1" si="79"/>
        <v xml:space="preserve">Motorista GR; Motorista seguradora; Veículo GR; Checklist; Espelhamento; SMP; Averbação; </v>
      </c>
      <c r="CG266" s="7" t="str">
        <f t="shared" si="80"/>
        <v/>
      </c>
      <c r="CH266" s="7" t="str">
        <f t="shared" si="81"/>
        <v/>
      </c>
      <c r="CI266" s="7" t="str">
        <f t="shared" si="82"/>
        <v>Não</v>
      </c>
      <c r="CJ266" s="7" t="str">
        <f t="shared" si="83"/>
        <v/>
      </c>
      <c r="CK266" s="7"/>
      <c r="CL266" s="7"/>
      <c r="CM266" s="7"/>
      <c r="CN266" s="12"/>
      <c r="CO266" s="7"/>
      <c r="CP266" s="7" t="str">
        <f t="shared" ca="1" si="84"/>
        <v/>
      </c>
    </row>
    <row r="267" spans="1:94" x14ac:dyDescent="0.25">
      <c r="A267" s="7"/>
      <c r="B267" s="12"/>
      <c r="C267" s="7"/>
      <c r="D267" s="7"/>
      <c r="E267" s="7"/>
      <c r="F267" s="7" t="str">
        <f>IF(C267="","",IFERROR(INDEX(VEICULOS!$C:$C,MATCH(C267,VEICULOS!$A:$A,0)),"?")&amp;IF(D267="",""," + "&amp;IFERROR(INDEX(VEICULOS!$C:$C,MATCH(D267,VEICULOS!$A:$A,0)),"?"))&amp;IF(E267="",""," + "&amp;IFERROR(INDEX(VEICULOS!$C:$C,MATCH(E267,VEICULOS!$A:$A,0)),"?")))</f>
        <v/>
      </c>
      <c r="G267" s="7" t="str">
        <f>IF(C267="","",IFERROR(INDEX(VEICULOS!$I:$I,MATCH(C267,VEICULOS!$A:$A,0)),"Não cadastrado"))</f>
        <v/>
      </c>
      <c r="H267" s="7"/>
      <c r="I267" s="7" t="str">
        <f>IF(H267="","",IFERROR(INDEX(MOTORISTAS!$B:$B,MATCH(H267,MOTORISTAS!$A:$A,0)),"Não cadastrado"))</f>
        <v/>
      </c>
      <c r="J267" s="7"/>
      <c r="K267" s="7"/>
      <c r="L267" s="7" t="str">
        <f>IF(K267="","",IFERROR(INDEX(MOTORISTAS!$B:$B,MATCH(K267,MOTORISTAS!$A:$A,0)),"Não cadastrado"))</f>
        <v/>
      </c>
      <c r="M267" s="7" t="str">
        <f>IF(H267="","",IFERROR(INDEX(MOTORISTAS!$AA:$AA,MATCH(H267,MOTORISTAS!$A:$A,0)),"Não cadastrado"))</f>
        <v/>
      </c>
      <c r="N267" s="7" t="str">
        <f>IF(H267="","",IF(COUNTIFS(CONSULTAS!$C$2:$C$2000,H267,CONSULTAS!$E$2:$E$2000,"GR",CONSULTAS!$S$2:$S$2000,"Sim")&gt;0,"Sim","Não"))</f>
        <v/>
      </c>
      <c r="O267" s="7" t="str">
        <f>IF(H267="","",IFERROR(INDEX(CONSULTAS!$L:$L,MATCH(H267&amp;"#GR",CONSULTAS!$T:$T,0)),"—"))</f>
        <v/>
      </c>
      <c r="P267" s="13" t="str">
        <f>IF(H267="","",IFERROR(INDEX(CONSULTAS!$Q:$Q,MATCH(H267&amp;"#GR",CONSULTAS!$T:$T,0)),""))</f>
        <v/>
      </c>
      <c r="Q267" s="7" t="str">
        <f>IF(H267="","",IF(COUNTIFS(CONSULTAS!$C$2:$C$2000,H267,CONSULTAS!$E$2:$E$2000,"Seguradora",CONSULTAS!$S$2:$S$2000,"Sim")&gt;0,"Sim","Não"))</f>
        <v/>
      </c>
      <c r="R267" s="7" t="str">
        <f>IF(H267="","",IFERROR(INDEX(CONSULTAS!$L:$L,MATCH(H267&amp;"#Seguradora",CONSULTAS!$T:$T,0)),"—"))</f>
        <v/>
      </c>
      <c r="S267" s="13" t="str">
        <f>IF(H267="","",IFERROR(INDEX(CONSULTAS!$Q:$Q,MATCH(H267&amp;"#Seguradora",CONSULTAS!$T:$T,0)),""))</f>
        <v/>
      </c>
      <c r="T267" s="10" t="str">
        <f>IF(H267="","",IFERROR(INDEX(CONSULTAS!$N:$N,MATCH(H267&amp;"#GR",CONSULTAS!$T:$T,0)),""))</f>
        <v/>
      </c>
      <c r="U267" s="7" t="str">
        <f>IF(K267="","N/A",IF(AND(COUNTIFS(CONSULTAS!$C$2:$C$2000,K267,CONSULTAS!$E$2:$E$2000,"GR",CONSULTAS!$S$2:$S$2000,"Sim")&gt;0,COUNTIFS(CONSULTAS!$C$2:$C$2000,K267,CONSULTAS!$E$2:$E$2000,"Seguradora",CONSULTAS!$S$2:$S$2000,"Sim")&gt;0),"Sim","Não"))</f>
        <v>N/A</v>
      </c>
      <c r="V267" s="7" t="str">
        <f>IF(C267="","",IFERROR(INDEX(VEICULOS!$X:$X,MATCH(C267,VEICULOS!$A:$A,0)),"Não"))</f>
        <v/>
      </c>
      <c r="W267" s="7"/>
      <c r="X267" s="7"/>
      <c r="Y267" s="7"/>
      <c r="Z267" s="10"/>
      <c r="AA267" s="7"/>
      <c r="AB267" s="10" t="str">
        <f t="shared" si="68"/>
        <v/>
      </c>
      <c r="AC267" s="7">
        <f>IF(OR(Y267="",AB267=""),0,SUMPRODUCT((PGR_REGRAS!$C$2:$C$61=Y267)*(PGR_REGRAS!$D$2:$D$61&lt;=AB267)*(PGR_REGRAS!$E$2:$E$61&gt;=AB267)*(PGR_REGRAS!$C$2:$C$61&lt;&gt;"")*ROW(PGR_REGRAS!$C$2:$C$61)))</f>
        <v>0</v>
      </c>
      <c r="AD267" s="7" t="str">
        <f>IF(AC267=0,IF(Y267="","","Sem regra - consultar seguradora"),INDEX(PGR_REGRAS!$A:$A,AC267))</f>
        <v/>
      </c>
      <c r="AE267" s="7" t="str">
        <f>IF(AC267=0,"",INDEX(PGR_REGRAS!$T:$T,AC267))</f>
        <v/>
      </c>
      <c r="AF267" s="7" t="str">
        <f>IF(AC267=0,"",INDEX(PGR_REGRAS!$I:$I,AC267))</f>
        <v/>
      </c>
      <c r="AG267" s="7" t="str">
        <f>IF(AC267=0,"",INDEX(PGR_REGRAS!$K:$K,AC267))</f>
        <v/>
      </c>
      <c r="AH267" s="7" t="str">
        <f t="shared" si="69"/>
        <v/>
      </c>
      <c r="AI267" s="7"/>
      <c r="AJ267" s="7"/>
      <c r="AK267" s="7"/>
      <c r="AL267" s="7"/>
      <c r="AM267" s="7"/>
      <c r="AN267" s="7"/>
      <c r="AO267" s="13"/>
      <c r="AP267" s="12"/>
      <c r="AQ267" s="12"/>
      <c r="AR267" s="7" t="str">
        <f>IF(C267="","",IFERROR(INDEX(RASTREADORES!$F:$F,MATCH(C267&amp;"#Principal",RASTREADORES!$Y:$Y,0))&amp;" ("&amp;INDEX(RASTREADORES!$G:$G,MATCH(C267&amp;"#Principal",RASTREADORES!$Y:$Y,0))&amp;")","Sem rastreador principal"))</f>
        <v/>
      </c>
      <c r="AS267" s="7" t="str">
        <f>IF(C267="","",IFERROR(INDEX(RASTREADORES!$H:$H,MATCH(C267&amp;"#Principal",RASTREADORES!$Y:$Y,0)),"—"))</f>
        <v/>
      </c>
      <c r="AT267" s="7" t="str">
        <f>IF(C267="","",IFERROR(INDEX(RASTREADORES!$A:$A,MATCH(C267&amp;"#Redundante",RASTREADORES!$Y:$Y,0)),IFERROR(INDEX(RASTREADORES!$A:$A,MATCH(C267&amp;"#Isca retornável",RASTREADORES!$Y:$Y,0)),IFERROR(INDEX(RASTREADORES!$A:$A,MATCH(C267&amp;"#Isca descartável",RASTREADORES!$Y:$Y,0)),"Nenhum"))))</f>
        <v/>
      </c>
      <c r="AU267" s="7" t="str">
        <f>IF(C267="","",IFERROR(INDEX(RASTREADORES!$L:$L,MATCH(C267&amp;"#Principal",RASTREADORES!$Y:$Y,0)),""))</f>
        <v/>
      </c>
      <c r="AV267" s="7" t="str">
        <f>IF(C267="","",IF(COUNTIFS(ESPELHAMENTOS!$B$2:$B$2000,C267,ESPELHAMENTOS!$O$2:$O$2000,"Sim")&gt;0,"Sim","Não"))</f>
        <v/>
      </c>
      <c r="AW267" s="7" t="str">
        <f>IF(C267="","",COUNTIFS(ESPELHAMENTOS!$B$2:$B$2000,C267,ESPELHAMENTOS!$O$2:$O$2000,"Sim"))</f>
        <v/>
      </c>
      <c r="AX267" s="7" t="str">
        <f>IF(C267="","",IF(COUNTIFS(ESPELHAMENTOS!$B$2:$B$2000,C267,ESPELHAMENTOS!$O$2:$O$2000,"Sim",ESPELHAMENTOS!$E$2:$E$2000,"GR transportadora")&gt;0,"Sim","Não"))</f>
        <v/>
      </c>
      <c r="AY267" s="7" t="str">
        <f>IF(OR(AQ267="",C267=""),"",IFERROR(ROUND((AQ267-SUMPRODUCT(MIN((ESPELHAMENTOS!$C$2:$C$2000=A267)*ESPELHAMENTOS!$H$2:$H$2000+(ESPELHAMENTOS!$C$2:$C$2000&lt;&gt;A267)*99999)))*24,1),""))</f>
        <v/>
      </c>
      <c r="AZ267" s="7" t="str">
        <f ca="1">IF(C267="","",IF(COUNTIFS(CHECKLISTS!$B$2:$B$2000,C267,CHECKLISTS!$AH$2:$AH$2000,"Válido",CHECKLISTS!$AG$2:$AG$2000,"&gt;="&amp;INT(IF(AO267="",TODAY(),AO267)))+COUNTIFS(CHECKLISTS!$B$2:$B$2000,C267,CHECKLISTS!$AH$2:$AH$2000,"Vence &lt;=7d",CHECKLISTS!$AG$2:$AG$2000,"&gt;="&amp;INT(IF(AO267="",TODAY(),AO267)))&gt;0,"Sim","Não"))</f>
        <v/>
      </c>
      <c r="BA267" s="13" t="str">
        <f>IF(C267="","",IF(COUNTIFS(CHECKLISTS!$B$2:$B$2000,C267,CHECKLISTS!$AF$2:$AF$2000,"Aprovado")=0,"",SUMPRODUCT(MAX((CHECKLISTS!$B$2:$B$2000=C267)*CHECKLISTS!$AG$2:$AG$2000))))</f>
        <v/>
      </c>
      <c r="BB267" s="7" t="str">
        <f>IF(A267="","",IF(COUNTIFS(SMP!$B$2:$B$2000,A267,SMP!$I$2:$I$2000,"Liberada")+COUNTIFS(SMP!$B$2:$B$2000,A267,SMP!$I$2:$I$2000,"Em andamento")+COUNTIFS(SMP!$B$2:$B$2000,A267,SMP!$I$2:$I$2000,"Finalizada")&gt;0,"Sim","Não"))</f>
        <v/>
      </c>
      <c r="BC267" s="7" t="str">
        <f>IF(A267="","",IFERROR(INDEX(SMP!$A:$A,MATCH(A267,SMP!$B:$B,0)),"—"))</f>
        <v/>
      </c>
      <c r="BD267" s="7" t="str">
        <f>IF(A267="","",IFERROR(INDEX(SMP!$I:$I,MATCH(A267,SMP!$B:$B,0)),"Não aberta"))</f>
        <v/>
      </c>
      <c r="BE267" s="7" t="str">
        <f>IF(A267="","",IFERROR(INDEX(SMP!$D:$D,MATCH(A267,SMP!$B:$B,0)),""))</f>
        <v/>
      </c>
      <c r="BF267" s="7" t="str">
        <f>IF(A267="","",IF(COUNTIFS(AVERBACOES!$B$2:$B$2000,A267,AVERBACOES!$Q$2:$Q$2000,"Averbado completo")+COUNTIFS(AVERBACOES!$B$2:$B$2000,A267,AVERBACOES!$Q$2:$Q$2000,"Averbado CRT")+COUNTIFS(AVERBACOES!$B$2:$B$2000,A267,AVERBACOES!$Q$2:$Q$2000,"Averbado CT-e")+COUNTIFS(AVERBACOES!$B$2:$B$2000,A267,AVERBACOES!$Q$2:$Q$2000,"Averbado MDF-e")+COUNTIFS(AVERBACOES!$B$2:$B$2000,A267,AVERBACOES!$Q$2:$Q$2000,"Averbado pelo embarcador")&gt;0,"Sim","Não"))</f>
        <v/>
      </c>
      <c r="BG267" s="7" t="str">
        <f>IF(A267="","",IFERROR(INDEX(AVERBACOES!$L:$L,MATCH(A267,AVERBACOES!$B:$B,0)),"—"))</f>
        <v/>
      </c>
      <c r="BH267" s="7"/>
      <c r="BI267" s="7"/>
      <c r="BJ267" s="7"/>
      <c r="BK267" s="7"/>
      <c r="BL267" s="7"/>
      <c r="BM267" s="7">
        <f t="shared" si="70"/>
        <v>0</v>
      </c>
      <c r="BN267" s="7" t="str">
        <f t="shared" si="71"/>
        <v/>
      </c>
      <c r="BO267" s="7" t="str">
        <f t="shared" si="72"/>
        <v/>
      </c>
      <c r="BP267" s="7" t="str">
        <f t="shared" si="73"/>
        <v/>
      </c>
      <c r="BQ267" s="7" t="str">
        <f t="shared" si="74"/>
        <v/>
      </c>
      <c r="BR267" s="12"/>
      <c r="BS267" s="7" t="str">
        <f t="shared" si="75"/>
        <v/>
      </c>
      <c r="BT267" s="7" t="str">
        <f>IF(C267="","",IF(BV267=0,"Sem posição registrada",IFERROR(INDEX(POSICOES!$E:$E,MATCH(C267&amp;"#"&amp;ROUND(BV267*1440,0),POSICOES!$R:$R,0)),"?")))</f>
        <v/>
      </c>
      <c r="BU267" s="7" t="str">
        <f>IF(OR(C267="",BV267=0),"",IFERROR(INDEX(POSICOES!$F:$F,MATCH(C267&amp;"#"&amp;ROUND(BV267*1440,0),POSICOES!$R:$R,0))&amp;"/"&amp;INDEX(POSICOES!$G:$G,MATCH(C267&amp;"#"&amp;ROUND(BV267*1440,0),POSICOES!$R:$R,0))&amp;" - "&amp;INDEX(POSICOES!$H:$H,MATCH(C267&amp;"#"&amp;ROUND(BV267*1440,0),POSICOES!$R:$R,0)),""))</f>
        <v/>
      </c>
      <c r="BV267" s="14">
        <f>IF(C267="",0,SUMPRODUCT(MAX((POSICOES!$C$2:$C$3000=C267)*POSICOES!$B$2:$B$3000)))</f>
        <v>0</v>
      </c>
      <c r="BW267" s="7" t="str">
        <f t="shared" ca="1" si="76"/>
        <v/>
      </c>
      <c r="BX267" s="7" t="str">
        <f t="shared" ca="1" si="77"/>
        <v/>
      </c>
      <c r="BY267" s="12"/>
      <c r="BZ267" s="12"/>
      <c r="CA267" s="7" t="str">
        <f>IF(A267="","",IF(COUNTIFS(FRONTEIRA!$B$2:$B$2000,A267,FRONTEIRA!$AA$2:$AA$2000,"Sim")=0,"",ROUND(SUMIFS(FRONTEIRA!$Y$2:$Y$2000,FRONTEIRA!$B$2:$B$2000,A267,FRONTEIRA!$AA$2:$AA$2000,"Sim"),1)))</f>
        <v/>
      </c>
      <c r="CB267" s="7" t="str">
        <f>IF(A267="","",IFERROR(INDEX(FRONTEIRA!$L:$L,MATCH(A267,FRONTEIRA!$B:$B,0)),""))</f>
        <v/>
      </c>
      <c r="CC267" s="7" t="str">
        <f>IF(A267="","",IF(COUNTIFS(OCORRENCIAS!$B$2:$B$2000,A267,OCORRENCIAS!$Z$2:$Z$2000,"Sim")&gt;0,"Sim","Não"))</f>
        <v/>
      </c>
      <c r="CD267" s="7" t="str">
        <f t="shared" si="78"/>
        <v/>
      </c>
      <c r="CE267" s="7"/>
      <c r="CF267" s="7" t="str">
        <f t="shared" ca="1" si="79"/>
        <v xml:space="preserve">Motorista GR; Motorista seguradora; Veículo GR; Checklist; Espelhamento; SMP; Averbação; </v>
      </c>
      <c r="CG267" s="7" t="str">
        <f t="shared" si="80"/>
        <v/>
      </c>
      <c r="CH267" s="7" t="str">
        <f t="shared" si="81"/>
        <v/>
      </c>
      <c r="CI267" s="7" t="str">
        <f t="shared" si="82"/>
        <v>Não</v>
      </c>
      <c r="CJ267" s="7" t="str">
        <f t="shared" si="83"/>
        <v/>
      </c>
      <c r="CK267" s="7"/>
      <c r="CL267" s="7"/>
      <c r="CM267" s="7"/>
      <c r="CN267" s="12"/>
      <c r="CO267" s="7"/>
      <c r="CP267" s="7" t="str">
        <f t="shared" ca="1" si="84"/>
        <v/>
      </c>
    </row>
    <row r="268" spans="1:94" x14ac:dyDescent="0.25">
      <c r="A268" s="7"/>
      <c r="B268" s="12"/>
      <c r="C268" s="7"/>
      <c r="D268" s="7"/>
      <c r="E268" s="7"/>
      <c r="F268" s="7" t="str">
        <f>IF(C268="","",IFERROR(INDEX(VEICULOS!$C:$C,MATCH(C268,VEICULOS!$A:$A,0)),"?")&amp;IF(D268="",""," + "&amp;IFERROR(INDEX(VEICULOS!$C:$C,MATCH(D268,VEICULOS!$A:$A,0)),"?"))&amp;IF(E268="",""," + "&amp;IFERROR(INDEX(VEICULOS!$C:$C,MATCH(E268,VEICULOS!$A:$A,0)),"?")))</f>
        <v/>
      </c>
      <c r="G268" s="7" t="str">
        <f>IF(C268="","",IFERROR(INDEX(VEICULOS!$I:$I,MATCH(C268,VEICULOS!$A:$A,0)),"Não cadastrado"))</f>
        <v/>
      </c>
      <c r="H268" s="7"/>
      <c r="I268" s="7" t="str">
        <f>IF(H268="","",IFERROR(INDEX(MOTORISTAS!$B:$B,MATCH(H268,MOTORISTAS!$A:$A,0)),"Não cadastrado"))</f>
        <v/>
      </c>
      <c r="J268" s="7"/>
      <c r="K268" s="7"/>
      <c r="L268" s="7" t="str">
        <f>IF(K268="","",IFERROR(INDEX(MOTORISTAS!$B:$B,MATCH(K268,MOTORISTAS!$A:$A,0)),"Não cadastrado"))</f>
        <v/>
      </c>
      <c r="M268" s="7" t="str">
        <f>IF(H268="","",IFERROR(INDEX(MOTORISTAS!$AA:$AA,MATCH(H268,MOTORISTAS!$A:$A,0)),"Não cadastrado"))</f>
        <v/>
      </c>
      <c r="N268" s="7" t="str">
        <f>IF(H268="","",IF(COUNTIFS(CONSULTAS!$C$2:$C$2000,H268,CONSULTAS!$E$2:$E$2000,"GR",CONSULTAS!$S$2:$S$2000,"Sim")&gt;0,"Sim","Não"))</f>
        <v/>
      </c>
      <c r="O268" s="7" t="str">
        <f>IF(H268="","",IFERROR(INDEX(CONSULTAS!$L:$L,MATCH(H268&amp;"#GR",CONSULTAS!$T:$T,0)),"—"))</f>
        <v/>
      </c>
      <c r="P268" s="13" t="str">
        <f>IF(H268="","",IFERROR(INDEX(CONSULTAS!$Q:$Q,MATCH(H268&amp;"#GR",CONSULTAS!$T:$T,0)),""))</f>
        <v/>
      </c>
      <c r="Q268" s="7" t="str">
        <f>IF(H268="","",IF(COUNTIFS(CONSULTAS!$C$2:$C$2000,H268,CONSULTAS!$E$2:$E$2000,"Seguradora",CONSULTAS!$S$2:$S$2000,"Sim")&gt;0,"Sim","Não"))</f>
        <v/>
      </c>
      <c r="R268" s="7" t="str">
        <f>IF(H268="","",IFERROR(INDEX(CONSULTAS!$L:$L,MATCH(H268&amp;"#Seguradora",CONSULTAS!$T:$T,0)),"—"))</f>
        <v/>
      </c>
      <c r="S268" s="13" t="str">
        <f>IF(H268="","",IFERROR(INDEX(CONSULTAS!$Q:$Q,MATCH(H268&amp;"#Seguradora",CONSULTAS!$T:$T,0)),""))</f>
        <v/>
      </c>
      <c r="T268" s="10" t="str">
        <f>IF(H268="","",IFERROR(INDEX(CONSULTAS!$N:$N,MATCH(H268&amp;"#GR",CONSULTAS!$T:$T,0)),""))</f>
        <v/>
      </c>
      <c r="U268" s="7" t="str">
        <f>IF(K268="","N/A",IF(AND(COUNTIFS(CONSULTAS!$C$2:$C$2000,K268,CONSULTAS!$E$2:$E$2000,"GR",CONSULTAS!$S$2:$S$2000,"Sim")&gt;0,COUNTIFS(CONSULTAS!$C$2:$C$2000,K268,CONSULTAS!$E$2:$E$2000,"Seguradora",CONSULTAS!$S$2:$S$2000,"Sim")&gt;0),"Sim","Não"))</f>
        <v>N/A</v>
      </c>
      <c r="V268" s="7" t="str">
        <f>IF(C268="","",IFERROR(INDEX(VEICULOS!$X:$X,MATCH(C268,VEICULOS!$A:$A,0)),"Não"))</f>
        <v/>
      </c>
      <c r="W268" s="7"/>
      <c r="X268" s="7"/>
      <c r="Y268" s="7"/>
      <c r="Z268" s="10"/>
      <c r="AA268" s="7"/>
      <c r="AB268" s="10" t="str">
        <f t="shared" si="68"/>
        <v/>
      </c>
      <c r="AC268" s="7">
        <f>IF(OR(Y268="",AB268=""),0,SUMPRODUCT((PGR_REGRAS!$C$2:$C$61=Y268)*(PGR_REGRAS!$D$2:$D$61&lt;=AB268)*(PGR_REGRAS!$E$2:$E$61&gt;=AB268)*(PGR_REGRAS!$C$2:$C$61&lt;&gt;"")*ROW(PGR_REGRAS!$C$2:$C$61)))</f>
        <v>0</v>
      </c>
      <c r="AD268" s="7" t="str">
        <f>IF(AC268=0,IF(Y268="","","Sem regra - consultar seguradora"),INDEX(PGR_REGRAS!$A:$A,AC268))</f>
        <v/>
      </c>
      <c r="AE268" s="7" t="str">
        <f>IF(AC268=0,"",INDEX(PGR_REGRAS!$T:$T,AC268))</f>
        <v/>
      </c>
      <c r="AF268" s="7" t="str">
        <f>IF(AC268=0,"",INDEX(PGR_REGRAS!$I:$I,AC268))</f>
        <v/>
      </c>
      <c r="AG268" s="7" t="str">
        <f>IF(AC268=0,"",INDEX(PGR_REGRAS!$K:$K,AC268))</f>
        <v/>
      </c>
      <c r="AH268" s="7" t="str">
        <f t="shared" si="69"/>
        <v/>
      </c>
      <c r="AI268" s="7"/>
      <c r="AJ268" s="7"/>
      <c r="AK268" s="7"/>
      <c r="AL268" s="7"/>
      <c r="AM268" s="7"/>
      <c r="AN268" s="7"/>
      <c r="AO268" s="13"/>
      <c r="AP268" s="12"/>
      <c r="AQ268" s="12"/>
      <c r="AR268" s="7" t="str">
        <f>IF(C268="","",IFERROR(INDEX(RASTREADORES!$F:$F,MATCH(C268&amp;"#Principal",RASTREADORES!$Y:$Y,0))&amp;" ("&amp;INDEX(RASTREADORES!$G:$G,MATCH(C268&amp;"#Principal",RASTREADORES!$Y:$Y,0))&amp;")","Sem rastreador principal"))</f>
        <v/>
      </c>
      <c r="AS268" s="7" t="str">
        <f>IF(C268="","",IFERROR(INDEX(RASTREADORES!$H:$H,MATCH(C268&amp;"#Principal",RASTREADORES!$Y:$Y,0)),"—"))</f>
        <v/>
      </c>
      <c r="AT268" s="7" t="str">
        <f>IF(C268="","",IFERROR(INDEX(RASTREADORES!$A:$A,MATCH(C268&amp;"#Redundante",RASTREADORES!$Y:$Y,0)),IFERROR(INDEX(RASTREADORES!$A:$A,MATCH(C268&amp;"#Isca retornável",RASTREADORES!$Y:$Y,0)),IFERROR(INDEX(RASTREADORES!$A:$A,MATCH(C268&amp;"#Isca descartável",RASTREADORES!$Y:$Y,0)),"Nenhum"))))</f>
        <v/>
      </c>
      <c r="AU268" s="7" t="str">
        <f>IF(C268="","",IFERROR(INDEX(RASTREADORES!$L:$L,MATCH(C268&amp;"#Principal",RASTREADORES!$Y:$Y,0)),""))</f>
        <v/>
      </c>
      <c r="AV268" s="7" t="str">
        <f>IF(C268="","",IF(COUNTIFS(ESPELHAMENTOS!$B$2:$B$2000,C268,ESPELHAMENTOS!$O$2:$O$2000,"Sim")&gt;0,"Sim","Não"))</f>
        <v/>
      </c>
      <c r="AW268" s="7" t="str">
        <f>IF(C268="","",COUNTIFS(ESPELHAMENTOS!$B$2:$B$2000,C268,ESPELHAMENTOS!$O$2:$O$2000,"Sim"))</f>
        <v/>
      </c>
      <c r="AX268" s="7" t="str">
        <f>IF(C268="","",IF(COUNTIFS(ESPELHAMENTOS!$B$2:$B$2000,C268,ESPELHAMENTOS!$O$2:$O$2000,"Sim",ESPELHAMENTOS!$E$2:$E$2000,"GR transportadora")&gt;0,"Sim","Não"))</f>
        <v/>
      </c>
      <c r="AY268" s="7" t="str">
        <f>IF(OR(AQ268="",C268=""),"",IFERROR(ROUND((AQ268-SUMPRODUCT(MIN((ESPELHAMENTOS!$C$2:$C$2000=A268)*ESPELHAMENTOS!$H$2:$H$2000+(ESPELHAMENTOS!$C$2:$C$2000&lt;&gt;A268)*99999)))*24,1),""))</f>
        <v/>
      </c>
      <c r="AZ268" s="7" t="str">
        <f ca="1">IF(C268="","",IF(COUNTIFS(CHECKLISTS!$B$2:$B$2000,C268,CHECKLISTS!$AH$2:$AH$2000,"Válido",CHECKLISTS!$AG$2:$AG$2000,"&gt;="&amp;INT(IF(AO268="",TODAY(),AO268)))+COUNTIFS(CHECKLISTS!$B$2:$B$2000,C268,CHECKLISTS!$AH$2:$AH$2000,"Vence &lt;=7d",CHECKLISTS!$AG$2:$AG$2000,"&gt;="&amp;INT(IF(AO268="",TODAY(),AO268)))&gt;0,"Sim","Não"))</f>
        <v/>
      </c>
      <c r="BA268" s="13" t="str">
        <f>IF(C268="","",IF(COUNTIFS(CHECKLISTS!$B$2:$B$2000,C268,CHECKLISTS!$AF$2:$AF$2000,"Aprovado")=0,"",SUMPRODUCT(MAX((CHECKLISTS!$B$2:$B$2000=C268)*CHECKLISTS!$AG$2:$AG$2000))))</f>
        <v/>
      </c>
      <c r="BB268" s="7" t="str">
        <f>IF(A268="","",IF(COUNTIFS(SMP!$B$2:$B$2000,A268,SMP!$I$2:$I$2000,"Liberada")+COUNTIFS(SMP!$B$2:$B$2000,A268,SMP!$I$2:$I$2000,"Em andamento")+COUNTIFS(SMP!$B$2:$B$2000,A268,SMP!$I$2:$I$2000,"Finalizada")&gt;0,"Sim","Não"))</f>
        <v/>
      </c>
      <c r="BC268" s="7" t="str">
        <f>IF(A268="","",IFERROR(INDEX(SMP!$A:$A,MATCH(A268,SMP!$B:$B,0)),"—"))</f>
        <v/>
      </c>
      <c r="BD268" s="7" t="str">
        <f>IF(A268="","",IFERROR(INDEX(SMP!$I:$I,MATCH(A268,SMP!$B:$B,0)),"Não aberta"))</f>
        <v/>
      </c>
      <c r="BE268" s="7" t="str">
        <f>IF(A268="","",IFERROR(INDEX(SMP!$D:$D,MATCH(A268,SMP!$B:$B,0)),""))</f>
        <v/>
      </c>
      <c r="BF268" s="7" t="str">
        <f>IF(A268="","",IF(COUNTIFS(AVERBACOES!$B$2:$B$2000,A268,AVERBACOES!$Q$2:$Q$2000,"Averbado completo")+COUNTIFS(AVERBACOES!$B$2:$B$2000,A268,AVERBACOES!$Q$2:$Q$2000,"Averbado CRT")+COUNTIFS(AVERBACOES!$B$2:$B$2000,A268,AVERBACOES!$Q$2:$Q$2000,"Averbado CT-e")+COUNTIFS(AVERBACOES!$B$2:$B$2000,A268,AVERBACOES!$Q$2:$Q$2000,"Averbado MDF-e")+COUNTIFS(AVERBACOES!$B$2:$B$2000,A268,AVERBACOES!$Q$2:$Q$2000,"Averbado pelo embarcador")&gt;0,"Sim","Não"))</f>
        <v/>
      </c>
      <c r="BG268" s="7" t="str">
        <f>IF(A268="","",IFERROR(INDEX(AVERBACOES!$L:$L,MATCH(A268,AVERBACOES!$B:$B,0)),"—"))</f>
        <v/>
      </c>
      <c r="BH268" s="7"/>
      <c r="BI268" s="7"/>
      <c r="BJ268" s="7"/>
      <c r="BK268" s="7"/>
      <c r="BL268" s="7"/>
      <c r="BM268" s="7">
        <f t="shared" si="70"/>
        <v>0</v>
      </c>
      <c r="BN268" s="7" t="str">
        <f t="shared" si="71"/>
        <v/>
      </c>
      <c r="BO268" s="7" t="str">
        <f t="shared" si="72"/>
        <v/>
      </c>
      <c r="BP268" s="7" t="str">
        <f t="shared" si="73"/>
        <v/>
      </c>
      <c r="BQ268" s="7" t="str">
        <f t="shared" si="74"/>
        <v/>
      </c>
      <c r="BR268" s="12"/>
      <c r="BS268" s="7" t="str">
        <f t="shared" si="75"/>
        <v/>
      </c>
      <c r="BT268" s="7" t="str">
        <f>IF(C268="","",IF(BV268=0,"Sem posição registrada",IFERROR(INDEX(POSICOES!$E:$E,MATCH(C268&amp;"#"&amp;ROUND(BV268*1440,0),POSICOES!$R:$R,0)),"?")))</f>
        <v/>
      </c>
      <c r="BU268" s="7" t="str">
        <f>IF(OR(C268="",BV268=0),"",IFERROR(INDEX(POSICOES!$F:$F,MATCH(C268&amp;"#"&amp;ROUND(BV268*1440,0),POSICOES!$R:$R,0))&amp;"/"&amp;INDEX(POSICOES!$G:$G,MATCH(C268&amp;"#"&amp;ROUND(BV268*1440,0),POSICOES!$R:$R,0))&amp;" - "&amp;INDEX(POSICOES!$H:$H,MATCH(C268&amp;"#"&amp;ROUND(BV268*1440,0),POSICOES!$R:$R,0)),""))</f>
        <v/>
      </c>
      <c r="BV268" s="14">
        <f>IF(C268="",0,SUMPRODUCT(MAX((POSICOES!$C$2:$C$3000=C268)*POSICOES!$B$2:$B$3000)))</f>
        <v>0</v>
      </c>
      <c r="BW268" s="7" t="str">
        <f t="shared" ca="1" si="76"/>
        <v/>
      </c>
      <c r="BX268" s="7" t="str">
        <f t="shared" ca="1" si="77"/>
        <v/>
      </c>
      <c r="BY268" s="12"/>
      <c r="BZ268" s="12"/>
      <c r="CA268" s="7" t="str">
        <f>IF(A268="","",IF(COUNTIFS(FRONTEIRA!$B$2:$B$2000,A268,FRONTEIRA!$AA$2:$AA$2000,"Sim")=0,"",ROUND(SUMIFS(FRONTEIRA!$Y$2:$Y$2000,FRONTEIRA!$B$2:$B$2000,A268,FRONTEIRA!$AA$2:$AA$2000,"Sim"),1)))</f>
        <v/>
      </c>
      <c r="CB268" s="7" t="str">
        <f>IF(A268="","",IFERROR(INDEX(FRONTEIRA!$L:$L,MATCH(A268,FRONTEIRA!$B:$B,0)),""))</f>
        <v/>
      </c>
      <c r="CC268" s="7" t="str">
        <f>IF(A268="","",IF(COUNTIFS(OCORRENCIAS!$B$2:$B$2000,A268,OCORRENCIAS!$Z$2:$Z$2000,"Sim")&gt;0,"Sim","Não"))</f>
        <v/>
      </c>
      <c r="CD268" s="7" t="str">
        <f t="shared" si="78"/>
        <v/>
      </c>
      <c r="CE268" s="7"/>
      <c r="CF268" s="7" t="str">
        <f t="shared" ca="1" si="79"/>
        <v xml:space="preserve">Motorista GR; Motorista seguradora; Veículo GR; Checklist; Espelhamento; SMP; Averbação; </v>
      </c>
      <c r="CG268" s="7" t="str">
        <f t="shared" si="80"/>
        <v/>
      </c>
      <c r="CH268" s="7" t="str">
        <f t="shared" si="81"/>
        <v/>
      </c>
      <c r="CI268" s="7" t="str">
        <f t="shared" si="82"/>
        <v>Não</v>
      </c>
      <c r="CJ268" s="7" t="str">
        <f t="shared" si="83"/>
        <v/>
      </c>
      <c r="CK268" s="7"/>
      <c r="CL268" s="7"/>
      <c r="CM268" s="7"/>
      <c r="CN268" s="12"/>
      <c r="CO268" s="7"/>
      <c r="CP268" s="7" t="str">
        <f t="shared" ca="1" si="84"/>
        <v/>
      </c>
    </row>
    <row r="269" spans="1:94" x14ac:dyDescent="0.25">
      <c r="A269" s="7"/>
      <c r="B269" s="12"/>
      <c r="C269" s="7"/>
      <c r="D269" s="7"/>
      <c r="E269" s="7"/>
      <c r="F269" s="7" t="str">
        <f>IF(C269="","",IFERROR(INDEX(VEICULOS!$C:$C,MATCH(C269,VEICULOS!$A:$A,0)),"?")&amp;IF(D269="",""," + "&amp;IFERROR(INDEX(VEICULOS!$C:$C,MATCH(D269,VEICULOS!$A:$A,0)),"?"))&amp;IF(E269="",""," + "&amp;IFERROR(INDEX(VEICULOS!$C:$C,MATCH(E269,VEICULOS!$A:$A,0)),"?")))</f>
        <v/>
      </c>
      <c r="G269" s="7" t="str">
        <f>IF(C269="","",IFERROR(INDEX(VEICULOS!$I:$I,MATCH(C269,VEICULOS!$A:$A,0)),"Não cadastrado"))</f>
        <v/>
      </c>
      <c r="H269" s="7"/>
      <c r="I269" s="7" t="str">
        <f>IF(H269="","",IFERROR(INDEX(MOTORISTAS!$B:$B,MATCH(H269,MOTORISTAS!$A:$A,0)),"Não cadastrado"))</f>
        <v/>
      </c>
      <c r="J269" s="7"/>
      <c r="K269" s="7"/>
      <c r="L269" s="7" t="str">
        <f>IF(K269="","",IFERROR(INDEX(MOTORISTAS!$B:$B,MATCH(K269,MOTORISTAS!$A:$A,0)),"Não cadastrado"))</f>
        <v/>
      </c>
      <c r="M269" s="7" t="str">
        <f>IF(H269="","",IFERROR(INDEX(MOTORISTAS!$AA:$AA,MATCH(H269,MOTORISTAS!$A:$A,0)),"Não cadastrado"))</f>
        <v/>
      </c>
      <c r="N269" s="7" t="str">
        <f>IF(H269="","",IF(COUNTIFS(CONSULTAS!$C$2:$C$2000,H269,CONSULTAS!$E$2:$E$2000,"GR",CONSULTAS!$S$2:$S$2000,"Sim")&gt;0,"Sim","Não"))</f>
        <v/>
      </c>
      <c r="O269" s="7" t="str">
        <f>IF(H269="","",IFERROR(INDEX(CONSULTAS!$L:$L,MATCH(H269&amp;"#GR",CONSULTAS!$T:$T,0)),"—"))</f>
        <v/>
      </c>
      <c r="P269" s="13" t="str">
        <f>IF(H269="","",IFERROR(INDEX(CONSULTAS!$Q:$Q,MATCH(H269&amp;"#GR",CONSULTAS!$T:$T,0)),""))</f>
        <v/>
      </c>
      <c r="Q269" s="7" t="str">
        <f>IF(H269="","",IF(COUNTIFS(CONSULTAS!$C$2:$C$2000,H269,CONSULTAS!$E$2:$E$2000,"Seguradora",CONSULTAS!$S$2:$S$2000,"Sim")&gt;0,"Sim","Não"))</f>
        <v/>
      </c>
      <c r="R269" s="7" t="str">
        <f>IF(H269="","",IFERROR(INDEX(CONSULTAS!$L:$L,MATCH(H269&amp;"#Seguradora",CONSULTAS!$T:$T,0)),"—"))</f>
        <v/>
      </c>
      <c r="S269" s="13" t="str">
        <f>IF(H269="","",IFERROR(INDEX(CONSULTAS!$Q:$Q,MATCH(H269&amp;"#Seguradora",CONSULTAS!$T:$T,0)),""))</f>
        <v/>
      </c>
      <c r="T269" s="10" t="str">
        <f>IF(H269="","",IFERROR(INDEX(CONSULTAS!$N:$N,MATCH(H269&amp;"#GR",CONSULTAS!$T:$T,0)),""))</f>
        <v/>
      </c>
      <c r="U269" s="7" t="str">
        <f>IF(K269="","N/A",IF(AND(COUNTIFS(CONSULTAS!$C$2:$C$2000,K269,CONSULTAS!$E$2:$E$2000,"GR",CONSULTAS!$S$2:$S$2000,"Sim")&gt;0,COUNTIFS(CONSULTAS!$C$2:$C$2000,K269,CONSULTAS!$E$2:$E$2000,"Seguradora",CONSULTAS!$S$2:$S$2000,"Sim")&gt;0),"Sim","Não"))</f>
        <v>N/A</v>
      </c>
      <c r="V269" s="7" t="str">
        <f>IF(C269="","",IFERROR(INDEX(VEICULOS!$X:$X,MATCH(C269,VEICULOS!$A:$A,0)),"Não"))</f>
        <v/>
      </c>
      <c r="W269" s="7"/>
      <c r="X269" s="7"/>
      <c r="Y269" s="7"/>
      <c r="Z269" s="10"/>
      <c r="AA269" s="7"/>
      <c r="AB269" s="10" t="str">
        <f t="shared" si="68"/>
        <v/>
      </c>
      <c r="AC269" s="7">
        <f>IF(OR(Y269="",AB269=""),0,SUMPRODUCT((PGR_REGRAS!$C$2:$C$61=Y269)*(PGR_REGRAS!$D$2:$D$61&lt;=AB269)*(PGR_REGRAS!$E$2:$E$61&gt;=AB269)*(PGR_REGRAS!$C$2:$C$61&lt;&gt;"")*ROW(PGR_REGRAS!$C$2:$C$61)))</f>
        <v>0</v>
      </c>
      <c r="AD269" s="7" t="str">
        <f>IF(AC269=0,IF(Y269="","","Sem regra - consultar seguradora"),INDEX(PGR_REGRAS!$A:$A,AC269))</f>
        <v/>
      </c>
      <c r="AE269" s="7" t="str">
        <f>IF(AC269=0,"",INDEX(PGR_REGRAS!$T:$T,AC269))</f>
        <v/>
      </c>
      <c r="AF269" s="7" t="str">
        <f>IF(AC269=0,"",INDEX(PGR_REGRAS!$I:$I,AC269))</f>
        <v/>
      </c>
      <c r="AG269" s="7" t="str">
        <f>IF(AC269=0,"",INDEX(PGR_REGRAS!$K:$K,AC269))</f>
        <v/>
      </c>
      <c r="AH269" s="7" t="str">
        <f t="shared" si="69"/>
        <v/>
      </c>
      <c r="AI269" s="7"/>
      <c r="AJ269" s="7"/>
      <c r="AK269" s="7"/>
      <c r="AL269" s="7"/>
      <c r="AM269" s="7"/>
      <c r="AN269" s="7"/>
      <c r="AO269" s="13"/>
      <c r="AP269" s="12"/>
      <c r="AQ269" s="12"/>
      <c r="AR269" s="7" t="str">
        <f>IF(C269="","",IFERROR(INDEX(RASTREADORES!$F:$F,MATCH(C269&amp;"#Principal",RASTREADORES!$Y:$Y,0))&amp;" ("&amp;INDEX(RASTREADORES!$G:$G,MATCH(C269&amp;"#Principal",RASTREADORES!$Y:$Y,0))&amp;")","Sem rastreador principal"))</f>
        <v/>
      </c>
      <c r="AS269" s="7" t="str">
        <f>IF(C269="","",IFERROR(INDEX(RASTREADORES!$H:$H,MATCH(C269&amp;"#Principal",RASTREADORES!$Y:$Y,0)),"—"))</f>
        <v/>
      </c>
      <c r="AT269" s="7" t="str">
        <f>IF(C269="","",IFERROR(INDEX(RASTREADORES!$A:$A,MATCH(C269&amp;"#Redundante",RASTREADORES!$Y:$Y,0)),IFERROR(INDEX(RASTREADORES!$A:$A,MATCH(C269&amp;"#Isca retornável",RASTREADORES!$Y:$Y,0)),IFERROR(INDEX(RASTREADORES!$A:$A,MATCH(C269&amp;"#Isca descartável",RASTREADORES!$Y:$Y,0)),"Nenhum"))))</f>
        <v/>
      </c>
      <c r="AU269" s="7" t="str">
        <f>IF(C269="","",IFERROR(INDEX(RASTREADORES!$L:$L,MATCH(C269&amp;"#Principal",RASTREADORES!$Y:$Y,0)),""))</f>
        <v/>
      </c>
      <c r="AV269" s="7" t="str">
        <f>IF(C269="","",IF(COUNTIFS(ESPELHAMENTOS!$B$2:$B$2000,C269,ESPELHAMENTOS!$O$2:$O$2000,"Sim")&gt;0,"Sim","Não"))</f>
        <v/>
      </c>
      <c r="AW269" s="7" t="str">
        <f>IF(C269="","",COUNTIFS(ESPELHAMENTOS!$B$2:$B$2000,C269,ESPELHAMENTOS!$O$2:$O$2000,"Sim"))</f>
        <v/>
      </c>
      <c r="AX269" s="7" t="str">
        <f>IF(C269="","",IF(COUNTIFS(ESPELHAMENTOS!$B$2:$B$2000,C269,ESPELHAMENTOS!$O$2:$O$2000,"Sim",ESPELHAMENTOS!$E$2:$E$2000,"GR transportadora")&gt;0,"Sim","Não"))</f>
        <v/>
      </c>
      <c r="AY269" s="7" t="str">
        <f>IF(OR(AQ269="",C269=""),"",IFERROR(ROUND((AQ269-SUMPRODUCT(MIN((ESPELHAMENTOS!$C$2:$C$2000=A269)*ESPELHAMENTOS!$H$2:$H$2000+(ESPELHAMENTOS!$C$2:$C$2000&lt;&gt;A269)*99999)))*24,1),""))</f>
        <v/>
      </c>
      <c r="AZ269" s="7" t="str">
        <f ca="1">IF(C269="","",IF(COUNTIFS(CHECKLISTS!$B$2:$B$2000,C269,CHECKLISTS!$AH$2:$AH$2000,"Válido",CHECKLISTS!$AG$2:$AG$2000,"&gt;="&amp;INT(IF(AO269="",TODAY(),AO269)))+COUNTIFS(CHECKLISTS!$B$2:$B$2000,C269,CHECKLISTS!$AH$2:$AH$2000,"Vence &lt;=7d",CHECKLISTS!$AG$2:$AG$2000,"&gt;="&amp;INT(IF(AO269="",TODAY(),AO269)))&gt;0,"Sim","Não"))</f>
        <v/>
      </c>
      <c r="BA269" s="13" t="str">
        <f>IF(C269="","",IF(COUNTIFS(CHECKLISTS!$B$2:$B$2000,C269,CHECKLISTS!$AF$2:$AF$2000,"Aprovado")=0,"",SUMPRODUCT(MAX((CHECKLISTS!$B$2:$B$2000=C269)*CHECKLISTS!$AG$2:$AG$2000))))</f>
        <v/>
      </c>
      <c r="BB269" s="7" t="str">
        <f>IF(A269="","",IF(COUNTIFS(SMP!$B$2:$B$2000,A269,SMP!$I$2:$I$2000,"Liberada")+COUNTIFS(SMP!$B$2:$B$2000,A269,SMP!$I$2:$I$2000,"Em andamento")+COUNTIFS(SMP!$B$2:$B$2000,A269,SMP!$I$2:$I$2000,"Finalizada")&gt;0,"Sim","Não"))</f>
        <v/>
      </c>
      <c r="BC269" s="7" t="str">
        <f>IF(A269="","",IFERROR(INDEX(SMP!$A:$A,MATCH(A269,SMP!$B:$B,0)),"—"))</f>
        <v/>
      </c>
      <c r="BD269" s="7" t="str">
        <f>IF(A269="","",IFERROR(INDEX(SMP!$I:$I,MATCH(A269,SMP!$B:$B,0)),"Não aberta"))</f>
        <v/>
      </c>
      <c r="BE269" s="7" t="str">
        <f>IF(A269="","",IFERROR(INDEX(SMP!$D:$D,MATCH(A269,SMP!$B:$B,0)),""))</f>
        <v/>
      </c>
      <c r="BF269" s="7" t="str">
        <f>IF(A269="","",IF(COUNTIFS(AVERBACOES!$B$2:$B$2000,A269,AVERBACOES!$Q$2:$Q$2000,"Averbado completo")+COUNTIFS(AVERBACOES!$B$2:$B$2000,A269,AVERBACOES!$Q$2:$Q$2000,"Averbado CRT")+COUNTIFS(AVERBACOES!$B$2:$B$2000,A269,AVERBACOES!$Q$2:$Q$2000,"Averbado CT-e")+COUNTIFS(AVERBACOES!$B$2:$B$2000,A269,AVERBACOES!$Q$2:$Q$2000,"Averbado MDF-e")+COUNTIFS(AVERBACOES!$B$2:$B$2000,A269,AVERBACOES!$Q$2:$Q$2000,"Averbado pelo embarcador")&gt;0,"Sim","Não"))</f>
        <v/>
      </c>
      <c r="BG269" s="7" t="str">
        <f>IF(A269="","",IFERROR(INDEX(AVERBACOES!$L:$L,MATCH(A269,AVERBACOES!$B:$B,0)),"—"))</f>
        <v/>
      </c>
      <c r="BH269" s="7"/>
      <c r="BI269" s="7"/>
      <c r="BJ269" s="7"/>
      <c r="BK269" s="7"/>
      <c r="BL269" s="7"/>
      <c r="BM269" s="7">
        <f t="shared" si="70"/>
        <v>0</v>
      </c>
      <c r="BN269" s="7" t="str">
        <f t="shared" si="71"/>
        <v/>
      </c>
      <c r="BO269" s="7" t="str">
        <f t="shared" si="72"/>
        <v/>
      </c>
      <c r="BP269" s="7" t="str">
        <f t="shared" si="73"/>
        <v/>
      </c>
      <c r="BQ269" s="7" t="str">
        <f t="shared" si="74"/>
        <v/>
      </c>
      <c r="BR269" s="12"/>
      <c r="BS269" s="7" t="str">
        <f t="shared" si="75"/>
        <v/>
      </c>
      <c r="BT269" s="7" t="str">
        <f>IF(C269="","",IF(BV269=0,"Sem posição registrada",IFERROR(INDEX(POSICOES!$E:$E,MATCH(C269&amp;"#"&amp;ROUND(BV269*1440,0),POSICOES!$R:$R,0)),"?")))</f>
        <v/>
      </c>
      <c r="BU269" s="7" t="str">
        <f>IF(OR(C269="",BV269=0),"",IFERROR(INDEX(POSICOES!$F:$F,MATCH(C269&amp;"#"&amp;ROUND(BV269*1440,0),POSICOES!$R:$R,0))&amp;"/"&amp;INDEX(POSICOES!$G:$G,MATCH(C269&amp;"#"&amp;ROUND(BV269*1440,0),POSICOES!$R:$R,0))&amp;" - "&amp;INDEX(POSICOES!$H:$H,MATCH(C269&amp;"#"&amp;ROUND(BV269*1440,0),POSICOES!$R:$R,0)),""))</f>
        <v/>
      </c>
      <c r="BV269" s="14">
        <f>IF(C269="",0,SUMPRODUCT(MAX((POSICOES!$C$2:$C$3000=C269)*POSICOES!$B$2:$B$3000)))</f>
        <v>0</v>
      </c>
      <c r="BW269" s="7" t="str">
        <f t="shared" ca="1" si="76"/>
        <v/>
      </c>
      <c r="BX269" s="7" t="str">
        <f t="shared" ca="1" si="77"/>
        <v/>
      </c>
      <c r="BY269" s="12"/>
      <c r="BZ269" s="12"/>
      <c r="CA269" s="7" t="str">
        <f>IF(A269="","",IF(COUNTIFS(FRONTEIRA!$B$2:$B$2000,A269,FRONTEIRA!$AA$2:$AA$2000,"Sim")=0,"",ROUND(SUMIFS(FRONTEIRA!$Y$2:$Y$2000,FRONTEIRA!$B$2:$B$2000,A269,FRONTEIRA!$AA$2:$AA$2000,"Sim"),1)))</f>
        <v/>
      </c>
      <c r="CB269" s="7" t="str">
        <f>IF(A269="","",IFERROR(INDEX(FRONTEIRA!$L:$L,MATCH(A269,FRONTEIRA!$B:$B,0)),""))</f>
        <v/>
      </c>
      <c r="CC269" s="7" t="str">
        <f>IF(A269="","",IF(COUNTIFS(OCORRENCIAS!$B$2:$B$2000,A269,OCORRENCIAS!$Z$2:$Z$2000,"Sim")&gt;0,"Sim","Não"))</f>
        <v/>
      </c>
      <c r="CD269" s="7" t="str">
        <f t="shared" si="78"/>
        <v/>
      </c>
      <c r="CE269" s="7"/>
      <c r="CF269" s="7" t="str">
        <f t="shared" ca="1" si="79"/>
        <v xml:space="preserve">Motorista GR; Motorista seguradora; Veículo GR; Checklist; Espelhamento; SMP; Averbação; </v>
      </c>
      <c r="CG269" s="7" t="str">
        <f t="shared" si="80"/>
        <v/>
      </c>
      <c r="CH269" s="7" t="str">
        <f t="shared" si="81"/>
        <v/>
      </c>
      <c r="CI269" s="7" t="str">
        <f t="shared" si="82"/>
        <v>Não</v>
      </c>
      <c r="CJ269" s="7" t="str">
        <f t="shared" si="83"/>
        <v/>
      </c>
      <c r="CK269" s="7"/>
      <c r="CL269" s="7"/>
      <c r="CM269" s="7"/>
      <c r="CN269" s="12"/>
      <c r="CO269" s="7"/>
      <c r="CP269" s="7" t="str">
        <f t="shared" ca="1" si="84"/>
        <v/>
      </c>
    </row>
    <row r="270" spans="1:94" x14ac:dyDescent="0.25">
      <c r="A270" s="7"/>
      <c r="B270" s="12"/>
      <c r="C270" s="7"/>
      <c r="D270" s="7"/>
      <c r="E270" s="7"/>
      <c r="F270" s="7" t="str">
        <f>IF(C270="","",IFERROR(INDEX(VEICULOS!$C:$C,MATCH(C270,VEICULOS!$A:$A,0)),"?")&amp;IF(D270="",""," + "&amp;IFERROR(INDEX(VEICULOS!$C:$C,MATCH(D270,VEICULOS!$A:$A,0)),"?"))&amp;IF(E270="",""," + "&amp;IFERROR(INDEX(VEICULOS!$C:$C,MATCH(E270,VEICULOS!$A:$A,0)),"?")))</f>
        <v/>
      </c>
      <c r="G270" s="7" t="str">
        <f>IF(C270="","",IFERROR(INDEX(VEICULOS!$I:$I,MATCH(C270,VEICULOS!$A:$A,0)),"Não cadastrado"))</f>
        <v/>
      </c>
      <c r="H270" s="7"/>
      <c r="I270" s="7" t="str">
        <f>IF(H270="","",IFERROR(INDEX(MOTORISTAS!$B:$B,MATCH(H270,MOTORISTAS!$A:$A,0)),"Não cadastrado"))</f>
        <v/>
      </c>
      <c r="J270" s="7"/>
      <c r="K270" s="7"/>
      <c r="L270" s="7" t="str">
        <f>IF(K270="","",IFERROR(INDEX(MOTORISTAS!$B:$B,MATCH(K270,MOTORISTAS!$A:$A,0)),"Não cadastrado"))</f>
        <v/>
      </c>
      <c r="M270" s="7" t="str">
        <f>IF(H270="","",IFERROR(INDEX(MOTORISTAS!$AA:$AA,MATCH(H270,MOTORISTAS!$A:$A,0)),"Não cadastrado"))</f>
        <v/>
      </c>
      <c r="N270" s="7" t="str">
        <f>IF(H270="","",IF(COUNTIFS(CONSULTAS!$C$2:$C$2000,H270,CONSULTAS!$E$2:$E$2000,"GR",CONSULTAS!$S$2:$S$2000,"Sim")&gt;0,"Sim","Não"))</f>
        <v/>
      </c>
      <c r="O270" s="7" t="str">
        <f>IF(H270="","",IFERROR(INDEX(CONSULTAS!$L:$L,MATCH(H270&amp;"#GR",CONSULTAS!$T:$T,0)),"—"))</f>
        <v/>
      </c>
      <c r="P270" s="13" t="str">
        <f>IF(H270="","",IFERROR(INDEX(CONSULTAS!$Q:$Q,MATCH(H270&amp;"#GR",CONSULTAS!$T:$T,0)),""))</f>
        <v/>
      </c>
      <c r="Q270" s="7" t="str">
        <f>IF(H270="","",IF(COUNTIFS(CONSULTAS!$C$2:$C$2000,H270,CONSULTAS!$E$2:$E$2000,"Seguradora",CONSULTAS!$S$2:$S$2000,"Sim")&gt;0,"Sim","Não"))</f>
        <v/>
      </c>
      <c r="R270" s="7" t="str">
        <f>IF(H270="","",IFERROR(INDEX(CONSULTAS!$L:$L,MATCH(H270&amp;"#Seguradora",CONSULTAS!$T:$T,0)),"—"))</f>
        <v/>
      </c>
      <c r="S270" s="13" t="str">
        <f>IF(H270="","",IFERROR(INDEX(CONSULTAS!$Q:$Q,MATCH(H270&amp;"#Seguradora",CONSULTAS!$T:$T,0)),""))</f>
        <v/>
      </c>
      <c r="T270" s="10" t="str">
        <f>IF(H270="","",IFERROR(INDEX(CONSULTAS!$N:$N,MATCH(H270&amp;"#GR",CONSULTAS!$T:$T,0)),""))</f>
        <v/>
      </c>
      <c r="U270" s="7" t="str">
        <f>IF(K270="","N/A",IF(AND(COUNTIFS(CONSULTAS!$C$2:$C$2000,K270,CONSULTAS!$E$2:$E$2000,"GR",CONSULTAS!$S$2:$S$2000,"Sim")&gt;0,COUNTIFS(CONSULTAS!$C$2:$C$2000,K270,CONSULTAS!$E$2:$E$2000,"Seguradora",CONSULTAS!$S$2:$S$2000,"Sim")&gt;0),"Sim","Não"))</f>
        <v>N/A</v>
      </c>
      <c r="V270" s="7" t="str">
        <f>IF(C270="","",IFERROR(INDEX(VEICULOS!$X:$X,MATCH(C270,VEICULOS!$A:$A,0)),"Não"))</f>
        <v/>
      </c>
      <c r="W270" s="7"/>
      <c r="X270" s="7"/>
      <c r="Y270" s="7"/>
      <c r="Z270" s="10"/>
      <c r="AA270" s="7"/>
      <c r="AB270" s="10" t="str">
        <f t="shared" si="68"/>
        <v/>
      </c>
      <c r="AC270" s="7">
        <f>IF(OR(Y270="",AB270=""),0,SUMPRODUCT((PGR_REGRAS!$C$2:$C$61=Y270)*(PGR_REGRAS!$D$2:$D$61&lt;=AB270)*(PGR_REGRAS!$E$2:$E$61&gt;=AB270)*(PGR_REGRAS!$C$2:$C$61&lt;&gt;"")*ROW(PGR_REGRAS!$C$2:$C$61)))</f>
        <v>0</v>
      </c>
      <c r="AD270" s="7" t="str">
        <f>IF(AC270=0,IF(Y270="","","Sem regra - consultar seguradora"),INDEX(PGR_REGRAS!$A:$A,AC270))</f>
        <v/>
      </c>
      <c r="AE270" s="7" t="str">
        <f>IF(AC270=0,"",INDEX(PGR_REGRAS!$T:$T,AC270))</f>
        <v/>
      </c>
      <c r="AF270" s="7" t="str">
        <f>IF(AC270=0,"",INDEX(PGR_REGRAS!$I:$I,AC270))</f>
        <v/>
      </c>
      <c r="AG270" s="7" t="str">
        <f>IF(AC270=0,"",INDEX(PGR_REGRAS!$K:$K,AC270))</f>
        <v/>
      </c>
      <c r="AH270" s="7" t="str">
        <f t="shared" si="69"/>
        <v/>
      </c>
      <c r="AI270" s="7"/>
      <c r="AJ270" s="7"/>
      <c r="AK270" s="7"/>
      <c r="AL270" s="7"/>
      <c r="AM270" s="7"/>
      <c r="AN270" s="7"/>
      <c r="AO270" s="13"/>
      <c r="AP270" s="12"/>
      <c r="AQ270" s="12"/>
      <c r="AR270" s="7" t="str">
        <f>IF(C270="","",IFERROR(INDEX(RASTREADORES!$F:$F,MATCH(C270&amp;"#Principal",RASTREADORES!$Y:$Y,0))&amp;" ("&amp;INDEX(RASTREADORES!$G:$G,MATCH(C270&amp;"#Principal",RASTREADORES!$Y:$Y,0))&amp;")","Sem rastreador principal"))</f>
        <v/>
      </c>
      <c r="AS270" s="7" t="str">
        <f>IF(C270="","",IFERROR(INDEX(RASTREADORES!$H:$H,MATCH(C270&amp;"#Principal",RASTREADORES!$Y:$Y,0)),"—"))</f>
        <v/>
      </c>
      <c r="AT270" s="7" t="str">
        <f>IF(C270="","",IFERROR(INDEX(RASTREADORES!$A:$A,MATCH(C270&amp;"#Redundante",RASTREADORES!$Y:$Y,0)),IFERROR(INDEX(RASTREADORES!$A:$A,MATCH(C270&amp;"#Isca retornável",RASTREADORES!$Y:$Y,0)),IFERROR(INDEX(RASTREADORES!$A:$A,MATCH(C270&amp;"#Isca descartável",RASTREADORES!$Y:$Y,0)),"Nenhum"))))</f>
        <v/>
      </c>
      <c r="AU270" s="7" t="str">
        <f>IF(C270="","",IFERROR(INDEX(RASTREADORES!$L:$L,MATCH(C270&amp;"#Principal",RASTREADORES!$Y:$Y,0)),""))</f>
        <v/>
      </c>
      <c r="AV270" s="7" t="str">
        <f>IF(C270="","",IF(COUNTIFS(ESPELHAMENTOS!$B$2:$B$2000,C270,ESPELHAMENTOS!$O$2:$O$2000,"Sim")&gt;0,"Sim","Não"))</f>
        <v/>
      </c>
      <c r="AW270" s="7" t="str">
        <f>IF(C270="","",COUNTIFS(ESPELHAMENTOS!$B$2:$B$2000,C270,ESPELHAMENTOS!$O$2:$O$2000,"Sim"))</f>
        <v/>
      </c>
      <c r="AX270" s="7" t="str">
        <f>IF(C270="","",IF(COUNTIFS(ESPELHAMENTOS!$B$2:$B$2000,C270,ESPELHAMENTOS!$O$2:$O$2000,"Sim",ESPELHAMENTOS!$E$2:$E$2000,"GR transportadora")&gt;0,"Sim","Não"))</f>
        <v/>
      </c>
      <c r="AY270" s="7" t="str">
        <f>IF(OR(AQ270="",C270=""),"",IFERROR(ROUND((AQ270-SUMPRODUCT(MIN((ESPELHAMENTOS!$C$2:$C$2000=A270)*ESPELHAMENTOS!$H$2:$H$2000+(ESPELHAMENTOS!$C$2:$C$2000&lt;&gt;A270)*99999)))*24,1),""))</f>
        <v/>
      </c>
      <c r="AZ270" s="7" t="str">
        <f ca="1">IF(C270="","",IF(COUNTIFS(CHECKLISTS!$B$2:$B$2000,C270,CHECKLISTS!$AH$2:$AH$2000,"Válido",CHECKLISTS!$AG$2:$AG$2000,"&gt;="&amp;INT(IF(AO270="",TODAY(),AO270)))+COUNTIFS(CHECKLISTS!$B$2:$B$2000,C270,CHECKLISTS!$AH$2:$AH$2000,"Vence &lt;=7d",CHECKLISTS!$AG$2:$AG$2000,"&gt;="&amp;INT(IF(AO270="",TODAY(),AO270)))&gt;0,"Sim","Não"))</f>
        <v/>
      </c>
      <c r="BA270" s="13" t="str">
        <f>IF(C270="","",IF(COUNTIFS(CHECKLISTS!$B$2:$B$2000,C270,CHECKLISTS!$AF$2:$AF$2000,"Aprovado")=0,"",SUMPRODUCT(MAX((CHECKLISTS!$B$2:$B$2000=C270)*CHECKLISTS!$AG$2:$AG$2000))))</f>
        <v/>
      </c>
      <c r="BB270" s="7" t="str">
        <f>IF(A270="","",IF(COUNTIFS(SMP!$B$2:$B$2000,A270,SMP!$I$2:$I$2000,"Liberada")+COUNTIFS(SMP!$B$2:$B$2000,A270,SMP!$I$2:$I$2000,"Em andamento")+COUNTIFS(SMP!$B$2:$B$2000,A270,SMP!$I$2:$I$2000,"Finalizada")&gt;0,"Sim","Não"))</f>
        <v/>
      </c>
      <c r="BC270" s="7" t="str">
        <f>IF(A270="","",IFERROR(INDEX(SMP!$A:$A,MATCH(A270,SMP!$B:$B,0)),"—"))</f>
        <v/>
      </c>
      <c r="BD270" s="7" t="str">
        <f>IF(A270="","",IFERROR(INDEX(SMP!$I:$I,MATCH(A270,SMP!$B:$B,0)),"Não aberta"))</f>
        <v/>
      </c>
      <c r="BE270" s="7" t="str">
        <f>IF(A270="","",IFERROR(INDEX(SMP!$D:$D,MATCH(A270,SMP!$B:$B,0)),""))</f>
        <v/>
      </c>
      <c r="BF270" s="7" t="str">
        <f>IF(A270="","",IF(COUNTIFS(AVERBACOES!$B$2:$B$2000,A270,AVERBACOES!$Q$2:$Q$2000,"Averbado completo")+COUNTIFS(AVERBACOES!$B$2:$B$2000,A270,AVERBACOES!$Q$2:$Q$2000,"Averbado CRT")+COUNTIFS(AVERBACOES!$B$2:$B$2000,A270,AVERBACOES!$Q$2:$Q$2000,"Averbado CT-e")+COUNTIFS(AVERBACOES!$B$2:$B$2000,A270,AVERBACOES!$Q$2:$Q$2000,"Averbado MDF-e")+COUNTIFS(AVERBACOES!$B$2:$B$2000,A270,AVERBACOES!$Q$2:$Q$2000,"Averbado pelo embarcador")&gt;0,"Sim","Não"))</f>
        <v/>
      </c>
      <c r="BG270" s="7" t="str">
        <f>IF(A270="","",IFERROR(INDEX(AVERBACOES!$L:$L,MATCH(A270,AVERBACOES!$B:$B,0)),"—"))</f>
        <v/>
      </c>
      <c r="BH270" s="7"/>
      <c r="BI270" s="7"/>
      <c r="BJ270" s="7"/>
      <c r="BK270" s="7"/>
      <c r="BL270" s="7"/>
      <c r="BM270" s="7">
        <f t="shared" si="70"/>
        <v>0</v>
      </c>
      <c r="BN270" s="7" t="str">
        <f t="shared" si="71"/>
        <v/>
      </c>
      <c r="BO270" s="7" t="str">
        <f t="shared" si="72"/>
        <v/>
      </c>
      <c r="BP270" s="7" t="str">
        <f t="shared" si="73"/>
        <v/>
      </c>
      <c r="BQ270" s="7" t="str">
        <f t="shared" si="74"/>
        <v/>
      </c>
      <c r="BR270" s="12"/>
      <c r="BS270" s="7" t="str">
        <f t="shared" si="75"/>
        <v/>
      </c>
      <c r="BT270" s="7" t="str">
        <f>IF(C270="","",IF(BV270=0,"Sem posição registrada",IFERROR(INDEX(POSICOES!$E:$E,MATCH(C270&amp;"#"&amp;ROUND(BV270*1440,0),POSICOES!$R:$R,0)),"?")))</f>
        <v/>
      </c>
      <c r="BU270" s="7" t="str">
        <f>IF(OR(C270="",BV270=0),"",IFERROR(INDEX(POSICOES!$F:$F,MATCH(C270&amp;"#"&amp;ROUND(BV270*1440,0),POSICOES!$R:$R,0))&amp;"/"&amp;INDEX(POSICOES!$G:$G,MATCH(C270&amp;"#"&amp;ROUND(BV270*1440,0),POSICOES!$R:$R,0))&amp;" - "&amp;INDEX(POSICOES!$H:$H,MATCH(C270&amp;"#"&amp;ROUND(BV270*1440,0),POSICOES!$R:$R,0)),""))</f>
        <v/>
      </c>
      <c r="BV270" s="14">
        <f>IF(C270="",0,SUMPRODUCT(MAX((POSICOES!$C$2:$C$3000=C270)*POSICOES!$B$2:$B$3000)))</f>
        <v>0</v>
      </c>
      <c r="BW270" s="7" t="str">
        <f t="shared" ca="1" si="76"/>
        <v/>
      </c>
      <c r="BX270" s="7" t="str">
        <f t="shared" ca="1" si="77"/>
        <v/>
      </c>
      <c r="BY270" s="12"/>
      <c r="BZ270" s="12"/>
      <c r="CA270" s="7" t="str">
        <f>IF(A270="","",IF(COUNTIFS(FRONTEIRA!$B$2:$B$2000,A270,FRONTEIRA!$AA$2:$AA$2000,"Sim")=0,"",ROUND(SUMIFS(FRONTEIRA!$Y$2:$Y$2000,FRONTEIRA!$B$2:$B$2000,A270,FRONTEIRA!$AA$2:$AA$2000,"Sim"),1)))</f>
        <v/>
      </c>
      <c r="CB270" s="7" t="str">
        <f>IF(A270="","",IFERROR(INDEX(FRONTEIRA!$L:$L,MATCH(A270,FRONTEIRA!$B:$B,0)),""))</f>
        <v/>
      </c>
      <c r="CC270" s="7" t="str">
        <f>IF(A270="","",IF(COUNTIFS(OCORRENCIAS!$B$2:$B$2000,A270,OCORRENCIAS!$Z$2:$Z$2000,"Sim")&gt;0,"Sim","Não"))</f>
        <v/>
      </c>
      <c r="CD270" s="7" t="str">
        <f t="shared" si="78"/>
        <v/>
      </c>
      <c r="CE270" s="7"/>
      <c r="CF270" s="7" t="str">
        <f t="shared" ca="1" si="79"/>
        <v xml:space="preserve">Motorista GR; Motorista seguradora; Veículo GR; Checklist; Espelhamento; SMP; Averbação; </v>
      </c>
      <c r="CG270" s="7" t="str">
        <f t="shared" si="80"/>
        <v/>
      </c>
      <c r="CH270" s="7" t="str">
        <f t="shared" si="81"/>
        <v/>
      </c>
      <c r="CI270" s="7" t="str">
        <f t="shared" si="82"/>
        <v>Não</v>
      </c>
      <c r="CJ270" s="7" t="str">
        <f t="shared" si="83"/>
        <v/>
      </c>
      <c r="CK270" s="7"/>
      <c r="CL270" s="7"/>
      <c r="CM270" s="7"/>
      <c r="CN270" s="12"/>
      <c r="CO270" s="7"/>
      <c r="CP270" s="7" t="str">
        <f t="shared" ca="1" si="84"/>
        <v/>
      </c>
    </row>
    <row r="271" spans="1:94" x14ac:dyDescent="0.25">
      <c r="A271" s="7"/>
      <c r="B271" s="12"/>
      <c r="C271" s="7"/>
      <c r="D271" s="7"/>
      <c r="E271" s="7"/>
      <c r="F271" s="7" t="str">
        <f>IF(C271="","",IFERROR(INDEX(VEICULOS!$C:$C,MATCH(C271,VEICULOS!$A:$A,0)),"?")&amp;IF(D271="",""," + "&amp;IFERROR(INDEX(VEICULOS!$C:$C,MATCH(D271,VEICULOS!$A:$A,0)),"?"))&amp;IF(E271="",""," + "&amp;IFERROR(INDEX(VEICULOS!$C:$C,MATCH(E271,VEICULOS!$A:$A,0)),"?")))</f>
        <v/>
      </c>
      <c r="G271" s="7" t="str">
        <f>IF(C271="","",IFERROR(INDEX(VEICULOS!$I:$I,MATCH(C271,VEICULOS!$A:$A,0)),"Não cadastrado"))</f>
        <v/>
      </c>
      <c r="H271" s="7"/>
      <c r="I271" s="7" t="str">
        <f>IF(H271="","",IFERROR(INDEX(MOTORISTAS!$B:$B,MATCH(H271,MOTORISTAS!$A:$A,0)),"Não cadastrado"))</f>
        <v/>
      </c>
      <c r="J271" s="7"/>
      <c r="K271" s="7"/>
      <c r="L271" s="7" t="str">
        <f>IF(K271="","",IFERROR(INDEX(MOTORISTAS!$B:$B,MATCH(K271,MOTORISTAS!$A:$A,0)),"Não cadastrado"))</f>
        <v/>
      </c>
      <c r="M271" s="7" t="str">
        <f>IF(H271="","",IFERROR(INDEX(MOTORISTAS!$AA:$AA,MATCH(H271,MOTORISTAS!$A:$A,0)),"Não cadastrado"))</f>
        <v/>
      </c>
      <c r="N271" s="7" t="str">
        <f>IF(H271="","",IF(COUNTIFS(CONSULTAS!$C$2:$C$2000,H271,CONSULTAS!$E$2:$E$2000,"GR",CONSULTAS!$S$2:$S$2000,"Sim")&gt;0,"Sim","Não"))</f>
        <v/>
      </c>
      <c r="O271" s="7" t="str">
        <f>IF(H271="","",IFERROR(INDEX(CONSULTAS!$L:$L,MATCH(H271&amp;"#GR",CONSULTAS!$T:$T,0)),"—"))</f>
        <v/>
      </c>
      <c r="P271" s="13" t="str">
        <f>IF(H271="","",IFERROR(INDEX(CONSULTAS!$Q:$Q,MATCH(H271&amp;"#GR",CONSULTAS!$T:$T,0)),""))</f>
        <v/>
      </c>
      <c r="Q271" s="7" t="str">
        <f>IF(H271="","",IF(COUNTIFS(CONSULTAS!$C$2:$C$2000,H271,CONSULTAS!$E$2:$E$2000,"Seguradora",CONSULTAS!$S$2:$S$2000,"Sim")&gt;0,"Sim","Não"))</f>
        <v/>
      </c>
      <c r="R271" s="7" t="str">
        <f>IF(H271="","",IFERROR(INDEX(CONSULTAS!$L:$L,MATCH(H271&amp;"#Seguradora",CONSULTAS!$T:$T,0)),"—"))</f>
        <v/>
      </c>
      <c r="S271" s="13" t="str">
        <f>IF(H271="","",IFERROR(INDEX(CONSULTAS!$Q:$Q,MATCH(H271&amp;"#Seguradora",CONSULTAS!$T:$T,0)),""))</f>
        <v/>
      </c>
      <c r="T271" s="10" t="str">
        <f>IF(H271="","",IFERROR(INDEX(CONSULTAS!$N:$N,MATCH(H271&amp;"#GR",CONSULTAS!$T:$T,0)),""))</f>
        <v/>
      </c>
      <c r="U271" s="7" t="str">
        <f>IF(K271="","N/A",IF(AND(COUNTIFS(CONSULTAS!$C$2:$C$2000,K271,CONSULTAS!$E$2:$E$2000,"GR",CONSULTAS!$S$2:$S$2000,"Sim")&gt;0,COUNTIFS(CONSULTAS!$C$2:$C$2000,K271,CONSULTAS!$E$2:$E$2000,"Seguradora",CONSULTAS!$S$2:$S$2000,"Sim")&gt;0),"Sim","Não"))</f>
        <v>N/A</v>
      </c>
      <c r="V271" s="7" t="str">
        <f>IF(C271="","",IFERROR(INDEX(VEICULOS!$X:$X,MATCH(C271,VEICULOS!$A:$A,0)),"Não"))</f>
        <v/>
      </c>
      <c r="W271" s="7"/>
      <c r="X271" s="7"/>
      <c r="Y271" s="7"/>
      <c r="Z271" s="10"/>
      <c r="AA271" s="7"/>
      <c r="AB271" s="10" t="str">
        <f t="shared" si="68"/>
        <v/>
      </c>
      <c r="AC271" s="7">
        <f>IF(OR(Y271="",AB271=""),0,SUMPRODUCT((PGR_REGRAS!$C$2:$C$61=Y271)*(PGR_REGRAS!$D$2:$D$61&lt;=AB271)*(PGR_REGRAS!$E$2:$E$61&gt;=AB271)*(PGR_REGRAS!$C$2:$C$61&lt;&gt;"")*ROW(PGR_REGRAS!$C$2:$C$61)))</f>
        <v>0</v>
      </c>
      <c r="AD271" s="7" t="str">
        <f>IF(AC271=0,IF(Y271="","","Sem regra - consultar seguradora"),INDEX(PGR_REGRAS!$A:$A,AC271))</f>
        <v/>
      </c>
      <c r="AE271" s="7" t="str">
        <f>IF(AC271=0,"",INDEX(PGR_REGRAS!$T:$T,AC271))</f>
        <v/>
      </c>
      <c r="AF271" s="7" t="str">
        <f>IF(AC271=0,"",INDEX(PGR_REGRAS!$I:$I,AC271))</f>
        <v/>
      </c>
      <c r="AG271" s="7" t="str">
        <f>IF(AC271=0,"",INDEX(PGR_REGRAS!$K:$K,AC271))</f>
        <v/>
      </c>
      <c r="AH271" s="7" t="str">
        <f t="shared" si="69"/>
        <v/>
      </c>
      <c r="AI271" s="7"/>
      <c r="AJ271" s="7"/>
      <c r="AK271" s="7"/>
      <c r="AL271" s="7"/>
      <c r="AM271" s="7"/>
      <c r="AN271" s="7"/>
      <c r="AO271" s="13"/>
      <c r="AP271" s="12"/>
      <c r="AQ271" s="12"/>
      <c r="AR271" s="7" t="str">
        <f>IF(C271="","",IFERROR(INDEX(RASTREADORES!$F:$F,MATCH(C271&amp;"#Principal",RASTREADORES!$Y:$Y,0))&amp;" ("&amp;INDEX(RASTREADORES!$G:$G,MATCH(C271&amp;"#Principal",RASTREADORES!$Y:$Y,0))&amp;")","Sem rastreador principal"))</f>
        <v/>
      </c>
      <c r="AS271" s="7" t="str">
        <f>IF(C271="","",IFERROR(INDEX(RASTREADORES!$H:$H,MATCH(C271&amp;"#Principal",RASTREADORES!$Y:$Y,0)),"—"))</f>
        <v/>
      </c>
      <c r="AT271" s="7" t="str">
        <f>IF(C271="","",IFERROR(INDEX(RASTREADORES!$A:$A,MATCH(C271&amp;"#Redundante",RASTREADORES!$Y:$Y,0)),IFERROR(INDEX(RASTREADORES!$A:$A,MATCH(C271&amp;"#Isca retornável",RASTREADORES!$Y:$Y,0)),IFERROR(INDEX(RASTREADORES!$A:$A,MATCH(C271&amp;"#Isca descartável",RASTREADORES!$Y:$Y,0)),"Nenhum"))))</f>
        <v/>
      </c>
      <c r="AU271" s="7" t="str">
        <f>IF(C271="","",IFERROR(INDEX(RASTREADORES!$L:$L,MATCH(C271&amp;"#Principal",RASTREADORES!$Y:$Y,0)),""))</f>
        <v/>
      </c>
      <c r="AV271" s="7" t="str">
        <f>IF(C271="","",IF(COUNTIFS(ESPELHAMENTOS!$B$2:$B$2000,C271,ESPELHAMENTOS!$O$2:$O$2000,"Sim")&gt;0,"Sim","Não"))</f>
        <v/>
      </c>
      <c r="AW271" s="7" t="str">
        <f>IF(C271="","",COUNTIFS(ESPELHAMENTOS!$B$2:$B$2000,C271,ESPELHAMENTOS!$O$2:$O$2000,"Sim"))</f>
        <v/>
      </c>
      <c r="AX271" s="7" t="str">
        <f>IF(C271="","",IF(COUNTIFS(ESPELHAMENTOS!$B$2:$B$2000,C271,ESPELHAMENTOS!$O$2:$O$2000,"Sim",ESPELHAMENTOS!$E$2:$E$2000,"GR transportadora")&gt;0,"Sim","Não"))</f>
        <v/>
      </c>
      <c r="AY271" s="7" t="str">
        <f>IF(OR(AQ271="",C271=""),"",IFERROR(ROUND((AQ271-SUMPRODUCT(MIN((ESPELHAMENTOS!$C$2:$C$2000=A271)*ESPELHAMENTOS!$H$2:$H$2000+(ESPELHAMENTOS!$C$2:$C$2000&lt;&gt;A271)*99999)))*24,1),""))</f>
        <v/>
      </c>
      <c r="AZ271" s="7" t="str">
        <f ca="1">IF(C271="","",IF(COUNTIFS(CHECKLISTS!$B$2:$B$2000,C271,CHECKLISTS!$AH$2:$AH$2000,"Válido",CHECKLISTS!$AG$2:$AG$2000,"&gt;="&amp;INT(IF(AO271="",TODAY(),AO271)))+COUNTIFS(CHECKLISTS!$B$2:$B$2000,C271,CHECKLISTS!$AH$2:$AH$2000,"Vence &lt;=7d",CHECKLISTS!$AG$2:$AG$2000,"&gt;="&amp;INT(IF(AO271="",TODAY(),AO271)))&gt;0,"Sim","Não"))</f>
        <v/>
      </c>
      <c r="BA271" s="13" t="str">
        <f>IF(C271="","",IF(COUNTIFS(CHECKLISTS!$B$2:$B$2000,C271,CHECKLISTS!$AF$2:$AF$2000,"Aprovado")=0,"",SUMPRODUCT(MAX((CHECKLISTS!$B$2:$B$2000=C271)*CHECKLISTS!$AG$2:$AG$2000))))</f>
        <v/>
      </c>
      <c r="BB271" s="7" t="str">
        <f>IF(A271="","",IF(COUNTIFS(SMP!$B$2:$B$2000,A271,SMP!$I$2:$I$2000,"Liberada")+COUNTIFS(SMP!$B$2:$B$2000,A271,SMP!$I$2:$I$2000,"Em andamento")+COUNTIFS(SMP!$B$2:$B$2000,A271,SMP!$I$2:$I$2000,"Finalizada")&gt;0,"Sim","Não"))</f>
        <v/>
      </c>
      <c r="BC271" s="7" t="str">
        <f>IF(A271="","",IFERROR(INDEX(SMP!$A:$A,MATCH(A271,SMP!$B:$B,0)),"—"))</f>
        <v/>
      </c>
      <c r="BD271" s="7" t="str">
        <f>IF(A271="","",IFERROR(INDEX(SMP!$I:$I,MATCH(A271,SMP!$B:$B,0)),"Não aberta"))</f>
        <v/>
      </c>
      <c r="BE271" s="7" t="str">
        <f>IF(A271="","",IFERROR(INDEX(SMP!$D:$D,MATCH(A271,SMP!$B:$B,0)),""))</f>
        <v/>
      </c>
      <c r="BF271" s="7" t="str">
        <f>IF(A271="","",IF(COUNTIFS(AVERBACOES!$B$2:$B$2000,A271,AVERBACOES!$Q$2:$Q$2000,"Averbado completo")+COUNTIFS(AVERBACOES!$B$2:$B$2000,A271,AVERBACOES!$Q$2:$Q$2000,"Averbado CRT")+COUNTIFS(AVERBACOES!$B$2:$B$2000,A271,AVERBACOES!$Q$2:$Q$2000,"Averbado CT-e")+COUNTIFS(AVERBACOES!$B$2:$B$2000,A271,AVERBACOES!$Q$2:$Q$2000,"Averbado MDF-e")+COUNTIFS(AVERBACOES!$B$2:$B$2000,A271,AVERBACOES!$Q$2:$Q$2000,"Averbado pelo embarcador")&gt;0,"Sim","Não"))</f>
        <v/>
      </c>
      <c r="BG271" s="7" t="str">
        <f>IF(A271="","",IFERROR(INDEX(AVERBACOES!$L:$L,MATCH(A271,AVERBACOES!$B:$B,0)),"—"))</f>
        <v/>
      </c>
      <c r="BH271" s="7"/>
      <c r="BI271" s="7"/>
      <c r="BJ271" s="7"/>
      <c r="BK271" s="7"/>
      <c r="BL271" s="7"/>
      <c r="BM271" s="7">
        <f t="shared" si="70"/>
        <v>0</v>
      </c>
      <c r="BN271" s="7" t="str">
        <f t="shared" si="71"/>
        <v/>
      </c>
      <c r="BO271" s="7" t="str">
        <f t="shared" si="72"/>
        <v/>
      </c>
      <c r="BP271" s="7" t="str">
        <f t="shared" si="73"/>
        <v/>
      </c>
      <c r="BQ271" s="7" t="str">
        <f t="shared" si="74"/>
        <v/>
      </c>
      <c r="BR271" s="12"/>
      <c r="BS271" s="7" t="str">
        <f t="shared" si="75"/>
        <v/>
      </c>
      <c r="BT271" s="7" t="str">
        <f>IF(C271="","",IF(BV271=0,"Sem posição registrada",IFERROR(INDEX(POSICOES!$E:$E,MATCH(C271&amp;"#"&amp;ROUND(BV271*1440,0),POSICOES!$R:$R,0)),"?")))</f>
        <v/>
      </c>
      <c r="BU271" s="7" t="str">
        <f>IF(OR(C271="",BV271=0),"",IFERROR(INDEX(POSICOES!$F:$F,MATCH(C271&amp;"#"&amp;ROUND(BV271*1440,0),POSICOES!$R:$R,0))&amp;"/"&amp;INDEX(POSICOES!$G:$G,MATCH(C271&amp;"#"&amp;ROUND(BV271*1440,0),POSICOES!$R:$R,0))&amp;" - "&amp;INDEX(POSICOES!$H:$H,MATCH(C271&amp;"#"&amp;ROUND(BV271*1440,0),POSICOES!$R:$R,0)),""))</f>
        <v/>
      </c>
      <c r="BV271" s="14">
        <f>IF(C271="",0,SUMPRODUCT(MAX((POSICOES!$C$2:$C$3000=C271)*POSICOES!$B$2:$B$3000)))</f>
        <v>0</v>
      </c>
      <c r="BW271" s="7" t="str">
        <f t="shared" ca="1" si="76"/>
        <v/>
      </c>
      <c r="BX271" s="7" t="str">
        <f t="shared" ca="1" si="77"/>
        <v/>
      </c>
      <c r="BY271" s="12"/>
      <c r="BZ271" s="12"/>
      <c r="CA271" s="7" t="str">
        <f>IF(A271="","",IF(COUNTIFS(FRONTEIRA!$B$2:$B$2000,A271,FRONTEIRA!$AA$2:$AA$2000,"Sim")=0,"",ROUND(SUMIFS(FRONTEIRA!$Y$2:$Y$2000,FRONTEIRA!$B$2:$B$2000,A271,FRONTEIRA!$AA$2:$AA$2000,"Sim"),1)))</f>
        <v/>
      </c>
      <c r="CB271" s="7" t="str">
        <f>IF(A271="","",IFERROR(INDEX(FRONTEIRA!$L:$L,MATCH(A271,FRONTEIRA!$B:$B,0)),""))</f>
        <v/>
      </c>
      <c r="CC271" s="7" t="str">
        <f>IF(A271="","",IF(COUNTIFS(OCORRENCIAS!$B$2:$B$2000,A271,OCORRENCIAS!$Z$2:$Z$2000,"Sim")&gt;0,"Sim","Não"))</f>
        <v/>
      </c>
      <c r="CD271" s="7" t="str">
        <f t="shared" si="78"/>
        <v/>
      </c>
      <c r="CE271" s="7"/>
      <c r="CF271" s="7" t="str">
        <f t="shared" ca="1" si="79"/>
        <v xml:space="preserve">Motorista GR; Motorista seguradora; Veículo GR; Checklist; Espelhamento; SMP; Averbação; </v>
      </c>
      <c r="CG271" s="7" t="str">
        <f t="shared" si="80"/>
        <v/>
      </c>
      <c r="CH271" s="7" t="str">
        <f t="shared" si="81"/>
        <v/>
      </c>
      <c r="CI271" s="7" t="str">
        <f t="shared" si="82"/>
        <v>Não</v>
      </c>
      <c r="CJ271" s="7" t="str">
        <f t="shared" si="83"/>
        <v/>
      </c>
      <c r="CK271" s="7"/>
      <c r="CL271" s="7"/>
      <c r="CM271" s="7"/>
      <c r="CN271" s="12"/>
      <c r="CO271" s="7"/>
      <c r="CP271" s="7" t="str">
        <f t="shared" ca="1" si="84"/>
        <v/>
      </c>
    </row>
    <row r="272" spans="1:94" x14ac:dyDescent="0.25">
      <c r="A272" s="7"/>
      <c r="B272" s="12"/>
      <c r="C272" s="7"/>
      <c r="D272" s="7"/>
      <c r="E272" s="7"/>
      <c r="F272" s="7" t="str">
        <f>IF(C272="","",IFERROR(INDEX(VEICULOS!$C:$C,MATCH(C272,VEICULOS!$A:$A,0)),"?")&amp;IF(D272="",""," + "&amp;IFERROR(INDEX(VEICULOS!$C:$C,MATCH(D272,VEICULOS!$A:$A,0)),"?"))&amp;IF(E272="",""," + "&amp;IFERROR(INDEX(VEICULOS!$C:$C,MATCH(E272,VEICULOS!$A:$A,0)),"?")))</f>
        <v/>
      </c>
      <c r="G272" s="7" t="str">
        <f>IF(C272="","",IFERROR(INDEX(VEICULOS!$I:$I,MATCH(C272,VEICULOS!$A:$A,0)),"Não cadastrado"))</f>
        <v/>
      </c>
      <c r="H272" s="7"/>
      <c r="I272" s="7" t="str">
        <f>IF(H272="","",IFERROR(INDEX(MOTORISTAS!$B:$B,MATCH(H272,MOTORISTAS!$A:$A,0)),"Não cadastrado"))</f>
        <v/>
      </c>
      <c r="J272" s="7"/>
      <c r="K272" s="7"/>
      <c r="L272" s="7" t="str">
        <f>IF(K272="","",IFERROR(INDEX(MOTORISTAS!$B:$B,MATCH(K272,MOTORISTAS!$A:$A,0)),"Não cadastrado"))</f>
        <v/>
      </c>
      <c r="M272" s="7" t="str">
        <f>IF(H272="","",IFERROR(INDEX(MOTORISTAS!$AA:$AA,MATCH(H272,MOTORISTAS!$A:$A,0)),"Não cadastrado"))</f>
        <v/>
      </c>
      <c r="N272" s="7" t="str">
        <f>IF(H272="","",IF(COUNTIFS(CONSULTAS!$C$2:$C$2000,H272,CONSULTAS!$E$2:$E$2000,"GR",CONSULTAS!$S$2:$S$2000,"Sim")&gt;0,"Sim","Não"))</f>
        <v/>
      </c>
      <c r="O272" s="7" t="str">
        <f>IF(H272="","",IFERROR(INDEX(CONSULTAS!$L:$L,MATCH(H272&amp;"#GR",CONSULTAS!$T:$T,0)),"—"))</f>
        <v/>
      </c>
      <c r="P272" s="13" t="str">
        <f>IF(H272="","",IFERROR(INDEX(CONSULTAS!$Q:$Q,MATCH(H272&amp;"#GR",CONSULTAS!$T:$T,0)),""))</f>
        <v/>
      </c>
      <c r="Q272" s="7" t="str">
        <f>IF(H272="","",IF(COUNTIFS(CONSULTAS!$C$2:$C$2000,H272,CONSULTAS!$E$2:$E$2000,"Seguradora",CONSULTAS!$S$2:$S$2000,"Sim")&gt;0,"Sim","Não"))</f>
        <v/>
      </c>
      <c r="R272" s="7" t="str">
        <f>IF(H272="","",IFERROR(INDEX(CONSULTAS!$L:$L,MATCH(H272&amp;"#Seguradora",CONSULTAS!$T:$T,0)),"—"))</f>
        <v/>
      </c>
      <c r="S272" s="13" t="str">
        <f>IF(H272="","",IFERROR(INDEX(CONSULTAS!$Q:$Q,MATCH(H272&amp;"#Seguradora",CONSULTAS!$T:$T,0)),""))</f>
        <v/>
      </c>
      <c r="T272" s="10" t="str">
        <f>IF(H272="","",IFERROR(INDEX(CONSULTAS!$N:$N,MATCH(H272&amp;"#GR",CONSULTAS!$T:$T,0)),""))</f>
        <v/>
      </c>
      <c r="U272" s="7" t="str">
        <f>IF(K272="","N/A",IF(AND(COUNTIFS(CONSULTAS!$C$2:$C$2000,K272,CONSULTAS!$E$2:$E$2000,"GR",CONSULTAS!$S$2:$S$2000,"Sim")&gt;0,COUNTIFS(CONSULTAS!$C$2:$C$2000,K272,CONSULTAS!$E$2:$E$2000,"Seguradora",CONSULTAS!$S$2:$S$2000,"Sim")&gt;0),"Sim","Não"))</f>
        <v>N/A</v>
      </c>
      <c r="V272" s="7" t="str">
        <f>IF(C272="","",IFERROR(INDEX(VEICULOS!$X:$X,MATCH(C272,VEICULOS!$A:$A,0)),"Não"))</f>
        <v/>
      </c>
      <c r="W272" s="7"/>
      <c r="X272" s="7"/>
      <c r="Y272" s="7"/>
      <c r="Z272" s="10"/>
      <c r="AA272" s="7"/>
      <c r="AB272" s="10" t="str">
        <f t="shared" si="68"/>
        <v/>
      </c>
      <c r="AC272" s="7">
        <f>IF(OR(Y272="",AB272=""),0,SUMPRODUCT((PGR_REGRAS!$C$2:$C$61=Y272)*(PGR_REGRAS!$D$2:$D$61&lt;=AB272)*(PGR_REGRAS!$E$2:$E$61&gt;=AB272)*(PGR_REGRAS!$C$2:$C$61&lt;&gt;"")*ROW(PGR_REGRAS!$C$2:$C$61)))</f>
        <v>0</v>
      </c>
      <c r="AD272" s="7" t="str">
        <f>IF(AC272=0,IF(Y272="","","Sem regra - consultar seguradora"),INDEX(PGR_REGRAS!$A:$A,AC272))</f>
        <v/>
      </c>
      <c r="AE272" s="7" t="str">
        <f>IF(AC272=0,"",INDEX(PGR_REGRAS!$T:$T,AC272))</f>
        <v/>
      </c>
      <c r="AF272" s="7" t="str">
        <f>IF(AC272=0,"",INDEX(PGR_REGRAS!$I:$I,AC272))</f>
        <v/>
      </c>
      <c r="AG272" s="7" t="str">
        <f>IF(AC272=0,"",INDEX(PGR_REGRAS!$K:$K,AC272))</f>
        <v/>
      </c>
      <c r="AH272" s="7" t="str">
        <f t="shared" si="69"/>
        <v/>
      </c>
      <c r="AI272" s="7"/>
      <c r="AJ272" s="7"/>
      <c r="AK272" s="7"/>
      <c r="AL272" s="7"/>
      <c r="AM272" s="7"/>
      <c r="AN272" s="7"/>
      <c r="AO272" s="13"/>
      <c r="AP272" s="12"/>
      <c r="AQ272" s="12"/>
      <c r="AR272" s="7" t="str">
        <f>IF(C272="","",IFERROR(INDEX(RASTREADORES!$F:$F,MATCH(C272&amp;"#Principal",RASTREADORES!$Y:$Y,0))&amp;" ("&amp;INDEX(RASTREADORES!$G:$G,MATCH(C272&amp;"#Principal",RASTREADORES!$Y:$Y,0))&amp;")","Sem rastreador principal"))</f>
        <v/>
      </c>
      <c r="AS272" s="7" t="str">
        <f>IF(C272="","",IFERROR(INDEX(RASTREADORES!$H:$H,MATCH(C272&amp;"#Principal",RASTREADORES!$Y:$Y,0)),"—"))</f>
        <v/>
      </c>
      <c r="AT272" s="7" t="str">
        <f>IF(C272="","",IFERROR(INDEX(RASTREADORES!$A:$A,MATCH(C272&amp;"#Redundante",RASTREADORES!$Y:$Y,0)),IFERROR(INDEX(RASTREADORES!$A:$A,MATCH(C272&amp;"#Isca retornável",RASTREADORES!$Y:$Y,0)),IFERROR(INDEX(RASTREADORES!$A:$A,MATCH(C272&amp;"#Isca descartável",RASTREADORES!$Y:$Y,0)),"Nenhum"))))</f>
        <v/>
      </c>
      <c r="AU272" s="7" t="str">
        <f>IF(C272="","",IFERROR(INDEX(RASTREADORES!$L:$L,MATCH(C272&amp;"#Principal",RASTREADORES!$Y:$Y,0)),""))</f>
        <v/>
      </c>
      <c r="AV272" s="7" t="str">
        <f>IF(C272="","",IF(COUNTIFS(ESPELHAMENTOS!$B$2:$B$2000,C272,ESPELHAMENTOS!$O$2:$O$2000,"Sim")&gt;0,"Sim","Não"))</f>
        <v/>
      </c>
      <c r="AW272" s="7" t="str">
        <f>IF(C272="","",COUNTIFS(ESPELHAMENTOS!$B$2:$B$2000,C272,ESPELHAMENTOS!$O$2:$O$2000,"Sim"))</f>
        <v/>
      </c>
      <c r="AX272" s="7" t="str">
        <f>IF(C272="","",IF(COUNTIFS(ESPELHAMENTOS!$B$2:$B$2000,C272,ESPELHAMENTOS!$O$2:$O$2000,"Sim",ESPELHAMENTOS!$E$2:$E$2000,"GR transportadora")&gt;0,"Sim","Não"))</f>
        <v/>
      </c>
      <c r="AY272" s="7" t="str">
        <f>IF(OR(AQ272="",C272=""),"",IFERROR(ROUND((AQ272-SUMPRODUCT(MIN((ESPELHAMENTOS!$C$2:$C$2000=A272)*ESPELHAMENTOS!$H$2:$H$2000+(ESPELHAMENTOS!$C$2:$C$2000&lt;&gt;A272)*99999)))*24,1),""))</f>
        <v/>
      </c>
      <c r="AZ272" s="7" t="str">
        <f ca="1">IF(C272="","",IF(COUNTIFS(CHECKLISTS!$B$2:$B$2000,C272,CHECKLISTS!$AH$2:$AH$2000,"Válido",CHECKLISTS!$AG$2:$AG$2000,"&gt;="&amp;INT(IF(AO272="",TODAY(),AO272)))+COUNTIFS(CHECKLISTS!$B$2:$B$2000,C272,CHECKLISTS!$AH$2:$AH$2000,"Vence &lt;=7d",CHECKLISTS!$AG$2:$AG$2000,"&gt;="&amp;INT(IF(AO272="",TODAY(),AO272)))&gt;0,"Sim","Não"))</f>
        <v/>
      </c>
      <c r="BA272" s="13" t="str">
        <f>IF(C272="","",IF(COUNTIFS(CHECKLISTS!$B$2:$B$2000,C272,CHECKLISTS!$AF$2:$AF$2000,"Aprovado")=0,"",SUMPRODUCT(MAX((CHECKLISTS!$B$2:$B$2000=C272)*CHECKLISTS!$AG$2:$AG$2000))))</f>
        <v/>
      </c>
      <c r="BB272" s="7" t="str">
        <f>IF(A272="","",IF(COUNTIFS(SMP!$B$2:$B$2000,A272,SMP!$I$2:$I$2000,"Liberada")+COUNTIFS(SMP!$B$2:$B$2000,A272,SMP!$I$2:$I$2000,"Em andamento")+COUNTIFS(SMP!$B$2:$B$2000,A272,SMP!$I$2:$I$2000,"Finalizada")&gt;0,"Sim","Não"))</f>
        <v/>
      </c>
      <c r="BC272" s="7" t="str">
        <f>IF(A272="","",IFERROR(INDEX(SMP!$A:$A,MATCH(A272,SMP!$B:$B,0)),"—"))</f>
        <v/>
      </c>
      <c r="BD272" s="7" t="str">
        <f>IF(A272="","",IFERROR(INDEX(SMP!$I:$I,MATCH(A272,SMP!$B:$B,0)),"Não aberta"))</f>
        <v/>
      </c>
      <c r="BE272" s="7" t="str">
        <f>IF(A272="","",IFERROR(INDEX(SMP!$D:$D,MATCH(A272,SMP!$B:$B,0)),""))</f>
        <v/>
      </c>
      <c r="BF272" s="7" t="str">
        <f>IF(A272="","",IF(COUNTIFS(AVERBACOES!$B$2:$B$2000,A272,AVERBACOES!$Q$2:$Q$2000,"Averbado completo")+COUNTIFS(AVERBACOES!$B$2:$B$2000,A272,AVERBACOES!$Q$2:$Q$2000,"Averbado CRT")+COUNTIFS(AVERBACOES!$B$2:$B$2000,A272,AVERBACOES!$Q$2:$Q$2000,"Averbado CT-e")+COUNTIFS(AVERBACOES!$B$2:$B$2000,A272,AVERBACOES!$Q$2:$Q$2000,"Averbado MDF-e")+COUNTIFS(AVERBACOES!$B$2:$B$2000,A272,AVERBACOES!$Q$2:$Q$2000,"Averbado pelo embarcador")&gt;0,"Sim","Não"))</f>
        <v/>
      </c>
      <c r="BG272" s="7" t="str">
        <f>IF(A272="","",IFERROR(INDEX(AVERBACOES!$L:$L,MATCH(A272,AVERBACOES!$B:$B,0)),"—"))</f>
        <v/>
      </c>
      <c r="BH272" s="7"/>
      <c r="BI272" s="7"/>
      <c r="BJ272" s="7"/>
      <c r="BK272" s="7"/>
      <c r="BL272" s="7"/>
      <c r="BM272" s="7">
        <f t="shared" si="70"/>
        <v>0</v>
      </c>
      <c r="BN272" s="7" t="str">
        <f t="shared" si="71"/>
        <v/>
      </c>
      <c r="BO272" s="7" t="str">
        <f t="shared" si="72"/>
        <v/>
      </c>
      <c r="BP272" s="7" t="str">
        <f t="shared" si="73"/>
        <v/>
      </c>
      <c r="BQ272" s="7" t="str">
        <f t="shared" si="74"/>
        <v/>
      </c>
      <c r="BR272" s="12"/>
      <c r="BS272" s="7" t="str">
        <f t="shared" si="75"/>
        <v/>
      </c>
      <c r="BT272" s="7" t="str">
        <f>IF(C272="","",IF(BV272=0,"Sem posição registrada",IFERROR(INDEX(POSICOES!$E:$E,MATCH(C272&amp;"#"&amp;ROUND(BV272*1440,0),POSICOES!$R:$R,0)),"?")))</f>
        <v/>
      </c>
      <c r="BU272" s="7" t="str">
        <f>IF(OR(C272="",BV272=0),"",IFERROR(INDEX(POSICOES!$F:$F,MATCH(C272&amp;"#"&amp;ROUND(BV272*1440,0),POSICOES!$R:$R,0))&amp;"/"&amp;INDEX(POSICOES!$G:$G,MATCH(C272&amp;"#"&amp;ROUND(BV272*1440,0),POSICOES!$R:$R,0))&amp;" - "&amp;INDEX(POSICOES!$H:$H,MATCH(C272&amp;"#"&amp;ROUND(BV272*1440,0),POSICOES!$R:$R,0)),""))</f>
        <v/>
      </c>
      <c r="BV272" s="14">
        <f>IF(C272="",0,SUMPRODUCT(MAX((POSICOES!$C$2:$C$3000=C272)*POSICOES!$B$2:$B$3000)))</f>
        <v>0</v>
      </c>
      <c r="BW272" s="7" t="str">
        <f t="shared" ca="1" si="76"/>
        <v/>
      </c>
      <c r="BX272" s="7" t="str">
        <f t="shared" ca="1" si="77"/>
        <v/>
      </c>
      <c r="BY272" s="12"/>
      <c r="BZ272" s="12"/>
      <c r="CA272" s="7" t="str">
        <f>IF(A272="","",IF(COUNTIFS(FRONTEIRA!$B$2:$B$2000,A272,FRONTEIRA!$AA$2:$AA$2000,"Sim")=0,"",ROUND(SUMIFS(FRONTEIRA!$Y$2:$Y$2000,FRONTEIRA!$B$2:$B$2000,A272,FRONTEIRA!$AA$2:$AA$2000,"Sim"),1)))</f>
        <v/>
      </c>
      <c r="CB272" s="7" t="str">
        <f>IF(A272="","",IFERROR(INDEX(FRONTEIRA!$L:$L,MATCH(A272,FRONTEIRA!$B:$B,0)),""))</f>
        <v/>
      </c>
      <c r="CC272" s="7" t="str">
        <f>IF(A272="","",IF(COUNTIFS(OCORRENCIAS!$B$2:$B$2000,A272,OCORRENCIAS!$Z$2:$Z$2000,"Sim")&gt;0,"Sim","Não"))</f>
        <v/>
      </c>
      <c r="CD272" s="7" t="str">
        <f t="shared" si="78"/>
        <v/>
      </c>
      <c r="CE272" s="7"/>
      <c r="CF272" s="7" t="str">
        <f t="shared" ca="1" si="79"/>
        <v xml:space="preserve">Motorista GR; Motorista seguradora; Veículo GR; Checklist; Espelhamento; SMP; Averbação; </v>
      </c>
      <c r="CG272" s="7" t="str">
        <f t="shared" si="80"/>
        <v/>
      </c>
      <c r="CH272" s="7" t="str">
        <f t="shared" si="81"/>
        <v/>
      </c>
      <c r="CI272" s="7" t="str">
        <f t="shared" si="82"/>
        <v>Não</v>
      </c>
      <c r="CJ272" s="7" t="str">
        <f t="shared" si="83"/>
        <v/>
      </c>
      <c r="CK272" s="7"/>
      <c r="CL272" s="7"/>
      <c r="CM272" s="7"/>
      <c r="CN272" s="12"/>
      <c r="CO272" s="7"/>
      <c r="CP272" s="7" t="str">
        <f t="shared" ca="1" si="84"/>
        <v/>
      </c>
    </row>
    <row r="273" spans="1:94" x14ac:dyDescent="0.25">
      <c r="A273" s="7"/>
      <c r="B273" s="12"/>
      <c r="C273" s="7"/>
      <c r="D273" s="7"/>
      <c r="E273" s="7"/>
      <c r="F273" s="7" t="str">
        <f>IF(C273="","",IFERROR(INDEX(VEICULOS!$C:$C,MATCH(C273,VEICULOS!$A:$A,0)),"?")&amp;IF(D273="",""," + "&amp;IFERROR(INDEX(VEICULOS!$C:$C,MATCH(D273,VEICULOS!$A:$A,0)),"?"))&amp;IF(E273="",""," + "&amp;IFERROR(INDEX(VEICULOS!$C:$C,MATCH(E273,VEICULOS!$A:$A,0)),"?")))</f>
        <v/>
      </c>
      <c r="G273" s="7" t="str">
        <f>IF(C273="","",IFERROR(INDEX(VEICULOS!$I:$I,MATCH(C273,VEICULOS!$A:$A,0)),"Não cadastrado"))</f>
        <v/>
      </c>
      <c r="H273" s="7"/>
      <c r="I273" s="7" t="str">
        <f>IF(H273="","",IFERROR(INDEX(MOTORISTAS!$B:$B,MATCH(H273,MOTORISTAS!$A:$A,0)),"Não cadastrado"))</f>
        <v/>
      </c>
      <c r="J273" s="7"/>
      <c r="K273" s="7"/>
      <c r="L273" s="7" t="str">
        <f>IF(K273="","",IFERROR(INDEX(MOTORISTAS!$B:$B,MATCH(K273,MOTORISTAS!$A:$A,0)),"Não cadastrado"))</f>
        <v/>
      </c>
      <c r="M273" s="7" t="str">
        <f>IF(H273="","",IFERROR(INDEX(MOTORISTAS!$AA:$AA,MATCH(H273,MOTORISTAS!$A:$A,0)),"Não cadastrado"))</f>
        <v/>
      </c>
      <c r="N273" s="7" t="str">
        <f>IF(H273="","",IF(COUNTIFS(CONSULTAS!$C$2:$C$2000,H273,CONSULTAS!$E$2:$E$2000,"GR",CONSULTAS!$S$2:$S$2000,"Sim")&gt;0,"Sim","Não"))</f>
        <v/>
      </c>
      <c r="O273" s="7" t="str">
        <f>IF(H273="","",IFERROR(INDEX(CONSULTAS!$L:$L,MATCH(H273&amp;"#GR",CONSULTAS!$T:$T,0)),"—"))</f>
        <v/>
      </c>
      <c r="P273" s="13" t="str">
        <f>IF(H273="","",IFERROR(INDEX(CONSULTAS!$Q:$Q,MATCH(H273&amp;"#GR",CONSULTAS!$T:$T,0)),""))</f>
        <v/>
      </c>
      <c r="Q273" s="7" t="str">
        <f>IF(H273="","",IF(COUNTIFS(CONSULTAS!$C$2:$C$2000,H273,CONSULTAS!$E$2:$E$2000,"Seguradora",CONSULTAS!$S$2:$S$2000,"Sim")&gt;0,"Sim","Não"))</f>
        <v/>
      </c>
      <c r="R273" s="7" t="str">
        <f>IF(H273="","",IFERROR(INDEX(CONSULTAS!$L:$L,MATCH(H273&amp;"#Seguradora",CONSULTAS!$T:$T,0)),"—"))</f>
        <v/>
      </c>
      <c r="S273" s="13" t="str">
        <f>IF(H273="","",IFERROR(INDEX(CONSULTAS!$Q:$Q,MATCH(H273&amp;"#Seguradora",CONSULTAS!$T:$T,0)),""))</f>
        <v/>
      </c>
      <c r="T273" s="10" t="str">
        <f>IF(H273="","",IFERROR(INDEX(CONSULTAS!$N:$N,MATCH(H273&amp;"#GR",CONSULTAS!$T:$T,0)),""))</f>
        <v/>
      </c>
      <c r="U273" s="7" t="str">
        <f>IF(K273="","N/A",IF(AND(COUNTIFS(CONSULTAS!$C$2:$C$2000,K273,CONSULTAS!$E$2:$E$2000,"GR",CONSULTAS!$S$2:$S$2000,"Sim")&gt;0,COUNTIFS(CONSULTAS!$C$2:$C$2000,K273,CONSULTAS!$E$2:$E$2000,"Seguradora",CONSULTAS!$S$2:$S$2000,"Sim")&gt;0),"Sim","Não"))</f>
        <v>N/A</v>
      </c>
      <c r="V273" s="7" t="str">
        <f>IF(C273="","",IFERROR(INDEX(VEICULOS!$X:$X,MATCH(C273,VEICULOS!$A:$A,0)),"Não"))</f>
        <v/>
      </c>
      <c r="W273" s="7"/>
      <c r="X273" s="7"/>
      <c r="Y273" s="7"/>
      <c r="Z273" s="10"/>
      <c r="AA273" s="7"/>
      <c r="AB273" s="10" t="str">
        <f t="shared" si="68"/>
        <v/>
      </c>
      <c r="AC273" s="7">
        <f>IF(OR(Y273="",AB273=""),0,SUMPRODUCT((PGR_REGRAS!$C$2:$C$61=Y273)*(PGR_REGRAS!$D$2:$D$61&lt;=AB273)*(PGR_REGRAS!$E$2:$E$61&gt;=AB273)*(PGR_REGRAS!$C$2:$C$61&lt;&gt;"")*ROW(PGR_REGRAS!$C$2:$C$61)))</f>
        <v>0</v>
      </c>
      <c r="AD273" s="7" t="str">
        <f>IF(AC273=0,IF(Y273="","","Sem regra - consultar seguradora"),INDEX(PGR_REGRAS!$A:$A,AC273))</f>
        <v/>
      </c>
      <c r="AE273" s="7" t="str">
        <f>IF(AC273=0,"",INDEX(PGR_REGRAS!$T:$T,AC273))</f>
        <v/>
      </c>
      <c r="AF273" s="7" t="str">
        <f>IF(AC273=0,"",INDEX(PGR_REGRAS!$I:$I,AC273))</f>
        <v/>
      </c>
      <c r="AG273" s="7" t="str">
        <f>IF(AC273=0,"",INDEX(PGR_REGRAS!$K:$K,AC273))</f>
        <v/>
      </c>
      <c r="AH273" s="7" t="str">
        <f t="shared" si="69"/>
        <v/>
      </c>
      <c r="AI273" s="7"/>
      <c r="AJ273" s="7"/>
      <c r="AK273" s="7"/>
      <c r="AL273" s="7"/>
      <c r="AM273" s="7"/>
      <c r="AN273" s="7"/>
      <c r="AO273" s="13"/>
      <c r="AP273" s="12"/>
      <c r="AQ273" s="12"/>
      <c r="AR273" s="7" t="str">
        <f>IF(C273="","",IFERROR(INDEX(RASTREADORES!$F:$F,MATCH(C273&amp;"#Principal",RASTREADORES!$Y:$Y,0))&amp;" ("&amp;INDEX(RASTREADORES!$G:$G,MATCH(C273&amp;"#Principal",RASTREADORES!$Y:$Y,0))&amp;")","Sem rastreador principal"))</f>
        <v/>
      </c>
      <c r="AS273" s="7" t="str">
        <f>IF(C273="","",IFERROR(INDEX(RASTREADORES!$H:$H,MATCH(C273&amp;"#Principal",RASTREADORES!$Y:$Y,0)),"—"))</f>
        <v/>
      </c>
      <c r="AT273" s="7" t="str">
        <f>IF(C273="","",IFERROR(INDEX(RASTREADORES!$A:$A,MATCH(C273&amp;"#Redundante",RASTREADORES!$Y:$Y,0)),IFERROR(INDEX(RASTREADORES!$A:$A,MATCH(C273&amp;"#Isca retornável",RASTREADORES!$Y:$Y,0)),IFERROR(INDEX(RASTREADORES!$A:$A,MATCH(C273&amp;"#Isca descartável",RASTREADORES!$Y:$Y,0)),"Nenhum"))))</f>
        <v/>
      </c>
      <c r="AU273" s="7" t="str">
        <f>IF(C273="","",IFERROR(INDEX(RASTREADORES!$L:$L,MATCH(C273&amp;"#Principal",RASTREADORES!$Y:$Y,0)),""))</f>
        <v/>
      </c>
      <c r="AV273" s="7" t="str">
        <f>IF(C273="","",IF(COUNTIFS(ESPELHAMENTOS!$B$2:$B$2000,C273,ESPELHAMENTOS!$O$2:$O$2000,"Sim")&gt;0,"Sim","Não"))</f>
        <v/>
      </c>
      <c r="AW273" s="7" t="str">
        <f>IF(C273="","",COUNTIFS(ESPELHAMENTOS!$B$2:$B$2000,C273,ESPELHAMENTOS!$O$2:$O$2000,"Sim"))</f>
        <v/>
      </c>
      <c r="AX273" s="7" t="str">
        <f>IF(C273="","",IF(COUNTIFS(ESPELHAMENTOS!$B$2:$B$2000,C273,ESPELHAMENTOS!$O$2:$O$2000,"Sim",ESPELHAMENTOS!$E$2:$E$2000,"GR transportadora")&gt;0,"Sim","Não"))</f>
        <v/>
      </c>
      <c r="AY273" s="7" t="str">
        <f>IF(OR(AQ273="",C273=""),"",IFERROR(ROUND((AQ273-SUMPRODUCT(MIN((ESPELHAMENTOS!$C$2:$C$2000=A273)*ESPELHAMENTOS!$H$2:$H$2000+(ESPELHAMENTOS!$C$2:$C$2000&lt;&gt;A273)*99999)))*24,1),""))</f>
        <v/>
      </c>
      <c r="AZ273" s="7" t="str">
        <f ca="1">IF(C273="","",IF(COUNTIFS(CHECKLISTS!$B$2:$B$2000,C273,CHECKLISTS!$AH$2:$AH$2000,"Válido",CHECKLISTS!$AG$2:$AG$2000,"&gt;="&amp;INT(IF(AO273="",TODAY(),AO273)))+COUNTIFS(CHECKLISTS!$B$2:$B$2000,C273,CHECKLISTS!$AH$2:$AH$2000,"Vence &lt;=7d",CHECKLISTS!$AG$2:$AG$2000,"&gt;="&amp;INT(IF(AO273="",TODAY(),AO273)))&gt;0,"Sim","Não"))</f>
        <v/>
      </c>
      <c r="BA273" s="13" t="str">
        <f>IF(C273="","",IF(COUNTIFS(CHECKLISTS!$B$2:$B$2000,C273,CHECKLISTS!$AF$2:$AF$2000,"Aprovado")=0,"",SUMPRODUCT(MAX((CHECKLISTS!$B$2:$B$2000=C273)*CHECKLISTS!$AG$2:$AG$2000))))</f>
        <v/>
      </c>
      <c r="BB273" s="7" t="str">
        <f>IF(A273="","",IF(COUNTIFS(SMP!$B$2:$B$2000,A273,SMP!$I$2:$I$2000,"Liberada")+COUNTIFS(SMP!$B$2:$B$2000,A273,SMP!$I$2:$I$2000,"Em andamento")+COUNTIFS(SMP!$B$2:$B$2000,A273,SMP!$I$2:$I$2000,"Finalizada")&gt;0,"Sim","Não"))</f>
        <v/>
      </c>
      <c r="BC273" s="7" t="str">
        <f>IF(A273="","",IFERROR(INDEX(SMP!$A:$A,MATCH(A273,SMP!$B:$B,0)),"—"))</f>
        <v/>
      </c>
      <c r="BD273" s="7" t="str">
        <f>IF(A273="","",IFERROR(INDEX(SMP!$I:$I,MATCH(A273,SMP!$B:$B,0)),"Não aberta"))</f>
        <v/>
      </c>
      <c r="BE273" s="7" t="str">
        <f>IF(A273="","",IFERROR(INDEX(SMP!$D:$D,MATCH(A273,SMP!$B:$B,0)),""))</f>
        <v/>
      </c>
      <c r="BF273" s="7" t="str">
        <f>IF(A273="","",IF(COUNTIFS(AVERBACOES!$B$2:$B$2000,A273,AVERBACOES!$Q$2:$Q$2000,"Averbado completo")+COUNTIFS(AVERBACOES!$B$2:$B$2000,A273,AVERBACOES!$Q$2:$Q$2000,"Averbado CRT")+COUNTIFS(AVERBACOES!$B$2:$B$2000,A273,AVERBACOES!$Q$2:$Q$2000,"Averbado CT-e")+COUNTIFS(AVERBACOES!$B$2:$B$2000,A273,AVERBACOES!$Q$2:$Q$2000,"Averbado MDF-e")+COUNTIFS(AVERBACOES!$B$2:$B$2000,A273,AVERBACOES!$Q$2:$Q$2000,"Averbado pelo embarcador")&gt;0,"Sim","Não"))</f>
        <v/>
      </c>
      <c r="BG273" s="7" t="str">
        <f>IF(A273="","",IFERROR(INDEX(AVERBACOES!$L:$L,MATCH(A273,AVERBACOES!$B:$B,0)),"—"))</f>
        <v/>
      </c>
      <c r="BH273" s="7"/>
      <c r="BI273" s="7"/>
      <c r="BJ273" s="7"/>
      <c r="BK273" s="7"/>
      <c r="BL273" s="7"/>
      <c r="BM273" s="7">
        <f t="shared" si="70"/>
        <v>0</v>
      </c>
      <c r="BN273" s="7" t="str">
        <f t="shared" si="71"/>
        <v/>
      </c>
      <c r="BO273" s="7" t="str">
        <f t="shared" si="72"/>
        <v/>
      </c>
      <c r="BP273" s="7" t="str">
        <f t="shared" si="73"/>
        <v/>
      </c>
      <c r="BQ273" s="7" t="str">
        <f t="shared" si="74"/>
        <v/>
      </c>
      <c r="BR273" s="12"/>
      <c r="BS273" s="7" t="str">
        <f t="shared" si="75"/>
        <v/>
      </c>
      <c r="BT273" s="7" t="str">
        <f>IF(C273="","",IF(BV273=0,"Sem posição registrada",IFERROR(INDEX(POSICOES!$E:$E,MATCH(C273&amp;"#"&amp;ROUND(BV273*1440,0),POSICOES!$R:$R,0)),"?")))</f>
        <v/>
      </c>
      <c r="BU273" s="7" t="str">
        <f>IF(OR(C273="",BV273=0),"",IFERROR(INDEX(POSICOES!$F:$F,MATCH(C273&amp;"#"&amp;ROUND(BV273*1440,0),POSICOES!$R:$R,0))&amp;"/"&amp;INDEX(POSICOES!$G:$G,MATCH(C273&amp;"#"&amp;ROUND(BV273*1440,0),POSICOES!$R:$R,0))&amp;" - "&amp;INDEX(POSICOES!$H:$H,MATCH(C273&amp;"#"&amp;ROUND(BV273*1440,0),POSICOES!$R:$R,0)),""))</f>
        <v/>
      </c>
      <c r="BV273" s="14">
        <f>IF(C273="",0,SUMPRODUCT(MAX((POSICOES!$C$2:$C$3000=C273)*POSICOES!$B$2:$B$3000)))</f>
        <v>0</v>
      </c>
      <c r="BW273" s="7" t="str">
        <f t="shared" ca="1" si="76"/>
        <v/>
      </c>
      <c r="BX273" s="7" t="str">
        <f t="shared" ca="1" si="77"/>
        <v/>
      </c>
      <c r="BY273" s="12"/>
      <c r="BZ273" s="12"/>
      <c r="CA273" s="7" t="str">
        <f>IF(A273="","",IF(COUNTIFS(FRONTEIRA!$B$2:$B$2000,A273,FRONTEIRA!$AA$2:$AA$2000,"Sim")=0,"",ROUND(SUMIFS(FRONTEIRA!$Y$2:$Y$2000,FRONTEIRA!$B$2:$B$2000,A273,FRONTEIRA!$AA$2:$AA$2000,"Sim"),1)))</f>
        <v/>
      </c>
      <c r="CB273" s="7" t="str">
        <f>IF(A273="","",IFERROR(INDEX(FRONTEIRA!$L:$L,MATCH(A273,FRONTEIRA!$B:$B,0)),""))</f>
        <v/>
      </c>
      <c r="CC273" s="7" t="str">
        <f>IF(A273="","",IF(COUNTIFS(OCORRENCIAS!$B$2:$B$2000,A273,OCORRENCIAS!$Z$2:$Z$2000,"Sim")&gt;0,"Sim","Não"))</f>
        <v/>
      </c>
      <c r="CD273" s="7" t="str">
        <f t="shared" si="78"/>
        <v/>
      </c>
      <c r="CE273" s="7"/>
      <c r="CF273" s="7" t="str">
        <f t="shared" ca="1" si="79"/>
        <v xml:space="preserve">Motorista GR; Motorista seguradora; Veículo GR; Checklist; Espelhamento; SMP; Averbação; </v>
      </c>
      <c r="CG273" s="7" t="str">
        <f t="shared" si="80"/>
        <v/>
      </c>
      <c r="CH273" s="7" t="str">
        <f t="shared" si="81"/>
        <v/>
      </c>
      <c r="CI273" s="7" t="str">
        <f t="shared" si="82"/>
        <v>Não</v>
      </c>
      <c r="CJ273" s="7" t="str">
        <f t="shared" si="83"/>
        <v/>
      </c>
      <c r="CK273" s="7"/>
      <c r="CL273" s="7"/>
      <c r="CM273" s="7"/>
      <c r="CN273" s="12"/>
      <c r="CO273" s="7"/>
      <c r="CP273" s="7" t="str">
        <f t="shared" ca="1" si="84"/>
        <v/>
      </c>
    </row>
    <row r="274" spans="1:94" x14ac:dyDescent="0.25">
      <c r="A274" s="7"/>
      <c r="B274" s="12"/>
      <c r="C274" s="7"/>
      <c r="D274" s="7"/>
      <c r="E274" s="7"/>
      <c r="F274" s="7" t="str">
        <f>IF(C274="","",IFERROR(INDEX(VEICULOS!$C:$C,MATCH(C274,VEICULOS!$A:$A,0)),"?")&amp;IF(D274="",""," + "&amp;IFERROR(INDEX(VEICULOS!$C:$C,MATCH(D274,VEICULOS!$A:$A,0)),"?"))&amp;IF(E274="",""," + "&amp;IFERROR(INDEX(VEICULOS!$C:$C,MATCH(E274,VEICULOS!$A:$A,0)),"?")))</f>
        <v/>
      </c>
      <c r="G274" s="7" t="str">
        <f>IF(C274="","",IFERROR(INDEX(VEICULOS!$I:$I,MATCH(C274,VEICULOS!$A:$A,0)),"Não cadastrado"))</f>
        <v/>
      </c>
      <c r="H274" s="7"/>
      <c r="I274" s="7" t="str">
        <f>IF(H274="","",IFERROR(INDEX(MOTORISTAS!$B:$B,MATCH(H274,MOTORISTAS!$A:$A,0)),"Não cadastrado"))</f>
        <v/>
      </c>
      <c r="J274" s="7"/>
      <c r="K274" s="7"/>
      <c r="L274" s="7" t="str">
        <f>IF(K274="","",IFERROR(INDEX(MOTORISTAS!$B:$B,MATCH(K274,MOTORISTAS!$A:$A,0)),"Não cadastrado"))</f>
        <v/>
      </c>
      <c r="M274" s="7" t="str">
        <f>IF(H274="","",IFERROR(INDEX(MOTORISTAS!$AA:$AA,MATCH(H274,MOTORISTAS!$A:$A,0)),"Não cadastrado"))</f>
        <v/>
      </c>
      <c r="N274" s="7" t="str">
        <f>IF(H274="","",IF(COUNTIFS(CONSULTAS!$C$2:$C$2000,H274,CONSULTAS!$E$2:$E$2000,"GR",CONSULTAS!$S$2:$S$2000,"Sim")&gt;0,"Sim","Não"))</f>
        <v/>
      </c>
      <c r="O274" s="7" t="str">
        <f>IF(H274="","",IFERROR(INDEX(CONSULTAS!$L:$L,MATCH(H274&amp;"#GR",CONSULTAS!$T:$T,0)),"—"))</f>
        <v/>
      </c>
      <c r="P274" s="13" t="str">
        <f>IF(H274="","",IFERROR(INDEX(CONSULTAS!$Q:$Q,MATCH(H274&amp;"#GR",CONSULTAS!$T:$T,0)),""))</f>
        <v/>
      </c>
      <c r="Q274" s="7" t="str">
        <f>IF(H274="","",IF(COUNTIFS(CONSULTAS!$C$2:$C$2000,H274,CONSULTAS!$E$2:$E$2000,"Seguradora",CONSULTAS!$S$2:$S$2000,"Sim")&gt;0,"Sim","Não"))</f>
        <v/>
      </c>
      <c r="R274" s="7" t="str">
        <f>IF(H274="","",IFERROR(INDEX(CONSULTAS!$L:$L,MATCH(H274&amp;"#Seguradora",CONSULTAS!$T:$T,0)),"—"))</f>
        <v/>
      </c>
      <c r="S274" s="13" t="str">
        <f>IF(H274="","",IFERROR(INDEX(CONSULTAS!$Q:$Q,MATCH(H274&amp;"#Seguradora",CONSULTAS!$T:$T,0)),""))</f>
        <v/>
      </c>
      <c r="T274" s="10" t="str">
        <f>IF(H274="","",IFERROR(INDEX(CONSULTAS!$N:$N,MATCH(H274&amp;"#GR",CONSULTAS!$T:$T,0)),""))</f>
        <v/>
      </c>
      <c r="U274" s="7" t="str">
        <f>IF(K274="","N/A",IF(AND(COUNTIFS(CONSULTAS!$C$2:$C$2000,K274,CONSULTAS!$E$2:$E$2000,"GR",CONSULTAS!$S$2:$S$2000,"Sim")&gt;0,COUNTIFS(CONSULTAS!$C$2:$C$2000,K274,CONSULTAS!$E$2:$E$2000,"Seguradora",CONSULTAS!$S$2:$S$2000,"Sim")&gt;0),"Sim","Não"))</f>
        <v>N/A</v>
      </c>
      <c r="V274" s="7" t="str">
        <f>IF(C274="","",IFERROR(INDEX(VEICULOS!$X:$X,MATCH(C274,VEICULOS!$A:$A,0)),"Não"))</f>
        <v/>
      </c>
      <c r="W274" s="7"/>
      <c r="X274" s="7"/>
      <c r="Y274" s="7"/>
      <c r="Z274" s="10"/>
      <c r="AA274" s="7"/>
      <c r="AB274" s="10" t="str">
        <f t="shared" si="68"/>
        <v/>
      </c>
      <c r="AC274" s="7">
        <f>IF(OR(Y274="",AB274=""),0,SUMPRODUCT((PGR_REGRAS!$C$2:$C$61=Y274)*(PGR_REGRAS!$D$2:$D$61&lt;=AB274)*(PGR_REGRAS!$E$2:$E$61&gt;=AB274)*(PGR_REGRAS!$C$2:$C$61&lt;&gt;"")*ROW(PGR_REGRAS!$C$2:$C$61)))</f>
        <v>0</v>
      </c>
      <c r="AD274" s="7" t="str">
        <f>IF(AC274=0,IF(Y274="","","Sem regra - consultar seguradora"),INDEX(PGR_REGRAS!$A:$A,AC274))</f>
        <v/>
      </c>
      <c r="AE274" s="7" t="str">
        <f>IF(AC274=0,"",INDEX(PGR_REGRAS!$T:$T,AC274))</f>
        <v/>
      </c>
      <c r="AF274" s="7" t="str">
        <f>IF(AC274=0,"",INDEX(PGR_REGRAS!$I:$I,AC274))</f>
        <v/>
      </c>
      <c r="AG274" s="7" t="str">
        <f>IF(AC274=0,"",INDEX(PGR_REGRAS!$K:$K,AC274))</f>
        <v/>
      </c>
      <c r="AH274" s="7" t="str">
        <f t="shared" si="69"/>
        <v/>
      </c>
      <c r="AI274" s="7"/>
      <c r="AJ274" s="7"/>
      <c r="AK274" s="7"/>
      <c r="AL274" s="7"/>
      <c r="AM274" s="7"/>
      <c r="AN274" s="7"/>
      <c r="AO274" s="13"/>
      <c r="AP274" s="12"/>
      <c r="AQ274" s="12"/>
      <c r="AR274" s="7" t="str">
        <f>IF(C274="","",IFERROR(INDEX(RASTREADORES!$F:$F,MATCH(C274&amp;"#Principal",RASTREADORES!$Y:$Y,0))&amp;" ("&amp;INDEX(RASTREADORES!$G:$G,MATCH(C274&amp;"#Principal",RASTREADORES!$Y:$Y,0))&amp;")","Sem rastreador principal"))</f>
        <v/>
      </c>
      <c r="AS274" s="7" t="str">
        <f>IF(C274="","",IFERROR(INDEX(RASTREADORES!$H:$H,MATCH(C274&amp;"#Principal",RASTREADORES!$Y:$Y,0)),"—"))</f>
        <v/>
      </c>
      <c r="AT274" s="7" t="str">
        <f>IF(C274="","",IFERROR(INDEX(RASTREADORES!$A:$A,MATCH(C274&amp;"#Redundante",RASTREADORES!$Y:$Y,0)),IFERROR(INDEX(RASTREADORES!$A:$A,MATCH(C274&amp;"#Isca retornável",RASTREADORES!$Y:$Y,0)),IFERROR(INDEX(RASTREADORES!$A:$A,MATCH(C274&amp;"#Isca descartável",RASTREADORES!$Y:$Y,0)),"Nenhum"))))</f>
        <v/>
      </c>
      <c r="AU274" s="7" t="str">
        <f>IF(C274="","",IFERROR(INDEX(RASTREADORES!$L:$L,MATCH(C274&amp;"#Principal",RASTREADORES!$Y:$Y,0)),""))</f>
        <v/>
      </c>
      <c r="AV274" s="7" t="str">
        <f>IF(C274="","",IF(COUNTIFS(ESPELHAMENTOS!$B$2:$B$2000,C274,ESPELHAMENTOS!$O$2:$O$2000,"Sim")&gt;0,"Sim","Não"))</f>
        <v/>
      </c>
      <c r="AW274" s="7" t="str">
        <f>IF(C274="","",COUNTIFS(ESPELHAMENTOS!$B$2:$B$2000,C274,ESPELHAMENTOS!$O$2:$O$2000,"Sim"))</f>
        <v/>
      </c>
      <c r="AX274" s="7" t="str">
        <f>IF(C274="","",IF(COUNTIFS(ESPELHAMENTOS!$B$2:$B$2000,C274,ESPELHAMENTOS!$O$2:$O$2000,"Sim",ESPELHAMENTOS!$E$2:$E$2000,"GR transportadora")&gt;0,"Sim","Não"))</f>
        <v/>
      </c>
      <c r="AY274" s="7" t="str">
        <f>IF(OR(AQ274="",C274=""),"",IFERROR(ROUND((AQ274-SUMPRODUCT(MIN((ESPELHAMENTOS!$C$2:$C$2000=A274)*ESPELHAMENTOS!$H$2:$H$2000+(ESPELHAMENTOS!$C$2:$C$2000&lt;&gt;A274)*99999)))*24,1),""))</f>
        <v/>
      </c>
      <c r="AZ274" s="7" t="str">
        <f ca="1">IF(C274="","",IF(COUNTIFS(CHECKLISTS!$B$2:$B$2000,C274,CHECKLISTS!$AH$2:$AH$2000,"Válido",CHECKLISTS!$AG$2:$AG$2000,"&gt;="&amp;INT(IF(AO274="",TODAY(),AO274)))+COUNTIFS(CHECKLISTS!$B$2:$B$2000,C274,CHECKLISTS!$AH$2:$AH$2000,"Vence &lt;=7d",CHECKLISTS!$AG$2:$AG$2000,"&gt;="&amp;INT(IF(AO274="",TODAY(),AO274)))&gt;0,"Sim","Não"))</f>
        <v/>
      </c>
      <c r="BA274" s="13" t="str">
        <f>IF(C274="","",IF(COUNTIFS(CHECKLISTS!$B$2:$B$2000,C274,CHECKLISTS!$AF$2:$AF$2000,"Aprovado")=0,"",SUMPRODUCT(MAX((CHECKLISTS!$B$2:$B$2000=C274)*CHECKLISTS!$AG$2:$AG$2000))))</f>
        <v/>
      </c>
      <c r="BB274" s="7" t="str">
        <f>IF(A274="","",IF(COUNTIFS(SMP!$B$2:$B$2000,A274,SMP!$I$2:$I$2000,"Liberada")+COUNTIFS(SMP!$B$2:$B$2000,A274,SMP!$I$2:$I$2000,"Em andamento")+COUNTIFS(SMP!$B$2:$B$2000,A274,SMP!$I$2:$I$2000,"Finalizada")&gt;0,"Sim","Não"))</f>
        <v/>
      </c>
      <c r="BC274" s="7" t="str">
        <f>IF(A274="","",IFERROR(INDEX(SMP!$A:$A,MATCH(A274,SMP!$B:$B,0)),"—"))</f>
        <v/>
      </c>
      <c r="BD274" s="7" t="str">
        <f>IF(A274="","",IFERROR(INDEX(SMP!$I:$I,MATCH(A274,SMP!$B:$B,0)),"Não aberta"))</f>
        <v/>
      </c>
      <c r="BE274" s="7" t="str">
        <f>IF(A274="","",IFERROR(INDEX(SMP!$D:$D,MATCH(A274,SMP!$B:$B,0)),""))</f>
        <v/>
      </c>
      <c r="BF274" s="7" t="str">
        <f>IF(A274="","",IF(COUNTIFS(AVERBACOES!$B$2:$B$2000,A274,AVERBACOES!$Q$2:$Q$2000,"Averbado completo")+COUNTIFS(AVERBACOES!$B$2:$B$2000,A274,AVERBACOES!$Q$2:$Q$2000,"Averbado CRT")+COUNTIFS(AVERBACOES!$B$2:$B$2000,A274,AVERBACOES!$Q$2:$Q$2000,"Averbado CT-e")+COUNTIFS(AVERBACOES!$B$2:$B$2000,A274,AVERBACOES!$Q$2:$Q$2000,"Averbado MDF-e")+COUNTIFS(AVERBACOES!$B$2:$B$2000,A274,AVERBACOES!$Q$2:$Q$2000,"Averbado pelo embarcador")&gt;0,"Sim","Não"))</f>
        <v/>
      </c>
      <c r="BG274" s="7" t="str">
        <f>IF(A274="","",IFERROR(INDEX(AVERBACOES!$L:$L,MATCH(A274,AVERBACOES!$B:$B,0)),"—"))</f>
        <v/>
      </c>
      <c r="BH274" s="7"/>
      <c r="BI274" s="7"/>
      <c r="BJ274" s="7"/>
      <c r="BK274" s="7"/>
      <c r="BL274" s="7"/>
      <c r="BM274" s="7">
        <f t="shared" si="70"/>
        <v>0</v>
      </c>
      <c r="BN274" s="7" t="str">
        <f t="shared" si="71"/>
        <v/>
      </c>
      <c r="BO274" s="7" t="str">
        <f t="shared" si="72"/>
        <v/>
      </c>
      <c r="BP274" s="7" t="str">
        <f t="shared" si="73"/>
        <v/>
      </c>
      <c r="BQ274" s="7" t="str">
        <f t="shared" si="74"/>
        <v/>
      </c>
      <c r="BR274" s="12"/>
      <c r="BS274" s="7" t="str">
        <f t="shared" si="75"/>
        <v/>
      </c>
      <c r="BT274" s="7" t="str">
        <f>IF(C274="","",IF(BV274=0,"Sem posição registrada",IFERROR(INDEX(POSICOES!$E:$E,MATCH(C274&amp;"#"&amp;ROUND(BV274*1440,0),POSICOES!$R:$R,0)),"?")))</f>
        <v/>
      </c>
      <c r="BU274" s="7" t="str">
        <f>IF(OR(C274="",BV274=0),"",IFERROR(INDEX(POSICOES!$F:$F,MATCH(C274&amp;"#"&amp;ROUND(BV274*1440,0),POSICOES!$R:$R,0))&amp;"/"&amp;INDEX(POSICOES!$G:$G,MATCH(C274&amp;"#"&amp;ROUND(BV274*1440,0),POSICOES!$R:$R,0))&amp;" - "&amp;INDEX(POSICOES!$H:$H,MATCH(C274&amp;"#"&amp;ROUND(BV274*1440,0),POSICOES!$R:$R,0)),""))</f>
        <v/>
      </c>
      <c r="BV274" s="14">
        <f>IF(C274="",0,SUMPRODUCT(MAX((POSICOES!$C$2:$C$3000=C274)*POSICOES!$B$2:$B$3000)))</f>
        <v>0</v>
      </c>
      <c r="BW274" s="7" t="str">
        <f t="shared" ca="1" si="76"/>
        <v/>
      </c>
      <c r="BX274" s="7" t="str">
        <f t="shared" ca="1" si="77"/>
        <v/>
      </c>
      <c r="BY274" s="12"/>
      <c r="BZ274" s="12"/>
      <c r="CA274" s="7" t="str">
        <f>IF(A274="","",IF(COUNTIFS(FRONTEIRA!$B$2:$B$2000,A274,FRONTEIRA!$AA$2:$AA$2000,"Sim")=0,"",ROUND(SUMIFS(FRONTEIRA!$Y$2:$Y$2000,FRONTEIRA!$B$2:$B$2000,A274,FRONTEIRA!$AA$2:$AA$2000,"Sim"),1)))</f>
        <v/>
      </c>
      <c r="CB274" s="7" t="str">
        <f>IF(A274="","",IFERROR(INDEX(FRONTEIRA!$L:$L,MATCH(A274,FRONTEIRA!$B:$B,0)),""))</f>
        <v/>
      </c>
      <c r="CC274" s="7" t="str">
        <f>IF(A274="","",IF(COUNTIFS(OCORRENCIAS!$B$2:$B$2000,A274,OCORRENCIAS!$Z$2:$Z$2000,"Sim")&gt;0,"Sim","Não"))</f>
        <v/>
      </c>
      <c r="CD274" s="7" t="str">
        <f t="shared" si="78"/>
        <v/>
      </c>
      <c r="CE274" s="7"/>
      <c r="CF274" s="7" t="str">
        <f t="shared" ca="1" si="79"/>
        <v xml:space="preserve">Motorista GR; Motorista seguradora; Veículo GR; Checklist; Espelhamento; SMP; Averbação; </v>
      </c>
      <c r="CG274" s="7" t="str">
        <f t="shared" si="80"/>
        <v/>
      </c>
      <c r="CH274" s="7" t="str">
        <f t="shared" si="81"/>
        <v/>
      </c>
      <c r="CI274" s="7" t="str">
        <f t="shared" si="82"/>
        <v>Não</v>
      </c>
      <c r="CJ274" s="7" t="str">
        <f t="shared" si="83"/>
        <v/>
      </c>
      <c r="CK274" s="7"/>
      <c r="CL274" s="7"/>
      <c r="CM274" s="7"/>
      <c r="CN274" s="12"/>
      <c r="CO274" s="7"/>
      <c r="CP274" s="7" t="str">
        <f t="shared" ca="1" si="84"/>
        <v/>
      </c>
    </row>
    <row r="275" spans="1:94" x14ac:dyDescent="0.25">
      <c r="A275" s="7"/>
      <c r="B275" s="12"/>
      <c r="C275" s="7"/>
      <c r="D275" s="7"/>
      <c r="E275" s="7"/>
      <c r="F275" s="7" t="str">
        <f>IF(C275="","",IFERROR(INDEX(VEICULOS!$C:$C,MATCH(C275,VEICULOS!$A:$A,0)),"?")&amp;IF(D275="",""," + "&amp;IFERROR(INDEX(VEICULOS!$C:$C,MATCH(D275,VEICULOS!$A:$A,0)),"?"))&amp;IF(E275="",""," + "&amp;IFERROR(INDEX(VEICULOS!$C:$C,MATCH(E275,VEICULOS!$A:$A,0)),"?")))</f>
        <v/>
      </c>
      <c r="G275" s="7" t="str">
        <f>IF(C275="","",IFERROR(INDEX(VEICULOS!$I:$I,MATCH(C275,VEICULOS!$A:$A,0)),"Não cadastrado"))</f>
        <v/>
      </c>
      <c r="H275" s="7"/>
      <c r="I275" s="7" t="str">
        <f>IF(H275="","",IFERROR(INDEX(MOTORISTAS!$B:$B,MATCH(H275,MOTORISTAS!$A:$A,0)),"Não cadastrado"))</f>
        <v/>
      </c>
      <c r="J275" s="7"/>
      <c r="K275" s="7"/>
      <c r="L275" s="7" t="str">
        <f>IF(K275="","",IFERROR(INDEX(MOTORISTAS!$B:$B,MATCH(K275,MOTORISTAS!$A:$A,0)),"Não cadastrado"))</f>
        <v/>
      </c>
      <c r="M275" s="7" t="str">
        <f>IF(H275="","",IFERROR(INDEX(MOTORISTAS!$AA:$AA,MATCH(H275,MOTORISTAS!$A:$A,0)),"Não cadastrado"))</f>
        <v/>
      </c>
      <c r="N275" s="7" t="str">
        <f>IF(H275="","",IF(COUNTIFS(CONSULTAS!$C$2:$C$2000,H275,CONSULTAS!$E$2:$E$2000,"GR",CONSULTAS!$S$2:$S$2000,"Sim")&gt;0,"Sim","Não"))</f>
        <v/>
      </c>
      <c r="O275" s="7" t="str">
        <f>IF(H275="","",IFERROR(INDEX(CONSULTAS!$L:$L,MATCH(H275&amp;"#GR",CONSULTAS!$T:$T,0)),"—"))</f>
        <v/>
      </c>
      <c r="P275" s="13" t="str">
        <f>IF(H275="","",IFERROR(INDEX(CONSULTAS!$Q:$Q,MATCH(H275&amp;"#GR",CONSULTAS!$T:$T,0)),""))</f>
        <v/>
      </c>
      <c r="Q275" s="7" t="str">
        <f>IF(H275="","",IF(COUNTIFS(CONSULTAS!$C$2:$C$2000,H275,CONSULTAS!$E$2:$E$2000,"Seguradora",CONSULTAS!$S$2:$S$2000,"Sim")&gt;0,"Sim","Não"))</f>
        <v/>
      </c>
      <c r="R275" s="7" t="str">
        <f>IF(H275="","",IFERROR(INDEX(CONSULTAS!$L:$L,MATCH(H275&amp;"#Seguradora",CONSULTAS!$T:$T,0)),"—"))</f>
        <v/>
      </c>
      <c r="S275" s="13" t="str">
        <f>IF(H275="","",IFERROR(INDEX(CONSULTAS!$Q:$Q,MATCH(H275&amp;"#Seguradora",CONSULTAS!$T:$T,0)),""))</f>
        <v/>
      </c>
      <c r="T275" s="10" t="str">
        <f>IF(H275="","",IFERROR(INDEX(CONSULTAS!$N:$N,MATCH(H275&amp;"#GR",CONSULTAS!$T:$T,0)),""))</f>
        <v/>
      </c>
      <c r="U275" s="7" t="str">
        <f>IF(K275="","N/A",IF(AND(COUNTIFS(CONSULTAS!$C$2:$C$2000,K275,CONSULTAS!$E$2:$E$2000,"GR",CONSULTAS!$S$2:$S$2000,"Sim")&gt;0,COUNTIFS(CONSULTAS!$C$2:$C$2000,K275,CONSULTAS!$E$2:$E$2000,"Seguradora",CONSULTAS!$S$2:$S$2000,"Sim")&gt;0),"Sim","Não"))</f>
        <v>N/A</v>
      </c>
      <c r="V275" s="7" t="str">
        <f>IF(C275="","",IFERROR(INDEX(VEICULOS!$X:$X,MATCH(C275,VEICULOS!$A:$A,0)),"Não"))</f>
        <v/>
      </c>
      <c r="W275" s="7"/>
      <c r="X275" s="7"/>
      <c r="Y275" s="7"/>
      <c r="Z275" s="10"/>
      <c r="AA275" s="7"/>
      <c r="AB275" s="10" t="str">
        <f t="shared" si="68"/>
        <v/>
      </c>
      <c r="AC275" s="7">
        <f>IF(OR(Y275="",AB275=""),0,SUMPRODUCT((PGR_REGRAS!$C$2:$C$61=Y275)*(PGR_REGRAS!$D$2:$D$61&lt;=AB275)*(PGR_REGRAS!$E$2:$E$61&gt;=AB275)*(PGR_REGRAS!$C$2:$C$61&lt;&gt;"")*ROW(PGR_REGRAS!$C$2:$C$61)))</f>
        <v>0</v>
      </c>
      <c r="AD275" s="7" t="str">
        <f>IF(AC275=0,IF(Y275="","","Sem regra - consultar seguradora"),INDEX(PGR_REGRAS!$A:$A,AC275))</f>
        <v/>
      </c>
      <c r="AE275" s="7" t="str">
        <f>IF(AC275=0,"",INDEX(PGR_REGRAS!$T:$T,AC275))</f>
        <v/>
      </c>
      <c r="AF275" s="7" t="str">
        <f>IF(AC275=0,"",INDEX(PGR_REGRAS!$I:$I,AC275))</f>
        <v/>
      </c>
      <c r="AG275" s="7" t="str">
        <f>IF(AC275=0,"",INDEX(PGR_REGRAS!$K:$K,AC275))</f>
        <v/>
      </c>
      <c r="AH275" s="7" t="str">
        <f t="shared" si="69"/>
        <v/>
      </c>
      <c r="AI275" s="7"/>
      <c r="AJ275" s="7"/>
      <c r="AK275" s="7"/>
      <c r="AL275" s="7"/>
      <c r="AM275" s="7"/>
      <c r="AN275" s="7"/>
      <c r="AO275" s="13"/>
      <c r="AP275" s="12"/>
      <c r="AQ275" s="12"/>
      <c r="AR275" s="7" t="str">
        <f>IF(C275="","",IFERROR(INDEX(RASTREADORES!$F:$F,MATCH(C275&amp;"#Principal",RASTREADORES!$Y:$Y,0))&amp;" ("&amp;INDEX(RASTREADORES!$G:$G,MATCH(C275&amp;"#Principal",RASTREADORES!$Y:$Y,0))&amp;")","Sem rastreador principal"))</f>
        <v/>
      </c>
      <c r="AS275" s="7" t="str">
        <f>IF(C275="","",IFERROR(INDEX(RASTREADORES!$H:$H,MATCH(C275&amp;"#Principal",RASTREADORES!$Y:$Y,0)),"—"))</f>
        <v/>
      </c>
      <c r="AT275" s="7" t="str">
        <f>IF(C275="","",IFERROR(INDEX(RASTREADORES!$A:$A,MATCH(C275&amp;"#Redundante",RASTREADORES!$Y:$Y,0)),IFERROR(INDEX(RASTREADORES!$A:$A,MATCH(C275&amp;"#Isca retornável",RASTREADORES!$Y:$Y,0)),IFERROR(INDEX(RASTREADORES!$A:$A,MATCH(C275&amp;"#Isca descartável",RASTREADORES!$Y:$Y,0)),"Nenhum"))))</f>
        <v/>
      </c>
      <c r="AU275" s="7" t="str">
        <f>IF(C275="","",IFERROR(INDEX(RASTREADORES!$L:$L,MATCH(C275&amp;"#Principal",RASTREADORES!$Y:$Y,0)),""))</f>
        <v/>
      </c>
      <c r="AV275" s="7" t="str">
        <f>IF(C275="","",IF(COUNTIFS(ESPELHAMENTOS!$B$2:$B$2000,C275,ESPELHAMENTOS!$O$2:$O$2000,"Sim")&gt;0,"Sim","Não"))</f>
        <v/>
      </c>
      <c r="AW275" s="7" t="str">
        <f>IF(C275="","",COUNTIFS(ESPELHAMENTOS!$B$2:$B$2000,C275,ESPELHAMENTOS!$O$2:$O$2000,"Sim"))</f>
        <v/>
      </c>
      <c r="AX275" s="7" t="str">
        <f>IF(C275="","",IF(COUNTIFS(ESPELHAMENTOS!$B$2:$B$2000,C275,ESPELHAMENTOS!$O$2:$O$2000,"Sim",ESPELHAMENTOS!$E$2:$E$2000,"GR transportadora")&gt;0,"Sim","Não"))</f>
        <v/>
      </c>
      <c r="AY275" s="7" t="str">
        <f>IF(OR(AQ275="",C275=""),"",IFERROR(ROUND((AQ275-SUMPRODUCT(MIN((ESPELHAMENTOS!$C$2:$C$2000=A275)*ESPELHAMENTOS!$H$2:$H$2000+(ESPELHAMENTOS!$C$2:$C$2000&lt;&gt;A275)*99999)))*24,1),""))</f>
        <v/>
      </c>
      <c r="AZ275" s="7" t="str">
        <f ca="1">IF(C275="","",IF(COUNTIFS(CHECKLISTS!$B$2:$B$2000,C275,CHECKLISTS!$AH$2:$AH$2000,"Válido",CHECKLISTS!$AG$2:$AG$2000,"&gt;="&amp;INT(IF(AO275="",TODAY(),AO275)))+COUNTIFS(CHECKLISTS!$B$2:$B$2000,C275,CHECKLISTS!$AH$2:$AH$2000,"Vence &lt;=7d",CHECKLISTS!$AG$2:$AG$2000,"&gt;="&amp;INT(IF(AO275="",TODAY(),AO275)))&gt;0,"Sim","Não"))</f>
        <v/>
      </c>
      <c r="BA275" s="13" t="str">
        <f>IF(C275="","",IF(COUNTIFS(CHECKLISTS!$B$2:$B$2000,C275,CHECKLISTS!$AF$2:$AF$2000,"Aprovado")=0,"",SUMPRODUCT(MAX((CHECKLISTS!$B$2:$B$2000=C275)*CHECKLISTS!$AG$2:$AG$2000))))</f>
        <v/>
      </c>
      <c r="BB275" s="7" t="str">
        <f>IF(A275="","",IF(COUNTIFS(SMP!$B$2:$B$2000,A275,SMP!$I$2:$I$2000,"Liberada")+COUNTIFS(SMP!$B$2:$B$2000,A275,SMP!$I$2:$I$2000,"Em andamento")+COUNTIFS(SMP!$B$2:$B$2000,A275,SMP!$I$2:$I$2000,"Finalizada")&gt;0,"Sim","Não"))</f>
        <v/>
      </c>
      <c r="BC275" s="7" t="str">
        <f>IF(A275="","",IFERROR(INDEX(SMP!$A:$A,MATCH(A275,SMP!$B:$B,0)),"—"))</f>
        <v/>
      </c>
      <c r="BD275" s="7" t="str">
        <f>IF(A275="","",IFERROR(INDEX(SMP!$I:$I,MATCH(A275,SMP!$B:$B,0)),"Não aberta"))</f>
        <v/>
      </c>
      <c r="BE275" s="7" t="str">
        <f>IF(A275="","",IFERROR(INDEX(SMP!$D:$D,MATCH(A275,SMP!$B:$B,0)),""))</f>
        <v/>
      </c>
      <c r="BF275" s="7" t="str">
        <f>IF(A275="","",IF(COUNTIFS(AVERBACOES!$B$2:$B$2000,A275,AVERBACOES!$Q$2:$Q$2000,"Averbado completo")+COUNTIFS(AVERBACOES!$B$2:$B$2000,A275,AVERBACOES!$Q$2:$Q$2000,"Averbado CRT")+COUNTIFS(AVERBACOES!$B$2:$B$2000,A275,AVERBACOES!$Q$2:$Q$2000,"Averbado CT-e")+COUNTIFS(AVERBACOES!$B$2:$B$2000,A275,AVERBACOES!$Q$2:$Q$2000,"Averbado MDF-e")+COUNTIFS(AVERBACOES!$B$2:$B$2000,A275,AVERBACOES!$Q$2:$Q$2000,"Averbado pelo embarcador")&gt;0,"Sim","Não"))</f>
        <v/>
      </c>
      <c r="BG275" s="7" t="str">
        <f>IF(A275="","",IFERROR(INDEX(AVERBACOES!$L:$L,MATCH(A275,AVERBACOES!$B:$B,0)),"—"))</f>
        <v/>
      </c>
      <c r="BH275" s="7"/>
      <c r="BI275" s="7"/>
      <c r="BJ275" s="7"/>
      <c r="BK275" s="7"/>
      <c r="BL275" s="7"/>
      <c r="BM275" s="7">
        <f t="shared" si="70"/>
        <v>0</v>
      </c>
      <c r="BN275" s="7" t="str">
        <f t="shared" si="71"/>
        <v/>
      </c>
      <c r="BO275" s="7" t="str">
        <f t="shared" si="72"/>
        <v/>
      </c>
      <c r="BP275" s="7" t="str">
        <f t="shared" si="73"/>
        <v/>
      </c>
      <c r="BQ275" s="7" t="str">
        <f t="shared" si="74"/>
        <v/>
      </c>
      <c r="BR275" s="12"/>
      <c r="BS275" s="7" t="str">
        <f t="shared" si="75"/>
        <v/>
      </c>
      <c r="BT275" s="7" t="str">
        <f>IF(C275="","",IF(BV275=0,"Sem posição registrada",IFERROR(INDEX(POSICOES!$E:$E,MATCH(C275&amp;"#"&amp;ROUND(BV275*1440,0),POSICOES!$R:$R,0)),"?")))</f>
        <v/>
      </c>
      <c r="BU275" s="7" t="str">
        <f>IF(OR(C275="",BV275=0),"",IFERROR(INDEX(POSICOES!$F:$F,MATCH(C275&amp;"#"&amp;ROUND(BV275*1440,0),POSICOES!$R:$R,0))&amp;"/"&amp;INDEX(POSICOES!$G:$G,MATCH(C275&amp;"#"&amp;ROUND(BV275*1440,0),POSICOES!$R:$R,0))&amp;" - "&amp;INDEX(POSICOES!$H:$H,MATCH(C275&amp;"#"&amp;ROUND(BV275*1440,0),POSICOES!$R:$R,0)),""))</f>
        <v/>
      </c>
      <c r="BV275" s="14">
        <f>IF(C275="",0,SUMPRODUCT(MAX((POSICOES!$C$2:$C$3000=C275)*POSICOES!$B$2:$B$3000)))</f>
        <v>0</v>
      </c>
      <c r="BW275" s="7" t="str">
        <f t="shared" ca="1" si="76"/>
        <v/>
      </c>
      <c r="BX275" s="7" t="str">
        <f t="shared" ca="1" si="77"/>
        <v/>
      </c>
      <c r="BY275" s="12"/>
      <c r="BZ275" s="12"/>
      <c r="CA275" s="7" t="str">
        <f>IF(A275="","",IF(COUNTIFS(FRONTEIRA!$B$2:$B$2000,A275,FRONTEIRA!$AA$2:$AA$2000,"Sim")=0,"",ROUND(SUMIFS(FRONTEIRA!$Y$2:$Y$2000,FRONTEIRA!$B$2:$B$2000,A275,FRONTEIRA!$AA$2:$AA$2000,"Sim"),1)))</f>
        <v/>
      </c>
      <c r="CB275" s="7" t="str">
        <f>IF(A275="","",IFERROR(INDEX(FRONTEIRA!$L:$L,MATCH(A275,FRONTEIRA!$B:$B,0)),""))</f>
        <v/>
      </c>
      <c r="CC275" s="7" t="str">
        <f>IF(A275="","",IF(COUNTIFS(OCORRENCIAS!$B$2:$B$2000,A275,OCORRENCIAS!$Z$2:$Z$2000,"Sim")&gt;0,"Sim","Não"))</f>
        <v/>
      </c>
      <c r="CD275" s="7" t="str">
        <f t="shared" si="78"/>
        <v/>
      </c>
      <c r="CE275" s="7"/>
      <c r="CF275" s="7" t="str">
        <f t="shared" ca="1" si="79"/>
        <v xml:space="preserve">Motorista GR; Motorista seguradora; Veículo GR; Checklist; Espelhamento; SMP; Averbação; </v>
      </c>
      <c r="CG275" s="7" t="str">
        <f t="shared" si="80"/>
        <v/>
      </c>
      <c r="CH275" s="7" t="str">
        <f t="shared" si="81"/>
        <v/>
      </c>
      <c r="CI275" s="7" t="str">
        <f t="shared" si="82"/>
        <v>Não</v>
      </c>
      <c r="CJ275" s="7" t="str">
        <f t="shared" si="83"/>
        <v/>
      </c>
      <c r="CK275" s="7"/>
      <c r="CL275" s="7"/>
      <c r="CM275" s="7"/>
      <c r="CN275" s="12"/>
      <c r="CO275" s="7"/>
      <c r="CP275" s="7" t="str">
        <f t="shared" ca="1" si="84"/>
        <v/>
      </c>
    </row>
    <row r="276" spans="1:94" x14ac:dyDescent="0.25">
      <c r="A276" s="7"/>
      <c r="B276" s="12"/>
      <c r="C276" s="7"/>
      <c r="D276" s="7"/>
      <c r="E276" s="7"/>
      <c r="F276" s="7" t="str">
        <f>IF(C276="","",IFERROR(INDEX(VEICULOS!$C:$C,MATCH(C276,VEICULOS!$A:$A,0)),"?")&amp;IF(D276="",""," + "&amp;IFERROR(INDEX(VEICULOS!$C:$C,MATCH(D276,VEICULOS!$A:$A,0)),"?"))&amp;IF(E276="",""," + "&amp;IFERROR(INDEX(VEICULOS!$C:$C,MATCH(E276,VEICULOS!$A:$A,0)),"?")))</f>
        <v/>
      </c>
      <c r="G276" s="7" t="str">
        <f>IF(C276="","",IFERROR(INDEX(VEICULOS!$I:$I,MATCH(C276,VEICULOS!$A:$A,0)),"Não cadastrado"))</f>
        <v/>
      </c>
      <c r="H276" s="7"/>
      <c r="I276" s="7" t="str">
        <f>IF(H276="","",IFERROR(INDEX(MOTORISTAS!$B:$B,MATCH(H276,MOTORISTAS!$A:$A,0)),"Não cadastrado"))</f>
        <v/>
      </c>
      <c r="J276" s="7"/>
      <c r="K276" s="7"/>
      <c r="L276" s="7" t="str">
        <f>IF(K276="","",IFERROR(INDEX(MOTORISTAS!$B:$B,MATCH(K276,MOTORISTAS!$A:$A,0)),"Não cadastrado"))</f>
        <v/>
      </c>
      <c r="M276" s="7" t="str">
        <f>IF(H276="","",IFERROR(INDEX(MOTORISTAS!$AA:$AA,MATCH(H276,MOTORISTAS!$A:$A,0)),"Não cadastrado"))</f>
        <v/>
      </c>
      <c r="N276" s="7" t="str">
        <f>IF(H276="","",IF(COUNTIFS(CONSULTAS!$C$2:$C$2000,H276,CONSULTAS!$E$2:$E$2000,"GR",CONSULTAS!$S$2:$S$2000,"Sim")&gt;0,"Sim","Não"))</f>
        <v/>
      </c>
      <c r="O276" s="7" t="str">
        <f>IF(H276="","",IFERROR(INDEX(CONSULTAS!$L:$L,MATCH(H276&amp;"#GR",CONSULTAS!$T:$T,0)),"—"))</f>
        <v/>
      </c>
      <c r="P276" s="13" t="str">
        <f>IF(H276="","",IFERROR(INDEX(CONSULTAS!$Q:$Q,MATCH(H276&amp;"#GR",CONSULTAS!$T:$T,0)),""))</f>
        <v/>
      </c>
      <c r="Q276" s="7" t="str">
        <f>IF(H276="","",IF(COUNTIFS(CONSULTAS!$C$2:$C$2000,H276,CONSULTAS!$E$2:$E$2000,"Seguradora",CONSULTAS!$S$2:$S$2000,"Sim")&gt;0,"Sim","Não"))</f>
        <v/>
      </c>
      <c r="R276" s="7" t="str">
        <f>IF(H276="","",IFERROR(INDEX(CONSULTAS!$L:$L,MATCH(H276&amp;"#Seguradora",CONSULTAS!$T:$T,0)),"—"))</f>
        <v/>
      </c>
      <c r="S276" s="13" t="str">
        <f>IF(H276="","",IFERROR(INDEX(CONSULTAS!$Q:$Q,MATCH(H276&amp;"#Seguradora",CONSULTAS!$T:$T,0)),""))</f>
        <v/>
      </c>
      <c r="T276" s="10" t="str">
        <f>IF(H276="","",IFERROR(INDEX(CONSULTAS!$N:$N,MATCH(H276&amp;"#GR",CONSULTAS!$T:$T,0)),""))</f>
        <v/>
      </c>
      <c r="U276" s="7" t="str">
        <f>IF(K276="","N/A",IF(AND(COUNTIFS(CONSULTAS!$C$2:$C$2000,K276,CONSULTAS!$E$2:$E$2000,"GR",CONSULTAS!$S$2:$S$2000,"Sim")&gt;0,COUNTIFS(CONSULTAS!$C$2:$C$2000,K276,CONSULTAS!$E$2:$E$2000,"Seguradora",CONSULTAS!$S$2:$S$2000,"Sim")&gt;0),"Sim","Não"))</f>
        <v>N/A</v>
      </c>
      <c r="V276" s="7" t="str">
        <f>IF(C276="","",IFERROR(INDEX(VEICULOS!$X:$X,MATCH(C276,VEICULOS!$A:$A,0)),"Não"))</f>
        <v/>
      </c>
      <c r="W276" s="7"/>
      <c r="X276" s="7"/>
      <c r="Y276" s="7"/>
      <c r="Z276" s="10"/>
      <c r="AA276" s="7"/>
      <c r="AB276" s="10" t="str">
        <f t="shared" si="68"/>
        <v/>
      </c>
      <c r="AC276" s="7">
        <f>IF(OR(Y276="",AB276=""),0,SUMPRODUCT((PGR_REGRAS!$C$2:$C$61=Y276)*(PGR_REGRAS!$D$2:$D$61&lt;=AB276)*(PGR_REGRAS!$E$2:$E$61&gt;=AB276)*(PGR_REGRAS!$C$2:$C$61&lt;&gt;"")*ROW(PGR_REGRAS!$C$2:$C$61)))</f>
        <v>0</v>
      </c>
      <c r="AD276" s="7" t="str">
        <f>IF(AC276=0,IF(Y276="","","Sem regra - consultar seguradora"),INDEX(PGR_REGRAS!$A:$A,AC276))</f>
        <v/>
      </c>
      <c r="AE276" s="7" t="str">
        <f>IF(AC276=0,"",INDEX(PGR_REGRAS!$T:$T,AC276))</f>
        <v/>
      </c>
      <c r="AF276" s="7" t="str">
        <f>IF(AC276=0,"",INDEX(PGR_REGRAS!$I:$I,AC276))</f>
        <v/>
      </c>
      <c r="AG276" s="7" t="str">
        <f>IF(AC276=0,"",INDEX(PGR_REGRAS!$K:$K,AC276))</f>
        <v/>
      </c>
      <c r="AH276" s="7" t="str">
        <f t="shared" si="69"/>
        <v/>
      </c>
      <c r="AI276" s="7"/>
      <c r="AJ276" s="7"/>
      <c r="AK276" s="7"/>
      <c r="AL276" s="7"/>
      <c r="AM276" s="7"/>
      <c r="AN276" s="7"/>
      <c r="AO276" s="13"/>
      <c r="AP276" s="12"/>
      <c r="AQ276" s="12"/>
      <c r="AR276" s="7" t="str">
        <f>IF(C276="","",IFERROR(INDEX(RASTREADORES!$F:$F,MATCH(C276&amp;"#Principal",RASTREADORES!$Y:$Y,0))&amp;" ("&amp;INDEX(RASTREADORES!$G:$G,MATCH(C276&amp;"#Principal",RASTREADORES!$Y:$Y,0))&amp;")","Sem rastreador principal"))</f>
        <v/>
      </c>
      <c r="AS276" s="7" t="str">
        <f>IF(C276="","",IFERROR(INDEX(RASTREADORES!$H:$H,MATCH(C276&amp;"#Principal",RASTREADORES!$Y:$Y,0)),"—"))</f>
        <v/>
      </c>
      <c r="AT276" s="7" t="str">
        <f>IF(C276="","",IFERROR(INDEX(RASTREADORES!$A:$A,MATCH(C276&amp;"#Redundante",RASTREADORES!$Y:$Y,0)),IFERROR(INDEX(RASTREADORES!$A:$A,MATCH(C276&amp;"#Isca retornável",RASTREADORES!$Y:$Y,0)),IFERROR(INDEX(RASTREADORES!$A:$A,MATCH(C276&amp;"#Isca descartável",RASTREADORES!$Y:$Y,0)),"Nenhum"))))</f>
        <v/>
      </c>
      <c r="AU276" s="7" t="str">
        <f>IF(C276="","",IFERROR(INDEX(RASTREADORES!$L:$L,MATCH(C276&amp;"#Principal",RASTREADORES!$Y:$Y,0)),""))</f>
        <v/>
      </c>
      <c r="AV276" s="7" t="str">
        <f>IF(C276="","",IF(COUNTIFS(ESPELHAMENTOS!$B$2:$B$2000,C276,ESPELHAMENTOS!$O$2:$O$2000,"Sim")&gt;0,"Sim","Não"))</f>
        <v/>
      </c>
      <c r="AW276" s="7" t="str">
        <f>IF(C276="","",COUNTIFS(ESPELHAMENTOS!$B$2:$B$2000,C276,ESPELHAMENTOS!$O$2:$O$2000,"Sim"))</f>
        <v/>
      </c>
      <c r="AX276" s="7" t="str">
        <f>IF(C276="","",IF(COUNTIFS(ESPELHAMENTOS!$B$2:$B$2000,C276,ESPELHAMENTOS!$O$2:$O$2000,"Sim",ESPELHAMENTOS!$E$2:$E$2000,"GR transportadora")&gt;0,"Sim","Não"))</f>
        <v/>
      </c>
      <c r="AY276" s="7" t="str">
        <f>IF(OR(AQ276="",C276=""),"",IFERROR(ROUND((AQ276-SUMPRODUCT(MIN((ESPELHAMENTOS!$C$2:$C$2000=A276)*ESPELHAMENTOS!$H$2:$H$2000+(ESPELHAMENTOS!$C$2:$C$2000&lt;&gt;A276)*99999)))*24,1),""))</f>
        <v/>
      </c>
      <c r="AZ276" s="7" t="str">
        <f ca="1">IF(C276="","",IF(COUNTIFS(CHECKLISTS!$B$2:$B$2000,C276,CHECKLISTS!$AH$2:$AH$2000,"Válido",CHECKLISTS!$AG$2:$AG$2000,"&gt;="&amp;INT(IF(AO276="",TODAY(),AO276)))+COUNTIFS(CHECKLISTS!$B$2:$B$2000,C276,CHECKLISTS!$AH$2:$AH$2000,"Vence &lt;=7d",CHECKLISTS!$AG$2:$AG$2000,"&gt;="&amp;INT(IF(AO276="",TODAY(),AO276)))&gt;0,"Sim","Não"))</f>
        <v/>
      </c>
      <c r="BA276" s="13" t="str">
        <f>IF(C276="","",IF(COUNTIFS(CHECKLISTS!$B$2:$B$2000,C276,CHECKLISTS!$AF$2:$AF$2000,"Aprovado")=0,"",SUMPRODUCT(MAX((CHECKLISTS!$B$2:$B$2000=C276)*CHECKLISTS!$AG$2:$AG$2000))))</f>
        <v/>
      </c>
      <c r="BB276" s="7" t="str">
        <f>IF(A276="","",IF(COUNTIFS(SMP!$B$2:$B$2000,A276,SMP!$I$2:$I$2000,"Liberada")+COUNTIFS(SMP!$B$2:$B$2000,A276,SMP!$I$2:$I$2000,"Em andamento")+COUNTIFS(SMP!$B$2:$B$2000,A276,SMP!$I$2:$I$2000,"Finalizada")&gt;0,"Sim","Não"))</f>
        <v/>
      </c>
      <c r="BC276" s="7" t="str">
        <f>IF(A276="","",IFERROR(INDEX(SMP!$A:$A,MATCH(A276,SMP!$B:$B,0)),"—"))</f>
        <v/>
      </c>
      <c r="BD276" s="7" t="str">
        <f>IF(A276="","",IFERROR(INDEX(SMP!$I:$I,MATCH(A276,SMP!$B:$B,0)),"Não aberta"))</f>
        <v/>
      </c>
      <c r="BE276" s="7" t="str">
        <f>IF(A276="","",IFERROR(INDEX(SMP!$D:$D,MATCH(A276,SMP!$B:$B,0)),""))</f>
        <v/>
      </c>
      <c r="BF276" s="7" t="str">
        <f>IF(A276="","",IF(COUNTIFS(AVERBACOES!$B$2:$B$2000,A276,AVERBACOES!$Q$2:$Q$2000,"Averbado completo")+COUNTIFS(AVERBACOES!$B$2:$B$2000,A276,AVERBACOES!$Q$2:$Q$2000,"Averbado CRT")+COUNTIFS(AVERBACOES!$B$2:$B$2000,A276,AVERBACOES!$Q$2:$Q$2000,"Averbado CT-e")+COUNTIFS(AVERBACOES!$B$2:$B$2000,A276,AVERBACOES!$Q$2:$Q$2000,"Averbado MDF-e")+COUNTIFS(AVERBACOES!$B$2:$B$2000,A276,AVERBACOES!$Q$2:$Q$2000,"Averbado pelo embarcador")&gt;0,"Sim","Não"))</f>
        <v/>
      </c>
      <c r="BG276" s="7" t="str">
        <f>IF(A276="","",IFERROR(INDEX(AVERBACOES!$L:$L,MATCH(A276,AVERBACOES!$B:$B,0)),"—"))</f>
        <v/>
      </c>
      <c r="BH276" s="7"/>
      <c r="BI276" s="7"/>
      <c r="BJ276" s="7"/>
      <c r="BK276" s="7"/>
      <c r="BL276" s="7"/>
      <c r="BM276" s="7">
        <f t="shared" si="70"/>
        <v>0</v>
      </c>
      <c r="BN276" s="7" t="str">
        <f t="shared" si="71"/>
        <v/>
      </c>
      <c r="BO276" s="7" t="str">
        <f t="shared" si="72"/>
        <v/>
      </c>
      <c r="BP276" s="7" t="str">
        <f t="shared" si="73"/>
        <v/>
      </c>
      <c r="BQ276" s="7" t="str">
        <f t="shared" si="74"/>
        <v/>
      </c>
      <c r="BR276" s="12"/>
      <c r="BS276" s="7" t="str">
        <f t="shared" si="75"/>
        <v/>
      </c>
      <c r="BT276" s="7" t="str">
        <f>IF(C276="","",IF(BV276=0,"Sem posição registrada",IFERROR(INDEX(POSICOES!$E:$E,MATCH(C276&amp;"#"&amp;ROUND(BV276*1440,0),POSICOES!$R:$R,0)),"?")))</f>
        <v/>
      </c>
      <c r="BU276" s="7" t="str">
        <f>IF(OR(C276="",BV276=0),"",IFERROR(INDEX(POSICOES!$F:$F,MATCH(C276&amp;"#"&amp;ROUND(BV276*1440,0),POSICOES!$R:$R,0))&amp;"/"&amp;INDEX(POSICOES!$G:$G,MATCH(C276&amp;"#"&amp;ROUND(BV276*1440,0),POSICOES!$R:$R,0))&amp;" - "&amp;INDEX(POSICOES!$H:$H,MATCH(C276&amp;"#"&amp;ROUND(BV276*1440,0),POSICOES!$R:$R,0)),""))</f>
        <v/>
      </c>
      <c r="BV276" s="14">
        <f>IF(C276="",0,SUMPRODUCT(MAX((POSICOES!$C$2:$C$3000=C276)*POSICOES!$B$2:$B$3000)))</f>
        <v>0</v>
      </c>
      <c r="BW276" s="7" t="str">
        <f t="shared" ca="1" si="76"/>
        <v/>
      </c>
      <c r="BX276" s="7" t="str">
        <f t="shared" ca="1" si="77"/>
        <v/>
      </c>
      <c r="BY276" s="12"/>
      <c r="BZ276" s="12"/>
      <c r="CA276" s="7" t="str">
        <f>IF(A276="","",IF(COUNTIFS(FRONTEIRA!$B$2:$B$2000,A276,FRONTEIRA!$AA$2:$AA$2000,"Sim")=0,"",ROUND(SUMIFS(FRONTEIRA!$Y$2:$Y$2000,FRONTEIRA!$B$2:$B$2000,A276,FRONTEIRA!$AA$2:$AA$2000,"Sim"),1)))</f>
        <v/>
      </c>
      <c r="CB276" s="7" t="str">
        <f>IF(A276="","",IFERROR(INDEX(FRONTEIRA!$L:$L,MATCH(A276,FRONTEIRA!$B:$B,0)),""))</f>
        <v/>
      </c>
      <c r="CC276" s="7" t="str">
        <f>IF(A276="","",IF(COUNTIFS(OCORRENCIAS!$B$2:$B$2000,A276,OCORRENCIAS!$Z$2:$Z$2000,"Sim")&gt;0,"Sim","Não"))</f>
        <v/>
      </c>
      <c r="CD276" s="7" t="str">
        <f t="shared" si="78"/>
        <v/>
      </c>
      <c r="CE276" s="7"/>
      <c r="CF276" s="7" t="str">
        <f t="shared" ca="1" si="79"/>
        <v xml:space="preserve">Motorista GR; Motorista seguradora; Veículo GR; Checklist; Espelhamento; SMP; Averbação; </v>
      </c>
      <c r="CG276" s="7" t="str">
        <f t="shared" si="80"/>
        <v/>
      </c>
      <c r="CH276" s="7" t="str">
        <f t="shared" si="81"/>
        <v/>
      </c>
      <c r="CI276" s="7" t="str">
        <f t="shared" si="82"/>
        <v>Não</v>
      </c>
      <c r="CJ276" s="7" t="str">
        <f t="shared" si="83"/>
        <v/>
      </c>
      <c r="CK276" s="7"/>
      <c r="CL276" s="7"/>
      <c r="CM276" s="7"/>
      <c r="CN276" s="12"/>
      <c r="CO276" s="7"/>
      <c r="CP276" s="7" t="str">
        <f t="shared" ca="1" si="84"/>
        <v/>
      </c>
    </row>
    <row r="277" spans="1:94" x14ac:dyDescent="0.25">
      <c r="A277" s="7"/>
      <c r="B277" s="12"/>
      <c r="C277" s="7"/>
      <c r="D277" s="7"/>
      <c r="E277" s="7"/>
      <c r="F277" s="7" t="str">
        <f>IF(C277="","",IFERROR(INDEX(VEICULOS!$C:$C,MATCH(C277,VEICULOS!$A:$A,0)),"?")&amp;IF(D277="",""," + "&amp;IFERROR(INDEX(VEICULOS!$C:$C,MATCH(D277,VEICULOS!$A:$A,0)),"?"))&amp;IF(E277="",""," + "&amp;IFERROR(INDEX(VEICULOS!$C:$C,MATCH(E277,VEICULOS!$A:$A,0)),"?")))</f>
        <v/>
      </c>
      <c r="G277" s="7" t="str">
        <f>IF(C277="","",IFERROR(INDEX(VEICULOS!$I:$I,MATCH(C277,VEICULOS!$A:$A,0)),"Não cadastrado"))</f>
        <v/>
      </c>
      <c r="H277" s="7"/>
      <c r="I277" s="7" t="str">
        <f>IF(H277="","",IFERROR(INDEX(MOTORISTAS!$B:$B,MATCH(H277,MOTORISTAS!$A:$A,0)),"Não cadastrado"))</f>
        <v/>
      </c>
      <c r="J277" s="7"/>
      <c r="K277" s="7"/>
      <c r="L277" s="7" t="str">
        <f>IF(K277="","",IFERROR(INDEX(MOTORISTAS!$B:$B,MATCH(K277,MOTORISTAS!$A:$A,0)),"Não cadastrado"))</f>
        <v/>
      </c>
      <c r="M277" s="7" t="str">
        <f>IF(H277="","",IFERROR(INDEX(MOTORISTAS!$AA:$AA,MATCH(H277,MOTORISTAS!$A:$A,0)),"Não cadastrado"))</f>
        <v/>
      </c>
      <c r="N277" s="7" t="str">
        <f>IF(H277="","",IF(COUNTIFS(CONSULTAS!$C$2:$C$2000,H277,CONSULTAS!$E$2:$E$2000,"GR",CONSULTAS!$S$2:$S$2000,"Sim")&gt;0,"Sim","Não"))</f>
        <v/>
      </c>
      <c r="O277" s="7" t="str">
        <f>IF(H277="","",IFERROR(INDEX(CONSULTAS!$L:$L,MATCH(H277&amp;"#GR",CONSULTAS!$T:$T,0)),"—"))</f>
        <v/>
      </c>
      <c r="P277" s="13" t="str">
        <f>IF(H277="","",IFERROR(INDEX(CONSULTAS!$Q:$Q,MATCH(H277&amp;"#GR",CONSULTAS!$T:$T,0)),""))</f>
        <v/>
      </c>
      <c r="Q277" s="7" t="str">
        <f>IF(H277="","",IF(COUNTIFS(CONSULTAS!$C$2:$C$2000,H277,CONSULTAS!$E$2:$E$2000,"Seguradora",CONSULTAS!$S$2:$S$2000,"Sim")&gt;0,"Sim","Não"))</f>
        <v/>
      </c>
      <c r="R277" s="7" t="str">
        <f>IF(H277="","",IFERROR(INDEX(CONSULTAS!$L:$L,MATCH(H277&amp;"#Seguradora",CONSULTAS!$T:$T,0)),"—"))</f>
        <v/>
      </c>
      <c r="S277" s="13" t="str">
        <f>IF(H277="","",IFERROR(INDEX(CONSULTAS!$Q:$Q,MATCH(H277&amp;"#Seguradora",CONSULTAS!$T:$T,0)),""))</f>
        <v/>
      </c>
      <c r="T277" s="10" t="str">
        <f>IF(H277="","",IFERROR(INDEX(CONSULTAS!$N:$N,MATCH(H277&amp;"#GR",CONSULTAS!$T:$T,0)),""))</f>
        <v/>
      </c>
      <c r="U277" s="7" t="str">
        <f>IF(K277="","N/A",IF(AND(COUNTIFS(CONSULTAS!$C$2:$C$2000,K277,CONSULTAS!$E$2:$E$2000,"GR",CONSULTAS!$S$2:$S$2000,"Sim")&gt;0,COUNTIFS(CONSULTAS!$C$2:$C$2000,K277,CONSULTAS!$E$2:$E$2000,"Seguradora",CONSULTAS!$S$2:$S$2000,"Sim")&gt;0),"Sim","Não"))</f>
        <v>N/A</v>
      </c>
      <c r="V277" s="7" t="str">
        <f>IF(C277="","",IFERROR(INDEX(VEICULOS!$X:$X,MATCH(C277,VEICULOS!$A:$A,0)),"Não"))</f>
        <v/>
      </c>
      <c r="W277" s="7"/>
      <c r="X277" s="7"/>
      <c r="Y277" s="7"/>
      <c r="Z277" s="10"/>
      <c r="AA277" s="7"/>
      <c r="AB277" s="10" t="str">
        <f t="shared" si="68"/>
        <v/>
      </c>
      <c r="AC277" s="7">
        <f>IF(OR(Y277="",AB277=""),0,SUMPRODUCT((PGR_REGRAS!$C$2:$C$61=Y277)*(PGR_REGRAS!$D$2:$D$61&lt;=AB277)*(PGR_REGRAS!$E$2:$E$61&gt;=AB277)*(PGR_REGRAS!$C$2:$C$61&lt;&gt;"")*ROW(PGR_REGRAS!$C$2:$C$61)))</f>
        <v>0</v>
      </c>
      <c r="AD277" s="7" t="str">
        <f>IF(AC277=0,IF(Y277="","","Sem regra - consultar seguradora"),INDEX(PGR_REGRAS!$A:$A,AC277))</f>
        <v/>
      </c>
      <c r="AE277" s="7" t="str">
        <f>IF(AC277=0,"",INDEX(PGR_REGRAS!$T:$T,AC277))</f>
        <v/>
      </c>
      <c r="AF277" s="7" t="str">
        <f>IF(AC277=0,"",INDEX(PGR_REGRAS!$I:$I,AC277))</f>
        <v/>
      </c>
      <c r="AG277" s="7" t="str">
        <f>IF(AC277=0,"",INDEX(PGR_REGRAS!$K:$K,AC277))</f>
        <v/>
      </c>
      <c r="AH277" s="7" t="str">
        <f t="shared" si="69"/>
        <v/>
      </c>
      <c r="AI277" s="7"/>
      <c r="AJ277" s="7"/>
      <c r="AK277" s="7"/>
      <c r="AL277" s="7"/>
      <c r="AM277" s="7"/>
      <c r="AN277" s="7"/>
      <c r="AO277" s="13"/>
      <c r="AP277" s="12"/>
      <c r="AQ277" s="12"/>
      <c r="AR277" s="7" t="str">
        <f>IF(C277="","",IFERROR(INDEX(RASTREADORES!$F:$F,MATCH(C277&amp;"#Principal",RASTREADORES!$Y:$Y,0))&amp;" ("&amp;INDEX(RASTREADORES!$G:$G,MATCH(C277&amp;"#Principal",RASTREADORES!$Y:$Y,0))&amp;")","Sem rastreador principal"))</f>
        <v/>
      </c>
      <c r="AS277" s="7" t="str">
        <f>IF(C277="","",IFERROR(INDEX(RASTREADORES!$H:$H,MATCH(C277&amp;"#Principal",RASTREADORES!$Y:$Y,0)),"—"))</f>
        <v/>
      </c>
      <c r="AT277" s="7" t="str">
        <f>IF(C277="","",IFERROR(INDEX(RASTREADORES!$A:$A,MATCH(C277&amp;"#Redundante",RASTREADORES!$Y:$Y,0)),IFERROR(INDEX(RASTREADORES!$A:$A,MATCH(C277&amp;"#Isca retornável",RASTREADORES!$Y:$Y,0)),IFERROR(INDEX(RASTREADORES!$A:$A,MATCH(C277&amp;"#Isca descartável",RASTREADORES!$Y:$Y,0)),"Nenhum"))))</f>
        <v/>
      </c>
      <c r="AU277" s="7" t="str">
        <f>IF(C277="","",IFERROR(INDEX(RASTREADORES!$L:$L,MATCH(C277&amp;"#Principal",RASTREADORES!$Y:$Y,0)),""))</f>
        <v/>
      </c>
      <c r="AV277" s="7" t="str">
        <f>IF(C277="","",IF(COUNTIFS(ESPELHAMENTOS!$B$2:$B$2000,C277,ESPELHAMENTOS!$O$2:$O$2000,"Sim")&gt;0,"Sim","Não"))</f>
        <v/>
      </c>
      <c r="AW277" s="7" t="str">
        <f>IF(C277="","",COUNTIFS(ESPELHAMENTOS!$B$2:$B$2000,C277,ESPELHAMENTOS!$O$2:$O$2000,"Sim"))</f>
        <v/>
      </c>
      <c r="AX277" s="7" t="str">
        <f>IF(C277="","",IF(COUNTIFS(ESPELHAMENTOS!$B$2:$B$2000,C277,ESPELHAMENTOS!$O$2:$O$2000,"Sim",ESPELHAMENTOS!$E$2:$E$2000,"GR transportadora")&gt;0,"Sim","Não"))</f>
        <v/>
      </c>
      <c r="AY277" s="7" t="str">
        <f>IF(OR(AQ277="",C277=""),"",IFERROR(ROUND((AQ277-SUMPRODUCT(MIN((ESPELHAMENTOS!$C$2:$C$2000=A277)*ESPELHAMENTOS!$H$2:$H$2000+(ESPELHAMENTOS!$C$2:$C$2000&lt;&gt;A277)*99999)))*24,1),""))</f>
        <v/>
      </c>
      <c r="AZ277" s="7" t="str">
        <f ca="1">IF(C277="","",IF(COUNTIFS(CHECKLISTS!$B$2:$B$2000,C277,CHECKLISTS!$AH$2:$AH$2000,"Válido",CHECKLISTS!$AG$2:$AG$2000,"&gt;="&amp;INT(IF(AO277="",TODAY(),AO277)))+COUNTIFS(CHECKLISTS!$B$2:$B$2000,C277,CHECKLISTS!$AH$2:$AH$2000,"Vence &lt;=7d",CHECKLISTS!$AG$2:$AG$2000,"&gt;="&amp;INT(IF(AO277="",TODAY(),AO277)))&gt;0,"Sim","Não"))</f>
        <v/>
      </c>
      <c r="BA277" s="13" t="str">
        <f>IF(C277="","",IF(COUNTIFS(CHECKLISTS!$B$2:$B$2000,C277,CHECKLISTS!$AF$2:$AF$2000,"Aprovado")=0,"",SUMPRODUCT(MAX((CHECKLISTS!$B$2:$B$2000=C277)*CHECKLISTS!$AG$2:$AG$2000))))</f>
        <v/>
      </c>
      <c r="BB277" s="7" t="str">
        <f>IF(A277="","",IF(COUNTIFS(SMP!$B$2:$B$2000,A277,SMP!$I$2:$I$2000,"Liberada")+COUNTIFS(SMP!$B$2:$B$2000,A277,SMP!$I$2:$I$2000,"Em andamento")+COUNTIFS(SMP!$B$2:$B$2000,A277,SMP!$I$2:$I$2000,"Finalizada")&gt;0,"Sim","Não"))</f>
        <v/>
      </c>
      <c r="BC277" s="7" t="str">
        <f>IF(A277="","",IFERROR(INDEX(SMP!$A:$A,MATCH(A277,SMP!$B:$B,0)),"—"))</f>
        <v/>
      </c>
      <c r="BD277" s="7" t="str">
        <f>IF(A277="","",IFERROR(INDEX(SMP!$I:$I,MATCH(A277,SMP!$B:$B,0)),"Não aberta"))</f>
        <v/>
      </c>
      <c r="BE277" s="7" t="str">
        <f>IF(A277="","",IFERROR(INDEX(SMP!$D:$D,MATCH(A277,SMP!$B:$B,0)),""))</f>
        <v/>
      </c>
      <c r="BF277" s="7" t="str">
        <f>IF(A277="","",IF(COUNTIFS(AVERBACOES!$B$2:$B$2000,A277,AVERBACOES!$Q$2:$Q$2000,"Averbado completo")+COUNTIFS(AVERBACOES!$B$2:$B$2000,A277,AVERBACOES!$Q$2:$Q$2000,"Averbado CRT")+COUNTIFS(AVERBACOES!$B$2:$B$2000,A277,AVERBACOES!$Q$2:$Q$2000,"Averbado CT-e")+COUNTIFS(AVERBACOES!$B$2:$B$2000,A277,AVERBACOES!$Q$2:$Q$2000,"Averbado MDF-e")+COUNTIFS(AVERBACOES!$B$2:$B$2000,A277,AVERBACOES!$Q$2:$Q$2000,"Averbado pelo embarcador")&gt;0,"Sim","Não"))</f>
        <v/>
      </c>
      <c r="BG277" s="7" t="str">
        <f>IF(A277="","",IFERROR(INDEX(AVERBACOES!$L:$L,MATCH(A277,AVERBACOES!$B:$B,0)),"—"))</f>
        <v/>
      </c>
      <c r="BH277" s="7"/>
      <c r="BI277" s="7"/>
      <c r="BJ277" s="7"/>
      <c r="BK277" s="7"/>
      <c r="BL277" s="7"/>
      <c r="BM277" s="7">
        <f t="shared" si="70"/>
        <v>0</v>
      </c>
      <c r="BN277" s="7" t="str">
        <f t="shared" si="71"/>
        <v/>
      </c>
      <c r="BO277" s="7" t="str">
        <f t="shared" si="72"/>
        <v/>
      </c>
      <c r="BP277" s="7" t="str">
        <f t="shared" si="73"/>
        <v/>
      </c>
      <c r="BQ277" s="7" t="str">
        <f t="shared" si="74"/>
        <v/>
      </c>
      <c r="BR277" s="12"/>
      <c r="BS277" s="7" t="str">
        <f t="shared" si="75"/>
        <v/>
      </c>
      <c r="BT277" s="7" t="str">
        <f>IF(C277="","",IF(BV277=0,"Sem posição registrada",IFERROR(INDEX(POSICOES!$E:$E,MATCH(C277&amp;"#"&amp;ROUND(BV277*1440,0),POSICOES!$R:$R,0)),"?")))</f>
        <v/>
      </c>
      <c r="BU277" s="7" t="str">
        <f>IF(OR(C277="",BV277=0),"",IFERROR(INDEX(POSICOES!$F:$F,MATCH(C277&amp;"#"&amp;ROUND(BV277*1440,0),POSICOES!$R:$R,0))&amp;"/"&amp;INDEX(POSICOES!$G:$G,MATCH(C277&amp;"#"&amp;ROUND(BV277*1440,0),POSICOES!$R:$R,0))&amp;" - "&amp;INDEX(POSICOES!$H:$H,MATCH(C277&amp;"#"&amp;ROUND(BV277*1440,0),POSICOES!$R:$R,0)),""))</f>
        <v/>
      </c>
      <c r="BV277" s="14">
        <f>IF(C277="",0,SUMPRODUCT(MAX((POSICOES!$C$2:$C$3000=C277)*POSICOES!$B$2:$B$3000)))</f>
        <v>0</v>
      </c>
      <c r="BW277" s="7" t="str">
        <f t="shared" ca="1" si="76"/>
        <v/>
      </c>
      <c r="BX277" s="7" t="str">
        <f t="shared" ca="1" si="77"/>
        <v/>
      </c>
      <c r="BY277" s="12"/>
      <c r="BZ277" s="12"/>
      <c r="CA277" s="7" t="str">
        <f>IF(A277="","",IF(COUNTIFS(FRONTEIRA!$B$2:$B$2000,A277,FRONTEIRA!$AA$2:$AA$2000,"Sim")=0,"",ROUND(SUMIFS(FRONTEIRA!$Y$2:$Y$2000,FRONTEIRA!$B$2:$B$2000,A277,FRONTEIRA!$AA$2:$AA$2000,"Sim"),1)))</f>
        <v/>
      </c>
      <c r="CB277" s="7" t="str">
        <f>IF(A277="","",IFERROR(INDEX(FRONTEIRA!$L:$L,MATCH(A277,FRONTEIRA!$B:$B,0)),""))</f>
        <v/>
      </c>
      <c r="CC277" s="7" t="str">
        <f>IF(A277="","",IF(COUNTIFS(OCORRENCIAS!$B$2:$B$2000,A277,OCORRENCIAS!$Z$2:$Z$2000,"Sim")&gt;0,"Sim","Não"))</f>
        <v/>
      </c>
      <c r="CD277" s="7" t="str">
        <f t="shared" si="78"/>
        <v/>
      </c>
      <c r="CE277" s="7"/>
      <c r="CF277" s="7" t="str">
        <f t="shared" ca="1" si="79"/>
        <v xml:space="preserve">Motorista GR; Motorista seguradora; Veículo GR; Checklist; Espelhamento; SMP; Averbação; </v>
      </c>
      <c r="CG277" s="7" t="str">
        <f t="shared" si="80"/>
        <v/>
      </c>
      <c r="CH277" s="7" t="str">
        <f t="shared" si="81"/>
        <v/>
      </c>
      <c r="CI277" s="7" t="str">
        <f t="shared" si="82"/>
        <v>Não</v>
      </c>
      <c r="CJ277" s="7" t="str">
        <f t="shared" si="83"/>
        <v/>
      </c>
      <c r="CK277" s="7"/>
      <c r="CL277" s="7"/>
      <c r="CM277" s="7"/>
      <c r="CN277" s="12"/>
      <c r="CO277" s="7"/>
      <c r="CP277" s="7" t="str">
        <f t="shared" ca="1" si="84"/>
        <v/>
      </c>
    </row>
    <row r="278" spans="1:94" x14ac:dyDescent="0.25">
      <c r="A278" s="7"/>
      <c r="B278" s="12"/>
      <c r="C278" s="7"/>
      <c r="D278" s="7"/>
      <c r="E278" s="7"/>
      <c r="F278" s="7" t="str">
        <f>IF(C278="","",IFERROR(INDEX(VEICULOS!$C:$C,MATCH(C278,VEICULOS!$A:$A,0)),"?")&amp;IF(D278="",""," + "&amp;IFERROR(INDEX(VEICULOS!$C:$C,MATCH(D278,VEICULOS!$A:$A,0)),"?"))&amp;IF(E278="",""," + "&amp;IFERROR(INDEX(VEICULOS!$C:$C,MATCH(E278,VEICULOS!$A:$A,0)),"?")))</f>
        <v/>
      </c>
      <c r="G278" s="7" t="str">
        <f>IF(C278="","",IFERROR(INDEX(VEICULOS!$I:$I,MATCH(C278,VEICULOS!$A:$A,0)),"Não cadastrado"))</f>
        <v/>
      </c>
      <c r="H278" s="7"/>
      <c r="I278" s="7" t="str">
        <f>IF(H278="","",IFERROR(INDEX(MOTORISTAS!$B:$B,MATCH(H278,MOTORISTAS!$A:$A,0)),"Não cadastrado"))</f>
        <v/>
      </c>
      <c r="J278" s="7"/>
      <c r="K278" s="7"/>
      <c r="L278" s="7" t="str">
        <f>IF(K278="","",IFERROR(INDEX(MOTORISTAS!$B:$B,MATCH(K278,MOTORISTAS!$A:$A,0)),"Não cadastrado"))</f>
        <v/>
      </c>
      <c r="M278" s="7" t="str">
        <f>IF(H278="","",IFERROR(INDEX(MOTORISTAS!$AA:$AA,MATCH(H278,MOTORISTAS!$A:$A,0)),"Não cadastrado"))</f>
        <v/>
      </c>
      <c r="N278" s="7" t="str">
        <f>IF(H278="","",IF(COUNTIFS(CONSULTAS!$C$2:$C$2000,H278,CONSULTAS!$E$2:$E$2000,"GR",CONSULTAS!$S$2:$S$2000,"Sim")&gt;0,"Sim","Não"))</f>
        <v/>
      </c>
      <c r="O278" s="7" t="str">
        <f>IF(H278="","",IFERROR(INDEX(CONSULTAS!$L:$L,MATCH(H278&amp;"#GR",CONSULTAS!$T:$T,0)),"—"))</f>
        <v/>
      </c>
      <c r="P278" s="13" t="str">
        <f>IF(H278="","",IFERROR(INDEX(CONSULTAS!$Q:$Q,MATCH(H278&amp;"#GR",CONSULTAS!$T:$T,0)),""))</f>
        <v/>
      </c>
      <c r="Q278" s="7" t="str">
        <f>IF(H278="","",IF(COUNTIFS(CONSULTAS!$C$2:$C$2000,H278,CONSULTAS!$E$2:$E$2000,"Seguradora",CONSULTAS!$S$2:$S$2000,"Sim")&gt;0,"Sim","Não"))</f>
        <v/>
      </c>
      <c r="R278" s="7" t="str">
        <f>IF(H278="","",IFERROR(INDEX(CONSULTAS!$L:$L,MATCH(H278&amp;"#Seguradora",CONSULTAS!$T:$T,0)),"—"))</f>
        <v/>
      </c>
      <c r="S278" s="13" t="str">
        <f>IF(H278="","",IFERROR(INDEX(CONSULTAS!$Q:$Q,MATCH(H278&amp;"#Seguradora",CONSULTAS!$T:$T,0)),""))</f>
        <v/>
      </c>
      <c r="T278" s="10" t="str">
        <f>IF(H278="","",IFERROR(INDEX(CONSULTAS!$N:$N,MATCH(H278&amp;"#GR",CONSULTAS!$T:$T,0)),""))</f>
        <v/>
      </c>
      <c r="U278" s="7" t="str">
        <f>IF(K278="","N/A",IF(AND(COUNTIFS(CONSULTAS!$C$2:$C$2000,K278,CONSULTAS!$E$2:$E$2000,"GR",CONSULTAS!$S$2:$S$2000,"Sim")&gt;0,COUNTIFS(CONSULTAS!$C$2:$C$2000,K278,CONSULTAS!$E$2:$E$2000,"Seguradora",CONSULTAS!$S$2:$S$2000,"Sim")&gt;0),"Sim","Não"))</f>
        <v>N/A</v>
      </c>
      <c r="V278" s="7" t="str">
        <f>IF(C278="","",IFERROR(INDEX(VEICULOS!$X:$X,MATCH(C278,VEICULOS!$A:$A,0)),"Não"))</f>
        <v/>
      </c>
      <c r="W278" s="7"/>
      <c r="X278" s="7"/>
      <c r="Y278" s="7"/>
      <c r="Z278" s="10"/>
      <c r="AA278" s="7"/>
      <c r="AB278" s="10" t="str">
        <f t="shared" si="68"/>
        <v/>
      </c>
      <c r="AC278" s="7">
        <f>IF(OR(Y278="",AB278=""),0,SUMPRODUCT((PGR_REGRAS!$C$2:$C$61=Y278)*(PGR_REGRAS!$D$2:$D$61&lt;=AB278)*(PGR_REGRAS!$E$2:$E$61&gt;=AB278)*(PGR_REGRAS!$C$2:$C$61&lt;&gt;"")*ROW(PGR_REGRAS!$C$2:$C$61)))</f>
        <v>0</v>
      </c>
      <c r="AD278" s="7" t="str">
        <f>IF(AC278=0,IF(Y278="","","Sem regra - consultar seguradora"),INDEX(PGR_REGRAS!$A:$A,AC278))</f>
        <v/>
      </c>
      <c r="AE278" s="7" t="str">
        <f>IF(AC278=0,"",INDEX(PGR_REGRAS!$T:$T,AC278))</f>
        <v/>
      </c>
      <c r="AF278" s="7" t="str">
        <f>IF(AC278=0,"",INDEX(PGR_REGRAS!$I:$I,AC278))</f>
        <v/>
      </c>
      <c r="AG278" s="7" t="str">
        <f>IF(AC278=0,"",INDEX(PGR_REGRAS!$K:$K,AC278))</f>
        <v/>
      </c>
      <c r="AH278" s="7" t="str">
        <f t="shared" si="69"/>
        <v/>
      </c>
      <c r="AI278" s="7"/>
      <c r="AJ278" s="7"/>
      <c r="AK278" s="7"/>
      <c r="AL278" s="7"/>
      <c r="AM278" s="7"/>
      <c r="AN278" s="7"/>
      <c r="AO278" s="13"/>
      <c r="AP278" s="12"/>
      <c r="AQ278" s="12"/>
      <c r="AR278" s="7" t="str">
        <f>IF(C278="","",IFERROR(INDEX(RASTREADORES!$F:$F,MATCH(C278&amp;"#Principal",RASTREADORES!$Y:$Y,0))&amp;" ("&amp;INDEX(RASTREADORES!$G:$G,MATCH(C278&amp;"#Principal",RASTREADORES!$Y:$Y,0))&amp;")","Sem rastreador principal"))</f>
        <v/>
      </c>
      <c r="AS278" s="7" t="str">
        <f>IF(C278="","",IFERROR(INDEX(RASTREADORES!$H:$H,MATCH(C278&amp;"#Principal",RASTREADORES!$Y:$Y,0)),"—"))</f>
        <v/>
      </c>
      <c r="AT278" s="7" t="str">
        <f>IF(C278="","",IFERROR(INDEX(RASTREADORES!$A:$A,MATCH(C278&amp;"#Redundante",RASTREADORES!$Y:$Y,0)),IFERROR(INDEX(RASTREADORES!$A:$A,MATCH(C278&amp;"#Isca retornável",RASTREADORES!$Y:$Y,0)),IFERROR(INDEX(RASTREADORES!$A:$A,MATCH(C278&amp;"#Isca descartável",RASTREADORES!$Y:$Y,0)),"Nenhum"))))</f>
        <v/>
      </c>
      <c r="AU278" s="7" t="str">
        <f>IF(C278="","",IFERROR(INDEX(RASTREADORES!$L:$L,MATCH(C278&amp;"#Principal",RASTREADORES!$Y:$Y,0)),""))</f>
        <v/>
      </c>
      <c r="AV278" s="7" t="str">
        <f>IF(C278="","",IF(COUNTIFS(ESPELHAMENTOS!$B$2:$B$2000,C278,ESPELHAMENTOS!$O$2:$O$2000,"Sim")&gt;0,"Sim","Não"))</f>
        <v/>
      </c>
      <c r="AW278" s="7" t="str">
        <f>IF(C278="","",COUNTIFS(ESPELHAMENTOS!$B$2:$B$2000,C278,ESPELHAMENTOS!$O$2:$O$2000,"Sim"))</f>
        <v/>
      </c>
      <c r="AX278" s="7" t="str">
        <f>IF(C278="","",IF(COUNTIFS(ESPELHAMENTOS!$B$2:$B$2000,C278,ESPELHAMENTOS!$O$2:$O$2000,"Sim",ESPELHAMENTOS!$E$2:$E$2000,"GR transportadora")&gt;0,"Sim","Não"))</f>
        <v/>
      </c>
      <c r="AY278" s="7" t="str">
        <f>IF(OR(AQ278="",C278=""),"",IFERROR(ROUND((AQ278-SUMPRODUCT(MIN((ESPELHAMENTOS!$C$2:$C$2000=A278)*ESPELHAMENTOS!$H$2:$H$2000+(ESPELHAMENTOS!$C$2:$C$2000&lt;&gt;A278)*99999)))*24,1),""))</f>
        <v/>
      </c>
      <c r="AZ278" s="7" t="str">
        <f ca="1">IF(C278="","",IF(COUNTIFS(CHECKLISTS!$B$2:$B$2000,C278,CHECKLISTS!$AH$2:$AH$2000,"Válido",CHECKLISTS!$AG$2:$AG$2000,"&gt;="&amp;INT(IF(AO278="",TODAY(),AO278)))+COUNTIFS(CHECKLISTS!$B$2:$B$2000,C278,CHECKLISTS!$AH$2:$AH$2000,"Vence &lt;=7d",CHECKLISTS!$AG$2:$AG$2000,"&gt;="&amp;INT(IF(AO278="",TODAY(),AO278)))&gt;0,"Sim","Não"))</f>
        <v/>
      </c>
      <c r="BA278" s="13" t="str">
        <f>IF(C278="","",IF(COUNTIFS(CHECKLISTS!$B$2:$B$2000,C278,CHECKLISTS!$AF$2:$AF$2000,"Aprovado")=0,"",SUMPRODUCT(MAX((CHECKLISTS!$B$2:$B$2000=C278)*CHECKLISTS!$AG$2:$AG$2000))))</f>
        <v/>
      </c>
      <c r="BB278" s="7" t="str">
        <f>IF(A278="","",IF(COUNTIFS(SMP!$B$2:$B$2000,A278,SMP!$I$2:$I$2000,"Liberada")+COUNTIFS(SMP!$B$2:$B$2000,A278,SMP!$I$2:$I$2000,"Em andamento")+COUNTIFS(SMP!$B$2:$B$2000,A278,SMP!$I$2:$I$2000,"Finalizada")&gt;0,"Sim","Não"))</f>
        <v/>
      </c>
      <c r="BC278" s="7" t="str">
        <f>IF(A278="","",IFERROR(INDEX(SMP!$A:$A,MATCH(A278,SMP!$B:$B,0)),"—"))</f>
        <v/>
      </c>
      <c r="BD278" s="7" t="str">
        <f>IF(A278="","",IFERROR(INDEX(SMP!$I:$I,MATCH(A278,SMP!$B:$B,0)),"Não aberta"))</f>
        <v/>
      </c>
      <c r="BE278" s="7" t="str">
        <f>IF(A278="","",IFERROR(INDEX(SMP!$D:$D,MATCH(A278,SMP!$B:$B,0)),""))</f>
        <v/>
      </c>
      <c r="BF278" s="7" t="str">
        <f>IF(A278="","",IF(COUNTIFS(AVERBACOES!$B$2:$B$2000,A278,AVERBACOES!$Q$2:$Q$2000,"Averbado completo")+COUNTIFS(AVERBACOES!$B$2:$B$2000,A278,AVERBACOES!$Q$2:$Q$2000,"Averbado CRT")+COUNTIFS(AVERBACOES!$B$2:$B$2000,A278,AVERBACOES!$Q$2:$Q$2000,"Averbado CT-e")+COUNTIFS(AVERBACOES!$B$2:$B$2000,A278,AVERBACOES!$Q$2:$Q$2000,"Averbado MDF-e")+COUNTIFS(AVERBACOES!$B$2:$B$2000,A278,AVERBACOES!$Q$2:$Q$2000,"Averbado pelo embarcador")&gt;0,"Sim","Não"))</f>
        <v/>
      </c>
      <c r="BG278" s="7" t="str">
        <f>IF(A278="","",IFERROR(INDEX(AVERBACOES!$L:$L,MATCH(A278,AVERBACOES!$B:$B,0)),"—"))</f>
        <v/>
      </c>
      <c r="BH278" s="7"/>
      <c r="BI278" s="7"/>
      <c r="BJ278" s="7"/>
      <c r="BK278" s="7"/>
      <c r="BL278" s="7"/>
      <c r="BM278" s="7">
        <f t="shared" si="70"/>
        <v>0</v>
      </c>
      <c r="BN278" s="7" t="str">
        <f t="shared" si="71"/>
        <v/>
      </c>
      <c r="BO278" s="7" t="str">
        <f t="shared" si="72"/>
        <v/>
      </c>
      <c r="BP278" s="7" t="str">
        <f t="shared" si="73"/>
        <v/>
      </c>
      <c r="BQ278" s="7" t="str">
        <f t="shared" si="74"/>
        <v/>
      </c>
      <c r="BR278" s="12"/>
      <c r="BS278" s="7" t="str">
        <f t="shared" si="75"/>
        <v/>
      </c>
      <c r="BT278" s="7" t="str">
        <f>IF(C278="","",IF(BV278=0,"Sem posição registrada",IFERROR(INDEX(POSICOES!$E:$E,MATCH(C278&amp;"#"&amp;ROUND(BV278*1440,0),POSICOES!$R:$R,0)),"?")))</f>
        <v/>
      </c>
      <c r="BU278" s="7" t="str">
        <f>IF(OR(C278="",BV278=0),"",IFERROR(INDEX(POSICOES!$F:$F,MATCH(C278&amp;"#"&amp;ROUND(BV278*1440,0),POSICOES!$R:$R,0))&amp;"/"&amp;INDEX(POSICOES!$G:$G,MATCH(C278&amp;"#"&amp;ROUND(BV278*1440,0),POSICOES!$R:$R,0))&amp;" - "&amp;INDEX(POSICOES!$H:$H,MATCH(C278&amp;"#"&amp;ROUND(BV278*1440,0),POSICOES!$R:$R,0)),""))</f>
        <v/>
      </c>
      <c r="BV278" s="14">
        <f>IF(C278="",0,SUMPRODUCT(MAX((POSICOES!$C$2:$C$3000=C278)*POSICOES!$B$2:$B$3000)))</f>
        <v>0</v>
      </c>
      <c r="BW278" s="7" t="str">
        <f t="shared" ca="1" si="76"/>
        <v/>
      </c>
      <c r="BX278" s="7" t="str">
        <f t="shared" ca="1" si="77"/>
        <v/>
      </c>
      <c r="BY278" s="12"/>
      <c r="BZ278" s="12"/>
      <c r="CA278" s="7" t="str">
        <f>IF(A278="","",IF(COUNTIFS(FRONTEIRA!$B$2:$B$2000,A278,FRONTEIRA!$AA$2:$AA$2000,"Sim")=0,"",ROUND(SUMIFS(FRONTEIRA!$Y$2:$Y$2000,FRONTEIRA!$B$2:$B$2000,A278,FRONTEIRA!$AA$2:$AA$2000,"Sim"),1)))</f>
        <v/>
      </c>
      <c r="CB278" s="7" t="str">
        <f>IF(A278="","",IFERROR(INDEX(FRONTEIRA!$L:$L,MATCH(A278,FRONTEIRA!$B:$B,0)),""))</f>
        <v/>
      </c>
      <c r="CC278" s="7" t="str">
        <f>IF(A278="","",IF(COUNTIFS(OCORRENCIAS!$B$2:$B$2000,A278,OCORRENCIAS!$Z$2:$Z$2000,"Sim")&gt;0,"Sim","Não"))</f>
        <v/>
      </c>
      <c r="CD278" s="7" t="str">
        <f t="shared" si="78"/>
        <v/>
      </c>
      <c r="CE278" s="7"/>
      <c r="CF278" s="7" t="str">
        <f t="shared" ca="1" si="79"/>
        <v xml:space="preserve">Motorista GR; Motorista seguradora; Veículo GR; Checklist; Espelhamento; SMP; Averbação; </v>
      </c>
      <c r="CG278" s="7" t="str">
        <f t="shared" si="80"/>
        <v/>
      </c>
      <c r="CH278" s="7" t="str">
        <f t="shared" si="81"/>
        <v/>
      </c>
      <c r="CI278" s="7" t="str">
        <f t="shared" si="82"/>
        <v>Não</v>
      </c>
      <c r="CJ278" s="7" t="str">
        <f t="shared" si="83"/>
        <v/>
      </c>
      <c r="CK278" s="7"/>
      <c r="CL278" s="7"/>
      <c r="CM278" s="7"/>
      <c r="CN278" s="12"/>
      <c r="CO278" s="7"/>
      <c r="CP278" s="7" t="str">
        <f t="shared" ca="1" si="84"/>
        <v/>
      </c>
    </row>
    <row r="279" spans="1:94" x14ac:dyDescent="0.25">
      <c r="A279" s="7"/>
      <c r="B279" s="12"/>
      <c r="C279" s="7"/>
      <c r="D279" s="7"/>
      <c r="E279" s="7"/>
      <c r="F279" s="7" t="str">
        <f>IF(C279="","",IFERROR(INDEX(VEICULOS!$C:$C,MATCH(C279,VEICULOS!$A:$A,0)),"?")&amp;IF(D279="",""," + "&amp;IFERROR(INDEX(VEICULOS!$C:$C,MATCH(D279,VEICULOS!$A:$A,0)),"?"))&amp;IF(E279="",""," + "&amp;IFERROR(INDEX(VEICULOS!$C:$C,MATCH(E279,VEICULOS!$A:$A,0)),"?")))</f>
        <v/>
      </c>
      <c r="G279" s="7" t="str">
        <f>IF(C279="","",IFERROR(INDEX(VEICULOS!$I:$I,MATCH(C279,VEICULOS!$A:$A,0)),"Não cadastrado"))</f>
        <v/>
      </c>
      <c r="H279" s="7"/>
      <c r="I279" s="7" t="str">
        <f>IF(H279="","",IFERROR(INDEX(MOTORISTAS!$B:$B,MATCH(H279,MOTORISTAS!$A:$A,0)),"Não cadastrado"))</f>
        <v/>
      </c>
      <c r="J279" s="7"/>
      <c r="K279" s="7"/>
      <c r="L279" s="7" t="str">
        <f>IF(K279="","",IFERROR(INDEX(MOTORISTAS!$B:$B,MATCH(K279,MOTORISTAS!$A:$A,0)),"Não cadastrado"))</f>
        <v/>
      </c>
      <c r="M279" s="7" t="str">
        <f>IF(H279="","",IFERROR(INDEX(MOTORISTAS!$AA:$AA,MATCH(H279,MOTORISTAS!$A:$A,0)),"Não cadastrado"))</f>
        <v/>
      </c>
      <c r="N279" s="7" t="str">
        <f>IF(H279="","",IF(COUNTIFS(CONSULTAS!$C$2:$C$2000,H279,CONSULTAS!$E$2:$E$2000,"GR",CONSULTAS!$S$2:$S$2000,"Sim")&gt;0,"Sim","Não"))</f>
        <v/>
      </c>
      <c r="O279" s="7" t="str">
        <f>IF(H279="","",IFERROR(INDEX(CONSULTAS!$L:$L,MATCH(H279&amp;"#GR",CONSULTAS!$T:$T,0)),"—"))</f>
        <v/>
      </c>
      <c r="P279" s="13" t="str">
        <f>IF(H279="","",IFERROR(INDEX(CONSULTAS!$Q:$Q,MATCH(H279&amp;"#GR",CONSULTAS!$T:$T,0)),""))</f>
        <v/>
      </c>
      <c r="Q279" s="7" t="str">
        <f>IF(H279="","",IF(COUNTIFS(CONSULTAS!$C$2:$C$2000,H279,CONSULTAS!$E$2:$E$2000,"Seguradora",CONSULTAS!$S$2:$S$2000,"Sim")&gt;0,"Sim","Não"))</f>
        <v/>
      </c>
      <c r="R279" s="7" t="str">
        <f>IF(H279="","",IFERROR(INDEX(CONSULTAS!$L:$L,MATCH(H279&amp;"#Seguradora",CONSULTAS!$T:$T,0)),"—"))</f>
        <v/>
      </c>
      <c r="S279" s="13" t="str">
        <f>IF(H279="","",IFERROR(INDEX(CONSULTAS!$Q:$Q,MATCH(H279&amp;"#Seguradora",CONSULTAS!$T:$T,0)),""))</f>
        <v/>
      </c>
      <c r="T279" s="10" t="str">
        <f>IF(H279="","",IFERROR(INDEX(CONSULTAS!$N:$N,MATCH(H279&amp;"#GR",CONSULTAS!$T:$T,0)),""))</f>
        <v/>
      </c>
      <c r="U279" s="7" t="str">
        <f>IF(K279="","N/A",IF(AND(COUNTIFS(CONSULTAS!$C$2:$C$2000,K279,CONSULTAS!$E$2:$E$2000,"GR",CONSULTAS!$S$2:$S$2000,"Sim")&gt;0,COUNTIFS(CONSULTAS!$C$2:$C$2000,K279,CONSULTAS!$E$2:$E$2000,"Seguradora",CONSULTAS!$S$2:$S$2000,"Sim")&gt;0),"Sim","Não"))</f>
        <v>N/A</v>
      </c>
      <c r="V279" s="7" t="str">
        <f>IF(C279="","",IFERROR(INDEX(VEICULOS!$X:$X,MATCH(C279,VEICULOS!$A:$A,0)),"Não"))</f>
        <v/>
      </c>
      <c r="W279" s="7"/>
      <c r="X279" s="7"/>
      <c r="Y279" s="7"/>
      <c r="Z279" s="10"/>
      <c r="AA279" s="7"/>
      <c r="AB279" s="10" t="str">
        <f t="shared" si="68"/>
        <v/>
      </c>
      <c r="AC279" s="7">
        <f>IF(OR(Y279="",AB279=""),0,SUMPRODUCT((PGR_REGRAS!$C$2:$C$61=Y279)*(PGR_REGRAS!$D$2:$D$61&lt;=AB279)*(PGR_REGRAS!$E$2:$E$61&gt;=AB279)*(PGR_REGRAS!$C$2:$C$61&lt;&gt;"")*ROW(PGR_REGRAS!$C$2:$C$61)))</f>
        <v>0</v>
      </c>
      <c r="AD279" s="7" t="str">
        <f>IF(AC279=0,IF(Y279="","","Sem regra - consultar seguradora"),INDEX(PGR_REGRAS!$A:$A,AC279))</f>
        <v/>
      </c>
      <c r="AE279" s="7" t="str">
        <f>IF(AC279=0,"",INDEX(PGR_REGRAS!$T:$T,AC279))</f>
        <v/>
      </c>
      <c r="AF279" s="7" t="str">
        <f>IF(AC279=0,"",INDEX(PGR_REGRAS!$I:$I,AC279))</f>
        <v/>
      </c>
      <c r="AG279" s="7" t="str">
        <f>IF(AC279=0,"",INDEX(PGR_REGRAS!$K:$K,AC279))</f>
        <v/>
      </c>
      <c r="AH279" s="7" t="str">
        <f t="shared" si="69"/>
        <v/>
      </c>
      <c r="AI279" s="7"/>
      <c r="AJ279" s="7"/>
      <c r="AK279" s="7"/>
      <c r="AL279" s="7"/>
      <c r="AM279" s="7"/>
      <c r="AN279" s="7"/>
      <c r="AO279" s="13"/>
      <c r="AP279" s="12"/>
      <c r="AQ279" s="12"/>
      <c r="AR279" s="7" t="str">
        <f>IF(C279="","",IFERROR(INDEX(RASTREADORES!$F:$F,MATCH(C279&amp;"#Principal",RASTREADORES!$Y:$Y,0))&amp;" ("&amp;INDEX(RASTREADORES!$G:$G,MATCH(C279&amp;"#Principal",RASTREADORES!$Y:$Y,0))&amp;")","Sem rastreador principal"))</f>
        <v/>
      </c>
      <c r="AS279" s="7" t="str">
        <f>IF(C279="","",IFERROR(INDEX(RASTREADORES!$H:$H,MATCH(C279&amp;"#Principal",RASTREADORES!$Y:$Y,0)),"—"))</f>
        <v/>
      </c>
      <c r="AT279" s="7" t="str">
        <f>IF(C279="","",IFERROR(INDEX(RASTREADORES!$A:$A,MATCH(C279&amp;"#Redundante",RASTREADORES!$Y:$Y,0)),IFERROR(INDEX(RASTREADORES!$A:$A,MATCH(C279&amp;"#Isca retornável",RASTREADORES!$Y:$Y,0)),IFERROR(INDEX(RASTREADORES!$A:$A,MATCH(C279&amp;"#Isca descartável",RASTREADORES!$Y:$Y,0)),"Nenhum"))))</f>
        <v/>
      </c>
      <c r="AU279" s="7" t="str">
        <f>IF(C279="","",IFERROR(INDEX(RASTREADORES!$L:$L,MATCH(C279&amp;"#Principal",RASTREADORES!$Y:$Y,0)),""))</f>
        <v/>
      </c>
      <c r="AV279" s="7" t="str">
        <f>IF(C279="","",IF(COUNTIFS(ESPELHAMENTOS!$B$2:$B$2000,C279,ESPELHAMENTOS!$O$2:$O$2000,"Sim")&gt;0,"Sim","Não"))</f>
        <v/>
      </c>
      <c r="AW279" s="7" t="str">
        <f>IF(C279="","",COUNTIFS(ESPELHAMENTOS!$B$2:$B$2000,C279,ESPELHAMENTOS!$O$2:$O$2000,"Sim"))</f>
        <v/>
      </c>
      <c r="AX279" s="7" t="str">
        <f>IF(C279="","",IF(COUNTIFS(ESPELHAMENTOS!$B$2:$B$2000,C279,ESPELHAMENTOS!$O$2:$O$2000,"Sim",ESPELHAMENTOS!$E$2:$E$2000,"GR transportadora")&gt;0,"Sim","Não"))</f>
        <v/>
      </c>
      <c r="AY279" s="7" t="str">
        <f>IF(OR(AQ279="",C279=""),"",IFERROR(ROUND((AQ279-SUMPRODUCT(MIN((ESPELHAMENTOS!$C$2:$C$2000=A279)*ESPELHAMENTOS!$H$2:$H$2000+(ESPELHAMENTOS!$C$2:$C$2000&lt;&gt;A279)*99999)))*24,1),""))</f>
        <v/>
      </c>
      <c r="AZ279" s="7" t="str">
        <f ca="1">IF(C279="","",IF(COUNTIFS(CHECKLISTS!$B$2:$B$2000,C279,CHECKLISTS!$AH$2:$AH$2000,"Válido",CHECKLISTS!$AG$2:$AG$2000,"&gt;="&amp;INT(IF(AO279="",TODAY(),AO279)))+COUNTIFS(CHECKLISTS!$B$2:$B$2000,C279,CHECKLISTS!$AH$2:$AH$2000,"Vence &lt;=7d",CHECKLISTS!$AG$2:$AG$2000,"&gt;="&amp;INT(IF(AO279="",TODAY(),AO279)))&gt;0,"Sim","Não"))</f>
        <v/>
      </c>
      <c r="BA279" s="13" t="str">
        <f>IF(C279="","",IF(COUNTIFS(CHECKLISTS!$B$2:$B$2000,C279,CHECKLISTS!$AF$2:$AF$2000,"Aprovado")=0,"",SUMPRODUCT(MAX((CHECKLISTS!$B$2:$B$2000=C279)*CHECKLISTS!$AG$2:$AG$2000))))</f>
        <v/>
      </c>
      <c r="BB279" s="7" t="str">
        <f>IF(A279="","",IF(COUNTIFS(SMP!$B$2:$B$2000,A279,SMP!$I$2:$I$2000,"Liberada")+COUNTIFS(SMP!$B$2:$B$2000,A279,SMP!$I$2:$I$2000,"Em andamento")+COUNTIFS(SMP!$B$2:$B$2000,A279,SMP!$I$2:$I$2000,"Finalizada")&gt;0,"Sim","Não"))</f>
        <v/>
      </c>
      <c r="BC279" s="7" t="str">
        <f>IF(A279="","",IFERROR(INDEX(SMP!$A:$A,MATCH(A279,SMP!$B:$B,0)),"—"))</f>
        <v/>
      </c>
      <c r="BD279" s="7" t="str">
        <f>IF(A279="","",IFERROR(INDEX(SMP!$I:$I,MATCH(A279,SMP!$B:$B,0)),"Não aberta"))</f>
        <v/>
      </c>
      <c r="BE279" s="7" t="str">
        <f>IF(A279="","",IFERROR(INDEX(SMP!$D:$D,MATCH(A279,SMP!$B:$B,0)),""))</f>
        <v/>
      </c>
      <c r="BF279" s="7" t="str">
        <f>IF(A279="","",IF(COUNTIFS(AVERBACOES!$B$2:$B$2000,A279,AVERBACOES!$Q$2:$Q$2000,"Averbado completo")+COUNTIFS(AVERBACOES!$B$2:$B$2000,A279,AVERBACOES!$Q$2:$Q$2000,"Averbado CRT")+COUNTIFS(AVERBACOES!$B$2:$B$2000,A279,AVERBACOES!$Q$2:$Q$2000,"Averbado CT-e")+COUNTIFS(AVERBACOES!$B$2:$B$2000,A279,AVERBACOES!$Q$2:$Q$2000,"Averbado MDF-e")+COUNTIFS(AVERBACOES!$B$2:$B$2000,A279,AVERBACOES!$Q$2:$Q$2000,"Averbado pelo embarcador")&gt;0,"Sim","Não"))</f>
        <v/>
      </c>
      <c r="BG279" s="7" t="str">
        <f>IF(A279="","",IFERROR(INDEX(AVERBACOES!$L:$L,MATCH(A279,AVERBACOES!$B:$B,0)),"—"))</f>
        <v/>
      </c>
      <c r="BH279" s="7"/>
      <c r="BI279" s="7"/>
      <c r="BJ279" s="7"/>
      <c r="BK279" s="7"/>
      <c r="BL279" s="7"/>
      <c r="BM279" s="7">
        <f t="shared" si="70"/>
        <v>0</v>
      </c>
      <c r="BN279" s="7" t="str">
        <f t="shared" si="71"/>
        <v/>
      </c>
      <c r="BO279" s="7" t="str">
        <f t="shared" si="72"/>
        <v/>
      </c>
      <c r="BP279" s="7" t="str">
        <f t="shared" si="73"/>
        <v/>
      </c>
      <c r="BQ279" s="7" t="str">
        <f t="shared" si="74"/>
        <v/>
      </c>
      <c r="BR279" s="12"/>
      <c r="BS279" s="7" t="str">
        <f t="shared" si="75"/>
        <v/>
      </c>
      <c r="BT279" s="7" t="str">
        <f>IF(C279="","",IF(BV279=0,"Sem posição registrada",IFERROR(INDEX(POSICOES!$E:$E,MATCH(C279&amp;"#"&amp;ROUND(BV279*1440,0),POSICOES!$R:$R,0)),"?")))</f>
        <v/>
      </c>
      <c r="BU279" s="7" t="str">
        <f>IF(OR(C279="",BV279=0),"",IFERROR(INDEX(POSICOES!$F:$F,MATCH(C279&amp;"#"&amp;ROUND(BV279*1440,0),POSICOES!$R:$R,0))&amp;"/"&amp;INDEX(POSICOES!$G:$G,MATCH(C279&amp;"#"&amp;ROUND(BV279*1440,0),POSICOES!$R:$R,0))&amp;" - "&amp;INDEX(POSICOES!$H:$H,MATCH(C279&amp;"#"&amp;ROUND(BV279*1440,0),POSICOES!$R:$R,0)),""))</f>
        <v/>
      </c>
      <c r="BV279" s="14">
        <f>IF(C279="",0,SUMPRODUCT(MAX((POSICOES!$C$2:$C$3000=C279)*POSICOES!$B$2:$B$3000)))</f>
        <v>0</v>
      </c>
      <c r="BW279" s="7" t="str">
        <f t="shared" ca="1" si="76"/>
        <v/>
      </c>
      <c r="BX279" s="7" t="str">
        <f t="shared" ca="1" si="77"/>
        <v/>
      </c>
      <c r="BY279" s="12"/>
      <c r="BZ279" s="12"/>
      <c r="CA279" s="7" t="str">
        <f>IF(A279="","",IF(COUNTIFS(FRONTEIRA!$B$2:$B$2000,A279,FRONTEIRA!$AA$2:$AA$2000,"Sim")=0,"",ROUND(SUMIFS(FRONTEIRA!$Y$2:$Y$2000,FRONTEIRA!$B$2:$B$2000,A279,FRONTEIRA!$AA$2:$AA$2000,"Sim"),1)))</f>
        <v/>
      </c>
      <c r="CB279" s="7" t="str">
        <f>IF(A279="","",IFERROR(INDEX(FRONTEIRA!$L:$L,MATCH(A279,FRONTEIRA!$B:$B,0)),""))</f>
        <v/>
      </c>
      <c r="CC279" s="7" t="str">
        <f>IF(A279="","",IF(COUNTIFS(OCORRENCIAS!$B$2:$B$2000,A279,OCORRENCIAS!$Z$2:$Z$2000,"Sim")&gt;0,"Sim","Não"))</f>
        <v/>
      </c>
      <c r="CD279" s="7" t="str">
        <f t="shared" si="78"/>
        <v/>
      </c>
      <c r="CE279" s="7"/>
      <c r="CF279" s="7" t="str">
        <f t="shared" ca="1" si="79"/>
        <v xml:space="preserve">Motorista GR; Motorista seguradora; Veículo GR; Checklist; Espelhamento; SMP; Averbação; </v>
      </c>
      <c r="CG279" s="7" t="str">
        <f t="shared" si="80"/>
        <v/>
      </c>
      <c r="CH279" s="7" t="str">
        <f t="shared" si="81"/>
        <v/>
      </c>
      <c r="CI279" s="7" t="str">
        <f t="shared" si="82"/>
        <v>Não</v>
      </c>
      <c r="CJ279" s="7" t="str">
        <f t="shared" si="83"/>
        <v/>
      </c>
      <c r="CK279" s="7"/>
      <c r="CL279" s="7"/>
      <c r="CM279" s="7"/>
      <c r="CN279" s="12"/>
      <c r="CO279" s="7"/>
      <c r="CP279" s="7" t="str">
        <f t="shared" ca="1" si="84"/>
        <v/>
      </c>
    </row>
    <row r="280" spans="1:94" x14ac:dyDescent="0.25">
      <c r="A280" s="7"/>
      <c r="B280" s="12"/>
      <c r="C280" s="7"/>
      <c r="D280" s="7"/>
      <c r="E280" s="7"/>
      <c r="F280" s="7" t="str">
        <f>IF(C280="","",IFERROR(INDEX(VEICULOS!$C:$C,MATCH(C280,VEICULOS!$A:$A,0)),"?")&amp;IF(D280="",""," + "&amp;IFERROR(INDEX(VEICULOS!$C:$C,MATCH(D280,VEICULOS!$A:$A,0)),"?"))&amp;IF(E280="",""," + "&amp;IFERROR(INDEX(VEICULOS!$C:$C,MATCH(E280,VEICULOS!$A:$A,0)),"?")))</f>
        <v/>
      </c>
      <c r="G280" s="7" t="str">
        <f>IF(C280="","",IFERROR(INDEX(VEICULOS!$I:$I,MATCH(C280,VEICULOS!$A:$A,0)),"Não cadastrado"))</f>
        <v/>
      </c>
      <c r="H280" s="7"/>
      <c r="I280" s="7" t="str">
        <f>IF(H280="","",IFERROR(INDEX(MOTORISTAS!$B:$B,MATCH(H280,MOTORISTAS!$A:$A,0)),"Não cadastrado"))</f>
        <v/>
      </c>
      <c r="J280" s="7"/>
      <c r="K280" s="7"/>
      <c r="L280" s="7" t="str">
        <f>IF(K280="","",IFERROR(INDEX(MOTORISTAS!$B:$B,MATCH(K280,MOTORISTAS!$A:$A,0)),"Não cadastrado"))</f>
        <v/>
      </c>
      <c r="M280" s="7" t="str">
        <f>IF(H280="","",IFERROR(INDEX(MOTORISTAS!$AA:$AA,MATCH(H280,MOTORISTAS!$A:$A,0)),"Não cadastrado"))</f>
        <v/>
      </c>
      <c r="N280" s="7" t="str">
        <f>IF(H280="","",IF(COUNTIFS(CONSULTAS!$C$2:$C$2000,H280,CONSULTAS!$E$2:$E$2000,"GR",CONSULTAS!$S$2:$S$2000,"Sim")&gt;0,"Sim","Não"))</f>
        <v/>
      </c>
      <c r="O280" s="7" t="str">
        <f>IF(H280="","",IFERROR(INDEX(CONSULTAS!$L:$L,MATCH(H280&amp;"#GR",CONSULTAS!$T:$T,0)),"—"))</f>
        <v/>
      </c>
      <c r="P280" s="13" t="str">
        <f>IF(H280="","",IFERROR(INDEX(CONSULTAS!$Q:$Q,MATCH(H280&amp;"#GR",CONSULTAS!$T:$T,0)),""))</f>
        <v/>
      </c>
      <c r="Q280" s="7" t="str">
        <f>IF(H280="","",IF(COUNTIFS(CONSULTAS!$C$2:$C$2000,H280,CONSULTAS!$E$2:$E$2000,"Seguradora",CONSULTAS!$S$2:$S$2000,"Sim")&gt;0,"Sim","Não"))</f>
        <v/>
      </c>
      <c r="R280" s="7" t="str">
        <f>IF(H280="","",IFERROR(INDEX(CONSULTAS!$L:$L,MATCH(H280&amp;"#Seguradora",CONSULTAS!$T:$T,0)),"—"))</f>
        <v/>
      </c>
      <c r="S280" s="13" t="str">
        <f>IF(H280="","",IFERROR(INDEX(CONSULTAS!$Q:$Q,MATCH(H280&amp;"#Seguradora",CONSULTAS!$T:$T,0)),""))</f>
        <v/>
      </c>
      <c r="T280" s="10" t="str">
        <f>IF(H280="","",IFERROR(INDEX(CONSULTAS!$N:$N,MATCH(H280&amp;"#GR",CONSULTAS!$T:$T,0)),""))</f>
        <v/>
      </c>
      <c r="U280" s="7" t="str">
        <f>IF(K280="","N/A",IF(AND(COUNTIFS(CONSULTAS!$C$2:$C$2000,K280,CONSULTAS!$E$2:$E$2000,"GR",CONSULTAS!$S$2:$S$2000,"Sim")&gt;0,COUNTIFS(CONSULTAS!$C$2:$C$2000,K280,CONSULTAS!$E$2:$E$2000,"Seguradora",CONSULTAS!$S$2:$S$2000,"Sim")&gt;0),"Sim","Não"))</f>
        <v>N/A</v>
      </c>
      <c r="V280" s="7" t="str">
        <f>IF(C280="","",IFERROR(INDEX(VEICULOS!$X:$X,MATCH(C280,VEICULOS!$A:$A,0)),"Não"))</f>
        <v/>
      </c>
      <c r="W280" s="7"/>
      <c r="X280" s="7"/>
      <c r="Y280" s="7"/>
      <c r="Z280" s="10"/>
      <c r="AA280" s="7"/>
      <c r="AB280" s="10" t="str">
        <f t="shared" si="68"/>
        <v/>
      </c>
      <c r="AC280" s="7">
        <f>IF(OR(Y280="",AB280=""),0,SUMPRODUCT((PGR_REGRAS!$C$2:$C$61=Y280)*(PGR_REGRAS!$D$2:$D$61&lt;=AB280)*(PGR_REGRAS!$E$2:$E$61&gt;=AB280)*(PGR_REGRAS!$C$2:$C$61&lt;&gt;"")*ROW(PGR_REGRAS!$C$2:$C$61)))</f>
        <v>0</v>
      </c>
      <c r="AD280" s="7" t="str">
        <f>IF(AC280=0,IF(Y280="","","Sem regra - consultar seguradora"),INDEX(PGR_REGRAS!$A:$A,AC280))</f>
        <v/>
      </c>
      <c r="AE280" s="7" t="str">
        <f>IF(AC280=0,"",INDEX(PGR_REGRAS!$T:$T,AC280))</f>
        <v/>
      </c>
      <c r="AF280" s="7" t="str">
        <f>IF(AC280=0,"",INDEX(PGR_REGRAS!$I:$I,AC280))</f>
        <v/>
      </c>
      <c r="AG280" s="7" t="str">
        <f>IF(AC280=0,"",INDEX(PGR_REGRAS!$K:$K,AC280))</f>
        <v/>
      </c>
      <c r="AH280" s="7" t="str">
        <f t="shared" si="69"/>
        <v/>
      </c>
      <c r="AI280" s="7"/>
      <c r="AJ280" s="7"/>
      <c r="AK280" s="7"/>
      <c r="AL280" s="7"/>
      <c r="AM280" s="7"/>
      <c r="AN280" s="7"/>
      <c r="AO280" s="13"/>
      <c r="AP280" s="12"/>
      <c r="AQ280" s="12"/>
      <c r="AR280" s="7" t="str">
        <f>IF(C280="","",IFERROR(INDEX(RASTREADORES!$F:$F,MATCH(C280&amp;"#Principal",RASTREADORES!$Y:$Y,0))&amp;" ("&amp;INDEX(RASTREADORES!$G:$G,MATCH(C280&amp;"#Principal",RASTREADORES!$Y:$Y,0))&amp;")","Sem rastreador principal"))</f>
        <v/>
      </c>
      <c r="AS280" s="7" t="str">
        <f>IF(C280="","",IFERROR(INDEX(RASTREADORES!$H:$H,MATCH(C280&amp;"#Principal",RASTREADORES!$Y:$Y,0)),"—"))</f>
        <v/>
      </c>
      <c r="AT280" s="7" t="str">
        <f>IF(C280="","",IFERROR(INDEX(RASTREADORES!$A:$A,MATCH(C280&amp;"#Redundante",RASTREADORES!$Y:$Y,0)),IFERROR(INDEX(RASTREADORES!$A:$A,MATCH(C280&amp;"#Isca retornável",RASTREADORES!$Y:$Y,0)),IFERROR(INDEX(RASTREADORES!$A:$A,MATCH(C280&amp;"#Isca descartável",RASTREADORES!$Y:$Y,0)),"Nenhum"))))</f>
        <v/>
      </c>
      <c r="AU280" s="7" t="str">
        <f>IF(C280="","",IFERROR(INDEX(RASTREADORES!$L:$L,MATCH(C280&amp;"#Principal",RASTREADORES!$Y:$Y,0)),""))</f>
        <v/>
      </c>
      <c r="AV280" s="7" t="str">
        <f>IF(C280="","",IF(COUNTIFS(ESPELHAMENTOS!$B$2:$B$2000,C280,ESPELHAMENTOS!$O$2:$O$2000,"Sim")&gt;0,"Sim","Não"))</f>
        <v/>
      </c>
      <c r="AW280" s="7" t="str">
        <f>IF(C280="","",COUNTIFS(ESPELHAMENTOS!$B$2:$B$2000,C280,ESPELHAMENTOS!$O$2:$O$2000,"Sim"))</f>
        <v/>
      </c>
      <c r="AX280" s="7" t="str">
        <f>IF(C280="","",IF(COUNTIFS(ESPELHAMENTOS!$B$2:$B$2000,C280,ESPELHAMENTOS!$O$2:$O$2000,"Sim",ESPELHAMENTOS!$E$2:$E$2000,"GR transportadora")&gt;0,"Sim","Não"))</f>
        <v/>
      </c>
      <c r="AY280" s="7" t="str">
        <f>IF(OR(AQ280="",C280=""),"",IFERROR(ROUND((AQ280-SUMPRODUCT(MIN((ESPELHAMENTOS!$C$2:$C$2000=A280)*ESPELHAMENTOS!$H$2:$H$2000+(ESPELHAMENTOS!$C$2:$C$2000&lt;&gt;A280)*99999)))*24,1),""))</f>
        <v/>
      </c>
      <c r="AZ280" s="7" t="str">
        <f ca="1">IF(C280="","",IF(COUNTIFS(CHECKLISTS!$B$2:$B$2000,C280,CHECKLISTS!$AH$2:$AH$2000,"Válido",CHECKLISTS!$AG$2:$AG$2000,"&gt;="&amp;INT(IF(AO280="",TODAY(),AO280)))+COUNTIFS(CHECKLISTS!$B$2:$B$2000,C280,CHECKLISTS!$AH$2:$AH$2000,"Vence &lt;=7d",CHECKLISTS!$AG$2:$AG$2000,"&gt;="&amp;INT(IF(AO280="",TODAY(),AO280)))&gt;0,"Sim","Não"))</f>
        <v/>
      </c>
      <c r="BA280" s="13" t="str">
        <f>IF(C280="","",IF(COUNTIFS(CHECKLISTS!$B$2:$B$2000,C280,CHECKLISTS!$AF$2:$AF$2000,"Aprovado")=0,"",SUMPRODUCT(MAX((CHECKLISTS!$B$2:$B$2000=C280)*CHECKLISTS!$AG$2:$AG$2000))))</f>
        <v/>
      </c>
      <c r="BB280" s="7" t="str">
        <f>IF(A280="","",IF(COUNTIFS(SMP!$B$2:$B$2000,A280,SMP!$I$2:$I$2000,"Liberada")+COUNTIFS(SMP!$B$2:$B$2000,A280,SMP!$I$2:$I$2000,"Em andamento")+COUNTIFS(SMP!$B$2:$B$2000,A280,SMP!$I$2:$I$2000,"Finalizada")&gt;0,"Sim","Não"))</f>
        <v/>
      </c>
      <c r="BC280" s="7" t="str">
        <f>IF(A280="","",IFERROR(INDEX(SMP!$A:$A,MATCH(A280,SMP!$B:$B,0)),"—"))</f>
        <v/>
      </c>
      <c r="BD280" s="7" t="str">
        <f>IF(A280="","",IFERROR(INDEX(SMP!$I:$I,MATCH(A280,SMP!$B:$B,0)),"Não aberta"))</f>
        <v/>
      </c>
      <c r="BE280" s="7" t="str">
        <f>IF(A280="","",IFERROR(INDEX(SMP!$D:$D,MATCH(A280,SMP!$B:$B,0)),""))</f>
        <v/>
      </c>
      <c r="BF280" s="7" t="str">
        <f>IF(A280="","",IF(COUNTIFS(AVERBACOES!$B$2:$B$2000,A280,AVERBACOES!$Q$2:$Q$2000,"Averbado completo")+COUNTIFS(AVERBACOES!$B$2:$B$2000,A280,AVERBACOES!$Q$2:$Q$2000,"Averbado CRT")+COUNTIFS(AVERBACOES!$B$2:$B$2000,A280,AVERBACOES!$Q$2:$Q$2000,"Averbado CT-e")+COUNTIFS(AVERBACOES!$B$2:$B$2000,A280,AVERBACOES!$Q$2:$Q$2000,"Averbado MDF-e")+COUNTIFS(AVERBACOES!$B$2:$B$2000,A280,AVERBACOES!$Q$2:$Q$2000,"Averbado pelo embarcador")&gt;0,"Sim","Não"))</f>
        <v/>
      </c>
      <c r="BG280" s="7" t="str">
        <f>IF(A280="","",IFERROR(INDEX(AVERBACOES!$L:$L,MATCH(A280,AVERBACOES!$B:$B,0)),"—"))</f>
        <v/>
      </c>
      <c r="BH280" s="7"/>
      <c r="BI280" s="7"/>
      <c r="BJ280" s="7"/>
      <c r="BK280" s="7"/>
      <c r="BL280" s="7"/>
      <c r="BM280" s="7">
        <f t="shared" si="70"/>
        <v>0</v>
      </c>
      <c r="BN280" s="7" t="str">
        <f t="shared" si="71"/>
        <v/>
      </c>
      <c r="BO280" s="7" t="str">
        <f t="shared" si="72"/>
        <v/>
      </c>
      <c r="BP280" s="7" t="str">
        <f t="shared" si="73"/>
        <v/>
      </c>
      <c r="BQ280" s="7" t="str">
        <f t="shared" si="74"/>
        <v/>
      </c>
      <c r="BR280" s="12"/>
      <c r="BS280" s="7" t="str">
        <f t="shared" si="75"/>
        <v/>
      </c>
      <c r="BT280" s="7" t="str">
        <f>IF(C280="","",IF(BV280=0,"Sem posição registrada",IFERROR(INDEX(POSICOES!$E:$E,MATCH(C280&amp;"#"&amp;ROUND(BV280*1440,0),POSICOES!$R:$R,0)),"?")))</f>
        <v/>
      </c>
      <c r="BU280" s="7" t="str">
        <f>IF(OR(C280="",BV280=0),"",IFERROR(INDEX(POSICOES!$F:$F,MATCH(C280&amp;"#"&amp;ROUND(BV280*1440,0),POSICOES!$R:$R,0))&amp;"/"&amp;INDEX(POSICOES!$G:$G,MATCH(C280&amp;"#"&amp;ROUND(BV280*1440,0),POSICOES!$R:$R,0))&amp;" - "&amp;INDEX(POSICOES!$H:$H,MATCH(C280&amp;"#"&amp;ROUND(BV280*1440,0),POSICOES!$R:$R,0)),""))</f>
        <v/>
      </c>
      <c r="BV280" s="14">
        <f>IF(C280="",0,SUMPRODUCT(MAX((POSICOES!$C$2:$C$3000=C280)*POSICOES!$B$2:$B$3000)))</f>
        <v>0</v>
      </c>
      <c r="BW280" s="7" t="str">
        <f t="shared" ca="1" si="76"/>
        <v/>
      </c>
      <c r="BX280" s="7" t="str">
        <f t="shared" ca="1" si="77"/>
        <v/>
      </c>
      <c r="BY280" s="12"/>
      <c r="BZ280" s="12"/>
      <c r="CA280" s="7" t="str">
        <f>IF(A280="","",IF(COUNTIFS(FRONTEIRA!$B$2:$B$2000,A280,FRONTEIRA!$AA$2:$AA$2000,"Sim")=0,"",ROUND(SUMIFS(FRONTEIRA!$Y$2:$Y$2000,FRONTEIRA!$B$2:$B$2000,A280,FRONTEIRA!$AA$2:$AA$2000,"Sim"),1)))</f>
        <v/>
      </c>
      <c r="CB280" s="7" t="str">
        <f>IF(A280="","",IFERROR(INDEX(FRONTEIRA!$L:$L,MATCH(A280,FRONTEIRA!$B:$B,0)),""))</f>
        <v/>
      </c>
      <c r="CC280" s="7" t="str">
        <f>IF(A280="","",IF(COUNTIFS(OCORRENCIAS!$B$2:$B$2000,A280,OCORRENCIAS!$Z$2:$Z$2000,"Sim")&gt;0,"Sim","Não"))</f>
        <v/>
      </c>
      <c r="CD280" s="7" t="str">
        <f t="shared" si="78"/>
        <v/>
      </c>
      <c r="CE280" s="7"/>
      <c r="CF280" s="7" t="str">
        <f t="shared" ca="1" si="79"/>
        <v xml:space="preserve">Motorista GR; Motorista seguradora; Veículo GR; Checklist; Espelhamento; SMP; Averbação; </v>
      </c>
      <c r="CG280" s="7" t="str">
        <f t="shared" si="80"/>
        <v/>
      </c>
      <c r="CH280" s="7" t="str">
        <f t="shared" si="81"/>
        <v/>
      </c>
      <c r="CI280" s="7" t="str">
        <f t="shared" si="82"/>
        <v>Não</v>
      </c>
      <c r="CJ280" s="7" t="str">
        <f t="shared" si="83"/>
        <v/>
      </c>
      <c r="CK280" s="7"/>
      <c r="CL280" s="7"/>
      <c r="CM280" s="7"/>
      <c r="CN280" s="12"/>
      <c r="CO280" s="7"/>
      <c r="CP280" s="7" t="str">
        <f t="shared" ca="1" si="84"/>
        <v/>
      </c>
    </row>
    <row r="281" spans="1:94" x14ac:dyDescent="0.25">
      <c r="A281" s="7"/>
      <c r="B281" s="12"/>
      <c r="C281" s="7"/>
      <c r="D281" s="7"/>
      <c r="E281" s="7"/>
      <c r="F281" s="7" t="str">
        <f>IF(C281="","",IFERROR(INDEX(VEICULOS!$C:$C,MATCH(C281,VEICULOS!$A:$A,0)),"?")&amp;IF(D281="",""," + "&amp;IFERROR(INDEX(VEICULOS!$C:$C,MATCH(D281,VEICULOS!$A:$A,0)),"?"))&amp;IF(E281="",""," + "&amp;IFERROR(INDEX(VEICULOS!$C:$C,MATCH(E281,VEICULOS!$A:$A,0)),"?")))</f>
        <v/>
      </c>
      <c r="G281" s="7" t="str">
        <f>IF(C281="","",IFERROR(INDEX(VEICULOS!$I:$I,MATCH(C281,VEICULOS!$A:$A,0)),"Não cadastrado"))</f>
        <v/>
      </c>
      <c r="H281" s="7"/>
      <c r="I281" s="7" t="str">
        <f>IF(H281="","",IFERROR(INDEX(MOTORISTAS!$B:$B,MATCH(H281,MOTORISTAS!$A:$A,0)),"Não cadastrado"))</f>
        <v/>
      </c>
      <c r="J281" s="7"/>
      <c r="K281" s="7"/>
      <c r="L281" s="7" t="str">
        <f>IF(K281="","",IFERROR(INDEX(MOTORISTAS!$B:$B,MATCH(K281,MOTORISTAS!$A:$A,0)),"Não cadastrado"))</f>
        <v/>
      </c>
      <c r="M281" s="7" t="str">
        <f>IF(H281="","",IFERROR(INDEX(MOTORISTAS!$AA:$AA,MATCH(H281,MOTORISTAS!$A:$A,0)),"Não cadastrado"))</f>
        <v/>
      </c>
      <c r="N281" s="7" t="str">
        <f>IF(H281="","",IF(COUNTIFS(CONSULTAS!$C$2:$C$2000,H281,CONSULTAS!$E$2:$E$2000,"GR",CONSULTAS!$S$2:$S$2000,"Sim")&gt;0,"Sim","Não"))</f>
        <v/>
      </c>
      <c r="O281" s="7" t="str">
        <f>IF(H281="","",IFERROR(INDEX(CONSULTAS!$L:$L,MATCH(H281&amp;"#GR",CONSULTAS!$T:$T,0)),"—"))</f>
        <v/>
      </c>
      <c r="P281" s="13" t="str">
        <f>IF(H281="","",IFERROR(INDEX(CONSULTAS!$Q:$Q,MATCH(H281&amp;"#GR",CONSULTAS!$T:$T,0)),""))</f>
        <v/>
      </c>
      <c r="Q281" s="7" t="str">
        <f>IF(H281="","",IF(COUNTIFS(CONSULTAS!$C$2:$C$2000,H281,CONSULTAS!$E$2:$E$2000,"Seguradora",CONSULTAS!$S$2:$S$2000,"Sim")&gt;0,"Sim","Não"))</f>
        <v/>
      </c>
      <c r="R281" s="7" t="str">
        <f>IF(H281="","",IFERROR(INDEX(CONSULTAS!$L:$L,MATCH(H281&amp;"#Seguradora",CONSULTAS!$T:$T,0)),"—"))</f>
        <v/>
      </c>
      <c r="S281" s="13" t="str">
        <f>IF(H281="","",IFERROR(INDEX(CONSULTAS!$Q:$Q,MATCH(H281&amp;"#Seguradora",CONSULTAS!$T:$T,0)),""))</f>
        <v/>
      </c>
      <c r="T281" s="10" t="str">
        <f>IF(H281="","",IFERROR(INDEX(CONSULTAS!$N:$N,MATCH(H281&amp;"#GR",CONSULTAS!$T:$T,0)),""))</f>
        <v/>
      </c>
      <c r="U281" s="7" t="str">
        <f>IF(K281="","N/A",IF(AND(COUNTIFS(CONSULTAS!$C$2:$C$2000,K281,CONSULTAS!$E$2:$E$2000,"GR",CONSULTAS!$S$2:$S$2000,"Sim")&gt;0,COUNTIFS(CONSULTAS!$C$2:$C$2000,K281,CONSULTAS!$E$2:$E$2000,"Seguradora",CONSULTAS!$S$2:$S$2000,"Sim")&gt;0),"Sim","Não"))</f>
        <v>N/A</v>
      </c>
      <c r="V281" s="7" t="str">
        <f>IF(C281="","",IFERROR(INDEX(VEICULOS!$X:$X,MATCH(C281,VEICULOS!$A:$A,0)),"Não"))</f>
        <v/>
      </c>
      <c r="W281" s="7"/>
      <c r="X281" s="7"/>
      <c r="Y281" s="7"/>
      <c r="Z281" s="10"/>
      <c r="AA281" s="7"/>
      <c r="AB281" s="10" t="str">
        <f t="shared" si="68"/>
        <v/>
      </c>
      <c r="AC281" s="7">
        <f>IF(OR(Y281="",AB281=""),0,SUMPRODUCT((PGR_REGRAS!$C$2:$C$61=Y281)*(PGR_REGRAS!$D$2:$D$61&lt;=AB281)*(PGR_REGRAS!$E$2:$E$61&gt;=AB281)*(PGR_REGRAS!$C$2:$C$61&lt;&gt;"")*ROW(PGR_REGRAS!$C$2:$C$61)))</f>
        <v>0</v>
      </c>
      <c r="AD281" s="7" t="str">
        <f>IF(AC281=0,IF(Y281="","","Sem regra - consultar seguradora"),INDEX(PGR_REGRAS!$A:$A,AC281))</f>
        <v/>
      </c>
      <c r="AE281" s="7" t="str">
        <f>IF(AC281=0,"",INDEX(PGR_REGRAS!$T:$T,AC281))</f>
        <v/>
      </c>
      <c r="AF281" s="7" t="str">
        <f>IF(AC281=0,"",INDEX(PGR_REGRAS!$I:$I,AC281))</f>
        <v/>
      </c>
      <c r="AG281" s="7" t="str">
        <f>IF(AC281=0,"",INDEX(PGR_REGRAS!$K:$K,AC281))</f>
        <v/>
      </c>
      <c r="AH281" s="7" t="str">
        <f t="shared" si="69"/>
        <v/>
      </c>
      <c r="AI281" s="7"/>
      <c r="AJ281" s="7"/>
      <c r="AK281" s="7"/>
      <c r="AL281" s="7"/>
      <c r="AM281" s="7"/>
      <c r="AN281" s="7"/>
      <c r="AO281" s="13"/>
      <c r="AP281" s="12"/>
      <c r="AQ281" s="12"/>
      <c r="AR281" s="7" t="str">
        <f>IF(C281="","",IFERROR(INDEX(RASTREADORES!$F:$F,MATCH(C281&amp;"#Principal",RASTREADORES!$Y:$Y,0))&amp;" ("&amp;INDEX(RASTREADORES!$G:$G,MATCH(C281&amp;"#Principal",RASTREADORES!$Y:$Y,0))&amp;")","Sem rastreador principal"))</f>
        <v/>
      </c>
      <c r="AS281" s="7" t="str">
        <f>IF(C281="","",IFERROR(INDEX(RASTREADORES!$H:$H,MATCH(C281&amp;"#Principal",RASTREADORES!$Y:$Y,0)),"—"))</f>
        <v/>
      </c>
      <c r="AT281" s="7" t="str">
        <f>IF(C281="","",IFERROR(INDEX(RASTREADORES!$A:$A,MATCH(C281&amp;"#Redundante",RASTREADORES!$Y:$Y,0)),IFERROR(INDEX(RASTREADORES!$A:$A,MATCH(C281&amp;"#Isca retornável",RASTREADORES!$Y:$Y,0)),IFERROR(INDEX(RASTREADORES!$A:$A,MATCH(C281&amp;"#Isca descartável",RASTREADORES!$Y:$Y,0)),"Nenhum"))))</f>
        <v/>
      </c>
      <c r="AU281" s="7" t="str">
        <f>IF(C281="","",IFERROR(INDEX(RASTREADORES!$L:$L,MATCH(C281&amp;"#Principal",RASTREADORES!$Y:$Y,0)),""))</f>
        <v/>
      </c>
      <c r="AV281" s="7" t="str">
        <f>IF(C281="","",IF(COUNTIFS(ESPELHAMENTOS!$B$2:$B$2000,C281,ESPELHAMENTOS!$O$2:$O$2000,"Sim")&gt;0,"Sim","Não"))</f>
        <v/>
      </c>
      <c r="AW281" s="7" t="str">
        <f>IF(C281="","",COUNTIFS(ESPELHAMENTOS!$B$2:$B$2000,C281,ESPELHAMENTOS!$O$2:$O$2000,"Sim"))</f>
        <v/>
      </c>
      <c r="AX281" s="7" t="str">
        <f>IF(C281="","",IF(COUNTIFS(ESPELHAMENTOS!$B$2:$B$2000,C281,ESPELHAMENTOS!$O$2:$O$2000,"Sim",ESPELHAMENTOS!$E$2:$E$2000,"GR transportadora")&gt;0,"Sim","Não"))</f>
        <v/>
      </c>
      <c r="AY281" s="7" t="str">
        <f>IF(OR(AQ281="",C281=""),"",IFERROR(ROUND((AQ281-SUMPRODUCT(MIN((ESPELHAMENTOS!$C$2:$C$2000=A281)*ESPELHAMENTOS!$H$2:$H$2000+(ESPELHAMENTOS!$C$2:$C$2000&lt;&gt;A281)*99999)))*24,1),""))</f>
        <v/>
      </c>
      <c r="AZ281" s="7" t="str">
        <f ca="1">IF(C281="","",IF(COUNTIFS(CHECKLISTS!$B$2:$B$2000,C281,CHECKLISTS!$AH$2:$AH$2000,"Válido",CHECKLISTS!$AG$2:$AG$2000,"&gt;="&amp;INT(IF(AO281="",TODAY(),AO281)))+COUNTIFS(CHECKLISTS!$B$2:$B$2000,C281,CHECKLISTS!$AH$2:$AH$2000,"Vence &lt;=7d",CHECKLISTS!$AG$2:$AG$2000,"&gt;="&amp;INT(IF(AO281="",TODAY(),AO281)))&gt;0,"Sim","Não"))</f>
        <v/>
      </c>
      <c r="BA281" s="13" t="str">
        <f>IF(C281="","",IF(COUNTIFS(CHECKLISTS!$B$2:$B$2000,C281,CHECKLISTS!$AF$2:$AF$2000,"Aprovado")=0,"",SUMPRODUCT(MAX((CHECKLISTS!$B$2:$B$2000=C281)*CHECKLISTS!$AG$2:$AG$2000))))</f>
        <v/>
      </c>
      <c r="BB281" s="7" t="str">
        <f>IF(A281="","",IF(COUNTIFS(SMP!$B$2:$B$2000,A281,SMP!$I$2:$I$2000,"Liberada")+COUNTIFS(SMP!$B$2:$B$2000,A281,SMP!$I$2:$I$2000,"Em andamento")+COUNTIFS(SMP!$B$2:$B$2000,A281,SMP!$I$2:$I$2000,"Finalizada")&gt;0,"Sim","Não"))</f>
        <v/>
      </c>
      <c r="BC281" s="7" t="str">
        <f>IF(A281="","",IFERROR(INDEX(SMP!$A:$A,MATCH(A281,SMP!$B:$B,0)),"—"))</f>
        <v/>
      </c>
      <c r="BD281" s="7" t="str">
        <f>IF(A281="","",IFERROR(INDEX(SMP!$I:$I,MATCH(A281,SMP!$B:$B,0)),"Não aberta"))</f>
        <v/>
      </c>
      <c r="BE281" s="7" t="str">
        <f>IF(A281="","",IFERROR(INDEX(SMP!$D:$D,MATCH(A281,SMP!$B:$B,0)),""))</f>
        <v/>
      </c>
      <c r="BF281" s="7" t="str">
        <f>IF(A281="","",IF(COUNTIFS(AVERBACOES!$B$2:$B$2000,A281,AVERBACOES!$Q$2:$Q$2000,"Averbado completo")+COUNTIFS(AVERBACOES!$B$2:$B$2000,A281,AVERBACOES!$Q$2:$Q$2000,"Averbado CRT")+COUNTIFS(AVERBACOES!$B$2:$B$2000,A281,AVERBACOES!$Q$2:$Q$2000,"Averbado CT-e")+COUNTIFS(AVERBACOES!$B$2:$B$2000,A281,AVERBACOES!$Q$2:$Q$2000,"Averbado MDF-e")+COUNTIFS(AVERBACOES!$B$2:$B$2000,A281,AVERBACOES!$Q$2:$Q$2000,"Averbado pelo embarcador")&gt;0,"Sim","Não"))</f>
        <v/>
      </c>
      <c r="BG281" s="7" t="str">
        <f>IF(A281="","",IFERROR(INDEX(AVERBACOES!$L:$L,MATCH(A281,AVERBACOES!$B:$B,0)),"—"))</f>
        <v/>
      </c>
      <c r="BH281" s="7"/>
      <c r="BI281" s="7"/>
      <c r="BJ281" s="7"/>
      <c r="BK281" s="7"/>
      <c r="BL281" s="7"/>
      <c r="BM281" s="7">
        <f t="shared" si="70"/>
        <v>0</v>
      </c>
      <c r="BN281" s="7" t="str">
        <f t="shared" si="71"/>
        <v/>
      </c>
      <c r="BO281" s="7" t="str">
        <f t="shared" si="72"/>
        <v/>
      </c>
      <c r="BP281" s="7" t="str">
        <f t="shared" si="73"/>
        <v/>
      </c>
      <c r="BQ281" s="7" t="str">
        <f t="shared" si="74"/>
        <v/>
      </c>
      <c r="BR281" s="12"/>
      <c r="BS281" s="7" t="str">
        <f t="shared" si="75"/>
        <v/>
      </c>
      <c r="BT281" s="7" t="str">
        <f>IF(C281="","",IF(BV281=0,"Sem posição registrada",IFERROR(INDEX(POSICOES!$E:$E,MATCH(C281&amp;"#"&amp;ROUND(BV281*1440,0),POSICOES!$R:$R,0)),"?")))</f>
        <v/>
      </c>
      <c r="BU281" s="7" t="str">
        <f>IF(OR(C281="",BV281=0),"",IFERROR(INDEX(POSICOES!$F:$F,MATCH(C281&amp;"#"&amp;ROUND(BV281*1440,0),POSICOES!$R:$R,0))&amp;"/"&amp;INDEX(POSICOES!$G:$G,MATCH(C281&amp;"#"&amp;ROUND(BV281*1440,0),POSICOES!$R:$R,0))&amp;" - "&amp;INDEX(POSICOES!$H:$H,MATCH(C281&amp;"#"&amp;ROUND(BV281*1440,0),POSICOES!$R:$R,0)),""))</f>
        <v/>
      </c>
      <c r="BV281" s="14">
        <f>IF(C281="",0,SUMPRODUCT(MAX((POSICOES!$C$2:$C$3000=C281)*POSICOES!$B$2:$B$3000)))</f>
        <v>0</v>
      </c>
      <c r="BW281" s="7" t="str">
        <f t="shared" ca="1" si="76"/>
        <v/>
      </c>
      <c r="BX281" s="7" t="str">
        <f t="shared" ca="1" si="77"/>
        <v/>
      </c>
      <c r="BY281" s="12"/>
      <c r="BZ281" s="12"/>
      <c r="CA281" s="7" t="str">
        <f>IF(A281="","",IF(COUNTIFS(FRONTEIRA!$B$2:$B$2000,A281,FRONTEIRA!$AA$2:$AA$2000,"Sim")=0,"",ROUND(SUMIFS(FRONTEIRA!$Y$2:$Y$2000,FRONTEIRA!$B$2:$B$2000,A281,FRONTEIRA!$AA$2:$AA$2000,"Sim"),1)))</f>
        <v/>
      </c>
      <c r="CB281" s="7" t="str">
        <f>IF(A281="","",IFERROR(INDEX(FRONTEIRA!$L:$L,MATCH(A281,FRONTEIRA!$B:$B,0)),""))</f>
        <v/>
      </c>
      <c r="CC281" s="7" t="str">
        <f>IF(A281="","",IF(COUNTIFS(OCORRENCIAS!$B$2:$B$2000,A281,OCORRENCIAS!$Z$2:$Z$2000,"Sim")&gt;0,"Sim","Não"))</f>
        <v/>
      </c>
      <c r="CD281" s="7" t="str">
        <f t="shared" si="78"/>
        <v/>
      </c>
      <c r="CE281" s="7"/>
      <c r="CF281" s="7" t="str">
        <f t="shared" ca="1" si="79"/>
        <v xml:space="preserve">Motorista GR; Motorista seguradora; Veículo GR; Checklist; Espelhamento; SMP; Averbação; </v>
      </c>
      <c r="CG281" s="7" t="str">
        <f t="shared" si="80"/>
        <v/>
      </c>
      <c r="CH281" s="7" t="str">
        <f t="shared" si="81"/>
        <v/>
      </c>
      <c r="CI281" s="7" t="str">
        <f t="shared" si="82"/>
        <v>Não</v>
      </c>
      <c r="CJ281" s="7" t="str">
        <f t="shared" si="83"/>
        <v/>
      </c>
      <c r="CK281" s="7"/>
      <c r="CL281" s="7"/>
      <c r="CM281" s="7"/>
      <c r="CN281" s="12"/>
      <c r="CO281" s="7"/>
      <c r="CP281" s="7" t="str">
        <f t="shared" ca="1" si="84"/>
        <v/>
      </c>
    </row>
    <row r="282" spans="1:94" x14ac:dyDescent="0.25">
      <c r="A282" s="7"/>
      <c r="B282" s="12"/>
      <c r="C282" s="7"/>
      <c r="D282" s="7"/>
      <c r="E282" s="7"/>
      <c r="F282" s="7" t="str">
        <f>IF(C282="","",IFERROR(INDEX(VEICULOS!$C:$C,MATCH(C282,VEICULOS!$A:$A,0)),"?")&amp;IF(D282="",""," + "&amp;IFERROR(INDEX(VEICULOS!$C:$C,MATCH(D282,VEICULOS!$A:$A,0)),"?"))&amp;IF(E282="",""," + "&amp;IFERROR(INDEX(VEICULOS!$C:$C,MATCH(E282,VEICULOS!$A:$A,0)),"?")))</f>
        <v/>
      </c>
      <c r="G282" s="7" t="str">
        <f>IF(C282="","",IFERROR(INDEX(VEICULOS!$I:$I,MATCH(C282,VEICULOS!$A:$A,0)),"Não cadastrado"))</f>
        <v/>
      </c>
      <c r="H282" s="7"/>
      <c r="I282" s="7" t="str">
        <f>IF(H282="","",IFERROR(INDEX(MOTORISTAS!$B:$B,MATCH(H282,MOTORISTAS!$A:$A,0)),"Não cadastrado"))</f>
        <v/>
      </c>
      <c r="J282" s="7"/>
      <c r="K282" s="7"/>
      <c r="L282" s="7" t="str">
        <f>IF(K282="","",IFERROR(INDEX(MOTORISTAS!$B:$B,MATCH(K282,MOTORISTAS!$A:$A,0)),"Não cadastrado"))</f>
        <v/>
      </c>
      <c r="M282" s="7" t="str">
        <f>IF(H282="","",IFERROR(INDEX(MOTORISTAS!$AA:$AA,MATCH(H282,MOTORISTAS!$A:$A,0)),"Não cadastrado"))</f>
        <v/>
      </c>
      <c r="N282" s="7" t="str">
        <f>IF(H282="","",IF(COUNTIFS(CONSULTAS!$C$2:$C$2000,H282,CONSULTAS!$E$2:$E$2000,"GR",CONSULTAS!$S$2:$S$2000,"Sim")&gt;0,"Sim","Não"))</f>
        <v/>
      </c>
      <c r="O282" s="7" t="str">
        <f>IF(H282="","",IFERROR(INDEX(CONSULTAS!$L:$L,MATCH(H282&amp;"#GR",CONSULTAS!$T:$T,0)),"—"))</f>
        <v/>
      </c>
      <c r="P282" s="13" t="str">
        <f>IF(H282="","",IFERROR(INDEX(CONSULTAS!$Q:$Q,MATCH(H282&amp;"#GR",CONSULTAS!$T:$T,0)),""))</f>
        <v/>
      </c>
      <c r="Q282" s="7" t="str">
        <f>IF(H282="","",IF(COUNTIFS(CONSULTAS!$C$2:$C$2000,H282,CONSULTAS!$E$2:$E$2000,"Seguradora",CONSULTAS!$S$2:$S$2000,"Sim")&gt;0,"Sim","Não"))</f>
        <v/>
      </c>
      <c r="R282" s="7" t="str">
        <f>IF(H282="","",IFERROR(INDEX(CONSULTAS!$L:$L,MATCH(H282&amp;"#Seguradora",CONSULTAS!$T:$T,0)),"—"))</f>
        <v/>
      </c>
      <c r="S282" s="13" t="str">
        <f>IF(H282="","",IFERROR(INDEX(CONSULTAS!$Q:$Q,MATCH(H282&amp;"#Seguradora",CONSULTAS!$T:$T,0)),""))</f>
        <v/>
      </c>
      <c r="T282" s="10" t="str">
        <f>IF(H282="","",IFERROR(INDEX(CONSULTAS!$N:$N,MATCH(H282&amp;"#GR",CONSULTAS!$T:$T,0)),""))</f>
        <v/>
      </c>
      <c r="U282" s="7" t="str">
        <f>IF(K282="","N/A",IF(AND(COUNTIFS(CONSULTAS!$C$2:$C$2000,K282,CONSULTAS!$E$2:$E$2000,"GR",CONSULTAS!$S$2:$S$2000,"Sim")&gt;0,COUNTIFS(CONSULTAS!$C$2:$C$2000,K282,CONSULTAS!$E$2:$E$2000,"Seguradora",CONSULTAS!$S$2:$S$2000,"Sim")&gt;0),"Sim","Não"))</f>
        <v>N/A</v>
      </c>
      <c r="V282" s="7" t="str">
        <f>IF(C282="","",IFERROR(INDEX(VEICULOS!$X:$X,MATCH(C282,VEICULOS!$A:$A,0)),"Não"))</f>
        <v/>
      </c>
      <c r="W282" s="7"/>
      <c r="X282" s="7"/>
      <c r="Y282" s="7"/>
      <c r="Z282" s="10"/>
      <c r="AA282" s="7"/>
      <c r="AB282" s="10" t="str">
        <f t="shared" si="68"/>
        <v/>
      </c>
      <c r="AC282" s="7">
        <f>IF(OR(Y282="",AB282=""),0,SUMPRODUCT((PGR_REGRAS!$C$2:$C$61=Y282)*(PGR_REGRAS!$D$2:$D$61&lt;=AB282)*(PGR_REGRAS!$E$2:$E$61&gt;=AB282)*(PGR_REGRAS!$C$2:$C$61&lt;&gt;"")*ROW(PGR_REGRAS!$C$2:$C$61)))</f>
        <v>0</v>
      </c>
      <c r="AD282" s="7" t="str">
        <f>IF(AC282=0,IF(Y282="","","Sem regra - consultar seguradora"),INDEX(PGR_REGRAS!$A:$A,AC282))</f>
        <v/>
      </c>
      <c r="AE282" s="7" t="str">
        <f>IF(AC282=0,"",INDEX(PGR_REGRAS!$T:$T,AC282))</f>
        <v/>
      </c>
      <c r="AF282" s="7" t="str">
        <f>IF(AC282=0,"",INDEX(PGR_REGRAS!$I:$I,AC282))</f>
        <v/>
      </c>
      <c r="AG282" s="7" t="str">
        <f>IF(AC282=0,"",INDEX(PGR_REGRAS!$K:$K,AC282))</f>
        <v/>
      </c>
      <c r="AH282" s="7" t="str">
        <f t="shared" si="69"/>
        <v/>
      </c>
      <c r="AI282" s="7"/>
      <c r="AJ282" s="7"/>
      <c r="AK282" s="7"/>
      <c r="AL282" s="7"/>
      <c r="AM282" s="7"/>
      <c r="AN282" s="7"/>
      <c r="AO282" s="13"/>
      <c r="AP282" s="12"/>
      <c r="AQ282" s="12"/>
      <c r="AR282" s="7" t="str">
        <f>IF(C282="","",IFERROR(INDEX(RASTREADORES!$F:$F,MATCH(C282&amp;"#Principal",RASTREADORES!$Y:$Y,0))&amp;" ("&amp;INDEX(RASTREADORES!$G:$G,MATCH(C282&amp;"#Principal",RASTREADORES!$Y:$Y,0))&amp;")","Sem rastreador principal"))</f>
        <v/>
      </c>
      <c r="AS282" s="7" t="str">
        <f>IF(C282="","",IFERROR(INDEX(RASTREADORES!$H:$H,MATCH(C282&amp;"#Principal",RASTREADORES!$Y:$Y,0)),"—"))</f>
        <v/>
      </c>
      <c r="AT282" s="7" t="str">
        <f>IF(C282="","",IFERROR(INDEX(RASTREADORES!$A:$A,MATCH(C282&amp;"#Redundante",RASTREADORES!$Y:$Y,0)),IFERROR(INDEX(RASTREADORES!$A:$A,MATCH(C282&amp;"#Isca retornável",RASTREADORES!$Y:$Y,0)),IFERROR(INDEX(RASTREADORES!$A:$A,MATCH(C282&amp;"#Isca descartável",RASTREADORES!$Y:$Y,0)),"Nenhum"))))</f>
        <v/>
      </c>
      <c r="AU282" s="7" t="str">
        <f>IF(C282="","",IFERROR(INDEX(RASTREADORES!$L:$L,MATCH(C282&amp;"#Principal",RASTREADORES!$Y:$Y,0)),""))</f>
        <v/>
      </c>
      <c r="AV282" s="7" t="str">
        <f>IF(C282="","",IF(COUNTIFS(ESPELHAMENTOS!$B$2:$B$2000,C282,ESPELHAMENTOS!$O$2:$O$2000,"Sim")&gt;0,"Sim","Não"))</f>
        <v/>
      </c>
      <c r="AW282" s="7" t="str">
        <f>IF(C282="","",COUNTIFS(ESPELHAMENTOS!$B$2:$B$2000,C282,ESPELHAMENTOS!$O$2:$O$2000,"Sim"))</f>
        <v/>
      </c>
      <c r="AX282" s="7" t="str">
        <f>IF(C282="","",IF(COUNTIFS(ESPELHAMENTOS!$B$2:$B$2000,C282,ESPELHAMENTOS!$O$2:$O$2000,"Sim",ESPELHAMENTOS!$E$2:$E$2000,"GR transportadora")&gt;0,"Sim","Não"))</f>
        <v/>
      </c>
      <c r="AY282" s="7" t="str">
        <f>IF(OR(AQ282="",C282=""),"",IFERROR(ROUND((AQ282-SUMPRODUCT(MIN((ESPELHAMENTOS!$C$2:$C$2000=A282)*ESPELHAMENTOS!$H$2:$H$2000+(ESPELHAMENTOS!$C$2:$C$2000&lt;&gt;A282)*99999)))*24,1),""))</f>
        <v/>
      </c>
      <c r="AZ282" s="7" t="str">
        <f ca="1">IF(C282="","",IF(COUNTIFS(CHECKLISTS!$B$2:$B$2000,C282,CHECKLISTS!$AH$2:$AH$2000,"Válido",CHECKLISTS!$AG$2:$AG$2000,"&gt;="&amp;INT(IF(AO282="",TODAY(),AO282)))+COUNTIFS(CHECKLISTS!$B$2:$B$2000,C282,CHECKLISTS!$AH$2:$AH$2000,"Vence &lt;=7d",CHECKLISTS!$AG$2:$AG$2000,"&gt;="&amp;INT(IF(AO282="",TODAY(),AO282)))&gt;0,"Sim","Não"))</f>
        <v/>
      </c>
      <c r="BA282" s="13" t="str">
        <f>IF(C282="","",IF(COUNTIFS(CHECKLISTS!$B$2:$B$2000,C282,CHECKLISTS!$AF$2:$AF$2000,"Aprovado")=0,"",SUMPRODUCT(MAX((CHECKLISTS!$B$2:$B$2000=C282)*CHECKLISTS!$AG$2:$AG$2000))))</f>
        <v/>
      </c>
      <c r="BB282" s="7" t="str">
        <f>IF(A282="","",IF(COUNTIFS(SMP!$B$2:$B$2000,A282,SMP!$I$2:$I$2000,"Liberada")+COUNTIFS(SMP!$B$2:$B$2000,A282,SMP!$I$2:$I$2000,"Em andamento")+COUNTIFS(SMP!$B$2:$B$2000,A282,SMP!$I$2:$I$2000,"Finalizada")&gt;0,"Sim","Não"))</f>
        <v/>
      </c>
      <c r="BC282" s="7" t="str">
        <f>IF(A282="","",IFERROR(INDEX(SMP!$A:$A,MATCH(A282,SMP!$B:$B,0)),"—"))</f>
        <v/>
      </c>
      <c r="BD282" s="7" t="str">
        <f>IF(A282="","",IFERROR(INDEX(SMP!$I:$I,MATCH(A282,SMP!$B:$B,0)),"Não aberta"))</f>
        <v/>
      </c>
      <c r="BE282" s="7" t="str">
        <f>IF(A282="","",IFERROR(INDEX(SMP!$D:$D,MATCH(A282,SMP!$B:$B,0)),""))</f>
        <v/>
      </c>
      <c r="BF282" s="7" t="str">
        <f>IF(A282="","",IF(COUNTIFS(AVERBACOES!$B$2:$B$2000,A282,AVERBACOES!$Q$2:$Q$2000,"Averbado completo")+COUNTIFS(AVERBACOES!$B$2:$B$2000,A282,AVERBACOES!$Q$2:$Q$2000,"Averbado CRT")+COUNTIFS(AVERBACOES!$B$2:$B$2000,A282,AVERBACOES!$Q$2:$Q$2000,"Averbado CT-e")+COUNTIFS(AVERBACOES!$B$2:$B$2000,A282,AVERBACOES!$Q$2:$Q$2000,"Averbado MDF-e")+COUNTIFS(AVERBACOES!$B$2:$B$2000,A282,AVERBACOES!$Q$2:$Q$2000,"Averbado pelo embarcador")&gt;0,"Sim","Não"))</f>
        <v/>
      </c>
      <c r="BG282" s="7" t="str">
        <f>IF(A282="","",IFERROR(INDEX(AVERBACOES!$L:$L,MATCH(A282,AVERBACOES!$B:$B,0)),"—"))</f>
        <v/>
      </c>
      <c r="BH282" s="7"/>
      <c r="BI282" s="7"/>
      <c r="BJ282" s="7"/>
      <c r="BK282" s="7"/>
      <c r="BL282" s="7"/>
      <c r="BM282" s="7">
        <f t="shared" si="70"/>
        <v>0</v>
      </c>
      <c r="BN282" s="7" t="str">
        <f t="shared" si="71"/>
        <v/>
      </c>
      <c r="BO282" s="7" t="str">
        <f t="shared" si="72"/>
        <v/>
      </c>
      <c r="BP282" s="7" t="str">
        <f t="shared" si="73"/>
        <v/>
      </c>
      <c r="BQ282" s="7" t="str">
        <f t="shared" si="74"/>
        <v/>
      </c>
      <c r="BR282" s="12"/>
      <c r="BS282" s="7" t="str">
        <f t="shared" si="75"/>
        <v/>
      </c>
      <c r="BT282" s="7" t="str">
        <f>IF(C282="","",IF(BV282=0,"Sem posição registrada",IFERROR(INDEX(POSICOES!$E:$E,MATCH(C282&amp;"#"&amp;ROUND(BV282*1440,0),POSICOES!$R:$R,0)),"?")))</f>
        <v/>
      </c>
      <c r="BU282" s="7" t="str">
        <f>IF(OR(C282="",BV282=0),"",IFERROR(INDEX(POSICOES!$F:$F,MATCH(C282&amp;"#"&amp;ROUND(BV282*1440,0),POSICOES!$R:$R,0))&amp;"/"&amp;INDEX(POSICOES!$G:$G,MATCH(C282&amp;"#"&amp;ROUND(BV282*1440,0),POSICOES!$R:$R,0))&amp;" - "&amp;INDEX(POSICOES!$H:$H,MATCH(C282&amp;"#"&amp;ROUND(BV282*1440,0),POSICOES!$R:$R,0)),""))</f>
        <v/>
      </c>
      <c r="BV282" s="14">
        <f>IF(C282="",0,SUMPRODUCT(MAX((POSICOES!$C$2:$C$3000=C282)*POSICOES!$B$2:$B$3000)))</f>
        <v>0</v>
      </c>
      <c r="BW282" s="7" t="str">
        <f t="shared" ca="1" si="76"/>
        <v/>
      </c>
      <c r="BX282" s="7" t="str">
        <f t="shared" ca="1" si="77"/>
        <v/>
      </c>
      <c r="BY282" s="12"/>
      <c r="BZ282" s="12"/>
      <c r="CA282" s="7" t="str">
        <f>IF(A282="","",IF(COUNTIFS(FRONTEIRA!$B$2:$B$2000,A282,FRONTEIRA!$AA$2:$AA$2000,"Sim")=0,"",ROUND(SUMIFS(FRONTEIRA!$Y$2:$Y$2000,FRONTEIRA!$B$2:$B$2000,A282,FRONTEIRA!$AA$2:$AA$2000,"Sim"),1)))</f>
        <v/>
      </c>
      <c r="CB282" s="7" t="str">
        <f>IF(A282="","",IFERROR(INDEX(FRONTEIRA!$L:$L,MATCH(A282,FRONTEIRA!$B:$B,0)),""))</f>
        <v/>
      </c>
      <c r="CC282" s="7" t="str">
        <f>IF(A282="","",IF(COUNTIFS(OCORRENCIAS!$B$2:$B$2000,A282,OCORRENCIAS!$Z$2:$Z$2000,"Sim")&gt;0,"Sim","Não"))</f>
        <v/>
      </c>
      <c r="CD282" s="7" t="str">
        <f t="shared" si="78"/>
        <v/>
      </c>
      <c r="CE282" s="7"/>
      <c r="CF282" s="7" t="str">
        <f t="shared" ca="1" si="79"/>
        <v xml:space="preserve">Motorista GR; Motorista seguradora; Veículo GR; Checklist; Espelhamento; SMP; Averbação; </v>
      </c>
      <c r="CG282" s="7" t="str">
        <f t="shared" si="80"/>
        <v/>
      </c>
      <c r="CH282" s="7" t="str">
        <f t="shared" si="81"/>
        <v/>
      </c>
      <c r="CI282" s="7" t="str">
        <f t="shared" si="82"/>
        <v>Não</v>
      </c>
      <c r="CJ282" s="7" t="str">
        <f t="shared" si="83"/>
        <v/>
      </c>
      <c r="CK282" s="7"/>
      <c r="CL282" s="7"/>
      <c r="CM282" s="7"/>
      <c r="CN282" s="12"/>
      <c r="CO282" s="7"/>
      <c r="CP282" s="7" t="str">
        <f t="shared" ca="1" si="84"/>
        <v/>
      </c>
    </row>
    <row r="283" spans="1:94" x14ac:dyDescent="0.25">
      <c r="A283" s="7"/>
      <c r="B283" s="12"/>
      <c r="C283" s="7"/>
      <c r="D283" s="7"/>
      <c r="E283" s="7"/>
      <c r="F283" s="7" t="str">
        <f>IF(C283="","",IFERROR(INDEX(VEICULOS!$C:$C,MATCH(C283,VEICULOS!$A:$A,0)),"?")&amp;IF(D283="",""," + "&amp;IFERROR(INDEX(VEICULOS!$C:$C,MATCH(D283,VEICULOS!$A:$A,0)),"?"))&amp;IF(E283="",""," + "&amp;IFERROR(INDEX(VEICULOS!$C:$C,MATCH(E283,VEICULOS!$A:$A,0)),"?")))</f>
        <v/>
      </c>
      <c r="G283" s="7" t="str">
        <f>IF(C283="","",IFERROR(INDEX(VEICULOS!$I:$I,MATCH(C283,VEICULOS!$A:$A,0)),"Não cadastrado"))</f>
        <v/>
      </c>
      <c r="H283" s="7"/>
      <c r="I283" s="7" t="str">
        <f>IF(H283="","",IFERROR(INDEX(MOTORISTAS!$B:$B,MATCH(H283,MOTORISTAS!$A:$A,0)),"Não cadastrado"))</f>
        <v/>
      </c>
      <c r="J283" s="7"/>
      <c r="K283" s="7"/>
      <c r="L283" s="7" t="str">
        <f>IF(K283="","",IFERROR(INDEX(MOTORISTAS!$B:$B,MATCH(K283,MOTORISTAS!$A:$A,0)),"Não cadastrado"))</f>
        <v/>
      </c>
      <c r="M283" s="7" t="str">
        <f>IF(H283="","",IFERROR(INDEX(MOTORISTAS!$AA:$AA,MATCH(H283,MOTORISTAS!$A:$A,0)),"Não cadastrado"))</f>
        <v/>
      </c>
      <c r="N283" s="7" t="str">
        <f>IF(H283="","",IF(COUNTIFS(CONSULTAS!$C$2:$C$2000,H283,CONSULTAS!$E$2:$E$2000,"GR",CONSULTAS!$S$2:$S$2000,"Sim")&gt;0,"Sim","Não"))</f>
        <v/>
      </c>
      <c r="O283" s="7" t="str">
        <f>IF(H283="","",IFERROR(INDEX(CONSULTAS!$L:$L,MATCH(H283&amp;"#GR",CONSULTAS!$T:$T,0)),"—"))</f>
        <v/>
      </c>
      <c r="P283" s="13" t="str">
        <f>IF(H283="","",IFERROR(INDEX(CONSULTAS!$Q:$Q,MATCH(H283&amp;"#GR",CONSULTAS!$T:$T,0)),""))</f>
        <v/>
      </c>
      <c r="Q283" s="7" t="str">
        <f>IF(H283="","",IF(COUNTIFS(CONSULTAS!$C$2:$C$2000,H283,CONSULTAS!$E$2:$E$2000,"Seguradora",CONSULTAS!$S$2:$S$2000,"Sim")&gt;0,"Sim","Não"))</f>
        <v/>
      </c>
      <c r="R283" s="7" t="str">
        <f>IF(H283="","",IFERROR(INDEX(CONSULTAS!$L:$L,MATCH(H283&amp;"#Seguradora",CONSULTAS!$T:$T,0)),"—"))</f>
        <v/>
      </c>
      <c r="S283" s="13" t="str">
        <f>IF(H283="","",IFERROR(INDEX(CONSULTAS!$Q:$Q,MATCH(H283&amp;"#Seguradora",CONSULTAS!$T:$T,0)),""))</f>
        <v/>
      </c>
      <c r="T283" s="10" t="str">
        <f>IF(H283="","",IFERROR(INDEX(CONSULTAS!$N:$N,MATCH(H283&amp;"#GR",CONSULTAS!$T:$T,0)),""))</f>
        <v/>
      </c>
      <c r="U283" s="7" t="str">
        <f>IF(K283="","N/A",IF(AND(COUNTIFS(CONSULTAS!$C$2:$C$2000,K283,CONSULTAS!$E$2:$E$2000,"GR",CONSULTAS!$S$2:$S$2000,"Sim")&gt;0,COUNTIFS(CONSULTAS!$C$2:$C$2000,K283,CONSULTAS!$E$2:$E$2000,"Seguradora",CONSULTAS!$S$2:$S$2000,"Sim")&gt;0),"Sim","Não"))</f>
        <v>N/A</v>
      </c>
      <c r="V283" s="7" t="str">
        <f>IF(C283="","",IFERROR(INDEX(VEICULOS!$X:$X,MATCH(C283,VEICULOS!$A:$A,0)),"Não"))</f>
        <v/>
      </c>
      <c r="W283" s="7"/>
      <c r="X283" s="7"/>
      <c r="Y283" s="7"/>
      <c r="Z283" s="10"/>
      <c r="AA283" s="7"/>
      <c r="AB283" s="10" t="str">
        <f t="shared" si="68"/>
        <v/>
      </c>
      <c r="AC283" s="7">
        <f>IF(OR(Y283="",AB283=""),0,SUMPRODUCT((PGR_REGRAS!$C$2:$C$61=Y283)*(PGR_REGRAS!$D$2:$D$61&lt;=AB283)*(PGR_REGRAS!$E$2:$E$61&gt;=AB283)*(PGR_REGRAS!$C$2:$C$61&lt;&gt;"")*ROW(PGR_REGRAS!$C$2:$C$61)))</f>
        <v>0</v>
      </c>
      <c r="AD283" s="7" t="str">
        <f>IF(AC283=0,IF(Y283="","","Sem regra - consultar seguradora"),INDEX(PGR_REGRAS!$A:$A,AC283))</f>
        <v/>
      </c>
      <c r="AE283" s="7" t="str">
        <f>IF(AC283=0,"",INDEX(PGR_REGRAS!$T:$T,AC283))</f>
        <v/>
      </c>
      <c r="AF283" s="7" t="str">
        <f>IF(AC283=0,"",INDEX(PGR_REGRAS!$I:$I,AC283))</f>
        <v/>
      </c>
      <c r="AG283" s="7" t="str">
        <f>IF(AC283=0,"",INDEX(PGR_REGRAS!$K:$K,AC283))</f>
        <v/>
      </c>
      <c r="AH283" s="7" t="str">
        <f t="shared" si="69"/>
        <v/>
      </c>
      <c r="AI283" s="7"/>
      <c r="AJ283" s="7"/>
      <c r="AK283" s="7"/>
      <c r="AL283" s="7"/>
      <c r="AM283" s="7"/>
      <c r="AN283" s="7"/>
      <c r="AO283" s="13"/>
      <c r="AP283" s="12"/>
      <c r="AQ283" s="12"/>
      <c r="AR283" s="7" t="str">
        <f>IF(C283="","",IFERROR(INDEX(RASTREADORES!$F:$F,MATCH(C283&amp;"#Principal",RASTREADORES!$Y:$Y,0))&amp;" ("&amp;INDEX(RASTREADORES!$G:$G,MATCH(C283&amp;"#Principal",RASTREADORES!$Y:$Y,0))&amp;")","Sem rastreador principal"))</f>
        <v/>
      </c>
      <c r="AS283" s="7" t="str">
        <f>IF(C283="","",IFERROR(INDEX(RASTREADORES!$H:$H,MATCH(C283&amp;"#Principal",RASTREADORES!$Y:$Y,0)),"—"))</f>
        <v/>
      </c>
      <c r="AT283" s="7" t="str">
        <f>IF(C283="","",IFERROR(INDEX(RASTREADORES!$A:$A,MATCH(C283&amp;"#Redundante",RASTREADORES!$Y:$Y,0)),IFERROR(INDEX(RASTREADORES!$A:$A,MATCH(C283&amp;"#Isca retornável",RASTREADORES!$Y:$Y,0)),IFERROR(INDEX(RASTREADORES!$A:$A,MATCH(C283&amp;"#Isca descartável",RASTREADORES!$Y:$Y,0)),"Nenhum"))))</f>
        <v/>
      </c>
      <c r="AU283" s="7" t="str">
        <f>IF(C283="","",IFERROR(INDEX(RASTREADORES!$L:$L,MATCH(C283&amp;"#Principal",RASTREADORES!$Y:$Y,0)),""))</f>
        <v/>
      </c>
      <c r="AV283" s="7" t="str">
        <f>IF(C283="","",IF(COUNTIFS(ESPELHAMENTOS!$B$2:$B$2000,C283,ESPELHAMENTOS!$O$2:$O$2000,"Sim")&gt;0,"Sim","Não"))</f>
        <v/>
      </c>
      <c r="AW283" s="7" t="str">
        <f>IF(C283="","",COUNTIFS(ESPELHAMENTOS!$B$2:$B$2000,C283,ESPELHAMENTOS!$O$2:$O$2000,"Sim"))</f>
        <v/>
      </c>
      <c r="AX283" s="7" t="str">
        <f>IF(C283="","",IF(COUNTIFS(ESPELHAMENTOS!$B$2:$B$2000,C283,ESPELHAMENTOS!$O$2:$O$2000,"Sim",ESPELHAMENTOS!$E$2:$E$2000,"GR transportadora")&gt;0,"Sim","Não"))</f>
        <v/>
      </c>
      <c r="AY283" s="7" t="str">
        <f>IF(OR(AQ283="",C283=""),"",IFERROR(ROUND((AQ283-SUMPRODUCT(MIN((ESPELHAMENTOS!$C$2:$C$2000=A283)*ESPELHAMENTOS!$H$2:$H$2000+(ESPELHAMENTOS!$C$2:$C$2000&lt;&gt;A283)*99999)))*24,1),""))</f>
        <v/>
      </c>
      <c r="AZ283" s="7" t="str">
        <f ca="1">IF(C283="","",IF(COUNTIFS(CHECKLISTS!$B$2:$B$2000,C283,CHECKLISTS!$AH$2:$AH$2000,"Válido",CHECKLISTS!$AG$2:$AG$2000,"&gt;="&amp;INT(IF(AO283="",TODAY(),AO283)))+COUNTIFS(CHECKLISTS!$B$2:$B$2000,C283,CHECKLISTS!$AH$2:$AH$2000,"Vence &lt;=7d",CHECKLISTS!$AG$2:$AG$2000,"&gt;="&amp;INT(IF(AO283="",TODAY(),AO283)))&gt;0,"Sim","Não"))</f>
        <v/>
      </c>
      <c r="BA283" s="13" t="str">
        <f>IF(C283="","",IF(COUNTIFS(CHECKLISTS!$B$2:$B$2000,C283,CHECKLISTS!$AF$2:$AF$2000,"Aprovado")=0,"",SUMPRODUCT(MAX((CHECKLISTS!$B$2:$B$2000=C283)*CHECKLISTS!$AG$2:$AG$2000))))</f>
        <v/>
      </c>
      <c r="BB283" s="7" t="str">
        <f>IF(A283="","",IF(COUNTIFS(SMP!$B$2:$B$2000,A283,SMP!$I$2:$I$2000,"Liberada")+COUNTIFS(SMP!$B$2:$B$2000,A283,SMP!$I$2:$I$2000,"Em andamento")+COUNTIFS(SMP!$B$2:$B$2000,A283,SMP!$I$2:$I$2000,"Finalizada")&gt;0,"Sim","Não"))</f>
        <v/>
      </c>
      <c r="BC283" s="7" t="str">
        <f>IF(A283="","",IFERROR(INDEX(SMP!$A:$A,MATCH(A283,SMP!$B:$B,0)),"—"))</f>
        <v/>
      </c>
      <c r="BD283" s="7" t="str">
        <f>IF(A283="","",IFERROR(INDEX(SMP!$I:$I,MATCH(A283,SMP!$B:$B,0)),"Não aberta"))</f>
        <v/>
      </c>
      <c r="BE283" s="7" t="str">
        <f>IF(A283="","",IFERROR(INDEX(SMP!$D:$D,MATCH(A283,SMP!$B:$B,0)),""))</f>
        <v/>
      </c>
      <c r="BF283" s="7" t="str">
        <f>IF(A283="","",IF(COUNTIFS(AVERBACOES!$B$2:$B$2000,A283,AVERBACOES!$Q$2:$Q$2000,"Averbado completo")+COUNTIFS(AVERBACOES!$B$2:$B$2000,A283,AVERBACOES!$Q$2:$Q$2000,"Averbado CRT")+COUNTIFS(AVERBACOES!$B$2:$B$2000,A283,AVERBACOES!$Q$2:$Q$2000,"Averbado CT-e")+COUNTIFS(AVERBACOES!$B$2:$B$2000,A283,AVERBACOES!$Q$2:$Q$2000,"Averbado MDF-e")+COUNTIFS(AVERBACOES!$B$2:$B$2000,A283,AVERBACOES!$Q$2:$Q$2000,"Averbado pelo embarcador")&gt;0,"Sim","Não"))</f>
        <v/>
      </c>
      <c r="BG283" s="7" t="str">
        <f>IF(A283="","",IFERROR(INDEX(AVERBACOES!$L:$L,MATCH(A283,AVERBACOES!$B:$B,0)),"—"))</f>
        <v/>
      </c>
      <c r="BH283" s="7"/>
      <c r="BI283" s="7"/>
      <c r="BJ283" s="7"/>
      <c r="BK283" s="7"/>
      <c r="BL283" s="7"/>
      <c r="BM283" s="7">
        <f t="shared" si="70"/>
        <v>0</v>
      </c>
      <c r="BN283" s="7" t="str">
        <f t="shared" si="71"/>
        <v/>
      </c>
      <c r="BO283" s="7" t="str">
        <f t="shared" si="72"/>
        <v/>
      </c>
      <c r="BP283" s="7" t="str">
        <f t="shared" si="73"/>
        <v/>
      </c>
      <c r="BQ283" s="7" t="str">
        <f t="shared" si="74"/>
        <v/>
      </c>
      <c r="BR283" s="12"/>
      <c r="BS283" s="7" t="str">
        <f t="shared" si="75"/>
        <v/>
      </c>
      <c r="BT283" s="7" t="str">
        <f>IF(C283="","",IF(BV283=0,"Sem posição registrada",IFERROR(INDEX(POSICOES!$E:$E,MATCH(C283&amp;"#"&amp;ROUND(BV283*1440,0),POSICOES!$R:$R,0)),"?")))</f>
        <v/>
      </c>
      <c r="BU283" s="7" t="str">
        <f>IF(OR(C283="",BV283=0),"",IFERROR(INDEX(POSICOES!$F:$F,MATCH(C283&amp;"#"&amp;ROUND(BV283*1440,0),POSICOES!$R:$R,0))&amp;"/"&amp;INDEX(POSICOES!$G:$G,MATCH(C283&amp;"#"&amp;ROUND(BV283*1440,0),POSICOES!$R:$R,0))&amp;" - "&amp;INDEX(POSICOES!$H:$H,MATCH(C283&amp;"#"&amp;ROUND(BV283*1440,0),POSICOES!$R:$R,0)),""))</f>
        <v/>
      </c>
      <c r="BV283" s="14">
        <f>IF(C283="",0,SUMPRODUCT(MAX((POSICOES!$C$2:$C$3000=C283)*POSICOES!$B$2:$B$3000)))</f>
        <v>0</v>
      </c>
      <c r="BW283" s="7" t="str">
        <f t="shared" ca="1" si="76"/>
        <v/>
      </c>
      <c r="BX283" s="7" t="str">
        <f t="shared" ca="1" si="77"/>
        <v/>
      </c>
      <c r="BY283" s="12"/>
      <c r="BZ283" s="12"/>
      <c r="CA283" s="7" t="str">
        <f>IF(A283="","",IF(COUNTIFS(FRONTEIRA!$B$2:$B$2000,A283,FRONTEIRA!$AA$2:$AA$2000,"Sim")=0,"",ROUND(SUMIFS(FRONTEIRA!$Y$2:$Y$2000,FRONTEIRA!$B$2:$B$2000,A283,FRONTEIRA!$AA$2:$AA$2000,"Sim"),1)))</f>
        <v/>
      </c>
      <c r="CB283" s="7" t="str">
        <f>IF(A283="","",IFERROR(INDEX(FRONTEIRA!$L:$L,MATCH(A283,FRONTEIRA!$B:$B,0)),""))</f>
        <v/>
      </c>
      <c r="CC283" s="7" t="str">
        <f>IF(A283="","",IF(COUNTIFS(OCORRENCIAS!$B$2:$B$2000,A283,OCORRENCIAS!$Z$2:$Z$2000,"Sim")&gt;0,"Sim","Não"))</f>
        <v/>
      </c>
      <c r="CD283" s="7" t="str">
        <f t="shared" si="78"/>
        <v/>
      </c>
      <c r="CE283" s="7"/>
      <c r="CF283" s="7" t="str">
        <f t="shared" ca="1" si="79"/>
        <v xml:space="preserve">Motorista GR; Motorista seguradora; Veículo GR; Checklist; Espelhamento; SMP; Averbação; </v>
      </c>
      <c r="CG283" s="7" t="str">
        <f t="shared" si="80"/>
        <v/>
      </c>
      <c r="CH283" s="7" t="str">
        <f t="shared" si="81"/>
        <v/>
      </c>
      <c r="CI283" s="7" t="str">
        <f t="shared" si="82"/>
        <v>Não</v>
      </c>
      <c r="CJ283" s="7" t="str">
        <f t="shared" si="83"/>
        <v/>
      </c>
      <c r="CK283" s="7"/>
      <c r="CL283" s="7"/>
      <c r="CM283" s="7"/>
      <c r="CN283" s="12"/>
      <c r="CO283" s="7"/>
      <c r="CP283" s="7" t="str">
        <f t="shared" ca="1" si="84"/>
        <v/>
      </c>
    </row>
    <row r="284" spans="1:94" x14ac:dyDescent="0.25">
      <c r="A284" s="7"/>
      <c r="B284" s="12"/>
      <c r="C284" s="7"/>
      <c r="D284" s="7"/>
      <c r="E284" s="7"/>
      <c r="F284" s="7" t="str">
        <f>IF(C284="","",IFERROR(INDEX(VEICULOS!$C:$C,MATCH(C284,VEICULOS!$A:$A,0)),"?")&amp;IF(D284="",""," + "&amp;IFERROR(INDEX(VEICULOS!$C:$C,MATCH(D284,VEICULOS!$A:$A,0)),"?"))&amp;IF(E284="",""," + "&amp;IFERROR(INDEX(VEICULOS!$C:$C,MATCH(E284,VEICULOS!$A:$A,0)),"?")))</f>
        <v/>
      </c>
      <c r="G284" s="7" t="str">
        <f>IF(C284="","",IFERROR(INDEX(VEICULOS!$I:$I,MATCH(C284,VEICULOS!$A:$A,0)),"Não cadastrado"))</f>
        <v/>
      </c>
      <c r="H284" s="7"/>
      <c r="I284" s="7" t="str">
        <f>IF(H284="","",IFERROR(INDEX(MOTORISTAS!$B:$B,MATCH(H284,MOTORISTAS!$A:$A,0)),"Não cadastrado"))</f>
        <v/>
      </c>
      <c r="J284" s="7"/>
      <c r="K284" s="7"/>
      <c r="L284" s="7" t="str">
        <f>IF(K284="","",IFERROR(INDEX(MOTORISTAS!$B:$B,MATCH(K284,MOTORISTAS!$A:$A,0)),"Não cadastrado"))</f>
        <v/>
      </c>
      <c r="M284" s="7" t="str">
        <f>IF(H284="","",IFERROR(INDEX(MOTORISTAS!$AA:$AA,MATCH(H284,MOTORISTAS!$A:$A,0)),"Não cadastrado"))</f>
        <v/>
      </c>
      <c r="N284" s="7" t="str">
        <f>IF(H284="","",IF(COUNTIFS(CONSULTAS!$C$2:$C$2000,H284,CONSULTAS!$E$2:$E$2000,"GR",CONSULTAS!$S$2:$S$2000,"Sim")&gt;0,"Sim","Não"))</f>
        <v/>
      </c>
      <c r="O284" s="7" t="str">
        <f>IF(H284="","",IFERROR(INDEX(CONSULTAS!$L:$L,MATCH(H284&amp;"#GR",CONSULTAS!$T:$T,0)),"—"))</f>
        <v/>
      </c>
      <c r="P284" s="13" t="str">
        <f>IF(H284="","",IFERROR(INDEX(CONSULTAS!$Q:$Q,MATCH(H284&amp;"#GR",CONSULTAS!$T:$T,0)),""))</f>
        <v/>
      </c>
      <c r="Q284" s="7" t="str">
        <f>IF(H284="","",IF(COUNTIFS(CONSULTAS!$C$2:$C$2000,H284,CONSULTAS!$E$2:$E$2000,"Seguradora",CONSULTAS!$S$2:$S$2000,"Sim")&gt;0,"Sim","Não"))</f>
        <v/>
      </c>
      <c r="R284" s="7" t="str">
        <f>IF(H284="","",IFERROR(INDEX(CONSULTAS!$L:$L,MATCH(H284&amp;"#Seguradora",CONSULTAS!$T:$T,0)),"—"))</f>
        <v/>
      </c>
      <c r="S284" s="13" t="str">
        <f>IF(H284="","",IFERROR(INDEX(CONSULTAS!$Q:$Q,MATCH(H284&amp;"#Seguradora",CONSULTAS!$T:$T,0)),""))</f>
        <v/>
      </c>
      <c r="T284" s="10" t="str">
        <f>IF(H284="","",IFERROR(INDEX(CONSULTAS!$N:$N,MATCH(H284&amp;"#GR",CONSULTAS!$T:$T,0)),""))</f>
        <v/>
      </c>
      <c r="U284" s="7" t="str">
        <f>IF(K284="","N/A",IF(AND(COUNTIFS(CONSULTAS!$C$2:$C$2000,K284,CONSULTAS!$E$2:$E$2000,"GR",CONSULTAS!$S$2:$S$2000,"Sim")&gt;0,COUNTIFS(CONSULTAS!$C$2:$C$2000,K284,CONSULTAS!$E$2:$E$2000,"Seguradora",CONSULTAS!$S$2:$S$2000,"Sim")&gt;0),"Sim","Não"))</f>
        <v>N/A</v>
      </c>
      <c r="V284" s="7" t="str">
        <f>IF(C284="","",IFERROR(INDEX(VEICULOS!$X:$X,MATCH(C284,VEICULOS!$A:$A,0)),"Não"))</f>
        <v/>
      </c>
      <c r="W284" s="7"/>
      <c r="X284" s="7"/>
      <c r="Y284" s="7"/>
      <c r="Z284" s="10"/>
      <c r="AA284" s="7"/>
      <c r="AB284" s="10" t="str">
        <f t="shared" si="68"/>
        <v/>
      </c>
      <c r="AC284" s="7">
        <f>IF(OR(Y284="",AB284=""),0,SUMPRODUCT((PGR_REGRAS!$C$2:$C$61=Y284)*(PGR_REGRAS!$D$2:$D$61&lt;=AB284)*(PGR_REGRAS!$E$2:$E$61&gt;=AB284)*(PGR_REGRAS!$C$2:$C$61&lt;&gt;"")*ROW(PGR_REGRAS!$C$2:$C$61)))</f>
        <v>0</v>
      </c>
      <c r="AD284" s="7" t="str">
        <f>IF(AC284=0,IF(Y284="","","Sem regra - consultar seguradora"),INDEX(PGR_REGRAS!$A:$A,AC284))</f>
        <v/>
      </c>
      <c r="AE284" s="7" t="str">
        <f>IF(AC284=0,"",INDEX(PGR_REGRAS!$T:$T,AC284))</f>
        <v/>
      </c>
      <c r="AF284" s="7" t="str">
        <f>IF(AC284=0,"",INDEX(PGR_REGRAS!$I:$I,AC284))</f>
        <v/>
      </c>
      <c r="AG284" s="7" t="str">
        <f>IF(AC284=0,"",INDEX(PGR_REGRAS!$K:$K,AC284))</f>
        <v/>
      </c>
      <c r="AH284" s="7" t="str">
        <f t="shared" si="69"/>
        <v/>
      </c>
      <c r="AI284" s="7"/>
      <c r="AJ284" s="7"/>
      <c r="AK284" s="7"/>
      <c r="AL284" s="7"/>
      <c r="AM284" s="7"/>
      <c r="AN284" s="7"/>
      <c r="AO284" s="13"/>
      <c r="AP284" s="12"/>
      <c r="AQ284" s="12"/>
      <c r="AR284" s="7" t="str">
        <f>IF(C284="","",IFERROR(INDEX(RASTREADORES!$F:$F,MATCH(C284&amp;"#Principal",RASTREADORES!$Y:$Y,0))&amp;" ("&amp;INDEX(RASTREADORES!$G:$G,MATCH(C284&amp;"#Principal",RASTREADORES!$Y:$Y,0))&amp;")","Sem rastreador principal"))</f>
        <v/>
      </c>
      <c r="AS284" s="7" t="str">
        <f>IF(C284="","",IFERROR(INDEX(RASTREADORES!$H:$H,MATCH(C284&amp;"#Principal",RASTREADORES!$Y:$Y,0)),"—"))</f>
        <v/>
      </c>
      <c r="AT284" s="7" t="str">
        <f>IF(C284="","",IFERROR(INDEX(RASTREADORES!$A:$A,MATCH(C284&amp;"#Redundante",RASTREADORES!$Y:$Y,0)),IFERROR(INDEX(RASTREADORES!$A:$A,MATCH(C284&amp;"#Isca retornável",RASTREADORES!$Y:$Y,0)),IFERROR(INDEX(RASTREADORES!$A:$A,MATCH(C284&amp;"#Isca descartável",RASTREADORES!$Y:$Y,0)),"Nenhum"))))</f>
        <v/>
      </c>
      <c r="AU284" s="7" t="str">
        <f>IF(C284="","",IFERROR(INDEX(RASTREADORES!$L:$L,MATCH(C284&amp;"#Principal",RASTREADORES!$Y:$Y,0)),""))</f>
        <v/>
      </c>
      <c r="AV284" s="7" t="str">
        <f>IF(C284="","",IF(COUNTIFS(ESPELHAMENTOS!$B$2:$B$2000,C284,ESPELHAMENTOS!$O$2:$O$2000,"Sim")&gt;0,"Sim","Não"))</f>
        <v/>
      </c>
      <c r="AW284" s="7" t="str">
        <f>IF(C284="","",COUNTIFS(ESPELHAMENTOS!$B$2:$B$2000,C284,ESPELHAMENTOS!$O$2:$O$2000,"Sim"))</f>
        <v/>
      </c>
      <c r="AX284" s="7" t="str">
        <f>IF(C284="","",IF(COUNTIFS(ESPELHAMENTOS!$B$2:$B$2000,C284,ESPELHAMENTOS!$O$2:$O$2000,"Sim",ESPELHAMENTOS!$E$2:$E$2000,"GR transportadora")&gt;0,"Sim","Não"))</f>
        <v/>
      </c>
      <c r="AY284" s="7" t="str">
        <f>IF(OR(AQ284="",C284=""),"",IFERROR(ROUND((AQ284-SUMPRODUCT(MIN((ESPELHAMENTOS!$C$2:$C$2000=A284)*ESPELHAMENTOS!$H$2:$H$2000+(ESPELHAMENTOS!$C$2:$C$2000&lt;&gt;A284)*99999)))*24,1),""))</f>
        <v/>
      </c>
      <c r="AZ284" s="7" t="str">
        <f ca="1">IF(C284="","",IF(COUNTIFS(CHECKLISTS!$B$2:$B$2000,C284,CHECKLISTS!$AH$2:$AH$2000,"Válido",CHECKLISTS!$AG$2:$AG$2000,"&gt;="&amp;INT(IF(AO284="",TODAY(),AO284)))+COUNTIFS(CHECKLISTS!$B$2:$B$2000,C284,CHECKLISTS!$AH$2:$AH$2000,"Vence &lt;=7d",CHECKLISTS!$AG$2:$AG$2000,"&gt;="&amp;INT(IF(AO284="",TODAY(),AO284)))&gt;0,"Sim","Não"))</f>
        <v/>
      </c>
      <c r="BA284" s="13" t="str">
        <f>IF(C284="","",IF(COUNTIFS(CHECKLISTS!$B$2:$B$2000,C284,CHECKLISTS!$AF$2:$AF$2000,"Aprovado")=0,"",SUMPRODUCT(MAX((CHECKLISTS!$B$2:$B$2000=C284)*CHECKLISTS!$AG$2:$AG$2000))))</f>
        <v/>
      </c>
      <c r="BB284" s="7" t="str">
        <f>IF(A284="","",IF(COUNTIFS(SMP!$B$2:$B$2000,A284,SMP!$I$2:$I$2000,"Liberada")+COUNTIFS(SMP!$B$2:$B$2000,A284,SMP!$I$2:$I$2000,"Em andamento")+COUNTIFS(SMP!$B$2:$B$2000,A284,SMP!$I$2:$I$2000,"Finalizada")&gt;0,"Sim","Não"))</f>
        <v/>
      </c>
      <c r="BC284" s="7" t="str">
        <f>IF(A284="","",IFERROR(INDEX(SMP!$A:$A,MATCH(A284,SMP!$B:$B,0)),"—"))</f>
        <v/>
      </c>
      <c r="BD284" s="7" t="str">
        <f>IF(A284="","",IFERROR(INDEX(SMP!$I:$I,MATCH(A284,SMP!$B:$B,0)),"Não aberta"))</f>
        <v/>
      </c>
      <c r="BE284" s="7" t="str">
        <f>IF(A284="","",IFERROR(INDEX(SMP!$D:$D,MATCH(A284,SMP!$B:$B,0)),""))</f>
        <v/>
      </c>
      <c r="BF284" s="7" t="str">
        <f>IF(A284="","",IF(COUNTIFS(AVERBACOES!$B$2:$B$2000,A284,AVERBACOES!$Q$2:$Q$2000,"Averbado completo")+COUNTIFS(AVERBACOES!$B$2:$B$2000,A284,AVERBACOES!$Q$2:$Q$2000,"Averbado CRT")+COUNTIFS(AVERBACOES!$B$2:$B$2000,A284,AVERBACOES!$Q$2:$Q$2000,"Averbado CT-e")+COUNTIFS(AVERBACOES!$B$2:$B$2000,A284,AVERBACOES!$Q$2:$Q$2000,"Averbado MDF-e")+COUNTIFS(AVERBACOES!$B$2:$B$2000,A284,AVERBACOES!$Q$2:$Q$2000,"Averbado pelo embarcador")&gt;0,"Sim","Não"))</f>
        <v/>
      </c>
      <c r="BG284" s="7" t="str">
        <f>IF(A284="","",IFERROR(INDEX(AVERBACOES!$L:$L,MATCH(A284,AVERBACOES!$B:$B,0)),"—"))</f>
        <v/>
      </c>
      <c r="BH284" s="7"/>
      <c r="BI284" s="7"/>
      <c r="BJ284" s="7"/>
      <c r="BK284" s="7"/>
      <c r="BL284" s="7"/>
      <c r="BM284" s="7">
        <f t="shared" si="70"/>
        <v>0</v>
      </c>
      <c r="BN284" s="7" t="str">
        <f t="shared" si="71"/>
        <v/>
      </c>
      <c r="BO284" s="7" t="str">
        <f t="shared" si="72"/>
        <v/>
      </c>
      <c r="BP284" s="7" t="str">
        <f t="shared" si="73"/>
        <v/>
      </c>
      <c r="BQ284" s="7" t="str">
        <f t="shared" si="74"/>
        <v/>
      </c>
      <c r="BR284" s="12"/>
      <c r="BS284" s="7" t="str">
        <f t="shared" si="75"/>
        <v/>
      </c>
      <c r="BT284" s="7" t="str">
        <f>IF(C284="","",IF(BV284=0,"Sem posição registrada",IFERROR(INDEX(POSICOES!$E:$E,MATCH(C284&amp;"#"&amp;ROUND(BV284*1440,0),POSICOES!$R:$R,0)),"?")))</f>
        <v/>
      </c>
      <c r="BU284" s="7" t="str">
        <f>IF(OR(C284="",BV284=0),"",IFERROR(INDEX(POSICOES!$F:$F,MATCH(C284&amp;"#"&amp;ROUND(BV284*1440,0),POSICOES!$R:$R,0))&amp;"/"&amp;INDEX(POSICOES!$G:$G,MATCH(C284&amp;"#"&amp;ROUND(BV284*1440,0),POSICOES!$R:$R,0))&amp;" - "&amp;INDEX(POSICOES!$H:$H,MATCH(C284&amp;"#"&amp;ROUND(BV284*1440,0),POSICOES!$R:$R,0)),""))</f>
        <v/>
      </c>
      <c r="BV284" s="14">
        <f>IF(C284="",0,SUMPRODUCT(MAX((POSICOES!$C$2:$C$3000=C284)*POSICOES!$B$2:$B$3000)))</f>
        <v>0</v>
      </c>
      <c r="BW284" s="7" t="str">
        <f t="shared" ca="1" si="76"/>
        <v/>
      </c>
      <c r="BX284" s="7" t="str">
        <f t="shared" ca="1" si="77"/>
        <v/>
      </c>
      <c r="BY284" s="12"/>
      <c r="BZ284" s="12"/>
      <c r="CA284" s="7" t="str">
        <f>IF(A284="","",IF(COUNTIFS(FRONTEIRA!$B$2:$B$2000,A284,FRONTEIRA!$AA$2:$AA$2000,"Sim")=0,"",ROUND(SUMIFS(FRONTEIRA!$Y$2:$Y$2000,FRONTEIRA!$B$2:$B$2000,A284,FRONTEIRA!$AA$2:$AA$2000,"Sim"),1)))</f>
        <v/>
      </c>
      <c r="CB284" s="7" t="str">
        <f>IF(A284="","",IFERROR(INDEX(FRONTEIRA!$L:$L,MATCH(A284,FRONTEIRA!$B:$B,0)),""))</f>
        <v/>
      </c>
      <c r="CC284" s="7" t="str">
        <f>IF(A284="","",IF(COUNTIFS(OCORRENCIAS!$B$2:$B$2000,A284,OCORRENCIAS!$Z$2:$Z$2000,"Sim")&gt;0,"Sim","Não"))</f>
        <v/>
      </c>
      <c r="CD284" s="7" t="str">
        <f t="shared" si="78"/>
        <v/>
      </c>
      <c r="CE284" s="7"/>
      <c r="CF284" s="7" t="str">
        <f t="shared" ca="1" si="79"/>
        <v xml:space="preserve">Motorista GR; Motorista seguradora; Veículo GR; Checklist; Espelhamento; SMP; Averbação; </v>
      </c>
      <c r="CG284" s="7" t="str">
        <f t="shared" si="80"/>
        <v/>
      </c>
      <c r="CH284" s="7" t="str">
        <f t="shared" si="81"/>
        <v/>
      </c>
      <c r="CI284" s="7" t="str">
        <f t="shared" si="82"/>
        <v>Não</v>
      </c>
      <c r="CJ284" s="7" t="str">
        <f t="shared" si="83"/>
        <v/>
      </c>
      <c r="CK284" s="7"/>
      <c r="CL284" s="7"/>
      <c r="CM284" s="7"/>
      <c r="CN284" s="12"/>
      <c r="CO284" s="7"/>
      <c r="CP284" s="7" t="str">
        <f t="shared" ca="1" si="84"/>
        <v/>
      </c>
    </row>
    <row r="285" spans="1:94" x14ac:dyDescent="0.25">
      <c r="A285" s="7"/>
      <c r="B285" s="12"/>
      <c r="C285" s="7"/>
      <c r="D285" s="7"/>
      <c r="E285" s="7"/>
      <c r="F285" s="7" t="str">
        <f>IF(C285="","",IFERROR(INDEX(VEICULOS!$C:$C,MATCH(C285,VEICULOS!$A:$A,0)),"?")&amp;IF(D285="",""," + "&amp;IFERROR(INDEX(VEICULOS!$C:$C,MATCH(D285,VEICULOS!$A:$A,0)),"?"))&amp;IF(E285="",""," + "&amp;IFERROR(INDEX(VEICULOS!$C:$C,MATCH(E285,VEICULOS!$A:$A,0)),"?")))</f>
        <v/>
      </c>
      <c r="G285" s="7" t="str">
        <f>IF(C285="","",IFERROR(INDEX(VEICULOS!$I:$I,MATCH(C285,VEICULOS!$A:$A,0)),"Não cadastrado"))</f>
        <v/>
      </c>
      <c r="H285" s="7"/>
      <c r="I285" s="7" t="str">
        <f>IF(H285="","",IFERROR(INDEX(MOTORISTAS!$B:$B,MATCH(H285,MOTORISTAS!$A:$A,0)),"Não cadastrado"))</f>
        <v/>
      </c>
      <c r="J285" s="7"/>
      <c r="K285" s="7"/>
      <c r="L285" s="7" t="str">
        <f>IF(K285="","",IFERROR(INDEX(MOTORISTAS!$B:$B,MATCH(K285,MOTORISTAS!$A:$A,0)),"Não cadastrado"))</f>
        <v/>
      </c>
      <c r="M285" s="7" t="str">
        <f>IF(H285="","",IFERROR(INDEX(MOTORISTAS!$AA:$AA,MATCH(H285,MOTORISTAS!$A:$A,0)),"Não cadastrado"))</f>
        <v/>
      </c>
      <c r="N285" s="7" t="str">
        <f>IF(H285="","",IF(COUNTIFS(CONSULTAS!$C$2:$C$2000,H285,CONSULTAS!$E$2:$E$2000,"GR",CONSULTAS!$S$2:$S$2000,"Sim")&gt;0,"Sim","Não"))</f>
        <v/>
      </c>
      <c r="O285" s="7" t="str">
        <f>IF(H285="","",IFERROR(INDEX(CONSULTAS!$L:$L,MATCH(H285&amp;"#GR",CONSULTAS!$T:$T,0)),"—"))</f>
        <v/>
      </c>
      <c r="P285" s="13" t="str">
        <f>IF(H285="","",IFERROR(INDEX(CONSULTAS!$Q:$Q,MATCH(H285&amp;"#GR",CONSULTAS!$T:$T,0)),""))</f>
        <v/>
      </c>
      <c r="Q285" s="7" t="str">
        <f>IF(H285="","",IF(COUNTIFS(CONSULTAS!$C$2:$C$2000,H285,CONSULTAS!$E$2:$E$2000,"Seguradora",CONSULTAS!$S$2:$S$2000,"Sim")&gt;0,"Sim","Não"))</f>
        <v/>
      </c>
      <c r="R285" s="7" t="str">
        <f>IF(H285="","",IFERROR(INDEX(CONSULTAS!$L:$L,MATCH(H285&amp;"#Seguradora",CONSULTAS!$T:$T,0)),"—"))</f>
        <v/>
      </c>
      <c r="S285" s="13" t="str">
        <f>IF(H285="","",IFERROR(INDEX(CONSULTAS!$Q:$Q,MATCH(H285&amp;"#Seguradora",CONSULTAS!$T:$T,0)),""))</f>
        <v/>
      </c>
      <c r="T285" s="10" t="str">
        <f>IF(H285="","",IFERROR(INDEX(CONSULTAS!$N:$N,MATCH(H285&amp;"#GR",CONSULTAS!$T:$T,0)),""))</f>
        <v/>
      </c>
      <c r="U285" s="7" t="str">
        <f>IF(K285="","N/A",IF(AND(COUNTIFS(CONSULTAS!$C$2:$C$2000,K285,CONSULTAS!$E$2:$E$2000,"GR",CONSULTAS!$S$2:$S$2000,"Sim")&gt;0,COUNTIFS(CONSULTAS!$C$2:$C$2000,K285,CONSULTAS!$E$2:$E$2000,"Seguradora",CONSULTAS!$S$2:$S$2000,"Sim")&gt;0),"Sim","Não"))</f>
        <v>N/A</v>
      </c>
      <c r="V285" s="7" t="str">
        <f>IF(C285="","",IFERROR(INDEX(VEICULOS!$X:$X,MATCH(C285,VEICULOS!$A:$A,0)),"Não"))</f>
        <v/>
      </c>
      <c r="W285" s="7"/>
      <c r="X285" s="7"/>
      <c r="Y285" s="7"/>
      <c r="Z285" s="10"/>
      <c r="AA285" s="7"/>
      <c r="AB285" s="10" t="str">
        <f t="shared" si="68"/>
        <v/>
      </c>
      <c r="AC285" s="7">
        <f>IF(OR(Y285="",AB285=""),0,SUMPRODUCT((PGR_REGRAS!$C$2:$C$61=Y285)*(PGR_REGRAS!$D$2:$D$61&lt;=AB285)*(PGR_REGRAS!$E$2:$E$61&gt;=AB285)*(PGR_REGRAS!$C$2:$C$61&lt;&gt;"")*ROW(PGR_REGRAS!$C$2:$C$61)))</f>
        <v>0</v>
      </c>
      <c r="AD285" s="7" t="str">
        <f>IF(AC285=0,IF(Y285="","","Sem regra - consultar seguradora"),INDEX(PGR_REGRAS!$A:$A,AC285))</f>
        <v/>
      </c>
      <c r="AE285" s="7" t="str">
        <f>IF(AC285=0,"",INDEX(PGR_REGRAS!$T:$T,AC285))</f>
        <v/>
      </c>
      <c r="AF285" s="7" t="str">
        <f>IF(AC285=0,"",INDEX(PGR_REGRAS!$I:$I,AC285))</f>
        <v/>
      </c>
      <c r="AG285" s="7" t="str">
        <f>IF(AC285=0,"",INDEX(PGR_REGRAS!$K:$K,AC285))</f>
        <v/>
      </c>
      <c r="AH285" s="7" t="str">
        <f t="shared" si="69"/>
        <v/>
      </c>
      <c r="AI285" s="7"/>
      <c r="AJ285" s="7"/>
      <c r="AK285" s="7"/>
      <c r="AL285" s="7"/>
      <c r="AM285" s="7"/>
      <c r="AN285" s="7"/>
      <c r="AO285" s="13"/>
      <c r="AP285" s="12"/>
      <c r="AQ285" s="12"/>
      <c r="AR285" s="7" t="str">
        <f>IF(C285="","",IFERROR(INDEX(RASTREADORES!$F:$F,MATCH(C285&amp;"#Principal",RASTREADORES!$Y:$Y,0))&amp;" ("&amp;INDEX(RASTREADORES!$G:$G,MATCH(C285&amp;"#Principal",RASTREADORES!$Y:$Y,0))&amp;")","Sem rastreador principal"))</f>
        <v/>
      </c>
      <c r="AS285" s="7" t="str">
        <f>IF(C285="","",IFERROR(INDEX(RASTREADORES!$H:$H,MATCH(C285&amp;"#Principal",RASTREADORES!$Y:$Y,0)),"—"))</f>
        <v/>
      </c>
      <c r="AT285" s="7" t="str">
        <f>IF(C285="","",IFERROR(INDEX(RASTREADORES!$A:$A,MATCH(C285&amp;"#Redundante",RASTREADORES!$Y:$Y,0)),IFERROR(INDEX(RASTREADORES!$A:$A,MATCH(C285&amp;"#Isca retornável",RASTREADORES!$Y:$Y,0)),IFERROR(INDEX(RASTREADORES!$A:$A,MATCH(C285&amp;"#Isca descartável",RASTREADORES!$Y:$Y,0)),"Nenhum"))))</f>
        <v/>
      </c>
      <c r="AU285" s="7" t="str">
        <f>IF(C285="","",IFERROR(INDEX(RASTREADORES!$L:$L,MATCH(C285&amp;"#Principal",RASTREADORES!$Y:$Y,0)),""))</f>
        <v/>
      </c>
      <c r="AV285" s="7" t="str">
        <f>IF(C285="","",IF(COUNTIFS(ESPELHAMENTOS!$B$2:$B$2000,C285,ESPELHAMENTOS!$O$2:$O$2000,"Sim")&gt;0,"Sim","Não"))</f>
        <v/>
      </c>
      <c r="AW285" s="7" t="str">
        <f>IF(C285="","",COUNTIFS(ESPELHAMENTOS!$B$2:$B$2000,C285,ESPELHAMENTOS!$O$2:$O$2000,"Sim"))</f>
        <v/>
      </c>
      <c r="AX285" s="7" t="str">
        <f>IF(C285="","",IF(COUNTIFS(ESPELHAMENTOS!$B$2:$B$2000,C285,ESPELHAMENTOS!$O$2:$O$2000,"Sim",ESPELHAMENTOS!$E$2:$E$2000,"GR transportadora")&gt;0,"Sim","Não"))</f>
        <v/>
      </c>
      <c r="AY285" s="7" t="str">
        <f>IF(OR(AQ285="",C285=""),"",IFERROR(ROUND((AQ285-SUMPRODUCT(MIN((ESPELHAMENTOS!$C$2:$C$2000=A285)*ESPELHAMENTOS!$H$2:$H$2000+(ESPELHAMENTOS!$C$2:$C$2000&lt;&gt;A285)*99999)))*24,1),""))</f>
        <v/>
      </c>
      <c r="AZ285" s="7" t="str">
        <f ca="1">IF(C285="","",IF(COUNTIFS(CHECKLISTS!$B$2:$B$2000,C285,CHECKLISTS!$AH$2:$AH$2000,"Válido",CHECKLISTS!$AG$2:$AG$2000,"&gt;="&amp;INT(IF(AO285="",TODAY(),AO285)))+COUNTIFS(CHECKLISTS!$B$2:$B$2000,C285,CHECKLISTS!$AH$2:$AH$2000,"Vence &lt;=7d",CHECKLISTS!$AG$2:$AG$2000,"&gt;="&amp;INT(IF(AO285="",TODAY(),AO285)))&gt;0,"Sim","Não"))</f>
        <v/>
      </c>
      <c r="BA285" s="13" t="str">
        <f>IF(C285="","",IF(COUNTIFS(CHECKLISTS!$B$2:$B$2000,C285,CHECKLISTS!$AF$2:$AF$2000,"Aprovado")=0,"",SUMPRODUCT(MAX((CHECKLISTS!$B$2:$B$2000=C285)*CHECKLISTS!$AG$2:$AG$2000))))</f>
        <v/>
      </c>
      <c r="BB285" s="7" t="str">
        <f>IF(A285="","",IF(COUNTIFS(SMP!$B$2:$B$2000,A285,SMP!$I$2:$I$2000,"Liberada")+COUNTIFS(SMP!$B$2:$B$2000,A285,SMP!$I$2:$I$2000,"Em andamento")+COUNTIFS(SMP!$B$2:$B$2000,A285,SMP!$I$2:$I$2000,"Finalizada")&gt;0,"Sim","Não"))</f>
        <v/>
      </c>
      <c r="BC285" s="7" t="str">
        <f>IF(A285="","",IFERROR(INDEX(SMP!$A:$A,MATCH(A285,SMP!$B:$B,0)),"—"))</f>
        <v/>
      </c>
      <c r="BD285" s="7" t="str">
        <f>IF(A285="","",IFERROR(INDEX(SMP!$I:$I,MATCH(A285,SMP!$B:$B,0)),"Não aberta"))</f>
        <v/>
      </c>
      <c r="BE285" s="7" t="str">
        <f>IF(A285="","",IFERROR(INDEX(SMP!$D:$D,MATCH(A285,SMP!$B:$B,0)),""))</f>
        <v/>
      </c>
      <c r="BF285" s="7" t="str">
        <f>IF(A285="","",IF(COUNTIFS(AVERBACOES!$B$2:$B$2000,A285,AVERBACOES!$Q$2:$Q$2000,"Averbado completo")+COUNTIFS(AVERBACOES!$B$2:$B$2000,A285,AVERBACOES!$Q$2:$Q$2000,"Averbado CRT")+COUNTIFS(AVERBACOES!$B$2:$B$2000,A285,AVERBACOES!$Q$2:$Q$2000,"Averbado CT-e")+COUNTIFS(AVERBACOES!$B$2:$B$2000,A285,AVERBACOES!$Q$2:$Q$2000,"Averbado MDF-e")+COUNTIFS(AVERBACOES!$B$2:$B$2000,A285,AVERBACOES!$Q$2:$Q$2000,"Averbado pelo embarcador")&gt;0,"Sim","Não"))</f>
        <v/>
      </c>
      <c r="BG285" s="7" t="str">
        <f>IF(A285="","",IFERROR(INDEX(AVERBACOES!$L:$L,MATCH(A285,AVERBACOES!$B:$B,0)),"—"))</f>
        <v/>
      </c>
      <c r="BH285" s="7"/>
      <c r="BI285" s="7"/>
      <c r="BJ285" s="7"/>
      <c r="BK285" s="7"/>
      <c r="BL285" s="7"/>
      <c r="BM285" s="7">
        <f t="shared" si="70"/>
        <v>0</v>
      </c>
      <c r="BN285" s="7" t="str">
        <f t="shared" si="71"/>
        <v/>
      </c>
      <c r="BO285" s="7" t="str">
        <f t="shared" si="72"/>
        <v/>
      </c>
      <c r="BP285" s="7" t="str">
        <f t="shared" si="73"/>
        <v/>
      </c>
      <c r="BQ285" s="7" t="str">
        <f t="shared" si="74"/>
        <v/>
      </c>
      <c r="BR285" s="12"/>
      <c r="BS285" s="7" t="str">
        <f t="shared" si="75"/>
        <v/>
      </c>
      <c r="BT285" s="7" t="str">
        <f>IF(C285="","",IF(BV285=0,"Sem posição registrada",IFERROR(INDEX(POSICOES!$E:$E,MATCH(C285&amp;"#"&amp;ROUND(BV285*1440,0),POSICOES!$R:$R,0)),"?")))</f>
        <v/>
      </c>
      <c r="BU285" s="7" t="str">
        <f>IF(OR(C285="",BV285=0),"",IFERROR(INDEX(POSICOES!$F:$F,MATCH(C285&amp;"#"&amp;ROUND(BV285*1440,0),POSICOES!$R:$R,0))&amp;"/"&amp;INDEX(POSICOES!$G:$G,MATCH(C285&amp;"#"&amp;ROUND(BV285*1440,0),POSICOES!$R:$R,0))&amp;" - "&amp;INDEX(POSICOES!$H:$H,MATCH(C285&amp;"#"&amp;ROUND(BV285*1440,0),POSICOES!$R:$R,0)),""))</f>
        <v/>
      </c>
      <c r="BV285" s="14">
        <f>IF(C285="",0,SUMPRODUCT(MAX((POSICOES!$C$2:$C$3000=C285)*POSICOES!$B$2:$B$3000)))</f>
        <v>0</v>
      </c>
      <c r="BW285" s="7" t="str">
        <f t="shared" ca="1" si="76"/>
        <v/>
      </c>
      <c r="BX285" s="7" t="str">
        <f t="shared" ca="1" si="77"/>
        <v/>
      </c>
      <c r="BY285" s="12"/>
      <c r="BZ285" s="12"/>
      <c r="CA285" s="7" t="str">
        <f>IF(A285="","",IF(COUNTIFS(FRONTEIRA!$B$2:$B$2000,A285,FRONTEIRA!$AA$2:$AA$2000,"Sim")=0,"",ROUND(SUMIFS(FRONTEIRA!$Y$2:$Y$2000,FRONTEIRA!$B$2:$B$2000,A285,FRONTEIRA!$AA$2:$AA$2000,"Sim"),1)))</f>
        <v/>
      </c>
      <c r="CB285" s="7" t="str">
        <f>IF(A285="","",IFERROR(INDEX(FRONTEIRA!$L:$L,MATCH(A285,FRONTEIRA!$B:$B,0)),""))</f>
        <v/>
      </c>
      <c r="CC285" s="7" t="str">
        <f>IF(A285="","",IF(COUNTIFS(OCORRENCIAS!$B$2:$B$2000,A285,OCORRENCIAS!$Z$2:$Z$2000,"Sim")&gt;0,"Sim","Não"))</f>
        <v/>
      </c>
      <c r="CD285" s="7" t="str">
        <f t="shared" si="78"/>
        <v/>
      </c>
      <c r="CE285" s="7"/>
      <c r="CF285" s="7" t="str">
        <f t="shared" ca="1" si="79"/>
        <v xml:space="preserve">Motorista GR; Motorista seguradora; Veículo GR; Checklist; Espelhamento; SMP; Averbação; </v>
      </c>
      <c r="CG285" s="7" t="str">
        <f t="shared" si="80"/>
        <v/>
      </c>
      <c r="CH285" s="7" t="str">
        <f t="shared" si="81"/>
        <v/>
      </c>
      <c r="CI285" s="7" t="str">
        <f t="shared" si="82"/>
        <v>Não</v>
      </c>
      <c r="CJ285" s="7" t="str">
        <f t="shared" si="83"/>
        <v/>
      </c>
      <c r="CK285" s="7"/>
      <c r="CL285" s="7"/>
      <c r="CM285" s="7"/>
      <c r="CN285" s="12"/>
      <c r="CO285" s="7"/>
      <c r="CP285" s="7" t="str">
        <f t="shared" ca="1" si="84"/>
        <v/>
      </c>
    </row>
    <row r="286" spans="1:94" x14ac:dyDescent="0.25">
      <c r="A286" s="7"/>
      <c r="B286" s="12"/>
      <c r="C286" s="7"/>
      <c r="D286" s="7"/>
      <c r="E286" s="7"/>
      <c r="F286" s="7" t="str">
        <f>IF(C286="","",IFERROR(INDEX(VEICULOS!$C:$C,MATCH(C286,VEICULOS!$A:$A,0)),"?")&amp;IF(D286="",""," + "&amp;IFERROR(INDEX(VEICULOS!$C:$C,MATCH(D286,VEICULOS!$A:$A,0)),"?"))&amp;IF(E286="",""," + "&amp;IFERROR(INDEX(VEICULOS!$C:$C,MATCH(E286,VEICULOS!$A:$A,0)),"?")))</f>
        <v/>
      </c>
      <c r="G286" s="7" t="str">
        <f>IF(C286="","",IFERROR(INDEX(VEICULOS!$I:$I,MATCH(C286,VEICULOS!$A:$A,0)),"Não cadastrado"))</f>
        <v/>
      </c>
      <c r="H286" s="7"/>
      <c r="I286" s="7" t="str">
        <f>IF(H286="","",IFERROR(INDEX(MOTORISTAS!$B:$B,MATCH(H286,MOTORISTAS!$A:$A,0)),"Não cadastrado"))</f>
        <v/>
      </c>
      <c r="J286" s="7"/>
      <c r="K286" s="7"/>
      <c r="L286" s="7" t="str">
        <f>IF(K286="","",IFERROR(INDEX(MOTORISTAS!$B:$B,MATCH(K286,MOTORISTAS!$A:$A,0)),"Não cadastrado"))</f>
        <v/>
      </c>
      <c r="M286" s="7" t="str">
        <f>IF(H286="","",IFERROR(INDEX(MOTORISTAS!$AA:$AA,MATCH(H286,MOTORISTAS!$A:$A,0)),"Não cadastrado"))</f>
        <v/>
      </c>
      <c r="N286" s="7" t="str">
        <f>IF(H286="","",IF(COUNTIFS(CONSULTAS!$C$2:$C$2000,H286,CONSULTAS!$E$2:$E$2000,"GR",CONSULTAS!$S$2:$S$2000,"Sim")&gt;0,"Sim","Não"))</f>
        <v/>
      </c>
      <c r="O286" s="7" t="str">
        <f>IF(H286="","",IFERROR(INDEX(CONSULTAS!$L:$L,MATCH(H286&amp;"#GR",CONSULTAS!$T:$T,0)),"—"))</f>
        <v/>
      </c>
      <c r="P286" s="13" t="str">
        <f>IF(H286="","",IFERROR(INDEX(CONSULTAS!$Q:$Q,MATCH(H286&amp;"#GR",CONSULTAS!$T:$T,0)),""))</f>
        <v/>
      </c>
      <c r="Q286" s="7" t="str">
        <f>IF(H286="","",IF(COUNTIFS(CONSULTAS!$C$2:$C$2000,H286,CONSULTAS!$E$2:$E$2000,"Seguradora",CONSULTAS!$S$2:$S$2000,"Sim")&gt;0,"Sim","Não"))</f>
        <v/>
      </c>
      <c r="R286" s="7" t="str">
        <f>IF(H286="","",IFERROR(INDEX(CONSULTAS!$L:$L,MATCH(H286&amp;"#Seguradora",CONSULTAS!$T:$T,0)),"—"))</f>
        <v/>
      </c>
      <c r="S286" s="13" t="str">
        <f>IF(H286="","",IFERROR(INDEX(CONSULTAS!$Q:$Q,MATCH(H286&amp;"#Seguradora",CONSULTAS!$T:$T,0)),""))</f>
        <v/>
      </c>
      <c r="T286" s="10" t="str">
        <f>IF(H286="","",IFERROR(INDEX(CONSULTAS!$N:$N,MATCH(H286&amp;"#GR",CONSULTAS!$T:$T,0)),""))</f>
        <v/>
      </c>
      <c r="U286" s="7" t="str">
        <f>IF(K286="","N/A",IF(AND(COUNTIFS(CONSULTAS!$C$2:$C$2000,K286,CONSULTAS!$E$2:$E$2000,"GR",CONSULTAS!$S$2:$S$2000,"Sim")&gt;0,COUNTIFS(CONSULTAS!$C$2:$C$2000,K286,CONSULTAS!$E$2:$E$2000,"Seguradora",CONSULTAS!$S$2:$S$2000,"Sim")&gt;0),"Sim","Não"))</f>
        <v>N/A</v>
      </c>
      <c r="V286" s="7" t="str">
        <f>IF(C286="","",IFERROR(INDEX(VEICULOS!$X:$X,MATCH(C286,VEICULOS!$A:$A,0)),"Não"))</f>
        <v/>
      </c>
      <c r="W286" s="7"/>
      <c r="X286" s="7"/>
      <c r="Y286" s="7"/>
      <c r="Z286" s="10"/>
      <c r="AA286" s="7"/>
      <c r="AB286" s="10" t="str">
        <f t="shared" si="68"/>
        <v/>
      </c>
      <c r="AC286" s="7">
        <f>IF(OR(Y286="",AB286=""),0,SUMPRODUCT((PGR_REGRAS!$C$2:$C$61=Y286)*(PGR_REGRAS!$D$2:$D$61&lt;=AB286)*(PGR_REGRAS!$E$2:$E$61&gt;=AB286)*(PGR_REGRAS!$C$2:$C$61&lt;&gt;"")*ROW(PGR_REGRAS!$C$2:$C$61)))</f>
        <v>0</v>
      </c>
      <c r="AD286" s="7" t="str">
        <f>IF(AC286=0,IF(Y286="","","Sem regra - consultar seguradora"),INDEX(PGR_REGRAS!$A:$A,AC286))</f>
        <v/>
      </c>
      <c r="AE286" s="7" t="str">
        <f>IF(AC286=0,"",INDEX(PGR_REGRAS!$T:$T,AC286))</f>
        <v/>
      </c>
      <c r="AF286" s="7" t="str">
        <f>IF(AC286=0,"",INDEX(PGR_REGRAS!$I:$I,AC286))</f>
        <v/>
      </c>
      <c r="AG286" s="7" t="str">
        <f>IF(AC286=0,"",INDEX(PGR_REGRAS!$K:$K,AC286))</f>
        <v/>
      </c>
      <c r="AH286" s="7" t="str">
        <f t="shared" si="69"/>
        <v/>
      </c>
      <c r="AI286" s="7"/>
      <c r="AJ286" s="7"/>
      <c r="AK286" s="7"/>
      <c r="AL286" s="7"/>
      <c r="AM286" s="7"/>
      <c r="AN286" s="7"/>
      <c r="AO286" s="13"/>
      <c r="AP286" s="12"/>
      <c r="AQ286" s="12"/>
      <c r="AR286" s="7" t="str">
        <f>IF(C286="","",IFERROR(INDEX(RASTREADORES!$F:$F,MATCH(C286&amp;"#Principal",RASTREADORES!$Y:$Y,0))&amp;" ("&amp;INDEX(RASTREADORES!$G:$G,MATCH(C286&amp;"#Principal",RASTREADORES!$Y:$Y,0))&amp;")","Sem rastreador principal"))</f>
        <v/>
      </c>
      <c r="AS286" s="7" t="str">
        <f>IF(C286="","",IFERROR(INDEX(RASTREADORES!$H:$H,MATCH(C286&amp;"#Principal",RASTREADORES!$Y:$Y,0)),"—"))</f>
        <v/>
      </c>
      <c r="AT286" s="7" t="str">
        <f>IF(C286="","",IFERROR(INDEX(RASTREADORES!$A:$A,MATCH(C286&amp;"#Redundante",RASTREADORES!$Y:$Y,0)),IFERROR(INDEX(RASTREADORES!$A:$A,MATCH(C286&amp;"#Isca retornável",RASTREADORES!$Y:$Y,0)),IFERROR(INDEX(RASTREADORES!$A:$A,MATCH(C286&amp;"#Isca descartável",RASTREADORES!$Y:$Y,0)),"Nenhum"))))</f>
        <v/>
      </c>
      <c r="AU286" s="7" t="str">
        <f>IF(C286="","",IFERROR(INDEX(RASTREADORES!$L:$L,MATCH(C286&amp;"#Principal",RASTREADORES!$Y:$Y,0)),""))</f>
        <v/>
      </c>
      <c r="AV286" s="7" t="str">
        <f>IF(C286="","",IF(COUNTIFS(ESPELHAMENTOS!$B$2:$B$2000,C286,ESPELHAMENTOS!$O$2:$O$2000,"Sim")&gt;0,"Sim","Não"))</f>
        <v/>
      </c>
      <c r="AW286" s="7" t="str">
        <f>IF(C286="","",COUNTIFS(ESPELHAMENTOS!$B$2:$B$2000,C286,ESPELHAMENTOS!$O$2:$O$2000,"Sim"))</f>
        <v/>
      </c>
      <c r="AX286" s="7" t="str">
        <f>IF(C286="","",IF(COUNTIFS(ESPELHAMENTOS!$B$2:$B$2000,C286,ESPELHAMENTOS!$O$2:$O$2000,"Sim",ESPELHAMENTOS!$E$2:$E$2000,"GR transportadora")&gt;0,"Sim","Não"))</f>
        <v/>
      </c>
      <c r="AY286" s="7" t="str">
        <f>IF(OR(AQ286="",C286=""),"",IFERROR(ROUND((AQ286-SUMPRODUCT(MIN((ESPELHAMENTOS!$C$2:$C$2000=A286)*ESPELHAMENTOS!$H$2:$H$2000+(ESPELHAMENTOS!$C$2:$C$2000&lt;&gt;A286)*99999)))*24,1),""))</f>
        <v/>
      </c>
      <c r="AZ286" s="7" t="str">
        <f ca="1">IF(C286="","",IF(COUNTIFS(CHECKLISTS!$B$2:$B$2000,C286,CHECKLISTS!$AH$2:$AH$2000,"Válido",CHECKLISTS!$AG$2:$AG$2000,"&gt;="&amp;INT(IF(AO286="",TODAY(),AO286)))+COUNTIFS(CHECKLISTS!$B$2:$B$2000,C286,CHECKLISTS!$AH$2:$AH$2000,"Vence &lt;=7d",CHECKLISTS!$AG$2:$AG$2000,"&gt;="&amp;INT(IF(AO286="",TODAY(),AO286)))&gt;0,"Sim","Não"))</f>
        <v/>
      </c>
      <c r="BA286" s="13" t="str">
        <f>IF(C286="","",IF(COUNTIFS(CHECKLISTS!$B$2:$B$2000,C286,CHECKLISTS!$AF$2:$AF$2000,"Aprovado")=0,"",SUMPRODUCT(MAX((CHECKLISTS!$B$2:$B$2000=C286)*CHECKLISTS!$AG$2:$AG$2000))))</f>
        <v/>
      </c>
      <c r="BB286" s="7" t="str">
        <f>IF(A286="","",IF(COUNTIFS(SMP!$B$2:$B$2000,A286,SMP!$I$2:$I$2000,"Liberada")+COUNTIFS(SMP!$B$2:$B$2000,A286,SMP!$I$2:$I$2000,"Em andamento")+COUNTIFS(SMP!$B$2:$B$2000,A286,SMP!$I$2:$I$2000,"Finalizada")&gt;0,"Sim","Não"))</f>
        <v/>
      </c>
      <c r="BC286" s="7" t="str">
        <f>IF(A286="","",IFERROR(INDEX(SMP!$A:$A,MATCH(A286,SMP!$B:$B,0)),"—"))</f>
        <v/>
      </c>
      <c r="BD286" s="7" t="str">
        <f>IF(A286="","",IFERROR(INDEX(SMP!$I:$I,MATCH(A286,SMP!$B:$B,0)),"Não aberta"))</f>
        <v/>
      </c>
      <c r="BE286" s="7" t="str">
        <f>IF(A286="","",IFERROR(INDEX(SMP!$D:$D,MATCH(A286,SMP!$B:$B,0)),""))</f>
        <v/>
      </c>
      <c r="BF286" s="7" t="str">
        <f>IF(A286="","",IF(COUNTIFS(AVERBACOES!$B$2:$B$2000,A286,AVERBACOES!$Q$2:$Q$2000,"Averbado completo")+COUNTIFS(AVERBACOES!$B$2:$B$2000,A286,AVERBACOES!$Q$2:$Q$2000,"Averbado CRT")+COUNTIFS(AVERBACOES!$B$2:$B$2000,A286,AVERBACOES!$Q$2:$Q$2000,"Averbado CT-e")+COUNTIFS(AVERBACOES!$B$2:$B$2000,A286,AVERBACOES!$Q$2:$Q$2000,"Averbado MDF-e")+COUNTIFS(AVERBACOES!$B$2:$B$2000,A286,AVERBACOES!$Q$2:$Q$2000,"Averbado pelo embarcador")&gt;0,"Sim","Não"))</f>
        <v/>
      </c>
      <c r="BG286" s="7" t="str">
        <f>IF(A286="","",IFERROR(INDEX(AVERBACOES!$L:$L,MATCH(A286,AVERBACOES!$B:$B,0)),"—"))</f>
        <v/>
      </c>
      <c r="BH286" s="7"/>
      <c r="BI286" s="7"/>
      <c r="BJ286" s="7"/>
      <c r="BK286" s="7"/>
      <c r="BL286" s="7"/>
      <c r="BM286" s="7">
        <f t="shared" si="70"/>
        <v>0</v>
      </c>
      <c r="BN286" s="7" t="str">
        <f t="shared" si="71"/>
        <v/>
      </c>
      <c r="BO286" s="7" t="str">
        <f t="shared" si="72"/>
        <v/>
      </c>
      <c r="BP286" s="7" t="str">
        <f t="shared" si="73"/>
        <v/>
      </c>
      <c r="BQ286" s="7" t="str">
        <f t="shared" si="74"/>
        <v/>
      </c>
      <c r="BR286" s="12"/>
      <c r="BS286" s="7" t="str">
        <f t="shared" si="75"/>
        <v/>
      </c>
      <c r="BT286" s="7" t="str">
        <f>IF(C286="","",IF(BV286=0,"Sem posição registrada",IFERROR(INDEX(POSICOES!$E:$E,MATCH(C286&amp;"#"&amp;ROUND(BV286*1440,0),POSICOES!$R:$R,0)),"?")))</f>
        <v/>
      </c>
      <c r="BU286" s="7" t="str">
        <f>IF(OR(C286="",BV286=0),"",IFERROR(INDEX(POSICOES!$F:$F,MATCH(C286&amp;"#"&amp;ROUND(BV286*1440,0),POSICOES!$R:$R,0))&amp;"/"&amp;INDEX(POSICOES!$G:$G,MATCH(C286&amp;"#"&amp;ROUND(BV286*1440,0),POSICOES!$R:$R,0))&amp;" - "&amp;INDEX(POSICOES!$H:$H,MATCH(C286&amp;"#"&amp;ROUND(BV286*1440,0),POSICOES!$R:$R,0)),""))</f>
        <v/>
      </c>
      <c r="BV286" s="14">
        <f>IF(C286="",0,SUMPRODUCT(MAX((POSICOES!$C$2:$C$3000=C286)*POSICOES!$B$2:$B$3000)))</f>
        <v>0</v>
      </c>
      <c r="BW286" s="7" t="str">
        <f t="shared" ca="1" si="76"/>
        <v/>
      </c>
      <c r="BX286" s="7" t="str">
        <f t="shared" ca="1" si="77"/>
        <v/>
      </c>
      <c r="BY286" s="12"/>
      <c r="BZ286" s="12"/>
      <c r="CA286" s="7" t="str">
        <f>IF(A286="","",IF(COUNTIFS(FRONTEIRA!$B$2:$B$2000,A286,FRONTEIRA!$AA$2:$AA$2000,"Sim")=0,"",ROUND(SUMIFS(FRONTEIRA!$Y$2:$Y$2000,FRONTEIRA!$B$2:$B$2000,A286,FRONTEIRA!$AA$2:$AA$2000,"Sim"),1)))</f>
        <v/>
      </c>
      <c r="CB286" s="7" t="str">
        <f>IF(A286="","",IFERROR(INDEX(FRONTEIRA!$L:$L,MATCH(A286,FRONTEIRA!$B:$B,0)),""))</f>
        <v/>
      </c>
      <c r="CC286" s="7" t="str">
        <f>IF(A286="","",IF(COUNTIFS(OCORRENCIAS!$B$2:$B$2000,A286,OCORRENCIAS!$Z$2:$Z$2000,"Sim")&gt;0,"Sim","Não"))</f>
        <v/>
      </c>
      <c r="CD286" s="7" t="str">
        <f t="shared" si="78"/>
        <v/>
      </c>
      <c r="CE286" s="7"/>
      <c r="CF286" s="7" t="str">
        <f t="shared" ca="1" si="79"/>
        <v xml:space="preserve">Motorista GR; Motorista seguradora; Veículo GR; Checklist; Espelhamento; SMP; Averbação; </v>
      </c>
      <c r="CG286" s="7" t="str">
        <f t="shared" si="80"/>
        <v/>
      </c>
      <c r="CH286" s="7" t="str">
        <f t="shared" si="81"/>
        <v/>
      </c>
      <c r="CI286" s="7" t="str">
        <f t="shared" si="82"/>
        <v>Não</v>
      </c>
      <c r="CJ286" s="7" t="str">
        <f t="shared" si="83"/>
        <v/>
      </c>
      <c r="CK286" s="7"/>
      <c r="CL286" s="7"/>
      <c r="CM286" s="7"/>
      <c r="CN286" s="12"/>
      <c r="CO286" s="7"/>
      <c r="CP286" s="7" t="str">
        <f t="shared" ca="1" si="84"/>
        <v/>
      </c>
    </row>
    <row r="287" spans="1:94" x14ac:dyDescent="0.25">
      <c r="A287" s="7"/>
      <c r="B287" s="12"/>
      <c r="C287" s="7"/>
      <c r="D287" s="7"/>
      <c r="E287" s="7"/>
      <c r="F287" s="7" t="str">
        <f>IF(C287="","",IFERROR(INDEX(VEICULOS!$C:$C,MATCH(C287,VEICULOS!$A:$A,0)),"?")&amp;IF(D287="",""," + "&amp;IFERROR(INDEX(VEICULOS!$C:$C,MATCH(D287,VEICULOS!$A:$A,0)),"?"))&amp;IF(E287="",""," + "&amp;IFERROR(INDEX(VEICULOS!$C:$C,MATCH(E287,VEICULOS!$A:$A,0)),"?")))</f>
        <v/>
      </c>
      <c r="G287" s="7" t="str">
        <f>IF(C287="","",IFERROR(INDEX(VEICULOS!$I:$I,MATCH(C287,VEICULOS!$A:$A,0)),"Não cadastrado"))</f>
        <v/>
      </c>
      <c r="H287" s="7"/>
      <c r="I287" s="7" t="str">
        <f>IF(H287="","",IFERROR(INDEX(MOTORISTAS!$B:$B,MATCH(H287,MOTORISTAS!$A:$A,0)),"Não cadastrado"))</f>
        <v/>
      </c>
      <c r="J287" s="7"/>
      <c r="K287" s="7"/>
      <c r="L287" s="7" t="str">
        <f>IF(K287="","",IFERROR(INDEX(MOTORISTAS!$B:$B,MATCH(K287,MOTORISTAS!$A:$A,0)),"Não cadastrado"))</f>
        <v/>
      </c>
      <c r="M287" s="7" t="str">
        <f>IF(H287="","",IFERROR(INDEX(MOTORISTAS!$AA:$AA,MATCH(H287,MOTORISTAS!$A:$A,0)),"Não cadastrado"))</f>
        <v/>
      </c>
      <c r="N287" s="7" t="str">
        <f>IF(H287="","",IF(COUNTIFS(CONSULTAS!$C$2:$C$2000,H287,CONSULTAS!$E$2:$E$2000,"GR",CONSULTAS!$S$2:$S$2000,"Sim")&gt;0,"Sim","Não"))</f>
        <v/>
      </c>
      <c r="O287" s="7" t="str">
        <f>IF(H287="","",IFERROR(INDEX(CONSULTAS!$L:$L,MATCH(H287&amp;"#GR",CONSULTAS!$T:$T,0)),"—"))</f>
        <v/>
      </c>
      <c r="P287" s="13" t="str">
        <f>IF(H287="","",IFERROR(INDEX(CONSULTAS!$Q:$Q,MATCH(H287&amp;"#GR",CONSULTAS!$T:$T,0)),""))</f>
        <v/>
      </c>
      <c r="Q287" s="7" t="str">
        <f>IF(H287="","",IF(COUNTIFS(CONSULTAS!$C$2:$C$2000,H287,CONSULTAS!$E$2:$E$2000,"Seguradora",CONSULTAS!$S$2:$S$2000,"Sim")&gt;0,"Sim","Não"))</f>
        <v/>
      </c>
      <c r="R287" s="7" t="str">
        <f>IF(H287="","",IFERROR(INDEX(CONSULTAS!$L:$L,MATCH(H287&amp;"#Seguradora",CONSULTAS!$T:$T,0)),"—"))</f>
        <v/>
      </c>
      <c r="S287" s="13" t="str">
        <f>IF(H287="","",IFERROR(INDEX(CONSULTAS!$Q:$Q,MATCH(H287&amp;"#Seguradora",CONSULTAS!$T:$T,0)),""))</f>
        <v/>
      </c>
      <c r="T287" s="10" t="str">
        <f>IF(H287="","",IFERROR(INDEX(CONSULTAS!$N:$N,MATCH(H287&amp;"#GR",CONSULTAS!$T:$T,0)),""))</f>
        <v/>
      </c>
      <c r="U287" s="7" t="str">
        <f>IF(K287="","N/A",IF(AND(COUNTIFS(CONSULTAS!$C$2:$C$2000,K287,CONSULTAS!$E$2:$E$2000,"GR",CONSULTAS!$S$2:$S$2000,"Sim")&gt;0,COUNTIFS(CONSULTAS!$C$2:$C$2000,K287,CONSULTAS!$E$2:$E$2000,"Seguradora",CONSULTAS!$S$2:$S$2000,"Sim")&gt;0),"Sim","Não"))</f>
        <v>N/A</v>
      </c>
      <c r="V287" s="7" t="str">
        <f>IF(C287="","",IFERROR(INDEX(VEICULOS!$X:$X,MATCH(C287,VEICULOS!$A:$A,0)),"Não"))</f>
        <v/>
      </c>
      <c r="W287" s="7"/>
      <c r="X287" s="7"/>
      <c r="Y287" s="7"/>
      <c r="Z287" s="10"/>
      <c r="AA287" s="7"/>
      <c r="AB287" s="10" t="str">
        <f t="shared" si="68"/>
        <v/>
      </c>
      <c r="AC287" s="7">
        <f>IF(OR(Y287="",AB287=""),0,SUMPRODUCT((PGR_REGRAS!$C$2:$C$61=Y287)*(PGR_REGRAS!$D$2:$D$61&lt;=AB287)*(PGR_REGRAS!$E$2:$E$61&gt;=AB287)*(PGR_REGRAS!$C$2:$C$61&lt;&gt;"")*ROW(PGR_REGRAS!$C$2:$C$61)))</f>
        <v>0</v>
      </c>
      <c r="AD287" s="7" t="str">
        <f>IF(AC287=0,IF(Y287="","","Sem regra - consultar seguradora"),INDEX(PGR_REGRAS!$A:$A,AC287))</f>
        <v/>
      </c>
      <c r="AE287" s="7" t="str">
        <f>IF(AC287=0,"",INDEX(PGR_REGRAS!$T:$T,AC287))</f>
        <v/>
      </c>
      <c r="AF287" s="7" t="str">
        <f>IF(AC287=0,"",INDEX(PGR_REGRAS!$I:$I,AC287))</f>
        <v/>
      </c>
      <c r="AG287" s="7" t="str">
        <f>IF(AC287=0,"",INDEX(PGR_REGRAS!$K:$K,AC287))</f>
        <v/>
      </c>
      <c r="AH287" s="7" t="str">
        <f t="shared" si="69"/>
        <v/>
      </c>
      <c r="AI287" s="7"/>
      <c r="AJ287" s="7"/>
      <c r="AK287" s="7"/>
      <c r="AL287" s="7"/>
      <c r="AM287" s="7"/>
      <c r="AN287" s="7"/>
      <c r="AO287" s="13"/>
      <c r="AP287" s="12"/>
      <c r="AQ287" s="12"/>
      <c r="AR287" s="7" t="str">
        <f>IF(C287="","",IFERROR(INDEX(RASTREADORES!$F:$F,MATCH(C287&amp;"#Principal",RASTREADORES!$Y:$Y,0))&amp;" ("&amp;INDEX(RASTREADORES!$G:$G,MATCH(C287&amp;"#Principal",RASTREADORES!$Y:$Y,0))&amp;")","Sem rastreador principal"))</f>
        <v/>
      </c>
      <c r="AS287" s="7" t="str">
        <f>IF(C287="","",IFERROR(INDEX(RASTREADORES!$H:$H,MATCH(C287&amp;"#Principal",RASTREADORES!$Y:$Y,0)),"—"))</f>
        <v/>
      </c>
      <c r="AT287" s="7" t="str">
        <f>IF(C287="","",IFERROR(INDEX(RASTREADORES!$A:$A,MATCH(C287&amp;"#Redundante",RASTREADORES!$Y:$Y,0)),IFERROR(INDEX(RASTREADORES!$A:$A,MATCH(C287&amp;"#Isca retornável",RASTREADORES!$Y:$Y,0)),IFERROR(INDEX(RASTREADORES!$A:$A,MATCH(C287&amp;"#Isca descartável",RASTREADORES!$Y:$Y,0)),"Nenhum"))))</f>
        <v/>
      </c>
      <c r="AU287" s="7" t="str">
        <f>IF(C287="","",IFERROR(INDEX(RASTREADORES!$L:$L,MATCH(C287&amp;"#Principal",RASTREADORES!$Y:$Y,0)),""))</f>
        <v/>
      </c>
      <c r="AV287" s="7" t="str">
        <f>IF(C287="","",IF(COUNTIFS(ESPELHAMENTOS!$B$2:$B$2000,C287,ESPELHAMENTOS!$O$2:$O$2000,"Sim")&gt;0,"Sim","Não"))</f>
        <v/>
      </c>
      <c r="AW287" s="7" t="str">
        <f>IF(C287="","",COUNTIFS(ESPELHAMENTOS!$B$2:$B$2000,C287,ESPELHAMENTOS!$O$2:$O$2000,"Sim"))</f>
        <v/>
      </c>
      <c r="AX287" s="7" t="str">
        <f>IF(C287="","",IF(COUNTIFS(ESPELHAMENTOS!$B$2:$B$2000,C287,ESPELHAMENTOS!$O$2:$O$2000,"Sim",ESPELHAMENTOS!$E$2:$E$2000,"GR transportadora")&gt;0,"Sim","Não"))</f>
        <v/>
      </c>
      <c r="AY287" s="7" t="str">
        <f>IF(OR(AQ287="",C287=""),"",IFERROR(ROUND((AQ287-SUMPRODUCT(MIN((ESPELHAMENTOS!$C$2:$C$2000=A287)*ESPELHAMENTOS!$H$2:$H$2000+(ESPELHAMENTOS!$C$2:$C$2000&lt;&gt;A287)*99999)))*24,1),""))</f>
        <v/>
      </c>
      <c r="AZ287" s="7" t="str">
        <f ca="1">IF(C287="","",IF(COUNTIFS(CHECKLISTS!$B$2:$B$2000,C287,CHECKLISTS!$AH$2:$AH$2000,"Válido",CHECKLISTS!$AG$2:$AG$2000,"&gt;="&amp;INT(IF(AO287="",TODAY(),AO287)))+COUNTIFS(CHECKLISTS!$B$2:$B$2000,C287,CHECKLISTS!$AH$2:$AH$2000,"Vence &lt;=7d",CHECKLISTS!$AG$2:$AG$2000,"&gt;="&amp;INT(IF(AO287="",TODAY(),AO287)))&gt;0,"Sim","Não"))</f>
        <v/>
      </c>
      <c r="BA287" s="13" t="str">
        <f>IF(C287="","",IF(COUNTIFS(CHECKLISTS!$B$2:$B$2000,C287,CHECKLISTS!$AF$2:$AF$2000,"Aprovado")=0,"",SUMPRODUCT(MAX((CHECKLISTS!$B$2:$B$2000=C287)*CHECKLISTS!$AG$2:$AG$2000))))</f>
        <v/>
      </c>
      <c r="BB287" s="7" t="str">
        <f>IF(A287="","",IF(COUNTIFS(SMP!$B$2:$B$2000,A287,SMP!$I$2:$I$2000,"Liberada")+COUNTIFS(SMP!$B$2:$B$2000,A287,SMP!$I$2:$I$2000,"Em andamento")+COUNTIFS(SMP!$B$2:$B$2000,A287,SMP!$I$2:$I$2000,"Finalizada")&gt;0,"Sim","Não"))</f>
        <v/>
      </c>
      <c r="BC287" s="7" t="str">
        <f>IF(A287="","",IFERROR(INDEX(SMP!$A:$A,MATCH(A287,SMP!$B:$B,0)),"—"))</f>
        <v/>
      </c>
      <c r="BD287" s="7" t="str">
        <f>IF(A287="","",IFERROR(INDEX(SMP!$I:$I,MATCH(A287,SMP!$B:$B,0)),"Não aberta"))</f>
        <v/>
      </c>
      <c r="BE287" s="7" t="str">
        <f>IF(A287="","",IFERROR(INDEX(SMP!$D:$D,MATCH(A287,SMP!$B:$B,0)),""))</f>
        <v/>
      </c>
      <c r="BF287" s="7" t="str">
        <f>IF(A287="","",IF(COUNTIFS(AVERBACOES!$B$2:$B$2000,A287,AVERBACOES!$Q$2:$Q$2000,"Averbado completo")+COUNTIFS(AVERBACOES!$B$2:$B$2000,A287,AVERBACOES!$Q$2:$Q$2000,"Averbado CRT")+COUNTIFS(AVERBACOES!$B$2:$B$2000,A287,AVERBACOES!$Q$2:$Q$2000,"Averbado CT-e")+COUNTIFS(AVERBACOES!$B$2:$B$2000,A287,AVERBACOES!$Q$2:$Q$2000,"Averbado MDF-e")+COUNTIFS(AVERBACOES!$B$2:$B$2000,A287,AVERBACOES!$Q$2:$Q$2000,"Averbado pelo embarcador")&gt;0,"Sim","Não"))</f>
        <v/>
      </c>
      <c r="BG287" s="7" t="str">
        <f>IF(A287="","",IFERROR(INDEX(AVERBACOES!$L:$L,MATCH(A287,AVERBACOES!$B:$B,0)),"—"))</f>
        <v/>
      </c>
      <c r="BH287" s="7"/>
      <c r="BI287" s="7"/>
      <c r="BJ287" s="7"/>
      <c r="BK287" s="7"/>
      <c r="BL287" s="7"/>
      <c r="BM287" s="7">
        <f t="shared" si="70"/>
        <v>0</v>
      </c>
      <c r="BN287" s="7" t="str">
        <f t="shared" si="71"/>
        <v/>
      </c>
      <c r="BO287" s="7" t="str">
        <f t="shared" si="72"/>
        <v/>
      </c>
      <c r="BP287" s="7" t="str">
        <f t="shared" si="73"/>
        <v/>
      </c>
      <c r="BQ287" s="7" t="str">
        <f t="shared" si="74"/>
        <v/>
      </c>
      <c r="BR287" s="12"/>
      <c r="BS287" s="7" t="str">
        <f t="shared" si="75"/>
        <v/>
      </c>
      <c r="BT287" s="7" t="str">
        <f>IF(C287="","",IF(BV287=0,"Sem posição registrada",IFERROR(INDEX(POSICOES!$E:$E,MATCH(C287&amp;"#"&amp;ROUND(BV287*1440,0),POSICOES!$R:$R,0)),"?")))</f>
        <v/>
      </c>
      <c r="BU287" s="7" t="str">
        <f>IF(OR(C287="",BV287=0),"",IFERROR(INDEX(POSICOES!$F:$F,MATCH(C287&amp;"#"&amp;ROUND(BV287*1440,0),POSICOES!$R:$R,0))&amp;"/"&amp;INDEX(POSICOES!$G:$G,MATCH(C287&amp;"#"&amp;ROUND(BV287*1440,0),POSICOES!$R:$R,0))&amp;" - "&amp;INDEX(POSICOES!$H:$H,MATCH(C287&amp;"#"&amp;ROUND(BV287*1440,0),POSICOES!$R:$R,0)),""))</f>
        <v/>
      </c>
      <c r="BV287" s="14">
        <f>IF(C287="",0,SUMPRODUCT(MAX((POSICOES!$C$2:$C$3000=C287)*POSICOES!$B$2:$B$3000)))</f>
        <v>0</v>
      </c>
      <c r="BW287" s="7" t="str">
        <f t="shared" ca="1" si="76"/>
        <v/>
      </c>
      <c r="BX287" s="7" t="str">
        <f t="shared" ca="1" si="77"/>
        <v/>
      </c>
      <c r="BY287" s="12"/>
      <c r="BZ287" s="12"/>
      <c r="CA287" s="7" t="str">
        <f>IF(A287="","",IF(COUNTIFS(FRONTEIRA!$B$2:$B$2000,A287,FRONTEIRA!$AA$2:$AA$2000,"Sim")=0,"",ROUND(SUMIFS(FRONTEIRA!$Y$2:$Y$2000,FRONTEIRA!$B$2:$B$2000,A287,FRONTEIRA!$AA$2:$AA$2000,"Sim"),1)))</f>
        <v/>
      </c>
      <c r="CB287" s="7" t="str">
        <f>IF(A287="","",IFERROR(INDEX(FRONTEIRA!$L:$L,MATCH(A287,FRONTEIRA!$B:$B,0)),""))</f>
        <v/>
      </c>
      <c r="CC287" s="7" t="str">
        <f>IF(A287="","",IF(COUNTIFS(OCORRENCIAS!$B$2:$B$2000,A287,OCORRENCIAS!$Z$2:$Z$2000,"Sim")&gt;0,"Sim","Não"))</f>
        <v/>
      </c>
      <c r="CD287" s="7" t="str">
        <f t="shared" si="78"/>
        <v/>
      </c>
      <c r="CE287" s="7"/>
      <c r="CF287" s="7" t="str">
        <f t="shared" ca="1" si="79"/>
        <v xml:space="preserve">Motorista GR; Motorista seguradora; Veículo GR; Checklist; Espelhamento; SMP; Averbação; </v>
      </c>
      <c r="CG287" s="7" t="str">
        <f t="shared" si="80"/>
        <v/>
      </c>
      <c r="CH287" s="7" t="str">
        <f t="shared" si="81"/>
        <v/>
      </c>
      <c r="CI287" s="7" t="str">
        <f t="shared" si="82"/>
        <v>Não</v>
      </c>
      <c r="CJ287" s="7" t="str">
        <f t="shared" si="83"/>
        <v/>
      </c>
      <c r="CK287" s="7"/>
      <c r="CL287" s="7"/>
      <c r="CM287" s="7"/>
      <c r="CN287" s="12"/>
      <c r="CO287" s="7"/>
      <c r="CP287" s="7" t="str">
        <f t="shared" ca="1" si="84"/>
        <v/>
      </c>
    </row>
    <row r="288" spans="1:94" x14ac:dyDescent="0.25">
      <c r="A288" s="7"/>
      <c r="B288" s="12"/>
      <c r="C288" s="7"/>
      <c r="D288" s="7"/>
      <c r="E288" s="7"/>
      <c r="F288" s="7" t="str">
        <f>IF(C288="","",IFERROR(INDEX(VEICULOS!$C:$C,MATCH(C288,VEICULOS!$A:$A,0)),"?")&amp;IF(D288="",""," + "&amp;IFERROR(INDEX(VEICULOS!$C:$C,MATCH(D288,VEICULOS!$A:$A,0)),"?"))&amp;IF(E288="",""," + "&amp;IFERROR(INDEX(VEICULOS!$C:$C,MATCH(E288,VEICULOS!$A:$A,0)),"?")))</f>
        <v/>
      </c>
      <c r="G288" s="7" t="str">
        <f>IF(C288="","",IFERROR(INDEX(VEICULOS!$I:$I,MATCH(C288,VEICULOS!$A:$A,0)),"Não cadastrado"))</f>
        <v/>
      </c>
      <c r="H288" s="7"/>
      <c r="I288" s="7" t="str">
        <f>IF(H288="","",IFERROR(INDEX(MOTORISTAS!$B:$B,MATCH(H288,MOTORISTAS!$A:$A,0)),"Não cadastrado"))</f>
        <v/>
      </c>
      <c r="J288" s="7"/>
      <c r="K288" s="7"/>
      <c r="L288" s="7" t="str">
        <f>IF(K288="","",IFERROR(INDEX(MOTORISTAS!$B:$B,MATCH(K288,MOTORISTAS!$A:$A,0)),"Não cadastrado"))</f>
        <v/>
      </c>
      <c r="M288" s="7" t="str">
        <f>IF(H288="","",IFERROR(INDEX(MOTORISTAS!$AA:$AA,MATCH(H288,MOTORISTAS!$A:$A,0)),"Não cadastrado"))</f>
        <v/>
      </c>
      <c r="N288" s="7" t="str">
        <f>IF(H288="","",IF(COUNTIFS(CONSULTAS!$C$2:$C$2000,H288,CONSULTAS!$E$2:$E$2000,"GR",CONSULTAS!$S$2:$S$2000,"Sim")&gt;0,"Sim","Não"))</f>
        <v/>
      </c>
      <c r="O288" s="7" t="str">
        <f>IF(H288="","",IFERROR(INDEX(CONSULTAS!$L:$L,MATCH(H288&amp;"#GR",CONSULTAS!$T:$T,0)),"—"))</f>
        <v/>
      </c>
      <c r="P288" s="13" t="str">
        <f>IF(H288="","",IFERROR(INDEX(CONSULTAS!$Q:$Q,MATCH(H288&amp;"#GR",CONSULTAS!$T:$T,0)),""))</f>
        <v/>
      </c>
      <c r="Q288" s="7" t="str">
        <f>IF(H288="","",IF(COUNTIFS(CONSULTAS!$C$2:$C$2000,H288,CONSULTAS!$E$2:$E$2000,"Seguradora",CONSULTAS!$S$2:$S$2000,"Sim")&gt;0,"Sim","Não"))</f>
        <v/>
      </c>
      <c r="R288" s="7" t="str">
        <f>IF(H288="","",IFERROR(INDEX(CONSULTAS!$L:$L,MATCH(H288&amp;"#Seguradora",CONSULTAS!$T:$T,0)),"—"))</f>
        <v/>
      </c>
      <c r="S288" s="13" t="str">
        <f>IF(H288="","",IFERROR(INDEX(CONSULTAS!$Q:$Q,MATCH(H288&amp;"#Seguradora",CONSULTAS!$T:$T,0)),""))</f>
        <v/>
      </c>
      <c r="T288" s="10" t="str">
        <f>IF(H288="","",IFERROR(INDEX(CONSULTAS!$N:$N,MATCH(H288&amp;"#GR",CONSULTAS!$T:$T,0)),""))</f>
        <v/>
      </c>
      <c r="U288" s="7" t="str">
        <f>IF(K288="","N/A",IF(AND(COUNTIFS(CONSULTAS!$C$2:$C$2000,K288,CONSULTAS!$E$2:$E$2000,"GR",CONSULTAS!$S$2:$S$2000,"Sim")&gt;0,COUNTIFS(CONSULTAS!$C$2:$C$2000,K288,CONSULTAS!$E$2:$E$2000,"Seguradora",CONSULTAS!$S$2:$S$2000,"Sim")&gt;0),"Sim","Não"))</f>
        <v>N/A</v>
      </c>
      <c r="V288" s="7" t="str">
        <f>IF(C288="","",IFERROR(INDEX(VEICULOS!$X:$X,MATCH(C288,VEICULOS!$A:$A,0)),"Não"))</f>
        <v/>
      </c>
      <c r="W288" s="7"/>
      <c r="X288" s="7"/>
      <c r="Y288" s="7"/>
      <c r="Z288" s="10"/>
      <c r="AA288" s="7"/>
      <c r="AB288" s="10" t="str">
        <f t="shared" si="68"/>
        <v/>
      </c>
      <c r="AC288" s="7">
        <f>IF(OR(Y288="",AB288=""),0,SUMPRODUCT((PGR_REGRAS!$C$2:$C$61=Y288)*(PGR_REGRAS!$D$2:$D$61&lt;=AB288)*(PGR_REGRAS!$E$2:$E$61&gt;=AB288)*(PGR_REGRAS!$C$2:$C$61&lt;&gt;"")*ROW(PGR_REGRAS!$C$2:$C$61)))</f>
        <v>0</v>
      </c>
      <c r="AD288" s="7" t="str">
        <f>IF(AC288=0,IF(Y288="","","Sem regra - consultar seguradora"),INDEX(PGR_REGRAS!$A:$A,AC288))</f>
        <v/>
      </c>
      <c r="AE288" s="7" t="str">
        <f>IF(AC288=0,"",INDEX(PGR_REGRAS!$T:$T,AC288))</f>
        <v/>
      </c>
      <c r="AF288" s="7" t="str">
        <f>IF(AC288=0,"",INDEX(PGR_REGRAS!$I:$I,AC288))</f>
        <v/>
      </c>
      <c r="AG288" s="7" t="str">
        <f>IF(AC288=0,"",INDEX(PGR_REGRAS!$K:$K,AC288))</f>
        <v/>
      </c>
      <c r="AH288" s="7" t="str">
        <f t="shared" si="69"/>
        <v/>
      </c>
      <c r="AI288" s="7"/>
      <c r="AJ288" s="7"/>
      <c r="AK288" s="7"/>
      <c r="AL288" s="7"/>
      <c r="AM288" s="7"/>
      <c r="AN288" s="7"/>
      <c r="AO288" s="13"/>
      <c r="AP288" s="12"/>
      <c r="AQ288" s="12"/>
      <c r="AR288" s="7" t="str">
        <f>IF(C288="","",IFERROR(INDEX(RASTREADORES!$F:$F,MATCH(C288&amp;"#Principal",RASTREADORES!$Y:$Y,0))&amp;" ("&amp;INDEX(RASTREADORES!$G:$G,MATCH(C288&amp;"#Principal",RASTREADORES!$Y:$Y,0))&amp;")","Sem rastreador principal"))</f>
        <v/>
      </c>
      <c r="AS288" s="7" t="str">
        <f>IF(C288="","",IFERROR(INDEX(RASTREADORES!$H:$H,MATCH(C288&amp;"#Principal",RASTREADORES!$Y:$Y,0)),"—"))</f>
        <v/>
      </c>
      <c r="AT288" s="7" t="str">
        <f>IF(C288="","",IFERROR(INDEX(RASTREADORES!$A:$A,MATCH(C288&amp;"#Redundante",RASTREADORES!$Y:$Y,0)),IFERROR(INDEX(RASTREADORES!$A:$A,MATCH(C288&amp;"#Isca retornável",RASTREADORES!$Y:$Y,0)),IFERROR(INDEX(RASTREADORES!$A:$A,MATCH(C288&amp;"#Isca descartável",RASTREADORES!$Y:$Y,0)),"Nenhum"))))</f>
        <v/>
      </c>
      <c r="AU288" s="7" t="str">
        <f>IF(C288="","",IFERROR(INDEX(RASTREADORES!$L:$L,MATCH(C288&amp;"#Principal",RASTREADORES!$Y:$Y,0)),""))</f>
        <v/>
      </c>
      <c r="AV288" s="7" t="str">
        <f>IF(C288="","",IF(COUNTIFS(ESPELHAMENTOS!$B$2:$B$2000,C288,ESPELHAMENTOS!$O$2:$O$2000,"Sim")&gt;0,"Sim","Não"))</f>
        <v/>
      </c>
      <c r="AW288" s="7" t="str">
        <f>IF(C288="","",COUNTIFS(ESPELHAMENTOS!$B$2:$B$2000,C288,ESPELHAMENTOS!$O$2:$O$2000,"Sim"))</f>
        <v/>
      </c>
      <c r="AX288" s="7" t="str">
        <f>IF(C288="","",IF(COUNTIFS(ESPELHAMENTOS!$B$2:$B$2000,C288,ESPELHAMENTOS!$O$2:$O$2000,"Sim",ESPELHAMENTOS!$E$2:$E$2000,"GR transportadora")&gt;0,"Sim","Não"))</f>
        <v/>
      </c>
      <c r="AY288" s="7" t="str">
        <f>IF(OR(AQ288="",C288=""),"",IFERROR(ROUND((AQ288-SUMPRODUCT(MIN((ESPELHAMENTOS!$C$2:$C$2000=A288)*ESPELHAMENTOS!$H$2:$H$2000+(ESPELHAMENTOS!$C$2:$C$2000&lt;&gt;A288)*99999)))*24,1),""))</f>
        <v/>
      </c>
      <c r="AZ288" s="7" t="str">
        <f ca="1">IF(C288="","",IF(COUNTIFS(CHECKLISTS!$B$2:$B$2000,C288,CHECKLISTS!$AH$2:$AH$2000,"Válido",CHECKLISTS!$AG$2:$AG$2000,"&gt;="&amp;INT(IF(AO288="",TODAY(),AO288)))+COUNTIFS(CHECKLISTS!$B$2:$B$2000,C288,CHECKLISTS!$AH$2:$AH$2000,"Vence &lt;=7d",CHECKLISTS!$AG$2:$AG$2000,"&gt;="&amp;INT(IF(AO288="",TODAY(),AO288)))&gt;0,"Sim","Não"))</f>
        <v/>
      </c>
      <c r="BA288" s="13" t="str">
        <f>IF(C288="","",IF(COUNTIFS(CHECKLISTS!$B$2:$B$2000,C288,CHECKLISTS!$AF$2:$AF$2000,"Aprovado")=0,"",SUMPRODUCT(MAX((CHECKLISTS!$B$2:$B$2000=C288)*CHECKLISTS!$AG$2:$AG$2000))))</f>
        <v/>
      </c>
      <c r="BB288" s="7" t="str">
        <f>IF(A288="","",IF(COUNTIFS(SMP!$B$2:$B$2000,A288,SMP!$I$2:$I$2000,"Liberada")+COUNTIFS(SMP!$B$2:$B$2000,A288,SMP!$I$2:$I$2000,"Em andamento")+COUNTIFS(SMP!$B$2:$B$2000,A288,SMP!$I$2:$I$2000,"Finalizada")&gt;0,"Sim","Não"))</f>
        <v/>
      </c>
      <c r="BC288" s="7" t="str">
        <f>IF(A288="","",IFERROR(INDEX(SMP!$A:$A,MATCH(A288,SMP!$B:$B,0)),"—"))</f>
        <v/>
      </c>
      <c r="BD288" s="7" t="str">
        <f>IF(A288="","",IFERROR(INDEX(SMP!$I:$I,MATCH(A288,SMP!$B:$B,0)),"Não aberta"))</f>
        <v/>
      </c>
      <c r="BE288" s="7" t="str">
        <f>IF(A288="","",IFERROR(INDEX(SMP!$D:$D,MATCH(A288,SMP!$B:$B,0)),""))</f>
        <v/>
      </c>
      <c r="BF288" s="7" t="str">
        <f>IF(A288="","",IF(COUNTIFS(AVERBACOES!$B$2:$B$2000,A288,AVERBACOES!$Q$2:$Q$2000,"Averbado completo")+COUNTIFS(AVERBACOES!$B$2:$B$2000,A288,AVERBACOES!$Q$2:$Q$2000,"Averbado CRT")+COUNTIFS(AVERBACOES!$B$2:$B$2000,A288,AVERBACOES!$Q$2:$Q$2000,"Averbado CT-e")+COUNTIFS(AVERBACOES!$B$2:$B$2000,A288,AVERBACOES!$Q$2:$Q$2000,"Averbado MDF-e")+COUNTIFS(AVERBACOES!$B$2:$B$2000,A288,AVERBACOES!$Q$2:$Q$2000,"Averbado pelo embarcador")&gt;0,"Sim","Não"))</f>
        <v/>
      </c>
      <c r="BG288" s="7" t="str">
        <f>IF(A288="","",IFERROR(INDEX(AVERBACOES!$L:$L,MATCH(A288,AVERBACOES!$B:$B,0)),"—"))</f>
        <v/>
      </c>
      <c r="BH288" s="7"/>
      <c r="BI288" s="7"/>
      <c r="BJ288" s="7"/>
      <c r="BK288" s="7"/>
      <c r="BL288" s="7"/>
      <c r="BM288" s="7">
        <f t="shared" si="70"/>
        <v>0</v>
      </c>
      <c r="BN288" s="7" t="str">
        <f t="shared" si="71"/>
        <v/>
      </c>
      <c r="BO288" s="7" t="str">
        <f t="shared" si="72"/>
        <v/>
      </c>
      <c r="BP288" s="7" t="str">
        <f t="shared" si="73"/>
        <v/>
      </c>
      <c r="BQ288" s="7" t="str">
        <f t="shared" si="74"/>
        <v/>
      </c>
      <c r="BR288" s="12"/>
      <c r="BS288" s="7" t="str">
        <f t="shared" si="75"/>
        <v/>
      </c>
      <c r="BT288" s="7" t="str">
        <f>IF(C288="","",IF(BV288=0,"Sem posição registrada",IFERROR(INDEX(POSICOES!$E:$E,MATCH(C288&amp;"#"&amp;ROUND(BV288*1440,0),POSICOES!$R:$R,0)),"?")))</f>
        <v/>
      </c>
      <c r="BU288" s="7" t="str">
        <f>IF(OR(C288="",BV288=0),"",IFERROR(INDEX(POSICOES!$F:$F,MATCH(C288&amp;"#"&amp;ROUND(BV288*1440,0),POSICOES!$R:$R,0))&amp;"/"&amp;INDEX(POSICOES!$G:$G,MATCH(C288&amp;"#"&amp;ROUND(BV288*1440,0),POSICOES!$R:$R,0))&amp;" - "&amp;INDEX(POSICOES!$H:$H,MATCH(C288&amp;"#"&amp;ROUND(BV288*1440,0),POSICOES!$R:$R,0)),""))</f>
        <v/>
      </c>
      <c r="BV288" s="14">
        <f>IF(C288="",0,SUMPRODUCT(MAX((POSICOES!$C$2:$C$3000=C288)*POSICOES!$B$2:$B$3000)))</f>
        <v>0</v>
      </c>
      <c r="BW288" s="7" t="str">
        <f t="shared" ca="1" si="76"/>
        <v/>
      </c>
      <c r="BX288" s="7" t="str">
        <f t="shared" ca="1" si="77"/>
        <v/>
      </c>
      <c r="BY288" s="12"/>
      <c r="BZ288" s="12"/>
      <c r="CA288" s="7" t="str">
        <f>IF(A288="","",IF(COUNTIFS(FRONTEIRA!$B$2:$B$2000,A288,FRONTEIRA!$AA$2:$AA$2000,"Sim")=0,"",ROUND(SUMIFS(FRONTEIRA!$Y$2:$Y$2000,FRONTEIRA!$B$2:$B$2000,A288,FRONTEIRA!$AA$2:$AA$2000,"Sim"),1)))</f>
        <v/>
      </c>
      <c r="CB288" s="7" t="str">
        <f>IF(A288="","",IFERROR(INDEX(FRONTEIRA!$L:$L,MATCH(A288,FRONTEIRA!$B:$B,0)),""))</f>
        <v/>
      </c>
      <c r="CC288" s="7" t="str">
        <f>IF(A288="","",IF(COUNTIFS(OCORRENCIAS!$B$2:$B$2000,A288,OCORRENCIAS!$Z$2:$Z$2000,"Sim")&gt;0,"Sim","Não"))</f>
        <v/>
      </c>
      <c r="CD288" s="7" t="str">
        <f t="shared" si="78"/>
        <v/>
      </c>
      <c r="CE288" s="7"/>
      <c r="CF288" s="7" t="str">
        <f t="shared" ca="1" si="79"/>
        <v xml:space="preserve">Motorista GR; Motorista seguradora; Veículo GR; Checklist; Espelhamento; SMP; Averbação; </v>
      </c>
      <c r="CG288" s="7" t="str">
        <f t="shared" si="80"/>
        <v/>
      </c>
      <c r="CH288" s="7" t="str">
        <f t="shared" si="81"/>
        <v/>
      </c>
      <c r="CI288" s="7" t="str">
        <f t="shared" si="82"/>
        <v>Não</v>
      </c>
      <c r="CJ288" s="7" t="str">
        <f t="shared" si="83"/>
        <v/>
      </c>
      <c r="CK288" s="7"/>
      <c r="CL288" s="7"/>
      <c r="CM288" s="7"/>
      <c r="CN288" s="12"/>
      <c r="CO288" s="7"/>
      <c r="CP288" s="7" t="str">
        <f t="shared" ca="1" si="84"/>
        <v/>
      </c>
    </row>
    <row r="289" spans="1:94" x14ac:dyDescent="0.25">
      <c r="A289" s="7"/>
      <c r="B289" s="12"/>
      <c r="C289" s="7"/>
      <c r="D289" s="7"/>
      <c r="E289" s="7"/>
      <c r="F289" s="7" t="str">
        <f>IF(C289="","",IFERROR(INDEX(VEICULOS!$C:$C,MATCH(C289,VEICULOS!$A:$A,0)),"?")&amp;IF(D289="",""," + "&amp;IFERROR(INDEX(VEICULOS!$C:$C,MATCH(D289,VEICULOS!$A:$A,0)),"?"))&amp;IF(E289="",""," + "&amp;IFERROR(INDEX(VEICULOS!$C:$C,MATCH(E289,VEICULOS!$A:$A,0)),"?")))</f>
        <v/>
      </c>
      <c r="G289" s="7" t="str">
        <f>IF(C289="","",IFERROR(INDEX(VEICULOS!$I:$I,MATCH(C289,VEICULOS!$A:$A,0)),"Não cadastrado"))</f>
        <v/>
      </c>
      <c r="H289" s="7"/>
      <c r="I289" s="7" t="str">
        <f>IF(H289="","",IFERROR(INDEX(MOTORISTAS!$B:$B,MATCH(H289,MOTORISTAS!$A:$A,0)),"Não cadastrado"))</f>
        <v/>
      </c>
      <c r="J289" s="7"/>
      <c r="K289" s="7"/>
      <c r="L289" s="7" t="str">
        <f>IF(K289="","",IFERROR(INDEX(MOTORISTAS!$B:$B,MATCH(K289,MOTORISTAS!$A:$A,0)),"Não cadastrado"))</f>
        <v/>
      </c>
      <c r="M289" s="7" t="str">
        <f>IF(H289="","",IFERROR(INDEX(MOTORISTAS!$AA:$AA,MATCH(H289,MOTORISTAS!$A:$A,0)),"Não cadastrado"))</f>
        <v/>
      </c>
      <c r="N289" s="7" t="str">
        <f>IF(H289="","",IF(COUNTIFS(CONSULTAS!$C$2:$C$2000,H289,CONSULTAS!$E$2:$E$2000,"GR",CONSULTAS!$S$2:$S$2000,"Sim")&gt;0,"Sim","Não"))</f>
        <v/>
      </c>
      <c r="O289" s="7" t="str">
        <f>IF(H289="","",IFERROR(INDEX(CONSULTAS!$L:$L,MATCH(H289&amp;"#GR",CONSULTAS!$T:$T,0)),"—"))</f>
        <v/>
      </c>
      <c r="P289" s="13" t="str">
        <f>IF(H289="","",IFERROR(INDEX(CONSULTAS!$Q:$Q,MATCH(H289&amp;"#GR",CONSULTAS!$T:$T,0)),""))</f>
        <v/>
      </c>
      <c r="Q289" s="7" t="str">
        <f>IF(H289="","",IF(COUNTIFS(CONSULTAS!$C$2:$C$2000,H289,CONSULTAS!$E$2:$E$2000,"Seguradora",CONSULTAS!$S$2:$S$2000,"Sim")&gt;0,"Sim","Não"))</f>
        <v/>
      </c>
      <c r="R289" s="7" t="str">
        <f>IF(H289="","",IFERROR(INDEX(CONSULTAS!$L:$L,MATCH(H289&amp;"#Seguradora",CONSULTAS!$T:$T,0)),"—"))</f>
        <v/>
      </c>
      <c r="S289" s="13" t="str">
        <f>IF(H289="","",IFERROR(INDEX(CONSULTAS!$Q:$Q,MATCH(H289&amp;"#Seguradora",CONSULTAS!$T:$T,0)),""))</f>
        <v/>
      </c>
      <c r="T289" s="10" t="str">
        <f>IF(H289="","",IFERROR(INDEX(CONSULTAS!$N:$N,MATCH(H289&amp;"#GR",CONSULTAS!$T:$T,0)),""))</f>
        <v/>
      </c>
      <c r="U289" s="7" t="str">
        <f>IF(K289="","N/A",IF(AND(COUNTIFS(CONSULTAS!$C$2:$C$2000,K289,CONSULTAS!$E$2:$E$2000,"GR",CONSULTAS!$S$2:$S$2000,"Sim")&gt;0,COUNTIFS(CONSULTAS!$C$2:$C$2000,K289,CONSULTAS!$E$2:$E$2000,"Seguradora",CONSULTAS!$S$2:$S$2000,"Sim")&gt;0),"Sim","Não"))</f>
        <v>N/A</v>
      </c>
      <c r="V289" s="7" t="str">
        <f>IF(C289="","",IFERROR(INDEX(VEICULOS!$X:$X,MATCH(C289,VEICULOS!$A:$A,0)),"Não"))</f>
        <v/>
      </c>
      <c r="W289" s="7"/>
      <c r="X289" s="7"/>
      <c r="Y289" s="7"/>
      <c r="Z289" s="10"/>
      <c r="AA289" s="7"/>
      <c r="AB289" s="10" t="str">
        <f t="shared" si="68"/>
        <v/>
      </c>
      <c r="AC289" s="7">
        <f>IF(OR(Y289="",AB289=""),0,SUMPRODUCT((PGR_REGRAS!$C$2:$C$61=Y289)*(PGR_REGRAS!$D$2:$D$61&lt;=AB289)*(PGR_REGRAS!$E$2:$E$61&gt;=AB289)*(PGR_REGRAS!$C$2:$C$61&lt;&gt;"")*ROW(PGR_REGRAS!$C$2:$C$61)))</f>
        <v>0</v>
      </c>
      <c r="AD289" s="7" t="str">
        <f>IF(AC289=0,IF(Y289="","","Sem regra - consultar seguradora"),INDEX(PGR_REGRAS!$A:$A,AC289))</f>
        <v/>
      </c>
      <c r="AE289" s="7" t="str">
        <f>IF(AC289=0,"",INDEX(PGR_REGRAS!$T:$T,AC289))</f>
        <v/>
      </c>
      <c r="AF289" s="7" t="str">
        <f>IF(AC289=0,"",INDEX(PGR_REGRAS!$I:$I,AC289))</f>
        <v/>
      </c>
      <c r="AG289" s="7" t="str">
        <f>IF(AC289=0,"",INDEX(PGR_REGRAS!$K:$K,AC289))</f>
        <v/>
      </c>
      <c r="AH289" s="7" t="str">
        <f t="shared" si="69"/>
        <v/>
      </c>
      <c r="AI289" s="7"/>
      <c r="AJ289" s="7"/>
      <c r="AK289" s="7"/>
      <c r="AL289" s="7"/>
      <c r="AM289" s="7"/>
      <c r="AN289" s="7"/>
      <c r="AO289" s="13"/>
      <c r="AP289" s="12"/>
      <c r="AQ289" s="12"/>
      <c r="AR289" s="7" t="str">
        <f>IF(C289="","",IFERROR(INDEX(RASTREADORES!$F:$F,MATCH(C289&amp;"#Principal",RASTREADORES!$Y:$Y,0))&amp;" ("&amp;INDEX(RASTREADORES!$G:$G,MATCH(C289&amp;"#Principal",RASTREADORES!$Y:$Y,0))&amp;")","Sem rastreador principal"))</f>
        <v/>
      </c>
      <c r="AS289" s="7" t="str">
        <f>IF(C289="","",IFERROR(INDEX(RASTREADORES!$H:$H,MATCH(C289&amp;"#Principal",RASTREADORES!$Y:$Y,0)),"—"))</f>
        <v/>
      </c>
      <c r="AT289" s="7" t="str">
        <f>IF(C289="","",IFERROR(INDEX(RASTREADORES!$A:$A,MATCH(C289&amp;"#Redundante",RASTREADORES!$Y:$Y,0)),IFERROR(INDEX(RASTREADORES!$A:$A,MATCH(C289&amp;"#Isca retornável",RASTREADORES!$Y:$Y,0)),IFERROR(INDEX(RASTREADORES!$A:$A,MATCH(C289&amp;"#Isca descartável",RASTREADORES!$Y:$Y,0)),"Nenhum"))))</f>
        <v/>
      </c>
      <c r="AU289" s="7" t="str">
        <f>IF(C289="","",IFERROR(INDEX(RASTREADORES!$L:$L,MATCH(C289&amp;"#Principal",RASTREADORES!$Y:$Y,0)),""))</f>
        <v/>
      </c>
      <c r="AV289" s="7" t="str">
        <f>IF(C289="","",IF(COUNTIFS(ESPELHAMENTOS!$B$2:$B$2000,C289,ESPELHAMENTOS!$O$2:$O$2000,"Sim")&gt;0,"Sim","Não"))</f>
        <v/>
      </c>
      <c r="AW289" s="7" t="str">
        <f>IF(C289="","",COUNTIFS(ESPELHAMENTOS!$B$2:$B$2000,C289,ESPELHAMENTOS!$O$2:$O$2000,"Sim"))</f>
        <v/>
      </c>
      <c r="AX289" s="7" t="str">
        <f>IF(C289="","",IF(COUNTIFS(ESPELHAMENTOS!$B$2:$B$2000,C289,ESPELHAMENTOS!$O$2:$O$2000,"Sim",ESPELHAMENTOS!$E$2:$E$2000,"GR transportadora")&gt;0,"Sim","Não"))</f>
        <v/>
      </c>
      <c r="AY289" s="7" t="str">
        <f>IF(OR(AQ289="",C289=""),"",IFERROR(ROUND((AQ289-SUMPRODUCT(MIN((ESPELHAMENTOS!$C$2:$C$2000=A289)*ESPELHAMENTOS!$H$2:$H$2000+(ESPELHAMENTOS!$C$2:$C$2000&lt;&gt;A289)*99999)))*24,1),""))</f>
        <v/>
      </c>
      <c r="AZ289" s="7" t="str">
        <f ca="1">IF(C289="","",IF(COUNTIFS(CHECKLISTS!$B$2:$B$2000,C289,CHECKLISTS!$AH$2:$AH$2000,"Válido",CHECKLISTS!$AG$2:$AG$2000,"&gt;="&amp;INT(IF(AO289="",TODAY(),AO289)))+COUNTIFS(CHECKLISTS!$B$2:$B$2000,C289,CHECKLISTS!$AH$2:$AH$2000,"Vence &lt;=7d",CHECKLISTS!$AG$2:$AG$2000,"&gt;="&amp;INT(IF(AO289="",TODAY(),AO289)))&gt;0,"Sim","Não"))</f>
        <v/>
      </c>
      <c r="BA289" s="13" t="str">
        <f>IF(C289="","",IF(COUNTIFS(CHECKLISTS!$B$2:$B$2000,C289,CHECKLISTS!$AF$2:$AF$2000,"Aprovado")=0,"",SUMPRODUCT(MAX((CHECKLISTS!$B$2:$B$2000=C289)*CHECKLISTS!$AG$2:$AG$2000))))</f>
        <v/>
      </c>
      <c r="BB289" s="7" t="str">
        <f>IF(A289="","",IF(COUNTIFS(SMP!$B$2:$B$2000,A289,SMP!$I$2:$I$2000,"Liberada")+COUNTIFS(SMP!$B$2:$B$2000,A289,SMP!$I$2:$I$2000,"Em andamento")+COUNTIFS(SMP!$B$2:$B$2000,A289,SMP!$I$2:$I$2000,"Finalizada")&gt;0,"Sim","Não"))</f>
        <v/>
      </c>
      <c r="BC289" s="7" t="str">
        <f>IF(A289="","",IFERROR(INDEX(SMP!$A:$A,MATCH(A289,SMP!$B:$B,0)),"—"))</f>
        <v/>
      </c>
      <c r="BD289" s="7" t="str">
        <f>IF(A289="","",IFERROR(INDEX(SMP!$I:$I,MATCH(A289,SMP!$B:$B,0)),"Não aberta"))</f>
        <v/>
      </c>
      <c r="BE289" s="7" t="str">
        <f>IF(A289="","",IFERROR(INDEX(SMP!$D:$D,MATCH(A289,SMP!$B:$B,0)),""))</f>
        <v/>
      </c>
      <c r="BF289" s="7" t="str">
        <f>IF(A289="","",IF(COUNTIFS(AVERBACOES!$B$2:$B$2000,A289,AVERBACOES!$Q$2:$Q$2000,"Averbado completo")+COUNTIFS(AVERBACOES!$B$2:$B$2000,A289,AVERBACOES!$Q$2:$Q$2000,"Averbado CRT")+COUNTIFS(AVERBACOES!$B$2:$B$2000,A289,AVERBACOES!$Q$2:$Q$2000,"Averbado CT-e")+COUNTIFS(AVERBACOES!$B$2:$B$2000,A289,AVERBACOES!$Q$2:$Q$2000,"Averbado MDF-e")+COUNTIFS(AVERBACOES!$B$2:$B$2000,A289,AVERBACOES!$Q$2:$Q$2000,"Averbado pelo embarcador")&gt;0,"Sim","Não"))</f>
        <v/>
      </c>
      <c r="BG289" s="7" t="str">
        <f>IF(A289="","",IFERROR(INDEX(AVERBACOES!$L:$L,MATCH(A289,AVERBACOES!$B:$B,0)),"—"))</f>
        <v/>
      </c>
      <c r="BH289" s="7"/>
      <c r="BI289" s="7"/>
      <c r="BJ289" s="7"/>
      <c r="BK289" s="7"/>
      <c r="BL289" s="7"/>
      <c r="BM289" s="7">
        <f t="shared" si="70"/>
        <v>0</v>
      </c>
      <c r="BN289" s="7" t="str">
        <f t="shared" si="71"/>
        <v/>
      </c>
      <c r="BO289" s="7" t="str">
        <f t="shared" si="72"/>
        <v/>
      </c>
      <c r="BP289" s="7" t="str">
        <f t="shared" si="73"/>
        <v/>
      </c>
      <c r="BQ289" s="7" t="str">
        <f t="shared" si="74"/>
        <v/>
      </c>
      <c r="BR289" s="12"/>
      <c r="BS289" s="7" t="str">
        <f t="shared" si="75"/>
        <v/>
      </c>
      <c r="BT289" s="7" t="str">
        <f>IF(C289="","",IF(BV289=0,"Sem posição registrada",IFERROR(INDEX(POSICOES!$E:$E,MATCH(C289&amp;"#"&amp;ROUND(BV289*1440,0),POSICOES!$R:$R,0)),"?")))</f>
        <v/>
      </c>
      <c r="BU289" s="7" t="str">
        <f>IF(OR(C289="",BV289=0),"",IFERROR(INDEX(POSICOES!$F:$F,MATCH(C289&amp;"#"&amp;ROUND(BV289*1440,0),POSICOES!$R:$R,0))&amp;"/"&amp;INDEX(POSICOES!$G:$G,MATCH(C289&amp;"#"&amp;ROUND(BV289*1440,0),POSICOES!$R:$R,0))&amp;" - "&amp;INDEX(POSICOES!$H:$H,MATCH(C289&amp;"#"&amp;ROUND(BV289*1440,0),POSICOES!$R:$R,0)),""))</f>
        <v/>
      </c>
      <c r="BV289" s="14">
        <f>IF(C289="",0,SUMPRODUCT(MAX((POSICOES!$C$2:$C$3000=C289)*POSICOES!$B$2:$B$3000)))</f>
        <v>0</v>
      </c>
      <c r="BW289" s="7" t="str">
        <f t="shared" ca="1" si="76"/>
        <v/>
      </c>
      <c r="BX289" s="7" t="str">
        <f t="shared" ca="1" si="77"/>
        <v/>
      </c>
      <c r="BY289" s="12"/>
      <c r="BZ289" s="12"/>
      <c r="CA289" s="7" t="str">
        <f>IF(A289="","",IF(COUNTIFS(FRONTEIRA!$B$2:$B$2000,A289,FRONTEIRA!$AA$2:$AA$2000,"Sim")=0,"",ROUND(SUMIFS(FRONTEIRA!$Y$2:$Y$2000,FRONTEIRA!$B$2:$B$2000,A289,FRONTEIRA!$AA$2:$AA$2000,"Sim"),1)))</f>
        <v/>
      </c>
      <c r="CB289" s="7" t="str">
        <f>IF(A289="","",IFERROR(INDEX(FRONTEIRA!$L:$L,MATCH(A289,FRONTEIRA!$B:$B,0)),""))</f>
        <v/>
      </c>
      <c r="CC289" s="7" t="str">
        <f>IF(A289="","",IF(COUNTIFS(OCORRENCIAS!$B$2:$B$2000,A289,OCORRENCIAS!$Z$2:$Z$2000,"Sim")&gt;0,"Sim","Não"))</f>
        <v/>
      </c>
      <c r="CD289" s="7" t="str">
        <f t="shared" si="78"/>
        <v/>
      </c>
      <c r="CE289" s="7"/>
      <c r="CF289" s="7" t="str">
        <f t="shared" ca="1" si="79"/>
        <v xml:space="preserve">Motorista GR; Motorista seguradora; Veículo GR; Checklist; Espelhamento; SMP; Averbação; </v>
      </c>
      <c r="CG289" s="7" t="str">
        <f t="shared" si="80"/>
        <v/>
      </c>
      <c r="CH289" s="7" t="str">
        <f t="shared" si="81"/>
        <v/>
      </c>
      <c r="CI289" s="7" t="str">
        <f t="shared" si="82"/>
        <v>Não</v>
      </c>
      <c r="CJ289" s="7" t="str">
        <f t="shared" si="83"/>
        <v/>
      </c>
      <c r="CK289" s="7"/>
      <c r="CL289" s="7"/>
      <c r="CM289" s="7"/>
      <c r="CN289" s="12"/>
      <c r="CO289" s="7"/>
      <c r="CP289" s="7" t="str">
        <f t="shared" ca="1" si="84"/>
        <v/>
      </c>
    </row>
    <row r="290" spans="1:94" x14ac:dyDescent="0.25">
      <c r="A290" s="7"/>
      <c r="B290" s="12"/>
      <c r="C290" s="7"/>
      <c r="D290" s="7"/>
      <c r="E290" s="7"/>
      <c r="F290" s="7" t="str">
        <f>IF(C290="","",IFERROR(INDEX(VEICULOS!$C:$C,MATCH(C290,VEICULOS!$A:$A,0)),"?")&amp;IF(D290="",""," + "&amp;IFERROR(INDEX(VEICULOS!$C:$C,MATCH(D290,VEICULOS!$A:$A,0)),"?"))&amp;IF(E290="",""," + "&amp;IFERROR(INDEX(VEICULOS!$C:$C,MATCH(E290,VEICULOS!$A:$A,0)),"?")))</f>
        <v/>
      </c>
      <c r="G290" s="7" t="str">
        <f>IF(C290="","",IFERROR(INDEX(VEICULOS!$I:$I,MATCH(C290,VEICULOS!$A:$A,0)),"Não cadastrado"))</f>
        <v/>
      </c>
      <c r="H290" s="7"/>
      <c r="I290" s="7" t="str">
        <f>IF(H290="","",IFERROR(INDEX(MOTORISTAS!$B:$B,MATCH(H290,MOTORISTAS!$A:$A,0)),"Não cadastrado"))</f>
        <v/>
      </c>
      <c r="J290" s="7"/>
      <c r="K290" s="7"/>
      <c r="L290" s="7" t="str">
        <f>IF(K290="","",IFERROR(INDEX(MOTORISTAS!$B:$B,MATCH(K290,MOTORISTAS!$A:$A,0)),"Não cadastrado"))</f>
        <v/>
      </c>
      <c r="M290" s="7" t="str">
        <f>IF(H290="","",IFERROR(INDEX(MOTORISTAS!$AA:$AA,MATCH(H290,MOTORISTAS!$A:$A,0)),"Não cadastrado"))</f>
        <v/>
      </c>
      <c r="N290" s="7" t="str">
        <f>IF(H290="","",IF(COUNTIFS(CONSULTAS!$C$2:$C$2000,H290,CONSULTAS!$E$2:$E$2000,"GR",CONSULTAS!$S$2:$S$2000,"Sim")&gt;0,"Sim","Não"))</f>
        <v/>
      </c>
      <c r="O290" s="7" t="str">
        <f>IF(H290="","",IFERROR(INDEX(CONSULTAS!$L:$L,MATCH(H290&amp;"#GR",CONSULTAS!$T:$T,0)),"—"))</f>
        <v/>
      </c>
      <c r="P290" s="13" t="str">
        <f>IF(H290="","",IFERROR(INDEX(CONSULTAS!$Q:$Q,MATCH(H290&amp;"#GR",CONSULTAS!$T:$T,0)),""))</f>
        <v/>
      </c>
      <c r="Q290" s="7" t="str">
        <f>IF(H290="","",IF(COUNTIFS(CONSULTAS!$C$2:$C$2000,H290,CONSULTAS!$E$2:$E$2000,"Seguradora",CONSULTAS!$S$2:$S$2000,"Sim")&gt;0,"Sim","Não"))</f>
        <v/>
      </c>
      <c r="R290" s="7" t="str">
        <f>IF(H290="","",IFERROR(INDEX(CONSULTAS!$L:$L,MATCH(H290&amp;"#Seguradora",CONSULTAS!$T:$T,0)),"—"))</f>
        <v/>
      </c>
      <c r="S290" s="13" t="str">
        <f>IF(H290="","",IFERROR(INDEX(CONSULTAS!$Q:$Q,MATCH(H290&amp;"#Seguradora",CONSULTAS!$T:$T,0)),""))</f>
        <v/>
      </c>
      <c r="T290" s="10" t="str">
        <f>IF(H290="","",IFERROR(INDEX(CONSULTAS!$N:$N,MATCH(H290&amp;"#GR",CONSULTAS!$T:$T,0)),""))</f>
        <v/>
      </c>
      <c r="U290" s="7" t="str">
        <f>IF(K290="","N/A",IF(AND(COUNTIFS(CONSULTAS!$C$2:$C$2000,K290,CONSULTAS!$E$2:$E$2000,"GR",CONSULTAS!$S$2:$S$2000,"Sim")&gt;0,COUNTIFS(CONSULTAS!$C$2:$C$2000,K290,CONSULTAS!$E$2:$E$2000,"Seguradora",CONSULTAS!$S$2:$S$2000,"Sim")&gt;0),"Sim","Não"))</f>
        <v>N/A</v>
      </c>
      <c r="V290" s="7" t="str">
        <f>IF(C290="","",IFERROR(INDEX(VEICULOS!$X:$X,MATCH(C290,VEICULOS!$A:$A,0)),"Não"))</f>
        <v/>
      </c>
      <c r="W290" s="7"/>
      <c r="X290" s="7"/>
      <c r="Y290" s="7"/>
      <c r="Z290" s="10"/>
      <c r="AA290" s="7"/>
      <c r="AB290" s="10" t="str">
        <f t="shared" si="68"/>
        <v/>
      </c>
      <c r="AC290" s="7">
        <f>IF(OR(Y290="",AB290=""),0,SUMPRODUCT((PGR_REGRAS!$C$2:$C$61=Y290)*(PGR_REGRAS!$D$2:$D$61&lt;=AB290)*(PGR_REGRAS!$E$2:$E$61&gt;=AB290)*(PGR_REGRAS!$C$2:$C$61&lt;&gt;"")*ROW(PGR_REGRAS!$C$2:$C$61)))</f>
        <v>0</v>
      </c>
      <c r="AD290" s="7" t="str">
        <f>IF(AC290=0,IF(Y290="","","Sem regra - consultar seguradora"),INDEX(PGR_REGRAS!$A:$A,AC290))</f>
        <v/>
      </c>
      <c r="AE290" s="7" t="str">
        <f>IF(AC290=0,"",INDEX(PGR_REGRAS!$T:$T,AC290))</f>
        <v/>
      </c>
      <c r="AF290" s="7" t="str">
        <f>IF(AC290=0,"",INDEX(PGR_REGRAS!$I:$I,AC290))</f>
        <v/>
      </c>
      <c r="AG290" s="7" t="str">
        <f>IF(AC290=0,"",INDEX(PGR_REGRAS!$K:$K,AC290))</f>
        <v/>
      </c>
      <c r="AH290" s="7" t="str">
        <f t="shared" si="69"/>
        <v/>
      </c>
      <c r="AI290" s="7"/>
      <c r="AJ290" s="7"/>
      <c r="AK290" s="7"/>
      <c r="AL290" s="7"/>
      <c r="AM290" s="7"/>
      <c r="AN290" s="7"/>
      <c r="AO290" s="13"/>
      <c r="AP290" s="12"/>
      <c r="AQ290" s="12"/>
      <c r="AR290" s="7" t="str">
        <f>IF(C290="","",IFERROR(INDEX(RASTREADORES!$F:$F,MATCH(C290&amp;"#Principal",RASTREADORES!$Y:$Y,0))&amp;" ("&amp;INDEX(RASTREADORES!$G:$G,MATCH(C290&amp;"#Principal",RASTREADORES!$Y:$Y,0))&amp;")","Sem rastreador principal"))</f>
        <v/>
      </c>
      <c r="AS290" s="7" t="str">
        <f>IF(C290="","",IFERROR(INDEX(RASTREADORES!$H:$H,MATCH(C290&amp;"#Principal",RASTREADORES!$Y:$Y,0)),"—"))</f>
        <v/>
      </c>
      <c r="AT290" s="7" t="str">
        <f>IF(C290="","",IFERROR(INDEX(RASTREADORES!$A:$A,MATCH(C290&amp;"#Redundante",RASTREADORES!$Y:$Y,0)),IFERROR(INDEX(RASTREADORES!$A:$A,MATCH(C290&amp;"#Isca retornável",RASTREADORES!$Y:$Y,0)),IFERROR(INDEX(RASTREADORES!$A:$A,MATCH(C290&amp;"#Isca descartável",RASTREADORES!$Y:$Y,0)),"Nenhum"))))</f>
        <v/>
      </c>
      <c r="AU290" s="7" t="str">
        <f>IF(C290="","",IFERROR(INDEX(RASTREADORES!$L:$L,MATCH(C290&amp;"#Principal",RASTREADORES!$Y:$Y,0)),""))</f>
        <v/>
      </c>
      <c r="AV290" s="7" t="str">
        <f>IF(C290="","",IF(COUNTIFS(ESPELHAMENTOS!$B$2:$B$2000,C290,ESPELHAMENTOS!$O$2:$O$2000,"Sim")&gt;0,"Sim","Não"))</f>
        <v/>
      </c>
      <c r="AW290" s="7" t="str">
        <f>IF(C290="","",COUNTIFS(ESPELHAMENTOS!$B$2:$B$2000,C290,ESPELHAMENTOS!$O$2:$O$2000,"Sim"))</f>
        <v/>
      </c>
      <c r="AX290" s="7" t="str">
        <f>IF(C290="","",IF(COUNTIFS(ESPELHAMENTOS!$B$2:$B$2000,C290,ESPELHAMENTOS!$O$2:$O$2000,"Sim",ESPELHAMENTOS!$E$2:$E$2000,"GR transportadora")&gt;0,"Sim","Não"))</f>
        <v/>
      </c>
      <c r="AY290" s="7" t="str">
        <f>IF(OR(AQ290="",C290=""),"",IFERROR(ROUND((AQ290-SUMPRODUCT(MIN((ESPELHAMENTOS!$C$2:$C$2000=A290)*ESPELHAMENTOS!$H$2:$H$2000+(ESPELHAMENTOS!$C$2:$C$2000&lt;&gt;A290)*99999)))*24,1),""))</f>
        <v/>
      </c>
      <c r="AZ290" s="7" t="str">
        <f ca="1">IF(C290="","",IF(COUNTIFS(CHECKLISTS!$B$2:$B$2000,C290,CHECKLISTS!$AH$2:$AH$2000,"Válido",CHECKLISTS!$AG$2:$AG$2000,"&gt;="&amp;INT(IF(AO290="",TODAY(),AO290)))+COUNTIFS(CHECKLISTS!$B$2:$B$2000,C290,CHECKLISTS!$AH$2:$AH$2000,"Vence &lt;=7d",CHECKLISTS!$AG$2:$AG$2000,"&gt;="&amp;INT(IF(AO290="",TODAY(),AO290)))&gt;0,"Sim","Não"))</f>
        <v/>
      </c>
      <c r="BA290" s="13" t="str">
        <f>IF(C290="","",IF(COUNTIFS(CHECKLISTS!$B$2:$B$2000,C290,CHECKLISTS!$AF$2:$AF$2000,"Aprovado")=0,"",SUMPRODUCT(MAX((CHECKLISTS!$B$2:$B$2000=C290)*CHECKLISTS!$AG$2:$AG$2000))))</f>
        <v/>
      </c>
      <c r="BB290" s="7" t="str">
        <f>IF(A290="","",IF(COUNTIFS(SMP!$B$2:$B$2000,A290,SMP!$I$2:$I$2000,"Liberada")+COUNTIFS(SMP!$B$2:$B$2000,A290,SMP!$I$2:$I$2000,"Em andamento")+COUNTIFS(SMP!$B$2:$B$2000,A290,SMP!$I$2:$I$2000,"Finalizada")&gt;0,"Sim","Não"))</f>
        <v/>
      </c>
      <c r="BC290" s="7" t="str">
        <f>IF(A290="","",IFERROR(INDEX(SMP!$A:$A,MATCH(A290,SMP!$B:$B,0)),"—"))</f>
        <v/>
      </c>
      <c r="BD290" s="7" t="str">
        <f>IF(A290="","",IFERROR(INDEX(SMP!$I:$I,MATCH(A290,SMP!$B:$B,0)),"Não aberta"))</f>
        <v/>
      </c>
      <c r="BE290" s="7" t="str">
        <f>IF(A290="","",IFERROR(INDEX(SMP!$D:$D,MATCH(A290,SMP!$B:$B,0)),""))</f>
        <v/>
      </c>
      <c r="BF290" s="7" t="str">
        <f>IF(A290="","",IF(COUNTIFS(AVERBACOES!$B$2:$B$2000,A290,AVERBACOES!$Q$2:$Q$2000,"Averbado completo")+COUNTIFS(AVERBACOES!$B$2:$B$2000,A290,AVERBACOES!$Q$2:$Q$2000,"Averbado CRT")+COUNTIFS(AVERBACOES!$B$2:$B$2000,A290,AVERBACOES!$Q$2:$Q$2000,"Averbado CT-e")+COUNTIFS(AVERBACOES!$B$2:$B$2000,A290,AVERBACOES!$Q$2:$Q$2000,"Averbado MDF-e")+COUNTIFS(AVERBACOES!$B$2:$B$2000,A290,AVERBACOES!$Q$2:$Q$2000,"Averbado pelo embarcador")&gt;0,"Sim","Não"))</f>
        <v/>
      </c>
      <c r="BG290" s="7" t="str">
        <f>IF(A290="","",IFERROR(INDEX(AVERBACOES!$L:$L,MATCH(A290,AVERBACOES!$B:$B,0)),"—"))</f>
        <v/>
      </c>
      <c r="BH290" s="7"/>
      <c r="BI290" s="7"/>
      <c r="BJ290" s="7"/>
      <c r="BK290" s="7"/>
      <c r="BL290" s="7"/>
      <c r="BM290" s="7">
        <f t="shared" si="70"/>
        <v>0</v>
      </c>
      <c r="BN290" s="7" t="str">
        <f t="shared" si="71"/>
        <v/>
      </c>
      <c r="BO290" s="7" t="str">
        <f t="shared" si="72"/>
        <v/>
      </c>
      <c r="BP290" s="7" t="str">
        <f t="shared" si="73"/>
        <v/>
      </c>
      <c r="BQ290" s="7" t="str">
        <f t="shared" si="74"/>
        <v/>
      </c>
      <c r="BR290" s="12"/>
      <c r="BS290" s="7" t="str">
        <f t="shared" si="75"/>
        <v/>
      </c>
      <c r="BT290" s="7" t="str">
        <f>IF(C290="","",IF(BV290=0,"Sem posição registrada",IFERROR(INDEX(POSICOES!$E:$E,MATCH(C290&amp;"#"&amp;ROUND(BV290*1440,0),POSICOES!$R:$R,0)),"?")))</f>
        <v/>
      </c>
      <c r="BU290" s="7" t="str">
        <f>IF(OR(C290="",BV290=0),"",IFERROR(INDEX(POSICOES!$F:$F,MATCH(C290&amp;"#"&amp;ROUND(BV290*1440,0),POSICOES!$R:$R,0))&amp;"/"&amp;INDEX(POSICOES!$G:$G,MATCH(C290&amp;"#"&amp;ROUND(BV290*1440,0),POSICOES!$R:$R,0))&amp;" - "&amp;INDEX(POSICOES!$H:$H,MATCH(C290&amp;"#"&amp;ROUND(BV290*1440,0),POSICOES!$R:$R,0)),""))</f>
        <v/>
      </c>
      <c r="BV290" s="14">
        <f>IF(C290="",0,SUMPRODUCT(MAX((POSICOES!$C$2:$C$3000=C290)*POSICOES!$B$2:$B$3000)))</f>
        <v>0</v>
      </c>
      <c r="BW290" s="7" t="str">
        <f t="shared" ca="1" si="76"/>
        <v/>
      </c>
      <c r="BX290" s="7" t="str">
        <f t="shared" ca="1" si="77"/>
        <v/>
      </c>
      <c r="BY290" s="12"/>
      <c r="BZ290" s="12"/>
      <c r="CA290" s="7" t="str">
        <f>IF(A290="","",IF(COUNTIFS(FRONTEIRA!$B$2:$B$2000,A290,FRONTEIRA!$AA$2:$AA$2000,"Sim")=0,"",ROUND(SUMIFS(FRONTEIRA!$Y$2:$Y$2000,FRONTEIRA!$B$2:$B$2000,A290,FRONTEIRA!$AA$2:$AA$2000,"Sim"),1)))</f>
        <v/>
      </c>
      <c r="CB290" s="7" t="str">
        <f>IF(A290="","",IFERROR(INDEX(FRONTEIRA!$L:$L,MATCH(A290,FRONTEIRA!$B:$B,0)),""))</f>
        <v/>
      </c>
      <c r="CC290" s="7" t="str">
        <f>IF(A290="","",IF(COUNTIFS(OCORRENCIAS!$B$2:$B$2000,A290,OCORRENCIAS!$Z$2:$Z$2000,"Sim")&gt;0,"Sim","Não"))</f>
        <v/>
      </c>
      <c r="CD290" s="7" t="str">
        <f t="shared" si="78"/>
        <v/>
      </c>
      <c r="CE290" s="7"/>
      <c r="CF290" s="7" t="str">
        <f t="shared" ca="1" si="79"/>
        <v xml:space="preserve">Motorista GR; Motorista seguradora; Veículo GR; Checklist; Espelhamento; SMP; Averbação; </v>
      </c>
      <c r="CG290" s="7" t="str">
        <f t="shared" si="80"/>
        <v/>
      </c>
      <c r="CH290" s="7" t="str">
        <f t="shared" si="81"/>
        <v/>
      </c>
      <c r="CI290" s="7" t="str">
        <f t="shared" si="82"/>
        <v>Não</v>
      </c>
      <c r="CJ290" s="7" t="str">
        <f t="shared" si="83"/>
        <v/>
      </c>
      <c r="CK290" s="7"/>
      <c r="CL290" s="7"/>
      <c r="CM290" s="7"/>
      <c r="CN290" s="12"/>
      <c r="CO290" s="7"/>
      <c r="CP290" s="7" t="str">
        <f t="shared" ca="1" si="84"/>
        <v/>
      </c>
    </row>
    <row r="291" spans="1:94" x14ac:dyDescent="0.25">
      <c r="A291" s="7"/>
      <c r="B291" s="12"/>
      <c r="C291" s="7"/>
      <c r="D291" s="7"/>
      <c r="E291" s="7"/>
      <c r="F291" s="7" t="str">
        <f>IF(C291="","",IFERROR(INDEX(VEICULOS!$C:$C,MATCH(C291,VEICULOS!$A:$A,0)),"?")&amp;IF(D291="",""," + "&amp;IFERROR(INDEX(VEICULOS!$C:$C,MATCH(D291,VEICULOS!$A:$A,0)),"?"))&amp;IF(E291="",""," + "&amp;IFERROR(INDEX(VEICULOS!$C:$C,MATCH(E291,VEICULOS!$A:$A,0)),"?")))</f>
        <v/>
      </c>
      <c r="G291" s="7" t="str">
        <f>IF(C291="","",IFERROR(INDEX(VEICULOS!$I:$I,MATCH(C291,VEICULOS!$A:$A,0)),"Não cadastrado"))</f>
        <v/>
      </c>
      <c r="H291" s="7"/>
      <c r="I291" s="7" t="str">
        <f>IF(H291="","",IFERROR(INDEX(MOTORISTAS!$B:$B,MATCH(H291,MOTORISTAS!$A:$A,0)),"Não cadastrado"))</f>
        <v/>
      </c>
      <c r="J291" s="7"/>
      <c r="K291" s="7"/>
      <c r="L291" s="7" t="str">
        <f>IF(K291="","",IFERROR(INDEX(MOTORISTAS!$B:$B,MATCH(K291,MOTORISTAS!$A:$A,0)),"Não cadastrado"))</f>
        <v/>
      </c>
      <c r="M291" s="7" t="str">
        <f>IF(H291="","",IFERROR(INDEX(MOTORISTAS!$AA:$AA,MATCH(H291,MOTORISTAS!$A:$A,0)),"Não cadastrado"))</f>
        <v/>
      </c>
      <c r="N291" s="7" t="str">
        <f>IF(H291="","",IF(COUNTIFS(CONSULTAS!$C$2:$C$2000,H291,CONSULTAS!$E$2:$E$2000,"GR",CONSULTAS!$S$2:$S$2000,"Sim")&gt;0,"Sim","Não"))</f>
        <v/>
      </c>
      <c r="O291" s="7" t="str">
        <f>IF(H291="","",IFERROR(INDEX(CONSULTAS!$L:$L,MATCH(H291&amp;"#GR",CONSULTAS!$T:$T,0)),"—"))</f>
        <v/>
      </c>
      <c r="P291" s="13" t="str">
        <f>IF(H291="","",IFERROR(INDEX(CONSULTAS!$Q:$Q,MATCH(H291&amp;"#GR",CONSULTAS!$T:$T,0)),""))</f>
        <v/>
      </c>
      <c r="Q291" s="7" t="str">
        <f>IF(H291="","",IF(COUNTIFS(CONSULTAS!$C$2:$C$2000,H291,CONSULTAS!$E$2:$E$2000,"Seguradora",CONSULTAS!$S$2:$S$2000,"Sim")&gt;0,"Sim","Não"))</f>
        <v/>
      </c>
      <c r="R291" s="7" t="str">
        <f>IF(H291="","",IFERROR(INDEX(CONSULTAS!$L:$L,MATCH(H291&amp;"#Seguradora",CONSULTAS!$T:$T,0)),"—"))</f>
        <v/>
      </c>
      <c r="S291" s="13" t="str">
        <f>IF(H291="","",IFERROR(INDEX(CONSULTAS!$Q:$Q,MATCH(H291&amp;"#Seguradora",CONSULTAS!$T:$T,0)),""))</f>
        <v/>
      </c>
      <c r="T291" s="10" t="str">
        <f>IF(H291="","",IFERROR(INDEX(CONSULTAS!$N:$N,MATCH(H291&amp;"#GR",CONSULTAS!$T:$T,0)),""))</f>
        <v/>
      </c>
      <c r="U291" s="7" t="str">
        <f>IF(K291="","N/A",IF(AND(COUNTIFS(CONSULTAS!$C$2:$C$2000,K291,CONSULTAS!$E$2:$E$2000,"GR",CONSULTAS!$S$2:$S$2000,"Sim")&gt;0,COUNTIFS(CONSULTAS!$C$2:$C$2000,K291,CONSULTAS!$E$2:$E$2000,"Seguradora",CONSULTAS!$S$2:$S$2000,"Sim")&gt;0),"Sim","Não"))</f>
        <v>N/A</v>
      </c>
      <c r="V291" s="7" t="str">
        <f>IF(C291="","",IFERROR(INDEX(VEICULOS!$X:$X,MATCH(C291,VEICULOS!$A:$A,0)),"Não"))</f>
        <v/>
      </c>
      <c r="W291" s="7"/>
      <c r="X291" s="7"/>
      <c r="Y291" s="7"/>
      <c r="Z291" s="10"/>
      <c r="AA291" s="7"/>
      <c r="AB291" s="10" t="str">
        <f t="shared" si="68"/>
        <v/>
      </c>
      <c r="AC291" s="7">
        <f>IF(OR(Y291="",AB291=""),0,SUMPRODUCT((PGR_REGRAS!$C$2:$C$61=Y291)*(PGR_REGRAS!$D$2:$D$61&lt;=AB291)*(PGR_REGRAS!$E$2:$E$61&gt;=AB291)*(PGR_REGRAS!$C$2:$C$61&lt;&gt;"")*ROW(PGR_REGRAS!$C$2:$C$61)))</f>
        <v>0</v>
      </c>
      <c r="AD291" s="7" t="str">
        <f>IF(AC291=0,IF(Y291="","","Sem regra - consultar seguradora"),INDEX(PGR_REGRAS!$A:$A,AC291))</f>
        <v/>
      </c>
      <c r="AE291" s="7" t="str">
        <f>IF(AC291=0,"",INDEX(PGR_REGRAS!$T:$T,AC291))</f>
        <v/>
      </c>
      <c r="AF291" s="7" t="str">
        <f>IF(AC291=0,"",INDEX(PGR_REGRAS!$I:$I,AC291))</f>
        <v/>
      </c>
      <c r="AG291" s="7" t="str">
        <f>IF(AC291=0,"",INDEX(PGR_REGRAS!$K:$K,AC291))</f>
        <v/>
      </c>
      <c r="AH291" s="7" t="str">
        <f t="shared" si="69"/>
        <v/>
      </c>
      <c r="AI291" s="7"/>
      <c r="AJ291" s="7"/>
      <c r="AK291" s="7"/>
      <c r="AL291" s="7"/>
      <c r="AM291" s="7"/>
      <c r="AN291" s="7"/>
      <c r="AO291" s="13"/>
      <c r="AP291" s="12"/>
      <c r="AQ291" s="12"/>
      <c r="AR291" s="7" t="str">
        <f>IF(C291="","",IFERROR(INDEX(RASTREADORES!$F:$F,MATCH(C291&amp;"#Principal",RASTREADORES!$Y:$Y,0))&amp;" ("&amp;INDEX(RASTREADORES!$G:$G,MATCH(C291&amp;"#Principal",RASTREADORES!$Y:$Y,0))&amp;")","Sem rastreador principal"))</f>
        <v/>
      </c>
      <c r="AS291" s="7" t="str">
        <f>IF(C291="","",IFERROR(INDEX(RASTREADORES!$H:$H,MATCH(C291&amp;"#Principal",RASTREADORES!$Y:$Y,0)),"—"))</f>
        <v/>
      </c>
      <c r="AT291" s="7" t="str">
        <f>IF(C291="","",IFERROR(INDEX(RASTREADORES!$A:$A,MATCH(C291&amp;"#Redundante",RASTREADORES!$Y:$Y,0)),IFERROR(INDEX(RASTREADORES!$A:$A,MATCH(C291&amp;"#Isca retornável",RASTREADORES!$Y:$Y,0)),IFERROR(INDEX(RASTREADORES!$A:$A,MATCH(C291&amp;"#Isca descartável",RASTREADORES!$Y:$Y,0)),"Nenhum"))))</f>
        <v/>
      </c>
      <c r="AU291" s="7" t="str">
        <f>IF(C291="","",IFERROR(INDEX(RASTREADORES!$L:$L,MATCH(C291&amp;"#Principal",RASTREADORES!$Y:$Y,0)),""))</f>
        <v/>
      </c>
      <c r="AV291" s="7" t="str">
        <f>IF(C291="","",IF(COUNTIFS(ESPELHAMENTOS!$B$2:$B$2000,C291,ESPELHAMENTOS!$O$2:$O$2000,"Sim")&gt;0,"Sim","Não"))</f>
        <v/>
      </c>
      <c r="AW291" s="7" t="str">
        <f>IF(C291="","",COUNTIFS(ESPELHAMENTOS!$B$2:$B$2000,C291,ESPELHAMENTOS!$O$2:$O$2000,"Sim"))</f>
        <v/>
      </c>
      <c r="AX291" s="7" t="str">
        <f>IF(C291="","",IF(COUNTIFS(ESPELHAMENTOS!$B$2:$B$2000,C291,ESPELHAMENTOS!$O$2:$O$2000,"Sim",ESPELHAMENTOS!$E$2:$E$2000,"GR transportadora")&gt;0,"Sim","Não"))</f>
        <v/>
      </c>
      <c r="AY291" s="7" t="str">
        <f>IF(OR(AQ291="",C291=""),"",IFERROR(ROUND((AQ291-SUMPRODUCT(MIN((ESPELHAMENTOS!$C$2:$C$2000=A291)*ESPELHAMENTOS!$H$2:$H$2000+(ESPELHAMENTOS!$C$2:$C$2000&lt;&gt;A291)*99999)))*24,1),""))</f>
        <v/>
      </c>
      <c r="AZ291" s="7" t="str">
        <f ca="1">IF(C291="","",IF(COUNTIFS(CHECKLISTS!$B$2:$B$2000,C291,CHECKLISTS!$AH$2:$AH$2000,"Válido",CHECKLISTS!$AG$2:$AG$2000,"&gt;="&amp;INT(IF(AO291="",TODAY(),AO291)))+COUNTIFS(CHECKLISTS!$B$2:$B$2000,C291,CHECKLISTS!$AH$2:$AH$2000,"Vence &lt;=7d",CHECKLISTS!$AG$2:$AG$2000,"&gt;="&amp;INT(IF(AO291="",TODAY(),AO291)))&gt;0,"Sim","Não"))</f>
        <v/>
      </c>
      <c r="BA291" s="13" t="str">
        <f>IF(C291="","",IF(COUNTIFS(CHECKLISTS!$B$2:$B$2000,C291,CHECKLISTS!$AF$2:$AF$2000,"Aprovado")=0,"",SUMPRODUCT(MAX((CHECKLISTS!$B$2:$B$2000=C291)*CHECKLISTS!$AG$2:$AG$2000))))</f>
        <v/>
      </c>
      <c r="BB291" s="7" t="str">
        <f>IF(A291="","",IF(COUNTIFS(SMP!$B$2:$B$2000,A291,SMP!$I$2:$I$2000,"Liberada")+COUNTIFS(SMP!$B$2:$B$2000,A291,SMP!$I$2:$I$2000,"Em andamento")+COUNTIFS(SMP!$B$2:$B$2000,A291,SMP!$I$2:$I$2000,"Finalizada")&gt;0,"Sim","Não"))</f>
        <v/>
      </c>
      <c r="BC291" s="7" t="str">
        <f>IF(A291="","",IFERROR(INDEX(SMP!$A:$A,MATCH(A291,SMP!$B:$B,0)),"—"))</f>
        <v/>
      </c>
      <c r="BD291" s="7" t="str">
        <f>IF(A291="","",IFERROR(INDEX(SMP!$I:$I,MATCH(A291,SMP!$B:$B,0)),"Não aberta"))</f>
        <v/>
      </c>
      <c r="BE291" s="7" t="str">
        <f>IF(A291="","",IFERROR(INDEX(SMP!$D:$D,MATCH(A291,SMP!$B:$B,0)),""))</f>
        <v/>
      </c>
      <c r="BF291" s="7" t="str">
        <f>IF(A291="","",IF(COUNTIFS(AVERBACOES!$B$2:$B$2000,A291,AVERBACOES!$Q$2:$Q$2000,"Averbado completo")+COUNTIFS(AVERBACOES!$B$2:$B$2000,A291,AVERBACOES!$Q$2:$Q$2000,"Averbado CRT")+COUNTIFS(AVERBACOES!$B$2:$B$2000,A291,AVERBACOES!$Q$2:$Q$2000,"Averbado CT-e")+COUNTIFS(AVERBACOES!$B$2:$B$2000,A291,AVERBACOES!$Q$2:$Q$2000,"Averbado MDF-e")+COUNTIFS(AVERBACOES!$B$2:$B$2000,A291,AVERBACOES!$Q$2:$Q$2000,"Averbado pelo embarcador")&gt;0,"Sim","Não"))</f>
        <v/>
      </c>
      <c r="BG291" s="7" t="str">
        <f>IF(A291="","",IFERROR(INDEX(AVERBACOES!$L:$L,MATCH(A291,AVERBACOES!$B:$B,0)),"—"))</f>
        <v/>
      </c>
      <c r="BH291" s="7"/>
      <c r="BI291" s="7"/>
      <c r="BJ291" s="7"/>
      <c r="BK291" s="7"/>
      <c r="BL291" s="7"/>
      <c r="BM291" s="7">
        <f t="shared" si="70"/>
        <v>0</v>
      </c>
      <c r="BN291" s="7" t="str">
        <f t="shared" si="71"/>
        <v/>
      </c>
      <c r="BO291" s="7" t="str">
        <f t="shared" si="72"/>
        <v/>
      </c>
      <c r="BP291" s="7" t="str">
        <f t="shared" si="73"/>
        <v/>
      </c>
      <c r="BQ291" s="7" t="str">
        <f t="shared" si="74"/>
        <v/>
      </c>
      <c r="BR291" s="12"/>
      <c r="BS291" s="7" t="str">
        <f t="shared" si="75"/>
        <v/>
      </c>
      <c r="BT291" s="7" t="str">
        <f>IF(C291="","",IF(BV291=0,"Sem posição registrada",IFERROR(INDEX(POSICOES!$E:$E,MATCH(C291&amp;"#"&amp;ROUND(BV291*1440,0),POSICOES!$R:$R,0)),"?")))</f>
        <v/>
      </c>
      <c r="BU291" s="7" t="str">
        <f>IF(OR(C291="",BV291=0),"",IFERROR(INDEX(POSICOES!$F:$F,MATCH(C291&amp;"#"&amp;ROUND(BV291*1440,0),POSICOES!$R:$R,0))&amp;"/"&amp;INDEX(POSICOES!$G:$G,MATCH(C291&amp;"#"&amp;ROUND(BV291*1440,0),POSICOES!$R:$R,0))&amp;" - "&amp;INDEX(POSICOES!$H:$H,MATCH(C291&amp;"#"&amp;ROUND(BV291*1440,0),POSICOES!$R:$R,0)),""))</f>
        <v/>
      </c>
      <c r="BV291" s="14">
        <f>IF(C291="",0,SUMPRODUCT(MAX((POSICOES!$C$2:$C$3000=C291)*POSICOES!$B$2:$B$3000)))</f>
        <v>0</v>
      </c>
      <c r="BW291" s="7" t="str">
        <f t="shared" ca="1" si="76"/>
        <v/>
      </c>
      <c r="BX291" s="7" t="str">
        <f t="shared" ca="1" si="77"/>
        <v/>
      </c>
      <c r="BY291" s="12"/>
      <c r="BZ291" s="12"/>
      <c r="CA291" s="7" t="str">
        <f>IF(A291="","",IF(COUNTIFS(FRONTEIRA!$B$2:$B$2000,A291,FRONTEIRA!$AA$2:$AA$2000,"Sim")=0,"",ROUND(SUMIFS(FRONTEIRA!$Y$2:$Y$2000,FRONTEIRA!$B$2:$B$2000,A291,FRONTEIRA!$AA$2:$AA$2000,"Sim"),1)))</f>
        <v/>
      </c>
      <c r="CB291" s="7" t="str">
        <f>IF(A291="","",IFERROR(INDEX(FRONTEIRA!$L:$L,MATCH(A291,FRONTEIRA!$B:$B,0)),""))</f>
        <v/>
      </c>
      <c r="CC291" s="7" t="str">
        <f>IF(A291="","",IF(COUNTIFS(OCORRENCIAS!$B$2:$B$2000,A291,OCORRENCIAS!$Z$2:$Z$2000,"Sim")&gt;0,"Sim","Não"))</f>
        <v/>
      </c>
      <c r="CD291" s="7" t="str">
        <f t="shared" si="78"/>
        <v/>
      </c>
      <c r="CE291" s="7"/>
      <c r="CF291" s="7" t="str">
        <f t="shared" ca="1" si="79"/>
        <v xml:space="preserve">Motorista GR; Motorista seguradora; Veículo GR; Checklist; Espelhamento; SMP; Averbação; </v>
      </c>
      <c r="CG291" s="7" t="str">
        <f t="shared" si="80"/>
        <v/>
      </c>
      <c r="CH291" s="7" t="str">
        <f t="shared" si="81"/>
        <v/>
      </c>
      <c r="CI291" s="7" t="str">
        <f t="shared" si="82"/>
        <v>Não</v>
      </c>
      <c r="CJ291" s="7" t="str">
        <f t="shared" si="83"/>
        <v/>
      </c>
      <c r="CK291" s="7"/>
      <c r="CL291" s="7"/>
      <c r="CM291" s="7"/>
      <c r="CN291" s="12"/>
      <c r="CO291" s="7"/>
      <c r="CP291" s="7" t="str">
        <f t="shared" ca="1" si="84"/>
        <v/>
      </c>
    </row>
    <row r="292" spans="1:94" x14ac:dyDescent="0.25">
      <c r="A292" s="7"/>
      <c r="B292" s="12"/>
      <c r="C292" s="7"/>
      <c r="D292" s="7"/>
      <c r="E292" s="7"/>
      <c r="F292" s="7" t="str">
        <f>IF(C292="","",IFERROR(INDEX(VEICULOS!$C:$C,MATCH(C292,VEICULOS!$A:$A,0)),"?")&amp;IF(D292="",""," + "&amp;IFERROR(INDEX(VEICULOS!$C:$C,MATCH(D292,VEICULOS!$A:$A,0)),"?"))&amp;IF(E292="",""," + "&amp;IFERROR(INDEX(VEICULOS!$C:$C,MATCH(E292,VEICULOS!$A:$A,0)),"?")))</f>
        <v/>
      </c>
      <c r="G292" s="7" t="str">
        <f>IF(C292="","",IFERROR(INDEX(VEICULOS!$I:$I,MATCH(C292,VEICULOS!$A:$A,0)),"Não cadastrado"))</f>
        <v/>
      </c>
      <c r="H292" s="7"/>
      <c r="I292" s="7" t="str">
        <f>IF(H292="","",IFERROR(INDEX(MOTORISTAS!$B:$B,MATCH(H292,MOTORISTAS!$A:$A,0)),"Não cadastrado"))</f>
        <v/>
      </c>
      <c r="J292" s="7"/>
      <c r="K292" s="7"/>
      <c r="L292" s="7" t="str">
        <f>IF(K292="","",IFERROR(INDEX(MOTORISTAS!$B:$B,MATCH(K292,MOTORISTAS!$A:$A,0)),"Não cadastrado"))</f>
        <v/>
      </c>
      <c r="M292" s="7" t="str">
        <f>IF(H292="","",IFERROR(INDEX(MOTORISTAS!$AA:$AA,MATCH(H292,MOTORISTAS!$A:$A,0)),"Não cadastrado"))</f>
        <v/>
      </c>
      <c r="N292" s="7" t="str">
        <f>IF(H292="","",IF(COUNTIFS(CONSULTAS!$C$2:$C$2000,H292,CONSULTAS!$E$2:$E$2000,"GR",CONSULTAS!$S$2:$S$2000,"Sim")&gt;0,"Sim","Não"))</f>
        <v/>
      </c>
      <c r="O292" s="7" t="str">
        <f>IF(H292="","",IFERROR(INDEX(CONSULTAS!$L:$L,MATCH(H292&amp;"#GR",CONSULTAS!$T:$T,0)),"—"))</f>
        <v/>
      </c>
      <c r="P292" s="13" t="str">
        <f>IF(H292="","",IFERROR(INDEX(CONSULTAS!$Q:$Q,MATCH(H292&amp;"#GR",CONSULTAS!$T:$T,0)),""))</f>
        <v/>
      </c>
      <c r="Q292" s="7" t="str">
        <f>IF(H292="","",IF(COUNTIFS(CONSULTAS!$C$2:$C$2000,H292,CONSULTAS!$E$2:$E$2000,"Seguradora",CONSULTAS!$S$2:$S$2000,"Sim")&gt;0,"Sim","Não"))</f>
        <v/>
      </c>
      <c r="R292" s="7" t="str">
        <f>IF(H292="","",IFERROR(INDEX(CONSULTAS!$L:$L,MATCH(H292&amp;"#Seguradora",CONSULTAS!$T:$T,0)),"—"))</f>
        <v/>
      </c>
      <c r="S292" s="13" t="str">
        <f>IF(H292="","",IFERROR(INDEX(CONSULTAS!$Q:$Q,MATCH(H292&amp;"#Seguradora",CONSULTAS!$T:$T,0)),""))</f>
        <v/>
      </c>
      <c r="T292" s="10" t="str">
        <f>IF(H292="","",IFERROR(INDEX(CONSULTAS!$N:$N,MATCH(H292&amp;"#GR",CONSULTAS!$T:$T,0)),""))</f>
        <v/>
      </c>
      <c r="U292" s="7" t="str">
        <f>IF(K292="","N/A",IF(AND(COUNTIFS(CONSULTAS!$C$2:$C$2000,K292,CONSULTAS!$E$2:$E$2000,"GR",CONSULTAS!$S$2:$S$2000,"Sim")&gt;0,COUNTIFS(CONSULTAS!$C$2:$C$2000,K292,CONSULTAS!$E$2:$E$2000,"Seguradora",CONSULTAS!$S$2:$S$2000,"Sim")&gt;0),"Sim","Não"))</f>
        <v>N/A</v>
      </c>
      <c r="V292" s="7" t="str">
        <f>IF(C292="","",IFERROR(INDEX(VEICULOS!$X:$X,MATCH(C292,VEICULOS!$A:$A,0)),"Não"))</f>
        <v/>
      </c>
      <c r="W292" s="7"/>
      <c r="X292" s="7"/>
      <c r="Y292" s="7"/>
      <c r="Z292" s="10"/>
      <c r="AA292" s="7"/>
      <c r="AB292" s="10" t="str">
        <f t="shared" si="68"/>
        <v/>
      </c>
      <c r="AC292" s="7">
        <f>IF(OR(Y292="",AB292=""),0,SUMPRODUCT((PGR_REGRAS!$C$2:$C$61=Y292)*(PGR_REGRAS!$D$2:$D$61&lt;=AB292)*(PGR_REGRAS!$E$2:$E$61&gt;=AB292)*(PGR_REGRAS!$C$2:$C$61&lt;&gt;"")*ROW(PGR_REGRAS!$C$2:$C$61)))</f>
        <v>0</v>
      </c>
      <c r="AD292" s="7" t="str">
        <f>IF(AC292=0,IF(Y292="","","Sem regra - consultar seguradora"),INDEX(PGR_REGRAS!$A:$A,AC292))</f>
        <v/>
      </c>
      <c r="AE292" s="7" t="str">
        <f>IF(AC292=0,"",INDEX(PGR_REGRAS!$T:$T,AC292))</f>
        <v/>
      </c>
      <c r="AF292" s="7" t="str">
        <f>IF(AC292=0,"",INDEX(PGR_REGRAS!$I:$I,AC292))</f>
        <v/>
      </c>
      <c r="AG292" s="7" t="str">
        <f>IF(AC292=0,"",INDEX(PGR_REGRAS!$K:$K,AC292))</f>
        <v/>
      </c>
      <c r="AH292" s="7" t="str">
        <f t="shared" si="69"/>
        <v/>
      </c>
      <c r="AI292" s="7"/>
      <c r="AJ292" s="7"/>
      <c r="AK292" s="7"/>
      <c r="AL292" s="7"/>
      <c r="AM292" s="7"/>
      <c r="AN292" s="7"/>
      <c r="AO292" s="13"/>
      <c r="AP292" s="12"/>
      <c r="AQ292" s="12"/>
      <c r="AR292" s="7" t="str">
        <f>IF(C292="","",IFERROR(INDEX(RASTREADORES!$F:$F,MATCH(C292&amp;"#Principal",RASTREADORES!$Y:$Y,0))&amp;" ("&amp;INDEX(RASTREADORES!$G:$G,MATCH(C292&amp;"#Principal",RASTREADORES!$Y:$Y,0))&amp;")","Sem rastreador principal"))</f>
        <v/>
      </c>
      <c r="AS292" s="7" t="str">
        <f>IF(C292="","",IFERROR(INDEX(RASTREADORES!$H:$H,MATCH(C292&amp;"#Principal",RASTREADORES!$Y:$Y,0)),"—"))</f>
        <v/>
      </c>
      <c r="AT292" s="7" t="str">
        <f>IF(C292="","",IFERROR(INDEX(RASTREADORES!$A:$A,MATCH(C292&amp;"#Redundante",RASTREADORES!$Y:$Y,0)),IFERROR(INDEX(RASTREADORES!$A:$A,MATCH(C292&amp;"#Isca retornável",RASTREADORES!$Y:$Y,0)),IFERROR(INDEX(RASTREADORES!$A:$A,MATCH(C292&amp;"#Isca descartável",RASTREADORES!$Y:$Y,0)),"Nenhum"))))</f>
        <v/>
      </c>
      <c r="AU292" s="7" t="str">
        <f>IF(C292="","",IFERROR(INDEX(RASTREADORES!$L:$L,MATCH(C292&amp;"#Principal",RASTREADORES!$Y:$Y,0)),""))</f>
        <v/>
      </c>
      <c r="AV292" s="7" t="str">
        <f>IF(C292="","",IF(COUNTIFS(ESPELHAMENTOS!$B$2:$B$2000,C292,ESPELHAMENTOS!$O$2:$O$2000,"Sim")&gt;0,"Sim","Não"))</f>
        <v/>
      </c>
      <c r="AW292" s="7" t="str">
        <f>IF(C292="","",COUNTIFS(ESPELHAMENTOS!$B$2:$B$2000,C292,ESPELHAMENTOS!$O$2:$O$2000,"Sim"))</f>
        <v/>
      </c>
      <c r="AX292" s="7" t="str">
        <f>IF(C292="","",IF(COUNTIFS(ESPELHAMENTOS!$B$2:$B$2000,C292,ESPELHAMENTOS!$O$2:$O$2000,"Sim",ESPELHAMENTOS!$E$2:$E$2000,"GR transportadora")&gt;0,"Sim","Não"))</f>
        <v/>
      </c>
      <c r="AY292" s="7" t="str">
        <f>IF(OR(AQ292="",C292=""),"",IFERROR(ROUND((AQ292-SUMPRODUCT(MIN((ESPELHAMENTOS!$C$2:$C$2000=A292)*ESPELHAMENTOS!$H$2:$H$2000+(ESPELHAMENTOS!$C$2:$C$2000&lt;&gt;A292)*99999)))*24,1),""))</f>
        <v/>
      </c>
      <c r="AZ292" s="7" t="str">
        <f ca="1">IF(C292="","",IF(COUNTIFS(CHECKLISTS!$B$2:$B$2000,C292,CHECKLISTS!$AH$2:$AH$2000,"Válido",CHECKLISTS!$AG$2:$AG$2000,"&gt;="&amp;INT(IF(AO292="",TODAY(),AO292)))+COUNTIFS(CHECKLISTS!$B$2:$B$2000,C292,CHECKLISTS!$AH$2:$AH$2000,"Vence &lt;=7d",CHECKLISTS!$AG$2:$AG$2000,"&gt;="&amp;INT(IF(AO292="",TODAY(),AO292)))&gt;0,"Sim","Não"))</f>
        <v/>
      </c>
      <c r="BA292" s="13" t="str">
        <f>IF(C292="","",IF(COUNTIFS(CHECKLISTS!$B$2:$B$2000,C292,CHECKLISTS!$AF$2:$AF$2000,"Aprovado")=0,"",SUMPRODUCT(MAX((CHECKLISTS!$B$2:$B$2000=C292)*CHECKLISTS!$AG$2:$AG$2000))))</f>
        <v/>
      </c>
      <c r="BB292" s="7" t="str">
        <f>IF(A292="","",IF(COUNTIFS(SMP!$B$2:$B$2000,A292,SMP!$I$2:$I$2000,"Liberada")+COUNTIFS(SMP!$B$2:$B$2000,A292,SMP!$I$2:$I$2000,"Em andamento")+COUNTIFS(SMP!$B$2:$B$2000,A292,SMP!$I$2:$I$2000,"Finalizada")&gt;0,"Sim","Não"))</f>
        <v/>
      </c>
      <c r="BC292" s="7" t="str">
        <f>IF(A292="","",IFERROR(INDEX(SMP!$A:$A,MATCH(A292,SMP!$B:$B,0)),"—"))</f>
        <v/>
      </c>
      <c r="BD292" s="7" t="str">
        <f>IF(A292="","",IFERROR(INDEX(SMP!$I:$I,MATCH(A292,SMP!$B:$B,0)),"Não aberta"))</f>
        <v/>
      </c>
      <c r="BE292" s="7" t="str">
        <f>IF(A292="","",IFERROR(INDEX(SMP!$D:$D,MATCH(A292,SMP!$B:$B,0)),""))</f>
        <v/>
      </c>
      <c r="BF292" s="7" t="str">
        <f>IF(A292="","",IF(COUNTIFS(AVERBACOES!$B$2:$B$2000,A292,AVERBACOES!$Q$2:$Q$2000,"Averbado completo")+COUNTIFS(AVERBACOES!$B$2:$B$2000,A292,AVERBACOES!$Q$2:$Q$2000,"Averbado CRT")+COUNTIFS(AVERBACOES!$B$2:$B$2000,A292,AVERBACOES!$Q$2:$Q$2000,"Averbado CT-e")+COUNTIFS(AVERBACOES!$B$2:$B$2000,A292,AVERBACOES!$Q$2:$Q$2000,"Averbado MDF-e")+COUNTIFS(AVERBACOES!$B$2:$B$2000,A292,AVERBACOES!$Q$2:$Q$2000,"Averbado pelo embarcador")&gt;0,"Sim","Não"))</f>
        <v/>
      </c>
      <c r="BG292" s="7" t="str">
        <f>IF(A292="","",IFERROR(INDEX(AVERBACOES!$L:$L,MATCH(A292,AVERBACOES!$B:$B,0)),"—"))</f>
        <v/>
      </c>
      <c r="BH292" s="7"/>
      <c r="BI292" s="7"/>
      <c r="BJ292" s="7"/>
      <c r="BK292" s="7"/>
      <c r="BL292" s="7"/>
      <c r="BM292" s="7">
        <f t="shared" si="70"/>
        <v>0</v>
      </c>
      <c r="BN292" s="7" t="str">
        <f t="shared" si="71"/>
        <v/>
      </c>
      <c r="BO292" s="7" t="str">
        <f t="shared" si="72"/>
        <v/>
      </c>
      <c r="BP292" s="7" t="str">
        <f t="shared" si="73"/>
        <v/>
      </c>
      <c r="BQ292" s="7" t="str">
        <f t="shared" si="74"/>
        <v/>
      </c>
      <c r="BR292" s="12"/>
      <c r="BS292" s="7" t="str">
        <f t="shared" si="75"/>
        <v/>
      </c>
      <c r="BT292" s="7" t="str">
        <f>IF(C292="","",IF(BV292=0,"Sem posição registrada",IFERROR(INDEX(POSICOES!$E:$E,MATCH(C292&amp;"#"&amp;ROUND(BV292*1440,0),POSICOES!$R:$R,0)),"?")))</f>
        <v/>
      </c>
      <c r="BU292" s="7" t="str">
        <f>IF(OR(C292="",BV292=0),"",IFERROR(INDEX(POSICOES!$F:$F,MATCH(C292&amp;"#"&amp;ROUND(BV292*1440,0),POSICOES!$R:$R,0))&amp;"/"&amp;INDEX(POSICOES!$G:$G,MATCH(C292&amp;"#"&amp;ROUND(BV292*1440,0),POSICOES!$R:$R,0))&amp;" - "&amp;INDEX(POSICOES!$H:$H,MATCH(C292&amp;"#"&amp;ROUND(BV292*1440,0),POSICOES!$R:$R,0)),""))</f>
        <v/>
      </c>
      <c r="BV292" s="14">
        <f>IF(C292="",0,SUMPRODUCT(MAX((POSICOES!$C$2:$C$3000=C292)*POSICOES!$B$2:$B$3000)))</f>
        <v>0</v>
      </c>
      <c r="BW292" s="7" t="str">
        <f t="shared" ca="1" si="76"/>
        <v/>
      </c>
      <c r="BX292" s="7" t="str">
        <f t="shared" ca="1" si="77"/>
        <v/>
      </c>
      <c r="BY292" s="12"/>
      <c r="BZ292" s="12"/>
      <c r="CA292" s="7" t="str">
        <f>IF(A292="","",IF(COUNTIFS(FRONTEIRA!$B$2:$B$2000,A292,FRONTEIRA!$AA$2:$AA$2000,"Sim")=0,"",ROUND(SUMIFS(FRONTEIRA!$Y$2:$Y$2000,FRONTEIRA!$B$2:$B$2000,A292,FRONTEIRA!$AA$2:$AA$2000,"Sim"),1)))</f>
        <v/>
      </c>
      <c r="CB292" s="7" t="str">
        <f>IF(A292="","",IFERROR(INDEX(FRONTEIRA!$L:$L,MATCH(A292,FRONTEIRA!$B:$B,0)),""))</f>
        <v/>
      </c>
      <c r="CC292" s="7" t="str">
        <f>IF(A292="","",IF(COUNTIFS(OCORRENCIAS!$B$2:$B$2000,A292,OCORRENCIAS!$Z$2:$Z$2000,"Sim")&gt;0,"Sim","Não"))</f>
        <v/>
      </c>
      <c r="CD292" s="7" t="str">
        <f t="shared" si="78"/>
        <v/>
      </c>
      <c r="CE292" s="7"/>
      <c r="CF292" s="7" t="str">
        <f t="shared" ca="1" si="79"/>
        <v xml:space="preserve">Motorista GR; Motorista seguradora; Veículo GR; Checklist; Espelhamento; SMP; Averbação; </v>
      </c>
      <c r="CG292" s="7" t="str">
        <f t="shared" si="80"/>
        <v/>
      </c>
      <c r="CH292" s="7" t="str">
        <f t="shared" si="81"/>
        <v/>
      </c>
      <c r="CI292" s="7" t="str">
        <f t="shared" si="82"/>
        <v>Não</v>
      </c>
      <c r="CJ292" s="7" t="str">
        <f t="shared" si="83"/>
        <v/>
      </c>
      <c r="CK292" s="7"/>
      <c r="CL292" s="7"/>
      <c r="CM292" s="7"/>
      <c r="CN292" s="12"/>
      <c r="CO292" s="7"/>
      <c r="CP292" s="7" t="str">
        <f t="shared" ca="1" si="84"/>
        <v/>
      </c>
    </row>
    <row r="293" spans="1:94" x14ac:dyDescent="0.25">
      <c r="A293" s="7"/>
      <c r="B293" s="12"/>
      <c r="C293" s="7"/>
      <c r="D293" s="7"/>
      <c r="E293" s="7"/>
      <c r="F293" s="7" t="str">
        <f>IF(C293="","",IFERROR(INDEX(VEICULOS!$C:$C,MATCH(C293,VEICULOS!$A:$A,0)),"?")&amp;IF(D293="",""," + "&amp;IFERROR(INDEX(VEICULOS!$C:$C,MATCH(D293,VEICULOS!$A:$A,0)),"?"))&amp;IF(E293="",""," + "&amp;IFERROR(INDEX(VEICULOS!$C:$C,MATCH(E293,VEICULOS!$A:$A,0)),"?")))</f>
        <v/>
      </c>
      <c r="G293" s="7" t="str">
        <f>IF(C293="","",IFERROR(INDEX(VEICULOS!$I:$I,MATCH(C293,VEICULOS!$A:$A,0)),"Não cadastrado"))</f>
        <v/>
      </c>
      <c r="H293" s="7"/>
      <c r="I293" s="7" t="str">
        <f>IF(H293="","",IFERROR(INDEX(MOTORISTAS!$B:$B,MATCH(H293,MOTORISTAS!$A:$A,0)),"Não cadastrado"))</f>
        <v/>
      </c>
      <c r="J293" s="7"/>
      <c r="K293" s="7"/>
      <c r="L293" s="7" t="str">
        <f>IF(K293="","",IFERROR(INDEX(MOTORISTAS!$B:$B,MATCH(K293,MOTORISTAS!$A:$A,0)),"Não cadastrado"))</f>
        <v/>
      </c>
      <c r="M293" s="7" t="str">
        <f>IF(H293="","",IFERROR(INDEX(MOTORISTAS!$AA:$AA,MATCH(H293,MOTORISTAS!$A:$A,0)),"Não cadastrado"))</f>
        <v/>
      </c>
      <c r="N293" s="7" t="str">
        <f>IF(H293="","",IF(COUNTIFS(CONSULTAS!$C$2:$C$2000,H293,CONSULTAS!$E$2:$E$2000,"GR",CONSULTAS!$S$2:$S$2000,"Sim")&gt;0,"Sim","Não"))</f>
        <v/>
      </c>
      <c r="O293" s="7" t="str">
        <f>IF(H293="","",IFERROR(INDEX(CONSULTAS!$L:$L,MATCH(H293&amp;"#GR",CONSULTAS!$T:$T,0)),"—"))</f>
        <v/>
      </c>
      <c r="P293" s="13" t="str">
        <f>IF(H293="","",IFERROR(INDEX(CONSULTAS!$Q:$Q,MATCH(H293&amp;"#GR",CONSULTAS!$T:$T,0)),""))</f>
        <v/>
      </c>
      <c r="Q293" s="7" t="str">
        <f>IF(H293="","",IF(COUNTIFS(CONSULTAS!$C$2:$C$2000,H293,CONSULTAS!$E$2:$E$2000,"Seguradora",CONSULTAS!$S$2:$S$2000,"Sim")&gt;0,"Sim","Não"))</f>
        <v/>
      </c>
      <c r="R293" s="7" t="str">
        <f>IF(H293="","",IFERROR(INDEX(CONSULTAS!$L:$L,MATCH(H293&amp;"#Seguradora",CONSULTAS!$T:$T,0)),"—"))</f>
        <v/>
      </c>
      <c r="S293" s="13" t="str">
        <f>IF(H293="","",IFERROR(INDEX(CONSULTAS!$Q:$Q,MATCH(H293&amp;"#Seguradora",CONSULTAS!$T:$T,0)),""))</f>
        <v/>
      </c>
      <c r="T293" s="10" t="str">
        <f>IF(H293="","",IFERROR(INDEX(CONSULTAS!$N:$N,MATCH(H293&amp;"#GR",CONSULTAS!$T:$T,0)),""))</f>
        <v/>
      </c>
      <c r="U293" s="7" t="str">
        <f>IF(K293="","N/A",IF(AND(COUNTIFS(CONSULTAS!$C$2:$C$2000,K293,CONSULTAS!$E$2:$E$2000,"GR",CONSULTAS!$S$2:$S$2000,"Sim")&gt;0,COUNTIFS(CONSULTAS!$C$2:$C$2000,K293,CONSULTAS!$E$2:$E$2000,"Seguradora",CONSULTAS!$S$2:$S$2000,"Sim")&gt;0),"Sim","Não"))</f>
        <v>N/A</v>
      </c>
      <c r="V293" s="7" t="str">
        <f>IF(C293="","",IFERROR(INDEX(VEICULOS!$X:$X,MATCH(C293,VEICULOS!$A:$A,0)),"Não"))</f>
        <v/>
      </c>
      <c r="W293" s="7"/>
      <c r="X293" s="7"/>
      <c r="Y293" s="7"/>
      <c r="Z293" s="10"/>
      <c r="AA293" s="7"/>
      <c r="AB293" s="10" t="str">
        <f t="shared" si="68"/>
        <v/>
      </c>
      <c r="AC293" s="7">
        <f>IF(OR(Y293="",AB293=""),0,SUMPRODUCT((PGR_REGRAS!$C$2:$C$61=Y293)*(PGR_REGRAS!$D$2:$D$61&lt;=AB293)*(PGR_REGRAS!$E$2:$E$61&gt;=AB293)*(PGR_REGRAS!$C$2:$C$61&lt;&gt;"")*ROW(PGR_REGRAS!$C$2:$C$61)))</f>
        <v>0</v>
      </c>
      <c r="AD293" s="7" t="str">
        <f>IF(AC293=0,IF(Y293="","","Sem regra - consultar seguradora"),INDEX(PGR_REGRAS!$A:$A,AC293))</f>
        <v/>
      </c>
      <c r="AE293" s="7" t="str">
        <f>IF(AC293=0,"",INDEX(PGR_REGRAS!$T:$T,AC293))</f>
        <v/>
      </c>
      <c r="AF293" s="7" t="str">
        <f>IF(AC293=0,"",INDEX(PGR_REGRAS!$I:$I,AC293))</f>
        <v/>
      </c>
      <c r="AG293" s="7" t="str">
        <f>IF(AC293=0,"",INDEX(PGR_REGRAS!$K:$K,AC293))</f>
        <v/>
      </c>
      <c r="AH293" s="7" t="str">
        <f t="shared" si="69"/>
        <v/>
      </c>
      <c r="AI293" s="7"/>
      <c r="AJ293" s="7"/>
      <c r="AK293" s="7"/>
      <c r="AL293" s="7"/>
      <c r="AM293" s="7"/>
      <c r="AN293" s="7"/>
      <c r="AO293" s="13"/>
      <c r="AP293" s="12"/>
      <c r="AQ293" s="12"/>
      <c r="AR293" s="7" t="str">
        <f>IF(C293="","",IFERROR(INDEX(RASTREADORES!$F:$F,MATCH(C293&amp;"#Principal",RASTREADORES!$Y:$Y,0))&amp;" ("&amp;INDEX(RASTREADORES!$G:$G,MATCH(C293&amp;"#Principal",RASTREADORES!$Y:$Y,0))&amp;")","Sem rastreador principal"))</f>
        <v/>
      </c>
      <c r="AS293" s="7" t="str">
        <f>IF(C293="","",IFERROR(INDEX(RASTREADORES!$H:$H,MATCH(C293&amp;"#Principal",RASTREADORES!$Y:$Y,0)),"—"))</f>
        <v/>
      </c>
      <c r="AT293" s="7" t="str">
        <f>IF(C293="","",IFERROR(INDEX(RASTREADORES!$A:$A,MATCH(C293&amp;"#Redundante",RASTREADORES!$Y:$Y,0)),IFERROR(INDEX(RASTREADORES!$A:$A,MATCH(C293&amp;"#Isca retornável",RASTREADORES!$Y:$Y,0)),IFERROR(INDEX(RASTREADORES!$A:$A,MATCH(C293&amp;"#Isca descartável",RASTREADORES!$Y:$Y,0)),"Nenhum"))))</f>
        <v/>
      </c>
      <c r="AU293" s="7" t="str">
        <f>IF(C293="","",IFERROR(INDEX(RASTREADORES!$L:$L,MATCH(C293&amp;"#Principal",RASTREADORES!$Y:$Y,0)),""))</f>
        <v/>
      </c>
      <c r="AV293" s="7" t="str">
        <f>IF(C293="","",IF(COUNTIFS(ESPELHAMENTOS!$B$2:$B$2000,C293,ESPELHAMENTOS!$O$2:$O$2000,"Sim")&gt;0,"Sim","Não"))</f>
        <v/>
      </c>
      <c r="AW293" s="7" t="str">
        <f>IF(C293="","",COUNTIFS(ESPELHAMENTOS!$B$2:$B$2000,C293,ESPELHAMENTOS!$O$2:$O$2000,"Sim"))</f>
        <v/>
      </c>
      <c r="AX293" s="7" t="str">
        <f>IF(C293="","",IF(COUNTIFS(ESPELHAMENTOS!$B$2:$B$2000,C293,ESPELHAMENTOS!$O$2:$O$2000,"Sim",ESPELHAMENTOS!$E$2:$E$2000,"GR transportadora")&gt;0,"Sim","Não"))</f>
        <v/>
      </c>
      <c r="AY293" s="7" t="str">
        <f>IF(OR(AQ293="",C293=""),"",IFERROR(ROUND((AQ293-SUMPRODUCT(MIN((ESPELHAMENTOS!$C$2:$C$2000=A293)*ESPELHAMENTOS!$H$2:$H$2000+(ESPELHAMENTOS!$C$2:$C$2000&lt;&gt;A293)*99999)))*24,1),""))</f>
        <v/>
      </c>
      <c r="AZ293" s="7" t="str">
        <f ca="1">IF(C293="","",IF(COUNTIFS(CHECKLISTS!$B$2:$B$2000,C293,CHECKLISTS!$AH$2:$AH$2000,"Válido",CHECKLISTS!$AG$2:$AG$2000,"&gt;="&amp;INT(IF(AO293="",TODAY(),AO293)))+COUNTIFS(CHECKLISTS!$B$2:$B$2000,C293,CHECKLISTS!$AH$2:$AH$2000,"Vence &lt;=7d",CHECKLISTS!$AG$2:$AG$2000,"&gt;="&amp;INT(IF(AO293="",TODAY(),AO293)))&gt;0,"Sim","Não"))</f>
        <v/>
      </c>
      <c r="BA293" s="13" t="str">
        <f>IF(C293="","",IF(COUNTIFS(CHECKLISTS!$B$2:$B$2000,C293,CHECKLISTS!$AF$2:$AF$2000,"Aprovado")=0,"",SUMPRODUCT(MAX((CHECKLISTS!$B$2:$B$2000=C293)*CHECKLISTS!$AG$2:$AG$2000))))</f>
        <v/>
      </c>
      <c r="BB293" s="7" t="str">
        <f>IF(A293="","",IF(COUNTIFS(SMP!$B$2:$B$2000,A293,SMP!$I$2:$I$2000,"Liberada")+COUNTIFS(SMP!$B$2:$B$2000,A293,SMP!$I$2:$I$2000,"Em andamento")+COUNTIFS(SMP!$B$2:$B$2000,A293,SMP!$I$2:$I$2000,"Finalizada")&gt;0,"Sim","Não"))</f>
        <v/>
      </c>
      <c r="BC293" s="7" t="str">
        <f>IF(A293="","",IFERROR(INDEX(SMP!$A:$A,MATCH(A293,SMP!$B:$B,0)),"—"))</f>
        <v/>
      </c>
      <c r="BD293" s="7" t="str">
        <f>IF(A293="","",IFERROR(INDEX(SMP!$I:$I,MATCH(A293,SMP!$B:$B,0)),"Não aberta"))</f>
        <v/>
      </c>
      <c r="BE293" s="7" t="str">
        <f>IF(A293="","",IFERROR(INDEX(SMP!$D:$D,MATCH(A293,SMP!$B:$B,0)),""))</f>
        <v/>
      </c>
      <c r="BF293" s="7" t="str">
        <f>IF(A293="","",IF(COUNTIFS(AVERBACOES!$B$2:$B$2000,A293,AVERBACOES!$Q$2:$Q$2000,"Averbado completo")+COUNTIFS(AVERBACOES!$B$2:$B$2000,A293,AVERBACOES!$Q$2:$Q$2000,"Averbado CRT")+COUNTIFS(AVERBACOES!$B$2:$B$2000,A293,AVERBACOES!$Q$2:$Q$2000,"Averbado CT-e")+COUNTIFS(AVERBACOES!$B$2:$B$2000,A293,AVERBACOES!$Q$2:$Q$2000,"Averbado MDF-e")+COUNTIFS(AVERBACOES!$B$2:$B$2000,A293,AVERBACOES!$Q$2:$Q$2000,"Averbado pelo embarcador")&gt;0,"Sim","Não"))</f>
        <v/>
      </c>
      <c r="BG293" s="7" t="str">
        <f>IF(A293="","",IFERROR(INDEX(AVERBACOES!$L:$L,MATCH(A293,AVERBACOES!$B:$B,0)),"—"))</f>
        <v/>
      </c>
      <c r="BH293" s="7"/>
      <c r="BI293" s="7"/>
      <c r="BJ293" s="7"/>
      <c r="BK293" s="7"/>
      <c r="BL293" s="7"/>
      <c r="BM293" s="7">
        <f t="shared" si="70"/>
        <v>0</v>
      </c>
      <c r="BN293" s="7" t="str">
        <f t="shared" si="71"/>
        <v/>
      </c>
      <c r="BO293" s="7" t="str">
        <f t="shared" si="72"/>
        <v/>
      </c>
      <c r="BP293" s="7" t="str">
        <f t="shared" si="73"/>
        <v/>
      </c>
      <c r="BQ293" s="7" t="str">
        <f t="shared" si="74"/>
        <v/>
      </c>
      <c r="BR293" s="12"/>
      <c r="BS293" s="7" t="str">
        <f t="shared" si="75"/>
        <v/>
      </c>
      <c r="BT293" s="7" t="str">
        <f>IF(C293="","",IF(BV293=0,"Sem posição registrada",IFERROR(INDEX(POSICOES!$E:$E,MATCH(C293&amp;"#"&amp;ROUND(BV293*1440,0),POSICOES!$R:$R,0)),"?")))</f>
        <v/>
      </c>
      <c r="BU293" s="7" t="str">
        <f>IF(OR(C293="",BV293=0),"",IFERROR(INDEX(POSICOES!$F:$F,MATCH(C293&amp;"#"&amp;ROUND(BV293*1440,0),POSICOES!$R:$R,0))&amp;"/"&amp;INDEX(POSICOES!$G:$G,MATCH(C293&amp;"#"&amp;ROUND(BV293*1440,0),POSICOES!$R:$R,0))&amp;" - "&amp;INDEX(POSICOES!$H:$H,MATCH(C293&amp;"#"&amp;ROUND(BV293*1440,0),POSICOES!$R:$R,0)),""))</f>
        <v/>
      </c>
      <c r="BV293" s="14">
        <f>IF(C293="",0,SUMPRODUCT(MAX((POSICOES!$C$2:$C$3000=C293)*POSICOES!$B$2:$B$3000)))</f>
        <v>0</v>
      </c>
      <c r="BW293" s="7" t="str">
        <f t="shared" ca="1" si="76"/>
        <v/>
      </c>
      <c r="BX293" s="7" t="str">
        <f t="shared" ca="1" si="77"/>
        <v/>
      </c>
      <c r="BY293" s="12"/>
      <c r="BZ293" s="12"/>
      <c r="CA293" s="7" t="str">
        <f>IF(A293="","",IF(COUNTIFS(FRONTEIRA!$B$2:$B$2000,A293,FRONTEIRA!$AA$2:$AA$2000,"Sim")=0,"",ROUND(SUMIFS(FRONTEIRA!$Y$2:$Y$2000,FRONTEIRA!$B$2:$B$2000,A293,FRONTEIRA!$AA$2:$AA$2000,"Sim"),1)))</f>
        <v/>
      </c>
      <c r="CB293" s="7" t="str">
        <f>IF(A293="","",IFERROR(INDEX(FRONTEIRA!$L:$L,MATCH(A293,FRONTEIRA!$B:$B,0)),""))</f>
        <v/>
      </c>
      <c r="CC293" s="7" t="str">
        <f>IF(A293="","",IF(COUNTIFS(OCORRENCIAS!$B$2:$B$2000,A293,OCORRENCIAS!$Z$2:$Z$2000,"Sim")&gt;0,"Sim","Não"))</f>
        <v/>
      </c>
      <c r="CD293" s="7" t="str">
        <f t="shared" si="78"/>
        <v/>
      </c>
      <c r="CE293" s="7"/>
      <c r="CF293" s="7" t="str">
        <f t="shared" ca="1" si="79"/>
        <v xml:space="preserve">Motorista GR; Motorista seguradora; Veículo GR; Checklist; Espelhamento; SMP; Averbação; </v>
      </c>
      <c r="CG293" s="7" t="str">
        <f t="shared" si="80"/>
        <v/>
      </c>
      <c r="CH293" s="7" t="str">
        <f t="shared" si="81"/>
        <v/>
      </c>
      <c r="CI293" s="7" t="str">
        <f t="shared" si="82"/>
        <v>Não</v>
      </c>
      <c r="CJ293" s="7" t="str">
        <f t="shared" si="83"/>
        <v/>
      </c>
      <c r="CK293" s="7"/>
      <c r="CL293" s="7"/>
      <c r="CM293" s="7"/>
      <c r="CN293" s="12"/>
      <c r="CO293" s="7"/>
      <c r="CP293" s="7" t="str">
        <f t="shared" ca="1" si="84"/>
        <v/>
      </c>
    </row>
    <row r="294" spans="1:94" x14ac:dyDescent="0.25">
      <c r="A294" s="7"/>
      <c r="B294" s="12"/>
      <c r="C294" s="7"/>
      <c r="D294" s="7"/>
      <c r="E294" s="7"/>
      <c r="F294" s="7" t="str">
        <f>IF(C294="","",IFERROR(INDEX(VEICULOS!$C:$C,MATCH(C294,VEICULOS!$A:$A,0)),"?")&amp;IF(D294="",""," + "&amp;IFERROR(INDEX(VEICULOS!$C:$C,MATCH(D294,VEICULOS!$A:$A,0)),"?"))&amp;IF(E294="",""," + "&amp;IFERROR(INDEX(VEICULOS!$C:$C,MATCH(E294,VEICULOS!$A:$A,0)),"?")))</f>
        <v/>
      </c>
      <c r="G294" s="7" t="str">
        <f>IF(C294="","",IFERROR(INDEX(VEICULOS!$I:$I,MATCH(C294,VEICULOS!$A:$A,0)),"Não cadastrado"))</f>
        <v/>
      </c>
      <c r="H294" s="7"/>
      <c r="I294" s="7" t="str">
        <f>IF(H294="","",IFERROR(INDEX(MOTORISTAS!$B:$B,MATCH(H294,MOTORISTAS!$A:$A,0)),"Não cadastrado"))</f>
        <v/>
      </c>
      <c r="J294" s="7"/>
      <c r="K294" s="7"/>
      <c r="L294" s="7" t="str">
        <f>IF(K294="","",IFERROR(INDEX(MOTORISTAS!$B:$B,MATCH(K294,MOTORISTAS!$A:$A,0)),"Não cadastrado"))</f>
        <v/>
      </c>
      <c r="M294" s="7" t="str">
        <f>IF(H294="","",IFERROR(INDEX(MOTORISTAS!$AA:$AA,MATCH(H294,MOTORISTAS!$A:$A,0)),"Não cadastrado"))</f>
        <v/>
      </c>
      <c r="N294" s="7" t="str">
        <f>IF(H294="","",IF(COUNTIFS(CONSULTAS!$C$2:$C$2000,H294,CONSULTAS!$E$2:$E$2000,"GR",CONSULTAS!$S$2:$S$2000,"Sim")&gt;0,"Sim","Não"))</f>
        <v/>
      </c>
      <c r="O294" s="7" t="str">
        <f>IF(H294="","",IFERROR(INDEX(CONSULTAS!$L:$L,MATCH(H294&amp;"#GR",CONSULTAS!$T:$T,0)),"—"))</f>
        <v/>
      </c>
      <c r="P294" s="13" t="str">
        <f>IF(H294="","",IFERROR(INDEX(CONSULTAS!$Q:$Q,MATCH(H294&amp;"#GR",CONSULTAS!$T:$T,0)),""))</f>
        <v/>
      </c>
      <c r="Q294" s="7" t="str">
        <f>IF(H294="","",IF(COUNTIFS(CONSULTAS!$C$2:$C$2000,H294,CONSULTAS!$E$2:$E$2000,"Seguradora",CONSULTAS!$S$2:$S$2000,"Sim")&gt;0,"Sim","Não"))</f>
        <v/>
      </c>
      <c r="R294" s="7" t="str">
        <f>IF(H294="","",IFERROR(INDEX(CONSULTAS!$L:$L,MATCH(H294&amp;"#Seguradora",CONSULTAS!$T:$T,0)),"—"))</f>
        <v/>
      </c>
      <c r="S294" s="13" t="str">
        <f>IF(H294="","",IFERROR(INDEX(CONSULTAS!$Q:$Q,MATCH(H294&amp;"#Seguradora",CONSULTAS!$T:$T,0)),""))</f>
        <v/>
      </c>
      <c r="T294" s="10" t="str">
        <f>IF(H294="","",IFERROR(INDEX(CONSULTAS!$N:$N,MATCH(H294&amp;"#GR",CONSULTAS!$T:$T,0)),""))</f>
        <v/>
      </c>
      <c r="U294" s="7" t="str">
        <f>IF(K294="","N/A",IF(AND(COUNTIFS(CONSULTAS!$C$2:$C$2000,K294,CONSULTAS!$E$2:$E$2000,"GR",CONSULTAS!$S$2:$S$2000,"Sim")&gt;0,COUNTIFS(CONSULTAS!$C$2:$C$2000,K294,CONSULTAS!$E$2:$E$2000,"Seguradora",CONSULTAS!$S$2:$S$2000,"Sim")&gt;0),"Sim","Não"))</f>
        <v>N/A</v>
      </c>
      <c r="V294" s="7" t="str">
        <f>IF(C294="","",IFERROR(INDEX(VEICULOS!$X:$X,MATCH(C294,VEICULOS!$A:$A,0)),"Não"))</f>
        <v/>
      </c>
      <c r="W294" s="7"/>
      <c r="X294" s="7"/>
      <c r="Y294" s="7"/>
      <c r="Z294" s="10"/>
      <c r="AA294" s="7"/>
      <c r="AB294" s="10" t="str">
        <f t="shared" si="68"/>
        <v/>
      </c>
      <c r="AC294" s="7">
        <f>IF(OR(Y294="",AB294=""),0,SUMPRODUCT((PGR_REGRAS!$C$2:$C$61=Y294)*(PGR_REGRAS!$D$2:$D$61&lt;=AB294)*(PGR_REGRAS!$E$2:$E$61&gt;=AB294)*(PGR_REGRAS!$C$2:$C$61&lt;&gt;"")*ROW(PGR_REGRAS!$C$2:$C$61)))</f>
        <v>0</v>
      </c>
      <c r="AD294" s="7" t="str">
        <f>IF(AC294=0,IF(Y294="","","Sem regra - consultar seguradora"),INDEX(PGR_REGRAS!$A:$A,AC294))</f>
        <v/>
      </c>
      <c r="AE294" s="7" t="str">
        <f>IF(AC294=0,"",INDEX(PGR_REGRAS!$T:$T,AC294))</f>
        <v/>
      </c>
      <c r="AF294" s="7" t="str">
        <f>IF(AC294=0,"",INDEX(PGR_REGRAS!$I:$I,AC294))</f>
        <v/>
      </c>
      <c r="AG294" s="7" t="str">
        <f>IF(AC294=0,"",INDEX(PGR_REGRAS!$K:$K,AC294))</f>
        <v/>
      </c>
      <c r="AH294" s="7" t="str">
        <f t="shared" si="69"/>
        <v/>
      </c>
      <c r="AI294" s="7"/>
      <c r="AJ294" s="7"/>
      <c r="AK294" s="7"/>
      <c r="AL294" s="7"/>
      <c r="AM294" s="7"/>
      <c r="AN294" s="7"/>
      <c r="AO294" s="13"/>
      <c r="AP294" s="12"/>
      <c r="AQ294" s="12"/>
      <c r="AR294" s="7" t="str">
        <f>IF(C294="","",IFERROR(INDEX(RASTREADORES!$F:$F,MATCH(C294&amp;"#Principal",RASTREADORES!$Y:$Y,0))&amp;" ("&amp;INDEX(RASTREADORES!$G:$G,MATCH(C294&amp;"#Principal",RASTREADORES!$Y:$Y,0))&amp;")","Sem rastreador principal"))</f>
        <v/>
      </c>
      <c r="AS294" s="7" t="str">
        <f>IF(C294="","",IFERROR(INDEX(RASTREADORES!$H:$H,MATCH(C294&amp;"#Principal",RASTREADORES!$Y:$Y,0)),"—"))</f>
        <v/>
      </c>
      <c r="AT294" s="7" t="str">
        <f>IF(C294="","",IFERROR(INDEX(RASTREADORES!$A:$A,MATCH(C294&amp;"#Redundante",RASTREADORES!$Y:$Y,0)),IFERROR(INDEX(RASTREADORES!$A:$A,MATCH(C294&amp;"#Isca retornável",RASTREADORES!$Y:$Y,0)),IFERROR(INDEX(RASTREADORES!$A:$A,MATCH(C294&amp;"#Isca descartável",RASTREADORES!$Y:$Y,0)),"Nenhum"))))</f>
        <v/>
      </c>
      <c r="AU294" s="7" t="str">
        <f>IF(C294="","",IFERROR(INDEX(RASTREADORES!$L:$L,MATCH(C294&amp;"#Principal",RASTREADORES!$Y:$Y,0)),""))</f>
        <v/>
      </c>
      <c r="AV294" s="7" t="str">
        <f>IF(C294="","",IF(COUNTIFS(ESPELHAMENTOS!$B$2:$B$2000,C294,ESPELHAMENTOS!$O$2:$O$2000,"Sim")&gt;0,"Sim","Não"))</f>
        <v/>
      </c>
      <c r="AW294" s="7" t="str">
        <f>IF(C294="","",COUNTIFS(ESPELHAMENTOS!$B$2:$B$2000,C294,ESPELHAMENTOS!$O$2:$O$2000,"Sim"))</f>
        <v/>
      </c>
      <c r="AX294" s="7" t="str">
        <f>IF(C294="","",IF(COUNTIFS(ESPELHAMENTOS!$B$2:$B$2000,C294,ESPELHAMENTOS!$O$2:$O$2000,"Sim",ESPELHAMENTOS!$E$2:$E$2000,"GR transportadora")&gt;0,"Sim","Não"))</f>
        <v/>
      </c>
      <c r="AY294" s="7" t="str">
        <f>IF(OR(AQ294="",C294=""),"",IFERROR(ROUND((AQ294-SUMPRODUCT(MIN((ESPELHAMENTOS!$C$2:$C$2000=A294)*ESPELHAMENTOS!$H$2:$H$2000+(ESPELHAMENTOS!$C$2:$C$2000&lt;&gt;A294)*99999)))*24,1),""))</f>
        <v/>
      </c>
      <c r="AZ294" s="7" t="str">
        <f ca="1">IF(C294="","",IF(COUNTIFS(CHECKLISTS!$B$2:$B$2000,C294,CHECKLISTS!$AH$2:$AH$2000,"Válido",CHECKLISTS!$AG$2:$AG$2000,"&gt;="&amp;INT(IF(AO294="",TODAY(),AO294)))+COUNTIFS(CHECKLISTS!$B$2:$B$2000,C294,CHECKLISTS!$AH$2:$AH$2000,"Vence &lt;=7d",CHECKLISTS!$AG$2:$AG$2000,"&gt;="&amp;INT(IF(AO294="",TODAY(),AO294)))&gt;0,"Sim","Não"))</f>
        <v/>
      </c>
      <c r="BA294" s="13" t="str">
        <f>IF(C294="","",IF(COUNTIFS(CHECKLISTS!$B$2:$B$2000,C294,CHECKLISTS!$AF$2:$AF$2000,"Aprovado")=0,"",SUMPRODUCT(MAX((CHECKLISTS!$B$2:$B$2000=C294)*CHECKLISTS!$AG$2:$AG$2000))))</f>
        <v/>
      </c>
      <c r="BB294" s="7" t="str">
        <f>IF(A294="","",IF(COUNTIFS(SMP!$B$2:$B$2000,A294,SMP!$I$2:$I$2000,"Liberada")+COUNTIFS(SMP!$B$2:$B$2000,A294,SMP!$I$2:$I$2000,"Em andamento")+COUNTIFS(SMP!$B$2:$B$2000,A294,SMP!$I$2:$I$2000,"Finalizada")&gt;0,"Sim","Não"))</f>
        <v/>
      </c>
      <c r="BC294" s="7" t="str">
        <f>IF(A294="","",IFERROR(INDEX(SMP!$A:$A,MATCH(A294,SMP!$B:$B,0)),"—"))</f>
        <v/>
      </c>
      <c r="BD294" s="7" t="str">
        <f>IF(A294="","",IFERROR(INDEX(SMP!$I:$I,MATCH(A294,SMP!$B:$B,0)),"Não aberta"))</f>
        <v/>
      </c>
      <c r="BE294" s="7" t="str">
        <f>IF(A294="","",IFERROR(INDEX(SMP!$D:$D,MATCH(A294,SMP!$B:$B,0)),""))</f>
        <v/>
      </c>
      <c r="BF294" s="7" t="str">
        <f>IF(A294="","",IF(COUNTIFS(AVERBACOES!$B$2:$B$2000,A294,AVERBACOES!$Q$2:$Q$2000,"Averbado completo")+COUNTIFS(AVERBACOES!$B$2:$B$2000,A294,AVERBACOES!$Q$2:$Q$2000,"Averbado CRT")+COUNTIFS(AVERBACOES!$B$2:$B$2000,A294,AVERBACOES!$Q$2:$Q$2000,"Averbado CT-e")+COUNTIFS(AVERBACOES!$B$2:$B$2000,A294,AVERBACOES!$Q$2:$Q$2000,"Averbado MDF-e")+COUNTIFS(AVERBACOES!$B$2:$B$2000,A294,AVERBACOES!$Q$2:$Q$2000,"Averbado pelo embarcador")&gt;0,"Sim","Não"))</f>
        <v/>
      </c>
      <c r="BG294" s="7" t="str">
        <f>IF(A294="","",IFERROR(INDEX(AVERBACOES!$L:$L,MATCH(A294,AVERBACOES!$B:$B,0)),"—"))</f>
        <v/>
      </c>
      <c r="BH294" s="7"/>
      <c r="BI294" s="7"/>
      <c r="BJ294" s="7"/>
      <c r="BK294" s="7"/>
      <c r="BL294" s="7"/>
      <c r="BM294" s="7">
        <f t="shared" si="70"/>
        <v>0</v>
      </c>
      <c r="BN294" s="7" t="str">
        <f t="shared" si="71"/>
        <v/>
      </c>
      <c r="BO294" s="7" t="str">
        <f t="shared" si="72"/>
        <v/>
      </c>
      <c r="BP294" s="7" t="str">
        <f t="shared" si="73"/>
        <v/>
      </c>
      <c r="BQ294" s="7" t="str">
        <f t="shared" si="74"/>
        <v/>
      </c>
      <c r="BR294" s="12"/>
      <c r="BS294" s="7" t="str">
        <f t="shared" si="75"/>
        <v/>
      </c>
      <c r="BT294" s="7" t="str">
        <f>IF(C294="","",IF(BV294=0,"Sem posição registrada",IFERROR(INDEX(POSICOES!$E:$E,MATCH(C294&amp;"#"&amp;ROUND(BV294*1440,0),POSICOES!$R:$R,0)),"?")))</f>
        <v/>
      </c>
      <c r="BU294" s="7" t="str">
        <f>IF(OR(C294="",BV294=0),"",IFERROR(INDEX(POSICOES!$F:$F,MATCH(C294&amp;"#"&amp;ROUND(BV294*1440,0),POSICOES!$R:$R,0))&amp;"/"&amp;INDEX(POSICOES!$G:$G,MATCH(C294&amp;"#"&amp;ROUND(BV294*1440,0),POSICOES!$R:$R,0))&amp;" - "&amp;INDEX(POSICOES!$H:$H,MATCH(C294&amp;"#"&amp;ROUND(BV294*1440,0),POSICOES!$R:$R,0)),""))</f>
        <v/>
      </c>
      <c r="BV294" s="14">
        <f>IF(C294="",0,SUMPRODUCT(MAX((POSICOES!$C$2:$C$3000=C294)*POSICOES!$B$2:$B$3000)))</f>
        <v>0</v>
      </c>
      <c r="BW294" s="7" t="str">
        <f t="shared" ca="1" si="76"/>
        <v/>
      </c>
      <c r="BX294" s="7" t="str">
        <f t="shared" ca="1" si="77"/>
        <v/>
      </c>
      <c r="BY294" s="12"/>
      <c r="BZ294" s="12"/>
      <c r="CA294" s="7" t="str">
        <f>IF(A294="","",IF(COUNTIFS(FRONTEIRA!$B$2:$B$2000,A294,FRONTEIRA!$AA$2:$AA$2000,"Sim")=0,"",ROUND(SUMIFS(FRONTEIRA!$Y$2:$Y$2000,FRONTEIRA!$B$2:$B$2000,A294,FRONTEIRA!$AA$2:$AA$2000,"Sim"),1)))</f>
        <v/>
      </c>
      <c r="CB294" s="7" t="str">
        <f>IF(A294="","",IFERROR(INDEX(FRONTEIRA!$L:$L,MATCH(A294,FRONTEIRA!$B:$B,0)),""))</f>
        <v/>
      </c>
      <c r="CC294" s="7" t="str">
        <f>IF(A294="","",IF(COUNTIFS(OCORRENCIAS!$B$2:$B$2000,A294,OCORRENCIAS!$Z$2:$Z$2000,"Sim")&gt;0,"Sim","Não"))</f>
        <v/>
      </c>
      <c r="CD294" s="7" t="str">
        <f t="shared" si="78"/>
        <v/>
      </c>
      <c r="CE294" s="7"/>
      <c r="CF294" s="7" t="str">
        <f t="shared" ca="1" si="79"/>
        <v xml:space="preserve">Motorista GR; Motorista seguradora; Veículo GR; Checklist; Espelhamento; SMP; Averbação; </v>
      </c>
      <c r="CG294" s="7" t="str">
        <f t="shared" si="80"/>
        <v/>
      </c>
      <c r="CH294" s="7" t="str">
        <f t="shared" si="81"/>
        <v/>
      </c>
      <c r="CI294" s="7" t="str">
        <f t="shared" si="82"/>
        <v>Não</v>
      </c>
      <c r="CJ294" s="7" t="str">
        <f t="shared" si="83"/>
        <v/>
      </c>
      <c r="CK294" s="7"/>
      <c r="CL294" s="7"/>
      <c r="CM294" s="7"/>
      <c r="CN294" s="12"/>
      <c r="CO294" s="7"/>
      <c r="CP294" s="7" t="str">
        <f t="shared" ca="1" si="84"/>
        <v/>
      </c>
    </row>
    <row r="295" spans="1:94" x14ac:dyDescent="0.25">
      <c r="A295" s="7"/>
      <c r="B295" s="12"/>
      <c r="C295" s="7"/>
      <c r="D295" s="7"/>
      <c r="E295" s="7"/>
      <c r="F295" s="7" t="str">
        <f>IF(C295="","",IFERROR(INDEX(VEICULOS!$C:$C,MATCH(C295,VEICULOS!$A:$A,0)),"?")&amp;IF(D295="",""," + "&amp;IFERROR(INDEX(VEICULOS!$C:$C,MATCH(D295,VEICULOS!$A:$A,0)),"?"))&amp;IF(E295="",""," + "&amp;IFERROR(INDEX(VEICULOS!$C:$C,MATCH(E295,VEICULOS!$A:$A,0)),"?")))</f>
        <v/>
      </c>
      <c r="G295" s="7" t="str">
        <f>IF(C295="","",IFERROR(INDEX(VEICULOS!$I:$I,MATCH(C295,VEICULOS!$A:$A,0)),"Não cadastrado"))</f>
        <v/>
      </c>
      <c r="H295" s="7"/>
      <c r="I295" s="7" t="str">
        <f>IF(H295="","",IFERROR(INDEX(MOTORISTAS!$B:$B,MATCH(H295,MOTORISTAS!$A:$A,0)),"Não cadastrado"))</f>
        <v/>
      </c>
      <c r="J295" s="7"/>
      <c r="K295" s="7"/>
      <c r="L295" s="7" t="str">
        <f>IF(K295="","",IFERROR(INDEX(MOTORISTAS!$B:$B,MATCH(K295,MOTORISTAS!$A:$A,0)),"Não cadastrado"))</f>
        <v/>
      </c>
      <c r="M295" s="7" t="str">
        <f>IF(H295="","",IFERROR(INDEX(MOTORISTAS!$AA:$AA,MATCH(H295,MOTORISTAS!$A:$A,0)),"Não cadastrado"))</f>
        <v/>
      </c>
      <c r="N295" s="7" t="str">
        <f>IF(H295="","",IF(COUNTIFS(CONSULTAS!$C$2:$C$2000,H295,CONSULTAS!$E$2:$E$2000,"GR",CONSULTAS!$S$2:$S$2000,"Sim")&gt;0,"Sim","Não"))</f>
        <v/>
      </c>
      <c r="O295" s="7" t="str">
        <f>IF(H295="","",IFERROR(INDEX(CONSULTAS!$L:$L,MATCH(H295&amp;"#GR",CONSULTAS!$T:$T,0)),"—"))</f>
        <v/>
      </c>
      <c r="P295" s="13" t="str">
        <f>IF(H295="","",IFERROR(INDEX(CONSULTAS!$Q:$Q,MATCH(H295&amp;"#GR",CONSULTAS!$T:$T,0)),""))</f>
        <v/>
      </c>
      <c r="Q295" s="7" t="str">
        <f>IF(H295="","",IF(COUNTIFS(CONSULTAS!$C$2:$C$2000,H295,CONSULTAS!$E$2:$E$2000,"Seguradora",CONSULTAS!$S$2:$S$2000,"Sim")&gt;0,"Sim","Não"))</f>
        <v/>
      </c>
      <c r="R295" s="7" t="str">
        <f>IF(H295="","",IFERROR(INDEX(CONSULTAS!$L:$L,MATCH(H295&amp;"#Seguradora",CONSULTAS!$T:$T,0)),"—"))</f>
        <v/>
      </c>
      <c r="S295" s="13" t="str">
        <f>IF(H295="","",IFERROR(INDEX(CONSULTAS!$Q:$Q,MATCH(H295&amp;"#Seguradora",CONSULTAS!$T:$T,0)),""))</f>
        <v/>
      </c>
      <c r="T295" s="10" t="str">
        <f>IF(H295="","",IFERROR(INDEX(CONSULTAS!$N:$N,MATCH(H295&amp;"#GR",CONSULTAS!$T:$T,0)),""))</f>
        <v/>
      </c>
      <c r="U295" s="7" t="str">
        <f>IF(K295="","N/A",IF(AND(COUNTIFS(CONSULTAS!$C$2:$C$2000,K295,CONSULTAS!$E$2:$E$2000,"GR",CONSULTAS!$S$2:$S$2000,"Sim")&gt;0,COUNTIFS(CONSULTAS!$C$2:$C$2000,K295,CONSULTAS!$E$2:$E$2000,"Seguradora",CONSULTAS!$S$2:$S$2000,"Sim")&gt;0),"Sim","Não"))</f>
        <v>N/A</v>
      </c>
      <c r="V295" s="7" t="str">
        <f>IF(C295="","",IFERROR(INDEX(VEICULOS!$X:$X,MATCH(C295,VEICULOS!$A:$A,0)),"Não"))</f>
        <v/>
      </c>
      <c r="W295" s="7"/>
      <c r="X295" s="7"/>
      <c r="Y295" s="7"/>
      <c r="Z295" s="10"/>
      <c r="AA295" s="7"/>
      <c r="AB295" s="10" t="str">
        <f t="shared" si="68"/>
        <v/>
      </c>
      <c r="AC295" s="7">
        <f>IF(OR(Y295="",AB295=""),0,SUMPRODUCT((PGR_REGRAS!$C$2:$C$61=Y295)*(PGR_REGRAS!$D$2:$D$61&lt;=AB295)*(PGR_REGRAS!$E$2:$E$61&gt;=AB295)*(PGR_REGRAS!$C$2:$C$61&lt;&gt;"")*ROW(PGR_REGRAS!$C$2:$C$61)))</f>
        <v>0</v>
      </c>
      <c r="AD295" s="7" t="str">
        <f>IF(AC295=0,IF(Y295="","","Sem regra - consultar seguradora"),INDEX(PGR_REGRAS!$A:$A,AC295))</f>
        <v/>
      </c>
      <c r="AE295" s="7" t="str">
        <f>IF(AC295=0,"",INDEX(PGR_REGRAS!$T:$T,AC295))</f>
        <v/>
      </c>
      <c r="AF295" s="7" t="str">
        <f>IF(AC295=0,"",INDEX(PGR_REGRAS!$I:$I,AC295))</f>
        <v/>
      </c>
      <c r="AG295" s="7" t="str">
        <f>IF(AC295=0,"",INDEX(PGR_REGRAS!$K:$K,AC295))</f>
        <v/>
      </c>
      <c r="AH295" s="7" t="str">
        <f t="shared" si="69"/>
        <v/>
      </c>
      <c r="AI295" s="7"/>
      <c r="AJ295" s="7"/>
      <c r="AK295" s="7"/>
      <c r="AL295" s="7"/>
      <c r="AM295" s="7"/>
      <c r="AN295" s="7"/>
      <c r="AO295" s="13"/>
      <c r="AP295" s="12"/>
      <c r="AQ295" s="12"/>
      <c r="AR295" s="7" t="str">
        <f>IF(C295="","",IFERROR(INDEX(RASTREADORES!$F:$F,MATCH(C295&amp;"#Principal",RASTREADORES!$Y:$Y,0))&amp;" ("&amp;INDEX(RASTREADORES!$G:$G,MATCH(C295&amp;"#Principal",RASTREADORES!$Y:$Y,0))&amp;")","Sem rastreador principal"))</f>
        <v/>
      </c>
      <c r="AS295" s="7" t="str">
        <f>IF(C295="","",IFERROR(INDEX(RASTREADORES!$H:$H,MATCH(C295&amp;"#Principal",RASTREADORES!$Y:$Y,0)),"—"))</f>
        <v/>
      </c>
      <c r="AT295" s="7" t="str">
        <f>IF(C295="","",IFERROR(INDEX(RASTREADORES!$A:$A,MATCH(C295&amp;"#Redundante",RASTREADORES!$Y:$Y,0)),IFERROR(INDEX(RASTREADORES!$A:$A,MATCH(C295&amp;"#Isca retornável",RASTREADORES!$Y:$Y,0)),IFERROR(INDEX(RASTREADORES!$A:$A,MATCH(C295&amp;"#Isca descartável",RASTREADORES!$Y:$Y,0)),"Nenhum"))))</f>
        <v/>
      </c>
      <c r="AU295" s="7" t="str">
        <f>IF(C295="","",IFERROR(INDEX(RASTREADORES!$L:$L,MATCH(C295&amp;"#Principal",RASTREADORES!$Y:$Y,0)),""))</f>
        <v/>
      </c>
      <c r="AV295" s="7" t="str">
        <f>IF(C295="","",IF(COUNTIFS(ESPELHAMENTOS!$B$2:$B$2000,C295,ESPELHAMENTOS!$O$2:$O$2000,"Sim")&gt;0,"Sim","Não"))</f>
        <v/>
      </c>
      <c r="AW295" s="7" t="str">
        <f>IF(C295="","",COUNTIFS(ESPELHAMENTOS!$B$2:$B$2000,C295,ESPELHAMENTOS!$O$2:$O$2000,"Sim"))</f>
        <v/>
      </c>
      <c r="AX295" s="7" t="str">
        <f>IF(C295="","",IF(COUNTIFS(ESPELHAMENTOS!$B$2:$B$2000,C295,ESPELHAMENTOS!$O$2:$O$2000,"Sim",ESPELHAMENTOS!$E$2:$E$2000,"GR transportadora")&gt;0,"Sim","Não"))</f>
        <v/>
      </c>
      <c r="AY295" s="7" t="str">
        <f>IF(OR(AQ295="",C295=""),"",IFERROR(ROUND((AQ295-SUMPRODUCT(MIN((ESPELHAMENTOS!$C$2:$C$2000=A295)*ESPELHAMENTOS!$H$2:$H$2000+(ESPELHAMENTOS!$C$2:$C$2000&lt;&gt;A295)*99999)))*24,1),""))</f>
        <v/>
      </c>
      <c r="AZ295" s="7" t="str">
        <f ca="1">IF(C295="","",IF(COUNTIFS(CHECKLISTS!$B$2:$B$2000,C295,CHECKLISTS!$AH$2:$AH$2000,"Válido",CHECKLISTS!$AG$2:$AG$2000,"&gt;="&amp;INT(IF(AO295="",TODAY(),AO295)))+COUNTIFS(CHECKLISTS!$B$2:$B$2000,C295,CHECKLISTS!$AH$2:$AH$2000,"Vence &lt;=7d",CHECKLISTS!$AG$2:$AG$2000,"&gt;="&amp;INT(IF(AO295="",TODAY(),AO295)))&gt;0,"Sim","Não"))</f>
        <v/>
      </c>
      <c r="BA295" s="13" t="str">
        <f>IF(C295="","",IF(COUNTIFS(CHECKLISTS!$B$2:$B$2000,C295,CHECKLISTS!$AF$2:$AF$2000,"Aprovado")=0,"",SUMPRODUCT(MAX((CHECKLISTS!$B$2:$B$2000=C295)*CHECKLISTS!$AG$2:$AG$2000))))</f>
        <v/>
      </c>
      <c r="BB295" s="7" t="str">
        <f>IF(A295="","",IF(COUNTIFS(SMP!$B$2:$B$2000,A295,SMP!$I$2:$I$2000,"Liberada")+COUNTIFS(SMP!$B$2:$B$2000,A295,SMP!$I$2:$I$2000,"Em andamento")+COUNTIFS(SMP!$B$2:$B$2000,A295,SMP!$I$2:$I$2000,"Finalizada")&gt;0,"Sim","Não"))</f>
        <v/>
      </c>
      <c r="BC295" s="7" t="str">
        <f>IF(A295="","",IFERROR(INDEX(SMP!$A:$A,MATCH(A295,SMP!$B:$B,0)),"—"))</f>
        <v/>
      </c>
      <c r="BD295" s="7" t="str">
        <f>IF(A295="","",IFERROR(INDEX(SMP!$I:$I,MATCH(A295,SMP!$B:$B,0)),"Não aberta"))</f>
        <v/>
      </c>
      <c r="BE295" s="7" t="str">
        <f>IF(A295="","",IFERROR(INDEX(SMP!$D:$D,MATCH(A295,SMP!$B:$B,0)),""))</f>
        <v/>
      </c>
      <c r="BF295" s="7" t="str">
        <f>IF(A295="","",IF(COUNTIFS(AVERBACOES!$B$2:$B$2000,A295,AVERBACOES!$Q$2:$Q$2000,"Averbado completo")+COUNTIFS(AVERBACOES!$B$2:$B$2000,A295,AVERBACOES!$Q$2:$Q$2000,"Averbado CRT")+COUNTIFS(AVERBACOES!$B$2:$B$2000,A295,AVERBACOES!$Q$2:$Q$2000,"Averbado CT-e")+COUNTIFS(AVERBACOES!$B$2:$B$2000,A295,AVERBACOES!$Q$2:$Q$2000,"Averbado MDF-e")+COUNTIFS(AVERBACOES!$B$2:$B$2000,A295,AVERBACOES!$Q$2:$Q$2000,"Averbado pelo embarcador")&gt;0,"Sim","Não"))</f>
        <v/>
      </c>
      <c r="BG295" s="7" t="str">
        <f>IF(A295="","",IFERROR(INDEX(AVERBACOES!$L:$L,MATCH(A295,AVERBACOES!$B:$B,0)),"—"))</f>
        <v/>
      </c>
      <c r="BH295" s="7"/>
      <c r="BI295" s="7"/>
      <c r="BJ295" s="7"/>
      <c r="BK295" s="7"/>
      <c r="BL295" s="7"/>
      <c r="BM295" s="7">
        <f t="shared" si="70"/>
        <v>0</v>
      </c>
      <c r="BN295" s="7" t="str">
        <f t="shared" si="71"/>
        <v/>
      </c>
      <c r="BO295" s="7" t="str">
        <f t="shared" si="72"/>
        <v/>
      </c>
      <c r="BP295" s="7" t="str">
        <f t="shared" si="73"/>
        <v/>
      </c>
      <c r="BQ295" s="7" t="str">
        <f t="shared" si="74"/>
        <v/>
      </c>
      <c r="BR295" s="12"/>
      <c r="BS295" s="7" t="str">
        <f t="shared" si="75"/>
        <v/>
      </c>
      <c r="BT295" s="7" t="str">
        <f>IF(C295="","",IF(BV295=0,"Sem posição registrada",IFERROR(INDEX(POSICOES!$E:$E,MATCH(C295&amp;"#"&amp;ROUND(BV295*1440,0),POSICOES!$R:$R,0)),"?")))</f>
        <v/>
      </c>
      <c r="BU295" s="7" t="str">
        <f>IF(OR(C295="",BV295=0),"",IFERROR(INDEX(POSICOES!$F:$F,MATCH(C295&amp;"#"&amp;ROUND(BV295*1440,0),POSICOES!$R:$R,0))&amp;"/"&amp;INDEX(POSICOES!$G:$G,MATCH(C295&amp;"#"&amp;ROUND(BV295*1440,0),POSICOES!$R:$R,0))&amp;" - "&amp;INDEX(POSICOES!$H:$H,MATCH(C295&amp;"#"&amp;ROUND(BV295*1440,0),POSICOES!$R:$R,0)),""))</f>
        <v/>
      </c>
      <c r="BV295" s="14">
        <f>IF(C295="",0,SUMPRODUCT(MAX((POSICOES!$C$2:$C$3000=C295)*POSICOES!$B$2:$B$3000)))</f>
        <v>0</v>
      </c>
      <c r="BW295" s="7" t="str">
        <f t="shared" ca="1" si="76"/>
        <v/>
      </c>
      <c r="BX295" s="7" t="str">
        <f t="shared" ca="1" si="77"/>
        <v/>
      </c>
      <c r="BY295" s="12"/>
      <c r="BZ295" s="12"/>
      <c r="CA295" s="7" t="str">
        <f>IF(A295="","",IF(COUNTIFS(FRONTEIRA!$B$2:$B$2000,A295,FRONTEIRA!$AA$2:$AA$2000,"Sim")=0,"",ROUND(SUMIFS(FRONTEIRA!$Y$2:$Y$2000,FRONTEIRA!$B$2:$B$2000,A295,FRONTEIRA!$AA$2:$AA$2000,"Sim"),1)))</f>
        <v/>
      </c>
      <c r="CB295" s="7" t="str">
        <f>IF(A295="","",IFERROR(INDEX(FRONTEIRA!$L:$L,MATCH(A295,FRONTEIRA!$B:$B,0)),""))</f>
        <v/>
      </c>
      <c r="CC295" s="7" t="str">
        <f>IF(A295="","",IF(COUNTIFS(OCORRENCIAS!$B$2:$B$2000,A295,OCORRENCIAS!$Z$2:$Z$2000,"Sim")&gt;0,"Sim","Não"))</f>
        <v/>
      </c>
      <c r="CD295" s="7" t="str">
        <f t="shared" si="78"/>
        <v/>
      </c>
      <c r="CE295" s="7"/>
      <c r="CF295" s="7" t="str">
        <f t="shared" ca="1" si="79"/>
        <v xml:space="preserve">Motorista GR; Motorista seguradora; Veículo GR; Checklist; Espelhamento; SMP; Averbação; </v>
      </c>
      <c r="CG295" s="7" t="str">
        <f t="shared" si="80"/>
        <v/>
      </c>
      <c r="CH295" s="7" t="str">
        <f t="shared" si="81"/>
        <v/>
      </c>
      <c r="CI295" s="7" t="str">
        <f t="shared" si="82"/>
        <v>Não</v>
      </c>
      <c r="CJ295" s="7" t="str">
        <f t="shared" si="83"/>
        <v/>
      </c>
      <c r="CK295" s="7"/>
      <c r="CL295" s="7"/>
      <c r="CM295" s="7"/>
      <c r="CN295" s="12"/>
      <c r="CO295" s="7"/>
      <c r="CP295" s="7" t="str">
        <f t="shared" ca="1" si="84"/>
        <v/>
      </c>
    </row>
    <row r="296" spans="1:94" x14ac:dyDescent="0.25">
      <c r="A296" s="7"/>
      <c r="B296" s="12"/>
      <c r="C296" s="7"/>
      <c r="D296" s="7"/>
      <c r="E296" s="7"/>
      <c r="F296" s="7" t="str">
        <f>IF(C296="","",IFERROR(INDEX(VEICULOS!$C:$C,MATCH(C296,VEICULOS!$A:$A,0)),"?")&amp;IF(D296="",""," + "&amp;IFERROR(INDEX(VEICULOS!$C:$C,MATCH(D296,VEICULOS!$A:$A,0)),"?"))&amp;IF(E296="",""," + "&amp;IFERROR(INDEX(VEICULOS!$C:$C,MATCH(E296,VEICULOS!$A:$A,0)),"?")))</f>
        <v/>
      </c>
      <c r="G296" s="7" t="str">
        <f>IF(C296="","",IFERROR(INDEX(VEICULOS!$I:$I,MATCH(C296,VEICULOS!$A:$A,0)),"Não cadastrado"))</f>
        <v/>
      </c>
      <c r="H296" s="7"/>
      <c r="I296" s="7" t="str">
        <f>IF(H296="","",IFERROR(INDEX(MOTORISTAS!$B:$B,MATCH(H296,MOTORISTAS!$A:$A,0)),"Não cadastrado"))</f>
        <v/>
      </c>
      <c r="J296" s="7"/>
      <c r="K296" s="7"/>
      <c r="L296" s="7" t="str">
        <f>IF(K296="","",IFERROR(INDEX(MOTORISTAS!$B:$B,MATCH(K296,MOTORISTAS!$A:$A,0)),"Não cadastrado"))</f>
        <v/>
      </c>
      <c r="M296" s="7" t="str">
        <f>IF(H296="","",IFERROR(INDEX(MOTORISTAS!$AA:$AA,MATCH(H296,MOTORISTAS!$A:$A,0)),"Não cadastrado"))</f>
        <v/>
      </c>
      <c r="N296" s="7" t="str">
        <f>IF(H296="","",IF(COUNTIFS(CONSULTAS!$C$2:$C$2000,H296,CONSULTAS!$E$2:$E$2000,"GR",CONSULTAS!$S$2:$S$2000,"Sim")&gt;0,"Sim","Não"))</f>
        <v/>
      </c>
      <c r="O296" s="7" t="str">
        <f>IF(H296="","",IFERROR(INDEX(CONSULTAS!$L:$L,MATCH(H296&amp;"#GR",CONSULTAS!$T:$T,0)),"—"))</f>
        <v/>
      </c>
      <c r="P296" s="13" t="str">
        <f>IF(H296="","",IFERROR(INDEX(CONSULTAS!$Q:$Q,MATCH(H296&amp;"#GR",CONSULTAS!$T:$T,0)),""))</f>
        <v/>
      </c>
      <c r="Q296" s="7" t="str">
        <f>IF(H296="","",IF(COUNTIFS(CONSULTAS!$C$2:$C$2000,H296,CONSULTAS!$E$2:$E$2000,"Seguradora",CONSULTAS!$S$2:$S$2000,"Sim")&gt;0,"Sim","Não"))</f>
        <v/>
      </c>
      <c r="R296" s="7" t="str">
        <f>IF(H296="","",IFERROR(INDEX(CONSULTAS!$L:$L,MATCH(H296&amp;"#Seguradora",CONSULTAS!$T:$T,0)),"—"))</f>
        <v/>
      </c>
      <c r="S296" s="13" t="str">
        <f>IF(H296="","",IFERROR(INDEX(CONSULTAS!$Q:$Q,MATCH(H296&amp;"#Seguradora",CONSULTAS!$T:$T,0)),""))</f>
        <v/>
      </c>
      <c r="T296" s="10" t="str">
        <f>IF(H296="","",IFERROR(INDEX(CONSULTAS!$N:$N,MATCH(H296&amp;"#GR",CONSULTAS!$T:$T,0)),""))</f>
        <v/>
      </c>
      <c r="U296" s="7" t="str">
        <f>IF(K296="","N/A",IF(AND(COUNTIFS(CONSULTAS!$C$2:$C$2000,K296,CONSULTAS!$E$2:$E$2000,"GR",CONSULTAS!$S$2:$S$2000,"Sim")&gt;0,COUNTIFS(CONSULTAS!$C$2:$C$2000,K296,CONSULTAS!$E$2:$E$2000,"Seguradora",CONSULTAS!$S$2:$S$2000,"Sim")&gt;0),"Sim","Não"))</f>
        <v>N/A</v>
      </c>
      <c r="V296" s="7" t="str">
        <f>IF(C296="","",IFERROR(INDEX(VEICULOS!$X:$X,MATCH(C296,VEICULOS!$A:$A,0)),"Não"))</f>
        <v/>
      </c>
      <c r="W296" s="7"/>
      <c r="X296" s="7"/>
      <c r="Y296" s="7"/>
      <c r="Z296" s="10"/>
      <c r="AA296" s="7"/>
      <c r="AB296" s="10" t="str">
        <f t="shared" si="68"/>
        <v/>
      </c>
      <c r="AC296" s="7">
        <f>IF(OR(Y296="",AB296=""),0,SUMPRODUCT((PGR_REGRAS!$C$2:$C$61=Y296)*(PGR_REGRAS!$D$2:$D$61&lt;=AB296)*(PGR_REGRAS!$E$2:$E$61&gt;=AB296)*(PGR_REGRAS!$C$2:$C$61&lt;&gt;"")*ROW(PGR_REGRAS!$C$2:$C$61)))</f>
        <v>0</v>
      </c>
      <c r="AD296" s="7" t="str">
        <f>IF(AC296=0,IF(Y296="","","Sem regra - consultar seguradora"),INDEX(PGR_REGRAS!$A:$A,AC296))</f>
        <v/>
      </c>
      <c r="AE296" s="7" t="str">
        <f>IF(AC296=0,"",INDEX(PGR_REGRAS!$T:$T,AC296))</f>
        <v/>
      </c>
      <c r="AF296" s="7" t="str">
        <f>IF(AC296=0,"",INDEX(PGR_REGRAS!$I:$I,AC296))</f>
        <v/>
      </c>
      <c r="AG296" s="7" t="str">
        <f>IF(AC296=0,"",INDEX(PGR_REGRAS!$K:$K,AC296))</f>
        <v/>
      </c>
      <c r="AH296" s="7" t="str">
        <f t="shared" si="69"/>
        <v/>
      </c>
      <c r="AI296" s="7"/>
      <c r="AJ296" s="7"/>
      <c r="AK296" s="7"/>
      <c r="AL296" s="7"/>
      <c r="AM296" s="7"/>
      <c r="AN296" s="7"/>
      <c r="AO296" s="13"/>
      <c r="AP296" s="12"/>
      <c r="AQ296" s="12"/>
      <c r="AR296" s="7" t="str">
        <f>IF(C296="","",IFERROR(INDEX(RASTREADORES!$F:$F,MATCH(C296&amp;"#Principal",RASTREADORES!$Y:$Y,0))&amp;" ("&amp;INDEX(RASTREADORES!$G:$G,MATCH(C296&amp;"#Principal",RASTREADORES!$Y:$Y,0))&amp;")","Sem rastreador principal"))</f>
        <v/>
      </c>
      <c r="AS296" s="7" t="str">
        <f>IF(C296="","",IFERROR(INDEX(RASTREADORES!$H:$H,MATCH(C296&amp;"#Principal",RASTREADORES!$Y:$Y,0)),"—"))</f>
        <v/>
      </c>
      <c r="AT296" s="7" t="str">
        <f>IF(C296="","",IFERROR(INDEX(RASTREADORES!$A:$A,MATCH(C296&amp;"#Redundante",RASTREADORES!$Y:$Y,0)),IFERROR(INDEX(RASTREADORES!$A:$A,MATCH(C296&amp;"#Isca retornável",RASTREADORES!$Y:$Y,0)),IFERROR(INDEX(RASTREADORES!$A:$A,MATCH(C296&amp;"#Isca descartável",RASTREADORES!$Y:$Y,0)),"Nenhum"))))</f>
        <v/>
      </c>
      <c r="AU296" s="7" t="str">
        <f>IF(C296="","",IFERROR(INDEX(RASTREADORES!$L:$L,MATCH(C296&amp;"#Principal",RASTREADORES!$Y:$Y,0)),""))</f>
        <v/>
      </c>
      <c r="AV296" s="7" t="str">
        <f>IF(C296="","",IF(COUNTIFS(ESPELHAMENTOS!$B$2:$B$2000,C296,ESPELHAMENTOS!$O$2:$O$2000,"Sim")&gt;0,"Sim","Não"))</f>
        <v/>
      </c>
      <c r="AW296" s="7" t="str">
        <f>IF(C296="","",COUNTIFS(ESPELHAMENTOS!$B$2:$B$2000,C296,ESPELHAMENTOS!$O$2:$O$2000,"Sim"))</f>
        <v/>
      </c>
      <c r="AX296" s="7" t="str">
        <f>IF(C296="","",IF(COUNTIFS(ESPELHAMENTOS!$B$2:$B$2000,C296,ESPELHAMENTOS!$O$2:$O$2000,"Sim",ESPELHAMENTOS!$E$2:$E$2000,"GR transportadora")&gt;0,"Sim","Não"))</f>
        <v/>
      </c>
      <c r="AY296" s="7" t="str">
        <f>IF(OR(AQ296="",C296=""),"",IFERROR(ROUND((AQ296-SUMPRODUCT(MIN((ESPELHAMENTOS!$C$2:$C$2000=A296)*ESPELHAMENTOS!$H$2:$H$2000+(ESPELHAMENTOS!$C$2:$C$2000&lt;&gt;A296)*99999)))*24,1),""))</f>
        <v/>
      </c>
      <c r="AZ296" s="7" t="str">
        <f ca="1">IF(C296="","",IF(COUNTIFS(CHECKLISTS!$B$2:$B$2000,C296,CHECKLISTS!$AH$2:$AH$2000,"Válido",CHECKLISTS!$AG$2:$AG$2000,"&gt;="&amp;INT(IF(AO296="",TODAY(),AO296)))+COUNTIFS(CHECKLISTS!$B$2:$B$2000,C296,CHECKLISTS!$AH$2:$AH$2000,"Vence &lt;=7d",CHECKLISTS!$AG$2:$AG$2000,"&gt;="&amp;INT(IF(AO296="",TODAY(),AO296)))&gt;0,"Sim","Não"))</f>
        <v/>
      </c>
      <c r="BA296" s="13" t="str">
        <f>IF(C296="","",IF(COUNTIFS(CHECKLISTS!$B$2:$B$2000,C296,CHECKLISTS!$AF$2:$AF$2000,"Aprovado")=0,"",SUMPRODUCT(MAX((CHECKLISTS!$B$2:$B$2000=C296)*CHECKLISTS!$AG$2:$AG$2000))))</f>
        <v/>
      </c>
      <c r="BB296" s="7" t="str">
        <f>IF(A296="","",IF(COUNTIFS(SMP!$B$2:$B$2000,A296,SMP!$I$2:$I$2000,"Liberada")+COUNTIFS(SMP!$B$2:$B$2000,A296,SMP!$I$2:$I$2000,"Em andamento")+COUNTIFS(SMP!$B$2:$B$2000,A296,SMP!$I$2:$I$2000,"Finalizada")&gt;0,"Sim","Não"))</f>
        <v/>
      </c>
      <c r="BC296" s="7" t="str">
        <f>IF(A296="","",IFERROR(INDEX(SMP!$A:$A,MATCH(A296,SMP!$B:$B,0)),"—"))</f>
        <v/>
      </c>
      <c r="BD296" s="7" t="str">
        <f>IF(A296="","",IFERROR(INDEX(SMP!$I:$I,MATCH(A296,SMP!$B:$B,0)),"Não aberta"))</f>
        <v/>
      </c>
      <c r="BE296" s="7" t="str">
        <f>IF(A296="","",IFERROR(INDEX(SMP!$D:$D,MATCH(A296,SMP!$B:$B,0)),""))</f>
        <v/>
      </c>
      <c r="BF296" s="7" t="str">
        <f>IF(A296="","",IF(COUNTIFS(AVERBACOES!$B$2:$B$2000,A296,AVERBACOES!$Q$2:$Q$2000,"Averbado completo")+COUNTIFS(AVERBACOES!$B$2:$B$2000,A296,AVERBACOES!$Q$2:$Q$2000,"Averbado CRT")+COUNTIFS(AVERBACOES!$B$2:$B$2000,A296,AVERBACOES!$Q$2:$Q$2000,"Averbado CT-e")+COUNTIFS(AVERBACOES!$B$2:$B$2000,A296,AVERBACOES!$Q$2:$Q$2000,"Averbado MDF-e")+COUNTIFS(AVERBACOES!$B$2:$B$2000,A296,AVERBACOES!$Q$2:$Q$2000,"Averbado pelo embarcador")&gt;0,"Sim","Não"))</f>
        <v/>
      </c>
      <c r="BG296" s="7" t="str">
        <f>IF(A296="","",IFERROR(INDEX(AVERBACOES!$L:$L,MATCH(A296,AVERBACOES!$B:$B,0)),"—"))</f>
        <v/>
      </c>
      <c r="BH296" s="7"/>
      <c r="BI296" s="7"/>
      <c r="BJ296" s="7"/>
      <c r="BK296" s="7"/>
      <c r="BL296" s="7"/>
      <c r="BM296" s="7">
        <f t="shared" si="70"/>
        <v>0</v>
      </c>
      <c r="BN296" s="7" t="str">
        <f t="shared" si="71"/>
        <v/>
      </c>
      <c r="BO296" s="7" t="str">
        <f t="shared" si="72"/>
        <v/>
      </c>
      <c r="BP296" s="7" t="str">
        <f t="shared" si="73"/>
        <v/>
      </c>
      <c r="BQ296" s="7" t="str">
        <f t="shared" si="74"/>
        <v/>
      </c>
      <c r="BR296" s="12"/>
      <c r="BS296" s="7" t="str">
        <f t="shared" si="75"/>
        <v/>
      </c>
      <c r="BT296" s="7" t="str">
        <f>IF(C296="","",IF(BV296=0,"Sem posição registrada",IFERROR(INDEX(POSICOES!$E:$E,MATCH(C296&amp;"#"&amp;ROUND(BV296*1440,0),POSICOES!$R:$R,0)),"?")))</f>
        <v/>
      </c>
      <c r="BU296" s="7" t="str">
        <f>IF(OR(C296="",BV296=0),"",IFERROR(INDEX(POSICOES!$F:$F,MATCH(C296&amp;"#"&amp;ROUND(BV296*1440,0),POSICOES!$R:$R,0))&amp;"/"&amp;INDEX(POSICOES!$G:$G,MATCH(C296&amp;"#"&amp;ROUND(BV296*1440,0),POSICOES!$R:$R,0))&amp;" - "&amp;INDEX(POSICOES!$H:$H,MATCH(C296&amp;"#"&amp;ROUND(BV296*1440,0),POSICOES!$R:$R,0)),""))</f>
        <v/>
      </c>
      <c r="BV296" s="14">
        <f>IF(C296="",0,SUMPRODUCT(MAX((POSICOES!$C$2:$C$3000=C296)*POSICOES!$B$2:$B$3000)))</f>
        <v>0</v>
      </c>
      <c r="BW296" s="7" t="str">
        <f t="shared" ca="1" si="76"/>
        <v/>
      </c>
      <c r="BX296" s="7" t="str">
        <f t="shared" ca="1" si="77"/>
        <v/>
      </c>
      <c r="BY296" s="12"/>
      <c r="BZ296" s="12"/>
      <c r="CA296" s="7" t="str">
        <f>IF(A296="","",IF(COUNTIFS(FRONTEIRA!$B$2:$B$2000,A296,FRONTEIRA!$AA$2:$AA$2000,"Sim")=0,"",ROUND(SUMIFS(FRONTEIRA!$Y$2:$Y$2000,FRONTEIRA!$B$2:$B$2000,A296,FRONTEIRA!$AA$2:$AA$2000,"Sim"),1)))</f>
        <v/>
      </c>
      <c r="CB296" s="7" t="str">
        <f>IF(A296="","",IFERROR(INDEX(FRONTEIRA!$L:$L,MATCH(A296,FRONTEIRA!$B:$B,0)),""))</f>
        <v/>
      </c>
      <c r="CC296" s="7" t="str">
        <f>IF(A296="","",IF(COUNTIFS(OCORRENCIAS!$B$2:$B$2000,A296,OCORRENCIAS!$Z$2:$Z$2000,"Sim")&gt;0,"Sim","Não"))</f>
        <v/>
      </c>
      <c r="CD296" s="7" t="str">
        <f t="shared" si="78"/>
        <v/>
      </c>
      <c r="CE296" s="7"/>
      <c r="CF296" s="7" t="str">
        <f t="shared" ca="1" si="79"/>
        <v xml:space="preserve">Motorista GR; Motorista seguradora; Veículo GR; Checklist; Espelhamento; SMP; Averbação; </v>
      </c>
      <c r="CG296" s="7" t="str">
        <f t="shared" si="80"/>
        <v/>
      </c>
      <c r="CH296" s="7" t="str">
        <f t="shared" si="81"/>
        <v/>
      </c>
      <c r="CI296" s="7" t="str">
        <f t="shared" si="82"/>
        <v>Não</v>
      </c>
      <c r="CJ296" s="7" t="str">
        <f t="shared" si="83"/>
        <v/>
      </c>
      <c r="CK296" s="7"/>
      <c r="CL296" s="7"/>
      <c r="CM296" s="7"/>
      <c r="CN296" s="12"/>
      <c r="CO296" s="7"/>
      <c r="CP296" s="7" t="str">
        <f t="shared" ca="1" si="84"/>
        <v/>
      </c>
    </row>
    <row r="297" spans="1:94" x14ac:dyDescent="0.25">
      <c r="A297" s="7"/>
      <c r="B297" s="12"/>
      <c r="C297" s="7"/>
      <c r="D297" s="7"/>
      <c r="E297" s="7"/>
      <c r="F297" s="7" t="str">
        <f>IF(C297="","",IFERROR(INDEX(VEICULOS!$C:$C,MATCH(C297,VEICULOS!$A:$A,0)),"?")&amp;IF(D297="",""," + "&amp;IFERROR(INDEX(VEICULOS!$C:$C,MATCH(D297,VEICULOS!$A:$A,0)),"?"))&amp;IF(E297="",""," + "&amp;IFERROR(INDEX(VEICULOS!$C:$C,MATCH(E297,VEICULOS!$A:$A,0)),"?")))</f>
        <v/>
      </c>
      <c r="G297" s="7" t="str">
        <f>IF(C297="","",IFERROR(INDEX(VEICULOS!$I:$I,MATCH(C297,VEICULOS!$A:$A,0)),"Não cadastrado"))</f>
        <v/>
      </c>
      <c r="H297" s="7"/>
      <c r="I297" s="7" t="str">
        <f>IF(H297="","",IFERROR(INDEX(MOTORISTAS!$B:$B,MATCH(H297,MOTORISTAS!$A:$A,0)),"Não cadastrado"))</f>
        <v/>
      </c>
      <c r="J297" s="7"/>
      <c r="K297" s="7"/>
      <c r="L297" s="7" t="str">
        <f>IF(K297="","",IFERROR(INDEX(MOTORISTAS!$B:$B,MATCH(K297,MOTORISTAS!$A:$A,0)),"Não cadastrado"))</f>
        <v/>
      </c>
      <c r="M297" s="7" t="str">
        <f>IF(H297="","",IFERROR(INDEX(MOTORISTAS!$AA:$AA,MATCH(H297,MOTORISTAS!$A:$A,0)),"Não cadastrado"))</f>
        <v/>
      </c>
      <c r="N297" s="7" t="str">
        <f>IF(H297="","",IF(COUNTIFS(CONSULTAS!$C$2:$C$2000,H297,CONSULTAS!$E$2:$E$2000,"GR",CONSULTAS!$S$2:$S$2000,"Sim")&gt;0,"Sim","Não"))</f>
        <v/>
      </c>
      <c r="O297" s="7" t="str">
        <f>IF(H297="","",IFERROR(INDEX(CONSULTAS!$L:$L,MATCH(H297&amp;"#GR",CONSULTAS!$T:$T,0)),"—"))</f>
        <v/>
      </c>
      <c r="P297" s="13" t="str">
        <f>IF(H297="","",IFERROR(INDEX(CONSULTAS!$Q:$Q,MATCH(H297&amp;"#GR",CONSULTAS!$T:$T,0)),""))</f>
        <v/>
      </c>
      <c r="Q297" s="7" t="str">
        <f>IF(H297="","",IF(COUNTIFS(CONSULTAS!$C$2:$C$2000,H297,CONSULTAS!$E$2:$E$2000,"Seguradora",CONSULTAS!$S$2:$S$2000,"Sim")&gt;0,"Sim","Não"))</f>
        <v/>
      </c>
      <c r="R297" s="7" t="str">
        <f>IF(H297="","",IFERROR(INDEX(CONSULTAS!$L:$L,MATCH(H297&amp;"#Seguradora",CONSULTAS!$T:$T,0)),"—"))</f>
        <v/>
      </c>
      <c r="S297" s="13" t="str">
        <f>IF(H297="","",IFERROR(INDEX(CONSULTAS!$Q:$Q,MATCH(H297&amp;"#Seguradora",CONSULTAS!$T:$T,0)),""))</f>
        <v/>
      </c>
      <c r="T297" s="10" t="str">
        <f>IF(H297="","",IFERROR(INDEX(CONSULTAS!$N:$N,MATCH(H297&amp;"#GR",CONSULTAS!$T:$T,0)),""))</f>
        <v/>
      </c>
      <c r="U297" s="7" t="str">
        <f>IF(K297="","N/A",IF(AND(COUNTIFS(CONSULTAS!$C$2:$C$2000,K297,CONSULTAS!$E$2:$E$2000,"GR",CONSULTAS!$S$2:$S$2000,"Sim")&gt;0,COUNTIFS(CONSULTAS!$C$2:$C$2000,K297,CONSULTAS!$E$2:$E$2000,"Seguradora",CONSULTAS!$S$2:$S$2000,"Sim")&gt;0),"Sim","Não"))</f>
        <v>N/A</v>
      </c>
      <c r="V297" s="7" t="str">
        <f>IF(C297="","",IFERROR(INDEX(VEICULOS!$X:$X,MATCH(C297,VEICULOS!$A:$A,0)),"Não"))</f>
        <v/>
      </c>
      <c r="W297" s="7"/>
      <c r="X297" s="7"/>
      <c r="Y297" s="7"/>
      <c r="Z297" s="10"/>
      <c r="AA297" s="7"/>
      <c r="AB297" s="10" t="str">
        <f t="shared" si="68"/>
        <v/>
      </c>
      <c r="AC297" s="7">
        <f>IF(OR(Y297="",AB297=""),0,SUMPRODUCT((PGR_REGRAS!$C$2:$C$61=Y297)*(PGR_REGRAS!$D$2:$D$61&lt;=AB297)*(PGR_REGRAS!$E$2:$E$61&gt;=AB297)*(PGR_REGRAS!$C$2:$C$61&lt;&gt;"")*ROW(PGR_REGRAS!$C$2:$C$61)))</f>
        <v>0</v>
      </c>
      <c r="AD297" s="7" t="str">
        <f>IF(AC297=0,IF(Y297="","","Sem regra - consultar seguradora"),INDEX(PGR_REGRAS!$A:$A,AC297))</f>
        <v/>
      </c>
      <c r="AE297" s="7" t="str">
        <f>IF(AC297=0,"",INDEX(PGR_REGRAS!$T:$T,AC297))</f>
        <v/>
      </c>
      <c r="AF297" s="7" t="str">
        <f>IF(AC297=0,"",INDEX(PGR_REGRAS!$I:$I,AC297))</f>
        <v/>
      </c>
      <c r="AG297" s="7" t="str">
        <f>IF(AC297=0,"",INDEX(PGR_REGRAS!$K:$K,AC297))</f>
        <v/>
      </c>
      <c r="AH297" s="7" t="str">
        <f t="shared" si="69"/>
        <v/>
      </c>
      <c r="AI297" s="7"/>
      <c r="AJ297" s="7"/>
      <c r="AK297" s="7"/>
      <c r="AL297" s="7"/>
      <c r="AM297" s="7"/>
      <c r="AN297" s="7"/>
      <c r="AO297" s="13"/>
      <c r="AP297" s="12"/>
      <c r="AQ297" s="12"/>
      <c r="AR297" s="7" t="str">
        <f>IF(C297="","",IFERROR(INDEX(RASTREADORES!$F:$F,MATCH(C297&amp;"#Principal",RASTREADORES!$Y:$Y,0))&amp;" ("&amp;INDEX(RASTREADORES!$G:$G,MATCH(C297&amp;"#Principal",RASTREADORES!$Y:$Y,0))&amp;")","Sem rastreador principal"))</f>
        <v/>
      </c>
      <c r="AS297" s="7" t="str">
        <f>IF(C297="","",IFERROR(INDEX(RASTREADORES!$H:$H,MATCH(C297&amp;"#Principal",RASTREADORES!$Y:$Y,0)),"—"))</f>
        <v/>
      </c>
      <c r="AT297" s="7" t="str">
        <f>IF(C297="","",IFERROR(INDEX(RASTREADORES!$A:$A,MATCH(C297&amp;"#Redundante",RASTREADORES!$Y:$Y,0)),IFERROR(INDEX(RASTREADORES!$A:$A,MATCH(C297&amp;"#Isca retornável",RASTREADORES!$Y:$Y,0)),IFERROR(INDEX(RASTREADORES!$A:$A,MATCH(C297&amp;"#Isca descartável",RASTREADORES!$Y:$Y,0)),"Nenhum"))))</f>
        <v/>
      </c>
      <c r="AU297" s="7" t="str">
        <f>IF(C297="","",IFERROR(INDEX(RASTREADORES!$L:$L,MATCH(C297&amp;"#Principal",RASTREADORES!$Y:$Y,0)),""))</f>
        <v/>
      </c>
      <c r="AV297" s="7" t="str">
        <f>IF(C297="","",IF(COUNTIFS(ESPELHAMENTOS!$B$2:$B$2000,C297,ESPELHAMENTOS!$O$2:$O$2000,"Sim")&gt;0,"Sim","Não"))</f>
        <v/>
      </c>
      <c r="AW297" s="7" t="str">
        <f>IF(C297="","",COUNTIFS(ESPELHAMENTOS!$B$2:$B$2000,C297,ESPELHAMENTOS!$O$2:$O$2000,"Sim"))</f>
        <v/>
      </c>
      <c r="AX297" s="7" t="str">
        <f>IF(C297="","",IF(COUNTIFS(ESPELHAMENTOS!$B$2:$B$2000,C297,ESPELHAMENTOS!$O$2:$O$2000,"Sim",ESPELHAMENTOS!$E$2:$E$2000,"GR transportadora")&gt;0,"Sim","Não"))</f>
        <v/>
      </c>
      <c r="AY297" s="7" t="str">
        <f>IF(OR(AQ297="",C297=""),"",IFERROR(ROUND((AQ297-SUMPRODUCT(MIN((ESPELHAMENTOS!$C$2:$C$2000=A297)*ESPELHAMENTOS!$H$2:$H$2000+(ESPELHAMENTOS!$C$2:$C$2000&lt;&gt;A297)*99999)))*24,1),""))</f>
        <v/>
      </c>
      <c r="AZ297" s="7" t="str">
        <f ca="1">IF(C297="","",IF(COUNTIFS(CHECKLISTS!$B$2:$B$2000,C297,CHECKLISTS!$AH$2:$AH$2000,"Válido",CHECKLISTS!$AG$2:$AG$2000,"&gt;="&amp;INT(IF(AO297="",TODAY(),AO297)))+COUNTIFS(CHECKLISTS!$B$2:$B$2000,C297,CHECKLISTS!$AH$2:$AH$2000,"Vence &lt;=7d",CHECKLISTS!$AG$2:$AG$2000,"&gt;="&amp;INT(IF(AO297="",TODAY(),AO297)))&gt;0,"Sim","Não"))</f>
        <v/>
      </c>
      <c r="BA297" s="13" t="str">
        <f>IF(C297="","",IF(COUNTIFS(CHECKLISTS!$B$2:$B$2000,C297,CHECKLISTS!$AF$2:$AF$2000,"Aprovado")=0,"",SUMPRODUCT(MAX((CHECKLISTS!$B$2:$B$2000=C297)*CHECKLISTS!$AG$2:$AG$2000))))</f>
        <v/>
      </c>
      <c r="BB297" s="7" t="str">
        <f>IF(A297="","",IF(COUNTIFS(SMP!$B$2:$B$2000,A297,SMP!$I$2:$I$2000,"Liberada")+COUNTIFS(SMP!$B$2:$B$2000,A297,SMP!$I$2:$I$2000,"Em andamento")+COUNTIFS(SMP!$B$2:$B$2000,A297,SMP!$I$2:$I$2000,"Finalizada")&gt;0,"Sim","Não"))</f>
        <v/>
      </c>
      <c r="BC297" s="7" t="str">
        <f>IF(A297="","",IFERROR(INDEX(SMP!$A:$A,MATCH(A297,SMP!$B:$B,0)),"—"))</f>
        <v/>
      </c>
      <c r="BD297" s="7" t="str">
        <f>IF(A297="","",IFERROR(INDEX(SMP!$I:$I,MATCH(A297,SMP!$B:$B,0)),"Não aberta"))</f>
        <v/>
      </c>
      <c r="BE297" s="7" t="str">
        <f>IF(A297="","",IFERROR(INDEX(SMP!$D:$D,MATCH(A297,SMP!$B:$B,0)),""))</f>
        <v/>
      </c>
      <c r="BF297" s="7" t="str">
        <f>IF(A297="","",IF(COUNTIFS(AVERBACOES!$B$2:$B$2000,A297,AVERBACOES!$Q$2:$Q$2000,"Averbado completo")+COUNTIFS(AVERBACOES!$B$2:$B$2000,A297,AVERBACOES!$Q$2:$Q$2000,"Averbado CRT")+COUNTIFS(AVERBACOES!$B$2:$B$2000,A297,AVERBACOES!$Q$2:$Q$2000,"Averbado CT-e")+COUNTIFS(AVERBACOES!$B$2:$B$2000,A297,AVERBACOES!$Q$2:$Q$2000,"Averbado MDF-e")+COUNTIFS(AVERBACOES!$B$2:$B$2000,A297,AVERBACOES!$Q$2:$Q$2000,"Averbado pelo embarcador")&gt;0,"Sim","Não"))</f>
        <v/>
      </c>
      <c r="BG297" s="7" t="str">
        <f>IF(A297="","",IFERROR(INDEX(AVERBACOES!$L:$L,MATCH(A297,AVERBACOES!$B:$B,0)),"—"))</f>
        <v/>
      </c>
      <c r="BH297" s="7"/>
      <c r="BI297" s="7"/>
      <c r="BJ297" s="7"/>
      <c r="BK297" s="7"/>
      <c r="BL297" s="7"/>
      <c r="BM297" s="7">
        <f t="shared" si="70"/>
        <v>0</v>
      </c>
      <c r="BN297" s="7" t="str">
        <f t="shared" si="71"/>
        <v/>
      </c>
      <c r="BO297" s="7" t="str">
        <f t="shared" si="72"/>
        <v/>
      </c>
      <c r="BP297" s="7" t="str">
        <f t="shared" si="73"/>
        <v/>
      </c>
      <c r="BQ297" s="7" t="str">
        <f t="shared" si="74"/>
        <v/>
      </c>
      <c r="BR297" s="12"/>
      <c r="BS297" s="7" t="str">
        <f t="shared" si="75"/>
        <v/>
      </c>
      <c r="BT297" s="7" t="str">
        <f>IF(C297="","",IF(BV297=0,"Sem posição registrada",IFERROR(INDEX(POSICOES!$E:$E,MATCH(C297&amp;"#"&amp;ROUND(BV297*1440,0),POSICOES!$R:$R,0)),"?")))</f>
        <v/>
      </c>
      <c r="BU297" s="7" t="str">
        <f>IF(OR(C297="",BV297=0),"",IFERROR(INDEX(POSICOES!$F:$F,MATCH(C297&amp;"#"&amp;ROUND(BV297*1440,0),POSICOES!$R:$R,0))&amp;"/"&amp;INDEX(POSICOES!$G:$G,MATCH(C297&amp;"#"&amp;ROUND(BV297*1440,0),POSICOES!$R:$R,0))&amp;" - "&amp;INDEX(POSICOES!$H:$H,MATCH(C297&amp;"#"&amp;ROUND(BV297*1440,0),POSICOES!$R:$R,0)),""))</f>
        <v/>
      </c>
      <c r="BV297" s="14">
        <f>IF(C297="",0,SUMPRODUCT(MAX((POSICOES!$C$2:$C$3000=C297)*POSICOES!$B$2:$B$3000)))</f>
        <v>0</v>
      </c>
      <c r="BW297" s="7" t="str">
        <f t="shared" ca="1" si="76"/>
        <v/>
      </c>
      <c r="BX297" s="7" t="str">
        <f t="shared" ca="1" si="77"/>
        <v/>
      </c>
      <c r="BY297" s="12"/>
      <c r="BZ297" s="12"/>
      <c r="CA297" s="7" t="str">
        <f>IF(A297="","",IF(COUNTIFS(FRONTEIRA!$B$2:$B$2000,A297,FRONTEIRA!$AA$2:$AA$2000,"Sim")=0,"",ROUND(SUMIFS(FRONTEIRA!$Y$2:$Y$2000,FRONTEIRA!$B$2:$B$2000,A297,FRONTEIRA!$AA$2:$AA$2000,"Sim"),1)))</f>
        <v/>
      </c>
      <c r="CB297" s="7" t="str">
        <f>IF(A297="","",IFERROR(INDEX(FRONTEIRA!$L:$L,MATCH(A297,FRONTEIRA!$B:$B,0)),""))</f>
        <v/>
      </c>
      <c r="CC297" s="7" t="str">
        <f>IF(A297="","",IF(COUNTIFS(OCORRENCIAS!$B$2:$B$2000,A297,OCORRENCIAS!$Z$2:$Z$2000,"Sim")&gt;0,"Sim","Não"))</f>
        <v/>
      </c>
      <c r="CD297" s="7" t="str">
        <f t="shared" si="78"/>
        <v/>
      </c>
      <c r="CE297" s="7"/>
      <c r="CF297" s="7" t="str">
        <f t="shared" ca="1" si="79"/>
        <v xml:space="preserve">Motorista GR; Motorista seguradora; Veículo GR; Checklist; Espelhamento; SMP; Averbação; </v>
      </c>
      <c r="CG297" s="7" t="str">
        <f t="shared" si="80"/>
        <v/>
      </c>
      <c r="CH297" s="7" t="str">
        <f t="shared" si="81"/>
        <v/>
      </c>
      <c r="CI297" s="7" t="str">
        <f t="shared" si="82"/>
        <v>Não</v>
      </c>
      <c r="CJ297" s="7" t="str">
        <f t="shared" si="83"/>
        <v/>
      </c>
      <c r="CK297" s="7"/>
      <c r="CL297" s="7"/>
      <c r="CM297" s="7"/>
      <c r="CN297" s="12"/>
      <c r="CO297" s="7"/>
      <c r="CP297" s="7" t="str">
        <f t="shared" ca="1" si="84"/>
        <v/>
      </c>
    </row>
    <row r="298" spans="1:94" x14ac:dyDescent="0.25">
      <c r="A298" s="7"/>
      <c r="B298" s="12"/>
      <c r="C298" s="7"/>
      <c r="D298" s="7"/>
      <c r="E298" s="7"/>
      <c r="F298" s="7" t="str">
        <f>IF(C298="","",IFERROR(INDEX(VEICULOS!$C:$C,MATCH(C298,VEICULOS!$A:$A,0)),"?")&amp;IF(D298="",""," + "&amp;IFERROR(INDEX(VEICULOS!$C:$C,MATCH(D298,VEICULOS!$A:$A,0)),"?"))&amp;IF(E298="",""," + "&amp;IFERROR(INDEX(VEICULOS!$C:$C,MATCH(E298,VEICULOS!$A:$A,0)),"?")))</f>
        <v/>
      </c>
      <c r="G298" s="7" t="str">
        <f>IF(C298="","",IFERROR(INDEX(VEICULOS!$I:$I,MATCH(C298,VEICULOS!$A:$A,0)),"Não cadastrado"))</f>
        <v/>
      </c>
      <c r="H298" s="7"/>
      <c r="I298" s="7" t="str">
        <f>IF(H298="","",IFERROR(INDEX(MOTORISTAS!$B:$B,MATCH(H298,MOTORISTAS!$A:$A,0)),"Não cadastrado"))</f>
        <v/>
      </c>
      <c r="J298" s="7"/>
      <c r="K298" s="7"/>
      <c r="L298" s="7" t="str">
        <f>IF(K298="","",IFERROR(INDEX(MOTORISTAS!$B:$B,MATCH(K298,MOTORISTAS!$A:$A,0)),"Não cadastrado"))</f>
        <v/>
      </c>
      <c r="M298" s="7" t="str">
        <f>IF(H298="","",IFERROR(INDEX(MOTORISTAS!$AA:$AA,MATCH(H298,MOTORISTAS!$A:$A,0)),"Não cadastrado"))</f>
        <v/>
      </c>
      <c r="N298" s="7" t="str">
        <f>IF(H298="","",IF(COUNTIFS(CONSULTAS!$C$2:$C$2000,H298,CONSULTAS!$E$2:$E$2000,"GR",CONSULTAS!$S$2:$S$2000,"Sim")&gt;0,"Sim","Não"))</f>
        <v/>
      </c>
      <c r="O298" s="7" t="str">
        <f>IF(H298="","",IFERROR(INDEX(CONSULTAS!$L:$L,MATCH(H298&amp;"#GR",CONSULTAS!$T:$T,0)),"—"))</f>
        <v/>
      </c>
      <c r="P298" s="13" t="str">
        <f>IF(H298="","",IFERROR(INDEX(CONSULTAS!$Q:$Q,MATCH(H298&amp;"#GR",CONSULTAS!$T:$T,0)),""))</f>
        <v/>
      </c>
      <c r="Q298" s="7" t="str">
        <f>IF(H298="","",IF(COUNTIFS(CONSULTAS!$C$2:$C$2000,H298,CONSULTAS!$E$2:$E$2000,"Seguradora",CONSULTAS!$S$2:$S$2000,"Sim")&gt;0,"Sim","Não"))</f>
        <v/>
      </c>
      <c r="R298" s="7" t="str">
        <f>IF(H298="","",IFERROR(INDEX(CONSULTAS!$L:$L,MATCH(H298&amp;"#Seguradora",CONSULTAS!$T:$T,0)),"—"))</f>
        <v/>
      </c>
      <c r="S298" s="13" t="str">
        <f>IF(H298="","",IFERROR(INDEX(CONSULTAS!$Q:$Q,MATCH(H298&amp;"#Seguradora",CONSULTAS!$T:$T,0)),""))</f>
        <v/>
      </c>
      <c r="T298" s="10" t="str">
        <f>IF(H298="","",IFERROR(INDEX(CONSULTAS!$N:$N,MATCH(H298&amp;"#GR",CONSULTAS!$T:$T,0)),""))</f>
        <v/>
      </c>
      <c r="U298" s="7" t="str">
        <f>IF(K298="","N/A",IF(AND(COUNTIFS(CONSULTAS!$C$2:$C$2000,K298,CONSULTAS!$E$2:$E$2000,"GR",CONSULTAS!$S$2:$S$2000,"Sim")&gt;0,COUNTIFS(CONSULTAS!$C$2:$C$2000,K298,CONSULTAS!$E$2:$E$2000,"Seguradora",CONSULTAS!$S$2:$S$2000,"Sim")&gt;0),"Sim","Não"))</f>
        <v>N/A</v>
      </c>
      <c r="V298" s="7" t="str">
        <f>IF(C298="","",IFERROR(INDEX(VEICULOS!$X:$X,MATCH(C298,VEICULOS!$A:$A,0)),"Não"))</f>
        <v/>
      </c>
      <c r="W298" s="7"/>
      <c r="X298" s="7"/>
      <c r="Y298" s="7"/>
      <c r="Z298" s="10"/>
      <c r="AA298" s="7"/>
      <c r="AB298" s="10" t="str">
        <f t="shared" si="68"/>
        <v/>
      </c>
      <c r="AC298" s="7">
        <f>IF(OR(Y298="",AB298=""),0,SUMPRODUCT((PGR_REGRAS!$C$2:$C$61=Y298)*(PGR_REGRAS!$D$2:$D$61&lt;=AB298)*(PGR_REGRAS!$E$2:$E$61&gt;=AB298)*(PGR_REGRAS!$C$2:$C$61&lt;&gt;"")*ROW(PGR_REGRAS!$C$2:$C$61)))</f>
        <v>0</v>
      </c>
      <c r="AD298" s="7" t="str">
        <f>IF(AC298=0,IF(Y298="","","Sem regra - consultar seguradora"),INDEX(PGR_REGRAS!$A:$A,AC298))</f>
        <v/>
      </c>
      <c r="AE298" s="7" t="str">
        <f>IF(AC298=0,"",INDEX(PGR_REGRAS!$T:$T,AC298))</f>
        <v/>
      </c>
      <c r="AF298" s="7" t="str">
        <f>IF(AC298=0,"",INDEX(PGR_REGRAS!$I:$I,AC298))</f>
        <v/>
      </c>
      <c r="AG298" s="7" t="str">
        <f>IF(AC298=0,"",INDEX(PGR_REGRAS!$K:$K,AC298))</f>
        <v/>
      </c>
      <c r="AH298" s="7" t="str">
        <f t="shared" si="69"/>
        <v/>
      </c>
      <c r="AI298" s="7"/>
      <c r="AJ298" s="7"/>
      <c r="AK298" s="7"/>
      <c r="AL298" s="7"/>
      <c r="AM298" s="7"/>
      <c r="AN298" s="7"/>
      <c r="AO298" s="13"/>
      <c r="AP298" s="12"/>
      <c r="AQ298" s="12"/>
      <c r="AR298" s="7" t="str">
        <f>IF(C298="","",IFERROR(INDEX(RASTREADORES!$F:$F,MATCH(C298&amp;"#Principal",RASTREADORES!$Y:$Y,0))&amp;" ("&amp;INDEX(RASTREADORES!$G:$G,MATCH(C298&amp;"#Principal",RASTREADORES!$Y:$Y,0))&amp;")","Sem rastreador principal"))</f>
        <v/>
      </c>
      <c r="AS298" s="7" t="str">
        <f>IF(C298="","",IFERROR(INDEX(RASTREADORES!$H:$H,MATCH(C298&amp;"#Principal",RASTREADORES!$Y:$Y,0)),"—"))</f>
        <v/>
      </c>
      <c r="AT298" s="7" t="str">
        <f>IF(C298="","",IFERROR(INDEX(RASTREADORES!$A:$A,MATCH(C298&amp;"#Redundante",RASTREADORES!$Y:$Y,0)),IFERROR(INDEX(RASTREADORES!$A:$A,MATCH(C298&amp;"#Isca retornável",RASTREADORES!$Y:$Y,0)),IFERROR(INDEX(RASTREADORES!$A:$A,MATCH(C298&amp;"#Isca descartável",RASTREADORES!$Y:$Y,0)),"Nenhum"))))</f>
        <v/>
      </c>
      <c r="AU298" s="7" t="str">
        <f>IF(C298="","",IFERROR(INDEX(RASTREADORES!$L:$L,MATCH(C298&amp;"#Principal",RASTREADORES!$Y:$Y,0)),""))</f>
        <v/>
      </c>
      <c r="AV298" s="7" t="str">
        <f>IF(C298="","",IF(COUNTIFS(ESPELHAMENTOS!$B$2:$B$2000,C298,ESPELHAMENTOS!$O$2:$O$2000,"Sim")&gt;0,"Sim","Não"))</f>
        <v/>
      </c>
      <c r="AW298" s="7" t="str">
        <f>IF(C298="","",COUNTIFS(ESPELHAMENTOS!$B$2:$B$2000,C298,ESPELHAMENTOS!$O$2:$O$2000,"Sim"))</f>
        <v/>
      </c>
      <c r="AX298" s="7" t="str">
        <f>IF(C298="","",IF(COUNTIFS(ESPELHAMENTOS!$B$2:$B$2000,C298,ESPELHAMENTOS!$O$2:$O$2000,"Sim",ESPELHAMENTOS!$E$2:$E$2000,"GR transportadora")&gt;0,"Sim","Não"))</f>
        <v/>
      </c>
      <c r="AY298" s="7" t="str">
        <f>IF(OR(AQ298="",C298=""),"",IFERROR(ROUND((AQ298-SUMPRODUCT(MIN((ESPELHAMENTOS!$C$2:$C$2000=A298)*ESPELHAMENTOS!$H$2:$H$2000+(ESPELHAMENTOS!$C$2:$C$2000&lt;&gt;A298)*99999)))*24,1),""))</f>
        <v/>
      </c>
      <c r="AZ298" s="7" t="str">
        <f ca="1">IF(C298="","",IF(COUNTIFS(CHECKLISTS!$B$2:$B$2000,C298,CHECKLISTS!$AH$2:$AH$2000,"Válido",CHECKLISTS!$AG$2:$AG$2000,"&gt;="&amp;INT(IF(AO298="",TODAY(),AO298)))+COUNTIFS(CHECKLISTS!$B$2:$B$2000,C298,CHECKLISTS!$AH$2:$AH$2000,"Vence &lt;=7d",CHECKLISTS!$AG$2:$AG$2000,"&gt;="&amp;INT(IF(AO298="",TODAY(),AO298)))&gt;0,"Sim","Não"))</f>
        <v/>
      </c>
      <c r="BA298" s="13" t="str">
        <f>IF(C298="","",IF(COUNTIFS(CHECKLISTS!$B$2:$B$2000,C298,CHECKLISTS!$AF$2:$AF$2000,"Aprovado")=0,"",SUMPRODUCT(MAX((CHECKLISTS!$B$2:$B$2000=C298)*CHECKLISTS!$AG$2:$AG$2000))))</f>
        <v/>
      </c>
      <c r="BB298" s="7" t="str">
        <f>IF(A298="","",IF(COUNTIFS(SMP!$B$2:$B$2000,A298,SMP!$I$2:$I$2000,"Liberada")+COUNTIFS(SMP!$B$2:$B$2000,A298,SMP!$I$2:$I$2000,"Em andamento")+COUNTIFS(SMP!$B$2:$B$2000,A298,SMP!$I$2:$I$2000,"Finalizada")&gt;0,"Sim","Não"))</f>
        <v/>
      </c>
      <c r="BC298" s="7" t="str">
        <f>IF(A298="","",IFERROR(INDEX(SMP!$A:$A,MATCH(A298,SMP!$B:$B,0)),"—"))</f>
        <v/>
      </c>
      <c r="BD298" s="7" t="str">
        <f>IF(A298="","",IFERROR(INDEX(SMP!$I:$I,MATCH(A298,SMP!$B:$B,0)),"Não aberta"))</f>
        <v/>
      </c>
      <c r="BE298" s="7" t="str">
        <f>IF(A298="","",IFERROR(INDEX(SMP!$D:$D,MATCH(A298,SMP!$B:$B,0)),""))</f>
        <v/>
      </c>
      <c r="BF298" s="7" t="str">
        <f>IF(A298="","",IF(COUNTIFS(AVERBACOES!$B$2:$B$2000,A298,AVERBACOES!$Q$2:$Q$2000,"Averbado completo")+COUNTIFS(AVERBACOES!$B$2:$B$2000,A298,AVERBACOES!$Q$2:$Q$2000,"Averbado CRT")+COUNTIFS(AVERBACOES!$B$2:$B$2000,A298,AVERBACOES!$Q$2:$Q$2000,"Averbado CT-e")+COUNTIFS(AVERBACOES!$B$2:$B$2000,A298,AVERBACOES!$Q$2:$Q$2000,"Averbado MDF-e")+COUNTIFS(AVERBACOES!$B$2:$B$2000,A298,AVERBACOES!$Q$2:$Q$2000,"Averbado pelo embarcador")&gt;0,"Sim","Não"))</f>
        <v/>
      </c>
      <c r="BG298" s="7" t="str">
        <f>IF(A298="","",IFERROR(INDEX(AVERBACOES!$L:$L,MATCH(A298,AVERBACOES!$B:$B,0)),"—"))</f>
        <v/>
      </c>
      <c r="BH298" s="7"/>
      <c r="BI298" s="7"/>
      <c r="BJ298" s="7"/>
      <c r="BK298" s="7"/>
      <c r="BL298" s="7"/>
      <c r="BM298" s="7">
        <f t="shared" si="70"/>
        <v>0</v>
      </c>
      <c r="BN298" s="7" t="str">
        <f t="shared" si="71"/>
        <v/>
      </c>
      <c r="BO298" s="7" t="str">
        <f t="shared" si="72"/>
        <v/>
      </c>
      <c r="BP298" s="7" t="str">
        <f t="shared" si="73"/>
        <v/>
      </c>
      <c r="BQ298" s="7" t="str">
        <f t="shared" si="74"/>
        <v/>
      </c>
      <c r="BR298" s="12"/>
      <c r="BS298" s="7" t="str">
        <f t="shared" si="75"/>
        <v/>
      </c>
      <c r="BT298" s="7" t="str">
        <f>IF(C298="","",IF(BV298=0,"Sem posição registrada",IFERROR(INDEX(POSICOES!$E:$E,MATCH(C298&amp;"#"&amp;ROUND(BV298*1440,0),POSICOES!$R:$R,0)),"?")))</f>
        <v/>
      </c>
      <c r="BU298" s="7" t="str">
        <f>IF(OR(C298="",BV298=0),"",IFERROR(INDEX(POSICOES!$F:$F,MATCH(C298&amp;"#"&amp;ROUND(BV298*1440,0),POSICOES!$R:$R,0))&amp;"/"&amp;INDEX(POSICOES!$G:$G,MATCH(C298&amp;"#"&amp;ROUND(BV298*1440,0),POSICOES!$R:$R,0))&amp;" - "&amp;INDEX(POSICOES!$H:$H,MATCH(C298&amp;"#"&amp;ROUND(BV298*1440,0),POSICOES!$R:$R,0)),""))</f>
        <v/>
      </c>
      <c r="BV298" s="14">
        <f>IF(C298="",0,SUMPRODUCT(MAX((POSICOES!$C$2:$C$3000=C298)*POSICOES!$B$2:$B$3000)))</f>
        <v>0</v>
      </c>
      <c r="BW298" s="7" t="str">
        <f t="shared" ca="1" si="76"/>
        <v/>
      </c>
      <c r="BX298" s="7" t="str">
        <f t="shared" ca="1" si="77"/>
        <v/>
      </c>
      <c r="BY298" s="12"/>
      <c r="BZ298" s="12"/>
      <c r="CA298" s="7" t="str">
        <f>IF(A298="","",IF(COUNTIFS(FRONTEIRA!$B$2:$B$2000,A298,FRONTEIRA!$AA$2:$AA$2000,"Sim")=0,"",ROUND(SUMIFS(FRONTEIRA!$Y$2:$Y$2000,FRONTEIRA!$B$2:$B$2000,A298,FRONTEIRA!$AA$2:$AA$2000,"Sim"),1)))</f>
        <v/>
      </c>
      <c r="CB298" s="7" t="str">
        <f>IF(A298="","",IFERROR(INDEX(FRONTEIRA!$L:$L,MATCH(A298,FRONTEIRA!$B:$B,0)),""))</f>
        <v/>
      </c>
      <c r="CC298" s="7" t="str">
        <f>IF(A298="","",IF(COUNTIFS(OCORRENCIAS!$B$2:$B$2000,A298,OCORRENCIAS!$Z$2:$Z$2000,"Sim")&gt;0,"Sim","Não"))</f>
        <v/>
      </c>
      <c r="CD298" s="7" t="str">
        <f t="shared" si="78"/>
        <v/>
      </c>
      <c r="CE298" s="7"/>
      <c r="CF298" s="7" t="str">
        <f t="shared" ca="1" si="79"/>
        <v xml:space="preserve">Motorista GR; Motorista seguradora; Veículo GR; Checklist; Espelhamento; SMP; Averbação; </v>
      </c>
      <c r="CG298" s="7" t="str">
        <f t="shared" si="80"/>
        <v/>
      </c>
      <c r="CH298" s="7" t="str">
        <f t="shared" si="81"/>
        <v/>
      </c>
      <c r="CI298" s="7" t="str">
        <f t="shared" si="82"/>
        <v>Não</v>
      </c>
      <c r="CJ298" s="7" t="str">
        <f t="shared" si="83"/>
        <v/>
      </c>
      <c r="CK298" s="7"/>
      <c r="CL298" s="7"/>
      <c r="CM298" s="7"/>
      <c r="CN298" s="12"/>
      <c r="CO298" s="7"/>
      <c r="CP298" s="7" t="str">
        <f t="shared" ca="1" si="84"/>
        <v/>
      </c>
    </row>
    <row r="299" spans="1:94" x14ac:dyDescent="0.25">
      <c r="A299" s="7"/>
      <c r="B299" s="12"/>
      <c r="C299" s="7"/>
      <c r="D299" s="7"/>
      <c r="E299" s="7"/>
      <c r="F299" s="7" t="str">
        <f>IF(C299="","",IFERROR(INDEX(VEICULOS!$C:$C,MATCH(C299,VEICULOS!$A:$A,0)),"?")&amp;IF(D299="",""," + "&amp;IFERROR(INDEX(VEICULOS!$C:$C,MATCH(D299,VEICULOS!$A:$A,0)),"?"))&amp;IF(E299="",""," + "&amp;IFERROR(INDEX(VEICULOS!$C:$C,MATCH(E299,VEICULOS!$A:$A,0)),"?")))</f>
        <v/>
      </c>
      <c r="G299" s="7" t="str">
        <f>IF(C299="","",IFERROR(INDEX(VEICULOS!$I:$I,MATCH(C299,VEICULOS!$A:$A,0)),"Não cadastrado"))</f>
        <v/>
      </c>
      <c r="H299" s="7"/>
      <c r="I299" s="7" t="str">
        <f>IF(H299="","",IFERROR(INDEX(MOTORISTAS!$B:$B,MATCH(H299,MOTORISTAS!$A:$A,0)),"Não cadastrado"))</f>
        <v/>
      </c>
      <c r="J299" s="7"/>
      <c r="K299" s="7"/>
      <c r="L299" s="7" t="str">
        <f>IF(K299="","",IFERROR(INDEX(MOTORISTAS!$B:$B,MATCH(K299,MOTORISTAS!$A:$A,0)),"Não cadastrado"))</f>
        <v/>
      </c>
      <c r="M299" s="7" t="str">
        <f>IF(H299="","",IFERROR(INDEX(MOTORISTAS!$AA:$AA,MATCH(H299,MOTORISTAS!$A:$A,0)),"Não cadastrado"))</f>
        <v/>
      </c>
      <c r="N299" s="7" t="str">
        <f>IF(H299="","",IF(COUNTIFS(CONSULTAS!$C$2:$C$2000,H299,CONSULTAS!$E$2:$E$2000,"GR",CONSULTAS!$S$2:$S$2000,"Sim")&gt;0,"Sim","Não"))</f>
        <v/>
      </c>
      <c r="O299" s="7" t="str">
        <f>IF(H299="","",IFERROR(INDEX(CONSULTAS!$L:$L,MATCH(H299&amp;"#GR",CONSULTAS!$T:$T,0)),"—"))</f>
        <v/>
      </c>
      <c r="P299" s="13" t="str">
        <f>IF(H299="","",IFERROR(INDEX(CONSULTAS!$Q:$Q,MATCH(H299&amp;"#GR",CONSULTAS!$T:$T,0)),""))</f>
        <v/>
      </c>
      <c r="Q299" s="7" t="str">
        <f>IF(H299="","",IF(COUNTIFS(CONSULTAS!$C$2:$C$2000,H299,CONSULTAS!$E$2:$E$2000,"Seguradora",CONSULTAS!$S$2:$S$2000,"Sim")&gt;0,"Sim","Não"))</f>
        <v/>
      </c>
      <c r="R299" s="7" t="str">
        <f>IF(H299="","",IFERROR(INDEX(CONSULTAS!$L:$L,MATCH(H299&amp;"#Seguradora",CONSULTAS!$T:$T,0)),"—"))</f>
        <v/>
      </c>
      <c r="S299" s="13" t="str">
        <f>IF(H299="","",IFERROR(INDEX(CONSULTAS!$Q:$Q,MATCH(H299&amp;"#Seguradora",CONSULTAS!$T:$T,0)),""))</f>
        <v/>
      </c>
      <c r="T299" s="10" t="str">
        <f>IF(H299="","",IFERROR(INDEX(CONSULTAS!$N:$N,MATCH(H299&amp;"#GR",CONSULTAS!$T:$T,0)),""))</f>
        <v/>
      </c>
      <c r="U299" s="7" t="str">
        <f>IF(K299="","N/A",IF(AND(COUNTIFS(CONSULTAS!$C$2:$C$2000,K299,CONSULTAS!$E$2:$E$2000,"GR",CONSULTAS!$S$2:$S$2000,"Sim")&gt;0,COUNTIFS(CONSULTAS!$C$2:$C$2000,K299,CONSULTAS!$E$2:$E$2000,"Seguradora",CONSULTAS!$S$2:$S$2000,"Sim")&gt;0),"Sim","Não"))</f>
        <v>N/A</v>
      </c>
      <c r="V299" s="7" t="str">
        <f>IF(C299="","",IFERROR(INDEX(VEICULOS!$X:$X,MATCH(C299,VEICULOS!$A:$A,0)),"Não"))</f>
        <v/>
      </c>
      <c r="W299" s="7"/>
      <c r="X299" s="7"/>
      <c r="Y299" s="7"/>
      <c r="Z299" s="10"/>
      <c r="AA299" s="7"/>
      <c r="AB299" s="10" t="str">
        <f t="shared" si="68"/>
        <v/>
      </c>
      <c r="AC299" s="7">
        <f>IF(OR(Y299="",AB299=""),0,SUMPRODUCT((PGR_REGRAS!$C$2:$C$61=Y299)*(PGR_REGRAS!$D$2:$D$61&lt;=AB299)*(PGR_REGRAS!$E$2:$E$61&gt;=AB299)*(PGR_REGRAS!$C$2:$C$61&lt;&gt;"")*ROW(PGR_REGRAS!$C$2:$C$61)))</f>
        <v>0</v>
      </c>
      <c r="AD299" s="7" t="str">
        <f>IF(AC299=0,IF(Y299="","","Sem regra - consultar seguradora"),INDEX(PGR_REGRAS!$A:$A,AC299))</f>
        <v/>
      </c>
      <c r="AE299" s="7" t="str">
        <f>IF(AC299=0,"",INDEX(PGR_REGRAS!$T:$T,AC299))</f>
        <v/>
      </c>
      <c r="AF299" s="7" t="str">
        <f>IF(AC299=0,"",INDEX(PGR_REGRAS!$I:$I,AC299))</f>
        <v/>
      </c>
      <c r="AG299" s="7" t="str">
        <f>IF(AC299=0,"",INDEX(PGR_REGRAS!$K:$K,AC299))</f>
        <v/>
      </c>
      <c r="AH299" s="7" t="str">
        <f t="shared" si="69"/>
        <v/>
      </c>
      <c r="AI299" s="7"/>
      <c r="AJ299" s="7"/>
      <c r="AK299" s="7"/>
      <c r="AL299" s="7"/>
      <c r="AM299" s="7"/>
      <c r="AN299" s="7"/>
      <c r="AO299" s="13"/>
      <c r="AP299" s="12"/>
      <c r="AQ299" s="12"/>
      <c r="AR299" s="7" t="str">
        <f>IF(C299="","",IFERROR(INDEX(RASTREADORES!$F:$F,MATCH(C299&amp;"#Principal",RASTREADORES!$Y:$Y,0))&amp;" ("&amp;INDEX(RASTREADORES!$G:$G,MATCH(C299&amp;"#Principal",RASTREADORES!$Y:$Y,0))&amp;")","Sem rastreador principal"))</f>
        <v/>
      </c>
      <c r="AS299" s="7" t="str">
        <f>IF(C299="","",IFERROR(INDEX(RASTREADORES!$H:$H,MATCH(C299&amp;"#Principal",RASTREADORES!$Y:$Y,0)),"—"))</f>
        <v/>
      </c>
      <c r="AT299" s="7" t="str">
        <f>IF(C299="","",IFERROR(INDEX(RASTREADORES!$A:$A,MATCH(C299&amp;"#Redundante",RASTREADORES!$Y:$Y,0)),IFERROR(INDEX(RASTREADORES!$A:$A,MATCH(C299&amp;"#Isca retornável",RASTREADORES!$Y:$Y,0)),IFERROR(INDEX(RASTREADORES!$A:$A,MATCH(C299&amp;"#Isca descartável",RASTREADORES!$Y:$Y,0)),"Nenhum"))))</f>
        <v/>
      </c>
      <c r="AU299" s="7" t="str">
        <f>IF(C299="","",IFERROR(INDEX(RASTREADORES!$L:$L,MATCH(C299&amp;"#Principal",RASTREADORES!$Y:$Y,0)),""))</f>
        <v/>
      </c>
      <c r="AV299" s="7" t="str">
        <f>IF(C299="","",IF(COUNTIFS(ESPELHAMENTOS!$B$2:$B$2000,C299,ESPELHAMENTOS!$O$2:$O$2000,"Sim")&gt;0,"Sim","Não"))</f>
        <v/>
      </c>
      <c r="AW299" s="7" t="str">
        <f>IF(C299="","",COUNTIFS(ESPELHAMENTOS!$B$2:$B$2000,C299,ESPELHAMENTOS!$O$2:$O$2000,"Sim"))</f>
        <v/>
      </c>
      <c r="AX299" s="7" t="str">
        <f>IF(C299="","",IF(COUNTIFS(ESPELHAMENTOS!$B$2:$B$2000,C299,ESPELHAMENTOS!$O$2:$O$2000,"Sim",ESPELHAMENTOS!$E$2:$E$2000,"GR transportadora")&gt;0,"Sim","Não"))</f>
        <v/>
      </c>
      <c r="AY299" s="7" t="str">
        <f>IF(OR(AQ299="",C299=""),"",IFERROR(ROUND((AQ299-SUMPRODUCT(MIN((ESPELHAMENTOS!$C$2:$C$2000=A299)*ESPELHAMENTOS!$H$2:$H$2000+(ESPELHAMENTOS!$C$2:$C$2000&lt;&gt;A299)*99999)))*24,1),""))</f>
        <v/>
      </c>
      <c r="AZ299" s="7" t="str">
        <f ca="1">IF(C299="","",IF(COUNTIFS(CHECKLISTS!$B$2:$B$2000,C299,CHECKLISTS!$AH$2:$AH$2000,"Válido",CHECKLISTS!$AG$2:$AG$2000,"&gt;="&amp;INT(IF(AO299="",TODAY(),AO299)))+COUNTIFS(CHECKLISTS!$B$2:$B$2000,C299,CHECKLISTS!$AH$2:$AH$2000,"Vence &lt;=7d",CHECKLISTS!$AG$2:$AG$2000,"&gt;="&amp;INT(IF(AO299="",TODAY(),AO299)))&gt;0,"Sim","Não"))</f>
        <v/>
      </c>
      <c r="BA299" s="13" t="str">
        <f>IF(C299="","",IF(COUNTIFS(CHECKLISTS!$B$2:$B$2000,C299,CHECKLISTS!$AF$2:$AF$2000,"Aprovado")=0,"",SUMPRODUCT(MAX((CHECKLISTS!$B$2:$B$2000=C299)*CHECKLISTS!$AG$2:$AG$2000))))</f>
        <v/>
      </c>
      <c r="BB299" s="7" t="str">
        <f>IF(A299="","",IF(COUNTIFS(SMP!$B$2:$B$2000,A299,SMP!$I$2:$I$2000,"Liberada")+COUNTIFS(SMP!$B$2:$B$2000,A299,SMP!$I$2:$I$2000,"Em andamento")+COUNTIFS(SMP!$B$2:$B$2000,A299,SMP!$I$2:$I$2000,"Finalizada")&gt;0,"Sim","Não"))</f>
        <v/>
      </c>
      <c r="BC299" s="7" t="str">
        <f>IF(A299="","",IFERROR(INDEX(SMP!$A:$A,MATCH(A299,SMP!$B:$B,0)),"—"))</f>
        <v/>
      </c>
      <c r="BD299" s="7" t="str">
        <f>IF(A299="","",IFERROR(INDEX(SMP!$I:$I,MATCH(A299,SMP!$B:$B,0)),"Não aberta"))</f>
        <v/>
      </c>
      <c r="BE299" s="7" t="str">
        <f>IF(A299="","",IFERROR(INDEX(SMP!$D:$D,MATCH(A299,SMP!$B:$B,0)),""))</f>
        <v/>
      </c>
      <c r="BF299" s="7" t="str">
        <f>IF(A299="","",IF(COUNTIFS(AVERBACOES!$B$2:$B$2000,A299,AVERBACOES!$Q$2:$Q$2000,"Averbado completo")+COUNTIFS(AVERBACOES!$B$2:$B$2000,A299,AVERBACOES!$Q$2:$Q$2000,"Averbado CRT")+COUNTIFS(AVERBACOES!$B$2:$B$2000,A299,AVERBACOES!$Q$2:$Q$2000,"Averbado CT-e")+COUNTIFS(AVERBACOES!$B$2:$B$2000,A299,AVERBACOES!$Q$2:$Q$2000,"Averbado MDF-e")+COUNTIFS(AVERBACOES!$B$2:$B$2000,A299,AVERBACOES!$Q$2:$Q$2000,"Averbado pelo embarcador")&gt;0,"Sim","Não"))</f>
        <v/>
      </c>
      <c r="BG299" s="7" t="str">
        <f>IF(A299="","",IFERROR(INDEX(AVERBACOES!$L:$L,MATCH(A299,AVERBACOES!$B:$B,0)),"—"))</f>
        <v/>
      </c>
      <c r="BH299" s="7"/>
      <c r="BI299" s="7"/>
      <c r="BJ299" s="7"/>
      <c r="BK299" s="7"/>
      <c r="BL299" s="7"/>
      <c r="BM299" s="7">
        <f t="shared" si="70"/>
        <v>0</v>
      </c>
      <c r="BN299" s="7" t="str">
        <f t="shared" si="71"/>
        <v/>
      </c>
      <c r="BO299" s="7" t="str">
        <f t="shared" si="72"/>
        <v/>
      </c>
      <c r="BP299" s="7" t="str">
        <f t="shared" si="73"/>
        <v/>
      </c>
      <c r="BQ299" s="7" t="str">
        <f t="shared" si="74"/>
        <v/>
      </c>
      <c r="BR299" s="12"/>
      <c r="BS299" s="7" t="str">
        <f t="shared" si="75"/>
        <v/>
      </c>
      <c r="BT299" s="7" t="str">
        <f>IF(C299="","",IF(BV299=0,"Sem posição registrada",IFERROR(INDEX(POSICOES!$E:$E,MATCH(C299&amp;"#"&amp;ROUND(BV299*1440,0),POSICOES!$R:$R,0)),"?")))</f>
        <v/>
      </c>
      <c r="BU299" s="7" t="str">
        <f>IF(OR(C299="",BV299=0),"",IFERROR(INDEX(POSICOES!$F:$F,MATCH(C299&amp;"#"&amp;ROUND(BV299*1440,0),POSICOES!$R:$R,0))&amp;"/"&amp;INDEX(POSICOES!$G:$G,MATCH(C299&amp;"#"&amp;ROUND(BV299*1440,0),POSICOES!$R:$R,0))&amp;" - "&amp;INDEX(POSICOES!$H:$H,MATCH(C299&amp;"#"&amp;ROUND(BV299*1440,0),POSICOES!$R:$R,0)),""))</f>
        <v/>
      </c>
      <c r="BV299" s="14">
        <f>IF(C299="",0,SUMPRODUCT(MAX((POSICOES!$C$2:$C$3000=C299)*POSICOES!$B$2:$B$3000)))</f>
        <v>0</v>
      </c>
      <c r="BW299" s="7" t="str">
        <f t="shared" ca="1" si="76"/>
        <v/>
      </c>
      <c r="BX299" s="7" t="str">
        <f t="shared" ca="1" si="77"/>
        <v/>
      </c>
      <c r="BY299" s="12"/>
      <c r="BZ299" s="12"/>
      <c r="CA299" s="7" t="str">
        <f>IF(A299="","",IF(COUNTIFS(FRONTEIRA!$B$2:$B$2000,A299,FRONTEIRA!$AA$2:$AA$2000,"Sim")=0,"",ROUND(SUMIFS(FRONTEIRA!$Y$2:$Y$2000,FRONTEIRA!$B$2:$B$2000,A299,FRONTEIRA!$AA$2:$AA$2000,"Sim"),1)))</f>
        <v/>
      </c>
      <c r="CB299" s="7" t="str">
        <f>IF(A299="","",IFERROR(INDEX(FRONTEIRA!$L:$L,MATCH(A299,FRONTEIRA!$B:$B,0)),""))</f>
        <v/>
      </c>
      <c r="CC299" s="7" t="str">
        <f>IF(A299="","",IF(COUNTIFS(OCORRENCIAS!$B$2:$B$2000,A299,OCORRENCIAS!$Z$2:$Z$2000,"Sim")&gt;0,"Sim","Não"))</f>
        <v/>
      </c>
      <c r="CD299" s="7" t="str">
        <f t="shared" si="78"/>
        <v/>
      </c>
      <c r="CE299" s="7"/>
      <c r="CF299" s="7" t="str">
        <f t="shared" ca="1" si="79"/>
        <v xml:space="preserve">Motorista GR; Motorista seguradora; Veículo GR; Checklist; Espelhamento; SMP; Averbação; </v>
      </c>
      <c r="CG299" s="7" t="str">
        <f t="shared" si="80"/>
        <v/>
      </c>
      <c r="CH299" s="7" t="str">
        <f t="shared" si="81"/>
        <v/>
      </c>
      <c r="CI299" s="7" t="str">
        <f t="shared" si="82"/>
        <v>Não</v>
      </c>
      <c r="CJ299" s="7" t="str">
        <f t="shared" si="83"/>
        <v/>
      </c>
      <c r="CK299" s="7"/>
      <c r="CL299" s="7"/>
      <c r="CM299" s="7"/>
      <c r="CN299" s="12"/>
      <c r="CO299" s="7"/>
      <c r="CP299" s="7" t="str">
        <f t="shared" ca="1" si="84"/>
        <v/>
      </c>
    </row>
    <row r="300" spans="1:94" x14ac:dyDescent="0.25">
      <c r="A300" s="7"/>
      <c r="B300" s="12"/>
      <c r="C300" s="7"/>
      <c r="D300" s="7"/>
      <c r="E300" s="7"/>
      <c r="F300" s="7" t="str">
        <f>IF(C300="","",IFERROR(INDEX(VEICULOS!$C:$C,MATCH(C300,VEICULOS!$A:$A,0)),"?")&amp;IF(D300="",""," + "&amp;IFERROR(INDEX(VEICULOS!$C:$C,MATCH(D300,VEICULOS!$A:$A,0)),"?"))&amp;IF(E300="",""," + "&amp;IFERROR(INDEX(VEICULOS!$C:$C,MATCH(E300,VEICULOS!$A:$A,0)),"?")))</f>
        <v/>
      </c>
      <c r="G300" s="7" t="str">
        <f>IF(C300="","",IFERROR(INDEX(VEICULOS!$I:$I,MATCH(C300,VEICULOS!$A:$A,0)),"Não cadastrado"))</f>
        <v/>
      </c>
      <c r="H300" s="7"/>
      <c r="I300" s="7" t="str">
        <f>IF(H300="","",IFERROR(INDEX(MOTORISTAS!$B:$B,MATCH(H300,MOTORISTAS!$A:$A,0)),"Não cadastrado"))</f>
        <v/>
      </c>
      <c r="J300" s="7"/>
      <c r="K300" s="7"/>
      <c r="L300" s="7" t="str">
        <f>IF(K300="","",IFERROR(INDEX(MOTORISTAS!$B:$B,MATCH(K300,MOTORISTAS!$A:$A,0)),"Não cadastrado"))</f>
        <v/>
      </c>
      <c r="M300" s="7" t="str">
        <f>IF(H300="","",IFERROR(INDEX(MOTORISTAS!$AA:$AA,MATCH(H300,MOTORISTAS!$A:$A,0)),"Não cadastrado"))</f>
        <v/>
      </c>
      <c r="N300" s="7" t="str">
        <f>IF(H300="","",IF(COUNTIFS(CONSULTAS!$C$2:$C$2000,H300,CONSULTAS!$E$2:$E$2000,"GR",CONSULTAS!$S$2:$S$2000,"Sim")&gt;0,"Sim","Não"))</f>
        <v/>
      </c>
      <c r="O300" s="7" t="str">
        <f>IF(H300="","",IFERROR(INDEX(CONSULTAS!$L:$L,MATCH(H300&amp;"#GR",CONSULTAS!$T:$T,0)),"—"))</f>
        <v/>
      </c>
      <c r="P300" s="13" t="str">
        <f>IF(H300="","",IFERROR(INDEX(CONSULTAS!$Q:$Q,MATCH(H300&amp;"#GR",CONSULTAS!$T:$T,0)),""))</f>
        <v/>
      </c>
      <c r="Q300" s="7" t="str">
        <f>IF(H300="","",IF(COUNTIFS(CONSULTAS!$C$2:$C$2000,H300,CONSULTAS!$E$2:$E$2000,"Seguradora",CONSULTAS!$S$2:$S$2000,"Sim")&gt;0,"Sim","Não"))</f>
        <v/>
      </c>
      <c r="R300" s="7" t="str">
        <f>IF(H300="","",IFERROR(INDEX(CONSULTAS!$L:$L,MATCH(H300&amp;"#Seguradora",CONSULTAS!$T:$T,0)),"—"))</f>
        <v/>
      </c>
      <c r="S300" s="13" t="str">
        <f>IF(H300="","",IFERROR(INDEX(CONSULTAS!$Q:$Q,MATCH(H300&amp;"#Seguradora",CONSULTAS!$T:$T,0)),""))</f>
        <v/>
      </c>
      <c r="T300" s="10" t="str">
        <f>IF(H300="","",IFERROR(INDEX(CONSULTAS!$N:$N,MATCH(H300&amp;"#GR",CONSULTAS!$T:$T,0)),""))</f>
        <v/>
      </c>
      <c r="U300" s="7" t="str">
        <f>IF(K300="","N/A",IF(AND(COUNTIFS(CONSULTAS!$C$2:$C$2000,K300,CONSULTAS!$E$2:$E$2000,"GR",CONSULTAS!$S$2:$S$2000,"Sim")&gt;0,COUNTIFS(CONSULTAS!$C$2:$C$2000,K300,CONSULTAS!$E$2:$E$2000,"Seguradora",CONSULTAS!$S$2:$S$2000,"Sim")&gt;0),"Sim","Não"))</f>
        <v>N/A</v>
      </c>
      <c r="V300" s="7" t="str">
        <f>IF(C300="","",IFERROR(INDEX(VEICULOS!$X:$X,MATCH(C300,VEICULOS!$A:$A,0)),"Não"))</f>
        <v/>
      </c>
      <c r="W300" s="7"/>
      <c r="X300" s="7"/>
      <c r="Y300" s="7"/>
      <c r="Z300" s="10"/>
      <c r="AA300" s="7"/>
      <c r="AB300" s="10" t="str">
        <f t="shared" si="68"/>
        <v/>
      </c>
      <c r="AC300" s="7">
        <f>IF(OR(Y300="",AB300=""),0,SUMPRODUCT((PGR_REGRAS!$C$2:$C$61=Y300)*(PGR_REGRAS!$D$2:$D$61&lt;=AB300)*(PGR_REGRAS!$E$2:$E$61&gt;=AB300)*(PGR_REGRAS!$C$2:$C$61&lt;&gt;"")*ROW(PGR_REGRAS!$C$2:$C$61)))</f>
        <v>0</v>
      </c>
      <c r="AD300" s="7" t="str">
        <f>IF(AC300=0,IF(Y300="","","Sem regra - consultar seguradora"),INDEX(PGR_REGRAS!$A:$A,AC300))</f>
        <v/>
      </c>
      <c r="AE300" s="7" t="str">
        <f>IF(AC300=0,"",INDEX(PGR_REGRAS!$T:$T,AC300))</f>
        <v/>
      </c>
      <c r="AF300" s="7" t="str">
        <f>IF(AC300=0,"",INDEX(PGR_REGRAS!$I:$I,AC300))</f>
        <v/>
      </c>
      <c r="AG300" s="7" t="str">
        <f>IF(AC300=0,"",INDEX(PGR_REGRAS!$K:$K,AC300))</f>
        <v/>
      </c>
      <c r="AH300" s="7" t="str">
        <f t="shared" si="69"/>
        <v/>
      </c>
      <c r="AI300" s="7"/>
      <c r="AJ300" s="7"/>
      <c r="AK300" s="7"/>
      <c r="AL300" s="7"/>
      <c r="AM300" s="7"/>
      <c r="AN300" s="7"/>
      <c r="AO300" s="13"/>
      <c r="AP300" s="12"/>
      <c r="AQ300" s="12"/>
      <c r="AR300" s="7" t="str">
        <f>IF(C300="","",IFERROR(INDEX(RASTREADORES!$F:$F,MATCH(C300&amp;"#Principal",RASTREADORES!$Y:$Y,0))&amp;" ("&amp;INDEX(RASTREADORES!$G:$G,MATCH(C300&amp;"#Principal",RASTREADORES!$Y:$Y,0))&amp;")","Sem rastreador principal"))</f>
        <v/>
      </c>
      <c r="AS300" s="7" t="str">
        <f>IF(C300="","",IFERROR(INDEX(RASTREADORES!$H:$H,MATCH(C300&amp;"#Principal",RASTREADORES!$Y:$Y,0)),"—"))</f>
        <v/>
      </c>
      <c r="AT300" s="7" t="str">
        <f>IF(C300="","",IFERROR(INDEX(RASTREADORES!$A:$A,MATCH(C300&amp;"#Redundante",RASTREADORES!$Y:$Y,0)),IFERROR(INDEX(RASTREADORES!$A:$A,MATCH(C300&amp;"#Isca retornável",RASTREADORES!$Y:$Y,0)),IFERROR(INDEX(RASTREADORES!$A:$A,MATCH(C300&amp;"#Isca descartável",RASTREADORES!$Y:$Y,0)),"Nenhum"))))</f>
        <v/>
      </c>
      <c r="AU300" s="7" t="str">
        <f>IF(C300="","",IFERROR(INDEX(RASTREADORES!$L:$L,MATCH(C300&amp;"#Principal",RASTREADORES!$Y:$Y,0)),""))</f>
        <v/>
      </c>
      <c r="AV300" s="7" t="str">
        <f>IF(C300="","",IF(COUNTIFS(ESPELHAMENTOS!$B$2:$B$2000,C300,ESPELHAMENTOS!$O$2:$O$2000,"Sim")&gt;0,"Sim","Não"))</f>
        <v/>
      </c>
      <c r="AW300" s="7" t="str">
        <f>IF(C300="","",COUNTIFS(ESPELHAMENTOS!$B$2:$B$2000,C300,ESPELHAMENTOS!$O$2:$O$2000,"Sim"))</f>
        <v/>
      </c>
      <c r="AX300" s="7" t="str">
        <f>IF(C300="","",IF(COUNTIFS(ESPELHAMENTOS!$B$2:$B$2000,C300,ESPELHAMENTOS!$O$2:$O$2000,"Sim",ESPELHAMENTOS!$E$2:$E$2000,"GR transportadora")&gt;0,"Sim","Não"))</f>
        <v/>
      </c>
      <c r="AY300" s="7" t="str">
        <f>IF(OR(AQ300="",C300=""),"",IFERROR(ROUND((AQ300-SUMPRODUCT(MIN((ESPELHAMENTOS!$C$2:$C$2000=A300)*ESPELHAMENTOS!$H$2:$H$2000+(ESPELHAMENTOS!$C$2:$C$2000&lt;&gt;A300)*99999)))*24,1),""))</f>
        <v/>
      </c>
      <c r="AZ300" s="7" t="str">
        <f ca="1">IF(C300="","",IF(COUNTIFS(CHECKLISTS!$B$2:$B$2000,C300,CHECKLISTS!$AH$2:$AH$2000,"Válido",CHECKLISTS!$AG$2:$AG$2000,"&gt;="&amp;INT(IF(AO300="",TODAY(),AO300)))+COUNTIFS(CHECKLISTS!$B$2:$B$2000,C300,CHECKLISTS!$AH$2:$AH$2000,"Vence &lt;=7d",CHECKLISTS!$AG$2:$AG$2000,"&gt;="&amp;INT(IF(AO300="",TODAY(),AO300)))&gt;0,"Sim","Não"))</f>
        <v/>
      </c>
      <c r="BA300" s="13" t="str">
        <f>IF(C300="","",IF(COUNTIFS(CHECKLISTS!$B$2:$B$2000,C300,CHECKLISTS!$AF$2:$AF$2000,"Aprovado")=0,"",SUMPRODUCT(MAX((CHECKLISTS!$B$2:$B$2000=C300)*CHECKLISTS!$AG$2:$AG$2000))))</f>
        <v/>
      </c>
      <c r="BB300" s="7" t="str">
        <f>IF(A300="","",IF(COUNTIFS(SMP!$B$2:$B$2000,A300,SMP!$I$2:$I$2000,"Liberada")+COUNTIFS(SMP!$B$2:$B$2000,A300,SMP!$I$2:$I$2000,"Em andamento")+COUNTIFS(SMP!$B$2:$B$2000,A300,SMP!$I$2:$I$2000,"Finalizada")&gt;0,"Sim","Não"))</f>
        <v/>
      </c>
      <c r="BC300" s="7" t="str">
        <f>IF(A300="","",IFERROR(INDEX(SMP!$A:$A,MATCH(A300,SMP!$B:$B,0)),"—"))</f>
        <v/>
      </c>
      <c r="BD300" s="7" t="str">
        <f>IF(A300="","",IFERROR(INDEX(SMP!$I:$I,MATCH(A300,SMP!$B:$B,0)),"Não aberta"))</f>
        <v/>
      </c>
      <c r="BE300" s="7" t="str">
        <f>IF(A300="","",IFERROR(INDEX(SMP!$D:$D,MATCH(A300,SMP!$B:$B,0)),""))</f>
        <v/>
      </c>
      <c r="BF300" s="7" t="str">
        <f>IF(A300="","",IF(COUNTIFS(AVERBACOES!$B$2:$B$2000,A300,AVERBACOES!$Q$2:$Q$2000,"Averbado completo")+COUNTIFS(AVERBACOES!$B$2:$B$2000,A300,AVERBACOES!$Q$2:$Q$2000,"Averbado CRT")+COUNTIFS(AVERBACOES!$B$2:$B$2000,A300,AVERBACOES!$Q$2:$Q$2000,"Averbado CT-e")+COUNTIFS(AVERBACOES!$B$2:$B$2000,A300,AVERBACOES!$Q$2:$Q$2000,"Averbado MDF-e")+COUNTIFS(AVERBACOES!$B$2:$B$2000,A300,AVERBACOES!$Q$2:$Q$2000,"Averbado pelo embarcador")&gt;0,"Sim","Não"))</f>
        <v/>
      </c>
      <c r="BG300" s="7" t="str">
        <f>IF(A300="","",IFERROR(INDEX(AVERBACOES!$L:$L,MATCH(A300,AVERBACOES!$B:$B,0)),"—"))</f>
        <v/>
      </c>
      <c r="BH300" s="7"/>
      <c r="BI300" s="7"/>
      <c r="BJ300" s="7"/>
      <c r="BK300" s="7"/>
      <c r="BL300" s="7"/>
      <c r="BM300" s="7">
        <f t="shared" si="70"/>
        <v>0</v>
      </c>
      <c r="BN300" s="7" t="str">
        <f t="shared" si="71"/>
        <v/>
      </c>
      <c r="BO300" s="7" t="str">
        <f t="shared" si="72"/>
        <v/>
      </c>
      <c r="BP300" s="7" t="str">
        <f t="shared" si="73"/>
        <v/>
      </c>
      <c r="BQ300" s="7" t="str">
        <f t="shared" si="74"/>
        <v/>
      </c>
      <c r="BR300" s="12"/>
      <c r="BS300" s="7" t="str">
        <f t="shared" si="75"/>
        <v/>
      </c>
      <c r="BT300" s="7" t="str">
        <f>IF(C300="","",IF(BV300=0,"Sem posição registrada",IFERROR(INDEX(POSICOES!$E:$E,MATCH(C300&amp;"#"&amp;ROUND(BV300*1440,0),POSICOES!$R:$R,0)),"?")))</f>
        <v/>
      </c>
      <c r="BU300" s="7" t="str">
        <f>IF(OR(C300="",BV300=0),"",IFERROR(INDEX(POSICOES!$F:$F,MATCH(C300&amp;"#"&amp;ROUND(BV300*1440,0),POSICOES!$R:$R,0))&amp;"/"&amp;INDEX(POSICOES!$G:$G,MATCH(C300&amp;"#"&amp;ROUND(BV300*1440,0),POSICOES!$R:$R,0))&amp;" - "&amp;INDEX(POSICOES!$H:$H,MATCH(C300&amp;"#"&amp;ROUND(BV300*1440,0),POSICOES!$R:$R,0)),""))</f>
        <v/>
      </c>
      <c r="BV300" s="14">
        <f>IF(C300="",0,SUMPRODUCT(MAX((POSICOES!$C$2:$C$3000=C300)*POSICOES!$B$2:$B$3000)))</f>
        <v>0</v>
      </c>
      <c r="BW300" s="7" t="str">
        <f t="shared" ca="1" si="76"/>
        <v/>
      </c>
      <c r="BX300" s="7" t="str">
        <f t="shared" ca="1" si="77"/>
        <v/>
      </c>
      <c r="BY300" s="12"/>
      <c r="BZ300" s="12"/>
      <c r="CA300" s="7" t="str">
        <f>IF(A300="","",IF(COUNTIFS(FRONTEIRA!$B$2:$B$2000,A300,FRONTEIRA!$AA$2:$AA$2000,"Sim")=0,"",ROUND(SUMIFS(FRONTEIRA!$Y$2:$Y$2000,FRONTEIRA!$B$2:$B$2000,A300,FRONTEIRA!$AA$2:$AA$2000,"Sim"),1)))</f>
        <v/>
      </c>
      <c r="CB300" s="7" t="str">
        <f>IF(A300="","",IFERROR(INDEX(FRONTEIRA!$L:$L,MATCH(A300,FRONTEIRA!$B:$B,0)),""))</f>
        <v/>
      </c>
      <c r="CC300" s="7" t="str">
        <f>IF(A300="","",IF(COUNTIFS(OCORRENCIAS!$B$2:$B$2000,A300,OCORRENCIAS!$Z$2:$Z$2000,"Sim")&gt;0,"Sim","Não"))</f>
        <v/>
      </c>
      <c r="CD300" s="7" t="str">
        <f t="shared" si="78"/>
        <v/>
      </c>
      <c r="CE300" s="7"/>
      <c r="CF300" s="7" t="str">
        <f t="shared" ca="1" si="79"/>
        <v xml:space="preserve">Motorista GR; Motorista seguradora; Veículo GR; Checklist; Espelhamento; SMP; Averbação; </v>
      </c>
      <c r="CG300" s="7" t="str">
        <f t="shared" si="80"/>
        <v/>
      </c>
      <c r="CH300" s="7" t="str">
        <f t="shared" si="81"/>
        <v/>
      </c>
      <c r="CI300" s="7" t="str">
        <f t="shared" si="82"/>
        <v>Não</v>
      </c>
      <c r="CJ300" s="7" t="str">
        <f t="shared" si="83"/>
        <v/>
      </c>
      <c r="CK300" s="7"/>
      <c r="CL300" s="7"/>
      <c r="CM300" s="7"/>
      <c r="CN300" s="12"/>
      <c r="CO300" s="7"/>
      <c r="CP300" s="7" t="str">
        <f t="shared" ca="1" si="84"/>
        <v/>
      </c>
    </row>
    <row r="301" spans="1:94" x14ac:dyDescent="0.25">
      <c r="A301" s="7"/>
      <c r="B301" s="12"/>
      <c r="C301" s="7"/>
      <c r="D301" s="7"/>
      <c r="E301" s="7"/>
      <c r="F301" s="7" t="str">
        <f>IF(C301="","",IFERROR(INDEX(VEICULOS!$C:$C,MATCH(C301,VEICULOS!$A:$A,0)),"?")&amp;IF(D301="",""," + "&amp;IFERROR(INDEX(VEICULOS!$C:$C,MATCH(D301,VEICULOS!$A:$A,0)),"?"))&amp;IF(E301="",""," + "&amp;IFERROR(INDEX(VEICULOS!$C:$C,MATCH(E301,VEICULOS!$A:$A,0)),"?")))</f>
        <v/>
      </c>
      <c r="G301" s="7" t="str">
        <f>IF(C301="","",IFERROR(INDEX(VEICULOS!$I:$I,MATCH(C301,VEICULOS!$A:$A,0)),"Não cadastrado"))</f>
        <v/>
      </c>
      <c r="H301" s="7"/>
      <c r="I301" s="7" t="str">
        <f>IF(H301="","",IFERROR(INDEX(MOTORISTAS!$B:$B,MATCH(H301,MOTORISTAS!$A:$A,0)),"Não cadastrado"))</f>
        <v/>
      </c>
      <c r="J301" s="7"/>
      <c r="K301" s="7"/>
      <c r="L301" s="7" t="str">
        <f>IF(K301="","",IFERROR(INDEX(MOTORISTAS!$B:$B,MATCH(K301,MOTORISTAS!$A:$A,0)),"Não cadastrado"))</f>
        <v/>
      </c>
      <c r="M301" s="7" t="str">
        <f>IF(H301="","",IFERROR(INDEX(MOTORISTAS!$AA:$AA,MATCH(H301,MOTORISTAS!$A:$A,0)),"Não cadastrado"))</f>
        <v/>
      </c>
      <c r="N301" s="7" t="str">
        <f>IF(H301="","",IF(COUNTIFS(CONSULTAS!$C$2:$C$2000,H301,CONSULTAS!$E$2:$E$2000,"GR",CONSULTAS!$S$2:$S$2000,"Sim")&gt;0,"Sim","Não"))</f>
        <v/>
      </c>
      <c r="O301" s="7" t="str">
        <f>IF(H301="","",IFERROR(INDEX(CONSULTAS!$L:$L,MATCH(H301&amp;"#GR",CONSULTAS!$T:$T,0)),"—"))</f>
        <v/>
      </c>
      <c r="P301" s="13" t="str">
        <f>IF(H301="","",IFERROR(INDEX(CONSULTAS!$Q:$Q,MATCH(H301&amp;"#GR",CONSULTAS!$T:$T,0)),""))</f>
        <v/>
      </c>
      <c r="Q301" s="7" t="str">
        <f>IF(H301="","",IF(COUNTIFS(CONSULTAS!$C$2:$C$2000,H301,CONSULTAS!$E$2:$E$2000,"Seguradora",CONSULTAS!$S$2:$S$2000,"Sim")&gt;0,"Sim","Não"))</f>
        <v/>
      </c>
      <c r="R301" s="7" t="str">
        <f>IF(H301="","",IFERROR(INDEX(CONSULTAS!$L:$L,MATCH(H301&amp;"#Seguradora",CONSULTAS!$T:$T,0)),"—"))</f>
        <v/>
      </c>
      <c r="S301" s="13" t="str">
        <f>IF(H301="","",IFERROR(INDEX(CONSULTAS!$Q:$Q,MATCH(H301&amp;"#Seguradora",CONSULTAS!$T:$T,0)),""))</f>
        <v/>
      </c>
      <c r="T301" s="10" t="str">
        <f>IF(H301="","",IFERROR(INDEX(CONSULTAS!$N:$N,MATCH(H301&amp;"#GR",CONSULTAS!$T:$T,0)),""))</f>
        <v/>
      </c>
      <c r="U301" s="7" t="str">
        <f>IF(K301="","N/A",IF(AND(COUNTIFS(CONSULTAS!$C$2:$C$2000,K301,CONSULTAS!$E$2:$E$2000,"GR",CONSULTAS!$S$2:$S$2000,"Sim")&gt;0,COUNTIFS(CONSULTAS!$C$2:$C$2000,K301,CONSULTAS!$E$2:$E$2000,"Seguradora",CONSULTAS!$S$2:$S$2000,"Sim")&gt;0),"Sim","Não"))</f>
        <v>N/A</v>
      </c>
      <c r="V301" s="7" t="str">
        <f>IF(C301="","",IFERROR(INDEX(VEICULOS!$X:$X,MATCH(C301,VEICULOS!$A:$A,0)),"Não"))</f>
        <v/>
      </c>
      <c r="W301" s="7"/>
      <c r="X301" s="7"/>
      <c r="Y301" s="7"/>
      <c r="Z301" s="10"/>
      <c r="AA301" s="7"/>
      <c r="AB301" s="10" t="str">
        <f t="shared" si="68"/>
        <v/>
      </c>
      <c r="AC301" s="7">
        <f>IF(OR(Y301="",AB301=""),0,SUMPRODUCT((PGR_REGRAS!$C$2:$C$61=Y301)*(PGR_REGRAS!$D$2:$D$61&lt;=AB301)*(PGR_REGRAS!$E$2:$E$61&gt;=AB301)*(PGR_REGRAS!$C$2:$C$61&lt;&gt;"")*ROW(PGR_REGRAS!$C$2:$C$61)))</f>
        <v>0</v>
      </c>
      <c r="AD301" s="7" t="str">
        <f>IF(AC301=0,IF(Y301="","","Sem regra - consultar seguradora"),INDEX(PGR_REGRAS!$A:$A,AC301))</f>
        <v/>
      </c>
      <c r="AE301" s="7" t="str">
        <f>IF(AC301=0,"",INDEX(PGR_REGRAS!$T:$T,AC301))</f>
        <v/>
      </c>
      <c r="AF301" s="7" t="str">
        <f>IF(AC301=0,"",INDEX(PGR_REGRAS!$I:$I,AC301))</f>
        <v/>
      </c>
      <c r="AG301" s="7" t="str">
        <f>IF(AC301=0,"",INDEX(PGR_REGRAS!$K:$K,AC301))</f>
        <v/>
      </c>
      <c r="AH301" s="7" t="str">
        <f t="shared" si="69"/>
        <v/>
      </c>
      <c r="AI301" s="7"/>
      <c r="AJ301" s="7"/>
      <c r="AK301" s="7"/>
      <c r="AL301" s="7"/>
      <c r="AM301" s="7"/>
      <c r="AN301" s="7"/>
      <c r="AO301" s="13"/>
      <c r="AP301" s="12"/>
      <c r="AQ301" s="12"/>
      <c r="AR301" s="7" t="str">
        <f>IF(C301="","",IFERROR(INDEX(RASTREADORES!$F:$F,MATCH(C301&amp;"#Principal",RASTREADORES!$Y:$Y,0))&amp;" ("&amp;INDEX(RASTREADORES!$G:$G,MATCH(C301&amp;"#Principal",RASTREADORES!$Y:$Y,0))&amp;")","Sem rastreador principal"))</f>
        <v/>
      </c>
      <c r="AS301" s="7" t="str">
        <f>IF(C301="","",IFERROR(INDEX(RASTREADORES!$H:$H,MATCH(C301&amp;"#Principal",RASTREADORES!$Y:$Y,0)),"—"))</f>
        <v/>
      </c>
      <c r="AT301" s="7" t="str">
        <f>IF(C301="","",IFERROR(INDEX(RASTREADORES!$A:$A,MATCH(C301&amp;"#Redundante",RASTREADORES!$Y:$Y,0)),IFERROR(INDEX(RASTREADORES!$A:$A,MATCH(C301&amp;"#Isca retornável",RASTREADORES!$Y:$Y,0)),IFERROR(INDEX(RASTREADORES!$A:$A,MATCH(C301&amp;"#Isca descartável",RASTREADORES!$Y:$Y,0)),"Nenhum"))))</f>
        <v/>
      </c>
      <c r="AU301" s="7" t="str">
        <f>IF(C301="","",IFERROR(INDEX(RASTREADORES!$L:$L,MATCH(C301&amp;"#Principal",RASTREADORES!$Y:$Y,0)),""))</f>
        <v/>
      </c>
      <c r="AV301" s="7" t="str">
        <f>IF(C301="","",IF(COUNTIFS(ESPELHAMENTOS!$B$2:$B$2000,C301,ESPELHAMENTOS!$O$2:$O$2000,"Sim")&gt;0,"Sim","Não"))</f>
        <v/>
      </c>
      <c r="AW301" s="7" t="str">
        <f>IF(C301="","",COUNTIFS(ESPELHAMENTOS!$B$2:$B$2000,C301,ESPELHAMENTOS!$O$2:$O$2000,"Sim"))</f>
        <v/>
      </c>
      <c r="AX301" s="7" t="str">
        <f>IF(C301="","",IF(COUNTIFS(ESPELHAMENTOS!$B$2:$B$2000,C301,ESPELHAMENTOS!$O$2:$O$2000,"Sim",ESPELHAMENTOS!$E$2:$E$2000,"GR transportadora")&gt;0,"Sim","Não"))</f>
        <v/>
      </c>
      <c r="AY301" s="7" t="str">
        <f>IF(OR(AQ301="",C301=""),"",IFERROR(ROUND((AQ301-SUMPRODUCT(MIN((ESPELHAMENTOS!$C$2:$C$2000=A301)*ESPELHAMENTOS!$H$2:$H$2000+(ESPELHAMENTOS!$C$2:$C$2000&lt;&gt;A301)*99999)))*24,1),""))</f>
        <v/>
      </c>
      <c r="AZ301" s="7" t="str">
        <f ca="1">IF(C301="","",IF(COUNTIFS(CHECKLISTS!$B$2:$B$2000,C301,CHECKLISTS!$AH$2:$AH$2000,"Válido",CHECKLISTS!$AG$2:$AG$2000,"&gt;="&amp;INT(IF(AO301="",TODAY(),AO301)))+COUNTIFS(CHECKLISTS!$B$2:$B$2000,C301,CHECKLISTS!$AH$2:$AH$2000,"Vence &lt;=7d",CHECKLISTS!$AG$2:$AG$2000,"&gt;="&amp;INT(IF(AO301="",TODAY(),AO301)))&gt;0,"Sim","Não"))</f>
        <v/>
      </c>
      <c r="BA301" s="13" t="str">
        <f>IF(C301="","",IF(COUNTIFS(CHECKLISTS!$B$2:$B$2000,C301,CHECKLISTS!$AF$2:$AF$2000,"Aprovado")=0,"",SUMPRODUCT(MAX((CHECKLISTS!$B$2:$B$2000=C301)*CHECKLISTS!$AG$2:$AG$2000))))</f>
        <v/>
      </c>
      <c r="BB301" s="7" t="str">
        <f>IF(A301="","",IF(COUNTIFS(SMP!$B$2:$B$2000,A301,SMP!$I$2:$I$2000,"Liberada")+COUNTIFS(SMP!$B$2:$B$2000,A301,SMP!$I$2:$I$2000,"Em andamento")+COUNTIFS(SMP!$B$2:$B$2000,A301,SMP!$I$2:$I$2000,"Finalizada")&gt;0,"Sim","Não"))</f>
        <v/>
      </c>
      <c r="BC301" s="7" t="str">
        <f>IF(A301="","",IFERROR(INDEX(SMP!$A:$A,MATCH(A301,SMP!$B:$B,0)),"—"))</f>
        <v/>
      </c>
      <c r="BD301" s="7" t="str">
        <f>IF(A301="","",IFERROR(INDEX(SMP!$I:$I,MATCH(A301,SMP!$B:$B,0)),"Não aberta"))</f>
        <v/>
      </c>
      <c r="BE301" s="7" t="str">
        <f>IF(A301="","",IFERROR(INDEX(SMP!$D:$D,MATCH(A301,SMP!$B:$B,0)),""))</f>
        <v/>
      </c>
      <c r="BF301" s="7" t="str">
        <f>IF(A301="","",IF(COUNTIFS(AVERBACOES!$B$2:$B$2000,A301,AVERBACOES!$Q$2:$Q$2000,"Averbado completo")+COUNTIFS(AVERBACOES!$B$2:$B$2000,A301,AVERBACOES!$Q$2:$Q$2000,"Averbado CRT")+COUNTIFS(AVERBACOES!$B$2:$B$2000,A301,AVERBACOES!$Q$2:$Q$2000,"Averbado CT-e")+COUNTIFS(AVERBACOES!$B$2:$B$2000,A301,AVERBACOES!$Q$2:$Q$2000,"Averbado MDF-e")+COUNTIFS(AVERBACOES!$B$2:$B$2000,A301,AVERBACOES!$Q$2:$Q$2000,"Averbado pelo embarcador")&gt;0,"Sim","Não"))</f>
        <v/>
      </c>
      <c r="BG301" s="7" t="str">
        <f>IF(A301="","",IFERROR(INDEX(AVERBACOES!$L:$L,MATCH(A301,AVERBACOES!$B:$B,0)),"—"))</f>
        <v/>
      </c>
      <c r="BH301" s="7"/>
      <c r="BI301" s="7"/>
      <c r="BJ301" s="7"/>
      <c r="BK301" s="7"/>
      <c r="BL301" s="7"/>
      <c r="BM301" s="7">
        <f t="shared" si="70"/>
        <v>0</v>
      </c>
      <c r="BN301" s="7" t="str">
        <f t="shared" si="71"/>
        <v/>
      </c>
      <c r="BO301" s="7" t="str">
        <f t="shared" si="72"/>
        <v/>
      </c>
      <c r="BP301" s="7" t="str">
        <f t="shared" si="73"/>
        <v/>
      </c>
      <c r="BQ301" s="7" t="str">
        <f t="shared" si="74"/>
        <v/>
      </c>
      <c r="BR301" s="12"/>
      <c r="BS301" s="7" t="str">
        <f t="shared" si="75"/>
        <v/>
      </c>
      <c r="BT301" s="7" t="str">
        <f>IF(C301="","",IF(BV301=0,"Sem posição registrada",IFERROR(INDEX(POSICOES!$E:$E,MATCH(C301&amp;"#"&amp;ROUND(BV301*1440,0),POSICOES!$R:$R,0)),"?")))</f>
        <v/>
      </c>
      <c r="BU301" s="7" t="str">
        <f>IF(OR(C301="",BV301=0),"",IFERROR(INDEX(POSICOES!$F:$F,MATCH(C301&amp;"#"&amp;ROUND(BV301*1440,0),POSICOES!$R:$R,0))&amp;"/"&amp;INDEX(POSICOES!$G:$G,MATCH(C301&amp;"#"&amp;ROUND(BV301*1440,0),POSICOES!$R:$R,0))&amp;" - "&amp;INDEX(POSICOES!$H:$H,MATCH(C301&amp;"#"&amp;ROUND(BV301*1440,0),POSICOES!$R:$R,0)),""))</f>
        <v/>
      </c>
      <c r="BV301" s="14">
        <f>IF(C301="",0,SUMPRODUCT(MAX((POSICOES!$C$2:$C$3000=C301)*POSICOES!$B$2:$B$3000)))</f>
        <v>0</v>
      </c>
      <c r="BW301" s="7" t="str">
        <f t="shared" ca="1" si="76"/>
        <v/>
      </c>
      <c r="BX301" s="7" t="str">
        <f t="shared" ca="1" si="77"/>
        <v/>
      </c>
      <c r="BY301" s="12"/>
      <c r="BZ301" s="12"/>
      <c r="CA301" s="7" t="str">
        <f>IF(A301="","",IF(COUNTIFS(FRONTEIRA!$B$2:$B$2000,A301,FRONTEIRA!$AA$2:$AA$2000,"Sim")=0,"",ROUND(SUMIFS(FRONTEIRA!$Y$2:$Y$2000,FRONTEIRA!$B$2:$B$2000,A301,FRONTEIRA!$AA$2:$AA$2000,"Sim"),1)))</f>
        <v/>
      </c>
      <c r="CB301" s="7" t="str">
        <f>IF(A301="","",IFERROR(INDEX(FRONTEIRA!$L:$L,MATCH(A301,FRONTEIRA!$B:$B,0)),""))</f>
        <v/>
      </c>
      <c r="CC301" s="7" t="str">
        <f>IF(A301="","",IF(COUNTIFS(OCORRENCIAS!$B$2:$B$2000,A301,OCORRENCIAS!$Z$2:$Z$2000,"Sim")&gt;0,"Sim","Não"))</f>
        <v/>
      </c>
      <c r="CD301" s="7" t="str">
        <f t="shared" si="78"/>
        <v/>
      </c>
      <c r="CE301" s="7"/>
      <c r="CF301" s="7" t="str">
        <f t="shared" ca="1" si="79"/>
        <v xml:space="preserve">Motorista GR; Motorista seguradora; Veículo GR; Checklist; Espelhamento; SMP; Averbação; </v>
      </c>
      <c r="CG301" s="7" t="str">
        <f t="shared" si="80"/>
        <v/>
      </c>
      <c r="CH301" s="7" t="str">
        <f t="shared" si="81"/>
        <v/>
      </c>
      <c r="CI301" s="7" t="str">
        <f t="shared" si="82"/>
        <v>Não</v>
      </c>
      <c r="CJ301" s="7" t="str">
        <f t="shared" si="83"/>
        <v/>
      </c>
      <c r="CK301" s="7"/>
      <c r="CL301" s="7"/>
      <c r="CM301" s="7"/>
      <c r="CN301" s="12"/>
      <c r="CO301" s="7"/>
      <c r="CP301" s="7" t="str">
        <f t="shared" ca="1" si="84"/>
        <v/>
      </c>
    </row>
    <row r="302" spans="1:94" x14ac:dyDescent="0.25">
      <c r="A302" s="7"/>
      <c r="B302" s="12"/>
      <c r="C302" s="7"/>
      <c r="D302" s="7"/>
      <c r="E302" s="7"/>
      <c r="F302" s="7" t="str">
        <f>IF(C302="","",IFERROR(INDEX(VEICULOS!$C:$C,MATCH(C302,VEICULOS!$A:$A,0)),"?")&amp;IF(D302="",""," + "&amp;IFERROR(INDEX(VEICULOS!$C:$C,MATCH(D302,VEICULOS!$A:$A,0)),"?"))&amp;IF(E302="",""," + "&amp;IFERROR(INDEX(VEICULOS!$C:$C,MATCH(E302,VEICULOS!$A:$A,0)),"?")))</f>
        <v/>
      </c>
      <c r="G302" s="7" t="str">
        <f>IF(C302="","",IFERROR(INDEX(VEICULOS!$I:$I,MATCH(C302,VEICULOS!$A:$A,0)),"Não cadastrado"))</f>
        <v/>
      </c>
      <c r="H302" s="7"/>
      <c r="I302" s="7" t="str">
        <f>IF(H302="","",IFERROR(INDEX(MOTORISTAS!$B:$B,MATCH(H302,MOTORISTAS!$A:$A,0)),"Não cadastrado"))</f>
        <v/>
      </c>
      <c r="J302" s="7"/>
      <c r="K302" s="7"/>
      <c r="L302" s="7" t="str">
        <f>IF(K302="","",IFERROR(INDEX(MOTORISTAS!$B:$B,MATCH(K302,MOTORISTAS!$A:$A,0)),"Não cadastrado"))</f>
        <v/>
      </c>
      <c r="M302" s="7" t="str">
        <f>IF(H302="","",IFERROR(INDEX(MOTORISTAS!$AA:$AA,MATCH(H302,MOTORISTAS!$A:$A,0)),"Não cadastrado"))</f>
        <v/>
      </c>
      <c r="N302" s="7" t="str">
        <f>IF(H302="","",IF(COUNTIFS(CONSULTAS!$C$2:$C$2000,H302,CONSULTAS!$E$2:$E$2000,"GR",CONSULTAS!$S$2:$S$2000,"Sim")&gt;0,"Sim","Não"))</f>
        <v/>
      </c>
      <c r="O302" s="7" t="str">
        <f>IF(H302="","",IFERROR(INDEX(CONSULTAS!$L:$L,MATCH(H302&amp;"#GR",CONSULTAS!$T:$T,0)),"—"))</f>
        <v/>
      </c>
      <c r="P302" s="13" t="str">
        <f>IF(H302="","",IFERROR(INDEX(CONSULTAS!$Q:$Q,MATCH(H302&amp;"#GR",CONSULTAS!$T:$T,0)),""))</f>
        <v/>
      </c>
      <c r="Q302" s="7" t="str">
        <f>IF(H302="","",IF(COUNTIFS(CONSULTAS!$C$2:$C$2000,H302,CONSULTAS!$E$2:$E$2000,"Seguradora",CONSULTAS!$S$2:$S$2000,"Sim")&gt;0,"Sim","Não"))</f>
        <v/>
      </c>
      <c r="R302" s="7" t="str">
        <f>IF(H302="","",IFERROR(INDEX(CONSULTAS!$L:$L,MATCH(H302&amp;"#Seguradora",CONSULTAS!$T:$T,0)),"—"))</f>
        <v/>
      </c>
      <c r="S302" s="13" t="str">
        <f>IF(H302="","",IFERROR(INDEX(CONSULTAS!$Q:$Q,MATCH(H302&amp;"#Seguradora",CONSULTAS!$T:$T,0)),""))</f>
        <v/>
      </c>
      <c r="T302" s="10" t="str">
        <f>IF(H302="","",IFERROR(INDEX(CONSULTAS!$N:$N,MATCH(H302&amp;"#GR",CONSULTAS!$T:$T,0)),""))</f>
        <v/>
      </c>
      <c r="U302" s="7" t="str">
        <f>IF(K302="","N/A",IF(AND(COUNTIFS(CONSULTAS!$C$2:$C$2000,K302,CONSULTAS!$E$2:$E$2000,"GR",CONSULTAS!$S$2:$S$2000,"Sim")&gt;0,COUNTIFS(CONSULTAS!$C$2:$C$2000,K302,CONSULTAS!$E$2:$E$2000,"Seguradora",CONSULTAS!$S$2:$S$2000,"Sim")&gt;0),"Sim","Não"))</f>
        <v>N/A</v>
      </c>
      <c r="V302" s="7" t="str">
        <f>IF(C302="","",IFERROR(INDEX(VEICULOS!$X:$X,MATCH(C302,VEICULOS!$A:$A,0)),"Não"))</f>
        <v/>
      </c>
      <c r="W302" s="7"/>
      <c r="X302" s="7"/>
      <c r="Y302" s="7"/>
      <c r="Z302" s="10"/>
      <c r="AA302" s="7"/>
      <c r="AB302" s="10" t="str">
        <f t="shared" si="68"/>
        <v/>
      </c>
      <c r="AC302" s="7">
        <f>IF(OR(Y302="",AB302=""),0,SUMPRODUCT((PGR_REGRAS!$C$2:$C$61=Y302)*(PGR_REGRAS!$D$2:$D$61&lt;=AB302)*(PGR_REGRAS!$E$2:$E$61&gt;=AB302)*(PGR_REGRAS!$C$2:$C$61&lt;&gt;"")*ROW(PGR_REGRAS!$C$2:$C$61)))</f>
        <v>0</v>
      </c>
      <c r="AD302" s="7" t="str">
        <f>IF(AC302=0,IF(Y302="","","Sem regra - consultar seguradora"),INDEX(PGR_REGRAS!$A:$A,AC302))</f>
        <v/>
      </c>
      <c r="AE302" s="7" t="str">
        <f>IF(AC302=0,"",INDEX(PGR_REGRAS!$T:$T,AC302))</f>
        <v/>
      </c>
      <c r="AF302" s="7" t="str">
        <f>IF(AC302=0,"",INDEX(PGR_REGRAS!$I:$I,AC302))</f>
        <v/>
      </c>
      <c r="AG302" s="7" t="str">
        <f>IF(AC302=0,"",INDEX(PGR_REGRAS!$K:$K,AC302))</f>
        <v/>
      </c>
      <c r="AH302" s="7" t="str">
        <f t="shared" si="69"/>
        <v/>
      </c>
      <c r="AI302" s="7"/>
      <c r="AJ302" s="7"/>
      <c r="AK302" s="7"/>
      <c r="AL302" s="7"/>
      <c r="AM302" s="7"/>
      <c r="AN302" s="7"/>
      <c r="AO302" s="13"/>
      <c r="AP302" s="12"/>
      <c r="AQ302" s="12"/>
      <c r="AR302" s="7" t="str">
        <f>IF(C302="","",IFERROR(INDEX(RASTREADORES!$F:$F,MATCH(C302&amp;"#Principal",RASTREADORES!$Y:$Y,0))&amp;" ("&amp;INDEX(RASTREADORES!$G:$G,MATCH(C302&amp;"#Principal",RASTREADORES!$Y:$Y,0))&amp;")","Sem rastreador principal"))</f>
        <v/>
      </c>
      <c r="AS302" s="7" t="str">
        <f>IF(C302="","",IFERROR(INDEX(RASTREADORES!$H:$H,MATCH(C302&amp;"#Principal",RASTREADORES!$Y:$Y,0)),"—"))</f>
        <v/>
      </c>
      <c r="AT302" s="7" t="str">
        <f>IF(C302="","",IFERROR(INDEX(RASTREADORES!$A:$A,MATCH(C302&amp;"#Redundante",RASTREADORES!$Y:$Y,0)),IFERROR(INDEX(RASTREADORES!$A:$A,MATCH(C302&amp;"#Isca retornável",RASTREADORES!$Y:$Y,0)),IFERROR(INDEX(RASTREADORES!$A:$A,MATCH(C302&amp;"#Isca descartável",RASTREADORES!$Y:$Y,0)),"Nenhum"))))</f>
        <v/>
      </c>
      <c r="AU302" s="7" t="str">
        <f>IF(C302="","",IFERROR(INDEX(RASTREADORES!$L:$L,MATCH(C302&amp;"#Principal",RASTREADORES!$Y:$Y,0)),""))</f>
        <v/>
      </c>
      <c r="AV302" s="7" t="str">
        <f>IF(C302="","",IF(COUNTIFS(ESPELHAMENTOS!$B$2:$B$2000,C302,ESPELHAMENTOS!$O$2:$O$2000,"Sim")&gt;0,"Sim","Não"))</f>
        <v/>
      </c>
      <c r="AW302" s="7" t="str">
        <f>IF(C302="","",COUNTIFS(ESPELHAMENTOS!$B$2:$B$2000,C302,ESPELHAMENTOS!$O$2:$O$2000,"Sim"))</f>
        <v/>
      </c>
      <c r="AX302" s="7" t="str">
        <f>IF(C302="","",IF(COUNTIFS(ESPELHAMENTOS!$B$2:$B$2000,C302,ESPELHAMENTOS!$O$2:$O$2000,"Sim",ESPELHAMENTOS!$E$2:$E$2000,"GR transportadora")&gt;0,"Sim","Não"))</f>
        <v/>
      </c>
      <c r="AY302" s="7" t="str">
        <f>IF(OR(AQ302="",C302=""),"",IFERROR(ROUND((AQ302-SUMPRODUCT(MIN((ESPELHAMENTOS!$C$2:$C$2000=A302)*ESPELHAMENTOS!$H$2:$H$2000+(ESPELHAMENTOS!$C$2:$C$2000&lt;&gt;A302)*99999)))*24,1),""))</f>
        <v/>
      </c>
      <c r="AZ302" s="7" t="str">
        <f ca="1">IF(C302="","",IF(COUNTIFS(CHECKLISTS!$B$2:$B$2000,C302,CHECKLISTS!$AH$2:$AH$2000,"Válido",CHECKLISTS!$AG$2:$AG$2000,"&gt;="&amp;INT(IF(AO302="",TODAY(),AO302)))+COUNTIFS(CHECKLISTS!$B$2:$B$2000,C302,CHECKLISTS!$AH$2:$AH$2000,"Vence &lt;=7d",CHECKLISTS!$AG$2:$AG$2000,"&gt;="&amp;INT(IF(AO302="",TODAY(),AO302)))&gt;0,"Sim","Não"))</f>
        <v/>
      </c>
      <c r="BA302" s="13" t="str">
        <f>IF(C302="","",IF(COUNTIFS(CHECKLISTS!$B$2:$B$2000,C302,CHECKLISTS!$AF$2:$AF$2000,"Aprovado")=0,"",SUMPRODUCT(MAX((CHECKLISTS!$B$2:$B$2000=C302)*CHECKLISTS!$AG$2:$AG$2000))))</f>
        <v/>
      </c>
      <c r="BB302" s="7" t="str">
        <f>IF(A302="","",IF(COUNTIFS(SMP!$B$2:$B$2000,A302,SMP!$I$2:$I$2000,"Liberada")+COUNTIFS(SMP!$B$2:$B$2000,A302,SMP!$I$2:$I$2000,"Em andamento")+COUNTIFS(SMP!$B$2:$B$2000,A302,SMP!$I$2:$I$2000,"Finalizada")&gt;0,"Sim","Não"))</f>
        <v/>
      </c>
      <c r="BC302" s="7" t="str">
        <f>IF(A302="","",IFERROR(INDEX(SMP!$A:$A,MATCH(A302,SMP!$B:$B,0)),"—"))</f>
        <v/>
      </c>
      <c r="BD302" s="7" t="str">
        <f>IF(A302="","",IFERROR(INDEX(SMP!$I:$I,MATCH(A302,SMP!$B:$B,0)),"Não aberta"))</f>
        <v/>
      </c>
      <c r="BE302" s="7" t="str">
        <f>IF(A302="","",IFERROR(INDEX(SMP!$D:$D,MATCH(A302,SMP!$B:$B,0)),""))</f>
        <v/>
      </c>
      <c r="BF302" s="7" t="str">
        <f>IF(A302="","",IF(COUNTIFS(AVERBACOES!$B$2:$B$2000,A302,AVERBACOES!$Q$2:$Q$2000,"Averbado completo")+COUNTIFS(AVERBACOES!$B$2:$B$2000,A302,AVERBACOES!$Q$2:$Q$2000,"Averbado CRT")+COUNTIFS(AVERBACOES!$B$2:$B$2000,A302,AVERBACOES!$Q$2:$Q$2000,"Averbado CT-e")+COUNTIFS(AVERBACOES!$B$2:$B$2000,A302,AVERBACOES!$Q$2:$Q$2000,"Averbado MDF-e")+COUNTIFS(AVERBACOES!$B$2:$B$2000,A302,AVERBACOES!$Q$2:$Q$2000,"Averbado pelo embarcador")&gt;0,"Sim","Não"))</f>
        <v/>
      </c>
      <c r="BG302" s="7" t="str">
        <f>IF(A302="","",IFERROR(INDEX(AVERBACOES!$L:$L,MATCH(A302,AVERBACOES!$B:$B,0)),"—"))</f>
        <v/>
      </c>
      <c r="BH302" s="7"/>
      <c r="BI302" s="7"/>
      <c r="BJ302" s="7"/>
      <c r="BK302" s="7"/>
      <c r="BL302" s="7"/>
      <c r="BM302" s="7">
        <f t="shared" si="70"/>
        <v>0</v>
      </c>
      <c r="BN302" s="7" t="str">
        <f t="shared" si="71"/>
        <v/>
      </c>
      <c r="BO302" s="7" t="str">
        <f t="shared" si="72"/>
        <v/>
      </c>
      <c r="BP302" s="7" t="str">
        <f t="shared" si="73"/>
        <v/>
      </c>
      <c r="BQ302" s="7" t="str">
        <f t="shared" si="74"/>
        <v/>
      </c>
      <c r="BR302" s="12"/>
      <c r="BS302" s="7" t="str">
        <f t="shared" si="75"/>
        <v/>
      </c>
      <c r="BT302" s="7" t="str">
        <f>IF(C302="","",IF(BV302=0,"Sem posição registrada",IFERROR(INDEX(POSICOES!$E:$E,MATCH(C302&amp;"#"&amp;ROUND(BV302*1440,0),POSICOES!$R:$R,0)),"?")))</f>
        <v/>
      </c>
      <c r="BU302" s="7" t="str">
        <f>IF(OR(C302="",BV302=0),"",IFERROR(INDEX(POSICOES!$F:$F,MATCH(C302&amp;"#"&amp;ROUND(BV302*1440,0),POSICOES!$R:$R,0))&amp;"/"&amp;INDEX(POSICOES!$G:$G,MATCH(C302&amp;"#"&amp;ROUND(BV302*1440,0),POSICOES!$R:$R,0))&amp;" - "&amp;INDEX(POSICOES!$H:$H,MATCH(C302&amp;"#"&amp;ROUND(BV302*1440,0),POSICOES!$R:$R,0)),""))</f>
        <v/>
      </c>
      <c r="BV302" s="14">
        <f>IF(C302="",0,SUMPRODUCT(MAX((POSICOES!$C$2:$C$3000=C302)*POSICOES!$B$2:$B$3000)))</f>
        <v>0</v>
      </c>
      <c r="BW302" s="7" t="str">
        <f t="shared" ca="1" si="76"/>
        <v/>
      </c>
      <c r="BX302" s="7" t="str">
        <f t="shared" ca="1" si="77"/>
        <v/>
      </c>
      <c r="BY302" s="12"/>
      <c r="BZ302" s="12"/>
      <c r="CA302" s="7" t="str">
        <f>IF(A302="","",IF(COUNTIFS(FRONTEIRA!$B$2:$B$2000,A302,FRONTEIRA!$AA$2:$AA$2000,"Sim")=0,"",ROUND(SUMIFS(FRONTEIRA!$Y$2:$Y$2000,FRONTEIRA!$B$2:$B$2000,A302,FRONTEIRA!$AA$2:$AA$2000,"Sim"),1)))</f>
        <v/>
      </c>
      <c r="CB302" s="7" t="str">
        <f>IF(A302="","",IFERROR(INDEX(FRONTEIRA!$L:$L,MATCH(A302,FRONTEIRA!$B:$B,0)),""))</f>
        <v/>
      </c>
      <c r="CC302" s="7" t="str">
        <f>IF(A302="","",IF(COUNTIFS(OCORRENCIAS!$B$2:$B$2000,A302,OCORRENCIAS!$Z$2:$Z$2000,"Sim")&gt;0,"Sim","Não"))</f>
        <v/>
      </c>
      <c r="CD302" s="7" t="str">
        <f t="shared" si="78"/>
        <v/>
      </c>
      <c r="CE302" s="7"/>
      <c r="CF302" s="7" t="str">
        <f t="shared" ca="1" si="79"/>
        <v xml:space="preserve">Motorista GR; Motorista seguradora; Veículo GR; Checklist; Espelhamento; SMP; Averbação; </v>
      </c>
      <c r="CG302" s="7" t="str">
        <f t="shared" si="80"/>
        <v/>
      </c>
      <c r="CH302" s="7" t="str">
        <f t="shared" si="81"/>
        <v/>
      </c>
      <c r="CI302" s="7" t="str">
        <f t="shared" si="82"/>
        <v>Não</v>
      </c>
      <c r="CJ302" s="7" t="str">
        <f t="shared" si="83"/>
        <v/>
      </c>
      <c r="CK302" s="7"/>
      <c r="CL302" s="7"/>
      <c r="CM302" s="7"/>
      <c r="CN302" s="12"/>
      <c r="CO302" s="7"/>
      <c r="CP302" s="7" t="str">
        <f t="shared" ca="1" si="84"/>
        <v/>
      </c>
    </row>
    <row r="303" spans="1:94" x14ac:dyDescent="0.25">
      <c r="A303" s="7"/>
      <c r="B303" s="12"/>
      <c r="C303" s="7"/>
      <c r="D303" s="7"/>
      <c r="E303" s="7"/>
      <c r="F303" s="7" t="str">
        <f>IF(C303="","",IFERROR(INDEX(VEICULOS!$C:$C,MATCH(C303,VEICULOS!$A:$A,0)),"?")&amp;IF(D303="",""," + "&amp;IFERROR(INDEX(VEICULOS!$C:$C,MATCH(D303,VEICULOS!$A:$A,0)),"?"))&amp;IF(E303="",""," + "&amp;IFERROR(INDEX(VEICULOS!$C:$C,MATCH(E303,VEICULOS!$A:$A,0)),"?")))</f>
        <v/>
      </c>
      <c r="G303" s="7" t="str">
        <f>IF(C303="","",IFERROR(INDEX(VEICULOS!$I:$I,MATCH(C303,VEICULOS!$A:$A,0)),"Não cadastrado"))</f>
        <v/>
      </c>
      <c r="H303" s="7"/>
      <c r="I303" s="7" t="str">
        <f>IF(H303="","",IFERROR(INDEX(MOTORISTAS!$B:$B,MATCH(H303,MOTORISTAS!$A:$A,0)),"Não cadastrado"))</f>
        <v/>
      </c>
      <c r="J303" s="7"/>
      <c r="K303" s="7"/>
      <c r="L303" s="7" t="str">
        <f>IF(K303="","",IFERROR(INDEX(MOTORISTAS!$B:$B,MATCH(K303,MOTORISTAS!$A:$A,0)),"Não cadastrado"))</f>
        <v/>
      </c>
      <c r="M303" s="7" t="str">
        <f>IF(H303="","",IFERROR(INDEX(MOTORISTAS!$AA:$AA,MATCH(H303,MOTORISTAS!$A:$A,0)),"Não cadastrado"))</f>
        <v/>
      </c>
      <c r="N303" s="7" t="str">
        <f>IF(H303="","",IF(COUNTIFS(CONSULTAS!$C$2:$C$2000,H303,CONSULTAS!$E$2:$E$2000,"GR",CONSULTAS!$S$2:$S$2000,"Sim")&gt;0,"Sim","Não"))</f>
        <v/>
      </c>
      <c r="O303" s="7" t="str">
        <f>IF(H303="","",IFERROR(INDEX(CONSULTAS!$L:$L,MATCH(H303&amp;"#GR",CONSULTAS!$T:$T,0)),"—"))</f>
        <v/>
      </c>
      <c r="P303" s="13" t="str">
        <f>IF(H303="","",IFERROR(INDEX(CONSULTAS!$Q:$Q,MATCH(H303&amp;"#GR",CONSULTAS!$T:$T,0)),""))</f>
        <v/>
      </c>
      <c r="Q303" s="7" t="str">
        <f>IF(H303="","",IF(COUNTIFS(CONSULTAS!$C$2:$C$2000,H303,CONSULTAS!$E$2:$E$2000,"Seguradora",CONSULTAS!$S$2:$S$2000,"Sim")&gt;0,"Sim","Não"))</f>
        <v/>
      </c>
      <c r="R303" s="7" t="str">
        <f>IF(H303="","",IFERROR(INDEX(CONSULTAS!$L:$L,MATCH(H303&amp;"#Seguradora",CONSULTAS!$T:$T,0)),"—"))</f>
        <v/>
      </c>
      <c r="S303" s="13" t="str">
        <f>IF(H303="","",IFERROR(INDEX(CONSULTAS!$Q:$Q,MATCH(H303&amp;"#Seguradora",CONSULTAS!$T:$T,0)),""))</f>
        <v/>
      </c>
      <c r="T303" s="10" t="str">
        <f>IF(H303="","",IFERROR(INDEX(CONSULTAS!$N:$N,MATCH(H303&amp;"#GR",CONSULTAS!$T:$T,0)),""))</f>
        <v/>
      </c>
      <c r="U303" s="7" t="str">
        <f>IF(K303="","N/A",IF(AND(COUNTIFS(CONSULTAS!$C$2:$C$2000,K303,CONSULTAS!$E$2:$E$2000,"GR",CONSULTAS!$S$2:$S$2000,"Sim")&gt;0,COUNTIFS(CONSULTAS!$C$2:$C$2000,K303,CONSULTAS!$E$2:$E$2000,"Seguradora",CONSULTAS!$S$2:$S$2000,"Sim")&gt;0),"Sim","Não"))</f>
        <v>N/A</v>
      </c>
      <c r="V303" s="7" t="str">
        <f>IF(C303="","",IFERROR(INDEX(VEICULOS!$X:$X,MATCH(C303,VEICULOS!$A:$A,0)),"Não"))</f>
        <v/>
      </c>
      <c r="W303" s="7"/>
      <c r="X303" s="7"/>
      <c r="Y303" s="7"/>
      <c r="Z303" s="10"/>
      <c r="AA303" s="7"/>
      <c r="AB303" s="10" t="str">
        <f t="shared" si="68"/>
        <v/>
      </c>
      <c r="AC303" s="7">
        <f>IF(OR(Y303="",AB303=""),0,SUMPRODUCT((PGR_REGRAS!$C$2:$C$61=Y303)*(PGR_REGRAS!$D$2:$D$61&lt;=AB303)*(PGR_REGRAS!$E$2:$E$61&gt;=AB303)*(PGR_REGRAS!$C$2:$C$61&lt;&gt;"")*ROW(PGR_REGRAS!$C$2:$C$61)))</f>
        <v>0</v>
      </c>
      <c r="AD303" s="7" t="str">
        <f>IF(AC303=0,IF(Y303="","","Sem regra - consultar seguradora"),INDEX(PGR_REGRAS!$A:$A,AC303))</f>
        <v/>
      </c>
      <c r="AE303" s="7" t="str">
        <f>IF(AC303=0,"",INDEX(PGR_REGRAS!$T:$T,AC303))</f>
        <v/>
      </c>
      <c r="AF303" s="7" t="str">
        <f>IF(AC303=0,"",INDEX(PGR_REGRAS!$I:$I,AC303))</f>
        <v/>
      </c>
      <c r="AG303" s="7" t="str">
        <f>IF(AC303=0,"",INDEX(PGR_REGRAS!$K:$K,AC303))</f>
        <v/>
      </c>
      <c r="AH303" s="7" t="str">
        <f t="shared" si="69"/>
        <v/>
      </c>
      <c r="AI303" s="7"/>
      <c r="AJ303" s="7"/>
      <c r="AK303" s="7"/>
      <c r="AL303" s="7"/>
      <c r="AM303" s="7"/>
      <c r="AN303" s="7"/>
      <c r="AO303" s="13"/>
      <c r="AP303" s="12"/>
      <c r="AQ303" s="12"/>
      <c r="AR303" s="7" t="str">
        <f>IF(C303="","",IFERROR(INDEX(RASTREADORES!$F:$F,MATCH(C303&amp;"#Principal",RASTREADORES!$Y:$Y,0))&amp;" ("&amp;INDEX(RASTREADORES!$G:$G,MATCH(C303&amp;"#Principal",RASTREADORES!$Y:$Y,0))&amp;")","Sem rastreador principal"))</f>
        <v/>
      </c>
      <c r="AS303" s="7" t="str">
        <f>IF(C303="","",IFERROR(INDEX(RASTREADORES!$H:$H,MATCH(C303&amp;"#Principal",RASTREADORES!$Y:$Y,0)),"—"))</f>
        <v/>
      </c>
      <c r="AT303" s="7" t="str">
        <f>IF(C303="","",IFERROR(INDEX(RASTREADORES!$A:$A,MATCH(C303&amp;"#Redundante",RASTREADORES!$Y:$Y,0)),IFERROR(INDEX(RASTREADORES!$A:$A,MATCH(C303&amp;"#Isca retornável",RASTREADORES!$Y:$Y,0)),IFERROR(INDEX(RASTREADORES!$A:$A,MATCH(C303&amp;"#Isca descartável",RASTREADORES!$Y:$Y,0)),"Nenhum"))))</f>
        <v/>
      </c>
      <c r="AU303" s="7" t="str">
        <f>IF(C303="","",IFERROR(INDEX(RASTREADORES!$L:$L,MATCH(C303&amp;"#Principal",RASTREADORES!$Y:$Y,0)),""))</f>
        <v/>
      </c>
      <c r="AV303" s="7" t="str">
        <f>IF(C303="","",IF(COUNTIFS(ESPELHAMENTOS!$B$2:$B$2000,C303,ESPELHAMENTOS!$O$2:$O$2000,"Sim")&gt;0,"Sim","Não"))</f>
        <v/>
      </c>
      <c r="AW303" s="7" t="str">
        <f>IF(C303="","",COUNTIFS(ESPELHAMENTOS!$B$2:$B$2000,C303,ESPELHAMENTOS!$O$2:$O$2000,"Sim"))</f>
        <v/>
      </c>
      <c r="AX303" s="7" t="str">
        <f>IF(C303="","",IF(COUNTIFS(ESPELHAMENTOS!$B$2:$B$2000,C303,ESPELHAMENTOS!$O$2:$O$2000,"Sim",ESPELHAMENTOS!$E$2:$E$2000,"GR transportadora")&gt;0,"Sim","Não"))</f>
        <v/>
      </c>
      <c r="AY303" s="7" t="str">
        <f>IF(OR(AQ303="",C303=""),"",IFERROR(ROUND((AQ303-SUMPRODUCT(MIN((ESPELHAMENTOS!$C$2:$C$2000=A303)*ESPELHAMENTOS!$H$2:$H$2000+(ESPELHAMENTOS!$C$2:$C$2000&lt;&gt;A303)*99999)))*24,1),""))</f>
        <v/>
      </c>
      <c r="AZ303" s="7" t="str">
        <f ca="1">IF(C303="","",IF(COUNTIFS(CHECKLISTS!$B$2:$B$2000,C303,CHECKLISTS!$AH$2:$AH$2000,"Válido",CHECKLISTS!$AG$2:$AG$2000,"&gt;="&amp;INT(IF(AO303="",TODAY(),AO303)))+COUNTIFS(CHECKLISTS!$B$2:$B$2000,C303,CHECKLISTS!$AH$2:$AH$2000,"Vence &lt;=7d",CHECKLISTS!$AG$2:$AG$2000,"&gt;="&amp;INT(IF(AO303="",TODAY(),AO303)))&gt;0,"Sim","Não"))</f>
        <v/>
      </c>
      <c r="BA303" s="13" t="str">
        <f>IF(C303="","",IF(COUNTIFS(CHECKLISTS!$B$2:$B$2000,C303,CHECKLISTS!$AF$2:$AF$2000,"Aprovado")=0,"",SUMPRODUCT(MAX((CHECKLISTS!$B$2:$B$2000=C303)*CHECKLISTS!$AG$2:$AG$2000))))</f>
        <v/>
      </c>
      <c r="BB303" s="7" t="str">
        <f>IF(A303="","",IF(COUNTIFS(SMP!$B$2:$B$2000,A303,SMP!$I$2:$I$2000,"Liberada")+COUNTIFS(SMP!$B$2:$B$2000,A303,SMP!$I$2:$I$2000,"Em andamento")+COUNTIFS(SMP!$B$2:$B$2000,A303,SMP!$I$2:$I$2000,"Finalizada")&gt;0,"Sim","Não"))</f>
        <v/>
      </c>
      <c r="BC303" s="7" t="str">
        <f>IF(A303="","",IFERROR(INDEX(SMP!$A:$A,MATCH(A303,SMP!$B:$B,0)),"—"))</f>
        <v/>
      </c>
      <c r="BD303" s="7" t="str">
        <f>IF(A303="","",IFERROR(INDEX(SMP!$I:$I,MATCH(A303,SMP!$B:$B,0)),"Não aberta"))</f>
        <v/>
      </c>
      <c r="BE303" s="7" t="str">
        <f>IF(A303="","",IFERROR(INDEX(SMP!$D:$D,MATCH(A303,SMP!$B:$B,0)),""))</f>
        <v/>
      </c>
      <c r="BF303" s="7" t="str">
        <f>IF(A303="","",IF(COUNTIFS(AVERBACOES!$B$2:$B$2000,A303,AVERBACOES!$Q$2:$Q$2000,"Averbado completo")+COUNTIFS(AVERBACOES!$B$2:$B$2000,A303,AVERBACOES!$Q$2:$Q$2000,"Averbado CRT")+COUNTIFS(AVERBACOES!$B$2:$B$2000,A303,AVERBACOES!$Q$2:$Q$2000,"Averbado CT-e")+COUNTIFS(AVERBACOES!$B$2:$B$2000,A303,AVERBACOES!$Q$2:$Q$2000,"Averbado MDF-e")+COUNTIFS(AVERBACOES!$B$2:$B$2000,A303,AVERBACOES!$Q$2:$Q$2000,"Averbado pelo embarcador")&gt;0,"Sim","Não"))</f>
        <v/>
      </c>
      <c r="BG303" s="7" t="str">
        <f>IF(A303="","",IFERROR(INDEX(AVERBACOES!$L:$L,MATCH(A303,AVERBACOES!$B:$B,0)),"—"))</f>
        <v/>
      </c>
      <c r="BH303" s="7"/>
      <c r="BI303" s="7"/>
      <c r="BJ303" s="7"/>
      <c r="BK303" s="7"/>
      <c r="BL303" s="7"/>
      <c r="BM303" s="7">
        <f t="shared" si="70"/>
        <v>0</v>
      </c>
      <c r="BN303" s="7" t="str">
        <f t="shared" si="71"/>
        <v/>
      </c>
      <c r="BO303" s="7" t="str">
        <f t="shared" si="72"/>
        <v/>
      </c>
      <c r="BP303" s="7" t="str">
        <f t="shared" si="73"/>
        <v/>
      </c>
      <c r="BQ303" s="7" t="str">
        <f t="shared" si="74"/>
        <v/>
      </c>
      <c r="BR303" s="12"/>
      <c r="BS303" s="7" t="str">
        <f t="shared" si="75"/>
        <v/>
      </c>
      <c r="BT303" s="7" t="str">
        <f>IF(C303="","",IF(BV303=0,"Sem posição registrada",IFERROR(INDEX(POSICOES!$E:$E,MATCH(C303&amp;"#"&amp;ROUND(BV303*1440,0),POSICOES!$R:$R,0)),"?")))</f>
        <v/>
      </c>
      <c r="BU303" s="7" t="str">
        <f>IF(OR(C303="",BV303=0),"",IFERROR(INDEX(POSICOES!$F:$F,MATCH(C303&amp;"#"&amp;ROUND(BV303*1440,0),POSICOES!$R:$R,0))&amp;"/"&amp;INDEX(POSICOES!$G:$G,MATCH(C303&amp;"#"&amp;ROUND(BV303*1440,0),POSICOES!$R:$R,0))&amp;" - "&amp;INDEX(POSICOES!$H:$H,MATCH(C303&amp;"#"&amp;ROUND(BV303*1440,0),POSICOES!$R:$R,0)),""))</f>
        <v/>
      </c>
      <c r="BV303" s="14">
        <f>IF(C303="",0,SUMPRODUCT(MAX((POSICOES!$C$2:$C$3000=C303)*POSICOES!$B$2:$B$3000)))</f>
        <v>0</v>
      </c>
      <c r="BW303" s="7" t="str">
        <f t="shared" ca="1" si="76"/>
        <v/>
      </c>
      <c r="BX303" s="7" t="str">
        <f t="shared" ca="1" si="77"/>
        <v/>
      </c>
      <c r="BY303" s="12"/>
      <c r="BZ303" s="12"/>
      <c r="CA303" s="7" t="str">
        <f>IF(A303="","",IF(COUNTIFS(FRONTEIRA!$B$2:$B$2000,A303,FRONTEIRA!$AA$2:$AA$2000,"Sim")=0,"",ROUND(SUMIFS(FRONTEIRA!$Y$2:$Y$2000,FRONTEIRA!$B$2:$B$2000,A303,FRONTEIRA!$AA$2:$AA$2000,"Sim"),1)))</f>
        <v/>
      </c>
      <c r="CB303" s="7" t="str">
        <f>IF(A303="","",IFERROR(INDEX(FRONTEIRA!$L:$L,MATCH(A303,FRONTEIRA!$B:$B,0)),""))</f>
        <v/>
      </c>
      <c r="CC303" s="7" t="str">
        <f>IF(A303="","",IF(COUNTIFS(OCORRENCIAS!$B$2:$B$2000,A303,OCORRENCIAS!$Z$2:$Z$2000,"Sim")&gt;0,"Sim","Não"))</f>
        <v/>
      </c>
      <c r="CD303" s="7" t="str">
        <f t="shared" si="78"/>
        <v/>
      </c>
      <c r="CE303" s="7"/>
      <c r="CF303" s="7" t="str">
        <f t="shared" ca="1" si="79"/>
        <v xml:space="preserve">Motorista GR; Motorista seguradora; Veículo GR; Checklist; Espelhamento; SMP; Averbação; </v>
      </c>
      <c r="CG303" s="7" t="str">
        <f t="shared" si="80"/>
        <v/>
      </c>
      <c r="CH303" s="7" t="str">
        <f t="shared" si="81"/>
        <v/>
      </c>
      <c r="CI303" s="7" t="str">
        <f t="shared" si="82"/>
        <v>Não</v>
      </c>
      <c r="CJ303" s="7" t="str">
        <f t="shared" si="83"/>
        <v/>
      </c>
      <c r="CK303" s="7"/>
      <c r="CL303" s="7"/>
      <c r="CM303" s="7"/>
      <c r="CN303" s="12"/>
      <c r="CO303" s="7"/>
      <c r="CP303" s="7" t="str">
        <f t="shared" ca="1" si="84"/>
        <v/>
      </c>
    </row>
    <row r="304" spans="1:94" x14ac:dyDescent="0.25">
      <c r="A304" s="7"/>
      <c r="B304" s="12"/>
      <c r="C304" s="7"/>
      <c r="D304" s="7"/>
      <c r="E304" s="7"/>
      <c r="F304" s="7" t="str">
        <f>IF(C304="","",IFERROR(INDEX(VEICULOS!$C:$C,MATCH(C304,VEICULOS!$A:$A,0)),"?")&amp;IF(D304="",""," + "&amp;IFERROR(INDEX(VEICULOS!$C:$C,MATCH(D304,VEICULOS!$A:$A,0)),"?"))&amp;IF(E304="",""," + "&amp;IFERROR(INDEX(VEICULOS!$C:$C,MATCH(E304,VEICULOS!$A:$A,0)),"?")))</f>
        <v/>
      </c>
      <c r="G304" s="7" t="str">
        <f>IF(C304="","",IFERROR(INDEX(VEICULOS!$I:$I,MATCH(C304,VEICULOS!$A:$A,0)),"Não cadastrado"))</f>
        <v/>
      </c>
      <c r="H304" s="7"/>
      <c r="I304" s="7" t="str">
        <f>IF(H304="","",IFERROR(INDEX(MOTORISTAS!$B:$B,MATCH(H304,MOTORISTAS!$A:$A,0)),"Não cadastrado"))</f>
        <v/>
      </c>
      <c r="J304" s="7"/>
      <c r="K304" s="7"/>
      <c r="L304" s="7" t="str">
        <f>IF(K304="","",IFERROR(INDEX(MOTORISTAS!$B:$B,MATCH(K304,MOTORISTAS!$A:$A,0)),"Não cadastrado"))</f>
        <v/>
      </c>
      <c r="M304" s="7" t="str">
        <f>IF(H304="","",IFERROR(INDEX(MOTORISTAS!$AA:$AA,MATCH(H304,MOTORISTAS!$A:$A,0)),"Não cadastrado"))</f>
        <v/>
      </c>
      <c r="N304" s="7" t="str">
        <f>IF(H304="","",IF(COUNTIFS(CONSULTAS!$C$2:$C$2000,H304,CONSULTAS!$E$2:$E$2000,"GR",CONSULTAS!$S$2:$S$2000,"Sim")&gt;0,"Sim","Não"))</f>
        <v/>
      </c>
      <c r="O304" s="7" t="str">
        <f>IF(H304="","",IFERROR(INDEX(CONSULTAS!$L:$L,MATCH(H304&amp;"#GR",CONSULTAS!$T:$T,0)),"—"))</f>
        <v/>
      </c>
      <c r="P304" s="13" t="str">
        <f>IF(H304="","",IFERROR(INDEX(CONSULTAS!$Q:$Q,MATCH(H304&amp;"#GR",CONSULTAS!$T:$T,0)),""))</f>
        <v/>
      </c>
      <c r="Q304" s="7" t="str">
        <f>IF(H304="","",IF(COUNTIFS(CONSULTAS!$C$2:$C$2000,H304,CONSULTAS!$E$2:$E$2000,"Seguradora",CONSULTAS!$S$2:$S$2000,"Sim")&gt;0,"Sim","Não"))</f>
        <v/>
      </c>
      <c r="R304" s="7" t="str">
        <f>IF(H304="","",IFERROR(INDEX(CONSULTAS!$L:$L,MATCH(H304&amp;"#Seguradora",CONSULTAS!$T:$T,0)),"—"))</f>
        <v/>
      </c>
      <c r="S304" s="13" t="str">
        <f>IF(H304="","",IFERROR(INDEX(CONSULTAS!$Q:$Q,MATCH(H304&amp;"#Seguradora",CONSULTAS!$T:$T,0)),""))</f>
        <v/>
      </c>
      <c r="T304" s="10" t="str">
        <f>IF(H304="","",IFERROR(INDEX(CONSULTAS!$N:$N,MATCH(H304&amp;"#GR",CONSULTAS!$T:$T,0)),""))</f>
        <v/>
      </c>
      <c r="U304" s="7" t="str">
        <f>IF(K304="","N/A",IF(AND(COUNTIFS(CONSULTAS!$C$2:$C$2000,K304,CONSULTAS!$E$2:$E$2000,"GR",CONSULTAS!$S$2:$S$2000,"Sim")&gt;0,COUNTIFS(CONSULTAS!$C$2:$C$2000,K304,CONSULTAS!$E$2:$E$2000,"Seguradora",CONSULTAS!$S$2:$S$2000,"Sim")&gt;0),"Sim","Não"))</f>
        <v>N/A</v>
      </c>
      <c r="V304" s="7" t="str">
        <f>IF(C304="","",IFERROR(INDEX(VEICULOS!$X:$X,MATCH(C304,VEICULOS!$A:$A,0)),"Não"))</f>
        <v/>
      </c>
      <c r="W304" s="7"/>
      <c r="X304" s="7"/>
      <c r="Y304" s="7"/>
      <c r="Z304" s="10"/>
      <c r="AA304" s="7"/>
      <c r="AB304" s="10" t="str">
        <f t="shared" si="68"/>
        <v/>
      </c>
      <c r="AC304" s="7">
        <f>IF(OR(Y304="",AB304=""),0,SUMPRODUCT((PGR_REGRAS!$C$2:$C$61=Y304)*(PGR_REGRAS!$D$2:$D$61&lt;=AB304)*(PGR_REGRAS!$E$2:$E$61&gt;=AB304)*(PGR_REGRAS!$C$2:$C$61&lt;&gt;"")*ROW(PGR_REGRAS!$C$2:$C$61)))</f>
        <v>0</v>
      </c>
      <c r="AD304" s="7" t="str">
        <f>IF(AC304=0,IF(Y304="","","Sem regra - consultar seguradora"),INDEX(PGR_REGRAS!$A:$A,AC304))</f>
        <v/>
      </c>
      <c r="AE304" s="7" t="str">
        <f>IF(AC304=0,"",INDEX(PGR_REGRAS!$T:$T,AC304))</f>
        <v/>
      </c>
      <c r="AF304" s="7" t="str">
        <f>IF(AC304=0,"",INDEX(PGR_REGRAS!$I:$I,AC304))</f>
        <v/>
      </c>
      <c r="AG304" s="7" t="str">
        <f>IF(AC304=0,"",INDEX(PGR_REGRAS!$K:$K,AC304))</f>
        <v/>
      </c>
      <c r="AH304" s="7" t="str">
        <f t="shared" si="69"/>
        <v/>
      </c>
      <c r="AI304" s="7"/>
      <c r="AJ304" s="7"/>
      <c r="AK304" s="7"/>
      <c r="AL304" s="7"/>
      <c r="AM304" s="7"/>
      <c r="AN304" s="7"/>
      <c r="AO304" s="13"/>
      <c r="AP304" s="12"/>
      <c r="AQ304" s="12"/>
      <c r="AR304" s="7" t="str">
        <f>IF(C304="","",IFERROR(INDEX(RASTREADORES!$F:$F,MATCH(C304&amp;"#Principal",RASTREADORES!$Y:$Y,0))&amp;" ("&amp;INDEX(RASTREADORES!$G:$G,MATCH(C304&amp;"#Principal",RASTREADORES!$Y:$Y,0))&amp;")","Sem rastreador principal"))</f>
        <v/>
      </c>
      <c r="AS304" s="7" t="str">
        <f>IF(C304="","",IFERROR(INDEX(RASTREADORES!$H:$H,MATCH(C304&amp;"#Principal",RASTREADORES!$Y:$Y,0)),"—"))</f>
        <v/>
      </c>
      <c r="AT304" s="7" t="str">
        <f>IF(C304="","",IFERROR(INDEX(RASTREADORES!$A:$A,MATCH(C304&amp;"#Redundante",RASTREADORES!$Y:$Y,0)),IFERROR(INDEX(RASTREADORES!$A:$A,MATCH(C304&amp;"#Isca retornável",RASTREADORES!$Y:$Y,0)),IFERROR(INDEX(RASTREADORES!$A:$A,MATCH(C304&amp;"#Isca descartável",RASTREADORES!$Y:$Y,0)),"Nenhum"))))</f>
        <v/>
      </c>
      <c r="AU304" s="7" t="str">
        <f>IF(C304="","",IFERROR(INDEX(RASTREADORES!$L:$L,MATCH(C304&amp;"#Principal",RASTREADORES!$Y:$Y,0)),""))</f>
        <v/>
      </c>
      <c r="AV304" s="7" t="str">
        <f>IF(C304="","",IF(COUNTIFS(ESPELHAMENTOS!$B$2:$B$2000,C304,ESPELHAMENTOS!$O$2:$O$2000,"Sim")&gt;0,"Sim","Não"))</f>
        <v/>
      </c>
      <c r="AW304" s="7" t="str">
        <f>IF(C304="","",COUNTIFS(ESPELHAMENTOS!$B$2:$B$2000,C304,ESPELHAMENTOS!$O$2:$O$2000,"Sim"))</f>
        <v/>
      </c>
      <c r="AX304" s="7" t="str">
        <f>IF(C304="","",IF(COUNTIFS(ESPELHAMENTOS!$B$2:$B$2000,C304,ESPELHAMENTOS!$O$2:$O$2000,"Sim",ESPELHAMENTOS!$E$2:$E$2000,"GR transportadora")&gt;0,"Sim","Não"))</f>
        <v/>
      </c>
      <c r="AY304" s="7" t="str">
        <f>IF(OR(AQ304="",C304=""),"",IFERROR(ROUND((AQ304-SUMPRODUCT(MIN((ESPELHAMENTOS!$C$2:$C$2000=A304)*ESPELHAMENTOS!$H$2:$H$2000+(ESPELHAMENTOS!$C$2:$C$2000&lt;&gt;A304)*99999)))*24,1),""))</f>
        <v/>
      </c>
      <c r="AZ304" s="7" t="str">
        <f ca="1">IF(C304="","",IF(COUNTIFS(CHECKLISTS!$B$2:$B$2000,C304,CHECKLISTS!$AH$2:$AH$2000,"Válido",CHECKLISTS!$AG$2:$AG$2000,"&gt;="&amp;INT(IF(AO304="",TODAY(),AO304)))+COUNTIFS(CHECKLISTS!$B$2:$B$2000,C304,CHECKLISTS!$AH$2:$AH$2000,"Vence &lt;=7d",CHECKLISTS!$AG$2:$AG$2000,"&gt;="&amp;INT(IF(AO304="",TODAY(),AO304)))&gt;0,"Sim","Não"))</f>
        <v/>
      </c>
      <c r="BA304" s="13" t="str">
        <f>IF(C304="","",IF(COUNTIFS(CHECKLISTS!$B$2:$B$2000,C304,CHECKLISTS!$AF$2:$AF$2000,"Aprovado")=0,"",SUMPRODUCT(MAX((CHECKLISTS!$B$2:$B$2000=C304)*CHECKLISTS!$AG$2:$AG$2000))))</f>
        <v/>
      </c>
      <c r="BB304" s="7" t="str">
        <f>IF(A304="","",IF(COUNTIFS(SMP!$B$2:$B$2000,A304,SMP!$I$2:$I$2000,"Liberada")+COUNTIFS(SMP!$B$2:$B$2000,A304,SMP!$I$2:$I$2000,"Em andamento")+COUNTIFS(SMP!$B$2:$B$2000,A304,SMP!$I$2:$I$2000,"Finalizada")&gt;0,"Sim","Não"))</f>
        <v/>
      </c>
      <c r="BC304" s="7" t="str">
        <f>IF(A304="","",IFERROR(INDEX(SMP!$A:$A,MATCH(A304,SMP!$B:$B,0)),"—"))</f>
        <v/>
      </c>
      <c r="BD304" s="7" t="str">
        <f>IF(A304="","",IFERROR(INDEX(SMP!$I:$I,MATCH(A304,SMP!$B:$B,0)),"Não aberta"))</f>
        <v/>
      </c>
      <c r="BE304" s="7" t="str">
        <f>IF(A304="","",IFERROR(INDEX(SMP!$D:$D,MATCH(A304,SMP!$B:$B,0)),""))</f>
        <v/>
      </c>
      <c r="BF304" s="7" t="str">
        <f>IF(A304="","",IF(COUNTIFS(AVERBACOES!$B$2:$B$2000,A304,AVERBACOES!$Q$2:$Q$2000,"Averbado completo")+COUNTIFS(AVERBACOES!$B$2:$B$2000,A304,AVERBACOES!$Q$2:$Q$2000,"Averbado CRT")+COUNTIFS(AVERBACOES!$B$2:$B$2000,A304,AVERBACOES!$Q$2:$Q$2000,"Averbado CT-e")+COUNTIFS(AVERBACOES!$B$2:$B$2000,A304,AVERBACOES!$Q$2:$Q$2000,"Averbado MDF-e")+COUNTIFS(AVERBACOES!$B$2:$B$2000,A304,AVERBACOES!$Q$2:$Q$2000,"Averbado pelo embarcador")&gt;0,"Sim","Não"))</f>
        <v/>
      </c>
      <c r="BG304" s="7" t="str">
        <f>IF(A304="","",IFERROR(INDEX(AVERBACOES!$L:$L,MATCH(A304,AVERBACOES!$B:$B,0)),"—"))</f>
        <v/>
      </c>
      <c r="BH304" s="7"/>
      <c r="BI304" s="7"/>
      <c r="BJ304" s="7"/>
      <c r="BK304" s="7"/>
      <c r="BL304" s="7"/>
      <c r="BM304" s="7">
        <f t="shared" si="70"/>
        <v>0</v>
      </c>
      <c r="BN304" s="7" t="str">
        <f t="shared" si="71"/>
        <v/>
      </c>
      <c r="BO304" s="7" t="str">
        <f t="shared" si="72"/>
        <v/>
      </c>
      <c r="BP304" s="7" t="str">
        <f t="shared" si="73"/>
        <v/>
      </c>
      <c r="BQ304" s="7" t="str">
        <f t="shared" si="74"/>
        <v/>
      </c>
      <c r="BR304" s="12"/>
      <c r="BS304" s="7" t="str">
        <f t="shared" si="75"/>
        <v/>
      </c>
      <c r="BT304" s="7" t="str">
        <f>IF(C304="","",IF(BV304=0,"Sem posição registrada",IFERROR(INDEX(POSICOES!$E:$E,MATCH(C304&amp;"#"&amp;ROUND(BV304*1440,0),POSICOES!$R:$R,0)),"?")))</f>
        <v/>
      </c>
      <c r="BU304" s="7" t="str">
        <f>IF(OR(C304="",BV304=0),"",IFERROR(INDEX(POSICOES!$F:$F,MATCH(C304&amp;"#"&amp;ROUND(BV304*1440,0),POSICOES!$R:$R,0))&amp;"/"&amp;INDEX(POSICOES!$G:$G,MATCH(C304&amp;"#"&amp;ROUND(BV304*1440,0),POSICOES!$R:$R,0))&amp;" - "&amp;INDEX(POSICOES!$H:$H,MATCH(C304&amp;"#"&amp;ROUND(BV304*1440,0),POSICOES!$R:$R,0)),""))</f>
        <v/>
      </c>
      <c r="BV304" s="14">
        <f>IF(C304="",0,SUMPRODUCT(MAX((POSICOES!$C$2:$C$3000=C304)*POSICOES!$B$2:$B$3000)))</f>
        <v>0</v>
      </c>
      <c r="BW304" s="7" t="str">
        <f t="shared" ca="1" si="76"/>
        <v/>
      </c>
      <c r="BX304" s="7" t="str">
        <f t="shared" ca="1" si="77"/>
        <v/>
      </c>
      <c r="BY304" s="12"/>
      <c r="BZ304" s="12"/>
      <c r="CA304" s="7" t="str">
        <f>IF(A304="","",IF(COUNTIFS(FRONTEIRA!$B$2:$B$2000,A304,FRONTEIRA!$AA$2:$AA$2000,"Sim")=0,"",ROUND(SUMIFS(FRONTEIRA!$Y$2:$Y$2000,FRONTEIRA!$B$2:$B$2000,A304,FRONTEIRA!$AA$2:$AA$2000,"Sim"),1)))</f>
        <v/>
      </c>
      <c r="CB304" s="7" t="str">
        <f>IF(A304="","",IFERROR(INDEX(FRONTEIRA!$L:$L,MATCH(A304,FRONTEIRA!$B:$B,0)),""))</f>
        <v/>
      </c>
      <c r="CC304" s="7" t="str">
        <f>IF(A304="","",IF(COUNTIFS(OCORRENCIAS!$B$2:$B$2000,A304,OCORRENCIAS!$Z$2:$Z$2000,"Sim")&gt;0,"Sim","Não"))</f>
        <v/>
      </c>
      <c r="CD304" s="7" t="str">
        <f t="shared" si="78"/>
        <v/>
      </c>
      <c r="CE304" s="7"/>
      <c r="CF304" s="7" t="str">
        <f t="shared" ca="1" si="79"/>
        <v xml:space="preserve">Motorista GR; Motorista seguradora; Veículo GR; Checklist; Espelhamento; SMP; Averbação; </v>
      </c>
      <c r="CG304" s="7" t="str">
        <f t="shared" si="80"/>
        <v/>
      </c>
      <c r="CH304" s="7" t="str">
        <f t="shared" si="81"/>
        <v/>
      </c>
      <c r="CI304" s="7" t="str">
        <f t="shared" si="82"/>
        <v>Não</v>
      </c>
      <c r="CJ304" s="7" t="str">
        <f t="shared" si="83"/>
        <v/>
      </c>
      <c r="CK304" s="7"/>
      <c r="CL304" s="7"/>
      <c r="CM304" s="7"/>
      <c r="CN304" s="12"/>
      <c r="CO304" s="7"/>
      <c r="CP304" s="7" t="str">
        <f t="shared" ca="1" si="84"/>
        <v/>
      </c>
    </row>
    <row r="305" spans="1:94" x14ac:dyDescent="0.25">
      <c r="A305" s="7"/>
      <c r="B305" s="12"/>
      <c r="C305" s="7"/>
      <c r="D305" s="7"/>
      <c r="E305" s="7"/>
      <c r="F305" s="7" t="str">
        <f>IF(C305="","",IFERROR(INDEX(VEICULOS!$C:$C,MATCH(C305,VEICULOS!$A:$A,0)),"?")&amp;IF(D305="",""," + "&amp;IFERROR(INDEX(VEICULOS!$C:$C,MATCH(D305,VEICULOS!$A:$A,0)),"?"))&amp;IF(E305="",""," + "&amp;IFERROR(INDEX(VEICULOS!$C:$C,MATCH(E305,VEICULOS!$A:$A,0)),"?")))</f>
        <v/>
      </c>
      <c r="G305" s="7" t="str">
        <f>IF(C305="","",IFERROR(INDEX(VEICULOS!$I:$I,MATCH(C305,VEICULOS!$A:$A,0)),"Não cadastrado"))</f>
        <v/>
      </c>
      <c r="H305" s="7"/>
      <c r="I305" s="7" t="str">
        <f>IF(H305="","",IFERROR(INDEX(MOTORISTAS!$B:$B,MATCH(H305,MOTORISTAS!$A:$A,0)),"Não cadastrado"))</f>
        <v/>
      </c>
      <c r="J305" s="7"/>
      <c r="K305" s="7"/>
      <c r="L305" s="7" t="str">
        <f>IF(K305="","",IFERROR(INDEX(MOTORISTAS!$B:$B,MATCH(K305,MOTORISTAS!$A:$A,0)),"Não cadastrado"))</f>
        <v/>
      </c>
      <c r="M305" s="7" t="str">
        <f>IF(H305="","",IFERROR(INDEX(MOTORISTAS!$AA:$AA,MATCH(H305,MOTORISTAS!$A:$A,0)),"Não cadastrado"))</f>
        <v/>
      </c>
      <c r="N305" s="7" t="str">
        <f>IF(H305="","",IF(COUNTIFS(CONSULTAS!$C$2:$C$2000,H305,CONSULTAS!$E$2:$E$2000,"GR",CONSULTAS!$S$2:$S$2000,"Sim")&gt;0,"Sim","Não"))</f>
        <v/>
      </c>
      <c r="O305" s="7" t="str">
        <f>IF(H305="","",IFERROR(INDEX(CONSULTAS!$L:$L,MATCH(H305&amp;"#GR",CONSULTAS!$T:$T,0)),"—"))</f>
        <v/>
      </c>
      <c r="P305" s="13" t="str">
        <f>IF(H305="","",IFERROR(INDEX(CONSULTAS!$Q:$Q,MATCH(H305&amp;"#GR",CONSULTAS!$T:$T,0)),""))</f>
        <v/>
      </c>
      <c r="Q305" s="7" t="str">
        <f>IF(H305="","",IF(COUNTIFS(CONSULTAS!$C$2:$C$2000,H305,CONSULTAS!$E$2:$E$2000,"Seguradora",CONSULTAS!$S$2:$S$2000,"Sim")&gt;0,"Sim","Não"))</f>
        <v/>
      </c>
      <c r="R305" s="7" t="str">
        <f>IF(H305="","",IFERROR(INDEX(CONSULTAS!$L:$L,MATCH(H305&amp;"#Seguradora",CONSULTAS!$T:$T,0)),"—"))</f>
        <v/>
      </c>
      <c r="S305" s="13" t="str">
        <f>IF(H305="","",IFERROR(INDEX(CONSULTAS!$Q:$Q,MATCH(H305&amp;"#Seguradora",CONSULTAS!$T:$T,0)),""))</f>
        <v/>
      </c>
      <c r="T305" s="10" t="str">
        <f>IF(H305="","",IFERROR(INDEX(CONSULTAS!$N:$N,MATCH(H305&amp;"#GR",CONSULTAS!$T:$T,0)),""))</f>
        <v/>
      </c>
      <c r="U305" s="7" t="str">
        <f>IF(K305="","N/A",IF(AND(COUNTIFS(CONSULTAS!$C$2:$C$2000,K305,CONSULTAS!$E$2:$E$2000,"GR",CONSULTAS!$S$2:$S$2000,"Sim")&gt;0,COUNTIFS(CONSULTAS!$C$2:$C$2000,K305,CONSULTAS!$E$2:$E$2000,"Seguradora",CONSULTAS!$S$2:$S$2000,"Sim")&gt;0),"Sim","Não"))</f>
        <v>N/A</v>
      </c>
      <c r="V305" s="7" t="str">
        <f>IF(C305="","",IFERROR(INDEX(VEICULOS!$X:$X,MATCH(C305,VEICULOS!$A:$A,0)),"Não"))</f>
        <v/>
      </c>
      <c r="W305" s="7"/>
      <c r="X305" s="7"/>
      <c r="Y305" s="7"/>
      <c r="Z305" s="10"/>
      <c r="AA305" s="7"/>
      <c r="AB305" s="10" t="str">
        <f t="shared" si="68"/>
        <v/>
      </c>
      <c r="AC305" s="7">
        <f>IF(OR(Y305="",AB305=""),0,SUMPRODUCT((PGR_REGRAS!$C$2:$C$61=Y305)*(PGR_REGRAS!$D$2:$D$61&lt;=AB305)*(PGR_REGRAS!$E$2:$E$61&gt;=AB305)*(PGR_REGRAS!$C$2:$C$61&lt;&gt;"")*ROW(PGR_REGRAS!$C$2:$C$61)))</f>
        <v>0</v>
      </c>
      <c r="AD305" s="7" t="str">
        <f>IF(AC305=0,IF(Y305="","","Sem regra - consultar seguradora"),INDEX(PGR_REGRAS!$A:$A,AC305))</f>
        <v/>
      </c>
      <c r="AE305" s="7" t="str">
        <f>IF(AC305=0,"",INDEX(PGR_REGRAS!$T:$T,AC305))</f>
        <v/>
      </c>
      <c r="AF305" s="7" t="str">
        <f>IF(AC305=0,"",INDEX(PGR_REGRAS!$I:$I,AC305))</f>
        <v/>
      </c>
      <c r="AG305" s="7" t="str">
        <f>IF(AC305=0,"",INDEX(PGR_REGRAS!$K:$K,AC305))</f>
        <v/>
      </c>
      <c r="AH305" s="7" t="str">
        <f t="shared" si="69"/>
        <v/>
      </c>
      <c r="AI305" s="7"/>
      <c r="AJ305" s="7"/>
      <c r="AK305" s="7"/>
      <c r="AL305" s="7"/>
      <c r="AM305" s="7"/>
      <c r="AN305" s="7"/>
      <c r="AO305" s="13"/>
      <c r="AP305" s="12"/>
      <c r="AQ305" s="12"/>
      <c r="AR305" s="7" t="str">
        <f>IF(C305="","",IFERROR(INDEX(RASTREADORES!$F:$F,MATCH(C305&amp;"#Principal",RASTREADORES!$Y:$Y,0))&amp;" ("&amp;INDEX(RASTREADORES!$G:$G,MATCH(C305&amp;"#Principal",RASTREADORES!$Y:$Y,0))&amp;")","Sem rastreador principal"))</f>
        <v/>
      </c>
      <c r="AS305" s="7" t="str">
        <f>IF(C305="","",IFERROR(INDEX(RASTREADORES!$H:$H,MATCH(C305&amp;"#Principal",RASTREADORES!$Y:$Y,0)),"—"))</f>
        <v/>
      </c>
      <c r="AT305" s="7" t="str">
        <f>IF(C305="","",IFERROR(INDEX(RASTREADORES!$A:$A,MATCH(C305&amp;"#Redundante",RASTREADORES!$Y:$Y,0)),IFERROR(INDEX(RASTREADORES!$A:$A,MATCH(C305&amp;"#Isca retornável",RASTREADORES!$Y:$Y,0)),IFERROR(INDEX(RASTREADORES!$A:$A,MATCH(C305&amp;"#Isca descartável",RASTREADORES!$Y:$Y,0)),"Nenhum"))))</f>
        <v/>
      </c>
      <c r="AU305" s="7" t="str">
        <f>IF(C305="","",IFERROR(INDEX(RASTREADORES!$L:$L,MATCH(C305&amp;"#Principal",RASTREADORES!$Y:$Y,0)),""))</f>
        <v/>
      </c>
      <c r="AV305" s="7" t="str">
        <f>IF(C305="","",IF(COUNTIFS(ESPELHAMENTOS!$B$2:$B$2000,C305,ESPELHAMENTOS!$O$2:$O$2000,"Sim")&gt;0,"Sim","Não"))</f>
        <v/>
      </c>
      <c r="AW305" s="7" t="str">
        <f>IF(C305="","",COUNTIFS(ESPELHAMENTOS!$B$2:$B$2000,C305,ESPELHAMENTOS!$O$2:$O$2000,"Sim"))</f>
        <v/>
      </c>
      <c r="AX305" s="7" t="str">
        <f>IF(C305="","",IF(COUNTIFS(ESPELHAMENTOS!$B$2:$B$2000,C305,ESPELHAMENTOS!$O$2:$O$2000,"Sim",ESPELHAMENTOS!$E$2:$E$2000,"GR transportadora")&gt;0,"Sim","Não"))</f>
        <v/>
      </c>
      <c r="AY305" s="7" t="str">
        <f>IF(OR(AQ305="",C305=""),"",IFERROR(ROUND((AQ305-SUMPRODUCT(MIN((ESPELHAMENTOS!$C$2:$C$2000=A305)*ESPELHAMENTOS!$H$2:$H$2000+(ESPELHAMENTOS!$C$2:$C$2000&lt;&gt;A305)*99999)))*24,1),""))</f>
        <v/>
      </c>
      <c r="AZ305" s="7" t="str">
        <f ca="1">IF(C305="","",IF(COUNTIFS(CHECKLISTS!$B$2:$B$2000,C305,CHECKLISTS!$AH$2:$AH$2000,"Válido",CHECKLISTS!$AG$2:$AG$2000,"&gt;="&amp;INT(IF(AO305="",TODAY(),AO305)))+COUNTIFS(CHECKLISTS!$B$2:$B$2000,C305,CHECKLISTS!$AH$2:$AH$2000,"Vence &lt;=7d",CHECKLISTS!$AG$2:$AG$2000,"&gt;="&amp;INT(IF(AO305="",TODAY(),AO305)))&gt;0,"Sim","Não"))</f>
        <v/>
      </c>
      <c r="BA305" s="13" t="str">
        <f>IF(C305="","",IF(COUNTIFS(CHECKLISTS!$B$2:$B$2000,C305,CHECKLISTS!$AF$2:$AF$2000,"Aprovado")=0,"",SUMPRODUCT(MAX((CHECKLISTS!$B$2:$B$2000=C305)*CHECKLISTS!$AG$2:$AG$2000))))</f>
        <v/>
      </c>
      <c r="BB305" s="7" t="str">
        <f>IF(A305="","",IF(COUNTIFS(SMP!$B$2:$B$2000,A305,SMP!$I$2:$I$2000,"Liberada")+COUNTIFS(SMP!$B$2:$B$2000,A305,SMP!$I$2:$I$2000,"Em andamento")+COUNTIFS(SMP!$B$2:$B$2000,A305,SMP!$I$2:$I$2000,"Finalizada")&gt;0,"Sim","Não"))</f>
        <v/>
      </c>
      <c r="BC305" s="7" t="str">
        <f>IF(A305="","",IFERROR(INDEX(SMP!$A:$A,MATCH(A305,SMP!$B:$B,0)),"—"))</f>
        <v/>
      </c>
      <c r="BD305" s="7" t="str">
        <f>IF(A305="","",IFERROR(INDEX(SMP!$I:$I,MATCH(A305,SMP!$B:$B,0)),"Não aberta"))</f>
        <v/>
      </c>
      <c r="BE305" s="7" t="str">
        <f>IF(A305="","",IFERROR(INDEX(SMP!$D:$D,MATCH(A305,SMP!$B:$B,0)),""))</f>
        <v/>
      </c>
      <c r="BF305" s="7" t="str">
        <f>IF(A305="","",IF(COUNTIFS(AVERBACOES!$B$2:$B$2000,A305,AVERBACOES!$Q$2:$Q$2000,"Averbado completo")+COUNTIFS(AVERBACOES!$B$2:$B$2000,A305,AVERBACOES!$Q$2:$Q$2000,"Averbado CRT")+COUNTIFS(AVERBACOES!$B$2:$B$2000,A305,AVERBACOES!$Q$2:$Q$2000,"Averbado CT-e")+COUNTIFS(AVERBACOES!$B$2:$B$2000,A305,AVERBACOES!$Q$2:$Q$2000,"Averbado MDF-e")+COUNTIFS(AVERBACOES!$B$2:$B$2000,A305,AVERBACOES!$Q$2:$Q$2000,"Averbado pelo embarcador")&gt;0,"Sim","Não"))</f>
        <v/>
      </c>
      <c r="BG305" s="7" t="str">
        <f>IF(A305="","",IFERROR(INDEX(AVERBACOES!$L:$L,MATCH(A305,AVERBACOES!$B:$B,0)),"—"))</f>
        <v/>
      </c>
      <c r="BH305" s="7"/>
      <c r="BI305" s="7"/>
      <c r="BJ305" s="7"/>
      <c r="BK305" s="7"/>
      <c r="BL305" s="7"/>
      <c r="BM305" s="7">
        <f t="shared" si="70"/>
        <v>0</v>
      </c>
      <c r="BN305" s="7" t="str">
        <f t="shared" si="71"/>
        <v/>
      </c>
      <c r="BO305" s="7" t="str">
        <f t="shared" si="72"/>
        <v/>
      </c>
      <c r="BP305" s="7" t="str">
        <f t="shared" si="73"/>
        <v/>
      </c>
      <c r="BQ305" s="7" t="str">
        <f t="shared" si="74"/>
        <v/>
      </c>
      <c r="BR305" s="12"/>
      <c r="BS305" s="7" t="str">
        <f t="shared" si="75"/>
        <v/>
      </c>
      <c r="BT305" s="7" t="str">
        <f>IF(C305="","",IF(BV305=0,"Sem posição registrada",IFERROR(INDEX(POSICOES!$E:$E,MATCH(C305&amp;"#"&amp;ROUND(BV305*1440,0),POSICOES!$R:$R,0)),"?")))</f>
        <v/>
      </c>
      <c r="BU305" s="7" t="str">
        <f>IF(OR(C305="",BV305=0),"",IFERROR(INDEX(POSICOES!$F:$F,MATCH(C305&amp;"#"&amp;ROUND(BV305*1440,0),POSICOES!$R:$R,0))&amp;"/"&amp;INDEX(POSICOES!$G:$G,MATCH(C305&amp;"#"&amp;ROUND(BV305*1440,0),POSICOES!$R:$R,0))&amp;" - "&amp;INDEX(POSICOES!$H:$H,MATCH(C305&amp;"#"&amp;ROUND(BV305*1440,0),POSICOES!$R:$R,0)),""))</f>
        <v/>
      </c>
      <c r="BV305" s="14">
        <f>IF(C305="",0,SUMPRODUCT(MAX((POSICOES!$C$2:$C$3000=C305)*POSICOES!$B$2:$B$3000)))</f>
        <v>0</v>
      </c>
      <c r="BW305" s="7" t="str">
        <f t="shared" ca="1" si="76"/>
        <v/>
      </c>
      <c r="BX305" s="7" t="str">
        <f t="shared" ca="1" si="77"/>
        <v/>
      </c>
      <c r="BY305" s="12"/>
      <c r="BZ305" s="12"/>
      <c r="CA305" s="7" t="str">
        <f>IF(A305="","",IF(COUNTIFS(FRONTEIRA!$B$2:$B$2000,A305,FRONTEIRA!$AA$2:$AA$2000,"Sim")=0,"",ROUND(SUMIFS(FRONTEIRA!$Y$2:$Y$2000,FRONTEIRA!$B$2:$B$2000,A305,FRONTEIRA!$AA$2:$AA$2000,"Sim"),1)))</f>
        <v/>
      </c>
      <c r="CB305" s="7" t="str">
        <f>IF(A305="","",IFERROR(INDEX(FRONTEIRA!$L:$L,MATCH(A305,FRONTEIRA!$B:$B,0)),""))</f>
        <v/>
      </c>
      <c r="CC305" s="7" t="str">
        <f>IF(A305="","",IF(COUNTIFS(OCORRENCIAS!$B$2:$B$2000,A305,OCORRENCIAS!$Z$2:$Z$2000,"Sim")&gt;0,"Sim","Não"))</f>
        <v/>
      </c>
      <c r="CD305" s="7" t="str">
        <f t="shared" si="78"/>
        <v/>
      </c>
      <c r="CE305" s="7"/>
      <c r="CF305" s="7" t="str">
        <f t="shared" ca="1" si="79"/>
        <v xml:space="preserve">Motorista GR; Motorista seguradora; Veículo GR; Checklist; Espelhamento; SMP; Averbação; </v>
      </c>
      <c r="CG305" s="7" t="str">
        <f t="shared" si="80"/>
        <v/>
      </c>
      <c r="CH305" s="7" t="str">
        <f t="shared" si="81"/>
        <v/>
      </c>
      <c r="CI305" s="7" t="str">
        <f t="shared" si="82"/>
        <v>Não</v>
      </c>
      <c r="CJ305" s="7" t="str">
        <f t="shared" si="83"/>
        <v/>
      </c>
      <c r="CK305" s="7"/>
      <c r="CL305" s="7"/>
      <c r="CM305" s="7"/>
      <c r="CN305" s="12"/>
      <c r="CO305" s="7"/>
      <c r="CP305" s="7" t="str">
        <f t="shared" ca="1" si="84"/>
        <v/>
      </c>
    </row>
    <row r="306" spans="1:94" x14ac:dyDescent="0.25">
      <c r="A306" s="7"/>
      <c r="B306" s="12"/>
      <c r="C306" s="7"/>
      <c r="D306" s="7"/>
      <c r="E306" s="7"/>
      <c r="F306" s="7" t="str">
        <f>IF(C306="","",IFERROR(INDEX(VEICULOS!$C:$C,MATCH(C306,VEICULOS!$A:$A,0)),"?")&amp;IF(D306="",""," + "&amp;IFERROR(INDEX(VEICULOS!$C:$C,MATCH(D306,VEICULOS!$A:$A,0)),"?"))&amp;IF(E306="",""," + "&amp;IFERROR(INDEX(VEICULOS!$C:$C,MATCH(E306,VEICULOS!$A:$A,0)),"?")))</f>
        <v/>
      </c>
      <c r="G306" s="7" t="str">
        <f>IF(C306="","",IFERROR(INDEX(VEICULOS!$I:$I,MATCH(C306,VEICULOS!$A:$A,0)),"Não cadastrado"))</f>
        <v/>
      </c>
      <c r="H306" s="7"/>
      <c r="I306" s="7" t="str">
        <f>IF(H306="","",IFERROR(INDEX(MOTORISTAS!$B:$B,MATCH(H306,MOTORISTAS!$A:$A,0)),"Não cadastrado"))</f>
        <v/>
      </c>
      <c r="J306" s="7"/>
      <c r="K306" s="7"/>
      <c r="L306" s="7" t="str">
        <f>IF(K306="","",IFERROR(INDEX(MOTORISTAS!$B:$B,MATCH(K306,MOTORISTAS!$A:$A,0)),"Não cadastrado"))</f>
        <v/>
      </c>
      <c r="M306" s="7" t="str">
        <f>IF(H306="","",IFERROR(INDEX(MOTORISTAS!$AA:$AA,MATCH(H306,MOTORISTAS!$A:$A,0)),"Não cadastrado"))</f>
        <v/>
      </c>
      <c r="N306" s="7" t="str">
        <f>IF(H306="","",IF(COUNTIFS(CONSULTAS!$C$2:$C$2000,H306,CONSULTAS!$E$2:$E$2000,"GR",CONSULTAS!$S$2:$S$2000,"Sim")&gt;0,"Sim","Não"))</f>
        <v/>
      </c>
      <c r="O306" s="7" t="str">
        <f>IF(H306="","",IFERROR(INDEX(CONSULTAS!$L:$L,MATCH(H306&amp;"#GR",CONSULTAS!$T:$T,0)),"—"))</f>
        <v/>
      </c>
      <c r="P306" s="13" t="str">
        <f>IF(H306="","",IFERROR(INDEX(CONSULTAS!$Q:$Q,MATCH(H306&amp;"#GR",CONSULTAS!$T:$T,0)),""))</f>
        <v/>
      </c>
      <c r="Q306" s="7" t="str">
        <f>IF(H306="","",IF(COUNTIFS(CONSULTAS!$C$2:$C$2000,H306,CONSULTAS!$E$2:$E$2000,"Seguradora",CONSULTAS!$S$2:$S$2000,"Sim")&gt;0,"Sim","Não"))</f>
        <v/>
      </c>
      <c r="R306" s="7" t="str">
        <f>IF(H306="","",IFERROR(INDEX(CONSULTAS!$L:$L,MATCH(H306&amp;"#Seguradora",CONSULTAS!$T:$T,0)),"—"))</f>
        <v/>
      </c>
      <c r="S306" s="13" t="str">
        <f>IF(H306="","",IFERROR(INDEX(CONSULTAS!$Q:$Q,MATCH(H306&amp;"#Seguradora",CONSULTAS!$T:$T,0)),""))</f>
        <v/>
      </c>
      <c r="T306" s="10" t="str">
        <f>IF(H306="","",IFERROR(INDEX(CONSULTAS!$N:$N,MATCH(H306&amp;"#GR",CONSULTAS!$T:$T,0)),""))</f>
        <v/>
      </c>
      <c r="U306" s="7" t="str">
        <f>IF(K306="","N/A",IF(AND(COUNTIFS(CONSULTAS!$C$2:$C$2000,K306,CONSULTAS!$E$2:$E$2000,"GR",CONSULTAS!$S$2:$S$2000,"Sim")&gt;0,COUNTIFS(CONSULTAS!$C$2:$C$2000,K306,CONSULTAS!$E$2:$E$2000,"Seguradora",CONSULTAS!$S$2:$S$2000,"Sim")&gt;0),"Sim","Não"))</f>
        <v>N/A</v>
      </c>
      <c r="V306" s="7" t="str">
        <f>IF(C306="","",IFERROR(INDEX(VEICULOS!$X:$X,MATCH(C306,VEICULOS!$A:$A,0)),"Não"))</f>
        <v/>
      </c>
      <c r="W306" s="7"/>
      <c r="X306" s="7"/>
      <c r="Y306" s="7"/>
      <c r="Z306" s="10"/>
      <c r="AA306" s="7"/>
      <c r="AB306" s="10" t="str">
        <f t="shared" si="68"/>
        <v/>
      </c>
      <c r="AC306" s="7">
        <f>IF(OR(Y306="",AB306=""),0,SUMPRODUCT((PGR_REGRAS!$C$2:$C$61=Y306)*(PGR_REGRAS!$D$2:$D$61&lt;=AB306)*(PGR_REGRAS!$E$2:$E$61&gt;=AB306)*(PGR_REGRAS!$C$2:$C$61&lt;&gt;"")*ROW(PGR_REGRAS!$C$2:$C$61)))</f>
        <v>0</v>
      </c>
      <c r="AD306" s="7" t="str">
        <f>IF(AC306=0,IF(Y306="","","Sem regra - consultar seguradora"),INDEX(PGR_REGRAS!$A:$A,AC306))</f>
        <v/>
      </c>
      <c r="AE306" s="7" t="str">
        <f>IF(AC306=0,"",INDEX(PGR_REGRAS!$T:$T,AC306))</f>
        <v/>
      </c>
      <c r="AF306" s="7" t="str">
        <f>IF(AC306=0,"",INDEX(PGR_REGRAS!$I:$I,AC306))</f>
        <v/>
      </c>
      <c r="AG306" s="7" t="str">
        <f>IF(AC306=0,"",INDEX(PGR_REGRAS!$K:$K,AC306))</f>
        <v/>
      </c>
      <c r="AH306" s="7" t="str">
        <f t="shared" si="69"/>
        <v/>
      </c>
      <c r="AI306" s="7"/>
      <c r="AJ306" s="7"/>
      <c r="AK306" s="7"/>
      <c r="AL306" s="7"/>
      <c r="AM306" s="7"/>
      <c r="AN306" s="7"/>
      <c r="AO306" s="13"/>
      <c r="AP306" s="12"/>
      <c r="AQ306" s="12"/>
      <c r="AR306" s="7" t="str">
        <f>IF(C306="","",IFERROR(INDEX(RASTREADORES!$F:$F,MATCH(C306&amp;"#Principal",RASTREADORES!$Y:$Y,0))&amp;" ("&amp;INDEX(RASTREADORES!$G:$G,MATCH(C306&amp;"#Principal",RASTREADORES!$Y:$Y,0))&amp;")","Sem rastreador principal"))</f>
        <v/>
      </c>
      <c r="AS306" s="7" t="str">
        <f>IF(C306="","",IFERROR(INDEX(RASTREADORES!$H:$H,MATCH(C306&amp;"#Principal",RASTREADORES!$Y:$Y,0)),"—"))</f>
        <v/>
      </c>
      <c r="AT306" s="7" t="str">
        <f>IF(C306="","",IFERROR(INDEX(RASTREADORES!$A:$A,MATCH(C306&amp;"#Redundante",RASTREADORES!$Y:$Y,0)),IFERROR(INDEX(RASTREADORES!$A:$A,MATCH(C306&amp;"#Isca retornável",RASTREADORES!$Y:$Y,0)),IFERROR(INDEX(RASTREADORES!$A:$A,MATCH(C306&amp;"#Isca descartável",RASTREADORES!$Y:$Y,0)),"Nenhum"))))</f>
        <v/>
      </c>
      <c r="AU306" s="7" t="str">
        <f>IF(C306="","",IFERROR(INDEX(RASTREADORES!$L:$L,MATCH(C306&amp;"#Principal",RASTREADORES!$Y:$Y,0)),""))</f>
        <v/>
      </c>
      <c r="AV306" s="7" t="str">
        <f>IF(C306="","",IF(COUNTIFS(ESPELHAMENTOS!$B$2:$B$2000,C306,ESPELHAMENTOS!$O$2:$O$2000,"Sim")&gt;0,"Sim","Não"))</f>
        <v/>
      </c>
      <c r="AW306" s="7" t="str">
        <f>IF(C306="","",COUNTIFS(ESPELHAMENTOS!$B$2:$B$2000,C306,ESPELHAMENTOS!$O$2:$O$2000,"Sim"))</f>
        <v/>
      </c>
      <c r="AX306" s="7" t="str">
        <f>IF(C306="","",IF(COUNTIFS(ESPELHAMENTOS!$B$2:$B$2000,C306,ESPELHAMENTOS!$O$2:$O$2000,"Sim",ESPELHAMENTOS!$E$2:$E$2000,"GR transportadora")&gt;0,"Sim","Não"))</f>
        <v/>
      </c>
      <c r="AY306" s="7" t="str">
        <f>IF(OR(AQ306="",C306=""),"",IFERROR(ROUND((AQ306-SUMPRODUCT(MIN((ESPELHAMENTOS!$C$2:$C$2000=A306)*ESPELHAMENTOS!$H$2:$H$2000+(ESPELHAMENTOS!$C$2:$C$2000&lt;&gt;A306)*99999)))*24,1),""))</f>
        <v/>
      </c>
      <c r="AZ306" s="7" t="str">
        <f ca="1">IF(C306="","",IF(COUNTIFS(CHECKLISTS!$B$2:$B$2000,C306,CHECKLISTS!$AH$2:$AH$2000,"Válido",CHECKLISTS!$AG$2:$AG$2000,"&gt;="&amp;INT(IF(AO306="",TODAY(),AO306)))+COUNTIFS(CHECKLISTS!$B$2:$B$2000,C306,CHECKLISTS!$AH$2:$AH$2000,"Vence &lt;=7d",CHECKLISTS!$AG$2:$AG$2000,"&gt;="&amp;INT(IF(AO306="",TODAY(),AO306)))&gt;0,"Sim","Não"))</f>
        <v/>
      </c>
      <c r="BA306" s="13" t="str">
        <f>IF(C306="","",IF(COUNTIFS(CHECKLISTS!$B$2:$B$2000,C306,CHECKLISTS!$AF$2:$AF$2000,"Aprovado")=0,"",SUMPRODUCT(MAX((CHECKLISTS!$B$2:$B$2000=C306)*CHECKLISTS!$AG$2:$AG$2000))))</f>
        <v/>
      </c>
      <c r="BB306" s="7" t="str">
        <f>IF(A306="","",IF(COUNTIFS(SMP!$B$2:$B$2000,A306,SMP!$I$2:$I$2000,"Liberada")+COUNTIFS(SMP!$B$2:$B$2000,A306,SMP!$I$2:$I$2000,"Em andamento")+COUNTIFS(SMP!$B$2:$B$2000,A306,SMP!$I$2:$I$2000,"Finalizada")&gt;0,"Sim","Não"))</f>
        <v/>
      </c>
      <c r="BC306" s="7" t="str">
        <f>IF(A306="","",IFERROR(INDEX(SMP!$A:$A,MATCH(A306,SMP!$B:$B,0)),"—"))</f>
        <v/>
      </c>
      <c r="BD306" s="7" t="str">
        <f>IF(A306="","",IFERROR(INDEX(SMP!$I:$I,MATCH(A306,SMP!$B:$B,0)),"Não aberta"))</f>
        <v/>
      </c>
      <c r="BE306" s="7" t="str">
        <f>IF(A306="","",IFERROR(INDEX(SMP!$D:$D,MATCH(A306,SMP!$B:$B,0)),""))</f>
        <v/>
      </c>
      <c r="BF306" s="7" t="str">
        <f>IF(A306="","",IF(COUNTIFS(AVERBACOES!$B$2:$B$2000,A306,AVERBACOES!$Q$2:$Q$2000,"Averbado completo")+COUNTIFS(AVERBACOES!$B$2:$B$2000,A306,AVERBACOES!$Q$2:$Q$2000,"Averbado CRT")+COUNTIFS(AVERBACOES!$B$2:$B$2000,A306,AVERBACOES!$Q$2:$Q$2000,"Averbado CT-e")+COUNTIFS(AVERBACOES!$B$2:$B$2000,A306,AVERBACOES!$Q$2:$Q$2000,"Averbado MDF-e")+COUNTIFS(AVERBACOES!$B$2:$B$2000,A306,AVERBACOES!$Q$2:$Q$2000,"Averbado pelo embarcador")&gt;0,"Sim","Não"))</f>
        <v/>
      </c>
      <c r="BG306" s="7" t="str">
        <f>IF(A306="","",IFERROR(INDEX(AVERBACOES!$L:$L,MATCH(A306,AVERBACOES!$B:$B,0)),"—"))</f>
        <v/>
      </c>
      <c r="BH306" s="7"/>
      <c r="BI306" s="7"/>
      <c r="BJ306" s="7"/>
      <c r="BK306" s="7"/>
      <c r="BL306" s="7"/>
      <c r="BM306" s="7">
        <f t="shared" si="70"/>
        <v>0</v>
      </c>
      <c r="BN306" s="7" t="str">
        <f t="shared" si="71"/>
        <v/>
      </c>
      <c r="BO306" s="7" t="str">
        <f t="shared" si="72"/>
        <v/>
      </c>
      <c r="BP306" s="7" t="str">
        <f t="shared" si="73"/>
        <v/>
      </c>
      <c r="BQ306" s="7" t="str">
        <f t="shared" si="74"/>
        <v/>
      </c>
      <c r="BR306" s="12"/>
      <c r="BS306" s="7" t="str">
        <f t="shared" si="75"/>
        <v/>
      </c>
      <c r="BT306" s="7" t="str">
        <f>IF(C306="","",IF(BV306=0,"Sem posição registrada",IFERROR(INDEX(POSICOES!$E:$E,MATCH(C306&amp;"#"&amp;ROUND(BV306*1440,0),POSICOES!$R:$R,0)),"?")))</f>
        <v/>
      </c>
      <c r="BU306" s="7" t="str">
        <f>IF(OR(C306="",BV306=0),"",IFERROR(INDEX(POSICOES!$F:$F,MATCH(C306&amp;"#"&amp;ROUND(BV306*1440,0),POSICOES!$R:$R,0))&amp;"/"&amp;INDEX(POSICOES!$G:$G,MATCH(C306&amp;"#"&amp;ROUND(BV306*1440,0),POSICOES!$R:$R,0))&amp;" - "&amp;INDEX(POSICOES!$H:$H,MATCH(C306&amp;"#"&amp;ROUND(BV306*1440,0),POSICOES!$R:$R,0)),""))</f>
        <v/>
      </c>
      <c r="BV306" s="14">
        <f>IF(C306="",0,SUMPRODUCT(MAX((POSICOES!$C$2:$C$3000=C306)*POSICOES!$B$2:$B$3000)))</f>
        <v>0</v>
      </c>
      <c r="BW306" s="7" t="str">
        <f t="shared" ca="1" si="76"/>
        <v/>
      </c>
      <c r="BX306" s="7" t="str">
        <f t="shared" ca="1" si="77"/>
        <v/>
      </c>
      <c r="BY306" s="12"/>
      <c r="BZ306" s="12"/>
      <c r="CA306" s="7" t="str">
        <f>IF(A306="","",IF(COUNTIFS(FRONTEIRA!$B$2:$B$2000,A306,FRONTEIRA!$AA$2:$AA$2000,"Sim")=0,"",ROUND(SUMIFS(FRONTEIRA!$Y$2:$Y$2000,FRONTEIRA!$B$2:$B$2000,A306,FRONTEIRA!$AA$2:$AA$2000,"Sim"),1)))</f>
        <v/>
      </c>
      <c r="CB306" s="7" t="str">
        <f>IF(A306="","",IFERROR(INDEX(FRONTEIRA!$L:$L,MATCH(A306,FRONTEIRA!$B:$B,0)),""))</f>
        <v/>
      </c>
      <c r="CC306" s="7" t="str">
        <f>IF(A306="","",IF(COUNTIFS(OCORRENCIAS!$B$2:$B$2000,A306,OCORRENCIAS!$Z$2:$Z$2000,"Sim")&gt;0,"Sim","Não"))</f>
        <v/>
      </c>
      <c r="CD306" s="7" t="str">
        <f t="shared" si="78"/>
        <v/>
      </c>
      <c r="CE306" s="7"/>
      <c r="CF306" s="7" t="str">
        <f t="shared" ca="1" si="79"/>
        <v xml:space="preserve">Motorista GR; Motorista seguradora; Veículo GR; Checklist; Espelhamento; SMP; Averbação; </v>
      </c>
      <c r="CG306" s="7" t="str">
        <f t="shared" si="80"/>
        <v/>
      </c>
      <c r="CH306" s="7" t="str">
        <f t="shared" si="81"/>
        <v/>
      </c>
      <c r="CI306" s="7" t="str">
        <f t="shared" si="82"/>
        <v>Não</v>
      </c>
      <c r="CJ306" s="7" t="str">
        <f t="shared" si="83"/>
        <v/>
      </c>
      <c r="CK306" s="7"/>
      <c r="CL306" s="7"/>
      <c r="CM306" s="7"/>
      <c r="CN306" s="12"/>
      <c r="CO306" s="7"/>
      <c r="CP306" s="7" t="str">
        <f t="shared" ca="1" si="84"/>
        <v/>
      </c>
    </row>
    <row r="307" spans="1:94" x14ac:dyDescent="0.25">
      <c r="A307" s="7"/>
      <c r="B307" s="12"/>
      <c r="C307" s="7"/>
      <c r="D307" s="7"/>
      <c r="E307" s="7"/>
      <c r="F307" s="7" t="str">
        <f>IF(C307="","",IFERROR(INDEX(VEICULOS!$C:$C,MATCH(C307,VEICULOS!$A:$A,0)),"?")&amp;IF(D307="",""," + "&amp;IFERROR(INDEX(VEICULOS!$C:$C,MATCH(D307,VEICULOS!$A:$A,0)),"?"))&amp;IF(E307="",""," + "&amp;IFERROR(INDEX(VEICULOS!$C:$C,MATCH(E307,VEICULOS!$A:$A,0)),"?")))</f>
        <v/>
      </c>
      <c r="G307" s="7" t="str">
        <f>IF(C307="","",IFERROR(INDEX(VEICULOS!$I:$I,MATCH(C307,VEICULOS!$A:$A,0)),"Não cadastrado"))</f>
        <v/>
      </c>
      <c r="H307" s="7"/>
      <c r="I307" s="7" t="str">
        <f>IF(H307="","",IFERROR(INDEX(MOTORISTAS!$B:$B,MATCH(H307,MOTORISTAS!$A:$A,0)),"Não cadastrado"))</f>
        <v/>
      </c>
      <c r="J307" s="7"/>
      <c r="K307" s="7"/>
      <c r="L307" s="7" t="str">
        <f>IF(K307="","",IFERROR(INDEX(MOTORISTAS!$B:$B,MATCH(K307,MOTORISTAS!$A:$A,0)),"Não cadastrado"))</f>
        <v/>
      </c>
      <c r="M307" s="7" t="str">
        <f>IF(H307="","",IFERROR(INDEX(MOTORISTAS!$AA:$AA,MATCH(H307,MOTORISTAS!$A:$A,0)),"Não cadastrado"))</f>
        <v/>
      </c>
      <c r="N307" s="7" t="str">
        <f>IF(H307="","",IF(COUNTIFS(CONSULTAS!$C$2:$C$2000,H307,CONSULTAS!$E$2:$E$2000,"GR",CONSULTAS!$S$2:$S$2000,"Sim")&gt;0,"Sim","Não"))</f>
        <v/>
      </c>
      <c r="O307" s="7" t="str">
        <f>IF(H307="","",IFERROR(INDEX(CONSULTAS!$L:$L,MATCH(H307&amp;"#GR",CONSULTAS!$T:$T,0)),"—"))</f>
        <v/>
      </c>
      <c r="P307" s="13" t="str">
        <f>IF(H307="","",IFERROR(INDEX(CONSULTAS!$Q:$Q,MATCH(H307&amp;"#GR",CONSULTAS!$T:$T,0)),""))</f>
        <v/>
      </c>
      <c r="Q307" s="7" t="str">
        <f>IF(H307="","",IF(COUNTIFS(CONSULTAS!$C$2:$C$2000,H307,CONSULTAS!$E$2:$E$2000,"Seguradora",CONSULTAS!$S$2:$S$2000,"Sim")&gt;0,"Sim","Não"))</f>
        <v/>
      </c>
      <c r="R307" s="7" t="str">
        <f>IF(H307="","",IFERROR(INDEX(CONSULTAS!$L:$L,MATCH(H307&amp;"#Seguradora",CONSULTAS!$T:$T,0)),"—"))</f>
        <v/>
      </c>
      <c r="S307" s="13" t="str">
        <f>IF(H307="","",IFERROR(INDEX(CONSULTAS!$Q:$Q,MATCH(H307&amp;"#Seguradora",CONSULTAS!$T:$T,0)),""))</f>
        <v/>
      </c>
      <c r="T307" s="10" t="str">
        <f>IF(H307="","",IFERROR(INDEX(CONSULTAS!$N:$N,MATCH(H307&amp;"#GR",CONSULTAS!$T:$T,0)),""))</f>
        <v/>
      </c>
      <c r="U307" s="7" t="str">
        <f>IF(K307="","N/A",IF(AND(COUNTIFS(CONSULTAS!$C$2:$C$2000,K307,CONSULTAS!$E$2:$E$2000,"GR",CONSULTAS!$S$2:$S$2000,"Sim")&gt;0,COUNTIFS(CONSULTAS!$C$2:$C$2000,K307,CONSULTAS!$E$2:$E$2000,"Seguradora",CONSULTAS!$S$2:$S$2000,"Sim")&gt;0),"Sim","Não"))</f>
        <v>N/A</v>
      </c>
      <c r="V307" s="7" t="str">
        <f>IF(C307="","",IFERROR(INDEX(VEICULOS!$X:$X,MATCH(C307,VEICULOS!$A:$A,0)),"Não"))</f>
        <v/>
      </c>
      <c r="W307" s="7"/>
      <c r="X307" s="7"/>
      <c r="Y307" s="7"/>
      <c r="Z307" s="10"/>
      <c r="AA307" s="7"/>
      <c r="AB307" s="10" t="str">
        <f t="shared" si="68"/>
        <v/>
      </c>
      <c r="AC307" s="7">
        <f>IF(OR(Y307="",AB307=""),0,SUMPRODUCT((PGR_REGRAS!$C$2:$C$61=Y307)*(PGR_REGRAS!$D$2:$D$61&lt;=AB307)*(PGR_REGRAS!$E$2:$E$61&gt;=AB307)*(PGR_REGRAS!$C$2:$C$61&lt;&gt;"")*ROW(PGR_REGRAS!$C$2:$C$61)))</f>
        <v>0</v>
      </c>
      <c r="AD307" s="7" t="str">
        <f>IF(AC307=0,IF(Y307="","","Sem regra - consultar seguradora"),INDEX(PGR_REGRAS!$A:$A,AC307))</f>
        <v/>
      </c>
      <c r="AE307" s="7" t="str">
        <f>IF(AC307=0,"",INDEX(PGR_REGRAS!$T:$T,AC307))</f>
        <v/>
      </c>
      <c r="AF307" s="7" t="str">
        <f>IF(AC307=0,"",INDEX(PGR_REGRAS!$I:$I,AC307))</f>
        <v/>
      </c>
      <c r="AG307" s="7" t="str">
        <f>IF(AC307=0,"",INDEX(PGR_REGRAS!$K:$K,AC307))</f>
        <v/>
      </c>
      <c r="AH307" s="7" t="str">
        <f t="shared" si="69"/>
        <v/>
      </c>
      <c r="AI307" s="7"/>
      <c r="AJ307" s="7"/>
      <c r="AK307" s="7"/>
      <c r="AL307" s="7"/>
      <c r="AM307" s="7"/>
      <c r="AN307" s="7"/>
      <c r="AO307" s="13"/>
      <c r="AP307" s="12"/>
      <c r="AQ307" s="12"/>
      <c r="AR307" s="7" t="str">
        <f>IF(C307="","",IFERROR(INDEX(RASTREADORES!$F:$F,MATCH(C307&amp;"#Principal",RASTREADORES!$Y:$Y,0))&amp;" ("&amp;INDEX(RASTREADORES!$G:$G,MATCH(C307&amp;"#Principal",RASTREADORES!$Y:$Y,0))&amp;")","Sem rastreador principal"))</f>
        <v/>
      </c>
      <c r="AS307" s="7" t="str">
        <f>IF(C307="","",IFERROR(INDEX(RASTREADORES!$H:$H,MATCH(C307&amp;"#Principal",RASTREADORES!$Y:$Y,0)),"—"))</f>
        <v/>
      </c>
      <c r="AT307" s="7" t="str">
        <f>IF(C307="","",IFERROR(INDEX(RASTREADORES!$A:$A,MATCH(C307&amp;"#Redundante",RASTREADORES!$Y:$Y,0)),IFERROR(INDEX(RASTREADORES!$A:$A,MATCH(C307&amp;"#Isca retornável",RASTREADORES!$Y:$Y,0)),IFERROR(INDEX(RASTREADORES!$A:$A,MATCH(C307&amp;"#Isca descartável",RASTREADORES!$Y:$Y,0)),"Nenhum"))))</f>
        <v/>
      </c>
      <c r="AU307" s="7" t="str">
        <f>IF(C307="","",IFERROR(INDEX(RASTREADORES!$L:$L,MATCH(C307&amp;"#Principal",RASTREADORES!$Y:$Y,0)),""))</f>
        <v/>
      </c>
      <c r="AV307" s="7" t="str">
        <f>IF(C307="","",IF(COUNTIFS(ESPELHAMENTOS!$B$2:$B$2000,C307,ESPELHAMENTOS!$O$2:$O$2000,"Sim")&gt;0,"Sim","Não"))</f>
        <v/>
      </c>
      <c r="AW307" s="7" t="str">
        <f>IF(C307="","",COUNTIFS(ESPELHAMENTOS!$B$2:$B$2000,C307,ESPELHAMENTOS!$O$2:$O$2000,"Sim"))</f>
        <v/>
      </c>
      <c r="AX307" s="7" t="str">
        <f>IF(C307="","",IF(COUNTIFS(ESPELHAMENTOS!$B$2:$B$2000,C307,ESPELHAMENTOS!$O$2:$O$2000,"Sim",ESPELHAMENTOS!$E$2:$E$2000,"GR transportadora")&gt;0,"Sim","Não"))</f>
        <v/>
      </c>
      <c r="AY307" s="7" t="str">
        <f>IF(OR(AQ307="",C307=""),"",IFERROR(ROUND((AQ307-SUMPRODUCT(MIN((ESPELHAMENTOS!$C$2:$C$2000=A307)*ESPELHAMENTOS!$H$2:$H$2000+(ESPELHAMENTOS!$C$2:$C$2000&lt;&gt;A307)*99999)))*24,1),""))</f>
        <v/>
      </c>
      <c r="AZ307" s="7" t="str">
        <f ca="1">IF(C307="","",IF(COUNTIFS(CHECKLISTS!$B$2:$B$2000,C307,CHECKLISTS!$AH$2:$AH$2000,"Válido",CHECKLISTS!$AG$2:$AG$2000,"&gt;="&amp;INT(IF(AO307="",TODAY(),AO307)))+COUNTIFS(CHECKLISTS!$B$2:$B$2000,C307,CHECKLISTS!$AH$2:$AH$2000,"Vence &lt;=7d",CHECKLISTS!$AG$2:$AG$2000,"&gt;="&amp;INT(IF(AO307="",TODAY(),AO307)))&gt;0,"Sim","Não"))</f>
        <v/>
      </c>
      <c r="BA307" s="13" t="str">
        <f>IF(C307="","",IF(COUNTIFS(CHECKLISTS!$B$2:$B$2000,C307,CHECKLISTS!$AF$2:$AF$2000,"Aprovado")=0,"",SUMPRODUCT(MAX((CHECKLISTS!$B$2:$B$2000=C307)*CHECKLISTS!$AG$2:$AG$2000))))</f>
        <v/>
      </c>
      <c r="BB307" s="7" t="str">
        <f>IF(A307="","",IF(COUNTIFS(SMP!$B$2:$B$2000,A307,SMP!$I$2:$I$2000,"Liberada")+COUNTIFS(SMP!$B$2:$B$2000,A307,SMP!$I$2:$I$2000,"Em andamento")+COUNTIFS(SMP!$B$2:$B$2000,A307,SMP!$I$2:$I$2000,"Finalizada")&gt;0,"Sim","Não"))</f>
        <v/>
      </c>
      <c r="BC307" s="7" t="str">
        <f>IF(A307="","",IFERROR(INDEX(SMP!$A:$A,MATCH(A307,SMP!$B:$B,0)),"—"))</f>
        <v/>
      </c>
      <c r="BD307" s="7" t="str">
        <f>IF(A307="","",IFERROR(INDEX(SMP!$I:$I,MATCH(A307,SMP!$B:$B,0)),"Não aberta"))</f>
        <v/>
      </c>
      <c r="BE307" s="7" t="str">
        <f>IF(A307="","",IFERROR(INDEX(SMP!$D:$D,MATCH(A307,SMP!$B:$B,0)),""))</f>
        <v/>
      </c>
      <c r="BF307" s="7" t="str">
        <f>IF(A307="","",IF(COUNTIFS(AVERBACOES!$B$2:$B$2000,A307,AVERBACOES!$Q$2:$Q$2000,"Averbado completo")+COUNTIFS(AVERBACOES!$B$2:$B$2000,A307,AVERBACOES!$Q$2:$Q$2000,"Averbado CRT")+COUNTIFS(AVERBACOES!$B$2:$B$2000,A307,AVERBACOES!$Q$2:$Q$2000,"Averbado CT-e")+COUNTIFS(AVERBACOES!$B$2:$B$2000,A307,AVERBACOES!$Q$2:$Q$2000,"Averbado MDF-e")+COUNTIFS(AVERBACOES!$B$2:$B$2000,A307,AVERBACOES!$Q$2:$Q$2000,"Averbado pelo embarcador")&gt;0,"Sim","Não"))</f>
        <v/>
      </c>
      <c r="BG307" s="7" t="str">
        <f>IF(A307="","",IFERROR(INDEX(AVERBACOES!$L:$L,MATCH(A307,AVERBACOES!$B:$B,0)),"—"))</f>
        <v/>
      </c>
      <c r="BH307" s="7"/>
      <c r="BI307" s="7"/>
      <c r="BJ307" s="7"/>
      <c r="BK307" s="7"/>
      <c r="BL307" s="7"/>
      <c r="BM307" s="7">
        <f t="shared" si="70"/>
        <v>0</v>
      </c>
      <c r="BN307" s="7" t="str">
        <f t="shared" si="71"/>
        <v/>
      </c>
      <c r="BO307" s="7" t="str">
        <f t="shared" si="72"/>
        <v/>
      </c>
      <c r="BP307" s="7" t="str">
        <f t="shared" si="73"/>
        <v/>
      </c>
      <c r="BQ307" s="7" t="str">
        <f t="shared" si="74"/>
        <v/>
      </c>
      <c r="BR307" s="12"/>
      <c r="BS307" s="7" t="str">
        <f t="shared" si="75"/>
        <v/>
      </c>
      <c r="BT307" s="7" t="str">
        <f>IF(C307="","",IF(BV307=0,"Sem posição registrada",IFERROR(INDEX(POSICOES!$E:$E,MATCH(C307&amp;"#"&amp;ROUND(BV307*1440,0),POSICOES!$R:$R,0)),"?")))</f>
        <v/>
      </c>
      <c r="BU307" s="7" t="str">
        <f>IF(OR(C307="",BV307=0),"",IFERROR(INDEX(POSICOES!$F:$F,MATCH(C307&amp;"#"&amp;ROUND(BV307*1440,0),POSICOES!$R:$R,0))&amp;"/"&amp;INDEX(POSICOES!$G:$G,MATCH(C307&amp;"#"&amp;ROUND(BV307*1440,0),POSICOES!$R:$R,0))&amp;" - "&amp;INDEX(POSICOES!$H:$H,MATCH(C307&amp;"#"&amp;ROUND(BV307*1440,0),POSICOES!$R:$R,0)),""))</f>
        <v/>
      </c>
      <c r="BV307" s="14">
        <f>IF(C307="",0,SUMPRODUCT(MAX((POSICOES!$C$2:$C$3000=C307)*POSICOES!$B$2:$B$3000)))</f>
        <v>0</v>
      </c>
      <c r="BW307" s="7" t="str">
        <f t="shared" ca="1" si="76"/>
        <v/>
      </c>
      <c r="BX307" s="7" t="str">
        <f t="shared" ca="1" si="77"/>
        <v/>
      </c>
      <c r="BY307" s="12"/>
      <c r="BZ307" s="12"/>
      <c r="CA307" s="7" t="str">
        <f>IF(A307="","",IF(COUNTIFS(FRONTEIRA!$B$2:$B$2000,A307,FRONTEIRA!$AA$2:$AA$2000,"Sim")=0,"",ROUND(SUMIFS(FRONTEIRA!$Y$2:$Y$2000,FRONTEIRA!$B$2:$B$2000,A307,FRONTEIRA!$AA$2:$AA$2000,"Sim"),1)))</f>
        <v/>
      </c>
      <c r="CB307" s="7" t="str">
        <f>IF(A307="","",IFERROR(INDEX(FRONTEIRA!$L:$L,MATCH(A307,FRONTEIRA!$B:$B,0)),""))</f>
        <v/>
      </c>
      <c r="CC307" s="7" t="str">
        <f>IF(A307="","",IF(COUNTIFS(OCORRENCIAS!$B$2:$B$2000,A307,OCORRENCIAS!$Z$2:$Z$2000,"Sim")&gt;0,"Sim","Não"))</f>
        <v/>
      </c>
      <c r="CD307" s="7" t="str">
        <f t="shared" si="78"/>
        <v/>
      </c>
      <c r="CE307" s="7"/>
      <c r="CF307" s="7" t="str">
        <f t="shared" ca="1" si="79"/>
        <v xml:space="preserve">Motorista GR; Motorista seguradora; Veículo GR; Checklist; Espelhamento; SMP; Averbação; </v>
      </c>
      <c r="CG307" s="7" t="str">
        <f t="shared" si="80"/>
        <v/>
      </c>
      <c r="CH307" s="7" t="str">
        <f t="shared" si="81"/>
        <v/>
      </c>
      <c r="CI307" s="7" t="str">
        <f t="shared" si="82"/>
        <v>Não</v>
      </c>
      <c r="CJ307" s="7" t="str">
        <f t="shared" si="83"/>
        <v/>
      </c>
      <c r="CK307" s="7"/>
      <c r="CL307" s="7"/>
      <c r="CM307" s="7"/>
      <c r="CN307" s="12"/>
      <c r="CO307" s="7"/>
      <c r="CP307" s="7" t="str">
        <f t="shared" ca="1" si="84"/>
        <v/>
      </c>
    </row>
    <row r="308" spans="1:94" x14ac:dyDescent="0.25">
      <c r="A308" s="7"/>
      <c r="B308" s="12"/>
      <c r="C308" s="7"/>
      <c r="D308" s="7"/>
      <c r="E308" s="7"/>
      <c r="F308" s="7" t="str">
        <f>IF(C308="","",IFERROR(INDEX(VEICULOS!$C:$C,MATCH(C308,VEICULOS!$A:$A,0)),"?")&amp;IF(D308="",""," + "&amp;IFERROR(INDEX(VEICULOS!$C:$C,MATCH(D308,VEICULOS!$A:$A,0)),"?"))&amp;IF(E308="",""," + "&amp;IFERROR(INDEX(VEICULOS!$C:$C,MATCH(E308,VEICULOS!$A:$A,0)),"?")))</f>
        <v/>
      </c>
      <c r="G308" s="7" t="str">
        <f>IF(C308="","",IFERROR(INDEX(VEICULOS!$I:$I,MATCH(C308,VEICULOS!$A:$A,0)),"Não cadastrado"))</f>
        <v/>
      </c>
      <c r="H308" s="7"/>
      <c r="I308" s="7" t="str">
        <f>IF(H308="","",IFERROR(INDEX(MOTORISTAS!$B:$B,MATCH(H308,MOTORISTAS!$A:$A,0)),"Não cadastrado"))</f>
        <v/>
      </c>
      <c r="J308" s="7"/>
      <c r="K308" s="7"/>
      <c r="L308" s="7" t="str">
        <f>IF(K308="","",IFERROR(INDEX(MOTORISTAS!$B:$B,MATCH(K308,MOTORISTAS!$A:$A,0)),"Não cadastrado"))</f>
        <v/>
      </c>
      <c r="M308" s="7" t="str">
        <f>IF(H308="","",IFERROR(INDEX(MOTORISTAS!$AA:$AA,MATCH(H308,MOTORISTAS!$A:$A,0)),"Não cadastrado"))</f>
        <v/>
      </c>
      <c r="N308" s="7" t="str">
        <f>IF(H308="","",IF(COUNTIFS(CONSULTAS!$C$2:$C$2000,H308,CONSULTAS!$E$2:$E$2000,"GR",CONSULTAS!$S$2:$S$2000,"Sim")&gt;0,"Sim","Não"))</f>
        <v/>
      </c>
      <c r="O308" s="7" t="str">
        <f>IF(H308="","",IFERROR(INDEX(CONSULTAS!$L:$L,MATCH(H308&amp;"#GR",CONSULTAS!$T:$T,0)),"—"))</f>
        <v/>
      </c>
      <c r="P308" s="13" t="str">
        <f>IF(H308="","",IFERROR(INDEX(CONSULTAS!$Q:$Q,MATCH(H308&amp;"#GR",CONSULTAS!$T:$T,0)),""))</f>
        <v/>
      </c>
      <c r="Q308" s="7" t="str">
        <f>IF(H308="","",IF(COUNTIFS(CONSULTAS!$C$2:$C$2000,H308,CONSULTAS!$E$2:$E$2000,"Seguradora",CONSULTAS!$S$2:$S$2000,"Sim")&gt;0,"Sim","Não"))</f>
        <v/>
      </c>
      <c r="R308" s="7" t="str">
        <f>IF(H308="","",IFERROR(INDEX(CONSULTAS!$L:$L,MATCH(H308&amp;"#Seguradora",CONSULTAS!$T:$T,0)),"—"))</f>
        <v/>
      </c>
      <c r="S308" s="13" t="str">
        <f>IF(H308="","",IFERROR(INDEX(CONSULTAS!$Q:$Q,MATCH(H308&amp;"#Seguradora",CONSULTAS!$T:$T,0)),""))</f>
        <v/>
      </c>
      <c r="T308" s="10" t="str">
        <f>IF(H308="","",IFERROR(INDEX(CONSULTAS!$N:$N,MATCH(H308&amp;"#GR",CONSULTAS!$T:$T,0)),""))</f>
        <v/>
      </c>
      <c r="U308" s="7" t="str">
        <f>IF(K308="","N/A",IF(AND(COUNTIFS(CONSULTAS!$C$2:$C$2000,K308,CONSULTAS!$E$2:$E$2000,"GR",CONSULTAS!$S$2:$S$2000,"Sim")&gt;0,COUNTIFS(CONSULTAS!$C$2:$C$2000,K308,CONSULTAS!$E$2:$E$2000,"Seguradora",CONSULTAS!$S$2:$S$2000,"Sim")&gt;0),"Sim","Não"))</f>
        <v>N/A</v>
      </c>
      <c r="V308" s="7" t="str">
        <f>IF(C308="","",IFERROR(INDEX(VEICULOS!$X:$X,MATCH(C308,VEICULOS!$A:$A,0)),"Não"))</f>
        <v/>
      </c>
      <c r="W308" s="7"/>
      <c r="X308" s="7"/>
      <c r="Y308" s="7"/>
      <c r="Z308" s="10"/>
      <c r="AA308" s="7"/>
      <c r="AB308" s="10" t="str">
        <f t="shared" si="68"/>
        <v/>
      </c>
      <c r="AC308" s="7">
        <f>IF(OR(Y308="",AB308=""),0,SUMPRODUCT((PGR_REGRAS!$C$2:$C$61=Y308)*(PGR_REGRAS!$D$2:$D$61&lt;=AB308)*(PGR_REGRAS!$E$2:$E$61&gt;=AB308)*(PGR_REGRAS!$C$2:$C$61&lt;&gt;"")*ROW(PGR_REGRAS!$C$2:$C$61)))</f>
        <v>0</v>
      </c>
      <c r="AD308" s="7" t="str">
        <f>IF(AC308=0,IF(Y308="","","Sem regra - consultar seguradora"),INDEX(PGR_REGRAS!$A:$A,AC308))</f>
        <v/>
      </c>
      <c r="AE308" s="7" t="str">
        <f>IF(AC308=0,"",INDEX(PGR_REGRAS!$T:$T,AC308))</f>
        <v/>
      </c>
      <c r="AF308" s="7" t="str">
        <f>IF(AC308=0,"",INDEX(PGR_REGRAS!$I:$I,AC308))</f>
        <v/>
      </c>
      <c r="AG308" s="7" t="str">
        <f>IF(AC308=0,"",INDEX(PGR_REGRAS!$K:$K,AC308))</f>
        <v/>
      </c>
      <c r="AH308" s="7" t="str">
        <f t="shared" si="69"/>
        <v/>
      </c>
      <c r="AI308" s="7"/>
      <c r="AJ308" s="7"/>
      <c r="AK308" s="7"/>
      <c r="AL308" s="7"/>
      <c r="AM308" s="7"/>
      <c r="AN308" s="7"/>
      <c r="AO308" s="13"/>
      <c r="AP308" s="12"/>
      <c r="AQ308" s="12"/>
      <c r="AR308" s="7" t="str">
        <f>IF(C308="","",IFERROR(INDEX(RASTREADORES!$F:$F,MATCH(C308&amp;"#Principal",RASTREADORES!$Y:$Y,0))&amp;" ("&amp;INDEX(RASTREADORES!$G:$G,MATCH(C308&amp;"#Principal",RASTREADORES!$Y:$Y,0))&amp;")","Sem rastreador principal"))</f>
        <v/>
      </c>
      <c r="AS308" s="7" t="str">
        <f>IF(C308="","",IFERROR(INDEX(RASTREADORES!$H:$H,MATCH(C308&amp;"#Principal",RASTREADORES!$Y:$Y,0)),"—"))</f>
        <v/>
      </c>
      <c r="AT308" s="7" t="str">
        <f>IF(C308="","",IFERROR(INDEX(RASTREADORES!$A:$A,MATCH(C308&amp;"#Redundante",RASTREADORES!$Y:$Y,0)),IFERROR(INDEX(RASTREADORES!$A:$A,MATCH(C308&amp;"#Isca retornável",RASTREADORES!$Y:$Y,0)),IFERROR(INDEX(RASTREADORES!$A:$A,MATCH(C308&amp;"#Isca descartável",RASTREADORES!$Y:$Y,0)),"Nenhum"))))</f>
        <v/>
      </c>
      <c r="AU308" s="7" t="str">
        <f>IF(C308="","",IFERROR(INDEX(RASTREADORES!$L:$L,MATCH(C308&amp;"#Principal",RASTREADORES!$Y:$Y,0)),""))</f>
        <v/>
      </c>
      <c r="AV308" s="7" t="str">
        <f>IF(C308="","",IF(COUNTIFS(ESPELHAMENTOS!$B$2:$B$2000,C308,ESPELHAMENTOS!$O$2:$O$2000,"Sim")&gt;0,"Sim","Não"))</f>
        <v/>
      </c>
      <c r="AW308" s="7" t="str">
        <f>IF(C308="","",COUNTIFS(ESPELHAMENTOS!$B$2:$B$2000,C308,ESPELHAMENTOS!$O$2:$O$2000,"Sim"))</f>
        <v/>
      </c>
      <c r="AX308" s="7" t="str">
        <f>IF(C308="","",IF(COUNTIFS(ESPELHAMENTOS!$B$2:$B$2000,C308,ESPELHAMENTOS!$O$2:$O$2000,"Sim",ESPELHAMENTOS!$E$2:$E$2000,"GR transportadora")&gt;0,"Sim","Não"))</f>
        <v/>
      </c>
      <c r="AY308" s="7" t="str">
        <f>IF(OR(AQ308="",C308=""),"",IFERROR(ROUND((AQ308-SUMPRODUCT(MIN((ESPELHAMENTOS!$C$2:$C$2000=A308)*ESPELHAMENTOS!$H$2:$H$2000+(ESPELHAMENTOS!$C$2:$C$2000&lt;&gt;A308)*99999)))*24,1),""))</f>
        <v/>
      </c>
      <c r="AZ308" s="7" t="str">
        <f ca="1">IF(C308="","",IF(COUNTIFS(CHECKLISTS!$B$2:$B$2000,C308,CHECKLISTS!$AH$2:$AH$2000,"Válido",CHECKLISTS!$AG$2:$AG$2000,"&gt;="&amp;INT(IF(AO308="",TODAY(),AO308)))+COUNTIFS(CHECKLISTS!$B$2:$B$2000,C308,CHECKLISTS!$AH$2:$AH$2000,"Vence &lt;=7d",CHECKLISTS!$AG$2:$AG$2000,"&gt;="&amp;INT(IF(AO308="",TODAY(),AO308)))&gt;0,"Sim","Não"))</f>
        <v/>
      </c>
      <c r="BA308" s="13" t="str">
        <f>IF(C308="","",IF(COUNTIFS(CHECKLISTS!$B$2:$B$2000,C308,CHECKLISTS!$AF$2:$AF$2000,"Aprovado")=0,"",SUMPRODUCT(MAX((CHECKLISTS!$B$2:$B$2000=C308)*CHECKLISTS!$AG$2:$AG$2000))))</f>
        <v/>
      </c>
      <c r="BB308" s="7" t="str">
        <f>IF(A308="","",IF(COUNTIFS(SMP!$B$2:$B$2000,A308,SMP!$I$2:$I$2000,"Liberada")+COUNTIFS(SMP!$B$2:$B$2000,A308,SMP!$I$2:$I$2000,"Em andamento")+COUNTIFS(SMP!$B$2:$B$2000,A308,SMP!$I$2:$I$2000,"Finalizada")&gt;0,"Sim","Não"))</f>
        <v/>
      </c>
      <c r="BC308" s="7" t="str">
        <f>IF(A308="","",IFERROR(INDEX(SMP!$A:$A,MATCH(A308,SMP!$B:$B,0)),"—"))</f>
        <v/>
      </c>
      <c r="BD308" s="7" t="str">
        <f>IF(A308="","",IFERROR(INDEX(SMP!$I:$I,MATCH(A308,SMP!$B:$B,0)),"Não aberta"))</f>
        <v/>
      </c>
      <c r="BE308" s="7" t="str">
        <f>IF(A308="","",IFERROR(INDEX(SMP!$D:$D,MATCH(A308,SMP!$B:$B,0)),""))</f>
        <v/>
      </c>
      <c r="BF308" s="7" t="str">
        <f>IF(A308="","",IF(COUNTIFS(AVERBACOES!$B$2:$B$2000,A308,AVERBACOES!$Q$2:$Q$2000,"Averbado completo")+COUNTIFS(AVERBACOES!$B$2:$B$2000,A308,AVERBACOES!$Q$2:$Q$2000,"Averbado CRT")+COUNTIFS(AVERBACOES!$B$2:$B$2000,A308,AVERBACOES!$Q$2:$Q$2000,"Averbado CT-e")+COUNTIFS(AVERBACOES!$B$2:$B$2000,A308,AVERBACOES!$Q$2:$Q$2000,"Averbado MDF-e")+COUNTIFS(AVERBACOES!$B$2:$B$2000,A308,AVERBACOES!$Q$2:$Q$2000,"Averbado pelo embarcador")&gt;0,"Sim","Não"))</f>
        <v/>
      </c>
      <c r="BG308" s="7" t="str">
        <f>IF(A308="","",IFERROR(INDEX(AVERBACOES!$L:$L,MATCH(A308,AVERBACOES!$B:$B,0)),"—"))</f>
        <v/>
      </c>
      <c r="BH308" s="7"/>
      <c r="BI308" s="7"/>
      <c r="BJ308" s="7"/>
      <c r="BK308" s="7"/>
      <c r="BL308" s="7"/>
      <c r="BM308" s="7">
        <f t="shared" si="70"/>
        <v>0</v>
      </c>
      <c r="BN308" s="7" t="str">
        <f t="shared" si="71"/>
        <v/>
      </c>
      <c r="BO308" s="7" t="str">
        <f t="shared" si="72"/>
        <v/>
      </c>
      <c r="BP308" s="7" t="str">
        <f t="shared" si="73"/>
        <v/>
      </c>
      <c r="BQ308" s="7" t="str">
        <f t="shared" si="74"/>
        <v/>
      </c>
      <c r="BR308" s="12"/>
      <c r="BS308" s="7" t="str">
        <f t="shared" si="75"/>
        <v/>
      </c>
      <c r="BT308" s="7" t="str">
        <f>IF(C308="","",IF(BV308=0,"Sem posição registrada",IFERROR(INDEX(POSICOES!$E:$E,MATCH(C308&amp;"#"&amp;ROUND(BV308*1440,0),POSICOES!$R:$R,0)),"?")))</f>
        <v/>
      </c>
      <c r="BU308" s="7" t="str">
        <f>IF(OR(C308="",BV308=0),"",IFERROR(INDEX(POSICOES!$F:$F,MATCH(C308&amp;"#"&amp;ROUND(BV308*1440,0),POSICOES!$R:$R,0))&amp;"/"&amp;INDEX(POSICOES!$G:$G,MATCH(C308&amp;"#"&amp;ROUND(BV308*1440,0),POSICOES!$R:$R,0))&amp;" - "&amp;INDEX(POSICOES!$H:$H,MATCH(C308&amp;"#"&amp;ROUND(BV308*1440,0),POSICOES!$R:$R,0)),""))</f>
        <v/>
      </c>
      <c r="BV308" s="14">
        <f>IF(C308="",0,SUMPRODUCT(MAX((POSICOES!$C$2:$C$3000=C308)*POSICOES!$B$2:$B$3000)))</f>
        <v>0</v>
      </c>
      <c r="BW308" s="7" t="str">
        <f t="shared" ca="1" si="76"/>
        <v/>
      </c>
      <c r="BX308" s="7" t="str">
        <f t="shared" ca="1" si="77"/>
        <v/>
      </c>
      <c r="BY308" s="12"/>
      <c r="BZ308" s="12"/>
      <c r="CA308" s="7" t="str">
        <f>IF(A308="","",IF(COUNTIFS(FRONTEIRA!$B$2:$B$2000,A308,FRONTEIRA!$AA$2:$AA$2000,"Sim")=0,"",ROUND(SUMIFS(FRONTEIRA!$Y$2:$Y$2000,FRONTEIRA!$B$2:$B$2000,A308,FRONTEIRA!$AA$2:$AA$2000,"Sim"),1)))</f>
        <v/>
      </c>
      <c r="CB308" s="7" t="str">
        <f>IF(A308="","",IFERROR(INDEX(FRONTEIRA!$L:$L,MATCH(A308,FRONTEIRA!$B:$B,0)),""))</f>
        <v/>
      </c>
      <c r="CC308" s="7" t="str">
        <f>IF(A308="","",IF(COUNTIFS(OCORRENCIAS!$B$2:$B$2000,A308,OCORRENCIAS!$Z$2:$Z$2000,"Sim")&gt;0,"Sim","Não"))</f>
        <v/>
      </c>
      <c r="CD308" s="7" t="str">
        <f t="shared" si="78"/>
        <v/>
      </c>
      <c r="CE308" s="7"/>
      <c r="CF308" s="7" t="str">
        <f t="shared" ca="1" si="79"/>
        <v xml:space="preserve">Motorista GR; Motorista seguradora; Veículo GR; Checklist; Espelhamento; SMP; Averbação; </v>
      </c>
      <c r="CG308" s="7" t="str">
        <f t="shared" si="80"/>
        <v/>
      </c>
      <c r="CH308" s="7" t="str">
        <f t="shared" si="81"/>
        <v/>
      </c>
      <c r="CI308" s="7" t="str">
        <f t="shared" si="82"/>
        <v>Não</v>
      </c>
      <c r="CJ308" s="7" t="str">
        <f t="shared" si="83"/>
        <v/>
      </c>
      <c r="CK308" s="7"/>
      <c r="CL308" s="7"/>
      <c r="CM308" s="7"/>
      <c r="CN308" s="12"/>
      <c r="CO308" s="7"/>
      <c r="CP308" s="7" t="str">
        <f t="shared" ca="1" si="84"/>
        <v/>
      </c>
    </row>
    <row r="309" spans="1:94" x14ac:dyDescent="0.25">
      <c r="A309" s="7"/>
      <c r="B309" s="12"/>
      <c r="C309" s="7"/>
      <c r="D309" s="7"/>
      <c r="E309" s="7"/>
      <c r="F309" s="7" t="str">
        <f>IF(C309="","",IFERROR(INDEX(VEICULOS!$C:$C,MATCH(C309,VEICULOS!$A:$A,0)),"?")&amp;IF(D309="",""," + "&amp;IFERROR(INDEX(VEICULOS!$C:$C,MATCH(D309,VEICULOS!$A:$A,0)),"?"))&amp;IF(E309="",""," + "&amp;IFERROR(INDEX(VEICULOS!$C:$C,MATCH(E309,VEICULOS!$A:$A,0)),"?")))</f>
        <v/>
      </c>
      <c r="G309" s="7" t="str">
        <f>IF(C309="","",IFERROR(INDEX(VEICULOS!$I:$I,MATCH(C309,VEICULOS!$A:$A,0)),"Não cadastrado"))</f>
        <v/>
      </c>
      <c r="H309" s="7"/>
      <c r="I309" s="7" t="str">
        <f>IF(H309="","",IFERROR(INDEX(MOTORISTAS!$B:$B,MATCH(H309,MOTORISTAS!$A:$A,0)),"Não cadastrado"))</f>
        <v/>
      </c>
      <c r="J309" s="7"/>
      <c r="K309" s="7"/>
      <c r="L309" s="7" t="str">
        <f>IF(K309="","",IFERROR(INDEX(MOTORISTAS!$B:$B,MATCH(K309,MOTORISTAS!$A:$A,0)),"Não cadastrado"))</f>
        <v/>
      </c>
      <c r="M309" s="7" t="str">
        <f>IF(H309="","",IFERROR(INDEX(MOTORISTAS!$AA:$AA,MATCH(H309,MOTORISTAS!$A:$A,0)),"Não cadastrado"))</f>
        <v/>
      </c>
      <c r="N309" s="7" t="str">
        <f>IF(H309="","",IF(COUNTIFS(CONSULTAS!$C$2:$C$2000,H309,CONSULTAS!$E$2:$E$2000,"GR",CONSULTAS!$S$2:$S$2000,"Sim")&gt;0,"Sim","Não"))</f>
        <v/>
      </c>
      <c r="O309" s="7" t="str">
        <f>IF(H309="","",IFERROR(INDEX(CONSULTAS!$L:$L,MATCH(H309&amp;"#GR",CONSULTAS!$T:$T,0)),"—"))</f>
        <v/>
      </c>
      <c r="P309" s="13" t="str">
        <f>IF(H309="","",IFERROR(INDEX(CONSULTAS!$Q:$Q,MATCH(H309&amp;"#GR",CONSULTAS!$T:$T,0)),""))</f>
        <v/>
      </c>
      <c r="Q309" s="7" t="str">
        <f>IF(H309="","",IF(COUNTIFS(CONSULTAS!$C$2:$C$2000,H309,CONSULTAS!$E$2:$E$2000,"Seguradora",CONSULTAS!$S$2:$S$2000,"Sim")&gt;0,"Sim","Não"))</f>
        <v/>
      </c>
      <c r="R309" s="7" t="str">
        <f>IF(H309="","",IFERROR(INDEX(CONSULTAS!$L:$L,MATCH(H309&amp;"#Seguradora",CONSULTAS!$T:$T,0)),"—"))</f>
        <v/>
      </c>
      <c r="S309" s="13" t="str">
        <f>IF(H309="","",IFERROR(INDEX(CONSULTAS!$Q:$Q,MATCH(H309&amp;"#Seguradora",CONSULTAS!$T:$T,0)),""))</f>
        <v/>
      </c>
      <c r="T309" s="10" t="str">
        <f>IF(H309="","",IFERROR(INDEX(CONSULTAS!$N:$N,MATCH(H309&amp;"#GR",CONSULTAS!$T:$T,0)),""))</f>
        <v/>
      </c>
      <c r="U309" s="7" t="str">
        <f>IF(K309="","N/A",IF(AND(COUNTIFS(CONSULTAS!$C$2:$C$2000,K309,CONSULTAS!$E$2:$E$2000,"GR",CONSULTAS!$S$2:$S$2000,"Sim")&gt;0,COUNTIFS(CONSULTAS!$C$2:$C$2000,K309,CONSULTAS!$E$2:$E$2000,"Seguradora",CONSULTAS!$S$2:$S$2000,"Sim")&gt;0),"Sim","Não"))</f>
        <v>N/A</v>
      </c>
      <c r="V309" s="7" t="str">
        <f>IF(C309="","",IFERROR(INDEX(VEICULOS!$X:$X,MATCH(C309,VEICULOS!$A:$A,0)),"Não"))</f>
        <v/>
      </c>
      <c r="W309" s="7"/>
      <c r="X309" s="7"/>
      <c r="Y309" s="7"/>
      <c r="Z309" s="10"/>
      <c r="AA309" s="7"/>
      <c r="AB309" s="10" t="str">
        <f t="shared" si="68"/>
        <v/>
      </c>
      <c r="AC309" s="7">
        <f>IF(OR(Y309="",AB309=""),0,SUMPRODUCT((PGR_REGRAS!$C$2:$C$61=Y309)*(PGR_REGRAS!$D$2:$D$61&lt;=AB309)*(PGR_REGRAS!$E$2:$E$61&gt;=AB309)*(PGR_REGRAS!$C$2:$C$61&lt;&gt;"")*ROW(PGR_REGRAS!$C$2:$C$61)))</f>
        <v>0</v>
      </c>
      <c r="AD309" s="7" t="str">
        <f>IF(AC309=0,IF(Y309="","","Sem regra - consultar seguradora"),INDEX(PGR_REGRAS!$A:$A,AC309))</f>
        <v/>
      </c>
      <c r="AE309" s="7" t="str">
        <f>IF(AC309=0,"",INDEX(PGR_REGRAS!$T:$T,AC309))</f>
        <v/>
      </c>
      <c r="AF309" s="7" t="str">
        <f>IF(AC309=0,"",INDEX(PGR_REGRAS!$I:$I,AC309))</f>
        <v/>
      </c>
      <c r="AG309" s="7" t="str">
        <f>IF(AC309=0,"",INDEX(PGR_REGRAS!$K:$K,AC309))</f>
        <v/>
      </c>
      <c r="AH309" s="7" t="str">
        <f t="shared" si="69"/>
        <v/>
      </c>
      <c r="AI309" s="7"/>
      <c r="AJ309" s="7"/>
      <c r="AK309" s="7"/>
      <c r="AL309" s="7"/>
      <c r="AM309" s="7"/>
      <c r="AN309" s="7"/>
      <c r="AO309" s="13"/>
      <c r="AP309" s="12"/>
      <c r="AQ309" s="12"/>
      <c r="AR309" s="7" t="str">
        <f>IF(C309="","",IFERROR(INDEX(RASTREADORES!$F:$F,MATCH(C309&amp;"#Principal",RASTREADORES!$Y:$Y,0))&amp;" ("&amp;INDEX(RASTREADORES!$G:$G,MATCH(C309&amp;"#Principal",RASTREADORES!$Y:$Y,0))&amp;")","Sem rastreador principal"))</f>
        <v/>
      </c>
      <c r="AS309" s="7" t="str">
        <f>IF(C309="","",IFERROR(INDEX(RASTREADORES!$H:$H,MATCH(C309&amp;"#Principal",RASTREADORES!$Y:$Y,0)),"—"))</f>
        <v/>
      </c>
      <c r="AT309" s="7" t="str">
        <f>IF(C309="","",IFERROR(INDEX(RASTREADORES!$A:$A,MATCH(C309&amp;"#Redundante",RASTREADORES!$Y:$Y,0)),IFERROR(INDEX(RASTREADORES!$A:$A,MATCH(C309&amp;"#Isca retornável",RASTREADORES!$Y:$Y,0)),IFERROR(INDEX(RASTREADORES!$A:$A,MATCH(C309&amp;"#Isca descartável",RASTREADORES!$Y:$Y,0)),"Nenhum"))))</f>
        <v/>
      </c>
      <c r="AU309" s="7" t="str">
        <f>IF(C309="","",IFERROR(INDEX(RASTREADORES!$L:$L,MATCH(C309&amp;"#Principal",RASTREADORES!$Y:$Y,0)),""))</f>
        <v/>
      </c>
      <c r="AV309" s="7" t="str">
        <f>IF(C309="","",IF(COUNTIFS(ESPELHAMENTOS!$B$2:$B$2000,C309,ESPELHAMENTOS!$O$2:$O$2000,"Sim")&gt;0,"Sim","Não"))</f>
        <v/>
      </c>
      <c r="AW309" s="7" t="str">
        <f>IF(C309="","",COUNTIFS(ESPELHAMENTOS!$B$2:$B$2000,C309,ESPELHAMENTOS!$O$2:$O$2000,"Sim"))</f>
        <v/>
      </c>
      <c r="AX309" s="7" t="str">
        <f>IF(C309="","",IF(COUNTIFS(ESPELHAMENTOS!$B$2:$B$2000,C309,ESPELHAMENTOS!$O$2:$O$2000,"Sim",ESPELHAMENTOS!$E$2:$E$2000,"GR transportadora")&gt;0,"Sim","Não"))</f>
        <v/>
      </c>
      <c r="AY309" s="7" t="str">
        <f>IF(OR(AQ309="",C309=""),"",IFERROR(ROUND((AQ309-SUMPRODUCT(MIN((ESPELHAMENTOS!$C$2:$C$2000=A309)*ESPELHAMENTOS!$H$2:$H$2000+(ESPELHAMENTOS!$C$2:$C$2000&lt;&gt;A309)*99999)))*24,1),""))</f>
        <v/>
      </c>
      <c r="AZ309" s="7" t="str">
        <f ca="1">IF(C309="","",IF(COUNTIFS(CHECKLISTS!$B$2:$B$2000,C309,CHECKLISTS!$AH$2:$AH$2000,"Válido",CHECKLISTS!$AG$2:$AG$2000,"&gt;="&amp;INT(IF(AO309="",TODAY(),AO309)))+COUNTIFS(CHECKLISTS!$B$2:$B$2000,C309,CHECKLISTS!$AH$2:$AH$2000,"Vence &lt;=7d",CHECKLISTS!$AG$2:$AG$2000,"&gt;="&amp;INT(IF(AO309="",TODAY(),AO309)))&gt;0,"Sim","Não"))</f>
        <v/>
      </c>
      <c r="BA309" s="13" t="str">
        <f>IF(C309="","",IF(COUNTIFS(CHECKLISTS!$B$2:$B$2000,C309,CHECKLISTS!$AF$2:$AF$2000,"Aprovado")=0,"",SUMPRODUCT(MAX((CHECKLISTS!$B$2:$B$2000=C309)*CHECKLISTS!$AG$2:$AG$2000))))</f>
        <v/>
      </c>
      <c r="BB309" s="7" t="str">
        <f>IF(A309="","",IF(COUNTIFS(SMP!$B$2:$B$2000,A309,SMP!$I$2:$I$2000,"Liberada")+COUNTIFS(SMP!$B$2:$B$2000,A309,SMP!$I$2:$I$2000,"Em andamento")+COUNTIFS(SMP!$B$2:$B$2000,A309,SMP!$I$2:$I$2000,"Finalizada")&gt;0,"Sim","Não"))</f>
        <v/>
      </c>
      <c r="BC309" s="7" t="str">
        <f>IF(A309="","",IFERROR(INDEX(SMP!$A:$A,MATCH(A309,SMP!$B:$B,0)),"—"))</f>
        <v/>
      </c>
      <c r="BD309" s="7" t="str">
        <f>IF(A309="","",IFERROR(INDEX(SMP!$I:$I,MATCH(A309,SMP!$B:$B,0)),"Não aberta"))</f>
        <v/>
      </c>
      <c r="BE309" s="7" t="str">
        <f>IF(A309="","",IFERROR(INDEX(SMP!$D:$D,MATCH(A309,SMP!$B:$B,0)),""))</f>
        <v/>
      </c>
      <c r="BF309" s="7" t="str">
        <f>IF(A309="","",IF(COUNTIFS(AVERBACOES!$B$2:$B$2000,A309,AVERBACOES!$Q$2:$Q$2000,"Averbado completo")+COUNTIFS(AVERBACOES!$B$2:$B$2000,A309,AVERBACOES!$Q$2:$Q$2000,"Averbado CRT")+COUNTIFS(AVERBACOES!$B$2:$B$2000,A309,AVERBACOES!$Q$2:$Q$2000,"Averbado CT-e")+COUNTIFS(AVERBACOES!$B$2:$B$2000,A309,AVERBACOES!$Q$2:$Q$2000,"Averbado MDF-e")+COUNTIFS(AVERBACOES!$B$2:$B$2000,A309,AVERBACOES!$Q$2:$Q$2000,"Averbado pelo embarcador")&gt;0,"Sim","Não"))</f>
        <v/>
      </c>
      <c r="BG309" s="7" t="str">
        <f>IF(A309="","",IFERROR(INDEX(AVERBACOES!$L:$L,MATCH(A309,AVERBACOES!$B:$B,0)),"—"))</f>
        <v/>
      </c>
      <c r="BH309" s="7"/>
      <c r="BI309" s="7"/>
      <c r="BJ309" s="7"/>
      <c r="BK309" s="7"/>
      <c r="BL309" s="7"/>
      <c r="BM309" s="7">
        <f t="shared" si="70"/>
        <v>0</v>
      </c>
      <c r="BN309" s="7" t="str">
        <f t="shared" si="71"/>
        <v/>
      </c>
      <c r="BO309" s="7" t="str">
        <f t="shared" si="72"/>
        <v/>
      </c>
      <c r="BP309" s="7" t="str">
        <f t="shared" si="73"/>
        <v/>
      </c>
      <c r="BQ309" s="7" t="str">
        <f t="shared" si="74"/>
        <v/>
      </c>
      <c r="BR309" s="12"/>
      <c r="BS309" s="7" t="str">
        <f t="shared" si="75"/>
        <v/>
      </c>
      <c r="BT309" s="7" t="str">
        <f>IF(C309="","",IF(BV309=0,"Sem posição registrada",IFERROR(INDEX(POSICOES!$E:$E,MATCH(C309&amp;"#"&amp;ROUND(BV309*1440,0),POSICOES!$R:$R,0)),"?")))</f>
        <v/>
      </c>
      <c r="BU309" s="7" t="str">
        <f>IF(OR(C309="",BV309=0),"",IFERROR(INDEX(POSICOES!$F:$F,MATCH(C309&amp;"#"&amp;ROUND(BV309*1440,0),POSICOES!$R:$R,0))&amp;"/"&amp;INDEX(POSICOES!$G:$G,MATCH(C309&amp;"#"&amp;ROUND(BV309*1440,0),POSICOES!$R:$R,0))&amp;" - "&amp;INDEX(POSICOES!$H:$H,MATCH(C309&amp;"#"&amp;ROUND(BV309*1440,0),POSICOES!$R:$R,0)),""))</f>
        <v/>
      </c>
      <c r="BV309" s="14">
        <f>IF(C309="",0,SUMPRODUCT(MAX((POSICOES!$C$2:$C$3000=C309)*POSICOES!$B$2:$B$3000)))</f>
        <v>0</v>
      </c>
      <c r="BW309" s="7" t="str">
        <f t="shared" ca="1" si="76"/>
        <v/>
      </c>
      <c r="BX309" s="7" t="str">
        <f t="shared" ca="1" si="77"/>
        <v/>
      </c>
      <c r="BY309" s="12"/>
      <c r="BZ309" s="12"/>
      <c r="CA309" s="7" t="str">
        <f>IF(A309="","",IF(COUNTIFS(FRONTEIRA!$B$2:$B$2000,A309,FRONTEIRA!$AA$2:$AA$2000,"Sim")=0,"",ROUND(SUMIFS(FRONTEIRA!$Y$2:$Y$2000,FRONTEIRA!$B$2:$B$2000,A309,FRONTEIRA!$AA$2:$AA$2000,"Sim"),1)))</f>
        <v/>
      </c>
      <c r="CB309" s="7" t="str">
        <f>IF(A309="","",IFERROR(INDEX(FRONTEIRA!$L:$L,MATCH(A309,FRONTEIRA!$B:$B,0)),""))</f>
        <v/>
      </c>
      <c r="CC309" s="7" t="str">
        <f>IF(A309="","",IF(COUNTIFS(OCORRENCIAS!$B$2:$B$2000,A309,OCORRENCIAS!$Z$2:$Z$2000,"Sim")&gt;0,"Sim","Não"))</f>
        <v/>
      </c>
      <c r="CD309" s="7" t="str">
        <f t="shared" si="78"/>
        <v/>
      </c>
      <c r="CE309" s="7"/>
      <c r="CF309" s="7" t="str">
        <f t="shared" ca="1" si="79"/>
        <v xml:space="preserve">Motorista GR; Motorista seguradora; Veículo GR; Checklist; Espelhamento; SMP; Averbação; </v>
      </c>
      <c r="CG309" s="7" t="str">
        <f t="shared" si="80"/>
        <v/>
      </c>
      <c r="CH309" s="7" t="str">
        <f t="shared" si="81"/>
        <v/>
      </c>
      <c r="CI309" s="7" t="str">
        <f t="shared" si="82"/>
        <v>Não</v>
      </c>
      <c r="CJ309" s="7" t="str">
        <f t="shared" si="83"/>
        <v/>
      </c>
      <c r="CK309" s="7"/>
      <c r="CL309" s="7"/>
      <c r="CM309" s="7"/>
      <c r="CN309" s="12"/>
      <c r="CO309" s="7"/>
      <c r="CP309" s="7" t="str">
        <f t="shared" ca="1" si="84"/>
        <v/>
      </c>
    </row>
    <row r="310" spans="1:94" x14ac:dyDescent="0.25">
      <c r="A310" s="7"/>
      <c r="B310" s="12"/>
      <c r="C310" s="7"/>
      <c r="D310" s="7"/>
      <c r="E310" s="7"/>
      <c r="F310" s="7" t="str">
        <f>IF(C310="","",IFERROR(INDEX(VEICULOS!$C:$C,MATCH(C310,VEICULOS!$A:$A,0)),"?")&amp;IF(D310="",""," + "&amp;IFERROR(INDEX(VEICULOS!$C:$C,MATCH(D310,VEICULOS!$A:$A,0)),"?"))&amp;IF(E310="",""," + "&amp;IFERROR(INDEX(VEICULOS!$C:$C,MATCH(E310,VEICULOS!$A:$A,0)),"?")))</f>
        <v/>
      </c>
      <c r="G310" s="7" t="str">
        <f>IF(C310="","",IFERROR(INDEX(VEICULOS!$I:$I,MATCH(C310,VEICULOS!$A:$A,0)),"Não cadastrado"))</f>
        <v/>
      </c>
      <c r="H310" s="7"/>
      <c r="I310" s="7" t="str">
        <f>IF(H310="","",IFERROR(INDEX(MOTORISTAS!$B:$B,MATCH(H310,MOTORISTAS!$A:$A,0)),"Não cadastrado"))</f>
        <v/>
      </c>
      <c r="J310" s="7"/>
      <c r="K310" s="7"/>
      <c r="L310" s="7" t="str">
        <f>IF(K310="","",IFERROR(INDEX(MOTORISTAS!$B:$B,MATCH(K310,MOTORISTAS!$A:$A,0)),"Não cadastrado"))</f>
        <v/>
      </c>
      <c r="M310" s="7" t="str">
        <f>IF(H310="","",IFERROR(INDEX(MOTORISTAS!$AA:$AA,MATCH(H310,MOTORISTAS!$A:$A,0)),"Não cadastrado"))</f>
        <v/>
      </c>
      <c r="N310" s="7" t="str">
        <f>IF(H310="","",IF(COUNTIFS(CONSULTAS!$C$2:$C$2000,H310,CONSULTAS!$E$2:$E$2000,"GR",CONSULTAS!$S$2:$S$2000,"Sim")&gt;0,"Sim","Não"))</f>
        <v/>
      </c>
      <c r="O310" s="7" t="str">
        <f>IF(H310="","",IFERROR(INDEX(CONSULTAS!$L:$L,MATCH(H310&amp;"#GR",CONSULTAS!$T:$T,0)),"—"))</f>
        <v/>
      </c>
      <c r="P310" s="13" t="str">
        <f>IF(H310="","",IFERROR(INDEX(CONSULTAS!$Q:$Q,MATCH(H310&amp;"#GR",CONSULTAS!$T:$T,0)),""))</f>
        <v/>
      </c>
      <c r="Q310" s="7" t="str">
        <f>IF(H310="","",IF(COUNTIFS(CONSULTAS!$C$2:$C$2000,H310,CONSULTAS!$E$2:$E$2000,"Seguradora",CONSULTAS!$S$2:$S$2000,"Sim")&gt;0,"Sim","Não"))</f>
        <v/>
      </c>
      <c r="R310" s="7" t="str">
        <f>IF(H310="","",IFERROR(INDEX(CONSULTAS!$L:$L,MATCH(H310&amp;"#Seguradora",CONSULTAS!$T:$T,0)),"—"))</f>
        <v/>
      </c>
      <c r="S310" s="13" t="str">
        <f>IF(H310="","",IFERROR(INDEX(CONSULTAS!$Q:$Q,MATCH(H310&amp;"#Seguradora",CONSULTAS!$T:$T,0)),""))</f>
        <v/>
      </c>
      <c r="T310" s="10" t="str">
        <f>IF(H310="","",IFERROR(INDEX(CONSULTAS!$N:$N,MATCH(H310&amp;"#GR",CONSULTAS!$T:$T,0)),""))</f>
        <v/>
      </c>
      <c r="U310" s="7" t="str">
        <f>IF(K310="","N/A",IF(AND(COUNTIFS(CONSULTAS!$C$2:$C$2000,K310,CONSULTAS!$E$2:$E$2000,"GR",CONSULTAS!$S$2:$S$2000,"Sim")&gt;0,COUNTIFS(CONSULTAS!$C$2:$C$2000,K310,CONSULTAS!$E$2:$E$2000,"Seguradora",CONSULTAS!$S$2:$S$2000,"Sim")&gt;0),"Sim","Não"))</f>
        <v>N/A</v>
      </c>
      <c r="V310" s="7" t="str">
        <f>IF(C310="","",IFERROR(INDEX(VEICULOS!$X:$X,MATCH(C310,VEICULOS!$A:$A,0)),"Não"))</f>
        <v/>
      </c>
      <c r="W310" s="7"/>
      <c r="X310" s="7"/>
      <c r="Y310" s="7"/>
      <c r="Z310" s="10"/>
      <c r="AA310" s="7"/>
      <c r="AB310" s="10" t="str">
        <f t="shared" si="68"/>
        <v/>
      </c>
      <c r="AC310" s="7">
        <f>IF(OR(Y310="",AB310=""),0,SUMPRODUCT((PGR_REGRAS!$C$2:$C$61=Y310)*(PGR_REGRAS!$D$2:$D$61&lt;=AB310)*(PGR_REGRAS!$E$2:$E$61&gt;=AB310)*(PGR_REGRAS!$C$2:$C$61&lt;&gt;"")*ROW(PGR_REGRAS!$C$2:$C$61)))</f>
        <v>0</v>
      </c>
      <c r="AD310" s="7" t="str">
        <f>IF(AC310=0,IF(Y310="","","Sem regra - consultar seguradora"),INDEX(PGR_REGRAS!$A:$A,AC310))</f>
        <v/>
      </c>
      <c r="AE310" s="7" t="str">
        <f>IF(AC310=0,"",INDEX(PGR_REGRAS!$T:$T,AC310))</f>
        <v/>
      </c>
      <c r="AF310" s="7" t="str">
        <f>IF(AC310=0,"",INDEX(PGR_REGRAS!$I:$I,AC310))</f>
        <v/>
      </c>
      <c r="AG310" s="7" t="str">
        <f>IF(AC310=0,"",INDEX(PGR_REGRAS!$K:$K,AC310))</f>
        <v/>
      </c>
      <c r="AH310" s="7" t="str">
        <f t="shared" si="69"/>
        <v/>
      </c>
      <c r="AI310" s="7"/>
      <c r="AJ310" s="7"/>
      <c r="AK310" s="7"/>
      <c r="AL310" s="7"/>
      <c r="AM310" s="7"/>
      <c r="AN310" s="7"/>
      <c r="AO310" s="13"/>
      <c r="AP310" s="12"/>
      <c r="AQ310" s="12"/>
      <c r="AR310" s="7" t="str">
        <f>IF(C310="","",IFERROR(INDEX(RASTREADORES!$F:$F,MATCH(C310&amp;"#Principal",RASTREADORES!$Y:$Y,0))&amp;" ("&amp;INDEX(RASTREADORES!$G:$G,MATCH(C310&amp;"#Principal",RASTREADORES!$Y:$Y,0))&amp;")","Sem rastreador principal"))</f>
        <v/>
      </c>
      <c r="AS310" s="7" t="str">
        <f>IF(C310="","",IFERROR(INDEX(RASTREADORES!$H:$H,MATCH(C310&amp;"#Principal",RASTREADORES!$Y:$Y,0)),"—"))</f>
        <v/>
      </c>
      <c r="AT310" s="7" t="str">
        <f>IF(C310="","",IFERROR(INDEX(RASTREADORES!$A:$A,MATCH(C310&amp;"#Redundante",RASTREADORES!$Y:$Y,0)),IFERROR(INDEX(RASTREADORES!$A:$A,MATCH(C310&amp;"#Isca retornável",RASTREADORES!$Y:$Y,0)),IFERROR(INDEX(RASTREADORES!$A:$A,MATCH(C310&amp;"#Isca descartável",RASTREADORES!$Y:$Y,0)),"Nenhum"))))</f>
        <v/>
      </c>
      <c r="AU310" s="7" t="str">
        <f>IF(C310="","",IFERROR(INDEX(RASTREADORES!$L:$L,MATCH(C310&amp;"#Principal",RASTREADORES!$Y:$Y,0)),""))</f>
        <v/>
      </c>
      <c r="AV310" s="7" t="str">
        <f>IF(C310="","",IF(COUNTIFS(ESPELHAMENTOS!$B$2:$B$2000,C310,ESPELHAMENTOS!$O$2:$O$2000,"Sim")&gt;0,"Sim","Não"))</f>
        <v/>
      </c>
      <c r="AW310" s="7" t="str">
        <f>IF(C310="","",COUNTIFS(ESPELHAMENTOS!$B$2:$B$2000,C310,ESPELHAMENTOS!$O$2:$O$2000,"Sim"))</f>
        <v/>
      </c>
      <c r="AX310" s="7" t="str">
        <f>IF(C310="","",IF(COUNTIFS(ESPELHAMENTOS!$B$2:$B$2000,C310,ESPELHAMENTOS!$O$2:$O$2000,"Sim",ESPELHAMENTOS!$E$2:$E$2000,"GR transportadora")&gt;0,"Sim","Não"))</f>
        <v/>
      </c>
      <c r="AY310" s="7" t="str">
        <f>IF(OR(AQ310="",C310=""),"",IFERROR(ROUND((AQ310-SUMPRODUCT(MIN((ESPELHAMENTOS!$C$2:$C$2000=A310)*ESPELHAMENTOS!$H$2:$H$2000+(ESPELHAMENTOS!$C$2:$C$2000&lt;&gt;A310)*99999)))*24,1),""))</f>
        <v/>
      </c>
      <c r="AZ310" s="7" t="str">
        <f ca="1">IF(C310="","",IF(COUNTIFS(CHECKLISTS!$B$2:$B$2000,C310,CHECKLISTS!$AH$2:$AH$2000,"Válido",CHECKLISTS!$AG$2:$AG$2000,"&gt;="&amp;INT(IF(AO310="",TODAY(),AO310)))+COUNTIFS(CHECKLISTS!$B$2:$B$2000,C310,CHECKLISTS!$AH$2:$AH$2000,"Vence &lt;=7d",CHECKLISTS!$AG$2:$AG$2000,"&gt;="&amp;INT(IF(AO310="",TODAY(),AO310)))&gt;0,"Sim","Não"))</f>
        <v/>
      </c>
      <c r="BA310" s="13" t="str">
        <f>IF(C310="","",IF(COUNTIFS(CHECKLISTS!$B$2:$B$2000,C310,CHECKLISTS!$AF$2:$AF$2000,"Aprovado")=0,"",SUMPRODUCT(MAX((CHECKLISTS!$B$2:$B$2000=C310)*CHECKLISTS!$AG$2:$AG$2000))))</f>
        <v/>
      </c>
      <c r="BB310" s="7" t="str">
        <f>IF(A310="","",IF(COUNTIFS(SMP!$B$2:$B$2000,A310,SMP!$I$2:$I$2000,"Liberada")+COUNTIFS(SMP!$B$2:$B$2000,A310,SMP!$I$2:$I$2000,"Em andamento")+COUNTIFS(SMP!$B$2:$B$2000,A310,SMP!$I$2:$I$2000,"Finalizada")&gt;0,"Sim","Não"))</f>
        <v/>
      </c>
      <c r="BC310" s="7" t="str">
        <f>IF(A310="","",IFERROR(INDEX(SMP!$A:$A,MATCH(A310,SMP!$B:$B,0)),"—"))</f>
        <v/>
      </c>
      <c r="BD310" s="7" t="str">
        <f>IF(A310="","",IFERROR(INDEX(SMP!$I:$I,MATCH(A310,SMP!$B:$B,0)),"Não aberta"))</f>
        <v/>
      </c>
      <c r="BE310" s="7" t="str">
        <f>IF(A310="","",IFERROR(INDEX(SMP!$D:$D,MATCH(A310,SMP!$B:$B,0)),""))</f>
        <v/>
      </c>
      <c r="BF310" s="7" t="str">
        <f>IF(A310="","",IF(COUNTIFS(AVERBACOES!$B$2:$B$2000,A310,AVERBACOES!$Q$2:$Q$2000,"Averbado completo")+COUNTIFS(AVERBACOES!$B$2:$B$2000,A310,AVERBACOES!$Q$2:$Q$2000,"Averbado CRT")+COUNTIFS(AVERBACOES!$B$2:$B$2000,A310,AVERBACOES!$Q$2:$Q$2000,"Averbado CT-e")+COUNTIFS(AVERBACOES!$B$2:$B$2000,A310,AVERBACOES!$Q$2:$Q$2000,"Averbado MDF-e")+COUNTIFS(AVERBACOES!$B$2:$B$2000,A310,AVERBACOES!$Q$2:$Q$2000,"Averbado pelo embarcador")&gt;0,"Sim","Não"))</f>
        <v/>
      </c>
      <c r="BG310" s="7" t="str">
        <f>IF(A310="","",IFERROR(INDEX(AVERBACOES!$L:$L,MATCH(A310,AVERBACOES!$B:$B,0)),"—"))</f>
        <v/>
      </c>
      <c r="BH310" s="7"/>
      <c r="BI310" s="7"/>
      <c r="BJ310" s="7"/>
      <c r="BK310" s="7"/>
      <c r="BL310" s="7"/>
      <c r="BM310" s="7">
        <f t="shared" si="70"/>
        <v>0</v>
      </c>
      <c r="BN310" s="7" t="str">
        <f t="shared" si="71"/>
        <v/>
      </c>
      <c r="BO310" s="7" t="str">
        <f t="shared" si="72"/>
        <v/>
      </c>
      <c r="BP310" s="7" t="str">
        <f t="shared" si="73"/>
        <v/>
      </c>
      <c r="BQ310" s="7" t="str">
        <f t="shared" si="74"/>
        <v/>
      </c>
      <c r="BR310" s="12"/>
      <c r="BS310" s="7" t="str">
        <f t="shared" si="75"/>
        <v/>
      </c>
      <c r="BT310" s="7" t="str">
        <f>IF(C310="","",IF(BV310=0,"Sem posição registrada",IFERROR(INDEX(POSICOES!$E:$E,MATCH(C310&amp;"#"&amp;ROUND(BV310*1440,0),POSICOES!$R:$R,0)),"?")))</f>
        <v/>
      </c>
      <c r="BU310" s="7" t="str">
        <f>IF(OR(C310="",BV310=0),"",IFERROR(INDEX(POSICOES!$F:$F,MATCH(C310&amp;"#"&amp;ROUND(BV310*1440,0),POSICOES!$R:$R,0))&amp;"/"&amp;INDEX(POSICOES!$G:$G,MATCH(C310&amp;"#"&amp;ROUND(BV310*1440,0),POSICOES!$R:$R,0))&amp;" - "&amp;INDEX(POSICOES!$H:$H,MATCH(C310&amp;"#"&amp;ROUND(BV310*1440,0),POSICOES!$R:$R,0)),""))</f>
        <v/>
      </c>
      <c r="BV310" s="14">
        <f>IF(C310="",0,SUMPRODUCT(MAX((POSICOES!$C$2:$C$3000=C310)*POSICOES!$B$2:$B$3000)))</f>
        <v>0</v>
      </c>
      <c r="BW310" s="7" t="str">
        <f t="shared" ca="1" si="76"/>
        <v/>
      </c>
      <c r="BX310" s="7" t="str">
        <f t="shared" ca="1" si="77"/>
        <v/>
      </c>
      <c r="BY310" s="12"/>
      <c r="BZ310" s="12"/>
      <c r="CA310" s="7" t="str">
        <f>IF(A310="","",IF(COUNTIFS(FRONTEIRA!$B$2:$B$2000,A310,FRONTEIRA!$AA$2:$AA$2000,"Sim")=0,"",ROUND(SUMIFS(FRONTEIRA!$Y$2:$Y$2000,FRONTEIRA!$B$2:$B$2000,A310,FRONTEIRA!$AA$2:$AA$2000,"Sim"),1)))</f>
        <v/>
      </c>
      <c r="CB310" s="7" t="str">
        <f>IF(A310="","",IFERROR(INDEX(FRONTEIRA!$L:$L,MATCH(A310,FRONTEIRA!$B:$B,0)),""))</f>
        <v/>
      </c>
      <c r="CC310" s="7" t="str">
        <f>IF(A310="","",IF(COUNTIFS(OCORRENCIAS!$B$2:$B$2000,A310,OCORRENCIAS!$Z$2:$Z$2000,"Sim")&gt;0,"Sim","Não"))</f>
        <v/>
      </c>
      <c r="CD310" s="7" t="str">
        <f t="shared" si="78"/>
        <v/>
      </c>
      <c r="CE310" s="7"/>
      <c r="CF310" s="7" t="str">
        <f t="shared" ca="1" si="79"/>
        <v xml:space="preserve">Motorista GR; Motorista seguradora; Veículo GR; Checklist; Espelhamento; SMP; Averbação; </v>
      </c>
      <c r="CG310" s="7" t="str">
        <f t="shared" si="80"/>
        <v/>
      </c>
      <c r="CH310" s="7" t="str">
        <f t="shared" si="81"/>
        <v/>
      </c>
      <c r="CI310" s="7" t="str">
        <f t="shared" si="82"/>
        <v>Não</v>
      </c>
      <c r="CJ310" s="7" t="str">
        <f t="shared" si="83"/>
        <v/>
      </c>
      <c r="CK310" s="7"/>
      <c r="CL310" s="7"/>
      <c r="CM310" s="7"/>
      <c r="CN310" s="12"/>
      <c r="CO310" s="7"/>
      <c r="CP310" s="7" t="str">
        <f t="shared" ca="1" si="84"/>
        <v/>
      </c>
    </row>
    <row r="311" spans="1:94" x14ac:dyDescent="0.25">
      <c r="A311" s="7"/>
      <c r="B311" s="12"/>
      <c r="C311" s="7"/>
      <c r="D311" s="7"/>
      <c r="E311" s="7"/>
      <c r="F311" s="7" t="str">
        <f>IF(C311="","",IFERROR(INDEX(VEICULOS!$C:$C,MATCH(C311,VEICULOS!$A:$A,0)),"?")&amp;IF(D311="",""," + "&amp;IFERROR(INDEX(VEICULOS!$C:$C,MATCH(D311,VEICULOS!$A:$A,0)),"?"))&amp;IF(E311="",""," + "&amp;IFERROR(INDEX(VEICULOS!$C:$C,MATCH(E311,VEICULOS!$A:$A,0)),"?")))</f>
        <v/>
      </c>
      <c r="G311" s="7" t="str">
        <f>IF(C311="","",IFERROR(INDEX(VEICULOS!$I:$I,MATCH(C311,VEICULOS!$A:$A,0)),"Não cadastrado"))</f>
        <v/>
      </c>
      <c r="H311" s="7"/>
      <c r="I311" s="7" t="str">
        <f>IF(H311="","",IFERROR(INDEX(MOTORISTAS!$B:$B,MATCH(H311,MOTORISTAS!$A:$A,0)),"Não cadastrado"))</f>
        <v/>
      </c>
      <c r="J311" s="7"/>
      <c r="K311" s="7"/>
      <c r="L311" s="7" t="str">
        <f>IF(K311="","",IFERROR(INDEX(MOTORISTAS!$B:$B,MATCH(K311,MOTORISTAS!$A:$A,0)),"Não cadastrado"))</f>
        <v/>
      </c>
      <c r="M311" s="7" t="str">
        <f>IF(H311="","",IFERROR(INDEX(MOTORISTAS!$AA:$AA,MATCH(H311,MOTORISTAS!$A:$A,0)),"Não cadastrado"))</f>
        <v/>
      </c>
      <c r="N311" s="7" t="str">
        <f>IF(H311="","",IF(COUNTIFS(CONSULTAS!$C$2:$C$2000,H311,CONSULTAS!$E$2:$E$2000,"GR",CONSULTAS!$S$2:$S$2000,"Sim")&gt;0,"Sim","Não"))</f>
        <v/>
      </c>
      <c r="O311" s="7" t="str">
        <f>IF(H311="","",IFERROR(INDEX(CONSULTAS!$L:$L,MATCH(H311&amp;"#GR",CONSULTAS!$T:$T,0)),"—"))</f>
        <v/>
      </c>
      <c r="P311" s="13" t="str">
        <f>IF(H311="","",IFERROR(INDEX(CONSULTAS!$Q:$Q,MATCH(H311&amp;"#GR",CONSULTAS!$T:$T,0)),""))</f>
        <v/>
      </c>
      <c r="Q311" s="7" t="str">
        <f>IF(H311="","",IF(COUNTIFS(CONSULTAS!$C$2:$C$2000,H311,CONSULTAS!$E$2:$E$2000,"Seguradora",CONSULTAS!$S$2:$S$2000,"Sim")&gt;0,"Sim","Não"))</f>
        <v/>
      </c>
      <c r="R311" s="7" t="str">
        <f>IF(H311="","",IFERROR(INDEX(CONSULTAS!$L:$L,MATCH(H311&amp;"#Seguradora",CONSULTAS!$T:$T,0)),"—"))</f>
        <v/>
      </c>
      <c r="S311" s="13" t="str">
        <f>IF(H311="","",IFERROR(INDEX(CONSULTAS!$Q:$Q,MATCH(H311&amp;"#Seguradora",CONSULTAS!$T:$T,0)),""))</f>
        <v/>
      </c>
      <c r="T311" s="10" t="str">
        <f>IF(H311="","",IFERROR(INDEX(CONSULTAS!$N:$N,MATCH(H311&amp;"#GR",CONSULTAS!$T:$T,0)),""))</f>
        <v/>
      </c>
      <c r="U311" s="7" t="str">
        <f>IF(K311="","N/A",IF(AND(COUNTIFS(CONSULTAS!$C$2:$C$2000,K311,CONSULTAS!$E$2:$E$2000,"GR",CONSULTAS!$S$2:$S$2000,"Sim")&gt;0,COUNTIFS(CONSULTAS!$C$2:$C$2000,K311,CONSULTAS!$E$2:$E$2000,"Seguradora",CONSULTAS!$S$2:$S$2000,"Sim")&gt;0),"Sim","Não"))</f>
        <v>N/A</v>
      </c>
      <c r="V311" s="7" t="str">
        <f>IF(C311="","",IFERROR(INDEX(VEICULOS!$X:$X,MATCH(C311,VEICULOS!$A:$A,0)),"Não"))</f>
        <v/>
      </c>
      <c r="W311" s="7"/>
      <c r="X311" s="7"/>
      <c r="Y311" s="7"/>
      <c r="Z311" s="10"/>
      <c r="AA311" s="7"/>
      <c r="AB311" s="10" t="str">
        <f t="shared" si="68"/>
        <v/>
      </c>
      <c r="AC311" s="7">
        <f>IF(OR(Y311="",AB311=""),0,SUMPRODUCT((PGR_REGRAS!$C$2:$C$61=Y311)*(PGR_REGRAS!$D$2:$D$61&lt;=AB311)*(PGR_REGRAS!$E$2:$E$61&gt;=AB311)*(PGR_REGRAS!$C$2:$C$61&lt;&gt;"")*ROW(PGR_REGRAS!$C$2:$C$61)))</f>
        <v>0</v>
      </c>
      <c r="AD311" s="7" t="str">
        <f>IF(AC311=0,IF(Y311="","","Sem regra - consultar seguradora"),INDEX(PGR_REGRAS!$A:$A,AC311))</f>
        <v/>
      </c>
      <c r="AE311" s="7" t="str">
        <f>IF(AC311=0,"",INDEX(PGR_REGRAS!$T:$T,AC311))</f>
        <v/>
      </c>
      <c r="AF311" s="7" t="str">
        <f>IF(AC311=0,"",INDEX(PGR_REGRAS!$I:$I,AC311))</f>
        <v/>
      </c>
      <c r="AG311" s="7" t="str">
        <f>IF(AC311=0,"",INDEX(PGR_REGRAS!$K:$K,AC311))</f>
        <v/>
      </c>
      <c r="AH311" s="7" t="str">
        <f t="shared" si="69"/>
        <v/>
      </c>
      <c r="AI311" s="7"/>
      <c r="AJ311" s="7"/>
      <c r="AK311" s="7"/>
      <c r="AL311" s="7"/>
      <c r="AM311" s="7"/>
      <c r="AN311" s="7"/>
      <c r="AO311" s="13"/>
      <c r="AP311" s="12"/>
      <c r="AQ311" s="12"/>
      <c r="AR311" s="7" t="str">
        <f>IF(C311="","",IFERROR(INDEX(RASTREADORES!$F:$F,MATCH(C311&amp;"#Principal",RASTREADORES!$Y:$Y,0))&amp;" ("&amp;INDEX(RASTREADORES!$G:$G,MATCH(C311&amp;"#Principal",RASTREADORES!$Y:$Y,0))&amp;")","Sem rastreador principal"))</f>
        <v/>
      </c>
      <c r="AS311" s="7" t="str">
        <f>IF(C311="","",IFERROR(INDEX(RASTREADORES!$H:$H,MATCH(C311&amp;"#Principal",RASTREADORES!$Y:$Y,0)),"—"))</f>
        <v/>
      </c>
      <c r="AT311" s="7" t="str">
        <f>IF(C311="","",IFERROR(INDEX(RASTREADORES!$A:$A,MATCH(C311&amp;"#Redundante",RASTREADORES!$Y:$Y,0)),IFERROR(INDEX(RASTREADORES!$A:$A,MATCH(C311&amp;"#Isca retornável",RASTREADORES!$Y:$Y,0)),IFERROR(INDEX(RASTREADORES!$A:$A,MATCH(C311&amp;"#Isca descartável",RASTREADORES!$Y:$Y,0)),"Nenhum"))))</f>
        <v/>
      </c>
      <c r="AU311" s="7" t="str">
        <f>IF(C311="","",IFERROR(INDEX(RASTREADORES!$L:$L,MATCH(C311&amp;"#Principal",RASTREADORES!$Y:$Y,0)),""))</f>
        <v/>
      </c>
      <c r="AV311" s="7" t="str">
        <f>IF(C311="","",IF(COUNTIFS(ESPELHAMENTOS!$B$2:$B$2000,C311,ESPELHAMENTOS!$O$2:$O$2000,"Sim")&gt;0,"Sim","Não"))</f>
        <v/>
      </c>
      <c r="AW311" s="7" t="str">
        <f>IF(C311="","",COUNTIFS(ESPELHAMENTOS!$B$2:$B$2000,C311,ESPELHAMENTOS!$O$2:$O$2000,"Sim"))</f>
        <v/>
      </c>
      <c r="AX311" s="7" t="str">
        <f>IF(C311="","",IF(COUNTIFS(ESPELHAMENTOS!$B$2:$B$2000,C311,ESPELHAMENTOS!$O$2:$O$2000,"Sim",ESPELHAMENTOS!$E$2:$E$2000,"GR transportadora")&gt;0,"Sim","Não"))</f>
        <v/>
      </c>
      <c r="AY311" s="7" t="str">
        <f>IF(OR(AQ311="",C311=""),"",IFERROR(ROUND((AQ311-SUMPRODUCT(MIN((ESPELHAMENTOS!$C$2:$C$2000=A311)*ESPELHAMENTOS!$H$2:$H$2000+(ESPELHAMENTOS!$C$2:$C$2000&lt;&gt;A311)*99999)))*24,1),""))</f>
        <v/>
      </c>
      <c r="AZ311" s="7" t="str">
        <f ca="1">IF(C311="","",IF(COUNTIFS(CHECKLISTS!$B$2:$B$2000,C311,CHECKLISTS!$AH$2:$AH$2000,"Válido",CHECKLISTS!$AG$2:$AG$2000,"&gt;="&amp;INT(IF(AO311="",TODAY(),AO311)))+COUNTIFS(CHECKLISTS!$B$2:$B$2000,C311,CHECKLISTS!$AH$2:$AH$2000,"Vence &lt;=7d",CHECKLISTS!$AG$2:$AG$2000,"&gt;="&amp;INT(IF(AO311="",TODAY(),AO311)))&gt;0,"Sim","Não"))</f>
        <v/>
      </c>
      <c r="BA311" s="13" t="str">
        <f>IF(C311="","",IF(COUNTIFS(CHECKLISTS!$B$2:$B$2000,C311,CHECKLISTS!$AF$2:$AF$2000,"Aprovado")=0,"",SUMPRODUCT(MAX((CHECKLISTS!$B$2:$B$2000=C311)*CHECKLISTS!$AG$2:$AG$2000))))</f>
        <v/>
      </c>
      <c r="BB311" s="7" t="str">
        <f>IF(A311="","",IF(COUNTIFS(SMP!$B$2:$B$2000,A311,SMP!$I$2:$I$2000,"Liberada")+COUNTIFS(SMP!$B$2:$B$2000,A311,SMP!$I$2:$I$2000,"Em andamento")+COUNTIFS(SMP!$B$2:$B$2000,A311,SMP!$I$2:$I$2000,"Finalizada")&gt;0,"Sim","Não"))</f>
        <v/>
      </c>
      <c r="BC311" s="7" t="str">
        <f>IF(A311="","",IFERROR(INDEX(SMP!$A:$A,MATCH(A311,SMP!$B:$B,0)),"—"))</f>
        <v/>
      </c>
      <c r="BD311" s="7" t="str">
        <f>IF(A311="","",IFERROR(INDEX(SMP!$I:$I,MATCH(A311,SMP!$B:$B,0)),"Não aberta"))</f>
        <v/>
      </c>
      <c r="BE311" s="7" t="str">
        <f>IF(A311="","",IFERROR(INDEX(SMP!$D:$D,MATCH(A311,SMP!$B:$B,0)),""))</f>
        <v/>
      </c>
      <c r="BF311" s="7" t="str">
        <f>IF(A311="","",IF(COUNTIFS(AVERBACOES!$B$2:$B$2000,A311,AVERBACOES!$Q$2:$Q$2000,"Averbado completo")+COUNTIFS(AVERBACOES!$B$2:$B$2000,A311,AVERBACOES!$Q$2:$Q$2000,"Averbado CRT")+COUNTIFS(AVERBACOES!$B$2:$B$2000,A311,AVERBACOES!$Q$2:$Q$2000,"Averbado CT-e")+COUNTIFS(AVERBACOES!$B$2:$B$2000,A311,AVERBACOES!$Q$2:$Q$2000,"Averbado MDF-e")+COUNTIFS(AVERBACOES!$B$2:$B$2000,A311,AVERBACOES!$Q$2:$Q$2000,"Averbado pelo embarcador")&gt;0,"Sim","Não"))</f>
        <v/>
      </c>
      <c r="BG311" s="7" t="str">
        <f>IF(A311="","",IFERROR(INDEX(AVERBACOES!$L:$L,MATCH(A311,AVERBACOES!$B:$B,0)),"—"))</f>
        <v/>
      </c>
      <c r="BH311" s="7"/>
      <c r="BI311" s="7"/>
      <c r="BJ311" s="7"/>
      <c r="BK311" s="7"/>
      <c r="BL311" s="7"/>
      <c r="BM311" s="7">
        <f t="shared" si="70"/>
        <v>0</v>
      </c>
      <c r="BN311" s="7" t="str">
        <f t="shared" si="71"/>
        <v/>
      </c>
      <c r="BO311" s="7" t="str">
        <f t="shared" si="72"/>
        <v/>
      </c>
      <c r="BP311" s="7" t="str">
        <f t="shared" si="73"/>
        <v/>
      </c>
      <c r="BQ311" s="7" t="str">
        <f t="shared" si="74"/>
        <v/>
      </c>
      <c r="BR311" s="12"/>
      <c r="BS311" s="7" t="str">
        <f t="shared" si="75"/>
        <v/>
      </c>
      <c r="BT311" s="7" t="str">
        <f>IF(C311="","",IF(BV311=0,"Sem posição registrada",IFERROR(INDEX(POSICOES!$E:$E,MATCH(C311&amp;"#"&amp;ROUND(BV311*1440,0),POSICOES!$R:$R,0)),"?")))</f>
        <v/>
      </c>
      <c r="BU311" s="7" t="str">
        <f>IF(OR(C311="",BV311=0),"",IFERROR(INDEX(POSICOES!$F:$F,MATCH(C311&amp;"#"&amp;ROUND(BV311*1440,0),POSICOES!$R:$R,0))&amp;"/"&amp;INDEX(POSICOES!$G:$G,MATCH(C311&amp;"#"&amp;ROUND(BV311*1440,0),POSICOES!$R:$R,0))&amp;" - "&amp;INDEX(POSICOES!$H:$H,MATCH(C311&amp;"#"&amp;ROUND(BV311*1440,0),POSICOES!$R:$R,0)),""))</f>
        <v/>
      </c>
      <c r="BV311" s="14">
        <f>IF(C311="",0,SUMPRODUCT(MAX((POSICOES!$C$2:$C$3000=C311)*POSICOES!$B$2:$B$3000)))</f>
        <v>0</v>
      </c>
      <c r="BW311" s="7" t="str">
        <f t="shared" ca="1" si="76"/>
        <v/>
      </c>
      <c r="BX311" s="7" t="str">
        <f t="shared" ca="1" si="77"/>
        <v/>
      </c>
      <c r="BY311" s="12"/>
      <c r="BZ311" s="12"/>
      <c r="CA311" s="7" t="str">
        <f>IF(A311="","",IF(COUNTIFS(FRONTEIRA!$B$2:$B$2000,A311,FRONTEIRA!$AA$2:$AA$2000,"Sim")=0,"",ROUND(SUMIFS(FRONTEIRA!$Y$2:$Y$2000,FRONTEIRA!$B$2:$B$2000,A311,FRONTEIRA!$AA$2:$AA$2000,"Sim"),1)))</f>
        <v/>
      </c>
      <c r="CB311" s="7" t="str">
        <f>IF(A311="","",IFERROR(INDEX(FRONTEIRA!$L:$L,MATCH(A311,FRONTEIRA!$B:$B,0)),""))</f>
        <v/>
      </c>
      <c r="CC311" s="7" t="str">
        <f>IF(A311="","",IF(COUNTIFS(OCORRENCIAS!$B$2:$B$2000,A311,OCORRENCIAS!$Z$2:$Z$2000,"Sim")&gt;0,"Sim","Não"))</f>
        <v/>
      </c>
      <c r="CD311" s="7" t="str">
        <f t="shared" si="78"/>
        <v/>
      </c>
      <c r="CE311" s="7"/>
      <c r="CF311" s="7" t="str">
        <f t="shared" ca="1" si="79"/>
        <v xml:space="preserve">Motorista GR; Motorista seguradora; Veículo GR; Checklist; Espelhamento; SMP; Averbação; </v>
      </c>
      <c r="CG311" s="7" t="str">
        <f t="shared" si="80"/>
        <v/>
      </c>
      <c r="CH311" s="7" t="str">
        <f t="shared" si="81"/>
        <v/>
      </c>
      <c r="CI311" s="7" t="str">
        <f t="shared" si="82"/>
        <v>Não</v>
      </c>
      <c r="CJ311" s="7" t="str">
        <f t="shared" si="83"/>
        <v/>
      </c>
      <c r="CK311" s="7"/>
      <c r="CL311" s="7"/>
      <c r="CM311" s="7"/>
      <c r="CN311" s="12"/>
      <c r="CO311" s="7"/>
      <c r="CP311" s="7" t="str">
        <f t="shared" ca="1" si="84"/>
        <v/>
      </c>
    </row>
    <row r="312" spans="1:94" x14ac:dyDescent="0.25">
      <c r="A312" s="7"/>
      <c r="B312" s="12"/>
      <c r="C312" s="7"/>
      <c r="D312" s="7"/>
      <c r="E312" s="7"/>
      <c r="F312" s="7" t="str">
        <f>IF(C312="","",IFERROR(INDEX(VEICULOS!$C:$C,MATCH(C312,VEICULOS!$A:$A,0)),"?")&amp;IF(D312="",""," + "&amp;IFERROR(INDEX(VEICULOS!$C:$C,MATCH(D312,VEICULOS!$A:$A,0)),"?"))&amp;IF(E312="",""," + "&amp;IFERROR(INDEX(VEICULOS!$C:$C,MATCH(E312,VEICULOS!$A:$A,0)),"?")))</f>
        <v/>
      </c>
      <c r="G312" s="7" t="str">
        <f>IF(C312="","",IFERROR(INDEX(VEICULOS!$I:$I,MATCH(C312,VEICULOS!$A:$A,0)),"Não cadastrado"))</f>
        <v/>
      </c>
      <c r="H312" s="7"/>
      <c r="I312" s="7" t="str">
        <f>IF(H312="","",IFERROR(INDEX(MOTORISTAS!$B:$B,MATCH(H312,MOTORISTAS!$A:$A,0)),"Não cadastrado"))</f>
        <v/>
      </c>
      <c r="J312" s="7"/>
      <c r="K312" s="7"/>
      <c r="L312" s="7" t="str">
        <f>IF(K312="","",IFERROR(INDEX(MOTORISTAS!$B:$B,MATCH(K312,MOTORISTAS!$A:$A,0)),"Não cadastrado"))</f>
        <v/>
      </c>
      <c r="M312" s="7" t="str">
        <f>IF(H312="","",IFERROR(INDEX(MOTORISTAS!$AA:$AA,MATCH(H312,MOTORISTAS!$A:$A,0)),"Não cadastrado"))</f>
        <v/>
      </c>
      <c r="N312" s="7" t="str">
        <f>IF(H312="","",IF(COUNTIFS(CONSULTAS!$C$2:$C$2000,H312,CONSULTAS!$E$2:$E$2000,"GR",CONSULTAS!$S$2:$S$2000,"Sim")&gt;0,"Sim","Não"))</f>
        <v/>
      </c>
      <c r="O312" s="7" t="str">
        <f>IF(H312="","",IFERROR(INDEX(CONSULTAS!$L:$L,MATCH(H312&amp;"#GR",CONSULTAS!$T:$T,0)),"—"))</f>
        <v/>
      </c>
      <c r="P312" s="13" t="str">
        <f>IF(H312="","",IFERROR(INDEX(CONSULTAS!$Q:$Q,MATCH(H312&amp;"#GR",CONSULTAS!$T:$T,0)),""))</f>
        <v/>
      </c>
      <c r="Q312" s="7" t="str">
        <f>IF(H312="","",IF(COUNTIFS(CONSULTAS!$C$2:$C$2000,H312,CONSULTAS!$E$2:$E$2000,"Seguradora",CONSULTAS!$S$2:$S$2000,"Sim")&gt;0,"Sim","Não"))</f>
        <v/>
      </c>
      <c r="R312" s="7" t="str">
        <f>IF(H312="","",IFERROR(INDEX(CONSULTAS!$L:$L,MATCH(H312&amp;"#Seguradora",CONSULTAS!$T:$T,0)),"—"))</f>
        <v/>
      </c>
      <c r="S312" s="13" t="str">
        <f>IF(H312="","",IFERROR(INDEX(CONSULTAS!$Q:$Q,MATCH(H312&amp;"#Seguradora",CONSULTAS!$T:$T,0)),""))</f>
        <v/>
      </c>
      <c r="T312" s="10" t="str">
        <f>IF(H312="","",IFERROR(INDEX(CONSULTAS!$N:$N,MATCH(H312&amp;"#GR",CONSULTAS!$T:$T,0)),""))</f>
        <v/>
      </c>
      <c r="U312" s="7" t="str">
        <f>IF(K312="","N/A",IF(AND(COUNTIFS(CONSULTAS!$C$2:$C$2000,K312,CONSULTAS!$E$2:$E$2000,"GR",CONSULTAS!$S$2:$S$2000,"Sim")&gt;0,COUNTIFS(CONSULTAS!$C$2:$C$2000,K312,CONSULTAS!$E$2:$E$2000,"Seguradora",CONSULTAS!$S$2:$S$2000,"Sim")&gt;0),"Sim","Não"))</f>
        <v>N/A</v>
      </c>
      <c r="V312" s="7" t="str">
        <f>IF(C312="","",IFERROR(INDEX(VEICULOS!$X:$X,MATCH(C312,VEICULOS!$A:$A,0)),"Não"))</f>
        <v/>
      </c>
      <c r="W312" s="7"/>
      <c r="X312" s="7"/>
      <c r="Y312" s="7"/>
      <c r="Z312" s="10"/>
      <c r="AA312" s="7"/>
      <c r="AB312" s="10" t="str">
        <f t="shared" si="68"/>
        <v/>
      </c>
      <c r="AC312" s="7">
        <f>IF(OR(Y312="",AB312=""),0,SUMPRODUCT((PGR_REGRAS!$C$2:$C$61=Y312)*(PGR_REGRAS!$D$2:$D$61&lt;=AB312)*(PGR_REGRAS!$E$2:$E$61&gt;=AB312)*(PGR_REGRAS!$C$2:$C$61&lt;&gt;"")*ROW(PGR_REGRAS!$C$2:$C$61)))</f>
        <v>0</v>
      </c>
      <c r="AD312" s="7" t="str">
        <f>IF(AC312=0,IF(Y312="","","Sem regra - consultar seguradora"),INDEX(PGR_REGRAS!$A:$A,AC312))</f>
        <v/>
      </c>
      <c r="AE312" s="7" t="str">
        <f>IF(AC312=0,"",INDEX(PGR_REGRAS!$T:$T,AC312))</f>
        <v/>
      </c>
      <c r="AF312" s="7" t="str">
        <f>IF(AC312=0,"",INDEX(PGR_REGRAS!$I:$I,AC312))</f>
        <v/>
      </c>
      <c r="AG312" s="7" t="str">
        <f>IF(AC312=0,"",INDEX(PGR_REGRAS!$K:$K,AC312))</f>
        <v/>
      </c>
      <c r="AH312" s="7" t="str">
        <f t="shared" si="69"/>
        <v/>
      </c>
      <c r="AI312" s="7"/>
      <c r="AJ312" s="7"/>
      <c r="AK312" s="7"/>
      <c r="AL312" s="7"/>
      <c r="AM312" s="7"/>
      <c r="AN312" s="7"/>
      <c r="AO312" s="13"/>
      <c r="AP312" s="12"/>
      <c r="AQ312" s="12"/>
      <c r="AR312" s="7" t="str">
        <f>IF(C312="","",IFERROR(INDEX(RASTREADORES!$F:$F,MATCH(C312&amp;"#Principal",RASTREADORES!$Y:$Y,0))&amp;" ("&amp;INDEX(RASTREADORES!$G:$G,MATCH(C312&amp;"#Principal",RASTREADORES!$Y:$Y,0))&amp;")","Sem rastreador principal"))</f>
        <v/>
      </c>
      <c r="AS312" s="7" t="str">
        <f>IF(C312="","",IFERROR(INDEX(RASTREADORES!$H:$H,MATCH(C312&amp;"#Principal",RASTREADORES!$Y:$Y,0)),"—"))</f>
        <v/>
      </c>
      <c r="AT312" s="7" t="str">
        <f>IF(C312="","",IFERROR(INDEX(RASTREADORES!$A:$A,MATCH(C312&amp;"#Redundante",RASTREADORES!$Y:$Y,0)),IFERROR(INDEX(RASTREADORES!$A:$A,MATCH(C312&amp;"#Isca retornável",RASTREADORES!$Y:$Y,0)),IFERROR(INDEX(RASTREADORES!$A:$A,MATCH(C312&amp;"#Isca descartável",RASTREADORES!$Y:$Y,0)),"Nenhum"))))</f>
        <v/>
      </c>
      <c r="AU312" s="7" t="str">
        <f>IF(C312="","",IFERROR(INDEX(RASTREADORES!$L:$L,MATCH(C312&amp;"#Principal",RASTREADORES!$Y:$Y,0)),""))</f>
        <v/>
      </c>
      <c r="AV312" s="7" t="str">
        <f>IF(C312="","",IF(COUNTIFS(ESPELHAMENTOS!$B$2:$B$2000,C312,ESPELHAMENTOS!$O$2:$O$2000,"Sim")&gt;0,"Sim","Não"))</f>
        <v/>
      </c>
      <c r="AW312" s="7" t="str">
        <f>IF(C312="","",COUNTIFS(ESPELHAMENTOS!$B$2:$B$2000,C312,ESPELHAMENTOS!$O$2:$O$2000,"Sim"))</f>
        <v/>
      </c>
      <c r="AX312" s="7" t="str">
        <f>IF(C312="","",IF(COUNTIFS(ESPELHAMENTOS!$B$2:$B$2000,C312,ESPELHAMENTOS!$O$2:$O$2000,"Sim",ESPELHAMENTOS!$E$2:$E$2000,"GR transportadora")&gt;0,"Sim","Não"))</f>
        <v/>
      </c>
      <c r="AY312" s="7" t="str">
        <f>IF(OR(AQ312="",C312=""),"",IFERROR(ROUND((AQ312-SUMPRODUCT(MIN((ESPELHAMENTOS!$C$2:$C$2000=A312)*ESPELHAMENTOS!$H$2:$H$2000+(ESPELHAMENTOS!$C$2:$C$2000&lt;&gt;A312)*99999)))*24,1),""))</f>
        <v/>
      </c>
      <c r="AZ312" s="7" t="str">
        <f ca="1">IF(C312="","",IF(COUNTIFS(CHECKLISTS!$B$2:$B$2000,C312,CHECKLISTS!$AH$2:$AH$2000,"Válido",CHECKLISTS!$AG$2:$AG$2000,"&gt;="&amp;INT(IF(AO312="",TODAY(),AO312)))+COUNTIFS(CHECKLISTS!$B$2:$B$2000,C312,CHECKLISTS!$AH$2:$AH$2000,"Vence &lt;=7d",CHECKLISTS!$AG$2:$AG$2000,"&gt;="&amp;INT(IF(AO312="",TODAY(),AO312)))&gt;0,"Sim","Não"))</f>
        <v/>
      </c>
      <c r="BA312" s="13" t="str">
        <f>IF(C312="","",IF(COUNTIFS(CHECKLISTS!$B$2:$B$2000,C312,CHECKLISTS!$AF$2:$AF$2000,"Aprovado")=0,"",SUMPRODUCT(MAX((CHECKLISTS!$B$2:$B$2000=C312)*CHECKLISTS!$AG$2:$AG$2000))))</f>
        <v/>
      </c>
      <c r="BB312" s="7" t="str">
        <f>IF(A312="","",IF(COUNTIFS(SMP!$B$2:$B$2000,A312,SMP!$I$2:$I$2000,"Liberada")+COUNTIFS(SMP!$B$2:$B$2000,A312,SMP!$I$2:$I$2000,"Em andamento")+COUNTIFS(SMP!$B$2:$B$2000,A312,SMP!$I$2:$I$2000,"Finalizada")&gt;0,"Sim","Não"))</f>
        <v/>
      </c>
      <c r="BC312" s="7" t="str">
        <f>IF(A312="","",IFERROR(INDEX(SMP!$A:$A,MATCH(A312,SMP!$B:$B,0)),"—"))</f>
        <v/>
      </c>
      <c r="BD312" s="7" t="str">
        <f>IF(A312="","",IFERROR(INDEX(SMP!$I:$I,MATCH(A312,SMP!$B:$B,0)),"Não aberta"))</f>
        <v/>
      </c>
      <c r="BE312" s="7" t="str">
        <f>IF(A312="","",IFERROR(INDEX(SMP!$D:$D,MATCH(A312,SMP!$B:$B,0)),""))</f>
        <v/>
      </c>
      <c r="BF312" s="7" t="str">
        <f>IF(A312="","",IF(COUNTIFS(AVERBACOES!$B$2:$B$2000,A312,AVERBACOES!$Q$2:$Q$2000,"Averbado completo")+COUNTIFS(AVERBACOES!$B$2:$B$2000,A312,AVERBACOES!$Q$2:$Q$2000,"Averbado CRT")+COUNTIFS(AVERBACOES!$B$2:$B$2000,A312,AVERBACOES!$Q$2:$Q$2000,"Averbado CT-e")+COUNTIFS(AVERBACOES!$B$2:$B$2000,A312,AVERBACOES!$Q$2:$Q$2000,"Averbado MDF-e")+COUNTIFS(AVERBACOES!$B$2:$B$2000,A312,AVERBACOES!$Q$2:$Q$2000,"Averbado pelo embarcador")&gt;0,"Sim","Não"))</f>
        <v/>
      </c>
      <c r="BG312" s="7" t="str">
        <f>IF(A312="","",IFERROR(INDEX(AVERBACOES!$L:$L,MATCH(A312,AVERBACOES!$B:$B,0)),"—"))</f>
        <v/>
      </c>
      <c r="BH312" s="7"/>
      <c r="BI312" s="7"/>
      <c r="BJ312" s="7"/>
      <c r="BK312" s="7"/>
      <c r="BL312" s="7"/>
      <c r="BM312" s="7">
        <f t="shared" si="70"/>
        <v>0</v>
      </c>
      <c r="BN312" s="7" t="str">
        <f t="shared" si="71"/>
        <v/>
      </c>
      <c r="BO312" s="7" t="str">
        <f t="shared" si="72"/>
        <v/>
      </c>
      <c r="BP312" s="7" t="str">
        <f t="shared" si="73"/>
        <v/>
      </c>
      <c r="BQ312" s="7" t="str">
        <f t="shared" si="74"/>
        <v/>
      </c>
      <c r="BR312" s="12"/>
      <c r="BS312" s="7" t="str">
        <f t="shared" si="75"/>
        <v/>
      </c>
      <c r="BT312" s="7" t="str">
        <f>IF(C312="","",IF(BV312=0,"Sem posição registrada",IFERROR(INDEX(POSICOES!$E:$E,MATCH(C312&amp;"#"&amp;ROUND(BV312*1440,0),POSICOES!$R:$R,0)),"?")))</f>
        <v/>
      </c>
      <c r="BU312" s="7" t="str">
        <f>IF(OR(C312="",BV312=0),"",IFERROR(INDEX(POSICOES!$F:$F,MATCH(C312&amp;"#"&amp;ROUND(BV312*1440,0),POSICOES!$R:$R,0))&amp;"/"&amp;INDEX(POSICOES!$G:$G,MATCH(C312&amp;"#"&amp;ROUND(BV312*1440,0),POSICOES!$R:$R,0))&amp;" - "&amp;INDEX(POSICOES!$H:$H,MATCH(C312&amp;"#"&amp;ROUND(BV312*1440,0),POSICOES!$R:$R,0)),""))</f>
        <v/>
      </c>
      <c r="BV312" s="14">
        <f>IF(C312="",0,SUMPRODUCT(MAX((POSICOES!$C$2:$C$3000=C312)*POSICOES!$B$2:$B$3000)))</f>
        <v>0</v>
      </c>
      <c r="BW312" s="7" t="str">
        <f t="shared" ca="1" si="76"/>
        <v/>
      </c>
      <c r="BX312" s="7" t="str">
        <f t="shared" ca="1" si="77"/>
        <v/>
      </c>
      <c r="BY312" s="12"/>
      <c r="BZ312" s="12"/>
      <c r="CA312" s="7" t="str">
        <f>IF(A312="","",IF(COUNTIFS(FRONTEIRA!$B$2:$B$2000,A312,FRONTEIRA!$AA$2:$AA$2000,"Sim")=0,"",ROUND(SUMIFS(FRONTEIRA!$Y$2:$Y$2000,FRONTEIRA!$B$2:$B$2000,A312,FRONTEIRA!$AA$2:$AA$2000,"Sim"),1)))</f>
        <v/>
      </c>
      <c r="CB312" s="7" t="str">
        <f>IF(A312="","",IFERROR(INDEX(FRONTEIRA!$L:$L,MATCH(A312,FRONTEIRA!$B:$B,0)),""))</f>
        <v/>
      </c>
      <c r="CC312" s="7" t="str">
        <f>IF(A312="","",IF(COUNTIFS(OCORRENCIAS!$B$2:$B$2000,A312,OCORRENCIAS!$Z$2:$Z$2000,"Sim")&gt;0,"Sim","Não"))</f>
        <v/>
      </c>
      <c r="CD312" s="7" t="str">
        <f t="shared" si="78"/>
        <v/>
      </c>
      <c r="CE312" s="7"/>
      <c r="CF312" s="7" t="str">
        <f t="shared" ca="1" si="79"/>
        <v xml:space="preserve">Motorista GR; Motorista seguradora; Veículo GR; Checklist; Espelhamento; SMP; Averbação; </v>
      </c>
      <c r="CG312" s="7" t="str">
        <f t="shared" si="80"/>
        <v/>
      </c>
      <c r="CH312" s="7" t="str">
        <f t="shared" si="81"/>
        <v/>
      </c>
      <c r="CI312" s="7" t="str">
        <f t="shared" si="82"/>
        <v>Não</v>
      </c>
      <c r="CJ312" s="7" t="str">
        <f t="shared" si="83"/>
        <v/>
      </c>
      <c r="CK312" s="7"/>
      <c r="CL312" s="7"/>
      <c r="CM312" s="7"/>
      <c r="CN312" s="12"/>
      <c r="CO312" s="7"/>
      <c r="CP312" s="7" t="str">
        <f t="shared" ca="1" si="84"/>
        <v/>
      </c>
    </row>
    <row r="313" spans="1:94" x14ac:dyDescent="0.25">
      <c r="A313" s="7"/>
      <c r="B313" s="12"/>
      <c r="C313" s="7"/>
      <c r="D313" s="7"/>
      <c r="E313" s="7"/>
      <c r="F313" s="7" t="str">
        <f>IF(C313="","",IFERROR(INDEX(VEICULOS!$C:$C,MATCH(C313,VEICULOS!$A:$A,0)),"?")&amp;IF(D313="",""," + "&amp;IFERROR(INDEX(VEICULOS!$C:$C,MATCH(D313,VEICULOS!$A:$A,0)),"?"))&amp;IF(E313="",""," + "&amp;IFERROR(INDEX(VEICULOS!$C:$C,MATCH(E313,VEICULOS!$A:$A,0)),"?")))</f>
        <v/>
      </c>
      <c r="G313" s="7" t="str">
        <f>IF(C313="","",IFERROR(INDEX(VEICULOS!$I:$I,MATCH(C313,VEICULOS!$A:$A,0)),"Não cadastrado"))</f>
        <v/>
      </c>
      <c r="H313" s="7"/>
      <c r="I313" s="7" t="str">
        <f>IF(H313="","",IFERROR(INDEX(MOTORISTAS!$B:$B,MATCH(H313,MOTORISTAS!$A:$A,0)),"Não cadastrado"))</f>
        <v/>
      </c>
      <c r="J313" s="7"/>
      <c r="K313" s="7"/>
      <c r="L313" s="7" t="str">
        <f>IF(K313="","",IFERROR(INDEX(MOTORISTAS!$B:$B,MATCH(K313,MOTORISTAS!$A:$A,0)),"Não cadastrado"))</f>
        <v/>
      </c>
      <c r="M313" s="7" t="str">
        <f>IF(H313="","",IFERROR(INDEX(MOTORISTAS!$AA:$AA,MATCH(H313,MOTORISTAS!$A:$A,0)),"Não cadastrado"))</f>
        <v/>
      </c>
      <c r="N313" s="7" t="str">
        <f>IF(H313="","",IF(COUNTIFS(CONSULTAS!$C$2:$C$2000,H313,CONSULTAS!$E$2:$E$2000,"GR",CONSULTAS!$S$2:$S$2000,"Sim")&gt;0,"Sim","Não"))</f>
        <v/>
      </c>
      <c r="O313" s="7" t="str">
        <f>IF(H313="","",IFERROR(INDEX(CONSULTAS!$L:$L,MATCH(H313&amp;"#GR",CONSULTAS!$T:$T,0)),"—"))</f>
        <v/>
      </c>
      <c r="P313" s="13" t="str">
        <f>IF(H313="","",IFERROR(INDEX(CONSULTAS!$Q:$Q,MATCH(H313&amp;"#GR",CONSULTAS!$T:$T,0)),""))</f>
        <v/>
      </c>
      <c r="Q313" s="7" t="str">
        <f>IF(H313="","",IF(COUNTIFS(CONSULTAS!$C$2:$C$2000,H313,CONSULTAS!$E$2:$E$2000,"Seguradora",CONSULTAS!$S$2:$S$2000,"Sim")&gt;0,"Sim","Não"))</f>
        <v/>
      </c>
      <c r="R313" s="7" t="str">
        <f>IF(H313="","",IFERROR(INDEX(CONSULTAS!$L:$L,MATCH(H313&amp;"#Seguradora",CONSULTAS!$T:$T,0)),"—"))</f>
        <v/>
      </c>
      <c r="S313" s="13" t="str">
        <f>IF(H313="","",IFERROR(INDEX(CONSULTAS!$Q:$Q,MATCH(H313&amp;"#Seguradora",CONSULTAS!$T:$T,0)),""))</f>
        <v/>
      </c>
      <c r="T313" s="10" t="str">
        <f>IF(H313="","",IFERROR(INDEX(CONSULTAS!$N:$N,MATCH(H313&amp;"#GR",CONSULTAS!$T:$T,0)),""))</f>
        <v/>
      </c>
      <c r="U313" s="7" t="str">
        <f>IF(K313="","N/A",IF(AND(COUNTIFS(CONSULTAS!$C$2:$C$2000,K313,CONSULTAS!$E$2:$E$2000,"GR",CONSULTAS!$S$2:$S$2000,"Sim")&gt;0,COUNTIFS(CONSULTAS!$C$2:$C$2000,K313,CONSULTAS!$E$2:$E$2000,"Seguradora",CONSULTAS!$S$2:$S$2000,"Sim")&gt;0),"Sim","Não"))</f>
        <v>N/A</v>
      </c>
      <c r="V313" s="7" t="str">
        <f>IF(C313="","",IFERROR(INDEX(VEICULOS!$X:$X,MATCH(C313,VEICULOS!$A:$A,0)),"Não"))</f>
        <v/>
      </c>
      <c r="W313" s="7"/>
      <c r="X313" s="7"/>
      <c r="Y313" s="7"/>
      <c r="Z313" s="10"/>
      <c r="AA313" s="7"/>
      <c r="AB313" s="10" t="str">
        <f t="shared" si="68"/>
        <v/>
      </c>
      <c r="AC313" s="7">
        <f>IF(OR(Y313="",AB313=""),0,SUMPRODUCT((PGR_REGRAS!$C$2:$C$61=Y313)*(PGR_REGRAS!$D$2:$D$61&lt;=AB313)*(PGR_REGRAS!$E$2:$E$61&gt;=AB313)*(PGR_REGRAS!$C$2:$C$61&lt;&gt;"")*ROW(PGR_REGRAS!$C$2:$C$61)))</f>
        <v>0</v>
      </c>
      <c r="AD313" s="7" t="str">
        <f>IF(AC313=0,IF(Y313="","","Sem regra - consultar seguradora"),INDEX(PGR_REGRAS!$A:$A,AC313))</f>
        <v/>
      </c>
      <c r="AE313" s="7" t="str">
        <f>IF(AC313=0,"",INDEX(PGR_REGRAS!$T:$T,AC313))</f>
        <v/>
      </c>
      <c r="AF313" s="7" t="str">
        <f>IF(AC313=0,"",INDEX(PGR_REGRAS!$I:$I,AC313))</f>
        <v/>
      </c>
      <c r="AG313" s="7" t="str">
        <f>IF(AC313=0,"",INDEX(PGR_REGRAS!$K:$K,AC313))</f>
        <v/>
      </c>
      <c r="AH313" s="7" t="str">
        <f t="shared" si="69"/>
        <v/>
      </c>
      <c r="AI313" s="7"/>
      <c r="AJ313" s="7"/>
      <c r="AK313" s="7"/>
      <c r="AL313" s="7"/>
      <c r="AM313" s="7"/>
      <c r="AN313" s="7"/>
      <c r="AO313" s="13"/>
      <c r="AP313" s="12"/>
      <c r="AQ313" s="12"/>
      <c r="AR313" s="7" t="str">
        <f>IF(C313="","",IFERROR(INDEX(RASTREADORES!$F:$F,MATCH(C313&amp;"#Principal",RASTREADORES!$Y:$Y,0))&amp;" ("&amp;INDEX(RASTREADORES!$G:$G,MATCH(C313&amp;"#Principal",RASTREADORES!$Y:$Y,0))&amp;")","Sem rastreador principal"))</f>
        <v/>
      </c>
      <c r="AS313" s="7" t="str">
        <f>IF(C313="","",IFERROR(INDEX(RASTREADORES!$H:$H,MATCH(C313&amp;"#Principal",RASTREADORES!$Y:$Y,0)),"—"))</f>
        <v/>
      </c>
      <c r="AT313" s="7" t="str">
        <f>IF(C313="","",IFERROR(INDEX(RASTREADORES!$A:$A,MATCH(C313&amp;"#Redundante",RASTREADORES!$Y:$Y,0)),IFERROR(INDEX(RASTREADORES!$A:$A,MATCH(C313&amp;"#Isca retornável",RASTREADORES!$Y:$Y,0)),IFERROR(INDEX(RASTREADORES!$A:$A,MATCH(C313&amp;"#Isca descartável",RASTREADORES!$Y:$Y,0)),"Nenhum"))))</f>
        <v/>
      </c>
      <c r="AU313" s="7" t="str">
        <f>IF(C313="","",IFERROR(INDEX(RASTREADORES!$L:$L,MATCH(C313&amp;"#Principal",RASTREADORES!$Y:$Y,0)),""))</f>
        <v/>
      </c>
      <c r="AV313" s="7" t="str">
        <f>IF(C313="","",IF(COUNTIFS(ESPELHAMENTOS!$B$2:$B$2000,C313,ESPELHAMENTOS!$O$2:$O$2000,"Sim")&gt;0,"Sim","Não"))</f>
        <v/>
      </c>
      <c r="AW313" s="7" t="str">
        <f>IF(C313="","",COUNTIFS(ESPELHAMENTOS!$B$2:$B$2000,C313,ESPELHAMENTOS!$O$2:$O$2000,"Sim"))</f>
        <v/>
      </c>
      <c r="AX313" s="7" t="str">
        <f>IF(C313="","",IF(COUNTIFS(ESPELHAMENTOS!$B$2:$B$2000,C313,ESPELHAMENTOS!$O$2:$O$2000,"Sim",ESPELHAMENTOS!$E$2:$E$2000,"GR transportadora")&gt;0,"Sim","Não"))</f>
        <v/>
      </c>
      <c r="AY313" s="7" t="str">
        <f>IF(OR(AQ313="",C313=""),"",IFERROR(ROUND((AQ313-SUMPRODUCT(MIN((ESPELHAMENTOS!$C$2:$C$2000=A313)*ESPELHAMENTOS!$H$2:$H$2000+(ESPELHAMENTOS!$C$2:$C$2000&lt;&gt;A313)*99999)))*24,1),""))</f>
        <v/>
      </c>
      <c r="AZ313" s="7" t="str">
        <f ca="1">IF(C313="","",IF(COUNTIFS(CHECKLISTS!$B$2:$B$2000,C313,CHECKLISTS!$AH$2:$AH$2000,"Válido",CHECKLISTS!$AG$2:$AG$2000,"&gt;="&amp;INT(IF(AO313="",TODAY(),AO313)))+COUNTIFS(CHECKLISTS!$B$2:$B$2000,C313,CHECKLISTS!$AH$2:$AH$2000,"Vence &lt;=7d",CHECKLISTS!$AG$2:$AG$2000,"&gt;="&amp;INT(IF(AO313="",TODAY(),AO313)))&gt;0,"Sim","Não"))</f>
        <v/>
      </c>
      <c r="BA313" s="13" t="str">
        <f>IF(C313="","",IF(COUNTIFS(CHECKLISTS!$B$2:$B$2000,C313,CHECKLISTS!$AF$2:$AF$2000,"Aprovado")=0,"",SUMPRODUCT(MAX((CHECKLISTS!$B$2:$B$2000=C313)*CHECKLISTS!$AG$2:$AG$2000))))</f>
        <v/>
      </c>
      <c r="BB313" s="7" t="str">
        <f>IF(A313="","",IF(COUNTIFS(SMP!$B$2:$B$2000,A313,SMP!$I$2:$I$2000,"Liberada")+COUNTIFS(SMP!$B$2:$B$2000,A313,SMP!$I$2:$I$2000,"Em andamento")+COUNTIFS(SMP!$B$2:$B$2000,A313,SMP!$I$2:$I$2000,"Finalizada")&gt;0,"Sim","Não"))</f>
        <v/>
      </c>
      <c r="BC313" s="7" t="str">
        <f>IF(A313="","",IFERROR(INDEX(SMP!$A:$A,MATCH(A313,SMP!$B:$B,0)),"—"))</f>
        <v/>
      </c>
      <c r="BD313" s="7" t="str">
        <f>IF(A313="","",IFERROR(INDEX(SMP!$I:$I,MATCH(A313,SMP!$B:$B,0)),"Não aberta"))</f>
        <v/>
      </c>
      <c r="BE313" s="7" t="str">
        <f>IF(A313="","",IFERROR(INDEX(SMP!$D:$D,MATCH(A313,SMP!$B:$B,0)),""))</f>
        <v/>
      </c>
      <c r="BF313" s="7" t="str">
        <f>IF(A313="","",IF(COUNTIFS(AVERBACOES!$B$2:$B$2000,A313,AVERBACOES!$Q$2:$Q$2000,"Averbado completo")+COUNTIFS(AVERBACOES!$B$2:$B$2000,A313,AVERBACOES!$Q$2:$Q$2000,"Averbado CRT")+COUNTIFS(AVERBACOES!$B$2:$B$2000,A313,AVERBACOES!$Q$2:$Q$2000,"Averbado CT-e")+COUNTIFS(AVERBACOES!$B$2:$B$2000,A313,AVERBACOES!$Q$2:$Q$2000,"Averbado MDF-e")+COUNTIFS(AVERBACOES!$B$2:$B$2000,A313,AVERBACOES!$Q$2:$Q$2000,"Averbado pelo embarcador")&gt;0,"Sim","Não"))</f>
        <v/>
      </c>
      <c r="BG313" s="7" t="str">
        <f>IF(A313="","",IFERROR(INDEX(AVERBACOES!$L:$L,MATCH(A313,AVERBACOES!$B:$B,0)),"—"))</f>
        <v/>
      </c>
      <c r="BH313" s="7"/>
      <c r="BI313" s="7"/>
      <c r="BJ313" s="7"/>
      <c r="BK313" s="7"/>
      <c r="BL313" s="7"/>
      <c r="BM313" s="7">
        <f t="shared" si="70"/>
        <v>0</v>
      </c>
      <c r="BN313" s="7" t="str">
        <f t="shared" si="71"/>
        <v/>
      </c>
      <c r="BO313" s="7" t="str">
        <f t="shared" si="72"/>
        <v/>
      </c>
      <c r="BP313" s="7" t="str">
        <f t="shared" si="73"/>
        <v/>
      </c>
      <c r="BQ313" s="7" t="str">
        <f t="shared" si="74"/>
        <v/>
      </c>
      <c r="BR313" s="12"/>
      <c r="BS313" s="7" t="str">
        <f t="shared" si="75"/>
        <v/>
      </c>
      <c r="BT313" s="7" t="str">
        <f>IF(C313="","",IF(BV313=0,"Sem posição registrada",IFERROR(INDEX(POSICOES!$E:$E,MATCH(C313&amp;"#"&amp;ROUND(BV313*1440,0),POSICOES!$R:$R,0)),"?")))</f>
        <v/>
      </c>
      <c r="BU313" s="7" t="str">
        <f>IF(OR(C313="",BV313=0),"",IFERROR(INDEX(POSICOES!$F:$F,MATCH(C313&amp;"#"&amp;ROUND(BV313*1440,0),POSICOES!$R:$R,0))&amp;"/"&amp;INDEX(POSICOES!$G:$G,MATCH(C313&amp;"#"&amp;ROUND(BV313*1440,0),POSICOES!$R:$R,0))&amp;" - "&amp;INDEX(POSICOES!$H:$H,MATCH(C313&amp;"#"&amp;ROUND(BV313*1440,0),POSICOES!$R:$R,0)),""))</f>
        <v/>
      </c>
      <c r="BV313" s="14">
        <f>IF(C313="",0,SUMPRODUCT(MAX((POSICOES!$C$2:$C$3000=C313)*POSICOES!$B$2:$B$3000)))</f>
        <v>0</v>
      </c>
      <c r="BW313" s="7" t="str">
        <f t="shared" ca="1" si="76"/>
        <v/>
      </c>
      <c r="BX313" s="7" t="str">
        <f t="shared" ca="1" si="77"/>
        <v/>
      </c>
      <c r="BY313" s="12"/>
      <c r="BZ313" s="12"/>
      <c r="CA313" s="7" t="str">
        <f>IF(A313="","",IF(COUNTIFS(FRONTEIRA!$B$2:$B$2000,A313,FRONTEIRA!$AA$2:$AA$2000,"Sim")=0,"",ROUND(SUMIFS(FRONTEIRA!$Y$2:$Y$2000,FRONTEIRA!$B$2:$B$2000,A313,FRONTEIRA!$AA$2:$AA$2000,"Sim"),1)))</f>
        <v/>
      </c>
      <c r="CB313" s="7" t="str">
        <f>IF(A313="","",IFERROR(INDEX(FRONTEIRA!$L:$L,MATCH(A313,FRONTEIRA!$B:$B,0)),""))</f>
        <v/>
      </c>
      <c r="CC313" s="7" t="str">
        <f>IF(A313="","",IF(COUNTIFS(OCORRENCIAS!$B$2:$B$2000,A313,OCORRENCIAS!$Z$2:$Z$2000,"Sim")&gt;0,"Sim","Não"))</f>
        <v/>
      </c>
      <c r="CD313" s="7" t="str">
        <f t="shared" si="78"/>
        <v/>
      </c>
      <c r="CE313" s="7"/>
      <c r="CF313" s="7" t="str">
        <f t="shared" ca="1" si="79"/>
        <v xml:space="preserve">Motorista GR; Motorista seguradora; Veículo GR; Checklist; Espelhamento; SMP; Averbação; </v>
      </c>
      <c r="CG313" s="7" t="str">
        <f t="shared" si="80"/>
        <v/>
      </c>
      <c r="CH313" s="7" t="str">
        <f t="shared" si="81"/>
        <v/>
      </c>
      <c r="CI313" s="7" t="str">
        <f t="shared" si="82"/>
        <v>Não</v>
      </c>
      <c r="CJ313" s="7" t="str">
        <f t="shared" si="83"/>
        <v/>
      </c>
      <c r="CK313" s="7"/>
      <c r="CL313" s="7"/>
      <c r="CM313" s="7"/>
      <c r="CN313" s="12"/>
      <c r="CO313" s="7"/>
      <c r="CP313" s="7" t="str">
        <f t="shared" ca="1" si="84"/>
        <v/>
      </c>
    </row>
    <row r="314" spans="1:94" x14ac:dyDescent="0.25">
      <c r="A314" s="7"/>
      <c r="B314" s="12"/>
      <c r="C314" s="7"/>
      <c r="D314" s="7"/>
      <c r="E314" s="7"/>
      <c r="F314" s="7" t="str">
        <f>IF(C314="","",IFERROR(INDEX(VEICULOS!$C:$C,MATCH(C314,VEICULOS!$A:$A,0)),"?")&amp;IF(D314="",""," + "&amp;IFERROR(INDEX(VEICULOS!$C:$C,MATCH(D314,VEICULOS!$A:$A,0)),"?"))&amp;IF(E314="",""," + "&amp;IFERROR(INDEX(VEICULOS!$C:$C,MATCH(E314,VEICULOS!$A:$A,0)),"?")))</f>
        <v/>
      </c>
      <c r="G314" s="7" t="str">
        <f>IF(C314="","",IFERROR(INDEX(VEICULOS!$I:$I,MATCH(C314,VEICULOS!$A:$A,0)),"Não cadastrado"))</f>
        <v/>
      </c>
      <c r="H314" s="7"/>
      <c r="I314" s="7" t="str">
        <f>IF(H314="","",IFERROR(INDEX(MOTORISTAS!$B:$B,MATCH(H314,MOTORISTAS!$A:$A,0)),"Não cadastrado"))</f>
        <v/>
      </c>
      <c r="J314" s="7"/>
      <c r="K314" s="7"/>
      <c r="L314" s="7" t="str">
        <f>IF(K314="","",IFERROR(INDEX(MOTORISTAS!$B:$B,MATCH(K314,MOTORISTAS!$A:$A,0)),"Não cadastrado"))</f>
        <v/>
      </c>
      <c r="M314" s="7" t="str">
        <f>IF(H314="","",IFERROR(INDEX(MOTORISTAS!$AA:$AA,MATCH(H314,MOTORISTAS!$A:$A,0)),"Não cadastrado"))</f>
        <v/>
      </c>
      <c r="N314" s="7" t="str">
        <f>IF(H314="","",IF(COUNTIFS(CONSULTAS!$C$2:$C$2000,H314,CONSULTAS!$E$2:$E$2000,"GR",CONSULTAS!$S$2:$S$2000,"Sim")&gt;0,"Sim","Não"))</f>
        <v/>
      </c>
      <c r="O314" s="7" t="str">
        <f>IF(H314="","",IFERROR(INDEX(CONSULTAS!$L:$L,MATCH(H314&amp;"#GR",CONSULTAS!$T:$T,0)),"—"))</f>
        <v/>
      </c>
      <c r="P314" s="13" t="str">
        <f>IF(H314="","",IFERROR(INDEX(CONSULTAS!$Q:$Q,MATCH(H314&amp;"#GR",CONSULTAS!$T:$T,0)),""))</f>
        <v/>
      </c>
      <c r="Q314" s="7" t="str">
        <f>IF(H314="","",IF(COUNTIFS(CONSULTAS!$C$2:$C$2000,H314,CONSULTAS!$E$2:$E$2000,"Seguradora",CONSULTAS!$S$2:$S$2000,"Sim")&gt;0,"Sim","Não"))</f>
        <v/>
      </c>
      <c r="R314" s="7" t="str">
        <f>IF(H314="","",IFERROR(INDEX(CONSULTAS!$L:$L,MATCH(H314&amp;"#Seguradora",CONSULTAS!$T:$T,0)),"—"))</f>
        <v/>
      </c>
      <c r="S314" s="13" t="str">
        <f>IF(H314="","",IFERROR(INDEX(CONSULTAS!$Q:$Q,MATCH(H314&amp;"#Seguradora",CONSULTAS!$T:$T,0)),""))</f>
        <v/>
      </c>
      <c r="T314" s="10" t="str">
        <f>IF(H314="","",IFERROR(INDEX(CONSULTAS!$N:$N,MATCH(H314&amp;"#GR",CONSULTAS!$T:$T,0)),""))</f>
        <v/>
      </c>
      <c r="U314" s="7" t="str">
        <f>IF(K314="","N/A",IF(AND(COUNTIFS(CONSULTAS!$C$2:$C$2000,K314,CONSULTAS!$E$2:$E$2000,"GR",CONSULTAS!$S$2:$S$2000,"Sim")&gt;0,COUNTIFS(CONSULTAS!$C$2:$C$2000,K314,CONSULTAS!$E$2:$E$2000,"Seguradora",CONSULTAS!$S$2:$S$2000,"Sim")&gt;0),"Sim","Não"))</f>
        <v>N/A</v>
      </c>
      <c r="V314" s="7" t="str">
        <f>IF(C314="","",IFERROR(INDEX(VEICULOS!$X:$X,MATCH(C314,VEICULOS!$A:$A,0)),"Não"))</f>
        <v/>
      </c>
      <c r="W314" s="7"/>
      <c r="X314" s="7"/>
      <c r="Y314" s="7"/>
      <c r="Z314" s="10"/>
      <c r="AA314" s="7"/>
      <c r="AB314" s="10" t="str">
        <f t="shared" si="68"/>
        <v/>
      </c>
      <c r="AC314" s="7">
        <f>IF(OR(Y314="",AB314=""),0,SUMPRODUCT((PGR_REGRAS!$C$2:$C$61=Y314)*(PGR_REGRAS!$D$2:$D$61&lt;=AB314)*(PGR_REGRAS!$E$2:$E$61&gt;=AB314)*(PGR_REGRAS!$C$2:$C$61&lt;&gt;"")*ROW(PGR_REGRAS!$C$2:$C$61)))</f>
        <v>0</v>
      </c>
      <c r="AD314" s="7" t="str">
        <f>IF(AC314=0,IF(Y314="","","Sem regra - consultar seguradora"),INDEX(PGR_REGRAS!$A:$A,AC314))</f>
        <v/>
      </c>
      <c r="AE314" s="7" t="str">
        <f>IF(AC314=0,"",INDEX(PGR_REGRAS!$T:$T,AC314))</f>
        <v/>
      </c>
      <c r="AF314" s="7" t="str">
        <f>IF(AC314=0,"",INDEX(PGR_REGRAS!$I:$I,AC314))</f>
        <v/>
      </c>
      <c r="AG314" s="7" t="str">
        <f>IF(AC314=0,"",INDEX(PGR_REGRAS!$K:$K,AC314))</f>
        <v/>
      </c>
      <c r="AH314" s="7" t="str">
        <f t="shared" si="69"/>
        <v/>
      </c>
      <c r="AI314" s="7"/>
      <c r="AJ314" s="7"/>
      <c r="AK314" s="7"/>
      <c r="AL314" s="7"/>
      <c r="AM314" s="7"/>
      <c r="AN314" s="7"/>
      <c r="AO314" s="13"/>
      <c r="AP314" s="12"/>
      <c r="AQ314" s="12"/>
      <c r="AR314" s="7" t="str">
        <f>IF(C314="","",IFERROR(INDEX(RASTREADORES!$F:$F,MATCH(C314&amp;"#Principal",RASTREADORES!$Y:$Y,0))&amp;" ("&amp;INDEX(RASTREADORES!$G:$G,MATCH(C314&amp;"#Principal",RASTREADORES!$Y:$Y,0))&amp;")","Sem rastreador principal"))</f>
        <v/>
      </c>
      <c r="AS314" s="7" t="str">
        <f>IF(C314="","",IFERROR(INDEX(RASTREADORES!$H:$H,MATCH(C314&amp;"#Principal",RASTREADORES!$Y:$Y,0)),"—"))</f>
        <v/>
      </c>
      <c r="AT314" s="7" t="str">
        <f>IF(C314="","",IFERROR(INDEX(RASTREADORES!$A:$A,MATCH(C314&amp;"#Redundante",RASTREADORES!$Y:$Y,0)),IFERROR(INDEX(RASTREADORES!$A:$A,MATCH(C314&amp;"#Isca retornável",RASTREADORES!$Y:$Y,0)),IFERROR(INDEX(RASTREADORES!$A:$A,MATCH(C314&amp;"#Isca descartável",RASTREADORES!$Y:$Y,0)),"Nenhum"))))</f>
        <v/>
      </c>
      <c r="AU314" s="7" t="str">
        <f>IF(C314="","",IFERROR(INDEX(RASTREADORES!$L:$L,MATCH(C314&amp;"#Principal",RASTREADORES!$Y:$Y,0)),""))</f>
        <v/>
      </c>
      <c r="AV314" s="7" t="str">
        <f>IF(C314="","",IF(COUNTIFS(ESPELHAMENTOS!$B$2:$B$2000,C314,ESPELHAMENTOS!$O$2:$O$2000,"Sim")&gt;0,"Sim","Não"))</f>
        <v/>
      </c>
      <c r="AW314" s="7" t="str">
        <f>IF(C314="","",COUNTIFS(ESPELHAMENTOS!$B$2:$B$2000,C314,ESPELHAMENTOS!$O$2:$O$2000,"Sim"))</f>
        <v/>
      </c>
      <c r="AX314" s="7" t="str">
        <f>IF(C314="","",IF(COUNTIFS(ESPELHAMENTOS!$B$2:$B$2000,C314,ESPELHAMENTOS!$O$2:$O$2000,"Sim",ESPELHAMENTOS!$E$2:$E$2000,"GR transportadora")&gt;0,"Sim","Não"))</f>
        <v/>
      </c>
      <c r="AY314" s="7" t="str">
        <f>IF(OR(AQ314="",C314=""),"",IFERROR(ROUND((AQ314-SUMPRODUCT(MIN((ESPELHAMENTOS!$C$2:$C$2000=A314)*ESPELHAMENTOS!$H$2:$H$2000+(ESPELHAMENTOS!$C$2:$C$2000&lt;&gt;A314)*99999)))*24,1),""))</f>
        <v/>
      </c>
      <c r="AZ314" s="7" t="str">
        <f ca="1">IF(C314="","",IF(COUNTIFS(CHECKLISTS!$B$2:$B$2000,C314,CHECKLISTS!$AH$2:$AH$2000,"Válido",CHECKLISTS!$AG$2:$AG$2000,"&gt;="&amp;INT(IF(AO314="",TODAY(),AO314)))+COUNTIFS(CHECKLISTS!$B$2:$B$2000,C314,CHECKLISTS!$AH$2:$AH$2000,"Vence &lt;=7d",CHECKLISTS!$AG$2:$AG$2000,"&gt;="&amp;INT(IF(AO314="",TODAY(),AO314)))&gt;0,"Sim","Não"))</f>
        <v/>
      </c>
      <c r="BA314" s="13" t="str">
        <f>IF(C314="","",IF(COUNTIFS(CHECKLISTS!$B$2:$B$2000,C314,CHECKLISTS!$AF$2:$AF$2000,"Aprovado")=0,"",SUMPRODUCT(MAX((CHECKLISTS!$B$2:$B$2000=C314)*CHECKLISTS!$AG$2:$AG$2000))))</f>
        <v/>
      </c>
      <c r="BB314" s="7" t="str">
        <f>IF(A314="","",IF(COUNTIFS(SMP!$B$2:$B$2000,A314,SMP!$I$2:$I$2000,"Liberada")+COUNTIFS(SMP!$B$2:$B$2000,A314,SMP!$I$2:$I$2000,"Em andamento")+COUNTIFS(SMP!$B$2:$B$2000,A314,SMP!$I$2:$I$2000,"Finalizada")&gt;0,"Sim","Não"))</f>
        <v/>
      </c>
      <c r="BC314" s="7" t="str">
        <f>IF(A314="","",IFERROR(INDEX(SMP!$A:$A,MATCH(A314,SMP!$B:$B,0)),"—"))</f>
        <v/>
      </c>
      <c r="BD314" s="7" t="str">
        <f>IF(A314="","",IFERROR(INDEX(SMP!$I:$I,MATCH(A314,SMP!$B:$B,0)),"Não aberta"))</f>
        <v/>
      </c>
      <c r="BE314" s="7" t="str">
        <f>IF(A314="","",IFERROR(INDEX(SMP!$D:$D,MATCH(A314,SMP!$B:$B,0)),""))</f>
        <v/>
      </c>
      <c r="BF314" s="7" t="str">
        <f>IF(A314="","",IF(COUNTIFS(AVERBACOES!$B$2:$B$2000,A314,AVERBACOES!$Q$2:$Q$2000,"Averbado completo")+COUNTIFS(AVERBACOES!$B$2:$B$2000,A314,AVERBACOES!$Q$2:$Q$2000,"Averbado CRT")+COUNTIFS(AVERBACOES!$B$2:$B$2000,A314,AVERBACOES!$Q$2:$Q$2000,"Averbado CT-e")+COUNTIFS(AVERBACOES!$B$2:$B$2000,A314,AVERBACOES!$Q$2:$Q$2000,"Averbado MDF-e")+COUNTIFS(AVERBACOES!$B$2:$B$2000,A314,AVERBACOES!$Q$2:$Q$2000,"Averbado pelo embarcador")&gt;0,"Sim","Não"))</f>
        <v/>
      </c>
      <c r="BG314" s="7" t="str">
        <f>IF(A314="","",IFERROR(INDEX(AVERBACOES!$L:$L,MATCH(A314,AVERBACOES!$B:$B,0)),"—"))</f>
        <v/>
      </c>
      <c r="BH314" s="7"/>
      <c r="BI314" s="7"/>
      <c r="BJ314" s="7"/>
      <c r="BK314" s="7"/>
      <c r="BL314" s="7"/>
      <c r="BM314" s="7">
        <f t="shared" si="70"/>
        <v>0</v>
      </c>
      <c r="BN314" s="7" t="str">
        <f t="shared" si="71"/>
        <v/>
      </c>
      <c r="BO314" s="7" t="str">
        <f t="shared" si="72"/>
        <v/>
      </c>
      <c r="BP314" s="7" t="str">
        <f t="shared" si="73"/>
        <v/>
      </c>
      <c r="BQ314" s="7" t="str">
        <f t="shared" si="74"/>
        <v/>
      </c>
      <c r="BR314" s="12"/>
      <c r="BS314" s="7" t="str">
        <f t="shared" si="75"/>
        <v/>
      </c>
      <c r="BT314" s="7" t="str">
        <f>IF(C314="","",IF(BV314=0,"Sem posição registrada",IFERROR(INDEX(POSICOES!$E:$E,MATCH(C314&amp;"#"&amp;ROUND(BV314*1440,0),POSICOES!$R:$R,0)),"?")))</f>
        <v/>
      </c>
      <c r="BU314" s="7" t="str">
        <f>IF(OR(C314="",BV314=0),"",IFERROR(INDEX(POSICOES!$F:$F,MATCH(C314&amp;"#"&amp;ROUND(BV314*1440,0),POSICOES!$R:$R,0))&amp;"/"&amp;INDEX(POSICOES!$G:$G,MATCH(C314&amp;"#"&amp;ROUND(BV314*1440,0),POSICOES!$R:$R,0))&amp;" - "&amp;INDEX(POSICOES!$H:$H,MATCH(C314&amp;"#"&amp;ROUND(BV314*1440,0),POSICOES!$R:$R,0)),""))</f>
        <v/>
      </c>
      <c r="BV314" s="14">
        <f>IF(C314="",0,SUMPRODUCT(MAX((POSICOES!$C$2:$C$3000=C314)*POSICOES!$B$2:$B$3000)))</f>
        <v>0</v>
      </c>
      <c r="BW314" s="7" t="str">
        <f t="shared" ca="1" si="76"/>
        <v/>
      </c>
      <c r="BX314" s="7" t="str">
        <f t="shared" ca="1" si="77"/>
        <v/>
      </c>
      <c r="BY314" s="12"/>
      <c r="BZ314" s="12"/>
      <c r="CA314" s="7" t="str">
        <f>IF(A314="","",IF(COUNTIFS(FRONTEIRA!$B$2:$B$2000,A314,FRONTEIRA!$AA$2:$AA$2000,"Sim")=0,"",ROUND(SUMIFS(FRONTEIRA!$Y$2:$Y$2000,FRONTEIRA!$B$2:$B$2000,A314,FRONTEIRA!$AA$2:$AA$2000,"Sim"),1)))</f>
        <v/>
      </c>
      <c r="CB314" s="7" t="str">
        <f>IF(A314="","",IFERROR(INDEX(FRONTEIRA!$L:$L,MATCH(A314,FRONTEIRA!$B:$B,0)),""))</f>
        <v/>
      </c>
      <c r="CC314" s="7" t="str">
        <f>IF(A314="","",IF(COUNTIFS(OCORRENCIAS!$B$2:$B$2000,A314,OCORRENCIAS!$Z$2:$Z$2000,"Sim")&gt;0,"Sim","Não"))</f>
        <v/>
      </c>
      <c r="CD314" s="7" t="str">
        <f t="shared" si="78"/>
        <v/>
      </c>
      <c r="CE314" s="7"/>
      <c r="CF314" s="7" t="str">
        <f t="shared" ca="1" si="79"/>
        <v xml:space="preserve">Motorista GR; Motorista seguradora; Veículo GR; Checklist; Espelhamento; SMP; Averbação; </v>
      </c>
      <c r="CG314" s="7" t="str">
        <f t="shared" si="80"/>
        <v/>
      </c>
      <c r="CH314" s="7" t="str">
        <f t="shared" si="81"/>
        <v/>
      </c>
      <c r="CI314" s="7" t="str">
        <f t="shared" si="82"/>
        <v>Não</v>
      </c>
      <c r="CJ314" s="7" t="str">
        <f t="shared" si="83"/>
        <v/>
      </c>
      <c r="CK314" s="7"/>
      <c r="CL314" s="7"/>
      <c r="CM314" s="7"/>
      <c r="CN314" s="12"/>
      <c r="CO314" s="7"/>
      <c r="CP314" s="7" t="str">
        <f t="shared" ca="1" si="84"/>
        <v/>
      </c>
    </row>
    <row r="315" spans="1:94" x14ac:dyDescent="0.25">
      <c r="A315" s="7"/>
      <c r="B315" s="12"/>
      <c r="C315" s="7"/>
      <c r="D315" s="7"/>
      <c r="E315" s="7"/>
      <c r="F315" s="7" t="str">
        <f>IF(C315="","",IFERROR(INDEX(VEICULOS!$C:$C,MATCH(C315,VEICULOS!$A:$A,0)),"?")&amp;IF(D315="",""," + "&amp;IFERROR(INDEX(VEICULOS!$C:$C,MATCH(D315,VEICULOS!$A:$A,0)),"?"))&amp;IF(E315="",""," + "&amp;IFERROR(INDEX(VEICULOS!$C:$C,MATCH(E315,VEICULOS!$A:$A,0)),"?")))</f>
        <v/>
      </c>
      <c r="G315" s="7" t="str">
        <f>IF(C315="","",IFERROR(INDEX(VEICULOS!$I:$I,MATCH(C315,VEICULOS!$A:$A,0)),"Não cadastrado"))</f>
        <v/>
      </c>
      <c r="H315" s="7"/>
      <c r="I315" s="7" t="str">
        <f>IF(H315="","",IFERROR(INDEX(MOTORISTAS!$B:$B,MATCH(H315,MOTORISTAS!$A:$A,0)),"Não cadastrado"))</f>
        <v/>
      </c>
      <c r="J315" s="7"/>
      <c r="K315" s="7"/>
      <c r="L315" s="7" t="str">
        <f>IF(K315="","",IFERROR(INDEX(MOTORISTAS!$B:$B,MATCH(K315,MOTORISTAS!$A:$A,0)),"Não cadastrado"))</f>
        <v/>
      </c>
      <c r="M315" s="7" t="str">
        <f>IF(H315="","",IFERROR(INDEX(MOTORISTAS!$AA:$AA,MATCH(H315,MOTORISTAS!$A:$A,0)),"Não cadastrado"))</f>
        <v/>
      </c>
      <c r="N315" s="7" t="str">
        <f>IF(H315="","",IF(COUNTIFS(CONSULTAS!$C$2:$C$2000,H315,CONSULTAS!$E$2:$E$2000,"GR",CONSULTAS!$S$2:$S$2000,"Sim")&gt;0,"Sim","Não"))</f>
        <v/>
      </c>
      <c r="O315" s="7" t="str">
        <f>IF(H315="","",IFERROR(INDEX(CONSULTAS!$L:$L,MATCH(H315&amp;"#GR",CONSULTAS!$T:$T,0)),"—"))</f>
        <v/>
      </c>
      <c r="P315" s="13" t="str">
        <f>IF(H315="","",IFERROR(INDEX(CONSULTAS!$Q:$Q,MATCH(H315&amp;"#GR",CONSULTAS!$T:$T,0)),""))</f>
        <v/>
      </c>
      <c r="Q315" s="7" t="str">
        <f>IF(H315="","",IF(COUNTIFS(CONSULTAS!$C$2:$C$2000,H315,CONSULTAS!$E$2:$E$2000,"Seguradora",CONSULTAS!$S$2:$S$2000,"Sim")&gt;0,"Sim","Não"))</f>
        <v/>
      </c>
      <c r="R315" s="7" t="str">
        <f>IF(H315="","",IFERROR(INDEX(CONSULTAS!$L:$L,MATCH(H315&amp;"#Seguradora",CONSULTAS!$T:$T,0)),"—"))</f>
        <v/>
      </c>
      <c r="S315" s="13" t="str">
        <f>IF(H315="","",IFERROR(INDEX(CONSULTAS!$Q:$Q,MATCH(H315&amp;"#Seguradora",CONSULTAS!$T:$T,0)),""))</f>
        <v/>
      </c>
      <c r="T315" s="10" t="str">
        <f>IF(H315="","",IFERROR(INDEX(CONSULTAS!$N:$N,MATCH(H315&amp;"#GR",CONSULTAS!$T:$T,0)),""))</f>
        <v/>
      </c>
      <c r="U315" s="7" t="str">
        <f>IF(K315="","N/A",IF(AND(COUNTIFS(CONSULTAS!$C$2:$C$2000,K315,CONSULTAS!$E$2:$E$2000,"GR",CONSULTAS!$S$2:$S$2000,"Sim")&gt;0,COUNTIFS(CONSULTAS!$C$2:$C$2000,K315,CONSULTAS!$E$2:$E$2000,"Seguradora",CONSULTAS!$S$2:$S$2000,"Sim")&gt;0),"Sim","Não"))</f>
        <v>N/A</v>
      </c>
      <c r="V315" s="7" t="str">
        <f>IF(C315="","",IFERROR(INDEX(VEICULOS!$X:$X,MATCH(C315,VEICULOS!$A:$A,0)),"Não"))</f>
        <v/>
      </c>
      <c r="W315" s="7"/>
      <c r="X315" s="7"/>
      <c r="Y315" s="7"/>
      <c r="Z315" s="10"/>
      <c r="AA315" s="7"/>
      <c r="AB315" s="10" t="str">
        <f t="shared" si="68"/>
        <v/>
      </c>
      <c r="AC315" s="7">
        <f>IF(OR(Y315="",AB315=""),0,SUMPRODUCT((PGR_REGRAS!$C$2:$C$61=Y315)*(PGR_REGRAS!$D$2:$D$61&lt;=AB315)*(PGR_REGRAS!$E$2:$E$61&gt;=AB315)*(PGR_REGRAS!$C$2:$C$61&lt;&gt;"")*ROW(PGR_REGRAS!$C$2:$C$61)))</f>
        <v>0</v>
      </c>
      <c r="AD315" s="7" t="str">
        <f>IF(AC315=0,IF(Y315="","","Sem regra - consultar seguradora"),INDEX(PGR_REGRAS!$A:$A,AC315))</f>
        <v/>
      </c>
      <c r="AE315" s="7" t="str">
        <f>IF(AC315=0,"",INDEX(PGR_REGRAS!$T:$T,AC315))</f>
        <v/>
      </c>
      <c r="AF315" s="7" t="str">
        <f>IF(AC315=0,"",INDEX(PGR_REGRAS!$I:$I,AC315))</f>
        <v/>
      </c>
      <c r="AG315" s="7" t="str">
        <f>IF(AC315=0,"",INDEX(PGR_REGRAS!$K:$K,AC315))</f>
        <v/>
      </c>
      <c r="AH315" s="7" t="str">
        <f t="shared" si="69"/>
        <v/>
      </c>
      <c r="AI315" s="7"/>
      <c r="AJ315" s="7"/>
      <c r="AK315" s="7"/>
      <c r="AL315" s="7"/>
      <c r="AM315" s="7"/>
      <c r="AN315" s="7"/>
      <c r="AO315" s="13"/>
      <c r="AP315" s="12"/>
      <c r="AQ315" s="12"/>
      <c r="AR315" s="7" t="str">
        <f>IF(C315="","",IFERROR(INDEX(RASTREADORES!$F:$F,MATCH(C315&amp;"#Principal",RASTREADORES!$Y:$Y,0))&amp;" ("&amp;INDEX(RASTREADORES!$G:$G,MATCH(C315&amp;"#Principal",RASTREADORES!$Y:$Y,0))&amp;")","Sem rastreador principal"))</f>
        <v/>
      </c>
      <c r="AS315" s="7" t="str">
        <f>IF(C315="","",IFERROR(INDEX(RASTREADORES!$H:$H,MATCH(C315&amp;"#Principal",RASTREADORES!$Y:$Y,0)),"—"))</f>
        <v/>
      </c>
      <c r="AT315" s="7" t="str">
        <f>IF(C315="","",IFERROR(INDEX(RASTREADORES!$A:$A,MATCH(C315&amp;"#Redundante",RASTREADORES!$Y:$Y,0)),IFERROR(INDEX(RASTREADORES!$A:$A,MATCH(C315&amp;"#Isca retornável",RASTREADORES!$Y:$Y,0)),IFERROR(INDEX(RASTREADORES!$A:$A,MATCH(C315&amp;"#Isca descartável",RASTREADORES!$Y:$Y,0)),"Nenhum"))))</f>
        <v/>
      </c>
      <c r="AU315" s="7" t="str">
        <f>IF(C315="","",IFERROR(INDEX(RASTREADORES!$L:$L,MATCH(C315&amp;"#Principal",RASTREADORES!$Y:$Y,0)),""))</f>
        <v/>
      </c>
      <c r="AV315" s="7" t="str">
        <f>IF(C315="","",IF(COUNTIFS(ESPELHAMENTOS!$B$2:$B$2000,C315,ESPELHAMENTOS!$O$2:$O$2000,"Sim")&gt;0,"Sim","Não"))</f>
        <v/>
      </c>
      <c r="AW315" s="7" t="str">
        <f>IF(C315="","",COUNTIFS(ESPELHAMENTOS!$B$2:$B$2000,C315,ESPELHAMENTOS!$O$2:$O$2000,"Sim"))</f>
        <v/>
      </c>
      <c r="AX315" s="7" t="str">
        <f>IF(C315="","",IF(COUNTIFS(ESPELHAMENTOS!$B$2:$B$2000,C315,ESPELHAMENTOS!$O$2:$O$2000,"Sim",ESPELHAMENTOS!$E$2:$E$2000,"GR transportadora")&gt;0,"Sim","Não"))</f>
        <v/>
      </c>
      <c r="AY315" s="7" t="str">
        <f>IF(OR(AQ315="",C315=""),"",IFERROR(ROUND((AQ315-SUMPRODUCT(MIN((ESPELHAMENTOS!$C$2:$C$2000=A315)*ESPELHAMENTOS!$H$2:$H$2000+(ESPELHAMENTOS!$C$2:$C$2000&lt;&gt;A315)*99999)))*24,1),""))</f>
        <v/>
      </c>
      <c r="AZ315" s="7" t="str">
        <f ca="1">IF(C315="","",IF(COUNTIFS(CHECKLISTS!$B$2:$B$2000,C315,CHECKLISTS!$AH$2:$AH$2000,"Válido",CHECKLISTS!$AG$2:$AG$2000,"&gt;="&amp;INT(IF(AO315="",TODAY(),AO315)))+COUNTIFS(CHECKLISTS!$B$2:$B$2000,C315,CHECKLISTS!$AH$2:$AH$2000,"Vence &lt;=7d",CHECKLISTS!$AG$2:$AG$2000,"&gt;="&amp;INT(IF(AO315="",TODAY(),AO315)))&gt;0,"Sim","Não"))</f>
        <v/>
      </c>
      <c r="BA315" s="13" t="str">
        <f>IF(C315="","",IF(COUNTIFS(CHECKLISTS!$B$2:$B$2000,C315,CHECKLISTS!$AF$2:$AF$2000,"Aprovado")=0,"",SUMPRODUCT(MAX((CHECKLISTS!$B$2:$B$2000=C315)*CHECKLISTS!$AG$2:$AG$2000))))</f>
        <v/>
      </c>
      <c r="BB315" s="7" t="str">
        <f>IF(A315="","",IF(COUNTIFS(SMP!$B$2:$B$2000,A315,SMP!$I$2:$I$2000,"Liberada")+COUNTIFS(SMP!$B$2:$B$2000,A315,SMP!$I$2:$I$2000,"Em andamento")+COUNTIFS(SMP!$B$2:$B$2000,A315,SMP!$I$2:$I$2000,"Finalizada")&gt;0,"Sim","Não"))</f>
        <v/>
      </c>
      <c r="BC315" s="7" t="str">
        <f>IF(A315="","",IFERROR(INDEX(SMP!$A:$A,MATCH(A315,SMP!$B:$B,0)),"—"))</f>
        <v/>
      </c>
      <c r="BD315" s="7" t="str">
        <f>IF(A315="","",IFERROR(INDEX(SMP!$I:$I,MATCH(A315,SMP!$B:$B,0)),"Não aberta"))</f>
        <v/>
      </c>
      <c r="BE315" s="7" t="str">
        <f>IF(A315="","",IFERROR(INDEX(SMP!$D:$D,MATCH(A315,SMP!$B:$B,0)),""))</f>
        <v/>
      </c>
      <c r="BF315" s="7" t="str">
        <f>IF(A315="","",IF(COUNTIFS(AVERBACOES!$B$2:$B$2000,A315,AVERBACOES!$Q$2:$Q$2000,"Averbado completo")+COUNTIFS(AVERBACOES!$B$2:$B$2000,A315,AVERBACOES!$Q$2:$Q$2000,"Averbado CRT")+COUNTIFS(AVERBACOES!$B$2:$B$2000,A315,AVERBACOES!$Q$2:$Q$2000,"Averbado CT-e")+COUNTIFS(AVERBACOES!$B$2:$B$2000,A315,AVERBACOES!$Q$2:$Q$2000,"Averbado MDF-e")+COUNTIFS(AVERBACOES!$B$2:$B$2000,A315,AVERBACOES!$Q$2:$Q$2000,"Averbado pelo embarcador")&gt;0,"Sim","Não"))</f>
        <v/>
      </c>
      <c r="BG315" s="7" t="str">
        <f>IF(A315="","",IFERROR(INDEX(AVERBACOES!$L:$L,MATCH(A315,AVERBACOES!$B:$B,0)),"—"))</f>
        <v/>
      </c>
      <c r="BH315" s="7"/>
      <c r="BI315" s="7"/>
      <c r="BJ315" s="7"/>
      <c r="BK315" s="7"/>
      <c r="BL315" s="7"/>
      <c r="BM315" s="7">
        <f t="shared" si="70"/>
        <v>0</v>
      </c>
      <c r="BN315" s="7" t="str">
        <f t="shared" si="71"/>
        <v/>
      </c>
      <c r="BO315" s="7" t="str">
        <f t="shared" si="72"/>
        <v/>
      </c>
      <c r="BP315" s="7" t="str">
        <f t="shared" si="73"/>
        <v/>
      </c>
      <c r="BQ315" s="7" t="str">
        <f t="shared" si="74"/>
        <v/>
      </c>
      <c r="BR315" s="12"/>
      <c r="BS315" s="7" t="str">
        <f t="shared" si="75"/>
        <v/>
      </c>
      <c r="BT315" s="7" t="str">
        <f>IF(C315="","",IF(BV315=0,"Sem posição registrada",IFERROR(INDEX(POSICOES!$E:$E,MATCH(C315&amp;"#"&amp;ROUND(BV315*1440,0),POSICOES!$R:$R,0)),"?")))</f>
        <v/>
      </c>
      <c r="BU315" s="7" t="str">
        <f>IF(OR(C315="",BV315=0),"",IFERROR(INDEX(POSICOES!$F:$F,MATCH(C315&amp;"#"&amp;ROUND(BV315*1440,0),POSICOES!$R:$R,0))&amp;"/"&amp;INDEX(POSICOES!$G:$G,MATCH(C315&amp;"#"&amp;ROUND(BV315*1440,0),POSICOES!$R:$R,0))&amp;" - "&amp;INDEX(POSICOES!$H:$H,MATCH(C315&amp;"#"&amp;ROUND(BV315*1440,0),POSICOES!$R:$R,0)),""))</f>
        <v/>
      </c>
      <c r="BV315" s="14">
        <f>IF(C315="",0,SUMPRODUCT(MAX((POSICOES!$C$2:$C$3000=C315)*POSICOES!$B$2:$B$3000)))</f>
        <v>0</v>
      </c>
      <c r="BW315" s="7" t="str">
        <f t="shared" ca="1" si="76"/>
        <v/>
      </c>
      <c r="BX315" s="7" t="str">
        <f t="shared" ca="1" si="77"/>
        <v/>
      </c>
      <c r="BY315" s="12"/>
      <c r="BZ315" s="12"/>
      <c r="CA315" s="7" t="str">
        <f>IF(A315="","",IF(COUNTIFS(FRONTEIRA!$B$2:$B$2000,A315,FRONTEIRA!$AA$2:$AA$2000,"Sim")=0,"",ROUND(SUMIFS(FRONTEIRA!$Y$2:$Y$2000,FRONTEIRA!$B$2:$B$2000,A315,FRONTEIRA!$AA$2:$AA$2000,"Sim"),1)))</f>
        <v/>
      </c>
      <c r="CB315" s="7" t="str">
        <f>IF(A315="","",IFERROR(INDEX(FRONTEIRA!$L:$L,MATCH(A315,FRONTEIRA!$B:$B,0)),""))</f>
        <v/>
      </c>
      <c r="CC315" s="7" t="str">
        <f>IF(A315="","",IF(COUNTIFS(OCORRENCIAS!$B$2:$B$2000,A315,OCORRENCIAS!$Z$2:$Z$2000,"Sim")&gt;0,"Sim","Não"))</f>
        <v/>
      </c>
      <c r="CD315" s="7" t="str">
        <f t="shared" si="78"/>
        <v/>
      </c>
      <c r="CE315" s="7"/>
      <c r="CF315" s="7" t="str">
        <f t="shared" ca="1" si="79"/>
        <v xml:space="preserve">Motorista GR; Motorista seguradora; Veículo GR; Checklist; Espelhamento; SMP; Averbação; </v>
      </c>
      <c r="CG315" s="7" t="str">
        <f t="shared" si="80"/>
        <v/>
      </c>
      <c r="CH315" s="7" t="str">
        <f t="shared" si="81"/>
        <v/>
      </c>
      <c r="CI315" s="7" t="str">
        <f t="shared" si="82"/>
        <v>Não</v>
      </c>
      <c r="CJ315" s="7" t="str">
        <f t="shared" si="83"/>
        <v/>
      </c>
      <c r="CK315" s="7"/>
      <c r="CL315" s="7"/>
      <c r="CM315" s="7"/>
      <c r="CN315" s="12"/>
      <c r="CO315" s="7"/>
      <c r="CP315" s="7" t="str">
        <f t="shared" ca="1" si="84"/>
        <v/>
      </c>
    </row>
    <row r="316" spans="1:94" x14ac:dyDescent="0.25">
      <c r="A316" s="7"/>
      <c r="B316" s="12"/>
      <c r="C316" s="7"/>
      <c r="D316" s="7"/>
      <c r="E316" s="7"/>
      <c r="F316" s="7" t="str">
        <f>IF(C316="","",IFERROR(INDEX(VEICULOS!$C:$C,MATCH(C316,VEICULOS!$A:$A,0)),"?")&amp;IF(D316="",""," + "&amp;IFERROR(INDEX(VEICULOS!$C:$C,MATCH(D316,VEICULOS!$A:$A,0)),"?"))&amp;IF(E316="",""," + "&amp;IFERROR(INDEX(VEICULOS!$C:$C,MATCH(E316,VEICULOS!$A:$A,0)),"?")))</f>
        <v/>
      </c>
      <c r="G316" s="7" t="str">
        <f>IF(C316="","",IFERROR(INDEX(VEICULOS!$I:$I,MATCH(C316,VEICULOS!$A:$A,0)),"Não cadastrado"))</f>
        <v/>
      </c>
      <c r="H316" s="7"/>
      <c r="I316" s="7" t="str">
        <f>IF(H316="","",IFERROR(INDEX(MOTORISTAS!$B:$B,MATCH(H316,MOTORISTAS!$A:$A,0)),"Não cadastrado"))</f>
        <v/>
      </c>
      <c r="J316" s="7"/>
      <c r="K316" s="7"/>
      <c r="L316" s="7" t="str">
        <f>IF(K316="","",IFERROR(INDEX(MOTORISTAS!$B:$B,MATCH(K316,MOTORISTAS!$A:$A,0)),"Não cadastrado"))</f>
        <v/>
      </c>
      <c r="M316" s="7" t="str">
        <f>IF(H316="","",IFERROR(INDEX(MOTORISTAS!$AA:$AA,MATCH(H316,MOTORISTAS!$A:$A,0)),"Não cadastrado"))</f>
        <v/>
      </c>
      <c r="N316" s="7" t="str">
        <f>IF(H316="","",IF(COUNTIFS(CONSULTAS!$C$2:$C$2000,H316,CONSULTAS!$E$2:$E$2000,"GR",CONSULTAS!$S$2:$S$2000,"Sim")&gt;0,"Sim","Não"))</f>
        <v/>
      </c>
      <c r="O316" s="7" t="str">
        <f>IF(H316="","",IFERROR(INDEX(CONSULTAS!$L:$L,MATCH(H316&amp;"#GR",CONSULTAS!$T:$T,0)),"—"))</f>
        <v/>
      </c>
      <c r="P316" s="13" t="str">
        <f>IF(H316="","",IFERROR(INDEX(CONSULTAS!$Q:$Q,MATCH(H316&amp;"#GR",CONSULTAS!$T:$T,0)),""))</f>
        <v/>
      </c>
      <c r="Q316" s="7" t="str">
        <f>IF(H316="","",IF(COUNTIFS(CONSULTAS!$C$2:$C$2000,H316,CONSULTAS!$E$2:$E$2000,"Seguradora",CONSULTAS!$S$2:$S$2000,"Sim")&gt;0,"Sim","Não"))</f>
        <v/>
      </c>
      <c r="R316" s="7" t="str">
        <f>IF(H316="","",IFERROR(INDEX(CONSULTAS!$L:$L,MATCH(H316&amp;"#Seguradora",CONSULTAS!$T:$T,0)),"—"))</f>
        <v/>
      </c>
      <c r="S316" s="13" t="str">
        <f>IF(H316="","",IFERROR(INDEX(CONSULTAS!$Q:$Q,MATCH(H316&amp;"#Seguradora",CONSULTAS!$T:$T,0)),""))</f>
        <v/>
      </c>
      <c r="T316" s="10" t="str">
        <f>IF(H316="","",IFERROR(INDEX(CONSULTAS!$N:$N,MATCH(H316&amp;"#GR",CONSULTAS!$T:$T,0)),""))</f>
        <v/>
      </c>
      <c r="U316" s="7" t="str">
        <f>IF(K316="","N/A",IF(AND(COUNTIFS(CONSULTAS!$C$2:$C$2000,K316,CONSULTAS!$E$2:$E$2000,"GR",CONSULTAS!$S$2:$S$2000,"Sim")&gt;0,COUNTIFS(CONSULTAS!$C$2:$C$2000,K316,CONSULTAS!$E$2:$E$2000,"Seguradora",CONSULTAS!$S$2:$S$2000,"Sim")&gt;0),"Sim","Não"))</f>
        <v>N/A</v>
      </c>
      <c r="V316" s="7" t="str">
        <f>IF(C316="","",IFERROR(INDEX(VEICULOS!$X:$X,MATCH(C316,VEICULOS!$A:$A,0)),"Não"))</f>
        <v/>
      </c>
      <c r="W316" s="7"/>
      <c r="X316" s="7"/>
      <c r="Y316" s="7"/>
      <c r="Z316" s="10"/>
      <c r="AA316" s="7"/>
      <c r="AB316" s="10" t="str">
        <f t="shared" si="68"/>
        <v/>
      </c>
      <c r="AC316" s="7">
        <f>IF(OR(Y316="",AB316=""),0,SUMPRODUCT((PGR_REGRAS!$C$2:$C$61=Y316)*(PGR_REGRAS!$D$2:$D$61&lt;=AB316)*(PGR_REGRAS!$E$2:$E$61&gt;=AB316)*(PGR_REGRAS!$C$2:$C$61&lt;&gt;"")*ROW(PGR_REGRAS!$C$2:$C$61)))</f>
        <v>0</v>
      </c>
      <c r="AD316" s="7" t="str">
        <f>IF(AC316=0,IF(Y316="","","Sem regra - consultar seguradora"),INDEX(PGR_REGRAS!$A:$A,AC316))</f>
        <v/>
      </c>
      <c r="AE316" s="7" t="str">
        <f>IF(AC316=0,"",INDEX(PGR_REGRAS!$T:$T,AC316))</f>
        <v/>
      </c>
      <c r="AF316" s="7" t="str">
        <f>IF(AC316=0,"",INDEX(PGR_REGRAS!$I:$I,AC316))</f>
        <v/>
      </c>
      <c r="AG316" s="7" t="str">
        <f>IF(AC316=0,"",INDEX(PGR_REGRAS!$K:$K,AC316))</f>
        <v/>
      </c>
      <c r="AH316" s="7" t="str">
        <f t="shared" si="69"/>
        <v/>
      </c>
      <c r="AI316" s="7"/>
      <c r="AJ316" s="7"/>
      <c r="AK316" s="7"/>
      <c r="AL316" s="7"/>
      <c r="AM316" s="7"/>
      <c r="AN316" s="7"/>
      <c r="AO316" s="13"/>
      <c r="AP316" s="12"/>
      <c r="AQ316" s="12"/>
      <c r="AR316" s="7" t="str">
        <f>IF(C316="","",IFERROR(INDEX(RASTREADORES!$F:$F,MATCH(C316&amp;"#Principal",RASTREADORES!$Y:$Y,0))&amp;" ("&amp;INDEX(RASTREADORES!$G:$G,MATCH(C316&amp;"#Principal",RASTREADORES!$Y:$Y,0))&amp;")","Sem rastreador principal"))</f>
        <v/>
      </c>
      <c r="AS316" s="7" t="str">
        <f>IF(C316="","",IFERROR(INDEX(RASTREADORES!$H:$H,MATCH(C316&amp;"#Principal",RASTREADORES!$Y:$Y,0)),"—"))</f>
        <v/>
      </c>
      <c r="AT316" s="7" t="str">
        <f>IF(C316="","",IFERROR(INDEX(RASTREADORES!$A:$A,MATCH(C316&amp;"#Redundante",RASTREADORES!$Y:$Y,0)),IFERROR(INDEX(RASTREADORES!$A:$A,MATCH(C316&amp;"#Isca retornável",RASTREADORES!$Y:$Y,0)),IFERROR(INDEX(RASTREADORES!$A:$A,MATCH(C316&amp;"#Isca descartável",RASTREADORES!$Y:$Y,0)),"Nenhum"))))</f>
        <v/>
      </c>
      <c r="AU316" s="7" t="str">
        <f>IF(C316="","",IFERROR(INDEX(RASTREADORES!$L:$L,MATCH(C316&amp;"#Principal",RASTREADORES!$Y:$Y,0)),""))</f>
        <v/>
      </c>
      <c r="AV316" s="7" t="str">
        <f>IF(C316="","",IF(COUNTIFS(ESPELHAMENTOS!$B$2:$B$2000,C316,ESPELHAMENTOS!$O$2:$O$2000,"Sim")&gt;0,"Sim","Não"))</f>
        <v/>
      </c>
      <c r="AW316" s="7" t="str">
        <f>IF(C316="","",COUNTIFS(ESPELHAMENTOS!$B$2:$B$2000,C316,ESPELHAMENTOS!$O$2:$O$2000,"Sim"))</f>
        <v/>
      </c>
      <c r="AX316" s="7" t="str">
        <f>IF(C316="","",IF(COUNTIFS(ESPELHAMENTOS!$B$2:$B$2000,C316,ESPELHAMENTOS!$O$2:$O$2000,"Sim",ESPELHAMENTOS!$E$2:$E$2000,"GR transportadora")&gt;0,"Sim","Não"))</f>
        <v/>
      </c>
      <c r="AY316" s="7" t="str">
        <f>IF(OR(AQ316="",C316=""),"",IFERROR(ROUND((AQ316-SUMPRODUCT(MIN((ESPELHAMENTOS!$C$2:$C$2000=A316)*ESPELHAMENTOS!$H$2:$H$2000+(ESPELHAMENTOS!$C$2:$C$2000&lt;&gt;A316)*99999)))*24,1),""))</f>
        <v/>
      </c>
      <c r="AZ316" s="7" t="str">
        <f ca="1">IF(C316="","",IF(COUNTIFS(CHECKLISTS!$B$2:$B$2000,C316,CHECKLISTS!$AH$2:$AH$2000,"Válido",CHECKLISTS!$AG$2:$AG$2000,"&gt;="&amp;INT(IF(AO316="",TODAY(),AO316)))+COUNTIFS(CHECKLISTS!$B$2:$B$2000,C316,CHECKLISTS!$AH$2:$AH$2000,"Vence &lt;=7d",CHECKLISTS!$AG$2:$AG$2000,"&gt;="&amp;INT(IF(AO316="",TODAY(),AO316)))&gt;0,"Sim","Não"))</f>
        <v/>
      </c>
      <c r="BA316" s="13" t="str">
        <f>IF(C316="","",IF(COUNTIFS(CHECKLISTS!$B$2:$B$2000,C316,CHECKLISTS!$AF$2:$AF$2000,"Aprovado")=0,"",SUMPRODUCT(MAX((CHECKLISTS!$B$2:$B$2000=C316)*CHECKLISTS!$AG$2:$AG$2000))))</f>
        <v/>
      </c>
      <c r="BB316" s="7" t="str">
        <f>IF(A316="","",IF(COUNTIFS(SMP!$B$2:$B$2000,A316,SMP!$I$2:$I$2000,"Liberada")+COUNTIFS(SMP!$B$2:$B$2000,A316,SMP!$I$2:$I$2000,"Em andamento")+COUNTIFS(SMP!$B$2:$B$2000,A316,SMP!$I$2:$I$2000,"Finalizada")&gt;0,"Sim","Não"))</f>
        <v/>
      </c>
      <c r="BC316" s="7" t="str">
        <f>IF(A316="","",IFERROR(INDEX(SMP!$A:$A,MATCH(A316,SMP!$B:$B,0)),"—"))</f>
        <v/>
      </c>
      <c r="BD316" s="7" t="str">
        <f>IF(A316="","",IFERROR(INDEX(SMP!$I:$I,MATCH(A316,SMP!$B:$B,0)),"Não aberta"))</f>
        <v/>
      </c>
      <c r="BE316" s="7" t="str">
        <f>IF(A316="","",IFERROR(INDEX(SMP!$D:$D,MATCH(A316,SMP!$B:$B,0)),""))</f>
        <v/>
      </c>
      <c r="BF316" s="7" t="str">
        <f>IF(A316="","",IF(COUNTIFS(AVERBACOES!$B$2:$B$2000,A316,AVERBACOES!$Q$2:$Q$2000,"Averbado completo")+COUNTIFS(AVERBACOES!$B$2:$B$2000,A316,AVERBACOES!$Q$2:$Q$2000,"Averbado CRT")+COUNTIFS(AVERBACOES!$B$2:$B$2000,A316,AVERBACOES!$Q$2:$Q$2000,"Averbado CT-e")+COUNTIFS(AVERBACOES!$B$2:$B$2000,A316,AVERBACOES!$Q$2:$Q$2000,"Averbado MDF-e")+COUNTIFS(AVERBACOES!$B$2:$B$2000,A316,AVERBACOES!$Q$2:$Q$2000,"Averbado pelo embarcador")&gt;0,"Sim","Não"))</f>
        <v/>
      </c>
      <c r="BG316" s="7" t="str">
        <f>IF(A316="","",IFERROR(INDEX(AVERBACOES!$L:$L,MATCH(A316,AVERBACOES!$B:$B,0)),"—"))</f>
        <v/>
      </c>
      <c r="BH316" s="7"/>
      <c r="BI316" s="7"/>
      <c r="BJ316" s="7"/>
      <c r="BK316" s="7"/>
      <c r="BL316" s="7"/>
      <c r="BM316" s="7">
        <f t="shared" si="70"/>
        <v>0</v>
      </c>
      <c r="BN316" s="7" t="str">
        <f t="shared" si="71"/>
        <v/>
      </c>
      <c r="BO316" s="7" t="str">
        <f t="shared" si="72"/>
        <v/>
      </c>
      <c r="BP316" s="7" t="str">
        <f t="shared" si="73"/>
        <v/>
      </c>
      <c r="BQ316" s="7" t="str">
        <f t="shared" si="74"/>
        <v/>
      </c>
      <c r="BR316" s="12"/>
      <c r="BS316" s="7" t="str">
        <f t="shared" si="75"/>
        <v/>
      </c>
      <c r="BT316" s="7" t="str">
        <f>IF(C316="","",IF(BV316=0,"Sem posição registrada",IFERROR(INDEX(POSICOES!$E:$E,MATCH(C316&amp;"#"&amp;ROUND(BV316*1440,0),POSICOES!$R:$R,0)),"?")))</f>
        <v/>
      </c>
      <c r="BU316" s="7" t="str">
        <f>IF(OR(C316="",BV316=0),"",IFERROR(INDEX(POSICOES!$F:$F,MATCH(C316&amp;"#"&amp;ROUND(BV316*1440,0),POSICOES!$R:$R,0))&amp;"/"&amp;INDEX(POSICOES!$G:$G,MATCH(C316&amp;"#"&amp;ROUND(BV316*1440,0),POSICOES!$R:$R,0))&amp;" - "&amp;INDEX(POSICOES!$H:$H,MATCH(C316&amp;"#"&amp;ROUND(BV316*1440,0),POSICOES!$R:$R,0)),""))</f>
        <v/>
      </c>
      <c r="BV316" s="14">
        <f>IF(C316="",0,SUMPRODUCT(MAX((POSICOES!$C$2:$C$3000=C316)*POSICOES!$B$2:$B$3000)))</f>
        <v>0</v>
      </c>
      <c r="BW316" s="7" t="str">
        <f t="shared" ca="1" si="76"/>
        <v/>
      </c>
      <c r="BX316" s="7" t="str">
        <f t="shared" ca="1" si="77"/>
        <v/>
      </c>
      <c r="BY316" s="12"/>
      <c r="BZ316" s="12"/>
      <c r="CA316" s="7" t="str">
        <f>IF(A316="","",IF(COUNTIFS(FRONTEIRA!$B$2:$B$2000,A316,FRONTEIRA!$AA$2:$AA$2000,"Sim")=0,"",ROUND(SUMIFS(FRONTEIRA!$Y$2:$Y$2000,FRONTEIRA!$B$2:$B$2000,A316,FRONTEIRA!$AA$2:$AA$2000,"Sim"),1)))</f>
        <v/>
      </c>
      <c r="CB316" s="7" t="str">
        <f>IF(A316="","",IFERROR(INDEX(FRONTEIRA!$L:$L,MATCH(A316,FRONTEIRA!$B:$B,0)),""))</f>
        <v/>
      </c>
      <c r="CC316" s="7" t="str">
        <f>IF(A316="","",IF(COUNTIFS(OCORRENCIAS!$B$2:$B$2000,A316,OCORRENCIAS!$Z$2:$Z$2000,"Sim")&gt;0,"Sim","Não"))</f>
        <v/>
      </c>
      <c r="CD316" s="7" t="str">
        <f t="shared" si="78"/>
        <v/>
      </c>
      <c r="CE316" s="7"/>
      <c r="CF316" s="7" t="str">
        <f t="shared" ca="1" si="79"/>
        <v xml:space="preserve">Motorista GR; Motorista seguradora; Veículo GR; Checklist; Espelhamento; SMP; Averbação; </v>
      </c>
      <c r="CG316" s="7" t="str">
        <f t="shared" si="80"/>
        <v/>
      </c>
      <c r="CH316" s="7" t="str">
        <f t="shared" si="81"/>
        <v/>
      </c>
      <c r="CI316" s="7" t="str">
        <f t="shared" si="82"/>
        <v>Não</v>
      </c>
      <c r="CJ316" s="7" t="str">
        <f t="shared" si="83"/>
        <v/>
      </c>
      <c r="CK316" s="7"/>
      <c r="CL316" s="7"/>
      <c r="CM316" s="7"/>
      <c r="CN316" s="12"/>
      <c r="CO316" s="7"/>
      <c r="CP316" s="7" t="str">
        <f t="shared" ca="1" si="84"/>
        <v/>
      </c>
    </row>
    <row r="317" spans="1:94" x14ac:dyDescent="0.25">
      <c r="A317" s="7"/>
      <c r="B317" s="12"/>
      <c r="C317" s="7"/>
      <c r="D317" s="7"/>
      <c r="E317" s="7"/>
      <c r="F317" s="7" t="str">
        <f>IF(C317="","",IFERROR(INDEX(VEICULOS!$C:$C,MATCH(C317,VEICULOS!$A:$A,0)),"?")&amp;IF(D317="",""," + "&amp;IFERROR(INDEX(VEICULOS!$C:$C,MATCH(D317,VEICULOS!$A:$A,0)),"?"))&amp;IF(E317="",""," + "&amp;IFERROR(INDEX(VEICULOS!$C:$C,MATCH(E317,VEICULOS!$A:$A,0)),"?")))</f>
        <v/>
      </c>
      <c r="G317" s="7" t="str">
        <f>IF(C317="","",IFERROR(INDEX(VEICULOS!$I:$I,MATCH(C317,VEICULOS!$A:$A,0)),"Não cadastrado"))</f>
        <v/>
      </c>
      <c r="H317" s="7"/>
      <c r="I317" s="7" t="str">
        <f>IF(H317="","",IFERROR(INDEX(MOTORISTAS!$B:$B,MATCH(H317,MOTORISTAS!$A:$A,0)),"Não cadastrado"))</f>
        <v/>
      </c>
      <c r="J317" s="7"/>
      <c r="K317" s="7"/>
      <c r="L317" s="7" t="str">
        <f>IF(K317="","",IFERROR(INDEX(MOTORISTAS!$B:$B,MATCH(K317,MOTORISTAS!$A:$A,0)),"Não cadastrado"))</f>
        <v/>
      </c>
      <c r="M317" s="7" t="str">
        <f>IF(H317="","",IFERROR(INDEX(MOTORISTAS!$AA:$AA,MATCH(H317,MOTORISTAS!$A:$A,0)),"Não cadastrado"))</f>
        <v/>
      </c>
      <c r="N317" s="7" t="str">
        <f>IF(H317="","",IF(COUNTIFS(CONSULTAS!$C$2:$C$2000,H317,CONSULTAS!$E$2:$E$2000,"GR",CONSULTAS!$S$2:$S$2000,"Sim")&gt;0,"Sim","Não"))</f>
        <v/>
      </c>
      <c r="O317" s="7" t="str">
        <f>IF(H317="","",IFERROR(INDEX(CONSULTAS!$L:$L,MATCH(H317&amp;"#GR",CONSULTAS!$T:$T,0)),"—"))</f>
        <v/>
      </c>
      <c r="P317" s="13" t="str">
        <f>IF(H317="","",IFERROR(INDEX(CONSULTAS!$Q:$Q,MATCH(H317&amp;"#GR",CONSULTAS!$T:$T,0)),""))</f>
        <v/>
      </c>
      <c r="Q317" s="7" t="str">
        <f>IF(H317="","",IF(COUNTIFS(CONSULTAS!$C$2:$C$2000,H317,CONSULTAS!$E$2:$E$2000,"Seguradora",CONSULTAS!$S$2:$S$2000,"Sim")&gt;0,"Sim","Não"))</f>
        <v/>
      </c>
      <c r="R317" s="7" t="str">
        <f>IF(H317="","",IFERROR(INDEX(CONSULTAS!$L:$L,MATCH(H317&amp;"#Seguradora",CONSULTAS!$T:$T,0)),"—"))</f>
        <v/>
      </c>
      <c r="S317" s="13" t="str">
        <f>IF(H317="","",IFERROR(INDEX(CONSULTAS!$Q:$Q,MATCH(H317&amp;"#Seguradora",CONSULTAS!$T:$T,0)),""))</f>
        <v/>
      </c>
      <c r="T317" s="10" t="str">
        <f>IF(H317="","",IFERROR(INDEX(CONSULTAS!$N:$N,MATCH(H317&amp;"#GR",CONSULTAS!$T:$T,0)),""))</f>
        <v/>
      </c>
      <c r="U317" s="7" t="str">
        <f>IF(K317="","N/A",IF(AND(COUNTIFS(CONSULTAS!$C$2:$C$2000,K317,CONSULTAS!$E$2:$E$2000,"GR",CONSULTAS!$S$2:$S$2000,"Sim")&gt;0,COUNTIFS(CONSULTAS!$C$2:$C$2000,K317,CONSULTAS!$E$2:$E$2000,"Seguradora",CONSULTAS!$S$2:$S$2000,"Sim")&gt;0),"Sim","Não"))</f>
        <v>N/A</v>
      </c>
      <c r="V317" s="7" t="str">
        <f>IF(C317="","",IFERROR(INDEX(VEICULOS!$X:$X,MATCH(C317,VEICULOS!$A:$A,0)),"Não"))</f>
        <v/>
      </c>
      <c r="W317" s="7"/>
      <c r="X317" s="7"/>
      <c r="Y317" s="7"/>
      <c r="Z317" s="10"/>
      <c r="AA317" s="7"/>
      <c r="AB317" s="10" t="str">
        <f t="shared" si="68"/>
        <v/>
      </c>
      <c r="AC317" s="7">
        <f>IF(OR(Y317="",AB317=""),0,SUMPRODUCT((PGR_REGRAS!$C$2:$C$61=Y317)*(PGR_REGRAS!$D$2:$D$61&lt;=AB317)*(PGR_REGRAS!$E$2:$E$61&gt;=AB317)*(PGR_REGRAS!$C$2:$C$61&lt;&gt;"")*ROW(PGR_REGRAS!$C$2:$C$61)))</f>
        <v>0</v>
      </c>
      <c r="AD317" s="7" t="str">
        <f>IF(AC317=0,IF(Y317="","","Sem regra - consultar seguradora"),INDEX(PGR_REGRAS!$A:$A,AC317))</f>
        <v/>
      </c>
      <c r="AE317" s="7" t="str">
        <f>IF(AC317=0,"",INDEX(PGR_REGRAS!$T:$T,AC317))</f>
        <v/>
      </c>
      <c r="AF317" s="7" t="str">
        <f>IF(AC317=0,"",INDEX(PGR_REGRAS!$I:$I,AC317))</f>
        <v/>
      </c>
      <c r="AG317" s="7" t="str">
        <f>IF(AC317=0,"",INDEX(PGR_REGRAS!$K:$K,AC317))</f>
        <v/>
      </c>
      <c r="AH317" s="7" t="str">
        <f t="shared" si="69"/>
        <v/>
      </c>
      <c r="AI317" s="7"/>
      <c r="AJ317" s="7"/>
      <c r="AK317" s="7"/>
      <c r="AL317" s="7"/>
      <c r="AM317" s="7"/>
      <c r="AN317" s="7"/>
      <c r="AO317" s="13"/>
      <c r="AP317" s="12"/>
      <c r="AQ317" s="12"/>
      <c r="AR317" s="7" t="str">
        <f>IF(C317="","",IFERROR(INDEX(RASTREADORES!$F:$F,MATCH(C317&amp;"#Principal",RASTREADORES!$Y:$Y,0))&amp;" ("&amp;INDEX(RASTREADORES!$G:$G,MATCH(C317&amp;"#Principal",RASTREADORES!$Y:$Y,0))&amp;")","Sem rastreador principal"))</f>
        <v/>
      </c>
      <c r="AS317" s="7" t="str">
        <f>IF(C317="","",IFERROR(INDEX(RASTREADORES!$H:$H,MATCH(C317&amp;"#Principal",RASTREADORES!$Y:$Y,0)),"—"))</f>
        <v/>
      </c>
      <c r="AT317" s="7" t="str">
        <f>IF(C317="","",IFERROR(INDEX(RASTREADORES!$A:$A,MATCH(C317&amp;"#Redundante",RASTREADORES!$Y:$Y,0)),IFERROR(INDEX(RASTREADORES!$A:$A,MATCH(C317&amp;"#Isca retornável",RASTREADORES!$Y:$Y,0)),IFERROR(INDEX(RASTREADORES!$A:$A,MATCH(C317&amp;"#Isca descartável",RASTREADORES!$Y:$Y,0)),"Nenhum"))))</f>
        <v/>
      </c>
      <c r="AU317" s="7" t="str">
        <f>IF(C317="","",IFERROR(INDEX(RASTREADORES!$L:$L,MATCH(C317&amp;"#Principal",RASTREADORES!$Y:$Y,0)),""))</f>
        <v/>
      </c>
      <c r="AV317" s="7" t="str">
        <f>IF(C317="","",IF(COUNTIFS(ESPELHAMENTOS!$B$2:$B$2000,C317,ESPELHAMENTOS!$O$2:$O$2000,"Sim")&gt;0,"Sim","Não"))</f>
        <v/>
      </c>
      <c r="AW317" s="7" t="str">
        <f>IF(C317="","",COUNTIFS(ESPELHAMENTOS!$B$2:$B$2000,C317,ESPELHAMENTOS!$O$2:$O$2000,"Sim"))</f>
        <v/>
      </c>
      <c r="AX317" s="7" t="str">
        <f>IF(C317="","",IF(COUNTIFS(ESPELHAMENTOS!$B$2:$B$2000,C317,ESPELHAMENTOS!$O$2:$O$2000,"Sim",ESPELHAMENTOS!$E$2:$E$2000,"GR transportadora")&gt;0,"Sim","Não"))</f>
        <v/>
      </c>
      <c r="AY317" s="7" t="str">
        <f>IF(OR(AQ317="",C317=""),"",IFERROR(ROUND((AQ317-SUMPRODUCT(MIN((ESPELHAMENTOS!$C$2:$C$2000=A317)*ESPELHAMENTOS!$H$2:$H$2000+(ESPELHAMENTOS!$C$2:$C$2000&lt;&gt;A317)*99999)))*24,1),""))</f>
        <v/>
      </c>
      <c r="AZ317" s="7" t="str">
        <f ca="1">IF(C317="","",IF(COUNTIFS(CHECKLISTS!$B$2:$B$2000,C317,CHECKLISTS!$AH$2:$AH$2000,"Válido",CHECKLISTS!$AG$2:$AG$2000,"&gt;="&amp;INT(IF(AO317="",TODAY(),AO317)))+COUNTIFS(CHECKLISTS!$B$2:$B$2000,C317,CHECKLISTS!$AH$2:$AH$2000,"Vence &lt;=7d",CHECKLISTS!$AG$2:$AG$2000,"&gt;="&amp;INT(IF(AO317="",TODAY(),AO317)))&gt;0,"Sim","Não"))</f>
        <v/>
      </c>
      <c r="BA317" s="13" t="str">
        <f>IF(C317="","",IF(COUNTIFS(CHECKLISTS!$B$2:$B$2000,C317,CHECKLISTS!$AF$2:$AF$2000,"Aprovado")=0,"",SUMPRODUCT(MAX((CHECKLISTS!$B$2:$B$2000=C317)*CHECKLISTS!$AG$2:$AG$2000))))</f>
        <v/>
      </c>
      <c r="BB317" s="7" t="str">
        <f>IF(A317="","",IF(COUNTIFS(SMP!$B$2:$B$2000,A317,SMP!$I$2:$I$2000,"Liberada")+COUNTIFS(SMP!$B$2:$B$2000,A317,SMP!$I$2:$I$2000,"Em andamento")+COUNTIFS(SMP!$B$2:$B$2000,A317,SMP!$I$2:$I$2000,"Finalizada")&gt;0,"Sim","Não"))</f>
        <v/>
      </c>
      <c r="BC317" s="7" t="str">
        <f>IF(A317="","",IFERROR(INDEX(SMP!$A:$A,MATCH(A317,SMP!$B:$B,0)),"—"))</f>
        <v/>
      </c>
      <c r="BD317" s="7" t="str">
        <f>IF(A317="","",IFERROR(INDEX(SMP!$I:$I,MATCH(A317,SMP!$B:$B,0)),"Não aberta"))</f>
        <v/>
      </c>
      <c r="BE317" s="7" t="str">
        <f>IF(A317="","",IFERROR(INDEX(SMP!$D:$D,MATCH(A317,SMP!$B:$B,0)),""))</f>
        <v/>
      </c>
      <c r="BF317" s="7" t="str">
        <f>IF(A317="","",IF(COUNTIFS(AVERBACOES!$B$2:$B$2000,A317,AVERBACOES!$Q$2:$Q$2000,"Averbado completo")+COUNTIFS(AVERBACOES!$B$2:$B$2000,A317,AVERBACOES!$Q$2:$Q$2000,"Averbado CRT")+COUNTIFS(AVERBACOES!$B$2:$B$2000,A317,AVERBACOES!$Q$2:$Q$2000,"Averbado CT-e")+COUNTIFS(AVERBACOES!$B$2:$B$2000,A317,AVERBACOES!$Q$2:$Q$2000,"Averbado MDF-e")+COUNTIFS(AVERBACOES!$B$2:$B$2000,A317,AVERBACOES!$Q$2:$Q$2000,"Averbado pelo embarcador")&gt;0,"Sim","Não"))</f>
        <v/>
      </c>
      <c r="BG317" s="7" t="str">
        <f>IF(A317="","",IFERROR(INDEX(AVERBACOES!$L:$L,MATCH(A317,AVERBACOES!$B:$B,0)),"—"))</f>
        <v/>
      </c>
      <c r="BH317" s="7"/>
      <c r="BI317" s="7"/>
      <c r="BJ317" s="7"/>
      <c r="BK317" s="7"/>
      <c r="BL317" s="7"/>
      <c r="BM317" s="7">
        <f t="shared" si="70"/>
        <v>0</v>
      </c>
      <c r="BN317" s="7" t="str">
        <f t="shared" si="71"/>
        <v/>
      </c>
      <c r="BO317" s="7" t="str">
        <f t="shared" si="72"/>
        <v/>
      </c>
      <c r="BP317" s="7" t="str">
        <f t="shared" si="73"/>
        <v/>
      </c>
      <c r="BQ317" s="7" t="str">
        <f t="shared" si="74"/>
        <v/>
      </c>
      <c r="BR317" s="12"/>
      <c r="BS317" s="7" t="str">
        <f t="shared" si="75"/>
        <v/>
      </c>
      <c r="BT317" s="7" t="str">
        <f>IF(C317="","",IF(BV317=0,"Sem posição registrada",IFERROR(INDEX(POSICOES!$E:$E,MATCH(C317&amp;"#"&amp;ROUND(BV317*1440,0),POSICOES!$R:$R,0)),"?")))</f>
        <v/>
      </c>
      <c r="BU317" s="7" t="str">
        <f>IF(OR(C317="",BV317=0),"",IFERROR(INDEX(POSICOES!$F:$F,MATCH(C317&amp;"#"&amp;ROUND(BV317*1440,0),POSICOES!$R:$R,0))&amp;"/"&amp;INDEX(POSICOES!$G:$G,MATCH(C317&amp;"#"&amp;ROUND(BV317*1440,0),POSICOES!$R:$R,0))&amp;" - "&amp;INDEX(POSICOES!$H:$H,MATCH(C317&amp;"#"&amp;ROUND(BV317*1440,0),POSICOES!$R:$R,0)),""))</f>
        <v/>
      </c>
      <c r="BV317" s="14">
        <f>IF(C317="",0,SUMPRODUCT(MAX((POSICOES!$C$2:$C$3000=C317)*POSICOES!$B$2:$B$3000)))</f>
        <v>0</v>
      </c>
      <c r="BW317" s="7" t="str">
        <f t="shared" ca="1" si="76"/>
        <v/>
      </c>
      <c r="BX317" s="7" t="str">
        <f t="shared" ca="1" si="77"/>
        <v/>
      </c>
      <c r="BY317" s="12"/>
      <c r="BZ317" s="12"/>
      <c r="CA317" s="7" t="str">
        <f>IF(A317="","",IF(COUNTIFS(FRONTEIRA!$B$2:$B$2000,A317,FRONTEIRA!$AA$2:$AA$2000,"Sim")=0,"",ROUND(SUMIFS(FRONTEIRA!$Y$2:$Y$2000,FRONTEIRA!$B$2:$B$2000,A317,FRONTEIRA!$AA$2:$AA$2000,"Sim"),1)))</f>
        <v/>
      </c>
      <c r="CB317" s="7" t="str">
        <f>IF(A317="","",IFERROR(INDEX(FRONTEIRA!$L:$L,MATCH(A317,FRONTEIRA!$B:$B,0)),""))</f>
        <v/>
      </c>
      <c r="CC317" s="7" t="str">
        <f>IF(A317="","",IF(COUNTIFS(OCORRENCIAS!$B$2:$B$2000,A317,OCORRENCIAS!$Z$2:$Z$2000,"Sim")&gt;0,"Sim","Não"))</f>
        <v/>
      </c>
      <c r="CD317" s="7" t="str">
        <f t="shared" si="78"/>
        <v/>
      </c>
      <c r="CE317" s="7"/>
      <c r="CF317" s="7" t="str">
        <f t="shared" ca="1" si="79"/>
        <v xml:space="preserve">Motorista GR; Motorista seguradora; Veículo GR; Checklist; Espelhamento; SMP; Averbação; </v>
      </c>
      <c r="CG317" s="7" t="str">
        <f t="shared" si="80"/>
        <v/>
      </c>
      <c r="CH317" s="7" t="str">
        <f t="shared" si="81"/>
        <v/>
      </c>
      <c r="CI317" s="7" t="str">
        <f t="shared" si="82"/>
        <v>Não</v>
      </c>
      <c r="CJ317" s="7" t="str">
        <f t="shared" si="83"/>
        <v/>
      </c>
      <c r="CK317" s="7"/>
      <c r="CL317" s="7"/>
      <c r="CM317" s="7"/>
      <c r="CN317" s="12"/>
      <c r="CO317" s="7"/>
      <c r="CP317" s="7" t="str">
        <f t="shared" ca="1" si="84"/>
        <v/>
      </c>
    </row>
    <row r="318" spans="1:94" x14ac:dyDescent="0.25">
      <c r="A318" s="7"/>
      <c r="B318" s="12"/>
      <c r="C318" s="7"/>
      <c r="D318" s="7"/>
      <c r="E318" s="7"/>
      <c r="F318" s="7" t="str">
        <f>IF(C318="","",IFERROR(INDEX(VEICULOS!$C:$C,MATCH(C318,VEICULOS!$A:$A,0)),"?")&amp;IF(D318="",""," + "&amp;IFERROR(INDEX(VEICULOS!$C:$C,MATCH(D318,VEICULOS!$A:$A,0)),"?"))&amp;IF(E318="",""," + "&amp;IFERROR(INDEX(VEICULOS!$C:$C,MATCH(E318,VEICULOS!$A:$A,0)),"?")))</f>
        <v/>
      </c>
      <c r="G318" s="7" t="str">
        <f>IF(C318="","",IFERROR(INDEX(VEICULOS!$I:$I,MATCH(C318,VEICULOS!$A:$A,0)),"Não cadastrado"))</f>
        <v/>
      </c>
      <c r="H318" s="7"/>
      <c r="I318" s="7" t="str">
        <f>IF(H318="","",IFERROR(INDEX(MOTORISTAS!$B:$B,MATCH(H318,MOTORISTAS!$A:$A,0)),"Não cadastrado"))</f>
        <v/>
      </c>
      <c r="J318" s="7"/>
      <c r="K318" s="7"/>
      <c r="L318" s="7" t="str">
        <f>IF(K318="","",IFERROR(INDEX(MOTORISTAS!$B:$B,MATCH(K318,MOTORISTAS!$A:$A,0)),"Não cadastrado"))</f>
        <v/>
      </c>
      <c r="M318" s="7" t="str">
        <f>IF(H318="","",IFERROR(INDEX(MOTORISTAS!$AA:$AA,MATCH(H318,MOTORISTAS!$A:$A,0)),"Não cadastrado"))</f>
        <v/>
      </c>
      <c r="N318" s="7" t="str">
        <f>IF(H318="","",IF(COUNTIFS(CONSULTAS!$C$2:$C$2000,H318,CONSULTAS!$E$2:$E$2000,"GR",CONSULTAS!$S$2:$S$2000,"Sim")&gt;0,"Sim","Não"))</f>
        <v/>
      </c>
      <c r="O318" s="7" t="str">
        <f>IF(H318="","",IFERROR(INDEX(CONSULTAS!$L:$L,MATCH(H318&amp;"#GR",CONSULTAS!$T:$T,0)),"—"))</f>
        <v/>
      </c>
      <c r="P318" s="13" t="str">
        <f>IF(H318="","",IFERROR(INDEX(CONSULTAS!$Q:$Q,MATCH(H318&amp;"#GR",CONSULTAS!$T:$T,0)),""))</f>
        <v/>
      </c>
      <c r="Q318" s="7" t="str">
        <f>IF(H318="","",IF(COUNTIFS(CONSULTAS!$C$2:$C$2000,H318,CONSULTAS!$E$2:$E$2000,"Seguradora",CONSULTAS!$S$2:$S$2000,"Sim")&gt;0,"Sim","Não"))</f>
        <v/>
      </c>
      <c r="R318" s="7" t="str">
        <f>IF(H318="","",IFERROR(INDEX(CONSULTAS!$L:$L,MATCH(H318&amp;"#Seguradora",CONSULTAS!$T:$T,0)),"—"))</f>
        <v/>
      </c>
      <c r="S318" s="13" t="str">
        <f>IF(H318="","",IFERROR(INDEX(CONSULTAS!$Q:$Q,MATCH(H318&amp;"#Seguradora",CONSULTAS!$T:$T,0)),""))</f>
        <v/>
      </c>
      <c r="T318" s="10" t="str">
        <f>IF(H318="","",IFERROR(INDEX(CONSULTAS!$N:$N,MATCH(H318&amp;"#GR",CONSULTAS!$T:$T,0)),""))</f>
        <v/>
      </c>
      <c r="U318" s="7" t="str">
        <f>IF(K318="","N/A",IF(AND(COUNTIFS(CONSULTAS!$C$2:$C$2000,K318,CONSULTAS!$E$2:$E$2000,"GR",CONSULTAS!$S$2:$S$2000,"Sim")&gt;0,COUNTIFS(CONSULTAS!$C$2:$C$2000,K318,CONSULTAS!$E$2:$E$2000,"Seguradora",CONSULTAS!$S$2:$S$2000,"Sim")&gt;0),"Sim","Não"))</f>
        <v>N/A</v>
      </c>
      <c r="V318" s="7" t="str">
        <f>IF(C318="","",IFERROR(INDEX(VEICULOS!$X:$X,MATCH(C318,VEICULOS!$A:$A,0)),"Não"))</f>
        <v/>
      </c>
      <c r="W318" s="7"/>
      <c r="X318" s="7"/>
      <c r="Y318" s="7"/>
      <c r="Z318" s="10"/>
      <c r="AA318" s="7"/>
      <c r="AB318" s="10" t="str">
        <f t="shared" si="68"/>
        <v/>
      </c>
      <c r="AC318" s="7">
        <f>IF(OR(Y318="",AB318=""),0,SUMPRODUCT((PGR_REGRAS!$C$2:$C$61=Y318)*(PGR_REGRAS!$D$2:$D$61&lt;=AB318)*(PGR_REGRAS!$E$2:$E$61&gt;=AB318)*(PGR_REGRAS!$C$2:$C$61&lt;&gt;"")*ROW(PGR_REGRAS!$C$2:$C$61)))</f>
        <v>0</v>
      </c>
      <c r="AD318" s="7" t="str">
        <f>IF(AC318=0,IF(Y318="","","Sem regra - consultar seguradora"),INDEX(PGR_REGRAS!$A:$A,AC318))</f>
        <v/>
      </c>
      <c r="AE318" s="7" t="str">
        <f>IF(AC318=0,"",INDEX(PGR_REGRAS!$T:$T,AC318))</f>
        <v/>
      </c>
      <c r="AF318" s="7" t="str">
        <f>IF(AC318=0,"",INDEX(PGR_REGRAS!$I:$I,AC318))</f>
        <v/>
      </c>
      <c r="AG318" s="7" t="str">
        <f>IF(AC318=0,"",INDEX(PGR_REGRAS!$K:$K,AC318))</f>
        <v/>
      </c>
      <c r="AH318" s="7" t="str">
        <f t="shared" si="69"/>
        <v/>
      </c>
      <c r="AI318" s="7"/>
      <c r="AJ318" s="7"/>
      <c r="AK318" s="7"/>
      <c r="AL318" s="7"/>
      <c r="AM318" s="7"/>
      <c r="AN318" s="7"/>
      <c r="AO318" s="13"/>
      <c r="AP318" s="12"/>
      <c r="AQ318" s="12"/>
      <c r="AR318" s="7" t="str">
        <f>IF(C318="","",IFERROR(INDEX(RASTREADORES!$F:$F,MATCH(C318&amp;"#Principal",RASTREADORES!$Y:$Y,0))&amp;" ("&amp;INDEX(RASTREADORES!$G:$G,MATCH(C318&amp;"#Principal",RASTREADORES!$Y:$Y,0))&amp;")","Sem rastreador principal"))</f>
        <v/>
      </c>
      <c r="AS318" s="7" t="str">
        <f>IF(C318="","",IFERROR(INDEX(RASTREADORES!$H:$H,MATCH(C318&amp;"#Principal",RASTREADORES!$Y:$Y,0)),"—"))</f>
        <v/>
      </c>
      <c r="AT318" s="7" t="str">
        <f>IF(C318="","",IFERROR(INDEX(RASTREADORES!$A:$A,MATCH(C318&amp;"#Redundante",RASTREADORES!$Y:$Y,0)),IFERROR(INDEX(RASTREADORES!$A:$A,MATCH(C318&amp;"#Isca retornável",RASTREADORES!$Y:$Y,0)),IFERROR(INDEX(RASTREADORES!$A:$A,MATCH(C318&amp;"#Isca descartável",RASTREADORES!$Y:$Y,0)),"Nenhum"))))</f>
        <v/>
      </c>
      <c r="AU318" s="7" t="str">
        <f>IF(C318="","",IFERROR(INDEX(RASTREADORES!$L:$L,MATCH(C318&amp;"#Principal",RASTREADORES!$Y:$Y,0)),""))</f>
        <v/>
      </c>
      <c r="AV318" s="7" t="str">
        <f>IF(C318="","",IF(COUNTIFS(ESPELHAMENTOS!$B$2:$B$2000,C318,ESPELHAMENTOS!$O$2:$O$2000,"Sim")&gt;0,"Sim","Não"))</f>
        <v/>
      </c>
      <c r="AW318" s="7" t="str">
        <f>IF(C318="","",COUNTIFS(ESPELHAMENTOS!$B$2:$B$2000,C318,ESPELHAMENTOS!$O$2:$O$2000,"Sim"))</f>
        <v/>
      </c>
      <c r="AX318" s="7" t="str">
        <f>IF(C318="","",IF(COUNTIFS(ESPELHAMENTOS!$B$2:$B$2000,C318,ESPELHAMENTOS!$O$2:$O$2000,"Sim",ESPELHAMENTOS!$E$2:$E$2000,"GR transportadora")&gt;0,"Sim","Não"))</f>
        <v/>
      </c>
      <c r="AY318" s="7" t="str">
        <f>IF(OR(AQ318="",C318=""),"",IFERROR(ROUND((AQ318-SUMPRODUCT(MIN((ESPELHAMENTOS!$C$2:$C$2000=A318)*ESPELHAMENTOS!$H$2:$H$2000+(ESPELHAMENTOS!$C$2:$C$2000&lt;&gt;A318)*99999)))*24,1),""))</f>
        <v/>
      </c>
      <c r="AZ318" s="7" t="str">
        <f ca="1">IF(C318="","",IF(COUNTIFS(CHECKLISTS!$B$2:$B$2000,C318,CHECKLISTS!$AH$2:$AH$2000,"Válido",CHECKLISTS!$AG$2:$AG$2000,"&gt;="&amp;INT(IF(AO318="",TODAY(),AO318)))+COUNTIFS(CHECKLISTS!$B$2:$B$2000,C318,CHECKLISTS!$AH$2:$AH$2000,"Vence &lt;=7d",CHECKLISTS!$AG$2:$AG$2000,"&gt;="&amp;INT(IF(AO318="",TODAY(),AO318)))&gt;0,"Sim","Não"))</f>
        <v/>
      </c>
      <c r="BA318" s="13" t="str">
        <f>IF(C318="","",IF(COUNTIFS(CHECKLISTS!$B$2:$B$2000,C318,CHECKLISTS!$AF$2:$AF$2000,"Aprovado")=0,"",SUMPRODUCT(MAX((CHECKLISTS!$B$2:$B$2000=C318)*CHECKLISTS!$AG$2:$AG$2000))))</f>
        <v/>
      </c>
      <c r="BB318" s="7" t="str">
        <f>IF(A318="","",IF(COUNTIFS(SMP!$B$2:$B$2000,A318,SMP!$I$2:$I$2000,"Liberada")+COUNTIFS(SMP!$B$2:$B$2000,A318,SMP!$I$2:$I$2000,"Em andamento")+COUNTIFS(SMP!$B$2:$B$2000,A318,SMP!$I$2:$I$2000,"Finalizada")&gt;0,"Sim","Não"))</f>
        <v/>
      </c>
      <c r="BC318" s="7" t="str">
        <f>IF(A318="","",IFERROR(INDEX(SMP!$A:$A,MATCH(A318,SMP!$B:$B,0)),"—"))</f>
        <v/>
      </c>
      <c r="BD318" s="7" t="str">
        <f>IF(A318="","",IFERROR(INDEX(SMP!$I:$I,MATCH(A318,SMP!$B:$B,0)),"Não aberta"))</f>
        <v/>
      </c>
      <c r="BE318" s="7" t="str">
        <f>IF(A318="","",IFERROR(INDEX(SMP!$D:$D,MATCH(A318,SMP!$B:$B,0)),""))</f>
        <v/>
      </c>
      <c r="BF318" s="7" t="str">
        <f>IF(A318="","",IF(COUNTIFS(AVERBACOES!$B$2:$B$2000,A318,AVERBACOES!$Q$2:$Q$2000,"Averbado completo")+COUNTIFS(AVERBACOES!$B$2:$B$2000,A318,AVERBACOES!$Q$2:$Q$2000,"Averbado CRT")+COUNTIFS(AVERBACOES!$B$2:$B$2000,A318,AVERBACOES!$Q$2:$Q$2000,"Averbado CT-e")+COUNTIFS(AVERBACOES!$B$2:$B$2000,A318,AVERBACOES!$Q$2:$Q$2000,"Averbado MDF-e")+COUNTIFS(AVERBACOES!$B$2:$B$2000,A318,AVERBACOES!$Q$2:$Q$2000,"Averbado pelo embarcador")&gt;0,"Sim","Não"))</f>
        <v/>
      </c>
      <c r="BG318" s="7" t="str">
        <f>IF(A318="","",IFERROR(INDEX(AVERBACOES!$L:$L,MATCH(A318,AVERBACOES!$B:$B,0)),"—"))</f>
        <v/>
      </c>
      <c r="BH318" s="7"/>
      <c r="BI318" s="7"/>
      <c r="BJ318" s="7"/>
      <c r="BK318" s="7"/>
      <c r="BL318" s="7"/>
      <c r="BM318" s="7">
        <f t="shared" si="70"/>
        <v>0</v>
      </c>
      <c r="BN318" s="7" t="str">
        <f t="shared" si="71"/>
        <v/>
      </c>
      <c r="BO318" s="7" t="str">
        <f t="shared" si="72"/>
        <v/>
      </c>
      <c r="BP318" s="7" t="str">
        <f t="shared" si="73"/>
        <v/>
      </c>
      <c r="BQ318" s="7" t="str">
        <f t="shared" si="74"/>
        <v/>
      </c>
      <c r="BR318" s="12"/>
      <c r="BS318" s="7" t="str">
        <f t="shared" si="75"/>
        <v/>
      </c>
      <c r="BT318" s="7" t="str">
        <f>IF(C318="","",IF(BV318=0,"Sem posição registrada",IFERROR(INDEX(POSICOES!$E:$E,MATCH(C318&amp;"#"&amp;ROUND(BV318*1440,0),POSICOES!$R:$R,0)),"?")))</f>
        <v/>
      </c>
      <c r="BU318" s="7" t="str">
        <f>IF(OR(C318="",BV318=0),"",IFERROR(INDEX(POSICOES!$F:$F,MATCH(C318&amp;"#"&amp;ROUND(BV318*1440,0),POSICOES!$R:$R,0))&amp;"/"&amp;INDEX(POSICOES!$G:$G,MATCH(C318&amp;"#"&amp;ROUND(BV318*1440,0),POSICOES!$R:$R,0))&amp;" - "&amp;INDEX(POSICOES!$H:$H,MATCH(C318&amp;"#"&amp;ROUND(BV318*1440,0),POSICOES!$R:$R,0)),""))</f>
        <v/>
      </c>
      <c r="BV318" s="14">
        <f>IF(C318="",0,SUMPRODUCT(MAX((POSICOES!$C$2:$C$3000=C318)*POSICOES!$B$2:$B$3000)))</f>
        <v>0</v>
      </c>
      <c r="BW318" s="7" t="str">
        <f t="shared" ca="1" si="76"/>
        <v/>
      </c>
      <c r="BX318" s="7" t="str">
        <f t="shared" ca="1" si="77"/>
        <v/>
      </c>
      <c r="BY318" s="12"/>
      <c r="BZ318" s="12"/>
      <c r="CA318" s="7" t="str">
        <f>IF(A318="","",IF(COUNTIFS(FRONTEIRA!$B$2:$B$2000,A318,FRONTEIRA!$AA$2:$AA$2000,"Sim")=0,"",ROUND(SUMIFS(FRONTEIRA!$Y$2:$Y$2000,FRONTEIRA!$B$2:$B$2000,A318,FRONTEIRA!$AA$2:$AA$2000,"Sim"),1)))</f>
        <v/>
      </c>
      <c r="CB318" s="7" t="str">
        <f>IF(A318="","",IFERROR(INDEX(FRONTEIRA!$L:$L,MATCH(A318,FRONTEIRA!$B:$B,0)),""))</f>
        <v/>
      </c>
      <c r="CC318" s="7" t="str">
        <f>IF(A318="","",IF(COUNTIFS(OCORRENCIAS!$B$2:$B$2000,A318,OCORRENCIAS!$Z$2:$Z$2000,"Sim")&gt;0,"Sim","Não"))</f>
        <v/>
      </c>
      <c r="CD318" s="7" t="str">
        <f t="shared" si="78"/>
        <v/>
      </c>
      <c r="CE318" s="7"/>
      <c r="CF318" s="7" t="str">
        <f t="shared" ca="1" si="79"/>
        <v xml:space="preserve">Motorista GR; Motorista seguradora; Veículo GR; Checklist; Espelhamento; SMP; Averbação; </v>
      </c>
      <c r="CG318" s="7" t="str">
        <f t="shared" si="80"/>
        <v/>
      </c>
      <c r="CH318" s="7" t="str">
        <f t="shared" si="81"/>
        <v/>
      </c>
      <c r="CI318" s="7" t="str">
        <f t="shared" si="82"/>
        <v>Não</v>
      </c>
      <c r="CJ318" s="7" t="str">
        <f t="shared" si="83"/>
        <v/>
      </c>
      <c r="CK318" s="7"/>
      <c r="CL318" s="7"/>
      <c r="CM318" s="7"/>
      <c r="CN318" s="12"/>
      <c r="CO318" s="7"/>
      <c r="CP318" s="7" t="str">
        <f t="shared" ca="1" si="84"/>
        <v/>
      </c>
    </row>
    <row r="319" spans="1:94" x14ac:dyDescent="0.25">
      <c r="A319" s="7"/>
      <c r="B319" s="12"/>
      <c r="C319" s="7"/>
      <c r="D319" s="7"/>
      <c r="E319" s="7"/>
      <c r="F319" s="7" t="str">
        <f>IF(C319="","",IFERROR(INDEX(VEICULOS!$C:$C,MATCH(C319,VEICULOS!$A:$A,0)),"?")&amp;IF(D319="",""," + "&amp;IFERROR(INDEX(VEICULOS!$C:$C,MATCH(D319,VEICULOS!$A:$A,0)),"?"))&amp;IF(E319="",""," + "&amp;IFERROR(INDEX(VEICULOS!$C:$C,MATCH(E319,VEICULOS!$A:$A,0)),"?")))</f>
        <v/>
      </c>
      <c r="G319" s="7" t="str">
        <f>IF(C319="","",IFERROR(INDEX(VEICULOS!$I:$I,MATCH(C319,VEICULOS!$A:$A,0)),"Não cadastrado"))</f>
        <v/>
      </c>
      <c r="H319" s="7"/>
      <c r="I319" s="7" t="str">
        <f>IF(H319="","",IFERROR(INDEX(MOTORISTAS!$B:$B,MATCH(H319,MOTORISTAS!$A:$A,0)),"Não cadastrado"))</f>
        <v/>
      </c>
      <c r="J319" s="7"/>
      <c r="K319" s="7"/>
      <c r="L319" s="7" t="str">
        <f>IF(K319="","",IFERROR(INDEX(MOTORISTAS!$B:$B,MATCH(K319,MOTORISTAS!$A:$A,0)),"Não cadastrado"))</f>
        <v/>
      </c>
      <c r="M319" s="7" t="str">
        <f>IF(H319="","",IFERROR(INDEX(MOTORISTAS!$AA:$AA,MATCH(H319,MOTORISTAS!$A:$A,0)),"Não cadastrado"))</f>
        <v/>
      </c>
      <c r="N319" s="7" t="str">
        <f>IF(H319="","",IF(COUNTIFS(CONSULTAS!$C$2:$C$2000,H319,CONSULTAS!$E$2:$E$2000,"GR",CONSULTAS!$S$2:$S$2000,"Sim")&gt;0,"Sim","Não"))</f>
        <v/>
      </c>
      <c r="O319" s="7" t="str">
        <f>IF(H319="","",IFERROR(INDEX(CONSULTAS!$L:$L,MATCH(H319&amp;"#GR",CONSULTAS!$T:$T,0)),"—"))</f>
        <v/>
      </c>
      <c r="P319" s="13" t="str">
        <f>IF(H319="","",IFERROR(INDEX(CONSULTAS!$Q:$Q,MATCH(H319&amp;"#GR",CONSULTAS!$T:$T,0)),""))</f>
        <v/>
      </c>
      <c r="Q319" s="7" t="str">
        <f>IF(H319="","",IF(COUNTIFS(CONSULTAS!$C$2:$C$2000,H319,CONSULTAS!$E$2:$E$2000,"Seguradora",CONSULTAS!$S$2:$S$2000,"Sim")&gt;0,"Sim","Não"))</f>
        <v/>
      </c>
      <c r="R319" s="7" t="str">
        <f>IF(H319="","",IFERROR(INDEX(CONSULTAS!$L:$L,MATCH(H319&amp;"#Seguradora",CONSULTAS!$T:$T,0)),"—"))</f>
        <v/>
      </c>
      <c r="S319" s="13" t="str">
        <f>IF(H319="","",IFERROR(INDEX(CONSULTAS!$Q:$Q,MATCH(H319&amp;"#Seguradora",CONSULTAS!$T:$T,0)),""))</f>
        <v/>
      </c>
      <c r="T319" s="10" t="str">
        <f>IF(H319="","",IFERROR(INDEX(CONSULTAS!$N:$N,MATCH(H319&amp;"#GR",CONSULTAS!$T:$T,0)),""))</f>
        <v/>
      </c>
      <c r="U319" s="7" t="str">
        <f>IF(K319="","N/A",IF(AND(COUNTIFS(CONSULTAS!$C$2:$C$2000,K319,CONSULTAS!$E$2:$E$2000,"GR",CONSULTAS!$S$2:$S$2000,"Sim")&gt;0,COUNTIFS(CONSULTAS!$C$2:$C$2000,K319,CONSULTAS!$E$2:$E$2000,"Seguradora",CONSULTAS!$S$2:$S$2000,"Sim")&gt;0),"Sim","Não"))</f>
        <v>N/A</v>
      </c>
      <c r="V319" s="7" t="str">
        <f>IF(C319="","",IFERROR(INDEX(VEICULOS!$X:$X,MATCH(C319,VEICULOS!$A:$A,0)),"Não"))</f>
        <v/>
      </c>
      <c r="W319" s="7"/>
      <c r="X319" s="7"/>
      <c r="Y319" s="7"/>
      <c r="Z319" s="10"/>
      <c r="AA319" s="7"/>
      <c r="AB319" s="10" t="str">
        <f t="shared" si="68"/>
        <v/>
      </c>
      <c r="AC319" s="7">
        <f>IF(OR(Y319="",AB319=""),0,SUMPRODUCT((PGR_REGRAS!$C$2:$C$61=Y319)*(PGR_REGRAS!$D$2:$D$61&lt;=AB319)*(PGR_REGRAS!$E$2:$E$61&gt;=AB319)*(PGR_REGRAS!$C$2:$C$61&lt;&gt;"")*ROW(PGR_REGRAS!$C$2:$C$61)))</f>
        <v>0</v>
      </c>
      <c r="AD319" s="7" t="str">
        <f>IF(AC319=0,IF(Y319="","","Sem regra - consultar seguradora"),INDEX(PGR_REGRAS!$A:$A,AC319))</f>
        <v/>
      </c>
      <c r="AE319" s="7" t="str">
        <f>IF(AC319=0,"",INDEX(PGR_REGRAS!$T:$T,AC319))</f>
        <v/>
      </c>
      <c r="AF319" s="7" t="str">
        <f>IF(AC319=0,"",INDEX(PGR_REGRAS!$I:$I,AC319))</f>
        <v/>
      </c>
      <c r="AG319" s="7" t="str">
        <f>IF(AC319=0,"",INDEX(PGR_REGRAS!$K:$K,AC319))</f>
        <v/>
      </c>
      <c r="AH319" s="7" t="str">
        <f t="shared" si="69"/>
        <v/>
      </c>
      <c r="AI319" s="7"/>
      <c r="AJ319" s="7"/>
      <c r="AK319" s="7"/>
      <c r="AL319" s="7"/>
      <c r="AM319" s="7"/>
      <c r="AN319" s="7"/>
      <c r="AO319" s="13"/>
      <c r="AP319" s="12"/>
      <c r="AQ319" s="12"/>
      <c r="AR319" s="7" t="str">
        <f>IF(C319="","",IFERROR(INDEX(RASTREADORES!$F:$F,MATCH(C319&amp;"#Principal",RASTREADORES!$Y:$Y,0))&amp;" ("&amp;INDEX(RASTREADORES!$G:$G,MATCH(C319&amp;"#Principal",RASTREADORES!$Y:$Y,0))&amp;")","Sem rastreador principal"))</f>
        <v/>
      </c>
      <c r="AS319" s="7" t="str">
        <f>IF(C319="","",IFERROR(INDEX(RASTREADORES!$H:$H,MATCH(C319&amp;"#Principal",RASTREADORES!$Y:$Y,0)),"—"))</f>
        <v/>
      </c>
      <c r="AT319" s="7" t="str">
        <f>IF(C319="","",IFERROR(INDEX(RASTREADORES!$A:$A,MATCH(C319&amp;"#Redundante",RASTREADORES!$Y:$Y,0)),IFERROR(INDEX(RASTREADORES!$A:$A,MATCH(C319&amp;"#Isca retornável",RASTREADORES!$Y:$Y,0)),IFERROR(INDEX(RASTREADORES!$A:$A,MATCH(C319&amp;"#Isca descartável",RASTREADORES!$Y:$Y,0)),"Nenhum"))))</f>
        <v/>
      </c>
      <c r="AU319" s="7" t="str">
        <f>IF(C319="","",IFERROR(INDEX(RASTREADORES!$L:$L,MATCH(C319&amp;"#Principal",RASTREADORES!$Y:$Y,0)),""))</f>
        <v/>
      </c>
      <c r="AV319" s="7" t="str">
        <f>IF(C319="","",IF(COUNTIFS(ESPELHAMENTOS!$B$2:$B$2000,C319,ESPELHAMENTOS!$O$2:$O$2000,"Sim")&gt;0,"Sim","Não"))</f>
        <v/>
      </c>
      <c r="AW319" s="7" t="str">
        <f>IF(C319="","",COUNTIFS(ESPELHAMENTOS!$B$2:$B$2000,C319,ESPELHAMENTOS!$O$2:$O$2000,"Sim"))</f>
        <v/>
      </c>
      <c r="AX319" s="7" t="str">
        <f>IF(C319="","",IF(COUNTIFS(ESPELHAMENTOS!$B$2:$B$2000,C319,ESPELHAMENTOS!$O$2:$O$2000,"Sim",ESPELHAMENTOS!$E$2:$E$2000,"GR transportadora")&gt;0,"Sim","Não"))</f>
        <v/>
      </c>
      <c r="AY319" s="7" t="str">
        <f>IF(OR(AQ319="",C319=""),"",IFERROR(ROUND((AQ319-SUMPRODUCT(MIN((ESPELHAMENTOS!$C$2:$C$2000=A319)*ESPELHAMENTOS!$H$2:$H$2000+(ESPELHAMENTOS!$C$2:$C$2000&lt;&gt;A319)*99999)))*24,1),""))</f>
        <v/>
      </c>
      <c r="AZ319" s="7" t="str">
        <f ca="1">IF(C319="","",IF(COUNTIFS(CHECKLISTS!$B$2:$B$2000,C319,CHECKLISTS!$AH$2:$AH$2000,"Válido",CHECKLISTS!$AG$2:$AG$2000,"&gt;="&amp;INT(IF(AO319="",TODAY(),AO319)))+COUNTIFS(CHECKLISTS!$B$2:$B$2000,C319,CHECKLISTS!$AH$2:$AH$2000,"Vence &lt;=7d",CHECKLISTS!$AG$2:$AG$2000,"&gt;="&amp;INT(IF(AO319="",TODAY(),AO319)))&gt;0,"Sim","Não"))</f>
        <v/>
      </c>
      <c r="BA319" s="13" t="str">
        <f>IF(C319="","",IF(COUNTIFS(CHECKLISTS!$B$2:$B$2000,C319,CHECKLISTS!$AF$2:$AF$2000,"Aprovado")=0,"",SUMPRODUCT(MAX((CHECKLISTS!$B$2:$B$2000=C319)*CHECKLISTS!$AG$2:$AG$2000))))</f>
        <v/>
      </c>
      <c r="BB319" s="7" t="str">
        <f>IF(A319="","",IF(COUNTIFS(SMP!$B$2:$B$2000,A319,SMP!$I$2:$I$2000,"Liberada")+COUNTIFS(SMP!$B$2:$B$2000,A319,SMP!$I$2:$I$2000,"Em andamento")+COUNTIFS(SMP!$B$2:$B$2000,A319,SMP!$I$2:$I$2000,"Finalizada")&gt;0,"Sim","Não"))</f>
        <v/>
      </c>
      <c r="BC319" s="7" t="str">
        <f>IF(A319="","",IFERROR(INDEX(SMP!$A:$A,MATCH(A319,SMP!$B:$B,0)),"—"))</f>
        <v/>
      </c>
      <c r="BD319" s="7" t="str">
        <f>IF(A319="","",IFERROR(INDEX(SMP!$I:$I,MATCH(A319,SMP!$B:$B,0)),"Não aberta"))</f>
        <v/>
      </c>
      <c r="BE319" s="7" t="str">
        <f>IF(A319="","",IFERROR(INDEX(SMP!$D:$D,MATCH(A319,SMP!$B:$B,0)),""))</f>
        <v/>
      </c>
      <c r="BF319" s="7" t="str">
        <f>IF(A319="","",IF(COUNTIFS(AVERBACOES!$B$2:$B$2000,A319,AVERBACOES!$Q$2:$Q$2000,"Averbado completo")+COUNTIFS(AVERBACOES!$B$2:$B$2000,A319,AVERBACOES!$Q$2:$Q$2000,"Averbado CRT")+COUNTIFS(AVERBACOES!$B$2:$B$2000,A319,AVERBACOES!$Q$2:$Q$2000,"Averbado CT-e")+COUNTIFS(AVERBACOES!$B$2:$B$2000,A319,AVERBACOES!$Q$2:$Q$2000,"Averbado MDF-e")+COUNTIFS(AVERBACOES!$B$2:$B$2000,A319,AVERBACOES!$Q$2:$Q$2000,"Averbado pelo embarcador")&gt;0,"Sim","Não"))</f>
        <v/>
      </c>
      <c r="BG319" s="7" t="str">
        <f>IF(A319="","",IFERROR(INDEX(AVERBACOES!$L:$L,MATCH(A319,AVERBACOES!$B:$B,0)),"—"))</f>
        <v/>
      </c>
      <c r="BH319" s="7"/>
      <c r="BI319" s="7"/>
      <c r="BJ319" s="7"/>
      <c r="BK319" s="7"/>
      <c r="BL319" s="7"/>
      <c r="BM319" s="7">
        <f t="shared" si="70"/>
        <v>0</v>
      </c>
      <c r="BN319" s="7" t="str">
        <f t="shared" si="71"/>
        <v/>
      </c>
      <c r="BO319" s="7" t="str">
        <f t="shared" si="72"/>
        <v/>
      </c>
      <c r="BP319" s="7" t="str">
        <f t="shared" si="73"/>
        <v/>
      </c>
      <c r="BQ319" s="7" t="str">
        <f t="shared" si="74"/>
        <v/>
      </c>
      <c r="BR319" s="12"/>
      <c r="BS319" s="7" t="str">
        <f t="shared" si="75"/>
        <v/>
      </c>
      <c r="BT319" s="7" t="str">
        <f>IF(C319="","",IF(BV319=0,"Sem posição registrada",IFERROR(INDEX(POSICOES!$E:$E,MATCH(C319&amp;"#"&amp;ROUND(BV319*1440,0),POSICOES!$R:$R,0)),"?")))</f>
        <v/>
      </c>
      <c r="BU319" s="7" t="str">
        <f>IF(OR(C319="",BV319=0),"",IFERROR(INDEX(POSICOES!$F:$F,MATCH(C319&amp;"#"&amp;ROUND(BV319*1440,0),POSICOES!$R:$R,0))&amp;"/"&amp;INDEX(POSICOES!$G:$G,MATCH(C319&amp;"#"&amp;ROUND(BV319*1440,0),POSICOES!$R:$R,0))&amp;" - "&amp;INDEX(POSICOES!$H:$H,MATCH(C319&amp;"#"&amp;ROUND(BV319*1440,0),POSICOES!$R:$R,0)),""))</f>
        <v/>
      </c>
      <c r="BV319" s="14">
        <f>IF(C319="",0,SUMPRODUCT(MAX((POSICOES!$C$2:$C$3000=C319)*POSICOES!$B$2:$B$3000)))</f>
        <v>0</v>
      </c>
      <c r="BW319" s="7" t="str">
        <f t="shared" ca="1" si="76"/>
        <v/>
      </c>
      <c r="BX319" s="7" t="str">
        <f t="shared" ca="1" si="77"/>
        <v/>
      </c>
      <c r="BY319" s="12"/>
      <c r="BZ319" s="12"/>
      <c r="CA319" s="7" t="str">
        <f>IF(A319="","",IF(COUNTIFS(FRONTEIRA!$B$2:$B$2000,A319,FRONTEIRA!$AA$2:$AA$2000,"Sim")=0,"",ROUND(SUMIFS(FRONTEIRA!$Y$2:$Y$2000,FRONTEIRA!$B$2:$B$2000,A319,FRONTEIRA!$AA$2:$AA$2000,"Sim"),1)))</f>
        <v/>
      </c>
      <c r="CB319" s="7" t="str">
        <f>IF(A319="","",IFERROR(INDEX(FRONTEIRA!$L:$L,MATCH(A319,FRONTEIRA!$B:$B,0)),""))</f>
        <v/>
      </c>
      <c r="CC319" s="7" t="str">
        <f>IF(A319="","",IF(COUNTIFS(OCORRENCIAS!$B$2:$B$2000,A319,OCORRENCIAS!$Z$2:$Z$2000,"Sim")&gt;0,"Sim","Não"))</f>
        <v/>
      </c>
      <c r="CD319" s="7" t="str">
        <f t="shared" si="78"/>
        <v/>
      </c>
      <c r="CE319" s="7"/>
      <c r="CF319" s="7" t="str">
        <f t="shared" ca="1" si="79"/>
        <v xml:space="preserve">Motorista GR; Motorista seguradora; Veículo GR; Checklist; Espelhamento; SMP; Averbação; </v>
      </c>
      <c r="CG319" s="7" t="str">
        <f t="shared" si="80"/>
        <v/>
      </c>
      <c r="CH319" s="7" t="str">
        <f t="shared" si="81"/>
        <v/>
      </c>
      <c r="CI319" s="7" t="str">
        <f t="shared" si="82"/>
        <v>Não</v>
      </c>
      <c r="CJ319" s="7" t="str">
        <f t="shared" si="83"/>
        <v/>
      </c>
      <c r="CK319" s="7"/>
      <c r="CL319" s="7"/>
      <c r="CM319" s="7"/>
      <c r="CN319" s="12"/>
      <c r="CO319" s="7"/>
      <c r="CP319" s="7" t="str">
        <f t="shared" ca="1" si="84"/>
        <v/>
      </c>
    </row>
    <row r="320" spans="1:94" x14ac:dyDescent="0.25">
      <c r="A320" s="7"/>
      <c r="B320" s="12"/>
      <c r="C320" s="7"/>
      <c r="D320" s="7"/>
      <c r="E320" s="7"/>
      <c r="F320" s="7" t="str">
        <f>IF(C320="","",IFERROR(INDEX(VEICULOS!$C:$C,MATCH(C320,VEICULOS!$A:$A,0)),"?")&amp;IF(D320="",""," + "&amp;IFERROR(INDEX(VEICULOS!$C:$C,MATCH(D320,VEICULOS!$A:$A,0)),"?"))&amp;IF(E320="",""," + "&amp;IFERROR(INDEX(VEICULOS!$C:$C,MATCH(E320,VEICULOS!$A:$A,0)),"?")))</f>
        <v/>
      </c>
      <c r="G320" s="7" t="str">
        <f>IF(C320="","",IFERROR(INDEX(VEICULOS!$I:$I,MATCH(C320,VEICULOS!$A:$A,0)),"Não cadastrado"))</f>
        <v/>
      </c>
      <c r="H320" s="7"/>
      <c r="I320" s="7" t="str">
        <f>IF(H320="","",IFERROR(INDEX(MOTORISTAS!$B:$B,MATCH(H320,MOTORISTAS!$A:$A,0)),"Não cadastrado"))</f>
        <v/>
      </c>
      <c r="J320" s="7"/>
      <c r="K320" s="7"/>
      <c r="L320" s="7" t="str">
        <f>IF(K320="","",IFERROR(INDEX(MOTORISTAS!$B:$B,MATCH(K320,MOTORISTAS!$A:$A,0)),"Não cadastrado"))</f>
        <v/>
      </c>
      <c r="M320" s="7" t="str">
        <f>IF(H320="","",IFERROR(INDEX(MOTORISTAS!$AA:$AA,MATCH(H320,MOTORISTAS!$A:$A,0)),"Não cadastrado"))</f>
        <v/>
      </c>
      <c r="N320" s="7" t="str">
        <f>IF(H320="","",IF(COUNTIFS(CONSULTAS!$C$2:$C$2000,H320,CONSULTAS!$E$2:$E$2000,"GR",CONSULTAS!$S$2:$S$2000,"Sim")&gt;0,"Sim","Não"))</f>
        <v/>
      </c>
      <c r="O320" s="7" t="str">
        <f>IF(H320="","",IFERROR(INDEX(CONSULTAS!$L:$L,MATCH(H320&amp;"#GR",CONSULTAS!$T:$T,0)),"—"))</f>
        <v/>
      </c>
      <c r="P320" s="13" t="str">
        <f>IF(H320="","",IFERROR(INDEX(CONSULTAS!$Q:$Q,MATCH(H320&amp;"#GR",CONSULTAS!$T:$T,0)),""))</f>
        <v/>
      </c>
      <c r="Q320" s="7" t="str">
        <f>IF(H320="","",IF(COUNTIFS(CONSULTAS!$C$2:$C$2000,H320,CONSULTAS!$E$2:$E$2000,"Seguradora",CONSULTAS!$S$2:$S$2000,"Sim")&gt;0,"Sim","Não"))</f>
        <v/>
      </c>
      <c r="R320" s="7" t="str">
        <f>IF(H320="","",IFERROR(INDEX(CONSULTAS!$L:$L,MATCH(H320&amp;"#Seguradora",CONSULTAS!$T:$T,0)),"—"))</f>
        <v/>
      </c>
      <c r="S320" s="13" t="str">
        <f>IF(H320="","",IFERROR(INDEX(CONSULTAS!$Q:$Q,MATCH(H320&amp;"#Seguradora",CONSULTAS!$T:$T,0)),""))</f>
        <v/>
      </c>
      <c r="T320" s="10" t="str">
        <f>IF(H320="","",IFERROR(INDEX(CONSULTAS!$N:$N,MATCH(H320&amp;"#GR",CONSULTAS!$T:$T,0)),""))</f>
        <v/>
      </c>
      <c r="U320" s="7" t="str">
        <f>IF(K320="","N/A",IF(AND(COUNTIFS(CONSULTAS!$C$2:$C$2000,K320,CONSULTAS!$E$2:$E$2000,"GR",CONSULTAS!$S$2:$S$2000,"Sim")&gt;0,COUNTIFS(CONSULTAS!$C$2:$C$2000,K320,CONSULTAS!$E$2:$E$2000,"Seguradora",CONSULTAS!$S$2:$S$2000,"Sim")&gt;0),"Sim","Não"))</f>
        <v>N/A</v>
      </c>
      <c r="V320" s="7" t="str">
        <f>IF(C320="","",IFERROR(INDEX(VEICULOS!$X:$X,MATCH(C320,VEICULOS!$A:$A,0)),"Não"))</f>
        <v/>
      </c>
      <c r="W320" s="7"/>
      <c r="X320" s="7"/>
      <c r="Y320" s="7"/>
      <c r="Z320" s="10"/>
      <c r="AA320" s="7"/>
      <c r="AB320" s="10" t="str">
        <f t="shared" si="68"/>
        <v/>
      </c>
      <c r="AC320" s="7">
        <f>IF(OR(Y320="",AB320=""),0,SUMPRODUCT((PGR_REGRAS!$C$2:$C$61=Y320)*(PGR_REGRAS!$D$2:$D$61&lt;=AB320)*(PGR_REGRAS!$E$2:$E$61&gt;=AB320)*(PGR_REGRAS!$C$2:$C$61&lt;&gt;"")*ROW(PGR_REGRAS!$C$2:$C$61)))</f>
        <v>0</v>
      </c>
      <c r="AD320" s="7" t="str">
        <f>IF(AC320=0,IF(Y320="","","Sem regra - consultar seguradora"),INDEX(PGR_REGRAS!$A:$A,AC320))</f>
        <v/>
      </c>
      <c r="AE320" s="7" t="str">
        <f>IF(AC320=0,"",INDEX(PGR_REGRAS!$T:$T,AC320))</f>
        <v/>
      </c>
      <c r="AF320" s="7" t="str">
        <f>IF(AC320=0,"",INDEX(PGR_REGRAS!$I:$I,AC320))</f>
        <v/>
      </c>
      <c r="AG320" s="7" t="str">
        <f>IF(AC320=0,"",INDEX(PGR_REGRAS!$K:$K,AC320))</f>
        <v/>
      </c>
      <c r="AH320" s="7" t="str">
        <f t="shared" si="69"/>
        <v/>
      </c>
      <c r="AI320" s="7"/>
      <c r="AJ320" s="7"/>
      <c r="AK320" s="7"/>
      <c r="AL320" s="7"/>
      <c r="AM320" s="7"/>
      <c r="AN320" s="7"/>
      <c r="AO320" s="13"/>
      <c r="AP320" s="12"/>
      <c r="AQ320" s="12"/>
      <c r="AR320" s="7" t="str">
        <f>IF(C320="","",IFERROR(INDEX(RASTREADORES!$F:$F,MATCH(C320&amp;"#Principal",RASTREADORES!$Y:$Y,0))&amp;" ("&amp;INDEX(RASTREADORES!$G:$G,MATCH(C320&amp;"#Principal",RASTREADORES!$Y:$Y,0))&amp;")","Sem rastreador principal"))</f>
        <v/>
      </c>
      <c r="AS320" s="7" t="str">
        <f>IF(C320="","",IFERROR(INDEX(RASTREADORES!$H:$H,MATCH(C320&amp;"#Principal",RASTREADORES!$Y:$Y,0)),"—"))</f>
        <v/>
      </c>
      <c r="AT320" s="7" t="str">
        <f>IF(C320="","",IFERROR(INDEX(RASTREADORES!$A:$A,MATCH(C320&amp;"#Redundante",RASTREADORES!$Y:$Y,0)),IFERROR(INDEX(RASTREADORES!$A:$A,MATCH(C320&amp;"#Isca retornável",RASTREADORES!$Y:$Y,0)),IFERROR(INDEX(RASTREADORES!$A:$A,MATCH(C320&amp;"#Isca descartável",RASTREADORES!$Y:$Y,0)),"Nenhum"))))</f>
        <v/>
      </c>
      <c r="AU320" s="7" t="str">
        <f>IF(C320="","",IFERROR(INDEX(RASTREADORES!$L:$L,MATCH(C320&amp;"#Principal",RASTREADORES!$Y:$Y,0)),""))</f>
        <v/>
      </c>
      <c r="AV320" s="7" t="str">
        <f>IF(C320="","",IF(COUNTIFS(ESPELHAMENTOS!$B$2:$B$2000,C320,ESPELHAMENTOS!$O$2:$O$2000,"Sim")&gt;0,"Sim","Não"))</f>
        <v/>
      </c>
      <c r="AW320" s="7" t="str">
        <f>IF(C320="","",COUNTIFS(ESPELHAMENTOS!$B$2:$B$2000,C320,ESPELHAMENTOS!$O$2:$O$2000,"Sim"))</f>
        <v/>
      </c>
      <c r="AX320" s="7" t="str">
        <f>IF(C320="","",IF(COUNTIFS(ESPELHAMENTOS!$B$2:$B$2000,C320,ESPELHAMENTOS!$O$2:$O$2000,"Sim",ESPELHAMENTOS!$E$2:$E$2000,"GR transportadora")&gt;0,"Sim","Não"))</f>
        <v/>
      </c>
      <c r="AY320" s="7" t="str">
        <f>IF(OR(AQ320="",C320=""),"",IFERROR(ROUND((AQ320-SUMPRODUCT(MIN((ESPELHAMENTOS!$C$2:$C$2000=A320)*ESPELHAMENTOS!$H$2:$H$2000+(ESPELHAMENTOS!$C$2:$C$2000&lt;&gt;A320)*99999)))*24,1),""))</f>
        <v/>
      </c>
      <c r="AZ320" s="7" t="str">
        <f ca="1">IF(C320="","",IF(COUNTIFS(CHECKLISTS!$B$2:$B$2000,C320,CHECKLISTS!$AH$2:$AH$2000,"Válido",CHECKLISTS!$AG$2:$AG$2000,"&gt;="&amp;INT(IF(AO320="",TODAY(),AO320)))+COUNTIFS(CHECKLISTS!$B$2:$B$2000,C320,CHECKLISTS!$AH$2:$AH$2000,"Vence &lt;=7d",CHECKLISTS!$AG$2:$AG$2000,"&gt;="&amp;INT(IF(AO320="",TODAY(),AO320)))&gt;0,"Sim","Não"))</f>
        <v/>
      </c>
      <c r="BA320" s="13" t="str">
        <f>IF(C320="","",IF(COUNTIFS(CHECKLISTS!$B$2:$B$2000,C320,CHECKLISTS!$AF$2:$AF$2000,"Aprovado")=0,"",SUMPRODUCT(MAX((CHECKLISTS!$B$2:$B$2000=C320)*CHECKLISTS!$AG$2:$AG$2000))))</f>
        <v/>
      </c>
      <c r="BB320" s="7" t="str">
        <f>IF(A320="","",IF(COUNTIFS(SMP!$B$2:$B$2000,A320,SMP!$I$2:$I$2000,"Liberada")+COUNTIFS(SMP!$B$2:$B$2000,A320,SMP!$I$2:$I$2000,"Em andamento")+COUNTIFS(SMP!$B$2:$B$2000,A320,SMP!$I$2:$I$2000,"Finalizada")&gt;0,"Sim","Não"))</f>
        <v/>
      </c>
      <c r="BC320" s="7" t="str">
        <f>IF(A320="","",IFERROR(INDEX(SMP!$A:$A,MATCH(A320,SMP!$B:$B,0)),"—"))</f>
        <v/>
      </c>
      <c r="BD320" s="7" t="str">
        <f>IF(A320="","",IFERROR(INDEX(SMP!$I:$I,MATCH(A320,SMP!$B:$B,0)),"Não aberta"))</f>
        <v/>
      </c>
      <c r="BE320" s="7" t="str">
        <f>IF(A320="","",IFERROR(INDEX(SMP!$D:$D,MATCH(A320,SMP!$B:$B,0)),""))</f>
        <v/>
      </c>
      <c r="BF320" s="7" t="str">
        <f>IF(A320="","",IF(COUNTIFS(AVERBACOES!$B$2:$B$2000,A320,AVERBACOES!$Q$2:$Q$2000,"Averbado completo")+COUNTIFS(AVERBACOES!$B$2:$B$2000,A320,AVERBACOES!$Q$2:$Q$2000,"Averbado CRT")+COUNTIFS(AVERBACOES!$B$2:$B$2000,A320,AVERBACOES!$Q$2:$Q$2000,"Averbado CT-e")+COUNTIFS(AVERBACOES!$B$2:$B$2000,A320,AVERBACOES!$Q$2:$Q$2000,"Averbado MDF-e")+COUNTIFS(AVERBACOES!$B$2:$B$2000,A320,AVERBACOES!$Q$2:$Q$2000,"Averbado pelo embarcador")&gt;0,"Sim","Não"))</f>
        <v/>
      </c>
      <c r="BG320" s="7" t="str">
        <f>IF(A320="","",IFERROR(INDEX(AVERBACOES!$L:$L,MATCH(A320,AVERBACOES!$B:$B,0)),"—"))</f>
        <v/>
      </c>
      <c r="BH320" s="7"/>
      <c r="BI320" s="7"/>
      <c r="BJ320" s="7"/>
      <c r="BK320" s="7"/>
      <c r="BL320" s="7"/>
      <c r="BM320" s="7">
        <f t="shared" si="70"/>
        <v>0</v>
      </c>
      <c r="BN320" s="7" t="str">
        <f t="shared" si="71"/>
        <v/>
      </c>
      <c r="BO320" s="7" t="str">
        <f t="shared" si="72"/>
        <v/>
      </c>
      <c r="BP320" s="7" t="str">
        <f t="shared" si="73"/>
        <v/>
      </c>
      <c r="BQ320" s="7" t="str">
        <f t="shared" si="74"/>
        <v/>
      </c>
      <c r="BR320" s="12"/>
      <c r="BS320" s="7" t="str">
        <f t="shared" si="75"/>
        <v/>
      </c>
      <c r="BT320" s="7" t="str">
        <f>IF(C320="","",IF(BV320=0,"Sem posição registrada",IFERROR(INDEX(POSICOES!$E:$E,MATCH(C320&amp;"#"&amp;ROUND(BV320*1440,0),POSICOES!$R:$R,0)),"?")))</f>
        <v/>
      </c>
      <c r="BU320" s="7" t="str">
        <f>IF(OR(C320="",BV320=0),"",IFERROR(INDEX(POSICOES!$F:$F,MATCH(C320&amp;"#"&amp;ROUND(BV320*1440,0),POSICOES!$R:$R,0))&amp;"/"&amp;INDEX(POSICOES!$G:$G,MATCH(C320&amp;"#"&amp;ROUND(BV320*1440,0),POSICOES!$R:$R,0))&amp;" - "&amp;INDEX(POSICOES!$H:$H,MATCH(C320&amp;"#"&amp;ROUND(BV320*1440,0),POSICOES!$R:$R,0)),""))</f>
        <v/>
      </c>
      <c r="BV320" s="14">
        <f>IF(C320="",0,SUMPRODUCT(MAX((POSICOES!$C$2:$C$3000=C320)*POSICOES!$B$2:$B$3000)))</f>
        <v>0</v>
      </c>
      <c r="BW320" s="7" t="str">
        <f t="shared" ca="1" si="76"/>
        <v/>
      </c>
      <c r="BX320" s="7" t="str">
        <f t="shared" ca="1" si="77"/>
        <v/>
      </c>
      <c r="BY320" s="12"/>
      <c r="BZ320" s="12"/>
      <c r="CA320" s="7" t="str">
        <f>IF(A320="","",IF(COUNTIFS(FRONTEIRA!$B$2:$B$2000,A320,FRONTEIRA!$AA$2:$AA$2000,"Sim")=0,"",ROUND(SUMIFS(FRONTEIRA!$Y$2:$Y$2000,FRONTEIRA!$B$2:$B$2000,A320,FRONTEIRA!$AA$2:$AA$2000,"Sim"),1)))</f>
        <v/>
      </c>
      <c r="CB320" s="7" t="str">
        <f>IF(A320="","",IFERROR(INDEX(FRONTEIRA!$L:$L,MATCH(A320,FRONTEIRA!$B:$B,0)),""))</f>
        <v/>
      </c>
      <c r="CC320" s="7" t="str">
        <f>IF(A320="","",IF(COUNTIFS(OCORRENCIAS!$B$2:$B$2000,A320,OCORRENCIAS!$Z$2:$Z$2000,"Sim")&gt;0,"Sim","Não"))</f>
        <v/>
      </c>
      <c r="CD320" s="7" t="str">
        <f t="shared" si="78"/>
        <v/>
      </c>
      <c r="CE320" s="7"/>
      <c r="CF320" s="7" t="str">
        <f t="shared" ca="1" si="79"/>
        <v xml:space="preserve">Motorista GR; Motorista seguradora; Veículo GR; Checklist; Espelhamento; SMP; Averbação; </v>
      </c>
      <c r="CG320" s="7" t="str">
        <f t="shared" si="80"/>
        <v/>
      </c>
      <c r="CH320" s="7" t="str">
        <f t="shared" si="81"/>
        <v/>
      </c>
      <c r="CI320" s="7" t="str">
        <f t="shared" si="82"/>
        <v>Não</v>
      </c>
      <c r="CJ320" s="7" t="str">
        <f t="shared" si="83"/>
        <v/>
      </c>
      <c r="CK320" s="7"/>
      <c r="CL320" s="7"/>
      <c r="CM320" s="7"/>
      <c r="CN320" s="12"/>
      <c r="CO320" s="7"/>
      <c r="CP320" s="7" t="str">
        <f t="shared" ca="1" si="84"/>
        <v/>
      </c>
    </row>
    <row r="321" spans="1:94" x14ac:dyDescent="0.25">
      <c r="A321" s="7"/>
      <c r="B321" s="12"/>
      <c r="C321" s="7"/>
      <c r="D321" s="7"/>
      <c r="E321" s="7"/>
      <c r="F321" s="7" t="str">
        <f>IF(C321="","",IFERROR(INDEX(VEICULOS!$C:$C,MATCH(C321,VEICULOS!$A:$A,0)),"?")&amp;IF(D321="",""," + "&amp;IFERROR(INDEX(VEICULOS!$C:$C,MATCH(D321,VEICULOS!$A:$A,0)),"?"))&amp;IF(E321="",""," + "&amp;IFERROR(INDEX(VEICULOS!$C:$C,MATCH(E321,VEICULOS!$A:$A,0)),"?")))</f>
        <v/>
      </c>
      <c r="G321" s="7" t="str">
        <f>IF(C321="","",IFERROR(INDEX(VEICULOS!$I:$I,MATCH(C321,VEICULOS!$A:$A,0)),"Não cadastrado"))</f>
        <v/>
      </c>
      <c r="H321" s="7"/>
      <c r="I321" s="7" t="str">
        <f>IF(H321="","",IFERROR(INDEX(MOTORISTAS!$B:$B,MATCH(H321,MOTORISTAS!$A:$A,0)),"Não cadastrado"))</f>
        <v/>
      </c>
      <c r="J321" s="7"/>
      <c r="K321" s="7"/>
      <c r="L321" s="7" t="str">
        <f>IF(K321="","",IFERROR(INDEX(MOTORISTAS!$B:$B,MATCH(K321,MOTORISTAS!$A:$A,0)),"Não cadastrado"))</f>
        <v/>
      </c>
      <c r="M321" s="7" t="str">
        <f>IF(H321="","",IFERROR(INDEX(MOTORISTAS!$AA:$AA,MATCH(H321,MOTORISTAS!$A:$A,0)),"Não cadastrado"))</f>
        <v/>
      </c>
      <c r="N321" s="7" t="str">
        <f>IF(H321="","",IF(COUNTIFS(CONSULTAS!$C$2:$C$2000,H321,CONSULTAS!$E$2:$E$2000,"GR",CONSULTAS!$S$2:$S$2000,"Sim")&gt;0,"Sim","Não"))</f>
        <v/>
      </c>
      <c r="O321" s="7" t="str">
        <f>IF(H321="","",IFERROR(INDEX(CONSULTAS!$L:$L,MATCH(H321&amp;"#GR",CONSULTAS!$T:$T,0)),"—"))</f>
        <v/>
      </c>
      <c r="P321" s="13" t="str">
        <f>IF(H321="","",IFERROR(INDEX(CONSULTAS!$Q:$Q,MATCH(H321&amp;"#GR",CONSULTAS!$T:$T,0)),""))</f>
        <v/>
      </c>
      <c r="Q321" s="7" t="str">
        <f>IF(H321="","",IF(COUNTIFS(CONSULTAS!$C$2:$C$2000,H321,CONSULTAS!$E$2:$E$2000,"Seguradora",CONSULTAS!$S$2:$S$2000,"Sim")&gt;0,"Sim","Não"))</f>
        <v/>
      </c>
      <c r="R321" s="7" t="str">
        <f>IF(H321="","",IFERROR(INDEX(CONSULTAS!$L:$L,MATCH(H321&amp;"#Seguradora",CONSULTAS!$T:$T,0)),"—"))</f>
        <v/>
      </c>
      <c r="S321" s="13" t="str">
        <f>IF(H321="","",IFERROR(INDEX(CONSULTAS!$Q:$Q,MATCH(H321&amp;"#Seguradora",CONSULTAS!$T:$T,0)),""))</f>
        <v/>
      </c>
      <c r="T321" s="10" t="str">
        <f>IF(H321="","",IFERROR(INDEX(CONSULTAS!$N:$N,MATCH(H321&amp;"#GR",CONSULTAS!$T:$T,0)),""))</f>
        <v/>
      </c>
      <c r="U321" s="7" t="str">
        <f>IF(K321="","N/A",IF(AND(COUNTIFS(CONSULTAS!$C$2:$C$2000,K321,CONSULTAS!$E$2:$E$2000,"GR",CONSULTAS!$S$2:$S$2000,"Sim")&gt;0,COUNTIFS(CONSULTAS!$C$2:$C$2000,K321,CONSULTAS!$E$2:$E$2000,"Seguradora",CONSULTAS!$S$2:$S$2000,"Sim")&gt;0),"Sim","Não"))</f>
        <v>N/A</v>
      </c>
      <c r="V321" s="7" t="str">
        <f>IF(C321="","",IFERROR(INDEX(VEICULOS!$X:$X,MATCH(C321,VEICULOS!$A:$A,0)),"Não"))</f>
        <v/>
      </c>
      <c r="W321" s="7"/>
      <c r="X321" s="7"/>
      <c r="Y321" s="7"/>
      <c r="Z321" s="10"/>
      <c r="AA321" s="7"/>
      <c r="AB321" s="10" t="str">
        <f t="shared" si="68"/>
        <v/>
      </c>
      <c r="AC321" s="7">
        <f>IF(OR(Y321="",AB321=""),0,SUMPRODUCT((PGR_REGRAS!$C$2:$C$61=Y321)*(PGR_REGRAS!$D$2:$D$61&lt;=AB321)*(PGR_REGRAS!$E$2:$E$61&gt;=AB321)*(PGR_REGRAS!$C$2:$C$61&lt;&gt;"")*ROW(PGR_REGRAS!$C$2:$C$61)))</f>
        <v>0</v>
      </c>
      <c r="AD321" s="7" t="str">
        <f>IF(AC321=0,IF(Y321="","","Sem regra - consultar seguradora"),INDEX(PGR_REGRAS!$A:$A,AC321))</f>
        <v/>
      </c>
      <c r="AE321" s="7" t="str">
        <f>IF(AC321=0,"",INDEX(PGR_REGRAS!$T:$T,AC321))</f>
        <v/>
      </c>
      <c r="AF321" s="7" t="str">
        <f>IF(AC321=0,"",INDEX(PGR_REGRAS!$I:$I,AC321))</f>
        <v/>
      </c>
      <c r="AG321" s="7" t="str">
        <f>IF(AC321=0,"",INDEX(PGR_REGRAS!$K:$K,AC321))</f>
        <v/>
      </c>
      <c r="AH321" s="7" t="str">
        <f t="shared" si="69"/>
        <v/>
      </c>
      <c r="AI321" s="7"/>
      <c r="AJ321" s="7"/>
      <c r="AK321" s="7"/>
      <c r="AL321" s="7"/>
      <c r="AM321" s="7"/>
      <c r="AN321" s="7"/>
      <c r="AO321" s="13"/>
      <c r="AP321" s="12"/>
      <c r="AQ321" s="12"/>
      <c r="AR321" s="7" t="str">
        <f>IF(C321="","",IFERROR(INDEX(RASTREADORES!$F:$F,MATCH(C321&amp;"#Principal",RASTREADORES!$Y:$Y,0))&amp;" ("&amp;INDEX(RASTREADORES!$G:$G,MATCH(C321&amp;"#Principal",RASTREADORES!$Y:$Y,0))&amp;")","Sem rastreador principal"))</f>
        <v/>
      </c>
      <c r="AS321" s="7" t="str">
        <f>IF(C321="","",IFERROR(INDEX(RASTREADORES!$H:$H,MATCH(C321&amp;"#Principal",RASTREADORES!$Y:$Y,0)),"—"))</f>
        <v/>
      </c>
      <c r="AT321" s="7" t="str">
        <f>IF(C321="","",IFERROR(INDEX(RASTREADORES!$A:$A,MATCH(C321&amp;"#Redundante",RASTREADORES!$Y:$Y,0)),IFERROR(INDEX(RASTREADORES!$A:$A,MATCH(C321&amp;"#Isca retornável",RASTREADORES!$Y:$Y,0)),IFERROR(INDEX(RASTREADORES!$A:$A,MATCH(C321&amp;"#Isca descartável",RASTREADORES!$Y:$Y,0)),"Nenhum"))))</f>
        <v/>
      </c>
      <c r="AU321" s="7" t="str">
        <f>IF(C321="","",IFERROR(INDEX(RASTREADORES!$L:$L,MATCH(C321&amp;"#Principal",RASTREADORES!$Y:$Y,0)),""))</f>
        <v/>
      </c>
      <c r="AV321" s="7" t="str">
        <f>IF(C321="","",IF(COUNTIFS(ESPELHAMENTOS!$B$2:$B$2000,C321,ESPELHAMENTOS!$O$2:$O$2000,"Sim")&gt;0,"Sim","Não"))</f>
        <v/>
      </c>
      <c r="AW321" s="7" t="str">
        <f>IF(C321="","",COUNTIFS(ESPELHAMENTOS!$B$2:$B$2000,C321,ESPELHAMENTOS!$O$2:$O$2000,"Sim"))</f>
        <v/>
      </c>
      <c r="AX321" s="7" t="str">
        <f>IF(C321="","",IF(COUNTIFS(ESPELHAMENTOS!$B$2:$B$2000,C321,ESPELHAMENTOS!$O$2:$O$2000,"Sim",ESPELHAMENTOS!$E$2:$E$2000,"GR transportadora")&gt;0,"Sim","Não"))</f>
        <v/>
      </c>
      <c r="AY321" s="7" t="str">
        <f>IF(OR(AQ321="",C321=""),"",IFERROR(ROUND((AQ321-SUMPRODUCT(MIN((ESPELHAMENTOS!$C$2:$C$2000=A321)*ESPELHAMENTOS!$H$2:$H$2000+(ESPELHAMENTOS!$C$2:$C$2000&lt;&gt;A321)*99999)))*24,1),""))</f>
        <v/>
      </c>
      <c r="AZ321" s="7" t="str">
        <f ca="1">IF(C321="","",IF(COUNTIFS(CHECKLISTS!$B$2:$B$2000,C321,CHECKLISTS!$AH$2:$AH$2000,"Válido",CHECKLISTS!$AG$2:$AG$2000,"&gt;="&amp;INT(IF(AO321="",TODAY(),AO321)))+COUNTIFS(CHECKLISTS!$B$2:$B$2000,C321,CHECKLISTS!$AH$2:$AH$2000,"Vence &lt;=7d",CHECKLISTS!$AG$2:$AG$2000,"&gt;="&amp;INT(IF(AO321="",TODAY(),AO321)))&gt;0,"Sim","Não"))</f>
        <v/>
      </c>
      <c r="BA321" s="13" t="str">
        <f>IF(C321="","",IF(COUNTIFS(CHECKLISTS!$B$2:$B$2000,C321,CHECKLISTS!$AF$2:$AF$2000,"Aprovado")=0,"",SUMPRODUCT(MAX((CHECKLISTS!$B$2:$B$2000=C321)*CHECKLISTS!$AG$2:$AG$2000))))</f>
        <v/>
      </c>
      <c r="BB321" s="7" t="str">
        <f>IF(A321="","",IF(COUNTIFS(SMP!$B$2:$B$2000,A321,SMP!$I$2:$I$2000,"Liberada")+COUNTIFS(SMP!$B$2:$B$2000,A321,SMP!$I$2:$I$2000,"Em andamento")+COUNTIFS(SMP!$B$2:$B$2000,A321,SMP!$I$2:$I$2000,"Finalizada")&gt;0,"Sim","Não"))</f>
        <v/>
      </c>
      <c r="BC321" s="7" t="str">
        <f>IF(A321="","",IFERROR(INDEX(SMP!$A:$A,MATCH(A321,SMP!$B:$B,0)),"—"))</f>
        <v/>
      </c>
      <c r="BD321" s="7" t="str">
        <f>IF(A321="","",IFERROR(INDEX(SMP!$I:$I,MATCH(A321,SMP!$B:$B,0)),"Não aberta"))</f>
        <v/>
      </c>
      <c r="BE321" s="7" t="str">
        <f>IF(A321="","",IFERROR(INDEX(SMP!$D:$D,MATCH(A321,SMP!$B:$B,0)),""))</f>
        <v/>
      </c>
      <c r="BF321" s="7" t="str">
        <f>IF(A321="","",IF(COUNTIFS(AVERBACOES!$B$2:$B$2000,A321,AVERBACOES!$Q$2:$Q$2000,"Averbado completo")+COUNTIFS(AVERBACOES!$B$2:$B$2000,A321,AVERBACOES!$Q$2:$Q$2000,"Averbado CRT")+COUNTIFS(AVERBACOES!$B$2:$B$2000,A321,AVERBACOES!$Q$2:$Q$2000,"Averbado CT-e")+COUNTIFS(AVERBACOES!$B$2:$B$2000,A321,AVERBACOES!$Q$2:$Q$2000,"Averbado MDF-e")+COUNTIFS(AVERBACOES!$B$2:$B$2000,A321,AVERBACOES!$Q$2:$Q$2000,"Averbado pelo embarcador")&gt;0,"Sim","Não"))</f>
        <v/>
      </c>
      <c r="BG321" s="7" t="str">
        <f>IF(A321="","",IFERROR(INDEX(AVERBACOES!$L:$L,MATCH(A321,AVERBACOES!$B:$B,0)),"—"))</f>
        <v/>
      </c>
      <c r="BH321" s="7"/>
      <c r="BI321" s="7"/>
      <c r="BJ321" s="7"/>
      <c r="BK321" s="7"/>
      <c r="BL321" s="7"/>
      <c r="BM321" s="7">
        <f t="shared" si="70"/>
        <v>0</v>
      </c>
      <c r="BN321" s="7" t="str">
        <f t="shared" si="71"/>
        <v/>
      </c>
      <c r="BO321" s="7" t="str">
        <f t="shared" si="72"/>
        <v/>
      </c>
      <c r="BP321" s="7" t="str">
        <f t="shared" si="73"/>
        <v/>
      </c>
      <c r="BQ321" s="7" t="str">
        <f t="shared" si="74"/>
        <v/>
      </c>
      <c r="BR321" s="12"/>
      <c r="BS321" s="7" t="str">
        <f t="shared" si="75"/>
        <v/>
      </c>
      <c r="BT321" s="7" t="str">
        <f>IF(C321="","",IF(BV321=0,"Sem posição registrada",IFERROR(INDEX(POSICOES!$E:$E,MATCH(C321&amp;"#"&amp;ROUND(BV321*1440,0),POSICOES!$R:$R,0)),"?")))</f>
        <v/>
      </c>
      <c r="BU321" s="7" t="str">
        <f>IF(OR(C321="",BV321=0),"",IFERROR(INDEX(POSICOES!$F:$F,MATCH(C321&amp;"#"&amp;ROUND(BV321*1440,0),POSICOES!$R:$R,0))&amp;"/"&amp;INDEX(POSICOES!$G:$G,MATCH(C321&amp;"#"&amp;ROUND(BV321*1440,0),POSICOES!$R:$R,0))&amp;" - "&amp;INDEX(POSICOES!$H:$H,MATCH(C321&amp;"#"&amp;ROUND(BV321*1440,0),POSICOES!$R:$R,0)),""))</f>
        <v/>
      </c>
      <c r="BV321" s="14">
        <f>IF(C321="",0,SUMPRODUCT(MAX((POSICOES!$C$2:$C$3000=C321)*POSICOES!$B$2:$B$3000)))</f>
        <v>0</v>
      </c>
      <c r="BW321" s="7" t="str">
        <f t="shared" ca="1" si="76"/>
        <v/>
      </c>
      <c r="BX321" s="7" t="str">
        <f t="shared" ca="1" si="77"/>
        <v/>
      </c>
      <c r="BY321" s="12"/>
      <c r="BZ321" s="12"/>
      <c r="CA321" s="7" t="str">
        <f>IF(A321="","",IF(COUNTIFS(FRONTEIRA!$B$2:$B$2000,A321,FRONTEIRA!$AA$2:$AA$2000,"Sim")=0,"",ROUND(SUMIFS(FRONTEIRA!$Y$2:$Y$2000,FRONTEIRA!$B$2:$B$2000,A321,FRONTEIRA!$AA$2:$AA$2000,"Sim"),1)))</f>
        <v/>
      </c>
      <c r="CB321" s="7" t="str">
        <f>IF(A321="","",IFERROR(INDEX(FRONTEIRA!$L:$L,MATCH(A321,FRONTEIRA!$B:$B,0)),""))</f>
        <v/>
      </c>
      <c r="CC321" s="7" t="str">
        <f>IF(A321="","",IF(COUNTIFS(OCORRENCIAS!$B$2:$B$2000,A321,OCORRENCIAS!$Z$2:$Z$2000,"Sim")&gt;0,"Sim","Não"))</f>
        <v/>
      </c>
      <c r="CD321" s="7" t="str">
        <f t="shared" si="78"/>
        <v/>
      </c>
      <c r="CE321" s="7"/>
      <c r="CF321" s="7" t="str">
        <f t="shared" ca="1" si="79"/>
        <v xml:space="preserve">Motorista GR; Motorista seguradora; Veículo GR; Checklist; Espelhamento; SMP; Averbação; </v>
      </c>
      <c r="CG321" s="7" t="str">
        <f t="shared" si="80"/>
        <v/>
      </c>
      <c r="CH321" s="7" t="str">
        <f t="shared" si="81"/>
        <v/>
      </c>
      <c r="CI321" s="7" t="str">
        <f t="shared" si="82"/>
        <v>Não</v>
      </c>
      <c r="CJ321" s="7" t="str">
        <f t="shared" si="83"/>
        <v/>
      </c>
      <c r="CK321" s="7"/>
      <c r="CL321" s="7"/>
      <c r="CM321" s="7"/>
      <c r="CN321" s="12"/>
      <c r="CO321" s="7"/>
      <c r="CP321" s="7" t="str">
        <f t="shared" ca="1" si="84"/>
        <v/>
      </c>
    </row>
    <row r="322" spans="1:94" x14ac:dyDescent="0.25">
      <c r="A322" s="7"/>
      <c r="B322" s="12"/>
      <c r="C322" s="7"/>
      <c r="D322" s="7"/>
      <c r="E322" s="7"/>
      <c r="F322" s="7" t="str">
        <f>IF(C322="","",IFERROR(INDEX(VEICULOS!$C:$C,MATCH(C322,VEICULOS!$A:$A,0)),"?")&amp;IF(D322="",""," + "&amp;IFERROR(INDEX(VEICULOS!$C:$C,MATCH(D322,VEICULOS!$A:$A,0)),"?"))&amp;IF(E322="",""," + "&amp;IFERROR(INDEX(VEICULOS!$C:$C,MATCH(E322,VEICULOS!$A:$A,0)),"?")))</f>
        <v/>
      </c>
      <c r="G322" s="7" t="str">
        <f>IF(C322="","",IFERROR(INDEX(VEICULOS!$I:$I,MATCH(C322,VEICULOS!$A:$A,0)),"Não cadastrado"))</f>
        <v/>
      </c>
      <c r="H322" s="7"/>
      <c r="I322" s="7" t="str">
        <f>IF(H322="","",IFERROR(INDEX(MOTORISTAS!$B:$B,MATCH(H322,MOTORISTAS!$A:$A,0)),"Não cadastrado"))</f>
        <v/>
      </c>
      <c r="J322" s="7"/>
      <c r="K322" s="7"/>
      <c r="L322" s="7" t="str">
        <f>IF(K322="","",IFERROR(INDEX(MOTORISTAS!$B:$B,MATCH(K322,MOTORISTAS!$A:$A,0)),"Não cadastrado"))</f>
        <v/>
      </c>
      <c r="M322" s="7" t="str">
        <f>IF(H322="","",IFERROR(INDEX(MOTORISTAS!$AA:$AA,MATCH(H322,MOTORISTAS!$A:$A,0)),"Não cadastrado"))</f>
        <v/>
      </c>
      <c r="N322" s="7" t="str">
        <f>IF(H322="","",IF(COUNTIFS(CONSULTAS!$C$2:$C$2000,H322,CONSULTAS!$E$2:$E$2000,"GR",CONSULTAS!$S$2:$S$2000,"Sim")&gt;0,"Sim","Não"))</f>
        <v/>
      </c>
      <c r="O322" s="7" t="str">
        <f>IF(H322="","",IFERROR(INDEX(CONSULTAS!$L:$L,MATCH(H322&amp;"#GR",CONSULTAS!$T:$T,0)),"—"))</f>
        <v/>
      </c>
      <c r="P322" s="13" t="str">
        <f>IF(H322="","",IFERROR(INDEX(CONSULTAS!$Q:$Q,MATCH(H322&amp;"#GR",CONSULTAS!$T:$T,0)),""))</f>
        <v/>
      </c>
      <c r="Q322" s="7" t="str">
        <f>IF(H322="","",IF(COUNTIFS(CONSULTAS!$C$2:$C$2000,H322,CONSULTAS!$E$2:$E$2000,"Seguradora",CONSULTAS!$S$2:$S$2000,"Sim")&gt;0,"Sim","Não"))</f>
        <v/>
      </c>
      <c r="R322" s="7" t="str">
        <f>IF(H322="","",IFERROR(INDEX(CONSULTAS!$L:$L,MATCH(H322&amp;"#Seguradora",CONSULTAS!$T:$T,0)),"—"))</f>
        <v/>
      </c>
      <c r="S322" s="13" t="str">
        <f>IF(H322="","",IFERROR(INDEX(CONSULTAS!$Q:$Q,MATCH(H322&amp;"#Seguradora",CONSULTAS!$T:$T,0)),""))</f>
        <v/>
      </c>
      <c r="T322" s="10" t="str">
        <f>IF(H322="","",IFERROR(INDEX(CONSULTAS!$N:$N,MATCH(H322&amp;"#GR",CONSULTAS!$T:$T,0)),""))</f>
        <v/>
      </c>
      <c r="U322" s="7" t="str">
        <f>IF(K322="","N/A",IF(AND(COUNTIFS(CONSULTAS!$C$2:$C$2000,K322,CONSULTAS!$E$2:$E$2000,"GR",CONSULTAS!$S$2:$S$2000,"Sim")&gt;0,COUNTIFS(CONSULTAS!$C$2:$C$2000,K322,CONSULTAS!$E$2:$E$2000,"Seguradora",CONSULTAS!$S$2:$S$2000,"Sim")&gt;0),"Sim","Não"))</f>
        <v>N/A</v>
      </c>
      <c r="V322" s="7" t="str">
        <f>IF(C322="","",IFERROR(INDEX(VEICULOS!$X:$X,MATCH(C322,VEICULOS!$A:$A,0)),"Não"))</f>
        <v/>
      </c>
      <c r="W322" s="7"/>
      <c r="X322" s="7"/>
      <c r="Y322" s="7"/>
      <c r="Z322" s="10"/>
      <c r="AA322" s="7"/>
      <c r="AB322" s="10" t="str">
        <f t="shared" ref="AB322:AB385" si="85">IF(Z322="","",IF(AA322="USD",Z322*P_TAXA_USD,Z322))</f>
        <v/>
      </c>
      <c r="AC322" s="7">
        <f>IF(OR(Y322="",AB322=""),0,SUMPRODUCT((PGR_REGRAS!$C$2:$C$61=Y322)*(PGR_REGRAS!$D$2:$D$61&lt;=AB322)*(PGR_REGRAS!$E$2:$E$61&gt;=AB322)*(PGR_REGRAS!$C$2:$C$61&lt;&gt;"")*ROW(PGR_REGRAS!$C$2:$C$61)))</f>
        <v>0</v>
      </c>
      <c r="AD322" s="7" t="str">
        <f>IF(AC322=0,IF(Y322="","","Sem regra - consultar seguradora"),INDEX(PGR_REGRAS!$A:$A,AC322))</f>
        <v/>
      </c>
      <c r="AE322" s="7" t="str">
        <f>IF(AC322=0,"",INDEX(PGR_REGRAS!$T:$T,AC322))</f>
        <v/>
      </c>
      <c r="AF322" s="7" t="str">
        <f>IF(AC322=0,"",INDEX(PGR_REGRAS!$I:$I,AC322))</f>
        <v/>
      </c>
      <c r="AG322" s="7" t="str">
        <f>IF(AC322=0,"",INDEX(PGR_REGRAS!$K:$K,AC322))</f>
        <v/>
      </c>
      <c r="AH322" s="7" t="str">
        <f t="shared" ref="AH322:AH385" si="86">IF(AB322="","",IF(AB322&gt;P_LMG_REF,"Sim","Não"))</f>
        <v/>
      </c>
      <c r="AI322" s="7"/>
      <c r="AJ322" s="7"/>
      <c r="AK322" s="7"/>
      <c r="AL322" s="7"/>
      <c r="AM322" s="7"/>
      <c r="AN322" s="7"/>
      <c r="AO322" s="13"/>
      <c r="AP322" s="12"/>
      <c r="AQ322" s="12"/>
      <c r="AR322" s="7" t="str">
        <f>IF(C322="","",IFERROR(INDEX(RASTREADORES!$F:$F,MATCH(C322&amp;"#Principal",RASTREADORES!$Y:$Y,0))&amp;" ("&amp;INDEX(RASTREADORES!$G:$G,MATCH(C322&amp;"#Principal",RASTREADORES!$Y:$Y,0))&amp;")","Sem rastreador principal"))</f>
        <v/>
      </c>
      <c r="AS322" s="7" t="str">
        <f>IF(C322="","",IFERROR(INDEX(RASTREADORES!$H:$H,MATCH(C322&amp;"#Principal",RASTREADORES!$Y:$Y,0)),"—"))</f>
        <v/>
      </c>
      <c r="AT322" s="7" t="str">
        <f>IF(C322="","",IFERROR(INDEX(RASTREADORES!$A:$A,MATCH(C322&amp;"#Redundante",RASTREADORES!$Y:$Y,0)),IFERROR(INDEX(RASTREADORES!$A:$A,MATCH(C322&amp;"#Isca retornável",RASTREADORES!$Y:$Y,0)),IFERROR(INDEX(RASTREADORES!$A:$A,MATCH(C322&amp;"#Isca descartável",RASTREADORES!$Y:$Y,0)),"Nenhum"))))</f>
        <v/>
      </c>
      <c r="AU322" s="7" t="str">
        <f>IF(C322="","",IFERROR(INDEX(RASTREADORES!$L:$L,MATCH(C322&amp;"#Principal",RASTREADORES!$Y:$Y,0)),""))</f>
        <v/>
      </c>
      <c r="AV322" s="7" t="str">
        <f>IF(C322="","",IF(COUNTIFS(ESPELHAMENTOS!$B$2:$B$2000,C322,ESPELHAMENTOS!$O$2:$O$2000,"Sim")&gt;0,"Sim","Não"))</f>
        <v/>
      </c>
      <c r="AW322" s="7" t="str">
        <f>IF(C322="","",COUNTIFS(ESPELHAMENTOS!$B$2:$B$2000,C322,ESPELHAMENTOS!$O$2:$O$2000,"Sim"))</f>
        <v/>
      </c>
      <c r="AX322" s="7" t="str">
        <f>IF(C322="","",IF(COUNTIFS(ESPELHAMENTOS!$B$2:$B$2000,C322,ESPELHAMENTOS!$O$2:$O$2000,"Sim",ESPELHAMENTOS!$E$2:$E$2000,"GR transportadora")&gt;0,"Sim","Não"))</f>
        <v/>
      </c>
      <c r="AY322" s="7" t="str">
        <f>IF(OR(AQ322="",C322=""),"",IFERROR(ROUND((AQ322-SUMPRODUCT(MIN((ESPELHAMENTOS!$C$2:$C$2000=A322)*ESPELHAMENTOS!$H$2:$H$2000+(ESPELHAMENTOS!$C$2:$C$2000&lt;&gt;A322)*99999)))*24,1),""))</f>
        <v/>
      </c>
      <c r="AZ322" s="7" t="str">
        <f ca="1">IF(C322="","",IF(COUNTIFS(CHECKLISTS!$B$2:$B$2000,C322,CHECKLISTS!$AH$2:$AH$2000,"Válido",CHECKLISTS!$AG$2:$AG$2000,"&gt;="&amp;INT(IF(AO322="",TODAY(),AO322)))+COUNTIFS(CHECKLISTS!$B$2:$B$2000,C322,CHECKLISTS!$AH$2:$AH$2000,"Vence &lt;=7d",CHECKLISTS!$AG$2:$AG$2000,"&gt;="&amp;INT(IF(AO322="",TODAY(),AO322)))&gt;0,"Sim","Não"))</f>
        <v/>
      </c>
      <c r="BA322" s="13" t="str">
        <f>IF(C322="","",IF(COUNTIFS(CHECKLISTS!$B$2:$B$2000,C322,CHECKLISTS!$AF$2:$AF$2000,"Aprovado")=0,"",SUMPRODUCT(MAX((CHECKLISTS!$B$2:$B$2000=C322)*CHECKLISTS!$AG$2:$AG$2000))))</f>
        <v/>
      </c>
      <c r="BB322" s="7" t="str">
        <f>IF(A322="","",IF(COUNTIFS(SMP!$B$2:$B$2000,A322,SMP!$I$2:$I$2000,"Liberada")+COUNTIFS(SMP!$B$2:$B$2000,A322,SMP!$I$2:$I$2000,"Em andamento")+COUNTIFS(SMP!$B$2:$B$2000,A322,SMP!$I$2:$I$2000,"Finalizada")&gt;0,"Sim","Não"))</f>
        <v/>
      </c>
      <c r="BC322" s="7" t="str">
        <f>IF(A322="","",IFERROR(INDEX(SMP!$A:$A,MATCH(A322,SMP!$B:$B,0)),"—"))</f>
        <v/>
      </c>
      <c r="BD322" s="7" t="str">
        <f>IF(A322="","",IFERROR(INDEX(SMP!$I:$I,MATCH(A322,SMP!$B:$B,0)),"Não aberta"))</f>
        <v/>
      </c>
      <c r="BE322" s="7" t="str">
        <f>IF(A322="","",IFERROR(INDEX(SMP!$D:$D,MATCH(A322,SMP!$B:$B,0)),""))</f>
        <v/>
      </c>
      <c r="BF322" s="7" t="str">
        <f>IF(A322="","",IF(COUNTIFS(AVERBACOES!$B$2:$B$2000,A322,AVERBACOES!$Q$2:$Q$2000,"Averbado completo")+COUNTIFS(AVERBACOES!$B$2:$B$2000,A322,AVERBACOES!$Q$2:$Q$2000,"Averbado CRT")+COUNTIFS(AVERBACOES!$B$2:$B$2000,A322,AVERBACOES!$Q$2:$Q$2000,"Averbado CT-e")+COUNTIFS(AVERBACOES!$B$2:$B$2000,A322,AVERBACOES!$Q$2:$Q$2000,"Averbado MDF-e")+COUNTIFS(AVERBACOES!$B$2:$B$2000,A322,AVERBACOES!$Q$2:$Q$2000,"Averbado pelo embarcador")&gt;0,"Sim","Não"))</f>
        <v/>
      </c>
      <c r="BG322" s="7" t="str">
        <f>IF(A322="","",IFERROR(INDEX(AVERBACOES!$L:$L,MATCH(A322,AVERBACOES!$B:$B,0)),"—"))</f>
        <v/>
      </c>
      <c r="BH322" s="7"/>
      <c r="BI322" s="7"/>
      <c r="BJ322" s="7"/>
      <c r="BK322" s="7"/>
      <c r="BL322" s="7"/>
      <c r="BM322" s="7">
        <f t="shared" ref="BM322:BM385" si="87">IF(BL322="",0,VALUE(LEFT(BL322,2)))</f>
        <v>0</v>
      </c>
      <c r="BN322" s="7" t="str">
        <f t="shared" ref="BN322:BN385" si="88">IF(A322="","",IF(AP322&lt;&gt;"","Sim","Não"))</f>
        <v/>
      </c>
      <c r="BO322" s="7" t="str">
        <f t="shared" ref="BO322:BO385" si="89">IF(A322="","",IF(OR(BM322=8,BM322=9,BM322=10,BM322=11,BM322=15),"Sim","Não"))</f>
        <v/>
      </c>
      <c r="BP322" s="7" t="str">
        <f t="shared" ref="BP322:BP385" si="90">IF(A322="","",IF(AND(BM322&gt;=12,BM322&lt;=14),"Sim","Não"))</f>
        <v/>
      </c>
      <c r="BQ322" s="7" t="str">
        <f t="shared" ref="BQ322:BQ385" si="91">IF(A322="","",IF(OR(AND(BM322&gt;=16,BM322&lt;=20),BR322&lt;&gt;""),"Sim","Não"))</f>
        <v/>
      </c>
      <c r="BR322" s="12"/>
      <c r="BS322" s="7" t="str">
        <f t="shared" ref="BS322:BS385" si="92">IF(A322="","",IF(OR(BM322=18,BM322=19,BM322=20),"Sim","Não"))</f>
        <v/>
      </c>
      <c r="BT322" s="7" t="str">
        <f>IF(C322="","",IF(BV322=0,"Sem posição registrada",IFERROR(INDEX(POSICOES!$E:$E,MATCH(C322&amp;"#"&amp;ROUND(BV322*1440,0),POSICOES!$R:$R,0)),"?")))</f>
        <v/>
      </c>
      <c r="BU322" s="7" t="str">
        <f>IF(OR(C322="",BV322=0),"",IFERROR(INDEX(POSICOES!$F:$F,MATCH(C322&amp;"#"&amp;ROUND(BV322*1440,0),POSICOES!$R:$R,0))&amp;"/"&amp;INDEX(POSICOES!$G:$G,MATCH(C322&amp;"#"&amp;ROUND(BV322*1440,0),POSICOES!$R:$R,0))&amp;" - "&amp;INDEX(POSICOES!$H:$H,MATCH(C322&amp;"#"&amp;ROUND(BV322*1440,0),POSICOES!$R:$R,0)),""))</f>
        <v/>
      </c>
      <c r="BV322" s="14">
        <f>IF(C322="",0,SUMPRODUCT(MAX((POSICOES!$C$2:$C$3000=C322)*POSICOES!$B$2:$B$3000)))</f>
        <v>0</v>
      </c>
      <c r="BW322" s="7" t="str">
        <f t="shared" ref="BW322:BW385" ca="1" si="93">IF(OR(BV322=0,BM322=0,BM322&gt;=20),"",ROUND((NOW()-BV322)*24,1))</f>
        <v/>
      </c>
      <c r="BX322" s="7" t="str">
        <f t="shared" ref="BX322:BX385" ca="1" si="94">IF(BW322="","",IF(BW322&lt;P_SINAL_ALERTA,"Online",IF(BW322&lt;P_SINAL_CRIT,"Sem sinal 1-4h","Sem sinal &gt;4h")))</f>
        <v/>
      </c>
      <c r="BY322" s="12"/>
      <c r="BZ322" s="12"/>
      <c r="CA322" s="7" t="str">
        <f>IF(A322="","",IF(COUNTIFS(FRONTEIRA!$B$2:$B$2000,A322,FRONTEIRA!$AA$2:$AA$2000,"Sim")=0,"",ROUND(SUMIFS(FRONTEIRA!$Y$2:$Y$2000,FRONTEIRA!$B$2:$B$2000,A322,FRONTEIRA!$AA$2:$AA$2000,"Sim"),1)))</f>
        <v/>
      </c>
      <c r="CB322" s="7" t="str">
        <f>IF(A322="","",IFERROR(INDEX(FRONTEIRA!$L:$L,MATCH(A322,FRONTEIRA!$B:$B,0)),""))</f>
        <v/>
      </c>
      <c r="CC322" s="7" t="str">
        <f>IF(A322="","",IF(COUNTIFS(OCORRENCIAS!$B$2:$B$2000,A322,OCORRENCIAS!$Z$2:$Z$2000,"Sim")&gt;0,"Sim","Não"))</f>
        <v/>
      </c>
      <c r="CD322" s="7" t="str">
        <f t="shared" ref="CD322:CD385" si="95">IF(A322="","",IF(AND(N322="Sim",Q322="Sim",OR(U322="Sim",U322="N/A"),V322="Sim",M322&lt;&gt;"Inapto",AZ322="Sim",AV322="Sim",BB322="Sim",BF322="Sim",OR(BK322="Sim",BK322="N/A"),OR(T322="",AB322="",AB322&lt;=T322),OR(AH322&lt;&gt;"Sim",CE322="Sim")),"APTO","BLOQUEADO"))</f>
        <v/>
      </c>
      <c r="CE322" s="7"/>
      <c r="CF322" s="7" t="str">
        <f t="shared" ref="CF322:CF385" ca="1" si="96">IF(N322&lt;&gt;"Sim","Motorista GR; ","")&amp;IF(Q322&lt;&gt;"Sim","Motorista seguradora; ","")&amp;IF(U322="Não","Motorista 2; ","")&amp;IF(V322&lt;&gt;"Sim","Veículo GR; ","")&amp;IF(M322="Inapto","Documentos do motorista; ","")&amp;IF(AZ322&lt;&gt;"Sim","Checklist; ","")&amp;IF(AV322&lt;&gt;"Sim","Espelhamento; ","")&amp;IF(BB322&lt;&gt;"Sim","SMP; ","")&amp;IF(BF322&lt;&gt;"Sim","Averbação; ","")&amp;IF(BK322="Não","Docs internacionais; ","")&amp;IF(AND(T322&lt;&gt;"",AB322&lt;&gt;"",AB322&gt;T322),"Valor acima do perfil; ","")&amp;IF(AND(AH322="Sim",CE322&lt;&gt;"Sim"),"Acima do LMG sem aprovação; ","")</f>
        <v xml:space="preserve">Motorista GR; Motorista seguradora; Veículo GR; Checklist; Espelhamento; SMP; Averbação; </v>
      </c>
      <c r="CG322" s="7" t="str">
        <f t="shared" ref="CG322:CG385" si="97">IF(A322="","",IF(CF322="","Nenhuma",LEFT(CF322,LEN(CF322)-2)))</f>
        <v/>
      </c>
      <c r="CH322" s="7" t="str">
        <f t="shared" ref="CH322:CH385" si="98">IF(A322="","",IF(AND(OR(BO322="Sim",BP322="Sim"),CD322="BLOQUEADO"),"Sim","Não"))</f>
        <v/>
      </c>
      <c r="CI322" s="7" t="str">
        <f t="shared" ref="CI322:CI385" si="99">IF(OR(C322="",BM322=0,BM322&gt;=20),"Não",IF(B322=SUMPRODUCT(MAX((C$2:C$2000=C322)*(BM$2:BM$2000&gt;0)*(BM$2:BM$2000&lt;20)*B$2:B$2000)),"Sim","Não"))</f>
        <v>Não</v>
      </c>
      <c r="CJ322" s="7" t="str">
        <f t="shared" ref="CJ322:CJ385" si="100">IF(A322="","","Viagem "&amp;A322&amp;" - Placa "&amp;C322&amp;" - "&amp;BL322&amp;" - Local: "&amp;BT322&amp;" - Motorista: "&amp;I322&amp;" (GR: "&amp;N322&amp;"; Seguradora: "&amp;Q322&amp;") - Rastreador: "&amp;AR322&amp;" no "&amp;AS322&amp;" - Espelhado: "&amp;AV322&amp;" - Checklist: "&amp;AZ322&amp;" - SMP: "&amp;BB322&amp;" - Averbado: "&amp;BF322&amp;" - Apto: "&amp;CD322&amp;" - Pendencias: "&amp;CG322)</f>
        <v/>
      </c>
      <c r="CK322" s="7"/>
      <c r="CL322" s="7"/>
      <c r="CM322" s="7"/>
      <c r="CN322" s="12"/>
      <c r="CO322" s="7"/>
      <c r="CP322" s="7" t="str">
        <f t="shared" ref="CP322:CP385" ca="1" si="101">IF(OR(CN322="",BM322&lt;7,BM322&gt;=20),"",IF((NOW()-CN322)*24&gt;P_ATUALIZ_MAX_H,"Sim","Não"))</f>
        <v/>
      </c>
    </row>
    <row r="323" spans="1:94" x14ac:dyDescent="0.25">
      <c r="A323" s="7"/>
      <c r="B323" s="12"/>
      <c r="C323" s="7"/>
      <c r="D323" s="7"/>
      <c r="E323" s="7"/>
      <c r="F323" s="7" t="str">
        <f>IF(C323="","",IFERROR(INDEX(VEICULOS!$C:$C,MATCH(C323,VEICULOS!$A:$A,0)),"?")&amp;IF(D323="",""," + "&amp;IFERROR(INDEX(VEICULOS!$C:$C,MATCH(D323,VEICULOS!$A:$A,0)),"?"))&amp;IF(E323="",""," + "&amp;IFERROR(INDEX(VEICULOS!$C:$C,MATCH(E323,VEICULOS!$A:$A,0)),"?")))</f>
        <v/>
      </c>
      <c r="G323" s="7" t="str">
        <f>IF(C323="","",IFERROR(INDEX(VEICULOS!$I:$I,MATCH(C323,VEICULOS!$A:$A,0)),"Não cadastrado"))</f>
        <v/>
      </c>
      <c r="H323" s="7"/>
      <c r="I323" s="7" t="str">
        <f>IF(H323="","",IFERROR(INDEX(MOTORISTAS!$B:$B,MATCH(H323,MOTORISTAS!$A:$A,0)),"Não cadastrado"))</f>
        <v/>
      </c>
      <c r="J323" s="7"/>
      <c r="K323" s="7"/>
      <c r="L323" s="7" t="str">
        <f>IF(K323="","",IFERROR(INDEX(MOTORISTAS!$B:$B,MATCH(K323,MOTORISTAS!$A:$A,0)),"Não cadastrado"))</f>
        <v/>
      </c>
      <c r="M323" s="7" t="str">
        <f>IF(H323="","",IFERROR(INDEX(MOTORISTAS!$AA:$AA,MATCH(H323,MOTORISTAS!$A:$A,0)),"Não cadastrado"))</f>
        <v/>
      </c>
      <c r="N323" s="7" t="str">
        <f>IF(H323="","",IF(COUNTIFS(CONSULTAS!$C$2:$C$2000,H323,CONSULTAS!$E$2:$E$2000,"GR",CONSULTAS!$S$2:$S$2000,"Sim")&gt;0,"Sim","Não"))</f>
        <v/>
      </c>
      <c r="O323" s="7" t="str">
        <f>IF(H323="","",IFERROR(INDEX(CONSULTAS!$L:$L,MATCH(H323&amp;"#GR",CONSULTAS!$T:$T,0)),"—"))</f>
        <v/>
      </c>
      <c r="P323" s="13" t="str">
        <f>IF(H323="","",IFERROR(INDEX(CONSULTAS!$Q:$Q,MATCH(H323&amp;"#GR",CONSULTAS!$T:$T,0)),""))</f>
        <v/>
      </c>
      <c r="Q323" s="7" t="str">
        <f>IF(H323="","",IF(COUNTIFS(CONSULTAS!$C$2:$C$2000,H323,CONSULTAS!$E$2:$E$2000,"Seguradora",CONSULTAS!$S$2:$S$2000,"Sim")&gt;0,"Sim","Não"))</f>
        <v/>
      </c>
      <c r="R323" s="7" t="str">
        <f>IF(H323="","",IFERROR(INDEX(CONSULTAS!$L:$L,MATCH(H323&amp;"#Seguradora",CONSULTAS!$T:$T,0)),"—"))</f>
        <v/>
      </c>
      <c r="S323" s="13" t="str">
        <f>IF(H323="","",IFERROR(INDEX(CONSULTAS!$Q:$Q,MATCH(H323&amp;"#Seguradora",CONSULTAS!$T:$T,0)),""))</f>
        <v/>
      </c>
      <c r="T323" s="10" t="str">
        <f>IF(H323="","",IFERROR(INDEX(CONSULTAS!$N:$N,MATCH(H323&amp;"#GR",CONSULTAS!$T:$T,0)),""))</f>
        <v/>
      </c>
      <c r="U323" s="7" t="str">
        <f>IF(K323="","N/A",IF(AND(COUNTIFS(CONSULTAS!$C$2:$C$2000,K323,CONSULTAS!$E$2:$E$2000,"GR",CONSULTAS!$S$2:$S$2000,"Sim")&gt;0,COUNTIFS(CONSULTAS!$C$2:$C$2000,K323,CONSULTAS!$E$2:$E$2000,"Seguradora",CONSULTAS!$S$2:$S$2000,"Sim")&gt;0),"Sim","Não"))</f>
        <v>N/A</v>
      </c>
      <c r="V323" s="7" t="str">
        <f>IF(C323="","",IFERROR(INDEX(VEICULOS!$X:$X,MATCH(C323,VEICULOS!$A:$A,0)),"Não"))</f>
        <v/>
      </c>
      <c r="W323" s="7"/>
      <c r="X323" s="7"/>
      <c r="Y323" s="7"/>
      <c r="Z323" s="10"/>
      <c r="AA323" s="7"/>
      <c r="AB323" s="10" t="str">
        <f t="shared" si="85"/>
        <v/>
      </c>
      <c r="AC323" s="7">
        <f>IF(OR(Y323="",AB323=""),0,SUMPRODUCT((PGR_REGRAS!$C$2:$C$61=Y323)*(PGR_REGRAS!$D$2:$D$61&lt;=AB323)*(PGR_REGRAS!$E$2:$E$61&gt;=AB323)*(PGR_REGRAS!$C$2:$C$61&lt;&gt;"")*ROW(PGR_REGRAS!$C$2:$C$61)))</f>
        <v>0</v>
      </c>
      <c r="AD323" s="7" t="str">
        <f>IF(AC323=0,IF(Y323="","","Sem regra - consultar seguradora"),INDEX(PGR_REGRAS!$A:$A,AC323))</f>
        <v/>
      </c>
      <c r="AE323" s="7" t="str">
        <f>IF(AC323=0,"",INDEX(PGR_REGRAS!$T:$T,AC323))</f>
        <v/>
      </c>
      <c r="AF323" s="7" t="str">
        <f>IF(AC323=0,"",INDEX(PGR_REGRAS!$I:$I,AC323))</f>
        <v/>
      </c>
      <c r="AG323" s="7" t="str">
        <f>IF(AC323=0,"",INDEX(PGR_REGRAS!$K:$K,AC323))</f>
        <v/>
      </c>
      <c r="AH323" s="7" t="str">
        <f t="shared" si="86"/>
        <v/>
      </c>
      <c r="AI323" s="7"/>
      <c r="AJ323" s="7"/>
      <c r="AK323" s="7"/>
      <c r="AL323" s="7"/>
      <c r="AM323" s="7"/>
      <c r="AN323" s="7"/>
      <c r="AO323" s="13"/>
      <c r="AP323" s="12"/>
      <c r="AQ323" s="12"/>
      <c r="AR323" s="7" t="str">
        <f>IF(C323="","",IFERROR(INDEX(RASTREADORES!$F:$F,MATCH(C323&amp;"#Principal",RASTREADORES!$Y:$Y,0))&amp;" ("&amp;INDEX(RASTREADORES!$G:$G,MATCH(C323&amp;"#Principal",RASTREADORES!$Y:$Y,0))&amp;")","Sem rastreador principal"))</f>
        <v/>
      </c>
      <c r="AS323" s="7" t="str">
        <f>IF(C323="","",IFERROR(INDEX(RASTREADORES!$H:$H,MATCH(C323&amp;"#Principal",RASTREADORES!$Y:$Y,0)),"—"))</f>
        <v/>
      </c>
      <c r="AT323" s="7" t="str">
        <f>IF(C323="","",IFERROR(INDEX(RASTREADORES!$A:$A,MATCH(C323&amp;"#Redundante",RASTREADORES!$Y:$Y,0)),IFERROR(INDEX(RASTREADORES!$A:$A,MATCH(C323&amp;"#Isca retornável",RASTREADORES!$Y:$Y,0)),IFERROR(INDEX(RASTREADORES!$A:$A,MATCH(C323&amp;"#Isca descartável",RASTREADORES!$Y:$Y,0)),"Nenhum"))))</f>
        <v/>
      </c>
      <c r="AU323" s="7" t="str">
        <f>IF(C323="","",IFERROR(INDEX(RASTREADORES!$L:$L,MATCH(C323&amp;"#Principal",RASTREADORES!$Y:$Y,0)),""))</f>
        <v/>
      </c>
      <c r="AV323" s="7" t="str">
        <f>IF(C323="","",IF(COUNTIFS(ESPELHAMENTOS!$B$2:$B$2000,C323,ESPELHAMENTOS!$O$2:$O$2000,"Sim")&gt;0,"Sim","Não"))</f>
        <v/>
      </c>
      <c r="AW323" s="7" t="str">
        <f>IF(C323="","",COUNTIFS(ESPELHAMENTOS!$B$2:$B$2000,C323,ESPELHAMENTOS!$O$2:$O$2000,"Sim"))</f>
        <v/>
      </c>
      <c r="AX323" s="7" t="str">
        <f>IF(C323="","",IF(COUNTIFS(ESPELHAMENTOS!$B$2:$B$2000,C323,ESPELHAMENTOS!$O$2:$O$2000,"Sim",ESPELHAMENTOS!$E$2:$E$2000,"GR transportadora")&gt;0,"Sim","Não"))</f>
        <v/>
      </c>
      <c r="AY323" s="7" t="str">
        <f>IF(OR(AQ323="",C323=""),"",IFERROR(ROUND((AQ323-SUMPRODUCT(MIN((ESPELHAMENTOS!$C$2:$C$2000=A323)*ESPELHAMENTOS!$H$2:$H$2000+(ESPELHAMENTOS!$C$2:$C$2000&lt;&gt;A323)*99999)))*24,1),""))</f>
        <v/>
      </c>
      <c r="AZ323" s="7" t="str">
        <f ca="1">IF(C323="","",IF(COUNTIFS(CHECKLISTS!$B$2:$B$2000,C323,CHECKLISTS!$AH$2:$AH$2000,"Válido",CHECKLISTS!$AG$2:$AG$2000,"&gt;="&amp;INT(IF(AO323="",TODAY(),AO323)))+COUNTIFS(CHECKLISTS!$B$2:$B$2000,C323,CHECKLISTS!$AH$2:$AH$2000,"Vence &lt;=7d",CHECKLISTS!$AG$2:$AG$2000,"&gt;="&amp;INT(IF(AO323="",TODAY(),AO323)))&gt;0,"Sim","Não"))</f>
        <v/>
      </c>
      <c r="BA323" s="13" t="str">
        <f>IF(C323="","",IF(COUNTIFS(CHECKLISTS!$B$2:$B$2000,C323,CHECKLISTS!$AF$2:$AF$2000,"Aprovado")=0,"",SUMPRODUCT(MAX((CHECKLISTS!$B$2:$B$2000=C323)*CHECKLISTS!$AG$2:$AG$2000))))</f>
        <v/>
      </c>
      <c r="BB323" s="7" t="str">
        <f>IF(A323="","",IF(COUNTIFS(SMP!$B$2:$B$2000,A323,SMP!$I$2:$I$2000,"Liberada")+COUNTIFS(SMP!$B$2:$B$2000,A323,SMP!$I$2:$I$2000,"Em andamento")+COUNTIFS(SMP!$B$2:$B$2000,A323,SMP!$I$2:$I$2000,"Finalizada")&gt;0,"Sim","Não"))</f>
        <v/>
      </c>
      <c r="BC323" s="7" t="str">
        <f>IF(A323="","",IFERROR(INDEX(SMP!$A:$A,MATCH(A323,SMP!$B:$B,0)),"—"))</f>
        <v/>
      </c>
      <c r="BD323" s="7" t="str">
        <f>IF(A323="","",IFERROR(INDEX(SMP!$I:$I,MATCH(A323,SMP!$B:$B,0)),"Não aberta"))</f>
        <v/>
      </c>
      <c r="BE323" s="7" t="str">
        <f>IF(A323="","",IFERROR(INDEX(SMP!$D:$D,MATCH(A323,SMP!$B:$B,0)),""))</f>
        <v/>
      </c>
      <c r="BF323" s="7" t="str">
        <f>IF(A323="","",IF(COUNTIFS(AVERBACOES!$B$2:$B$2000,A323,AVERBACOES!$Q$2:$Q$2000,"Averbado completo")+COUNTIFS(AVERBACOES!$B$2:$B$2000,A323,AVERBACOES!$Q$2:$Q$2000,"Averbado CRT")+COUNTIFS(AVERBACOES!$B$2:$B$2000,A323,AVERBACOES!$Q$2:$Q$2000,"Averbado CT-e")+COUNTIFS(AVERBACOES!$B$2:$B$2000,A323,AVERBACOES!$Q$2:$Q$2000,"Averbado MDF-e")+COUNTIFS(AVERBACOES!$B$2:$B$2000,A323,AVERBACOES!$Q$2:$Q$2000,"Averbado pelo embarcador")&gt;0,"Sim","Não"))</f>
        <v/>
      </c>
      <c r="BG323" s="7" t="str">
        <f>IF(A323="","",IFERROR(INDEX(AVERBACOES!$L:$L,MATCH(A323,AVERBACOES!$B:$B,0)),"—"))</f>
        <v/>
      </c>
      <c r="BH323" s="7"/>
      <c r="BI323" s="7"/>
      <c r="BJ323" s="7"/>
      <c r="BK323" s="7"/>
      <c r="BL323" s="7"/>
      <c r="BM323" s="7">
        <f t="shared" si="87"/>
        <v>0</v>
      </c>
      <c r="BN323" s="7" t="str">
        <f t="shared" si="88"/>
        <v/>
      </c>
      <c r="BO323" s="7" t="str">
        <f t="shared" si="89"/>
        <v/>
      </c>
      <c r="BP323" s="7" t="str">
        <f t="shared" si="90"/>
        <v/>
      </c>
      <c r="BQ323" s="7" t="str">
        <f t="shared" si="91"/>
        <v/>
      </c>
      <c r="BR323" s="12"/>
      <c r="BS323" s="7" t="str">
        <f t="shared" si="92"/>
        <v/>
      </c>
      <c r="BT323" s="7" t="str">
        <f>IF(C323="","",IF(BV323=0,"Sem posição registrada",IFERROR(INDEX(POSICOES!$E:$E,MATCH(C323&amp;"#"&amp;ROUND(BV323*1440,0),POSICOES!$R:$R,0)),"?")))</f>
        <v/>
      </c>
      <c r="BU323" s="7" t="str">
        <f>IF(OR(C323="",BV323=0),"",IFERROR(INDEX(POSICOES!$F:$F,MATCH(C323&amp;"#"&amp;ROUND(BV323*1440,0),POSICOES!$R:$R,0))&amp;"/"&amp;INDEX(POSICOES!$G:$G,MATCH(C323&amp;"#"&amp;ROUND(BV323*1440,0),POSICOES!$R:$R,0))&amp;" - "&amp;INDEX(POSICOES!$H:$H,MATCH(C323&amp;"#"&amp;ROUND(BV323*1440,0),POSICOES!$R:$R,0)),""))</f>
        <v/>
      </c>
      <c r="BV323" s="14">
        <f>IF(C323="",0,SUMPRODUCT(MAX((POSICOES!$C$2:$C$3000=C323)*POSICOES!$B$2:$B$3000)))</f>
        <v>0</v>
      </c>
      <c r="BW323" s="7" t="str">
        <f t="shared" ca="1" si="93"/>
        <v/>
      </c>
      <c r="BX323" s="7" t="str">
        <f t="shared" ca="1" si="94"/>
        <v/>
      </c>
      <c r="BY323" s="12"/>
      <c r="BZ323" s="12"/>
      <c r="CA323" s="7" t="str">
        <f>IF(A323="","",IF(COUNTIFS(FRONTEIRA!$B$2:$B$2000,A323,FRONTEIRA!$AA$2:$AA$2000,"Sim")=0,"",ROUND(SUMIFS(FRONTEIRA!$Y$2:$Y$2000,FRONTEIRA!$B$2:$B$2000,A323,FRONTEIRA!$AA$2:$AA$2000,"Sim"),1)))</f>
        <v/>
      </c>
      <c r="CB323" s="7" t="str">
        <f>IF(A323="","",IFERROR(INDEX(FRONTEIRA!$L:$L,MATCH(A323,FRONTEIRA!$B:$B,0)),""))</f>
        <v/>
      </c>
      <c r="CC323" s="7" t="str">
        <f>IF(A323="","",IF(COUNTIFS(OCORRENCIAS!$B$2:$B$2000,A323,OCORRENCIAS!$Z$2:$Z$2000,"Sim")&gt;0,"Sim","Não"))</f>
        <v/>
      </c>
      <c r="CD323" s="7" t="str">
        <f t="shared" si="95"/>
        <v/>
      </c>
      <c r="CE323" s="7"/>
      <c r="CF323" s="7" t="str">
        <f t="shared" ca="1" si="96"/>
        <v xml:space="preserve">Motorista GR; Motorista seguradora; Veículo GR; Checklist; Espelhamento; SMP; Averbação; </v>
      </c>
      <c r="CG323" s="7" t="str">
        <f t="shared" si="97"/>
        <v/>
      </c>
      <c r="CH323" s="7" t="str">
        <f t="shared" si="98"/>
        <v/>
      </c>
      <c r="CI323" s="7" t="str">
        <f t="shared" si="99"/>
        <v>Não</v>
      </c>
      <c r="CJ323" s="7" t="str">
        <f t="shared" si="100"/>
        <v/>
      </c>
      <c r="CK323" s="7"/>
      <c r="CL323" s="7"/>
      <c r="CM323" s="7"/>
      <c r="CN323" s="12"/>
      <c r="CO323" s="7"/>
      <c r="CP323" s="7" t="str">
        <f t="shared" ca="1" si="101"/>
        <v/>
      </c>
    </row>
    <row r="324" spans="1:94" x14ac:dyDescent="0.25">
      <c r="A324" s="7"/>
      <c r="B324" s="12"/>
      <c r="C324" s="7"/>
      <c r="D324" s="7"/>
      <c r="E324" s="7"/>
      <c r="F324" s="7" t="str">
        <f>IF(C324="","",IFERROR(INDEX(VEICULOS!$C:$C,MATCH(C324,VEICULOS!$A:$A,0)),"?")&amp;IF(D324="",""," + "&amp;IFERROR(INDEX(VEICULOS!$C:$C,MATCH(D324,VEICULOS!$A:$A,0)),"?"))&amp;IF(E324="",""," + "&amp;IFERROR(INDEX(VEICULOS!$C:$C,MATCH(E324,VEICULOS!$A:$A,0)),"?")))</f>
        <v/>
      </c>
      <c r="G324" s="7" t="str">
        <f>IF(C324="","",IFERROR(INDEX(VEICULOS!$I:$I,MATCH(C324,VEICULOS!$A:$A,0)),"Não cadastrado"))</f>
        <v/>
      </c>
      <c r="H324" s="7"/>
      <c r="I324" s="7" t="str">
        <f>IF(H324="","",IFERROR(INDEX(MOTORISTAS!$B:$B,MATCH(H324,MOTORISTAS!$A:$A,0)),"Não cadastrado"))</f>
        <v/>
      </c>
      <c r="J324" s="7"/>
      <c r="K324" s="7"/>
      <c r="L324" s="7" t="str">
        <f>IF(K324="","",IFERROR(INDEX(MOTORISTAS!$B:$B,MATCH(K324,MOTORISTAS!$A:$A,0)),"Não cadastrado"))</f>
        <v/>
      </c>
      <c r="M324" s="7" t="str">
        <f>IF(H324="","",IFERROR(INDEX(MOTORISTAS!$AA:$AA,MATCH(H324,MOTORISTAS!$A:$A,0)),"Não cadastrado"))</f>
        <v/>
      </c>
      <c r="N324" s="7" t="str">
        <f>IF(H324="","",IF(COUNTIFS(CONSULTAS!$C$2:$C$2000,H324,CONSULTAS!$E$2:$E$2000,"GR",CONSULTAS!$S$2:$S$2000,"Sim")&gt;0,"Sim","Não"))</f>
        <v/>
      </c>
      <c r="O324" s="7" t="str">
        <f>IF(H324="","",IFERROR(INDEX(CONSULTAS!$L:$L,MATCH(H324&amp;"#GR",CONSULTAS!$T:$T,0)),"—"))</f>
        <v/>
      </c>
      <c r="P324" s="13" t="str">
        <f>IF(H324="","",IFERROR(INDEX(CONSULTAS!$Q:$Q,MATCH(H324&amp;"#GR",CONSULTAS!$T:$T,0)),""))</f>
        <v/>
      </c>
      <c r="Q324" s="7" t="str">
        <f>IF(H324="","",IF(COUNTIFS(CONSULTAS!$C$2:$C$2000,H324,CONSULTAS!$E$2:$E$2000,"Seguradora",CONSULTAS!$S$2:$S$2000,"Sim")&gt;0,"Sim","Não"))</f>
        <v/>
      </c>
      <c r="R324" s="7" t="str">
        <f>IF(H324="","",IFERROR(INDEX(CONSULTAS!$L:$L,MATCH(H324&amp;"#Seguradora",CONSULTAS!$T:$T,0)),"—"))</f>
        <v/>
      </c>
      <c r="S324" s="13" t="str">
        <f>IF(H324="","",IFERROR(INDEX(CONSULTAS!$Q:$Q,MATCH(H324&amp;"#Seguradora",CONSULTAS!$T:$T,0)),""))</f>
        <v/>
      </c>
      <c r="T324" s="10" t="str">
        <f>IF(H324="","",IFERROR(INDEX(CONSULTAS!$N:$N,MATCH(H324&amp;"#GR",CONSULTAS!$T:$T,0)),""))</f>
        <v/>
      </c>
      <c r="U324" s="7" t="str">
        <f>IF(K324="","N/A",IF(AND(COUNTIFS(CONSULTAS!$C$2:$C$2000,K324,CONSULTAS!$E$2:$E$2000,"GR",CONSULTAS!$S$2:$S$2000,"Sim")&gt;0,COUNTIFS(CONSULTAS!$C$2:$C$2000,K324,CONSULTAS!$E$2:$E$2000,"Seguradora",CONSULTAS!$S$2:$S$2000,"Sim")&gt;0),"Sim","Não"))</f>
        <v>N/A</v>
      </c>
      <c r="V324" s="7" t="str">
        <f>IF(C324="","",IFERROR(INDEX(VEICULOS!$X:$X,MATCH(C324,VEICULOS!$A:$A,0)),"Não"))</f>
        <v/>
      </c>
      <c r="W324" s="7"/>
      <c r="X324" s="7"/>
      <c r="Y324" s="7"/>
      <c r="Z324" s="10"/>
      <c r="AA324" s="7"/>
      <c r="AB324" s="10" t="str">
        <f t="shared" si="85"/>
        <v/>
      </c>
      <c r="AC324" s="7">
        <f>IF(OR(Y324="",AB324=""),0,SUMPRODUCT((PGR_REGRAS!$C$2:$C$61=Y324)*(PGR_REGRAS!$D$2:$D$61&lt;=AB324)*(PGR_REGRAS!$E$2:$E$61&gt;=AB324)*(PGR_REGRAS!$C$2:$C$61&lt;&gt;"")*ROW(PGR_REGRAS!$C$2:$C$61)))</f>
        <v>0</v>
      </c>
      <c r="AD324" s="7" t="str">
        <f>IF(AC324=0,IF(Y324="","","Sem regra - consultar seguradora"),INDEX(PGR_REGRAS!$A:$A,AC324))</f>
        <v/>
      </c>
      <c r="AE324" s="7" t="str">
        <f>IF(AC324=0,"",INDEX(PGR_REGRAS!$T:$T,AC324))</f>
        <v/>
      </c>
      <c r="AF324" s="7" t="str">
        <f>IF(AC324=0,"",INDEX(PGR_REGRAS!$I:$I,AC324))</f>
        <v/>
      </c>
      <c r="AG324" s="7" t="str">
        <f>IF(AC324=0,"",INDEX(PGR_REGRAS!$K:$K,AC324))</f>
        <v/>
      </c>
      <c r="AH324" s="7" t="str">
        <f t="shared" si="86"/>
        <v/>
      </c>
      <c r="AI324" s="7"/>
      <c r="AJ324" s="7"/>
      <c r="AK324" s="7"/>
      <c r="AL324" s="7"/>
      <c r="AM324" s="7"/>
      <c r="AN324" s="7"/>
      <c r="AO324" s="13"/>
      <c r="AP324" s="12"/>
      <c r="AQ324" s="12"/>
      <c r="AR324" s="7" t="str">
        <f>IF(C324="","",IFERROR(INDEX(RASTREADORES!$F:$F,MATCH(C324&amp;"#Principal",RASTREADORES!$Y:$Y,0))&amp;" ("&amp;INDEX(RASTREADORES!$G:$G,MATCH(C324&amp;"#Principal",RASTREADORES!$Y:$Y,0))&amp;")","Sem rastreador principal"))</f>
        <v/>
      </c>
      <c r="AS324" s="7" t="str">
        <f>IF(C324="","",IFERROR(INDEX(RASTREADORES!$H:$H,MATCH(C324&amp;"#Principal",RASTREADORES!$Y:$Y,0)),"—"))</f>
        <v/>
      </c>
      <c r="AT324" s="7" t="str">
        <f>IF(C324="","",IFERROR(INDEX(RASTREADORES!$A:$A,MATCH(C324&amp;"#Redundante",RASTREADORES!$Y:$Y,0)),IFERROR(INDEX(RASTREADORES!$A:$A,MATCH(C324&amp;"#Isca retornável",RASTREADORES!$Y:$Y,0)),IFERROR(INDEX(RASTREADORES!$A:$A,MATCH(C324&amp;"#Isca descartável",RASTREADORES!$Y:$Y,0)),"Nenhum"))))</f>
        <v/>
      </c>
      <c r="AU324" s="7" t="str">
        <f>IF(C324="","",IFERROR(INDEX(RASTREADORES!$L:$L,MATCH(C324&amp;"#Principal",RASTREADORES!$Y:$Y,0)),""))</f>
        <v/>
      </c>
      <c r="AV324" s="7" t="str">
        <f>IF(C324="","",IF(COUNTIFS(ESPELHAMENTOS!$B$2:$B$2000,C324,ESPELHAMENTOS!$O$2:$O$2000,"Sim")&gt;0,"Sim","Não"))</f>
        <v/>
      </c>
      <c r="AW324" s="7" t="str">
        <f>IF(C324="","",COUNTIFS(ESPELHAMENTOS!$B$2:$B$2000,C324,ESPELHAMENTOS!$O$2:$O$2000,"Sim"))</f>
        <v/>
      </c>
      <c r="AX324" s="7" t="str">
        <f>IF(C324="","",IF(COUNTIFS(ESPELHAMENTOS!$B$2:$B$2000,C324,ESPELHAMENTOS!$O$2:$O$2000,"Sim",ESPELHAMENTOS!$E$2:$E$2000,"GR transportadora")&gt;0,"Sim","Não"))</f>
        <v/>
      </c>
      <c r="AY324" s="7" t="str">
        <f>IF(OR(AQ324="",C324=""),"",IFERROR(ROUND((AQ324-SUMPRODUCT(MIN((ESPELHAMENTOS!$C$2:$C$2000=A324)*ESPELHAMENTOS!$H$2:$H$2000+(ESPELHAMENTOS!$C$2:$C$2000&lt;&gt;A324)*99999)))*24,1),""))</f>
        <v/>
      </c>
      <c r="AZ324" s="7" t="str">
        <f ca="1">IF(C324="","",IF(COUNTIFS(CHECKLISTS!$B$2:$B$2000,C324,CHECKLISTS!$AH$2:$AH$2000,"Válido",CHECKLISTS!$AG$2:$AG$2000,"&gt;="&amp;INT(IF(AO324="",TODAY(),AO324)))+COUNTIFS(CHECKLISTS!$B$2:$B$2000,C324,CHECKLISTS!$AH$2:$AH$2000,"Vence &lt;=7d",CHECKLISTS!$AG$2:$AG$2000,"&gt;="&amp;INT(IF(AO324="",TODAY(),AO324)))&gt;0,"Sim","Não"))</f>
        <v/>
      </c>
      <c r="BA324" s="13" t="str">
        <f>IF(C324="","",IF(COUNTIFS(CHECKLISTS!$B$2:$B$2000,C324,CHECKLISTS!$AF$2:$AF$2000,"Aprovado")=0,"",SUMPRODUCT(MAX((CHECKLISTS!$B$2:$B$2000=C324)*CHECKLISTS!$AG$2:$AG$2000))))</f>
        <v/>
      </c>
      <c r="BB324" s="7" t="str">
        <f>IF(A324="","",IF(COUNTIFS(SMP!$B$2:$B$2000,A324,SMP!$I$2:$I$2000,"Liberada")+COUNTIFS(SMP!$B$2:$B$2000,A324,SMP!$I$2:$I$2000,"Em andamento")+COUNTIFS(SMP!$B$2:$B$2000,A324,SMP!$I$2:$I$2000,"Finalizada")&gt;0,"Sim","Não"))</f>
        <v/>
      </c>
      <c r="BC324" s="7" t="str">
        <f>IF(A324="","",IFERROR(INDEX(SMP!$A:$A,MATCH(A324,SMP!$B:$B,0)),"—"))</f>
        <v/>
      </c>
      <c r="BD324" s="7" t="str">
        <f>IF(A324="","",IFERROR(INDEX(SMP!$I:$I,MATCH(A324,SMP!$B:$B,0)),"Não aberta"))</f>
        <v/>
      </c>
      <c r="BE324" s="7" t="str">
        <f>IF(A324="","",IFERROR(INDEX(SMP!$D:$D,MATCH(A324,SMP!$B:$B,0)),""))</f>
        <v/>
      </c>
      <c r="BF324" s="7" t="str">
        <f>IF(A324="","",IF(COUNTIFS(AVERBACOES!$B$2:$B$2000,A324,AVERBACOES!$Q$2:$Q$2000,"Averbado completo")+COUNTIFS(AVERBACOES!$B$2:$B$2000,A324,AVERBACOES!$Q$2:$Q$2000,"Averbado CRT")+COUNTIFS(AVERBACOES!$B$2:$B$2000,A324,AVERBACOES!$Q$2:$Q$2000,"Averbado CT-e")+COUNTIFS(AVERBACOES!$B$2:$B$2000,A324,AVERBACOES!$Q$2:$Q$2000,"Averbado MDF-e")+COUNTIFS(AVERBACOES!$B$2:$B$2000,A324,AVERBACOES!$Q$2:$Q$2000,"Averbado pelo embarcador")&gt;0,"Sim","Não"))</f>
        <v/>
      </c>
      <c r="BG324" s="7" t="str">
        <f>IF(A324="","",IFERROR(INDEX(AVERBACOES!$L:$L,MATCH(A324,AVERBACOES!$B:$B,0)),"—"))</f>
        <v/>
      </c>
      <c r="BH324" s="7"/>
      <c r="BI324" s="7"/>
      <c r="BJ324" s="7"/>
      <c r="BK324" s="7"/>
      <c r="BL324" s="7"/>
      <c r="BM324" s="7">
        <f t="shared" si="87"/>
        <v>0</v>
      </c>
      <c r="BN324" s="7" t="str">
        <f t="shared" si="88"/>
        <v/>
      </c>
      <c r="BO324" s="7" t="str">
        <f t="shared" si="89"/>
        <v/>
      </c>
      <c r="BP324" s="7" t="str">
        <f t="shared" si="90"/>
        <v/>
      </c>
      <c r="BQ324" s="7" t="str">
        <f t="shared" si="91"/>
        <v/>
      </c>
      <c r="BR324" s="12"/>
      <c r="BS324" s="7" t="str">
        <f t="shared" si="92"/>
        <v/>
      </c>
      <c r="BT324" s="7" t="str">
        <f>IF(C324="","",IF(BV324=0,"Sem posição registrada",IFERROR(INDEX(POSICOES!$E:$E,MATCH(C324&amp;"#"&amp;ROUND(BV324*1440,0),POSICOES!$R:$R,0)),"?")))</f>
        <v/>
      </c>
      <c r="BU324" s="7" t="str">
        <f>IF(OR(C324="",BV324=0),"",IFERROR(INDEX(POSICOES!$F:$F,MATCH(C324&amp;"#"&amp;ROUND(BV324*1440,0),POSICOES!$R:$R,0))&amp;"/"&amp;INDEX(POSICOES!$G:$G,MATCH(C324&amp;"#"&amp;ROUND(BV324*1440,0),POSICOES!$R:$R,0))&amp;" - "&amp;INDEX(POSICOES!$H:$H,MATCH(C324&amp;"#"&amp;ROUND(BV324*1440,0),POSICOES!$R:$R,0)),""))</f>
        <v/>
      </c>
      <c r="BV324" s="14">
        <f>IF(C324="",0,SUMPRODUCT(MAX((POSICOES!$C$2:$C$3000=C324)*POSICOES!$B$2:$B$3000)))</f>
        <v>0</v>
      </c>
      <c r="BW324" s="7" t="str">
        <f t="shared" ca="1" si="93"/>
        <v/>
      </c>
      <c r="BX324" s="7" t="str">
        <f t="shared" ca="1" si="94"/>
        <v/>
      </c>
      <c r="BY324" s="12"/>
      <c r="BZ324" s="12"/>
      <c r="CA324" s="7" t="str">
        <f>IF(A324="","",IF(COUNTIFS(FRONTEIRA!$B$2:$B$2000,A324,FRONTEIRA!$AA$2:$AA$2000,"Sim")=0,"",ROUND(SUMIFS(FRONTEIRA!$Y$2:$Y$2000,FRONTEIRA!$B$2:$B$2000,A324,FRONTEIRA!$AA$2:$AA$2000,"Sim"),1)))</f>
        <v/>
      </c>
      <c r="CB324" s="7" t="str">
        <f>IF(A324="","",IFERROR(INDEX(FRONTEIRA!$L:$L,MATCH(A324,FRONTEIRA!$B:$B,0)),""))</f>
        <v/>
      </c>
      <c r="CC324" s="7" t="str">
        <f>IF(A324="","",IF(COUNTIFS(OCORRENCIAS!$B$2:$B$2000,A324,OCORRENCIAS!$Z$2:$Z$2000,"Sim")&gt;0,"Sim","Não"))</f>
        <v/>
      </c>
      <c r="CD324" s="7" t="str">
        <f t="shared" si="95"/>
        <v/>
      </c>
      <c r="CE324" s="7"/>
      <c r="CF324" s="7" t="str">
        <f t="shared" ca="1" si="96"/>
        <v xml:space="preserve">Motorista GR; Motorista seguradora; Veículo GR; Checklist; Espelhamento; SMP; Averbação; </v>
      </c>
      <c r="CG324" s="7" t="str">
        <f t="shared" si="97"/>
        <v/>
      </c>
      <c r="CH324" s="7" t="str">
        <f t="shared" si="98"/>
        <v/>
      </c>
      <c r="CI324" s="7" t="str">
        <f t="shared" si="99"/>
        <v>Não</v>
      </c>
      <c r="CJ324" s="7" t="str">
        <f t="shared" si="100"/>
        <v/>
      </c>
      <c r="CK324" s="7"/>
      <c r="CL324" s="7"/>
      <c r="CM324" s="7"/>
      <c r="CN324" s="12"/>
      <c r="CO324" s="7"/>
      <c r="CP324" s="7" t="str">
        <f t="shared" ca="1" si="101"/>
        <v/>
      </c>
    </row>
    <row r="325" spans="1:94" x14ac:dyDescent="0.25">
      <c r="A325" s="7"/>
      <c r="B325" s="12"/>
      <c r="C325" s="7"/>
      <c r="D325" s="7"/>
      <c r="E325" s="7"/>
      <c r="F325" s="7" t="str">
        <f>IF(C325="","",IFERROR(INDEX(VEICULOS!$C:$C,MATCH(C325,VEICULOS!$A:$A,0)),"?")&amp;IF(D325="",""," + "&amp;IFERROR(INDEX(VEICULOS!$C:$C,MATCH(D325,VEICULOS!$A:$A,0)),"?"))&amp;IF(E325="",""," + "&amp;IFERROR(INDEX(VEICULOS!$C:$C,MATCH(E325,VEICULOS!$A:$A,0)),"?")))</f>
        <v/>
      </c>
      <c r="G325" s="7" t="str">
        <f>IF(C325="","",IFERROR(INDEX(VEICULOS!$I:$I,MATCH(C325,VEICULOS!$A:$A,0)),"Não cadastrado"))</f>
        <v/>
      </c>
      <c r="H325" s="7"/>
      <c r="I325" s="7" t="str">
        <f>IF(H325="","",IFERROR(INDEX(MOTORISTAS!$B:$B,MATCH(H325,MOTORISTAS!$A:$A,0)),"Não cadastrado"))</f>
        <v/>
      </c>
      <c r="J325" s="7"/>
      <c r="K325" s="7"/>
      <c r="L325" s="7" t="str">
        <f>IF(K325="","",IFERROR(INDEX(MOTORISTAS!$B:$B,MATCH(K325,MOTORISTAS!$A:$A,0)),"Não cadastrado"))</f>
        <v/>
      </c>
      <c r="M325" s="7" t="str">
        <f>IF(H325="","",IFERROR(INDEX(MOTORISTAS!$AA:$AA,MATCH(H325,MOTORISTAS!$A:$A,0)),"Não cadastrado"))</f>
        <v/>
      </c>
      <c r="N325" s="7" t="str">
        <f>IF(H325="","",IF(COUNTIFS(CONSULTAS!$C$2:$C$2000,H325,CONSULTAS!$E$2:$E$2000,"GR",CONSULTAS!$S$2:$S$2000,"Sim")&gt;0,"Sim","Não"))</f>
        <v/>
      </c>
      <c r="O325" s="7" t="str">
        <f>IF(H325="","",IFERROR(INDEX(CONSULTAS!$L:$L,MATCH(H325&amp;"#GR",CONSULTAS!$T:$T,0)),"—"))</f>
        <v/>
      </c>
      <c r="P325" s="13" t="str">
        <f>IF(H325="","",IFERROR(INDEX(CONSULTAS!$Q:$Q,MATCH(H325&amp;"#GR",CONSULTAS!$T:$T,0)),""))</f>
        <v/>
      </c>
      <c r="Q325" s="7" t="str">
        <f>IF(H325="","",IF(COUNTIFS(CONSULTAS!$C$2:$C$2000,H325,CONSULTAS!$E$2:$E$2000,"Seguradora",CONSULTAS!$S$2:$S$2000,"Sim")&gt;0,"Sim","Não"))</f>
        <v/>
      </c>
      <c r="R325" s="7" t="str">
        <f>IF(H325="","",IFERROR(INDEX(CONSULTAS!$L:$L,MATCH(H325&amp;"#Seguradora",CONSULTAS!$T:$T,0)),"—"))</f>
        <v/>
      </c>
      <c r="S325" s="13" t="str">
        <f>IF(H325="","",IFERROR(INDEX(CONSULTAS!$Q:$Q,MATCH(H325&amp;"#Seguradora",CONSULTAS!$T:$T,0)),""))</f>
        <v/>
      </c>
      <c r="T325" s="10" t="str">
        <f>IF(H325="","",IFERROR(INDEX(CONSULTAS!$N:$N,MATCH(H325&amp;"#GR",CONSULTAS!$T:$T,0)),""))</f>
        <v/>
      </c>
      <c r="U325" s="7" t="str">
        <f>IF(K325="","N/A",IF(AND(COUNTIFS(CONSULTAS!$C$2:$C$2000,K325,CONSULTAS!$E$2:$E$2000,"GR",CONSULTAS!$S$2:$S$2000,"Sim")&gt;0,COUNTIFS(CONSULTAS!$C$2:$C$2000,K325,CONSULTAS!$E$2:$E$2000,"Seguradora",CONSULTAS!$S$2:$S$2000,"Sim")&gt;0),"Sim","Não"))</f>
        <v>N/A</v>
      </c>
      <c r="V325" s="7" t="str">
        <f>IF(C325="","",IFERROR(INDEX(VEICULOS!$X:$X,MATCH(C325,VEICULOS!$A:$A,0)),"Não"))</f>
        <v/>
      </c>
      <c r="W325" s="7"/>
      <c r="X325" s="7"/>
      <c r="Y325" s="7"/>
      <c r="Z325" s="10"/>
      <c r="AA325" s="7"/>
      <c r="AB325" s="10" t="str">
        <f t="shared" si="85"/>
        <v/>
      </c>
      <c r="AC325" s="7">
        <f>IF(OR(Y325="",AB325=""),0,SUMPRODUCT((PGR_REGRAS!$C$2:$C$61=Y325)*(PGR_REGRAS!$D$2:$D$61&lt;=AB325)*(PGR_REGRAS!$E$2:$E$61&gt;=AB325)*(PGR_REGRAS!$C$2:$C$61&lt;&gt;"")*ROW(PGR_REGRAS!$C$2:$C$61)))</f>
        <v>0</v>
      </c>
      <c r="AD325" s="7" t="str">
        <f>IF(AC325=0,IF(Y325="","","Sem regra - consultar seguradora"),INDEX(PGR_REGRAS!$A:$A,AC325))</f>
        <v/>
      </c>
      <c r="AE325" s="7" t="str">
        <f>IF(AC325=0,"",INDEX(PGR_REGRAS!$T:$T,AC325))</f>
        <v/>
      </c>
      <c r="AF325" s="7" t="str">
        <f>IF(AC325=0,"",INDEX(PGR_REGRAS!$I:$I,AC325))</f>
        <v/>
      </c>
      <c r="AG325" s="7" t="str">
        <f>IF(AC325=0,"",INDEX(PGR_REGRAS!$K:$K,AC325))</f>
        <v/>
      </c>
      <c r="AH325" s="7" t="str">
        <f t="shared" si="86"/>
        <v/>
      </c>
      <c r="AI325" s="7"/>
      <c r="AJ325" s="7"/>
      <c r="AK325" s="7"/>
      <c r="AL325" s="7"/>
      <c r="AM325" s="7"/>
      <c r="AN325" s="7"/>
      <c r="AO325" s="13"/>
      <c r="AP325" s="12"/>
      <c r="AQ325" s="12"/>
      <c r="AR325" s="7" t="str">
        <f>IF(C325="","",IFERROR(INDEX(RASTREADORES!$F:$F,MATCH(C325&amp;"#Principal",RASTREADORES!$Y:$Y,0))&amp;" ("&amp;INDEX(RASTREADORES!$G:$G,MATCH(C325&amp;"#Principal",RASTREADORES!$Y:$Y,0))&amp;")","Sem rastreador principal"))</f>
        <v/>
      </c>
      <c r="AS325" s="7" t="str">
        <f>IF(C325="","",IFERROR(INDEX(RASTREADORES!$H:$H,MATCH(C325&amp;"#Principal",RASTREADORES!$Y:$Y,0)),"—"))</f>
        <v/>
      </c>
      <c r="AT325" s="7" t="str">
        <f>IF(C325="","",IFERROR(INDEX(RASTREADORES!$A:$A,MATCH(C325&amp;"#Redundante",RASTREADORES!$Y:$Y,0)),IFERROR(INDEX(RASTREADORES!$A:$A,MATCH(C325&amp;"#Isca retornável",RASTREADORES!$Y:$Y,0)),IFERROR(INDEX(RASTREADORES!$A:$A,MATCH(C325&amp;"#Isca descartável",RASTREADORES!$Y:$Y,0)),"Nenhum"))))</f>
        <v/>
      </c>
      <c r="AU325" s="7" t="str">
        <f>IF(C325="","",IFERROR(INDEX(RASTREADORES!$L:$L,MATCH(C325&amp;"#Principal",RASTREADORES!$Y:$Y,0)),""))</f>
        <v/>
      </c>
      <c r="AV325" s="7" t="str">
        <f>IF(C325="","",IF(COUNTIFS(ESPELHAMENTOS!$B$2:$B$2000,C325,ESPELHAMENTOS!$O$2:$O$2000,"Sim")&gt;0,"Sim","Não"))</f>
        <v/>
      </c>
      <c r="AW325" s="7" t="str">
        <f>IF(C325="","",COUNTIFS(ESPELHAMENTOS!$B$2:$B$2000,C325,ESPELHAMENTOS!$O$2:$O$2000,"Sim"))</f>
        <v/>
      </c>
      <c r="AX325" s="7" t="str">
        <f>IF(C325="","",IF(COUNTIFS(ESPELHAMENTOS!$B$2:$B$2000,C325,ESPELHAMENTOS!$O$2:$O$2000,"Sim",ESPELHAMENTOS!$E$2:$E$2000,"GR transportadora")&gt;0,"Sim","Não"))</f>
        <v/>
      </c>
      <c r="AY325" s="7" t="str">
        <f>IF(OR(AQ325="",C325=""),"",IFERROR(ROUND((AQ325-SUMPRODUCT(MIN((ESPELHAMENTOS!$C$2:$C$2000=A325)*ESPELHAMENTOS!$H$2:$H$2000+(ESPELHAMENTOS!$C$2:$C$2000&lt;&gt;A325)*99999)))*24,1),""))</f>
        <v/>
      </c>
      <c r="AZ325" s="7" t="str">
        <f ca="1">IF(C325="","",IF(COUNTIFS(CHECKLISTS!$B$2:$B$2000,C325,CHECKLISTS!$AH$2:$AH$2000,"Válido",CHECKLISTS!$AG$2:$AG$2000,"&gt;="&amp;INT(IF(AO325="",TODAY(),AO325)))+COUNTIFS(CHECKLISTS!$B$2:$B$2000,C325,CHECKLISTS!$AH$2:$AH$2000,"Vence &lt;=7d",CHECKLISTS!$AG$2:$AG$2000,"&gt;="&amp;INT(IF(AO325="",TODAY(),AO325)))&gt;0,"Sim","Não"))</f>
        <v/>
      </c>
      <c r="BA325" s="13" t="str">
        <f>IF(C325="","",IF(COUNTIFS(CHECKLISTS!$B$2:$B$2000,C325,CHECKLISTS!$AF$2:$AF$2000,"Aprovado")=0,"",SUMPRODUCT(MAX((CHECKLISTS!$B$2:$B$2000=C325)*CHECKLISTS!$AG$2:$AG$2000))))</f>
        <v/>
      </c>
      <c r="BB325" s="7" t="str">
        <f>IF(A325="","",IF(COUNTIFS(SMP!$B$2:$B$2000,A325,SMP!$I$2:$I$2000,"Liberada")+COUNTIFS(SMP!$B$2:$B$2000,A325,SMP!$I$2:$I$2000,"Em andamento")+COUNTIFS(SMP!$B$2:$B$2000,A325,SMP!$I$2:$I$2000,"Finalizada")&gt;0,"Sim","Não"))</f>
        <v/>
      </c>
      <c r="BC325" s="7" t="str">
        <f>IF(A325="","",IFERROR(INDEX(SMP!$A:$A,MATCH(A325,SMP!$B:$B,0)),"—"))</f>
        <v/>
      </c>
      <c r="BD325" s="7" t="str">
        <f>IF(A325="","",IFERROR(INDEX(SMP!$I:$I,MATCH(A325,SMP!$B:$B,0)),"Não aberta"))</f>
        <v/>
      </c>
      <c r="BE325" s="7" t="str">
        <f>IF(A325="","",IFERROR(INDEX(SMP!$D:$D,MATCH(A325,SMP!$B:$B,0)),""))</f>
        <v/>
      </c>
      <c r="BF325" s="7" t="str">
        <f>IF(A325="","",IF(COUNTIFS(AVERBACOES!$B$2:$B$2000,A325,AVERBACOES!$Q$2:$Q$2000,"Averbado completo")+COUNTIFS(AVERBACOES!$B$2:$B$2000,A325,AVERBACOES!$Q$2:$Q$2000,"Averbado CRT")+COUNTIFS(AVERBACOES!$B$2:$B$2000,A325,AVERBACOES!$Q$2:$Q$2000,"Averbado CT-e")+COUNTIFS(AVERBACOES!$B$2:$B$2000,A325,AVERBACOES!$Q$2:$Q$2000,"Averbado MDF-e")+COUNTIFS(AVERBACOES!$B$2:$B$2000,A325,AVERBACOES!$Q$2:$Q$2000,"Averbado pelo embarcador")&gt;0,"Sim","Não"))</f>
        <v/>
      </c>
      <c r="BG325" s="7" t="str">
        <f>IF(A325="","",IFERROR(INDEX(AVERBACOES!$L:$L,MATCH(A325,AVERBACOES!$B:$B,0)),"—"))</f>
        <v/>
      </c>
      <c r="BH325" s="7"/>
      <c r="BI325" s="7"/>
      <c r="BJ325" s="7"/>
      <c r="BK325" s="7"/>
      <c r="BL325" s="7"/>
      <c r="BM325" s="7">
        <f t="shared" si="87"/>
        <v>0</v>
      </c>
      <c r="BN325" s="7" t="str">
        <f t="shared" si="88"/>
        <v/>
      </c>
      <c r="BO325" s="7" t="str">
        <f t="shared" si="89"/>
        <v/>
      </c>
      <c r="BP325" s="7" t="str">
        <f t="shared" si="90"/>
        <v/>
      </c>
      <c r="BQ325" s="7" t="str">
        <f t="shared" si="91"/>
        <v/>
      </c>
      <c r="BR325" s="12"/>
      <c r="BS325" s="7" t="str">
        <f t="shared" si="92"/>
        <v/>
      </c>
      <c r="BT325" s="7" t="str">
        <f>IF(C325="","",IF(BV325=0,"Sem posição registrada",IFERROR(INDEX(POSICOES!$E:$E,MATCH(C325&amp;"#"&amp;ROUND(BV325*1440,0),POSICOES!$R:$R,0)),"?")))</f>
        <v/>
      </c>
      <c r="BU325" s="7" t="str">
        <f>IF(OR(C325="",BV325=0),"",IFERROR(INDEX(POSICOES!$F:$F,MATCH(C325&amp;"#"&amp;ROUND(BV325*1440,0),POSICOES!$R:$R,0))&amp;"/"&amp;INDEX(POSICOES!$G:$G,MATCH(C325&amp;"#"&amp;ROUND(BV325*1440,0),POSICOES!$R:$R,0))&amp;" - "&amp;INDEX(POSICOES!$H:$H,MATCH(C325&amp;"#"&amp;ROUND(BV325*1440,0),POSICOES!$R:$R,0)),""))</f>
        <v/>
      </c>
      <c r="BV325" s="14">
        <f>IF(C325="",0,SUMPRODUCT(MAX((POSICOES!$C$2:$C$3000=C325)*POSICOES!$B$2:$B$3000)))</f>
        <v>0</v>
      </c>
      <c r="BW325" s="7" t="str">
        <f t="shared" ca="1" si="93"/>
        <v/>
      </c>
      <c r="BX325" s="7" t="str">
        <f t="shared" ca="1" si="94"/>
        <v/>
      </c>
      <c r="BY325" s="12"/>
      <c r="BZ325" s="12"/>
      <c r="CA325" s="7" t="str">
        <f>IF(A325="","",IF(COUNTIFS(FRONTEIRA!$B$2:$B$2000,A325,FRONTEIRA!$AA$2:$AA$2000,"Sim")=0,"",ROUND(SUMIFS(FRONTEIRA!$Y$2:$Y$2000,FRONTEIRA!$B$2:$B$2000,A325,FRONTEIRA!$AA$2:$AA$2000,"Sim"),1)))</f>
        <v/>
      </c>
      <c r="CB325" s="7" t="str">
        <f>IF(A325="","",IFERROR(INDEX(FRONTEIRA!$L:$L,MATCH(A325,FRONTEIRA!$B:$B,0)),""))</f>
        <v/>
      </c>
      <c r="CC325" s="7" t="str">
        <f>IF(A325="","",IF(COUNTIFS(OCORRENCIAS!$B$2:$B$2000,A325,OCORRENCIAS!$Z$2:$Z$2000,"Sim")&gt;0,"Sim","Não"))</f>
        <v/>
      </c>
      <c r="CD325" s="7" t="str">
        <f t="shared" si="95"/>
        <v/>
      </c>
      <c r="CE325" s="7"/>
      <c r="CF325" s="7" t="str">
        <f t="shared" ca="1" si="96"/>
        <v xml:space="preserve">Motorista GR; Motorista seguradora; Veículo GR; Checklist; Espelhamento; SMP; Averbação; </v>
      </c>
      <c r="CG325" s="7" t="str">
        <f t="shared" si="97"/>
        <v/>
      </c>
      <c r="CH325" s="7" t="str">
        <f t="shared" si="98"/>
        <v/>
      </c>
      <c r="CI325" s="7" t="str">
        <f t="shared" si="99"/>
        <v>Não</v>
      </c>
      <c r="CJ325" s="7" t="str">
        <f t="shared" si="100"/>
        <v/>
      </c>
      <c r="CK325" s="7"/>
      <c r="CL325" s="7"/>
      <c r="CM325" s="7"/>
      <c r="CN325" s="12"/>
      <c r="CO325" s="7"/>
      <c r="CP325" s="7" t="str">
        <f t="shared" ca="1" si="101"/>
        <v/>
      </c>
    </row>
    <row r="326" spans="1:94" x14ac:dyDescent="0.25">
      <c r="A326" s="7"/>
      <c r="B326" s="12"/>
      <c r="C326" s="7"/>
      <c r="D326" s="7"/>
      <c r="E326" s="7"/>
      <c r="F326" s="7" t="str">
        <f>IF(C326="","",IFERROR(INDEX(VEICULOS!$C:$C,MATCH(C326,VEICULOS!$A:$A,0)),"?")&amp;IF(D326="",""," + "&amp;IFERROR(INDEX(VEICULOS!$C:$C,MATCH(D326,VEICULOS!$A:$A,0)),"?"))&amp;IF(E326="",""," + "&amp;IFERROR(INDEX(VEICULOS!$C:$C,MATCH(E326,VEICULOS!$A:$A,0)),"?")))</f>
        <v/>
      </c>
      <c r="G326" s="7" t="str">
        <f>IF(C326="","",IFERROR(INDEX(VEICULOS!$I:$I,MATCH(C326,VEICULOS!$A:$A,0)),"Não cadastrado"))</f>
        <v/>
      </c>
      <c r="H326" s="7"/>
      <c r="I326" s="7" t="str">
        <f>IF(H326="","",IFERROR(INDEX(MOTORISTAS!$B:$B,MATCH(H326,MOTORISTAS!$A:$A,0)),"Não cadastrado"))</f>
        <v/>
      </c>
      <c r="J326" s="7"/>
      <c r="K326" s="7"/>
      <c r="L326" s="7" t="str">
        <f>IF(K326="","",IFERROR(INDEX(MOTORISTAS!$B:$B,MATCH(K326,MOTORISTAS!$A:$A,0)),"Não cadastrado"))</f>
        <v/>
      </c>
      <c r="M326" s="7" t="str">
        <f>IF(H326="","",IFERROR(INDEX(MOTORISTAS!$AA:$AA,MATCH(H326,MOTORISTAS!$A:$A,0)),"Não cadastrado"))</f>
        <v/>
      </c>
      <c r="N326" s="7" t="str">
        <f>IF(H326="","",IF(COUNTIFS(CONSULTAS!$C$2:$C$2000,H326,CONSULTAS!$E$2:$E$2000,"GR",CONSULTAS!$S$2:$S$2000,"Sim")&gt;0,"Sim","Não"))</f>
        <v/>
      </c>
      <c r="O326" s="7" t="str">
        <f>IF(H326="","",IFERROR(INDEX(CONSULTAS!$L:$L,MATCH(H326&amp;"#GR",CONSULTAS!$T:$T,0)),"—"))</f>
        <v/>
      </c>
      <c r="P326" s="13" t="str">
        <f>IF(H326="","",IFERROR(INDEX(CONSULTAS!$Q:$Q,MATCH(H326&amp;"#GR",CONSULTAS!$T:$T,0)),""))</f>
        <v/>
      </c>
      <c r="Q326" s="7" t="str">
        <f>IF(H326="","",IF(COUNTIFS(CONSULTAS!$C$2:$C$2000,H326,CONSULTAS!$E$2:$E$2000,"Seguradora",CONSULTAS!$S$2:$S$2000,"Sim")&gt;0,"Sim","Não"))</f>
        <v/>
      </c>
      <c r="R326" s="7" t="str">
        <f>IF(H326="","",IFERROR(INDEX(CONSULTAS!$L:$L,MATCH(H326&amp;"#Seguradora",CONSULTAS!$T:$T,0)),"—"))</f>
        <v/>
      </c>
      <c r="S326" s="13" t="str">
        <f>IF(H326="","",IFERROR(INDEX(CONSULTAS!$Q:$Q,MATCH(H326&amp;"#Seguradora",CONSULTAS!$T:$T,0)),""))</f>
        <v/>
      </c>
      <c r="T326" s="10" t="str">
        <f>IF(H326="","",IFERROR(INDEX(CONSULTAS!$N:$N,MATCH(H326&amp;"#GR",CONSULTAS!$T:$T,0)),""))</f>
        <v/>
      </c>
      <c r="U326" s="7" t="str">
        <f>IF(K326="","N/A",IF(AND(COUNTIFS(CONSULTAS!$C$2:$C$2000,K326,CONSULTAS!$E$2:$E$2000,"GR",CONSULTAS!$S$2:$S$2000,"Sim")&gt;0,COUNTIFS(CONSULTAS!$C$2:$C$2000,K326,CONSULTAS!$E$2:$E$2000,"Seguradora",CONSULTAS!$S$2:$S$2000,"Sim")&gt;0),"Sim","Não"))</f>
        <v>N/A</v>
      </c>
      <c r="V326" s="7" t="str">
        <f>IF(C326="","",IFERROR(INDEX(VEICULOS!$X:$X,MATCH(C326,VEICULOS!$A:$A,0)),"Não"))</f>
        <v/>
      </c>
      <c r="W326" s="7"/>
      <c r="X326" s="7"/>
      <c r="Y326" s="7"/>
      <c r="Z326" s="10"/>
      <c r="AA326" s="7"/>
      <c r="AB326" s="10" t="str">
        <f t="shared" si="85"/>
        <v/>
      </c>
      <c r="AC326" s="7">
        <f>IF(OR(Y326="",AB326=""),0,SUMPRODUCT((PGR_REGRAS!$C$2:$C$61=Y326)*(PGR_REGRAS!$D$2:$D$61&lt;=AB326)*(PGR_REGRAS!$E$2:$E$61&gt;=AB326)*(PGR_REGRAS!$C$2:$C$61&lt;&gt;"")*ROW(PGR_REGRAS!$C$2:$C$61)))</f>
        <v>0</v>
      </c>
      <c r="AD326" s="7" t="str">
        <f>IF(AC326=0,IF(Y326="","","Sem regra - consultar seguradora"),INDEX(PGR_REGRAS!$A:$A,AC326))</f>
        <v/>
      </c>
      <c r="AE326" s="7" t="str">
        <f>IF(AC326=0,"",INDEX(PGR_REGRAS!$T:$T,AC326))</f>
        <v/>
      </c>
      <c r="AF326" s="7" t="str">
        <f>IF(AC326=0,"",INDEX(PGR_REGRAS!$I:$I,AC326))</f>
        <v/>
      </c>
      <c r="AG326" s="7" t="str">
        <f>IF(AC326=0,"",INDEX(PGR_REGRAS!$K:$K,AC326))</f>
        <v/>
      </c>
      <c r="AH326" s="7" t="str">
        <f t="shared" si="86"/>
        <v/>
      </c>
      <c r="AI326" s="7"/>
      <c r="AJ326" s="7"/>
      <c r="AK326" s="7"/>
      <c r="AL326" s="7"/>
      <c r="AM326" s="7"/>
      <c r="AN326" s="7"/>
      <c r="AO326" s="13"/>
      <c r="AP326" s="12"/>
      <c r="AQ326" s="12"/>
      <c r="AR326" s="7" t="str">
        <f>IF(C326="","",IFERROR(INDEX(RASTREADORES!$F:$F,MATCH(C326&amp;"#Principal",RASTREADORES!$Y:$Y,0))&amp;" ("&amp;INDEX(RASTREADORES!$G:$G,MATCH(C326&amp;"#Principal",RASTREADORES!$Y:$Y,0))&amp;")","Sem rastreador principal"))</f>
        <v/>
      </c>
      <c r="AS326" s="7" t="str">
        <f>IF(C326="","",IFERROR(INDEX(RASTREADORES!$H:$H,MATCH(C326&amp;"#Principal",RASTREADORES!$Y:$Y,0)),"—"))</f>
        <v/>
      </c>
      <c r="AT326" s="7" t="str">
        <f>IF(C326="","",IFERROR(INDEX(RASTREADORES!$A:$A,MATCH(C326&amp;"#Redundante",RASTREADORES!$Y:$Y,0)),IFERROR(INDEX(RASTREADORES!$A:$A,MATCH(C326&amp;"#Isca retornável",RASTREADORES!$Y:$Y,0)),IFERROR(INDEX(RASTREADORES!$A:$A,MATCH(C326&amp;"#Isca descartável",RASTREADORES!$Y:$Y,0)),"Nenhum"))))</f>
        <v/>
      </c>
      <c r="AU326" s="7" t="str">
        <f>IF(C326="","",IFERROR(INDEX(RASTREADORES!$L:$L,MATCH(C326&amp;"#Principal",RASTREADORES!$Y:$Y,0)),""))</f>
        <v/>
      </c>
      <c r="AV326" s="7" t="str">
        <f>IF(C326="","",IF(COUNTIFS(ESPELHAMENTOS!$B$2:$B$2000,C326,ESPELHAMENTOS!$O$2:$O$2000,"Sim")&gt;0,"Sim","Não"))</f>
        <v/>
      </c>
      <c r="AW326" s="7" t="str">
        <f>IF(C326="","",COUNTIFS(ESPELHAMENTOS!$B$2:$B$2000,C326,ESPELHAMENTOS!$O$2:$O$2000,"Sim"))</f>
        <v/>
      </c>
      <c r="AX326" s="7" t="str">
        <f>IF(C326="","",IF(COUNTIFS(ESPELHAMENTOS!$B$2:$B$2000,C326,ESPELHAMENTOS!$O$2:$O$2000,"Sim",ESPELHAMENTOS!$E$2:$E$2000,"GR transportadora")&gt;0,"Sim","Não"))</f>
        <v/>
      </c>
      <c r="AY326" s="7" t="str">
        <f>IF(OR(AQ326="",C326=""),"",IFERROR(ROUND((AQ326-SUMPRODUCT(MIN((ESPELHAMENTOS!$C$2:$C$2000=A326)*ESPELHAMENTOS!$H$2:$H$2000+(ESPELHAMENTOS!$C$2:$C$2000&lt;&gt;A326)*99999)))*24,1),""))</f>
        <v/>
      </c>
      <c r="AZ326" s="7" t="str">
        <f ca="1">IF(C326="","",IF(COUNTIFS(CHECKLISTS!$B$2:$B$2000,C326,CHECKLISTS!$AH$2:$AH$2000,"Válido",CHECKLISTS!$AG$2:$AG$2000,"&gt;="&amp;INT(IF(AO326="",TODAY(),AO326)))+COUNTIFS(CHECKLISTS!$B$2:$B$2000,C326,CHECKLISTS!$AH$2:$AH$2000,"Vence &lt;=7d",CHECKLISTS!$AG$2:$AG$2000,"&gt;="&amp;INT(IF(AO326="",TODAY(),AO326)))&gt;0,"Sim","Não"))</f>
        <v/>
      </c>
      <c r="BA326" s="13" t="str">
        <f>IF(C326="","",IF(COUNTIFS(CHECKLISTS!$B$2:$B$2000,C326,CHECKLISTS!$AF$2:$AF$2000,"Aprovado")=0,"",SUMPRODUCT(MAX((CHECKLISTS!$B$2:$B$2000=C326)*CHECKLISTS!$AG$2:$AG$2000))))</f>
        <v/>
      </c>
      <c r="BB326" s="7" t="str">
        <f>IF(A326="","",IF(COUNTIFS(SMP!$B$2:$B$2000,A326,SMP!$I$2:$I$2000,"Liberada")+COUNTIFS(SMP!$B$2:$B$2000,A326,SMP!$I$2:$I$2000,"Em andamento")+COUNTIFS(SMP!$B$2:$B$2000,A326,SMP!$I$2:$I$2000,"Finalizada")&gt;0,"Sim","Não"))</f>
        <v/>
      </c>
      <c r="BC326" s="7" t="str">
        <f>IF(A326="","",IFERROR(INDEX(SMP!$A:$A,MATCH(A326,SMP!$B:$B,0)),"—"))</f>
        <v/>
      </c>
      <c r="BD326" s="7" t="str">
        <f>IF(A326="","",IFERROR(INDEX(SMP!$I:$I,MATCH(A326,SMP!$B:$B,0)),"Não aberta"))</f>
        <v/>
      </c>
      <c r="BE326" s="7" t="str">
        <f>IF(A326="","",IFERROR(INDEX(SMP!$D:$D,MATCH(A326,SMP!$B:$B,0)),""))</f>
        <v/>
      </c>
      <c r="BF326" s="7" t="str">
        <f>IF(A326="","",IF(COUNTIFS(AVERBACOES!$B$2:$B$2000,A326,AVERBACOES!$Q$2:$Q$2000,"Averbado completo")+COUNTIFS(AVERBACOES!$B$2:$B$2000,A326,AVERBACOES!$Q$2:$Q$2000,"Averbado CRT")+COUNTIFS(AVERBACOES!$B$2:$B$2000,A326,AVERBACOES!$Q$2:$Q$2000,"Averbado CT-e")+COUNTIFS(AVERBACOES!$B$2:$B$2000,A326,AVERBACOES!$Q$2:$Q$2000,"Averbado MDF-e")+COUNTIFS(AVERBACOES!$B$2:$B$2000,A326,AVERBACOES!$Q$2:$Q$2000,"Averbado pelo embarcador")&gt;0,"Sim","Não"))</f>
        <v/>
      </c>
      <c r="BG326" s="7" t="str">
        <f>IF(A326="","",IFERROR(INDEX(AVERBACOES!$L:$L,MATCH(A326,AVERBACOES!$B:$B,0)),"—"))</f>
        <v/>
      </c>
      <c r="BH326" s="7"/>
      <c r="BI326" s="7"/>
      <c r="BJ326" s="7"/>
      <c r="BK326" s="7"/>
      <c r="BL326" s="7"/>
      <c r="BM326" s="7">
        <f t="shared" si="87"/>
        <v>0</v>
      </c>
      <c r="BN326" s="7" t="str">
        <f t="shared" si="88"/>
        <v/>
      </c>
      <c r="BO326" s="7" t="str">
        <f t="shared" si="89"/>
        <v/>
      </c>
      <c r="BP326" s="7" t="str">
        <f t="shared" si="90"/>
        <v/>
      </c>
      <c r="BQ326" s="7" t="str">
        <f t="shared" si="91"/>
        <v/>
      </c>
      <c r="BR326" s="12"/>
      <c r="BS326" s="7" t="str">
        <f t="shared" si="92"/>
        <v/>
      </c>
      <c r="BT326" s="7" t="str">
        <f>IF(C326="","",IF(BV326=0,"Sem posição registrada",IFERROR(INDEX(POSICOES!$E:$E,MATCH(C326&amp;"#"&amp;ROUND(BV326*1440,0),POSICOES!$R:$R,0)),"?")))</f>
        <v/>
      </c>
      <c r="BU326" s="7" t="str">
        <f>IF(OR(C326="",BV326=0),"",IFERROR(INDEX(POSICOES!$F:$F,MATCH(C326&amp;"#"&amp;ROUND(BV326*1440,0),POSICOES!$R:$R,0))&amp;"/"&amp;INDEX(POSICOES!$G:$G,MATCH(C326&amp;"#"&amp;ROUND(BV326*1440,0),POSICOES!$R:$R,0))&amp;" - "&amp;INDEX(POSICOES!$H:$H,MATCH(C326&amp;"#"&amp;ROUND(BV326*1440,0),POSICOES!$R:$R,0)),""))</f>
        <v/>
      </c>
      <c r="BV326" s="14">
        <f>IF(C326="",0,SUMPRODUCT(MAX((POSICOES!$C$2:$C$3000=C326)*POSICOES!$B$2:$B$3000)))</f>
        <v>0</v>
      </c>
      <c r="BW326" s="7" t="str">
        <f t="shared" ca="1" si="93"/>
        <v/>
      </c>
      <c r="BX326" s="7" t="str">
        <f t="shared" ca="1" si="94"/>
        <v/>
      </c>
      <c r="BY326" s="12"/>
      <c r="BZ326" s="12"/>
      <c r="CA326" s="7" t="str">
        <f>IF(A326="","",IF(COUNTIFS(FRONTEIRA!$B$2:$B$2000,A326,FRONTEIRA!$AA$2:$AA$2000,"Sim")=0,"",ROUND(SUMIFS(FRONTEIRA!$Y$2:$Y$2000,FRONTEIRA!$B$2:$B$2000,A326,FRONTEIRA!$AA$2:$AA$2000,"Sim"),1)))</f>
        <v/>
      </c>
      <c r="CB326" s="7" t="str">
        <f>IF(A326="","",IFERROR(INDEX(FRONTEIRA!$L:$L,MATCH(A326,FRONTEIRA!$B:$B,0)),""))</f>
        <v/>
      </c>
      <c r="CC326" s="7" t="str">
        <f>IF(A326="","",IF(COUNTIFS(OCORRENCIAS!$B$2:$B$2000,A326,OCORRENCIAS!$Z$2:$Z$2000,"Sim")&gt;0,"Sim","Não"))</f>
        <v/>
      </c>
      <c r="CD326" s="7" t="str">
        <f t="shared" si="95"/>
        <v/>
      </c>
      <c r="CE326" s="7"/>
      <c r="CF326" s="7" t="str">
        <f t="shared" ca="1" si="96"/>
        <v xml:space="preserve">Motorista GR; Motorista seguradora; Veículo GR; Checklist; Espelhamento; SMP; Averbação; </v>
      </c>
      <c r="CG326" s="7" t="str">
        <f t="shared" si="97"/>
        <v/>
      </c>
      <c r="CH326" s="7" t="str">
        <f t="shared" si="98"/>
        <v/>
      </c>
      <c r="CI326" s="7" t="str">
        <f t="shared" si="99"/>
        <v>Não</v>
      </c>
      <c r="CJ326" s="7" t="str">
        <f t="shared" si="100"/>
        <v/>
      </c>
      <c r="CK326" s="7"/>
      <c r="CL326" s="7"/>
      <c r="CM326" s="7"/>
      <c r="CN326" s="12"/>
      <c r="CO326" s="7"/>
      <c r="CP326" s="7" t="str">
        <f t="shared" ca="1" si="101"/>
        <v/>
      </c>
    </row>
    <row r="327" spans="1:94" x14ac:dyDescent="0.25">
      <c r="A327" s="7"/>
      <c r="B327" s="12"/>
      <c r="C327" s="7"/>
      <c r="D327" s="7"/>
      <c r="E327" s="7"/>
      <c r="F327" s="7" t="str">
        <f>IF(C327="","",IFERROR(INDEX(VEICULOS!$C:$C,MATCH(C327,VEICULOS!$A:$A,0)),"?")&amp;IF(D327="",""," + "&amp;IFERROR(INDEX(VEICULOS!$C:$C,MATCH(D327,VEICULOS!$A:$A,0)),"?"))&amp;IF(E327="",""," + "&amp;IFERROR(INDEX(VEICULOS!$C:$C,MATCH(E327,VEICULOS!$A:$A,0)),"?")))</f>
        <v/>
      </c>
      <c r="G327" s="7" t="str">
        <f>IF(C327="","",IFERROR(INDEX(VEICULOS!$I:$I,MATCH(C327,VEICULOS!$A:$A,0)),"Não cadastrado"))</f>
        <v/>
      </c>
      <c r="H327" s="7"/>
      <c r="I327" s="7" t="str">
        <f>IF(H327="","",IFERROR(INDEX(MOTORISTAS!$B:$B,MATCH(H327,MOTORISTAS!$A:$A,0)),"Não cadastrado"))</f>
        <v/>
      </c>
      <c r="J327" s="7"/>
      <c r="K327" s="7"/>
      <c r="L327" s="7" t="str">
        <f>IF(K327="","",IFERROR(INDEX(MOTORISTAS!$B:$B,MATCH(K327,MOTORISTAS!$A:$A,0)),"Não cadastrado"))</f>
        <v/>
      </c>
      <c r="M327" s="7" t="str">
        <f>IF(H327="","",IFERROR(INDEX(MOTORISTAS!$AA:$AA,MATCH(H327,MOTORISTAS!$A:$A,0)),"Não cadastrado"))</f>
        <v/>
      </c>
      <c r="N327" s="7" t="str">
        <f>IF(H327="","",IF(COUNTIFS(CONSULTAS!$C$2:$C$2000,H327,CONSULTAS!$E$2:$E$2000,"GR",CONSULTAS!$S$2:$S$2000,"Sim")&gt;0,"Sim","Não"))</f>
        <v/>
      </c>
      <c r="O327" s="7" t="str">
        <f>IF(H327="","",IFERROR(INDEX(CONSULTAS!$L:$L,MATCH(H327&amp;"#GR",CONSULTAS!$T:$T,0)),"—"))</f>
        <v/>
      </c>
      <c r="P327" s="13" t="str">
        <f>IF(H327="","",IFERROR(INDEX(CONSULTAS!$Q:$Q,MATCH(H327&amp;"#GR",CONSULTAS!$T:$T,0)),""))</f>
        <v/>
      </c>
      <c r="Q327" s="7" t="str">
        <f>IF(H327="","",IF(COUNTIFS(CONSULTAS!$C$2:$C$2000,H327,CONSULTAS!$E$2:$E$2000,"Seguradora",CONSULTAS!$S$2:$S$2000,"Sim")&gt;0,"Sim","Não"))</f>
        <v/>
      </c>
      <c r="R327" s="7" t="str">
        <f>IF(H327="","",IFERROR(INDEX(CONSULTAS!$L:$L,MATCH(H327&amp;"#Seguradora",CONSULTAS!$T:$T,0)),"—"))</f>
        <v/>
      </c>
      <c r="S327" s="13" t="str">
        <f>IF(H327="","",IFERROR(INDEX(CONSULTAS!$Q:$Q,MATCH(H327&amp;"#Seguradora",CONSULTAS!$T:$T,0)),""))</f>
        <v/>
      </c>
      <c r="T327" s="10" t="str">
        <f>IF(H327="","",IFERROR(INDEX(CONSULTAS!$N:$N,MATCH(H327&amp;"#GR",CONSULTAS!$T:$T,0)),""))</f>
        <v/>
      </c>
      <c r="U327" s="7" t="str">
        <f>IF(K327="","N/A",IF(AND(COUNTIFS(CONSULTAS!$C$2:$C$2000,K327,CONSULTAS!$E$2:$E$2000,"GR",CONSULTAS!$S$2:$S$2000,"Sim")&gt;0,COUNTIFS(CONSULTAS!$C$2:$C$2000,K327,CONSULTAS!$E$2:$E$2000,"Seguradora",CONSULTAS!$S$2:$S$2000,"Sim")&gt;0),"Sim","Não"))</f>
        <v>N/A</v>
      </c>
      <c r="V327" s="7" t="str">
        <f>IF(C327="","",IFERROR(INDEX(VEICULOS!$X:$X,MATCH(C327,VEICULOS!$A:$A,0)),"Não"))</f>
        <v/>
      </c>
      <c r="W327" s="7"/>
      <c r="X327" s="7"/>
      <c r="Y327" s="7"/>
      <c r="Z327" s="10"/>
      <c r="AA327" s="7"/>
      <c r="AB327" s="10" t="str">
        <f t="shared" si="85"/>
        <v/>
      </c>
      <c r="AC327" s="7">
        <f>IF(OR(Y327="",AB327=""),0,SUMPRODUCT((PGR_REGRAS!$C$2:$C$61=Y327)*(PGR_REGRAS!$D$2:$D$61&lt;=AB327)*(PGR_REGRAS!$E$2:$E$61&gt;=AB327)*(PGR_REGRAS!$C$2:$C$61&lt;&gt;"")*ROW(PGR_REGRAS!$C$2:$C$61)))</f>
        <v>0</v>
      </c>
      <c r="AD327" s="7" t="str">
        <f>IF(AC327=0,IF(Y327="","","Sem regra - consultar seguradora"),INDEX(PGR_REGRAS!$A:$A,AC327))</f>
        <v/>
      </c>
      <c r="AE327" s="7" t="str">
        <f>IF(AC327=0,"",INDEX(PGR_REGRAS!$T:$T,AC327))</f>
        <v/>
      </c>
      <c r="AF327" s="7" t="str">
        <f>IF(AC327=0,"",INDEX(PGR_REGRAS!$I:$I,AC327))</f>
        <v/>
      </c>
      <c r="AG327" s="7" t="str">
        <f>IF(AC327=0,"",INDEX(PGR_REGRAS!$K:$K,AC327))</f>
        <v/>
      </c>
      <c r="AH327" s="7" t="str">
        <f t="shared" si="86"/>
        <v/>
      </c>
      <c r="AI327" s="7"/>
      <c r="AJ327" s="7"/>
      <c r="AK327" s="7"/>
      <c r="AL327" s="7"/>
      <c r="AM327" s="7"/>
      <c r="AN327" s="7"/>
      <c r="AO327" s="13"/>
      <c r="AP327" s="12"/>
      <c r="AQ327" s="12"/>
      <c r="AR327" s="7" t="str">
        <f>IF(C327="","",IFERROR(INDEX(RASTREADORES!$F:$F,MATCH(C327&amp;"#Principal",RASTREADORES!$Y:$Y,0))&amp;" ("&amp;INDEX(RASTREADORES!$G:$G,MATCH(C327&amp;"#Principal",RASTREADORES!$Y:$Y,0))&amp;")","Sem rastreador principal"))</f>
        <v/>
      </c>
      <c r="AS327" s="7" t="str">
        <f>IF(C327="","",IFERROR(INDEX(RASTREADORES!$H:$H,MATCH(C327&amp;"#Principal",RASTREADORES!$Y:$Y,0)),"—"))</f>
        <v/>
      </c>
      <c r="AT327" s="7" t="str">
        <f>IF(C327="","",IFERROR(INDEX(RASTREADORES!$A:$A,MATCH(C327&amp;"#Redundante",RASTREADORES!$Y:$Y,0)),IFERROR(INDEX(RASTREADORES!$A:$A,MATCH(C327&amp;"#Isca retornável",RASTREADORES!$Y:$Y,0)),IFERROR(INDEX(RASTREADORES!$A:$A,MATCH(C327&amp;"#Isca descartável",RASTREADORES!$Y:$Y,0)),"Nenhum"))))</f>
        <v/>
      </c>
      <c r="AU327" s="7" t="str">
        <f>IF(C327="","",IFERROR(INDEX(RASTREADORES!$L:$L,MATCH(C327&amp;"#Principal",RASTREADORES!$Y:$Y,0)),""))</f>
        <v/>
      </c>
      <c r="AV327" s="7" t="str">
        <f>IF(C327="","",IF(COUNTIFS(ESPELHAMENTOS!$B$2:$B$2000,C327,ESPELHAMENTOS!$O$2:$O$2000,"Sim")&gt;0,"Sim","Não"))</f>
        <v/>
      </c>
      <c r="AW327" s="7" t="str">
        <f>IF(C327="","",COUNTIFS(ESPELHAMENTOS!$B$2:$B$2000,C327,ESPELHAMENTOS!$O$2:$O$2000,"Sim"))</f>
        <v/>
      </c>
      <c r="AX327" s="7" t="str">
        <f>IF(C327="","",IF(COUNTIFS(ESPELHAMENTOS!$B$2:$B$2000,C327,ESPELHAMENTOS!$O$2:$O$2000,"Sim",ESPELHAMENTOS!$E$2:$E$2000,"GR transportadora")&gt;0,"Sim","Não"))</f>
        <v/>
      </c>
      <c r="AY327" s="7" t="str">
        <f>IF(OR(AQ327="",C327=""),"",IFERROR(ROUND((AQ327-SUMPRODUCT(MIN((ESPELHAMENTOS!$C$2:$C$2000=A327)*ESPELHAMENTOS!$H$2:$H$2000+(ESPELHAMENTOS!$C$2:$C$2000&lt;&gt;A327)*99999)))*24,1),""))</f>
        <v/>
      </c>
      <c r="AZ327" s="7" t="str">
        <f ca="1">IF(C327="","",IF(COUNTIFS(CHECKLISTS!$B$2:$B$2000,C327,CHECKLISTS!$AH$2:$AH$2000,"Válido",CHECKLISTS!$AG$2:$AG$2000,"&gt;="&amp;INT(IF(AO327="",TODAY(),AO327)))+COUNTIFS(CHECKLISTS!$B$2:$B$2000,C327,CHECKLISTS!$AH$2:$AH$2000,"Vence &lt;=7d",CHECKLISTS!$AG$2:$AG$2000,"&gt;="&amp;INT(IF(AO327="",TODAY(),AO327)))&gt;0,"Sim","Não"))</f>
        <v/>
      </c>
      <c r="BA327" s="13" t="str">
        <f>IF(C327="","",IF(COUNTIFS(CHECKLISTS!$B$2:$B$2000,C327,CHECKLISTS!$AF$2:$AF$2000,"Aprovado")=0,"",SUMPRODUCT(MAX((CHECKLISTS!$B$2:$B$2000=C327)*CHECKLISTS!$AG$2:$AG$2000))))</f>
        <v/>
      </c>
      <c r="BB327" s="7" t="str">
        <f>IF(A327="","",IF(COUNTIFS(SMP!$B$2:$B$2000,A327,SMP!$I$2:$I$2000,"Liberada")+COUNTIFS(SMP!$B$2:$B$2000,A327,SMP!$I$2:$I$2000,"Em andamento")+COUNTIFS(SMP!$B$2:$B$2000,A327,SMP!$I$2:$I$2000,"Finalizada")&gt;0,"Sim","Não"))</f>
        <v/>
      </c>
      <c r="BC327" s="7" t="str">
        <f>IF(A327="","",IFERROR(INDEX(SMP!$A:$A,MATCH(A327,SMP!$B:$B,0)),"—"))</f>
        <v/>
      </c>
      <c r="BD327" s="7" t="str">
        <f>IF(A327="","",IFERROR(INDEX(SMP!$I:$I,MATCH(A327,SMP!$B:$B,0)),"Não aberta"))</f>
        <v/>
      </c>
      <c r="BE327" s="7" t="str">
        <f>IF(A327="","",IFERROR(INDEX(SMP!$D:$D,MATCH(A327,SMP!$B:$B,0)),""))</f>
        <v/>
      </c>
      <c r="BF327" s="7" t="str">
        <f>IF(A327="","",IF(COUNTIFS(AVERBACOES!$B$2:$B$2000,A327,AVERBACOES!$Q$2:$Q$2000,"Averbado completo")+COUNTIFS(AVERBACOES!$B$2:$B$2000,A327,AVERBACOES!$Q$2:$Q$2000,"Averbado CRT")+COUNTIFS(AVERBACOES!$B$2:$B$2000,A327,AVERBACOES!$Q$2:$Q$2000,"Averbado CT-e")+COUNTIFS(AVERBACOES!$B$2:$B$2000,A327,AVERBACOES!$Q$2:$Q$2000,"Averbado MDF-e")+COUNTIFS(AVERBACOES!$B$2:$B$2000,A327,AVERBACOES!$Q$2:$Q$2000,"Averbado pelo embarcador")&gt;0,"Sim","Não"))</f>
        <v/>
      </c>
      <c r="BG327" s="7" t="str">
        <f>IF(A327="","",IFERROR(INDEX(AVERBACOES!$L:$L,MATCH(A327,AVERBACOES!$B:$B,0)),"—"))</f>
        <v/>
      </c>
      <c r="BH327" s="7"/>
      <c r="BI327" s="7"/>
      <c r="BJ327" s="7"/>
      <c r="BK327" s="7"/>
      <c r="BL327" s="7"/>
      <c r="BM327" s="7">
        <f t="shared" si="87"/>
        <v>0</v>
      </c>
      <c r="BN327" s="7" t="str">
        <f t="shared" si="88"/>
        <v/>
      </c>
      <c r="BO327" s="7" t="str">
        <f t="shared" si="89"/>
        <v/>
      </c>
      <c r="BP327" s="7" t="str">
        <f t="shared" si="90"/>
        <v/>
      </c>
      <c r="BQ327" s="7" t="str">
        <f t="shared" si="91"/>
        <v/>
      </c>
      <c r="BR327" s="12"/>
      <c r="BS327" s="7" t="str">
        <f t="shared" si="92"/>
        <v/>
      </c>
      <c r="BT327" s="7" t="str">
        <f>IF(C327="","",IF(BV327=0,"Sem posição registrada",IFERROR(INDEX(POSICOES!$E:$E,MATCH(C327&amp;"#"&amp;ROUND(BV327*1440,0),POSICOES!$R:$R,0)),"?")))</f>
        <v/>
      </c>
      <c r="BU327" s="7" t="str">
        <f>IF(OR(C327="",BV327=0),"",IFERROR(INDEX(POSICOES!$F:$F,MATCH(C327&amp;"#"&amp;ROUND(BV327*1440,0),POSICOES!$R:$R,0))&amp;"/"&amp;INDEX(POSICOES!$G:$G,MATCH(C327&amp;"#"&amp;ROUND(BV327*1440,0),POSICOES!$R:$R,0))&amp;" - "&amp;INDEX(POSICOES!$H:$H,MATCH(C327&amp;"#"&amp;ROUND(BV327*1440,0),POSICOES!$R:$R,0)),""))</f>
        <v/>
      </c>
      <c r="BV327" s="14">
        <f>IF(C327="",0,SUMPRODUCT(MAX((POSICOES!$C$2:$C$3000=C327)*POSICOES!$B$2:$B$3000)))</f>
        <v>0</v>
      </c>
      <c r="BW327" s="7" t="str">
        <f t="shared" ca="1" si="93"/>
        <v/>
      </c>
      <c r="BX327" s="7" t="str">
        <f t="shared" ca="1" si="94"/>
        <v/>
      </c>
      <c r="BY327" s="12"/>
      <c r="BZ327" s="12"/>
      <c r="CA327" s="7" t="str">
        <f>IF(A327="","",IF(COUNTIFS(FRONTEIRA!$B$2:$B$2000,A327,FRONTEIRA!$AA$2:$AA$2000,"Sim")=0,"",ROUND(SUMIFS(FRONTEIRA!$Y$2:$Y$2000,FRONTEIRA!$B$2:$B$2000,A327,FRONTEIRA!$AA$2:$AA$2000,"Sim"),1)))</f>
        <v/>
      </c>
      <c r="CB327" s="7" t="str">
        <f>IF(A327="","",IFERROR(INDEX(FRONTEIRA!$L:$L,MATCH(A327,FRONTEIRA!$B:$B,0)),""))</f>
        <v/>
      </c>
      <c r="CC327" s="7" t="str">
        <f>IF(A327="","",IF(COUNTIFS(OCORRENCIAS!$B$2:$B$2000,A327,OCORRENCIAS!$Z$2:$Z$2000,"Sim")&gt;0,"Sim","Não"))</f>
        <v/>
      </c>
      <c r="CD327" s="7" t="str">
        <f t="shared" si="95"/>
        <v/>
      </c>
      <c r="CE327" s="7"/>
      <c r="CF327" s="7" t="str">
        <f t="shared" ca="1" si="96"/>
        <v xml:space="preserve">Motorista GR; Motorista seguradora; Veículo GR; Checklist; Espelhamento; SMP; Averbação; </v>
      </c>
      <c r="CG327" s="7" t="str">
        <f t="shared" si="97"/>
        <v/>
      </c>
      <c r="CH327" s="7" t="str">
        <f t="shared" si="98"/>
        <v/>
      </c>
      <c r="CI327" s="7" t="str">
        <f t="shared" si="99"/>
        <v>Não</v>
      </c>
      <c r="CJ327" s="7" t="str">
        <f t="shared" si="100"/>
        <v/>
      </c>
      <c r="CK327" s="7"/>
      <c r="CL327" s="7"/>
      <c r="CM327" s="7"/>
      <c r="CN327" s="12"/>
      <c r="CO327" s="7"/>
      <c r="CP327" s="7" t="str">
        <f t="shared" ca="1" si="101"/>
        <v/>
      </c>
    </row>
    <row r="328" spans="1:94" x14ac:dyDescent="0.25">
      <c r="A328" s="7"/>
      <c r="B328" s="12"/>
      <c r="C328" s="7"/>
      <c r="D328" s="7"/>
      <c r="E328" s="7"/>
      <c r="F328" s="7" t="str">
        <f>IF(C328="","",IFERROR(INDEX(VEICULOS!$C:$C,MATCH(C328,VEICULOS!$A:$A,0)),"?")&amp;IF(D328="",""," + "&amp;IFERROR(INDEX(VEICULOS!$C:$C,MATCH(D328,VEICULOS!$A:$A,0)),"?"))&amp;IF(E328="",""," + "&amp;IFERROR(INDEX(VEICULOS!$C:$C,MATCH(E328,VEICULOS!$A:$A,0)),"?")))</f>
        <v/>
      </c>
      <c r="G328" s="7" t="str">
        <f>IF(C328="","",IFERROR(INDEX(VEICULOS!$I:$I,MATCH(C328,VEICULOS!$A:$A,0)),"Não cadastrado"))</f>
        <v/>
      </c>
      <c r="H328" s="7"/>
      <c r="I328" s="7" t="str">
        <f>IF(H328="","",IFERROR(INDEX(MOTORISTAS!$B:$B,MATCH(H328,MOTORISTAS!$A:$A,0)),"Não cadastrado"))</f>
        <v/>
      </c>
      <c r="J328" s="7"/>
      <c r="K328" s="7"/>
      <c r="L328" s="7" t="str">
        <f>IF(K328="","",IFERROR(INDEX(MOTORISTAS!$B:$B,MATCH(K328,MOTORISTAS!$A:$A,0)),"Não cadastrado"))</f>
        <v/>
      </c>
      <c r="M328" s="7" t="str">
        <f>IF(H328="","",IFERROR(INDEX(MOTORISTAS!$AA:$AA,MATCH(H328,MOTORISTAS!$A:$A,0)),"Não cadastrado"))</f>
        <v/>
      </c>
      <c r="N328" s="7" t="str">
        <f>IF(H328="","",IF(COUNTIFS(CONSULTAS!$C$2:$C$2000,H328,CONSULTAS!$E$2:$E$2000,"GR",CONSULTAS!$S$2:$S$2000,"Sim")&gt;0,"Sim","Não"))</f>
        <v/>
      </c>
      <c r="O328" s="7" t="str">
        <f>IF(H328="","",IFERROR(INDEX(CONSULTAS!$L:$L,MATCH(H328&amp;"#GR",CONSULTAS!$T:$T,0)),"—"))</f>
        <v/>
      </c>
      <c r="P328" s="13" t="str">
        <f>IF(H328="","",IFERROR(INDEX(CONSULTAS!$Q:$Q,MATCH(H328&amp;"#GR",CONSULTAS!$T:$T,0)),""))</f>
        <v/>
      </c>
      <c r="Q328" s="7" t="str">
        <f>IF(H328="","",IF(COUNTIFS(CONSULTAS!$C$2:$C$2000,H328,CONSULTAS!$E$2:$E$2000,"Seguradora",CONSULTAS!$S$2:$S$2000,"Sim")&gt;0,"Sim","Não"))</f>
        <v/>
      </c>
      <c r="R328" s="7" t="str">
        <f>IF(H328="","",IFERROR(INDEX(CONSULTAS!$L:$L,MATCH(H328&amp;"#Seguradora",CONSULTAS!$T:$T,0)),"—"))</f>
        <v/>
      </c>
      <c r="S328" s="13" t="str">
        <f>IF(H328="","",IFERROR(INDEX(CONSULTAS!$Q:$Q,MATCH(H328&amp;"#Seguradora",CONSULTAS!$T:$T,0)),""))</f>
        <v/>
      </c>
      <c r="T328" s="10" t="str">
        <f>IF(H328="","",IFERROR(INDEX(CONSULTAS!$N:$N,MATCH(H328&amp;"#GR",CONSULTAS!$T:$T,0)),""))</f>
        <v/>
      </c>
      <c r="U328" s="7" t="str">
        <f>IF(K328="","N/A",IF(AND(COUNTIFS(CONSULTAS!$C$2:$C$2000,K328,CONSULTAS!$E$2:$E$2000,"GR",CONSULTAS!$S$2:$S$2000,"Sim")&gt;0,COUNTIFS(CONSULTAS!$C$2:$C$2000,K328,CONSULTAS!$E$2:$E$2000,"Seguradora",CONSULTAS!$S$2:$S$2000,"Sim")&gt;0),"Sim","Não"))</f>
        <v>N/A</v>
      </c>
      <c r="V328" s="7" t="str">
        <f>IF(C328="","",IFERROR(INDEX(VEICULOS!$X:$X,MATCH(C328,VEICULOS!$A:$A,0)),"Não"))</f>
        <v/>
      </c>
      <c r="W328" s="7"/>
      <c r="X328" s="7"/>
      <c r="Y328" s="7"/>
      <c r="Z328" s="10"/>
      <c r="AA328" s="7"/>
      <c r="AB328" s="10" t="str">
        <f t="shared" si="85"/>
        <v/>
      </c>
      <c r="AC328" s="7">
        <f>IF(OR(Y328="",AB328=""),0,SUMPRODUCT((PGR_REGRAS!$C$2:$C$61=Y328)*(PGR_REGRAS!$D$2:$D$61&lt;=AB328)*(PGR_REGRAS!$E$2:$E$61&gt;=AB328)*(PGR_REGRAS!$C$2:$C$61&lt;&gt;"")*ROW(PGR_REGRAS!$C$2:$C$61)))</f>
        <v>0</v>
      </c>
      <c r="AD328" s="7" t="str">
        <f>IF(AC328=0,IF(Y328="","","Sem regra - consultar seguradora"),INDEX(PGR_REGRAS!$A:$A,AC328))</f>
        <v/>
      </c>
      <c r="AE328" s="7" t="str">
        <f>IF(AC328=0,"",INDEX(PGR_REGRAS!$T:$T,AC328))</f>
        <v/>
      </c>
      <c r="AF328" s="7" t="str">
        <f>IF(AC328=0,"",INDEX(PGR_REGRAS!$I:$I,AC328))</f>
        <v/>
      </c>
      <c r="AG328" s="7" t="str">
        <f>IF(AC328=0,"",INDEX(PGR_REGRAS!$K:$K,AC328))</f>
        <v/>
      </c>
      <c r="AH328" s="7" t="str">
        <f t="shared" si="86"/>
        <v/>
      </c>
      <c r="AI328" s="7"/>
      <c r="AJ328" s="7"/>
      <c r="AK328" s="7"/>
      <c r="AL328" s="7"/>
      <c r="AM328" s="7"/>
      <c r="AN328" s="7"/>
      <c r="AO328" s="13"/>
      <c r="AP328" s="12"/>
      <c r="AQ328" s="12"/>
      <c r="AR328" s="7" t="str">
        <f>IF(C328="","",IFERROR(INDEX(RASTREADORES!$F:$F,MATCH(C328&amp;"#Principal",RASTREADORES!$Y:$Y,0))&amp;" ("&amp;INDEX(RASTREADORES!$G:$G,MATCH(C328&amp;"#Principal",RASTREADORES!$Y:$Y,0))&amp;")","Sem rastreador principal"))</f>
        <v/>
      </c>
      <c r="AS328" s="7" t="str">
        <f>IF(C328="","",IFERROR(INDEX(RASTREADORES!$H:$H,MATCH(C328&amp;"#Principal",RASTREADORES!$Y:$Y,0)),"—"))</f>
        <v/>
      </c>
      <c r="AT328" s="7" t="str">
        <f>IF(C328="","",IFERROR(INDEX(RASTREADORES!$A:$A,MATCH(C328&amp;"#Redundante",RASTREADORES!$Y:$Y,0)),IFERROR(INDEX(RASTREADORES!$A:$A,MATCH(C328&amp;"#Isca retornável",RASTREADORES!$Y:$Y,0)),IFERROR(INDEX(RASTREADORES!$A:$A,MATCH(C328&amp;"#Isca descartável",RASTREADORES!$Y:$Y,0)),"Nenhum"))))</f>
        <v/>
      </c>
      <c r="AU328" s="7" t="str">
        <f>IF(C328="","",IFERROR(INDEX(RASTREADORES!$L:$L,MATCH(C328&amp;"#Principal",RASTREADORES!$Y:$Y,0)),""))</f>
        <v/>
      </c>
      <c r="AV328" s="7" t="str">
        <f>IF(C328="","",IF(COUNTIFS(ESPELHAMENTOS!$B$2:$B$2000,C328,ESPELHAMENTOS!$O$2:$O$2000,"Sim")&gt;0,"Sim","Não"))</f>
        <v/>
      </c>
      <c r="AW328" s="7" t="str">
        <f>IF(C328="","",COUNTIFS(ESPELHAMENTOS!$B$2:$B$2000,C328,ESPELHAMENTOS!$O$2:$O$2000,"Sim"))</f>
        <v/>
      </c>
      <c r="AX328" s="7" t="str">
        <f>IF(C328="","",IF(COUNTIFS(ESPELHAMENTOS!$B$2:$B$2000,C328,ESPELHAMENTOS!$O$2:$O$2000,"Sim",ESPELHAMENTOS!$E$2:$E$2000,"GR transportadora")&gt;0,"Sim","Não"))</f>
        <v/>
      </c>
      <c r="AY328" s="7" t="str">
        <f>IF(OR(AQ328="",C328=""),"",IFERROR(ROUND((AQ328-SUMPRODUCT(MIN((ESPELHAMENTOS!$C$2:$C$2000=A328)*ESPELHAMENTOS!$H$2:$H$2000+(ESPELHAMENTOS!$C$2:$C$2000&lt;&gt;A328)*99999)))*24,1),""))</f>
        <v/>
      </c>
      <c r="AZ328" s="7" t="str">
        <f ca="1">IF(C328="","",IF(COUNTIFS(CHECKLISTS!$B$2:$B$2000,C328,CHECKLISTS!$AH$2:$AH$2000,"Válido",CHECKLISTS!$AG$2:$AG$2000,"&gt;="&amp;INT(IF(AO328="",TODAY(),AO328)))+COUNTIFS(CHECKLISTS!$B$2:$B$2000,C328,CHECKLISTS!$AH$2:$AH$2000,"Vence &lt;=7d",CHECKLISTS!$AG$2:$AG$2000,"&gt;="&amp;INT(IF(AO328="",TODAY(),AO328)))&gt;0,"Sim","Não"))</f>
        <v/>
      </c>
      <c r="BA328" s="13" t="str">
        <f>IF(C328="","",IF(COUNTIFS(CHECKLISTS!$B$2:$B$2000,C328,CHECKLISTS!$AF$2:$AF$2000,"Aprovado")=0,"",SUMPRODUCT(MAX((CHECKLISTS!$B$2:$B$2000=C328)*CHECKLISTS!$AG$2:$AG$2000))))</f>
        <v/>
      </c>
      <c r="BB328" s="7" t="str">
        <f>IF(A328="","",IF(COUNTIFS(SMP!$B$2:$B$2000,A328,SMP!$I$2:$I$2000,"Liberada")+COUNTIFS(SMP!$B$2:$B$2000,A328,SMP!$I$2:$I$2000,"Em andamento")+COUNTIFS(SMP!$B$2:$B$2000,A328,SMP!$I$2:$I$2000,"Finalizada")&gt;0,"Sim","Não"))</f>
        <v/>
      </c>
      <c r="BC328" s="7" t="str">
        <f>IF(A328="","",IFERROR(INDEX(SMP!$A:$A,MATCH(A328,SMP!$B:$B,0)),"—"))</f>
        <v/>
      </c>
      <c r="BD328" s="7" t="str">
        <f>IF(A328="","",IFERROR(INDEX(SMP!$I:$I,MATCH(A328,SMP!$B:$B,0)),"Não aberta"))</f>
        <v/>
      </c>
      <c r="BE328" s="7" t="str">
        <f>IF(A328="","",IFERROR(INDEX(SMP!$D:$D,MATCH(A328,SMP!$B:$B,0)),""))</f>
        <v/>
      </c>
      <c r="BF328" s="7" t="str">
        <f>IF(A328="","",IF(COUNTIFS(AVERBACOES!$B$2:$B$2000,A328,AVERBACOES!$Q$2:$Q$2000,"Averbado completo")+COUNTIFS(AVERBACOES!$B$2:$B$2000,A328,AVERBACOES!$Q$2:$Q$2000,"Averbado CRT")+COUNTIFS(AVERBACOES!$B$2:$B$2000,A328,AVERBACOES!$Q$2:$Q$2000,"Averbado CT-e")+COUNTIFS(AVERBACOES!$B$2:$B$2000,A328,AVERBACOES!$Q$2:$Q$2000,"Averbado MDF-e")+COUNTIFS(AVERBACOES!$B$2:$B$2000,A328,AVERBACOES!$Q$2:$Q$2000,"Averbado pelo embarcador")&gt;0,"Sim","Não"))</f>
        <v/>
      </c>
      <c r="BG328" s="7" t="str">
        <f>IF(A328="","",IFERROR(INDEX(AVERBACOES!$L:$L,MATCH(A328,AVERBACOES!$B:$B,0)),"—"))</f>
        <v/>
      </c>
      <c r="BH328" s="7"/>
      <c r="BI328" s="7"/>
      <c r="BJ328" s="7"/>
      <c r="BK328" s="7"/>
      <c r="BL328" s="7"/>
      <c r="BM328" s="7">
        <f t="shared" si="87"/>
        <v>0</v>
      </c>
      <c r="BN328" s="7" t="str">
        <f t="shared" si="88"/>
        <v/>
      </c>
      <c r="BO328" s="7" t="str">
        <f t="shared" si="89"/>
        <v/>
      </c>
      <c r="BP328" s="7" t="str">
        <f t="shared" si="90"/>
        <v/>
      </c>
      <c r="BQ328" s="7" t="str">
        <f t="shared" si="91"/>
        <v/>
      </c>
      <c r="BR328" s="12"/>
      <c r="BS328" s="7" t="str">
        <f t="shared" si="92"/>
        <v/>
      </c>
      <c r="BT328" s="7" t="str">
        <f>IF(C328="","",IF(BV328=0,"Sem posição registrada",IFERROR(INDEX(POSICOES!$E:$E,MATCH(C328&amp;"#"&amp;ROUND(BV328*1440,0),POSICOES!$R:$R,0)),"?")))</f>
        <v/>
      </c>
      <c r="BU328" s="7" t="str">
        <f>IF(OR(C328="",BV328=0),"",IFERROR(INDEX(POSICOES!$F:$F,MATCH(C328&amp;"#"&amp;ROUND(BV328*1440,0),POSICOES!$R:$R,0))&amp;"/"&amp;INDEX(POSICOES!$G:$G,MATCH(C328&amp;"#"&amp;ROUND(BV328*1440,0),POSICOES!$R:$R,0))&amp;" - "&amp;INDEX(POSICOES!$H:$H,MATCH(C328&amp;"#"&amp;ROUND(BV328*1440,0),POSICOES!$R:$R,0)),""))</f>
        <v/>
      </c>
      <c r="BV328" s="14">
        <f>IF(C328="",0,SUMPRODUCT(MAX((POSICOES!$C$2:$C$3000=C328)*POSICOES!$B$2:$B$3000)))</f>
        <v>0</v>
      </c>
      <c r="BW328" s="7" t="str">
        <f t="shared" ca="1" si="93"/>
        <v/>
      </c>
      <c r="BX328" s="7" t="str">
        <f t="shared" ca="1" si="94"/>
        <v/>
      </c>
      <c r="BY328" s="12"/>
      <c r="BZ328" s="12"/>
      <c r="CA328" s="7" t="str">
        <f>IF(A328="","",IF(COUNTIFS(FRONTEIRA!$B$2:$B$2000,A328,FRONTEIRA!$AA$2:$AA$2000,"Sim")=0,"",ROUND(SUMIFS(FRONTEIRA!$Y$2:$Y$2000,FRONTEIRA!$B$2:$B$2000,A328,FRONTEIRA!$AA$2:$AA$2000,"Sim"),1)))</f>
        <v/>
      </c>
      <c r="CB328" s="7" t="str">
        <f>IF(A328="","",IFERROR(INDEX(FRONTEIRA!$L:$L,MATCH(A328,FRONTEIRA!$B:$B,0)),""))</f>
        <v/>
      </c>
      <c r="CC328" s="7" t="str">
        <f>IF(A328="","",IF(COUNTIFS(OCORRENCIAS!$B$2:$B$2000,A328,OCORRENCIAS!$Z$2:$Z$2000,"Sim")&gt;0,"Sim","Não"))</f>
        <v/>
      </c>
      <c r="CD328" s="7" t="str">
        <f t="shared" si="95"/>
        <v/>
      </c>
      <c r="CE328" s="7"/>
      <c r="CF328" s="7" t="str">
        <f t="shared" ca="1" si="96"/>
        <v xml:space="preserve">Motorista GR; Motorista seguradora; Veículo GR; Checklist; Espelhamento; SMP; Averbação; </v>
      </c>
      <c r="CG328" s="7" t="str">
        <f t="shared" si="97"/>
        <v/>
      </c>
      <c r="CH328" s="7" t="str">
        <f t="shared" si="98"/>
        <v/>
      </c>
      <c r="CI328" s="7" t="str">
        <f t="shared" si="99"/>
        <v>Não</v>
      </c>
      <c r="CJ328" s="7" t="str">
        <f t="shared" si="100"/>
        <v/>
      </c>
      <c r="CK328" s="7"/>
      <c r="CL328" s="7"/>
      <c r="CM328" s="7"/>
      <c r="CN328" s="12"/>
      <c r="CO328" s="7"/>
      <c r="CP328" s="7" t="str">
        <f t="shared" ca="1" si="101"/>
        <v/>
      </c>
    </row>
    <row r="329" spans="1:94" x14ac:dyDescent="0.25">
      <c r="A329" s="7"/>
      <c r="B329" s="12"/>
      <c r="C329" s="7"/>
      <c r="D329" s="7"/>
      <c r="E329" s="7"/>
      <c r="F329" s="7" t="str">
        <f>IF(C329="","",IFERROR(INDEX(VEICULOS!$C:$C,MATCH(C329,VEICULOS!$A:$A,0)),"?")&amp;IF(D329="",""," + "&amp;IFERROR(INDEX(VEICULOS!$C:$C,MATCH(D329,VEICULOS!$A:$A,0)),"?"))&amp;IF(E329="",""," + "&amp;IFERROR(INDEX(VEICULOS!$C:$C,MATCH(E329,VEICULOS!$A:$A,0)),"?")))</f>
        <v/>
      </c>
      <c r="G329" s="7" t="str">
        <f>IF(C329="","",IFERROR(INDEX(VEICULOS!$I:$I,MATCH(C329,VEICULOS!$A:$A,0)),"Não cadastrado"))</f>
        <v/>
      </c>
      <c r="H329" s="7"/>
      <c r="I329" s="7" t="str">
        <f>IF(H329="","",IFERROR(INDEX(MOTORISTAS!$B:$B,MATCH(H329,MOTORISTAS!$A:$A,0)),"Não cadastrado"))</f>
        <v/>
      </c>
      <c r="J329" s="7"/>
      <c r="K329" s="7"/>
      <c r="L329" s="7" t="str">
        <f>IF(K329="","",IFERROR(INDEX(MOTORISTAS!$B:$B,MATCH(K329,MOTORISTAS!$A:$A,0)),"Não cadastrado"))</f>
        <v/>
      </c>
      <c r="M329" s="7" t="str">
        <f>IF(H329="","",IFERROR(INDEX(MOTORISTAS!$AA:$AA,MATCH(H329,MOTORISTAS!$A:$A,0)),"Não cadastrado"))</f>
        <v/>
      </c>
      <c r="N329" s="7" t="str">
        <f>IF(H329="","",IF(COUNTIFS(CONSULTAS!$C$2:$C$2000,H329,CONSULTAS!$E$2:$E$2000,"GR",CONSULTAS!$S$2:$S$2000,"Sim")&gt;0,"Sim","Não"))</f>
        <v/>
      </c>
      <c r="O329" s="7" t="str">
        <f>IF(H329="","",IFERROR(INDEX(CONSULTAS!$L:$L,MATCH(H329&amp;"#GR",CONSULTAS!$T:$T,0)),"—"))</f>
        <v/>
      </c>
      <c r="P329" s="13" t="str">
        <f>IF(H329="","",IFERROR(INDEX(CONSULTAS!$Q:$Q,MATCH(H329&amp;"#GR",CONSULTAS!$T:$T,0)),""))</f>
        <v/>
      </c>
      <c r="Q329" s="7" t="str">
        <f>IF(H329="","",IF(COUNTIFS(CONSULTAS!$C$2:$C$2000,H329,CONSULTAS!$E$2:$E$2000,"Seguradora",CONSULTAS!$S$2:$S$2000,"Sim")&gt;0,"Sim","Não"))</f>
        <v/>
      </c>
      <c r="R329" s="7" t="str">
        <f>IF(H329="","",IFERROR(INDEX(CONSULTAS!$L:$L,MATCH(H329&amp;"#Seguradora",CONSULTAS!$T:$T,0)),"—"))</f>
        <v/>
      </c>
      <c r="S329" s="13" t="str">
        <f>IF(H329="","",IFERROR(INDEX(CONSULTAS!$Q:$Q,MATCH(H329&amp;"#Seguradora",CONSULTAS!$T:$T,0)),""))</f>
        <v/>
      </c>
      <c r="T329" s="10" t="str">
        <f>IF(H329="","",IFERROR(INDEX(CONSULTAS!$N:$N,MATCH(H329&amp;"#GR",CONSULTAS!$T:$T,0)),""))</f>
        <v/>
      </c>
      <c r="U329" s="7" t="str">
        <f>IF(K329="","N/A",IF(AND(COUNTIFS(CONSULTAS!$C$2:$C$2000,K329,CONSULTAS!$E$2:$E$2000,"GR",CONSULTAS!$S$2:$S$2000,"Sim")&gt;0,COUNTIFS(CONSULTAS!$C$2:$C$2000,K329,CONSULTAS!$E$2:$E$2000,"Seguradora",CONSULTAS!$S$2:$S$2000,"Sim")&gt;0),"Sim","Não"))</f>
        <v>N/A</v>
      </c>
      <c r="V329" s="7" t="str">
        <f>IF(C329="","",IFERROR(INDEX(VEICULOS!$X:$X,MATCH(C329,VEICULOS!$A:$A,0)),"Não"))</f>
        <v/>
      </c>
      <c r="W329" s="7"/>
      <c r="X329" s="7"/>
      <c r="Y329" s="7"/>
      <c r="Z329" s="10"/>
      <c r="AA329" s="7"/>
      <c r="AB329" s="10" t="str">
        <f t="shared" si="85"/>
        <v/>
      </c>
      <c r="AC329" s="7">
        <f>IF(OR(Y329="",AB329=""),0,SUMPRODUCT((PGR_REGRAS!$C$2:$C$61=Y329)*(PGR_REGRAS!$D$2:$D$61&lt;=AB329)*(PGR_REGRAS!$E$2:$E$61&gt;=AB329)*(PGR_REGRAS!$C$2:$C$61&lt;&gt;"")*ROW(PGR_REGRAS!$C$2:$C$61)))</f>
        <v>0</v>
      </c>
      <c r="AD329" s="7" t="str">
        <f>IF(AC329=0,IF(Y329="","","Sem regra - consultar seguradora"),INDEX(PGR_REGRAS!$A:$A,AC329))</f>
        <v/>
      </c>
      <c r="AE329" s="7" t="str">
        <f>IF(AC329=0,"",INDEX(PGR_REGRAS!$T:$T,AC329))</f>
        <v/>
      </c>
      <c r="AF329" s="7" t="str">
        <f>IF(AC329=0,"",INDEX(PGR_REGRAS!$I:$I,AC329))</f>
        <v/>
      </c>
      <c r="AG329" s="7" t="str">
        <f>IF(AC329=0,"",INDEX(PGR_REGRAS!$K:$K,AC329))</f>
        <v/>
      </c>
      <c r="AH329" s="7" t="str">
        <f t="shared" si="86"/>
        <v/>
      </c>
      <c r="AI329" s="7"/>
      <c r="AJ329" s="7"/>
      <c r="AK329" s="7"/>
      <c r="AL329" s="7"/>
      <c r="AM329" s="7"/>
      <c r="AN329" s="7"/>
      <c r="AO329" s="13"/>
      <c r="AP329" s="12"/>
      <c r="AQ329" s="12"/>
      <c r="AR329" s="7" t="str">
        <f>IF(C329="","",IFERROR(INDEX(RASTREADORES!$F:$F,MATCH(C329&amp;"#Principal",RASTREADORES!$Y:$Y,0))&amp;" ("&amp;INDEX(RASTREADORES!$G:$G,MATCH(C329&amp;"#Principal",RASTREADORES!$Y:$Y,0))&amp;")","Sem rastreador principal"))</f>
        <v/>
      </c>
      <c r="AS329" s="7" t="str">
        <f>IF(C329="","",IFERROR(INDEX(RASTREADORES!$H:$H,MATCH(C329&amp;"#Principal",RASTREADORES!$Y:$Y,0)),"—"))</f>
        <v/>
      </c>
      <c r="AT329" s="7" t="str">
        <f>IF(C329="","",IFERROR(INDEX(RASTREADORES!$A:$A,MATCH(C329&amp;"#Redundante",RASTREADORES!$Y:$Y,0)),IFERROR(INDEX(RASTREADORES!$A:$A,MATCH(C329&amp;"#Isca retornável",RASTREADORES!$Y:$Y,0)),IFERROR(INDEX(RASTREADORES!$A:$A,MATCH(C329&amp;"#Isca descartável",RASTREADORES!$Y:$Y,0)),"Nenhum"))))</f>
        <v/>
      </c>
      <c r="AU329" s="7" t="str">
        <f>IF(C329="","",IFERROR(INDEX(RASTREADORES!$L:$L,MATCH(C329&amp;"#Principal",RASTREADORES!$Y:$Y,0)),""))</f>
        <v/>
      </c>
      <c r="AV329" s="7" t="str">
        <f>IF(C329="","",IF(COUNTIFS(ESPELHAMENTOS!$B$2:$B$2000,C329,ESPELHAMENTOS!$O$2:$O$2000,"Sim")&gt;0,"Sim","Não"))</f>
        <v/>
      </c>
      <c r="AW329" s="7" t="str">
        <f>IF(C329="","",COUNTIFS(ESPELHAMENTOS!$B$2:$B$2000,C329,ESPELHAMENTOS!$O$2:$O$2000,"Sim"))</f>
        <v/>
      </c>
      <c r="AX329" s="7" t="str">
        <f>IF(C329="","",IF(COUNTIFS(ESPELHAMENTOS!$B$2:$B$2000,C329,ESPELHAMENTOS!$O$2:$O$2000,"Sim",ESPELHAMENTOS!$E$2:$E$2000,"GR transportadora")&gt;0,"Sim","Não"))</f>
        <v/>
      </c>
      <c r="AY329" s="7" t="str">
        <f>IF(OR(AQ329="",C329=""),"",IFERROR(ROUND((AQ329-SUMPRODUCT(MIN((ESPELHAMENTOS!$C$2:$C$2000=A329)*ESPELHAMENTOS!$H$2:$H$2000+(ESPELHAMENTOS!$C$2:$C$2000&lt;&gt;A329)*99999)))*24,1),""))</f>
        <v/>
      </c>
      <c r="AZ329" s="7" t="str">
        <f ca="1">IF(C329="","",IF(COUNTIFS(CHECKLISTS!$B$2:$B$2000,C329,CHECKLISTS!$AH$2:$AH$2000,"Válido",CHECKLISTS!$AG$2:$AG$2000,"&gt;="&amp;INT(IF(AO329="",TODAY(),AO329)))+COUNTIFS(CHECKLISTS!$B$2:$B$2000,C329,CHECKLISTS!$AH$2:$AH$2000,"Vence &lt;=7d",CHECKLISTS!$AG$2:$AG$2000,"&gt;="&amp;INT(IF(AO329="",TODAY(),AO329)))&gt;0,"Sim","Não"))</f>
        <v/>
      </c>
      <c r="BA329" s="13" t="str">
        <f>IF(C329="","",IF(COUNTIFS(CHECKLISTS!$B$2:$B$2000,C329,CHECKLISTS!$AF$2:$AF$2000,"Aprovado")=0,"",SUMPRODUCT(MAX((CHECKLISTS!$B$2:$B$2000=C329)*CHECKLISTS!$AG$2:$AG$2000))))</f>
        <v/>
      </c>
      <c r="BB329" s="7" t="str">
        <f>IF(A329="","",IF(COUNTIFS(SMP!$B$2:$B$2000,A329,SMP!$I$2:$I$2000,"Liberada")+COUNTIFS(SMP!$B$2:$B$2000,A329,SMP!$I$2:$I$2000,"Em andamento")+COUNTIFS(SMP!$B$2:$B$2000,A329,SMP!$I$2:$I$2000,"Finalizada")&gt;0,"Sim","Não"))</f>
        <v/>
      </c>
      <c r="BC329" s="7" t="str">
        <f>IF(A329="","",IFERROR(INDEX(SMP!$A:$A,MATCH(A329,SMP!$B:$B,0)),"—"))</f>
        <v/>
      </c>
      <c r="BD329" s="7" t="str">
        <f>IF(A329="","",IFERROR(INDEX(SMP!$I:$I,MATCH(A329,SMP!$B:$B,0)),"Não aberta"))</f>
        <v/>
      </c>
      <c r="BE329" s="7" t="str">
        <f>IF(A329="","",IFERROR(INDEX(SMP!$D:$D,MATCH(A329,SMP!$B:$B,0)),""))</f>
        <v/>
      </c>
      <c r="BF329" s="7" t="str">
        <f>IF(A329="","",IF(COUNTIFS(AVERBACOES!$B$2:$B$2000,A329,AVERBACOES!$Q$2:$Q$2000,"Averbado completo")+COUNTIFS(AVERBACOES!$B$2:$B$2000,A329,AVERBACOES!$Q$2:$Q$2000,"Averbado CRT")+COUNTIFS(AVERBACOES!$B$2:$B$2000,A329,AVERBACOES!$Q$2:$Q$2000,"Averbado CT-e")+COUNTIFS(AVERBACOES!$B$2:$B$2000,A329,AVERBACOES!$Q$2:$Q$2000,"Averbado MDF-e")+COUNTIFS(AVERBACOES!$B$2:$B$2000,A329,AVERBACOES!$Q$2:$Q$2000,"Averbado pelo embarcador")&gt;0,"Sim","Não"))</f>
        <v/>
      </c>
      <c r="BG329" s="7" t="str">
        <f>IF(A329="","",IFERROR(INDEX(AVERBACOES!$L:$L,MATCH(A329,AVERBACOES!$B:$B,0)),"—"))</f>
        <v/>
      </c>
      <c r="BH329" s="7"/>
      <c r="BI329" s="7"/>
      <c r="BJ329" s="7"/>
      <c r="BK329" s="7"/>
      <c r="BL329" s="7"/>
      <c r="BM329" s="7">
        <f t="shared" si="87"/>
        <v>0</v>
      </c>
      <c r="BN329" s="7" t="str">
        <f t="shared" si="88"/>
        <v/>
      </c>
      <c r="BO329" s="7" t="str">
        <f t="shared" si="89"/>
        <v/>
      </c>
      <c r="BP329" s="7" t="str">
        <f t="shared" si="90"/>
        <v/>
      </c>
      <c r="BQ329" s="7" t="str">
        <f t="shared" si="91"/>
        <v/>
      </c>
      <c r="BR329" s="12"/>
      <c r="BS329" s="7" t="str">
        <f t="shared" si="92"/>
        <v/>
      </c>
      <c r="BT329" s="7" t="str">
        <f>IF(C329="","",IF(BV329=0,"Sem posição registrada",IFERROR(INDEX(POSICOES!$E:$E,MATCH(C329&amp;"#"&amp;ROUND(BV329*1440,0),POSICOES!$R:$R,0)),"?")))</f>
        <v/>
      </c>
      <c r="BU329" s="7" t="str">
        <f>IF(OR(C329="",BV329=0),"",IFERROR(INDEX(POSICOES!$F:$F,MATCH(C329&amp;"#"&amp;ROUND(BV329*1440,0),POSICOES!$R:$R,0))&amp;"/"&amp;INDEX(POSICOES!$G:$G,MATCH(C329&amp;"#"&amp;ROUND(BV329*1440,0),POSICOES!$R:$R,0))&amp;" - "&amp;INDEX(POSICOES!$H:$H,MATCH(C329&amp;"#"&amp;ROUND(BV329*1440,0),POSICOES!$R:$R,0)),""))</f>
        <v/>
      </c>
      <c r="BV329" s="14">
        <f>IF(C329="",0,SUMPRODUCT(MAX((POSICOES!$C$2:$C$3000=C329)*POSICOES!$B$2:$B$3000)))</f>
        <v>0</v>
      </c>
      <c r="BW329" s="7" t="str">
        <f t="shared" ca="1" si="93"/>
        <v/>
      </c>
      <c r="BX329" s="7" t="str">
        <f t="shared" ca="1" si="94"/>
        <v/>
      </c>
      <c r="BY329" s="12"/>
      <c r="BZ329" s="12"/>
      <c r="CA329" s="7" t="str">
        <f>IF(A329="","",IF(COUNTIFS(FRONTEIRA!$B$2:$B$2000,A329,FRONTEIRA!$AA$2:$AA$2000,"Sim")=0,"",ROUND(SUMIFS(FRONTEIRA!$Y$2:$Y$2000,FRONTEIRA!$B$2:$B$2000,A329,FRONTEIRA!$AA$2:$AA$2000,"Sim"),1)))</f>
        <v/>
      </c>
      <c r="CB329" s="7" t="str">
        <f>IF(A329="","",IFERROR(INDEX(FRONTEIRA!$L:$L,MATCH(A329,FRONTEIRA!$B:$B,0)),""))</f>
        <v/>
      </c>
      <c r="CC329" s="7" t="str">
        <f>IF(A329="","",IF(COUNTIFS(OCORRENCIAS!$B$2:$B$2000,A329,OCORRENCIAS!$Z$2:$Z$2000,"Sim")&gt;0,"Sim","Não"))</f>
        <v/>
      </c>
      <c r="CD329" s="7" t="str">
        <f t="shared" si="95"/>
        <v/>
      </c>
      <c r="CE329" s="7"/>
      <c r="CF329" s="7" t="str">
        <f t="shared" ca="1" si="96"/>
        <v xml:space="preserve">Motorista GR; Motorista seguradora; Veículo GR; Checklist; Espelhamento; SMP; Averbação; </v>
      </c>
      <c r="CG329" s="7" t="str">
        <f t="shared" si="97"/>
        <v/>
      </c>
      <c r="CH329" s="7" t="str">
        <f t="shared" si="98"/>
        <v/>
      </c>
      <c r="CI329" s="7" t="str">
        <f t="shared" si="99"/>
        <v>Não</v>
      </c>
      <c r="CJ329" s="7" t="str">
        <f t="shared" si="100"/>
        <v/>
      </c>
      <c r="CK329" s="7"/>
      <c r="CL329" s="7"/>
      <c r="CM329" s="7"/>
      <c r="CN329" s="12"/>
      <c r="CO329" s="7"/>
      <c r="CP329" s="7" t="str">
        <f t="shared" ca="1" si="101"/>
        <v/>
      </c>
    </row>
    <row r="330" spans="1:94" x14ac:dyDescent="0.25">
      <c r="A330" s="7"/>
      <c r="B330" s="12"/>
      <c r="C330" s="7"/>
      <c r="D330" s="7"/>
      <c r="E330" s="7"/>
      <c r="F330" s="7" t="str">
        <f>IF(C330="","",IFERROR(INDEX(VEICULOS!$C:$C,MATCH(C330,VEICULOS!$A:$A,0)),"?")&amp;IF(D330="",""," + "&amp;IFERROR(INDEX(VEICULOS!$C:$C,MATCH(D330,VEICULOS!$A:$A,0)),"?"))&amp;IF(E330="",""," + "&amp;IFERROR(INDEX(VEICULOS!$C:$C,MATCH(E330,VEICULOS!$A:$A,0)),"?")))</f>
        <v/>
      </c>
      <c r="G330" s="7" t="str">
        <f>IF(C330="","",IFERROR(INDEX(VEICULOS!$I:$I,MATCH(C330,VEICULOS!$A:$A,0)),"Não cadastrado"))</f>
        <v/>
      </c>
      <c r="H330" s="7"/>
      <c r="I330" s="7" t="str">
        <f>IF(H330="","",IFERROR(INDEX(MOTORISTAS!$B:$B,MATCH(H330,MOTORISTAS!$A:$A,0)),"Não cadastrado"))</f>
        <v/>
      </c>
      <c r="J330" s="7"/>
      <c r="K330" s="7"/>
      <c r="L330" s="7" t="str">
        <f>IF(K330="","",IFERROR(INDEX(MOTORISTAS!$B:$B,MATCH(K330,MOTORISTAS!$A:$A,0)),"Não cadastrado"))</f>
        <v/>
      </c>
      <c r="M330" s="7" t="str">
        <f>IF(H330="","",IFERROR(INDEX(MOTORISTAS!$AA:$AA,MATCH(H330,MOTORISTAS!$A:$A,0)),"Não cadastrado"))</f>
        <v/>
      </c>
      <c r="N330" s="7" t="str">
        <f>IF(H330="","",IF(COUNTIFS(CONSULTAS!$C$2:$C$2000,H330,CONSULTAS!$E$2:$E$2000,"GR",CONSULTAS!$S$2:$S$2000,"Sim")&gt;0,"Sim","Não"))</f>
        <v/>
      </c>
      <c r="O330" s="7" t="str">
        <f>IF(H330="","",IFERROR(INDEX(CONSULTAS!$L:$L,MATCH(H330&amp;"#GR",CONSULTAS!$T:$T,0)),"—"))</f>
        <v/>
      </c>
      <c r="P330" s="13" t="str">
        <f>IF(H330="","",IFERROR(INDEX(CONSULTAS!$Q:$Q,MATCH(H330&amp;"#GR",CONSULTAS!$T:$T,0)),""))</f>
        <v/>
      </c>
      <c r="Q330" s="7" t="str">
        <f>IF(H330="","",IF(COUNTIFS(CONSULTAS!$C$2:$C$2000,H330,CONSULTAS!$E$2:$E$2000,"Seguradora",CONSULTAS!$S$2:$S$2000,"Sim")&gt;0,"Sim","Não"))</f>
        <v/>
      </c>
      <c r="R330" s="7" t="str">
        <f>IF(H330="","",IFERROR(INDEX(CONSULTAS!$L:$L,MATCH(H330&amp;"#Seguradora",CONSULTAS!$T:$T,0)),"—"))</f>
        <v/>
      </c>
      <c r="S330" s="13" t="str">
        <f>IF(H330="","",IFERROR(INDEX(CONSULTAS!$Q:$Q,MATCH(H330&amp;"#Seguradora",CONSULTAS!$T:$T,0)),""))</f>
        <v/>
      </c>
      <c r="T330" s="10" t="str">
        <f>IF(H330="","",IFERROR(INDEX(CONSULTAS!$N:$N,MATCH(H330&amp;"#GR",CONSULTAS!$T:$T,0)),""))</f>
        <v/>
      </c>
      <c r="U330" s="7" t="str">
        <f>IF(K330="","N/A",IF(AND(COUNTIFS(CONSULTAS!$C$2:$C$2000,K330,CONSULTAS!$E$2:$E$2000,"GR",CONSULTAS!$S$2:$S$2000,"Sim")&gt;0,COUNTIFS(CONSULTAS!$C$2:$C$2000,K330,CONSULTAS!$E$2:$E$2000,"Seguradora",CONSULTAS!$S$2:$S$2000,"Sim")&gt;0),"Sim","Não"))</f>
        <v>N/A</v>
      </c>
      <c r="V330" s="7" t="str">
        <f>IF(C330="","",IFERROR(INDEX(VEICULOS!$X:$X,MATCH(C330,VEICULOS!$A:$A,0)),"Não"))</f>
        <v/>
      </c>
      <c r="W330" s="7"/>
      <c r="X330" s="7"/>
      <c r="Y330" s="7"/>
      <c r="Z330" s="10"/>
      <c r="AA330" s="7"/>
      <c r="AB330" s="10" t="str">
        <f t="shared" si="85"/>
        <v/>
      </c>
      <c r="AC330" s="7">
        <f>IF(OR(Y330="",AB330=""),0,SUMPRODUCT((PGR_REGRAS!$C$2:$C$61=Y330)*(PGR_REGRAS!$D$2:$D$61&lt;=AB330)*(PGR_REGRAS!$E$2:$E$61&gt;=AB330)*(PGR_REGRAS!$C$2:$C$61&lt;&gt;"")*ROW(PGR_REGRAS!$C$2:$C$61)))</f>
        <v>0</v>
      </c>
      <c r="AD330" s="7" t="str">
        <f>IF(AC330=0,IF(Y330="","","Sem regra - consultar seguradora"),INDEX(PGR_REGRAS!$A:$A,AC330))</f>
        <v/>
      </c>
      <c r="AE330" s="7" t="str">
        <f>IF(AC330=0,"",INDEX(PGR_REGRAS!$T:$T,AC330))</f>
        <v/>
      </c>
      <c r="AF330" s="7" t="str">
        <f>IF(AC330=0,"",INDEX(PGR_REGRAS!$I:$I,AC330))</f>
        <v/>
      </c>
      <c r="AG330" s="7" t="str">
        <f>IF(AC330=0,"",INDEX(PGR_REGRAS!$K:$K,AC330))</f>
        <v/>
      </c>
      <c r="AH330" s="7" t="str">
        <f t="shared" si="86"/>
        <v/>
      </c>
      <c r="AI330" s="7"/>
      <c r="AJ330" s="7"/>
      <c r="AK330" s="7"/>
      <c r="AL330" s="7"/>
      <c r="AM330" s="7"/>
      <c r="AN330" s="7"/>
      <c r="AO330" s="13"/>
      <c r="AP330" s="12"/>
      <c r="AQ330" s="12"/>
      <c r="AR330" s="7" t="str">
        <f>IF(C330="","",IFERROR(INDEX(RASTREADORES!$F:$F,MATCH(C330&amp;"#Principal",RASTREADORES!$Y:$Y,0))&amp;" ("&amp;INDEX(RASTREADORES!$G:$G,MATCH(C330&amp;"#Principal",RASTREADORES!$Y:$Y,0))&amp;")","Sem rastreador principal"))</f>
        <v/>
      </c>
      <c r="AS330" s="7" t="str">
        <f>IF(C330="","",IFERROR(INDEX(RASTREADORES!$H:$H,MATCH(C330&amp;"#Principal",RASTREADORES!$Y:$Y,0)),"—"))</f>
        <v/>
      </c>
      <c r="AT330" s="7" t="str">
        <f>IF(C330="","",IFERROR(INDEX(RASTREADORES!$A:$A,MATCH(C330&amp;"#Redundante",RASTREADORES!$Y:$Y,0)),IFERROR(INDEX(RASTREADORES!$A:$A,MATCH(C330&amp;"#Isca retornável",RASTREADORES!$Y:$Y,0)),IFERROR(INDEX(RASTREADORES!$A:$A,MATCH(C330&amp;"#Isca descartável",RASTREADORES!$Y:$Y,0)),"Nenhum"))))</f>
        <v/>
      </c>
      <c r="AU330" s="7" t="str">
        <f>IF(C330="","",IFERROR(INDEX(RASTREADORES!$L:$L,MATCH(C330&amp;"#Principal",RASTREADORES!$Y:$Y,0)),""))</f>
        <v/>
      </c>
      <c r="AV330" s="7" t="str">
        <f>IF(C330="","",IF(COUNTIFS(ESPELHAMENTOS!$B$2:$B$2000,C330,ESPELHAMENTOS!$O$2:$O$2000,"Sim")&gt;0,"Sim","Não"))</f>
        <v/>
      </c>
      <c r="AW330" s="7" t="str">
        <f>IF(C330="","",COUNTIFS(ESPELHAMENTOS!$B$2:$B$2000,C330,ESPELHAMENTOS!$O$2:$O$2000,"Sim"))</f>
        <v/>
      </c>
      <c r="AX330" s="7" t="str">
        <f>IF(C330="","",IF(COUNTIFS(ESPELHAMENTOS!$B$2:$B$2000,C330,ESPELHAMENTOS!$O$2:$O$2000,"Sim",ESPELHAMENTOS!$E$2:$E$2000,"GR transportadora")&gt;0,"Sim","Não"))</f>
        <v/>
      </c>
      <c r="AY330" s="7" t="str">
        <f>IF(OR(AQ330="",C330=""),"",IFERROR(ROUND((AQ330-SUMPRODUCT(MIN((ESPELHAMENTOS!$C$2:$C$2000=A330)*ESPELHAMENTOS!$H$2:$H$2000+(ESPELHAMENTOS!$C$2:$C$2000&lt;&gt;A330)*99999)))*24,1),""))</f>
        <v/>
      </c>
      <c r="AZ330" s="7" t="str">
        <f ca="1">IF(C330="","",IF(COUNTIFS(CHECKLISTS!$B$2:$B$2000,C330,CHECKLISTS!$AH$2:$AH$2000,"Válido",CHECKLISTS!$AG$2:$AG$2000,"&gt;="&amp;INT(IF(AO330="",TODAY(),AO330)))+COUNTIFS(CHECKLISTS!$B$2:$B$2000,C330,CHECKLISTS!$AH$2:$AH$2000,"Vence &lt;=7d",CHECKLISTS!$AG$2:$AG$2000,"&gt;="&amp;INT(IF(AO330="",TODAY(),AO330)))&gt;0,"Sim","Não"))</f>
        <v/>
      </c>
      <c r="BA330" s="13" t="str">
        <f>IF(C330="","",IF(COUNTIFS(CHECKLISTS!$B$2:$B$2000,C330,CHECKLISTS!$AF$2:$AF$2000,"Aprovado")=0,"",SUMPRODUCT(MAX((CHECKLISTS!$B$2:$B$2000=C330)*CHECKLISTS!$AG$2:$AG$2000))))</f>
        <v/>
      </c>
      <c r="BB330" s="7" t="str">
        <f>IF(A330="","",IF(COUNTIFS(SMP!$B$2:$B$2000,A330,SMP!$I$2:$I$2000,"Liberada")+COUNTIFS(SMP!$B$2:$B$2000,A330,SMP!$I$2:$I$2000,"Em andamento")+COUNTIFS(SMP!$B$2:$B$2000,A330,SMP!$I$2:$I$2000,"Finalizada")&gt;0,"Sim","Não"))</f>
        <v/>
      </c>
      <c r="BC330" s="7" t="str">
        <f>IF(A330="","",IFERROR(INDEX(SMP!$A:$A,MATCH(A330,SMP!$B:$B,0)),"—"))</f>
        <v/>
      </c>
      <c r="BD330" s="7" t="str">
        <f>IF(A330="","",IFERROR(INDEX(SMP!$I:$I,MATCH(A330,SMP!$B:$B,0)),"Não aberta"))</f>
        <v/>
      </c>
      <c r="BE330" s="7" t="str">
        <f>IF(A330="","",IFERROR(INDEX(SMP!$D:$D,MATCH(A330,SMP!$B:$B,0)),""))</f>
        <v/>
      </c>
      <c r="BF330" s="7" t="str">
        <f>IF(A330="","",IF(COUNTIFS(AVERBACOES!$B$2:$B$2000,A330,AVERBACOES!$Q$2:$Q$2000,"Averbado completo")+COUNTIFS(AVERBACOES!$B$2:$B$2000,A330,AVERBACOES!$Q$2:$Q$2000,"Averbado CRT")+COUNTIFS(AVERBACOES!$B$2:$B$2000,A330,AVERBACOES!$Q$2:$Q$2000,"Averbado CT-e")+COUNTIFS(AVERBACOES!$B$2:$B$2000,A330,AVERBACOES!$Q$2:$Q$2000,"Averbado MDF-e")+COUNTIFS(AVERBACOES!$B$2:$B$2000,A330,AVERBACOES!$Q$2:$Q$2000,"Averbado pelo embarcador")&gt;0,"Sim","Não"))</f>
        <v/>
      </c>
      <c r="BG330" s="7" t="str">
        <f>IF(A330="","",IFERROR(INDEX(AVERBACOES!$L:$L,MATCH(A330,AVERBACOES!$B:$B,0)),"—"))</f>
        <v/>
      </c>
      <c r="BH330" s="7"/>
      <c r="BI330" s="7"/>
      <c r="BJ330" s="7"/>
      <c r="BK330" s="7"/>
      <c r="BL330" s="7"/>
      <c r="BM330" s="7">
        <f t="shared" si="87"/>
        <v>0</v>
      </c>
      <c r="BN330" s="7" t="str">
        <f t="shared" si="88"/>
        <v/>
      </c>
      <c r="BO330" s="7" t="str">
        <f t="shared" si="89"/>
        <v/>
      </c>
      <c r="BP330" s="7" t="str">
        <f t="shared" si="90"/>
        <v/>
      </c>
      <c r="BQ330" s="7" t="str">
        <f t="shared" si="91"/>
        <v/>
      </c>
      <c r="BR330" s="12"/>
      <c r="BS330" s="7" t="str">
        <f t="shared" si="92"/>
        <v/>
      </c>
      <c r="BT330" s="7" t="str">
        <f>IF(C330="","",IF(BV330=0,"Sem posição registrada",IFERROR(INDEX(POSICOES!$E:$E,MATCH(C330&amp;"#"&amp;ROUND(BV330*1440,0),POSICOES!$R:$R,0)),"?")))</f>
        <v/>
      </c>
      <c r="BU330" s="7" t="str">
        <f>IF(OR(C330="",BV330=0),"",IFERROR(INDEX(POSICOES!$F:$F,MATCH(C330&amp;"#"&amp;ROUND(BV330*1440,0),POSICOES!$R:$R,0))&amp;"/"&amp;INDEX(POSICOES!$G:$G,MATCH(C330&amp;"#"&amp;ROUND(BV330*1440,0),POSICOES!$R:$R,0))&amp;" - "&amp;INDEX(POSICOES!$H:$H,MATCH(C330&amp;"#"&amp;ROUND(BV330*1440,0),POSICOES!$R:$R,0)),""))</f>
        <v/>
      </c>
      <c r="BV330" s="14">
        <f>IF(C330="",0,SUMPRODUCT(MAX((POSICOES!$C$2:$C$3000=C330)*POSICOES!$B$2:$B$3000)))</f>
        <v>0</v>
      </c>
      <c r="BW330" s="7" t="str">
        <f t="shared" ca="1" si="93"/>
        <v/>
      </c>
      <c r="BX330" s="7" t="str">
        <f t="shared" ca="1" si="94"/>
        <v/>
      </c>
      <c r="BY330" s="12"/>
      <c r="BZ330" s="12"/>
      <c r="CA330" s="7" t="str">
        <f>IF(A330="","",IF(COUNTIFS(FRONTEIRA!$B$2:$B$2000,A330,FRONTEIRA!$AA$2:$AA$2000,"Sim")=0,"",ROUND(SUMIFS(FRONTEIRA!$Y$2:$Y$2000,FRONTEIRA!$B$2:$B$2000,A330,FRONTEIRA!$AA$2:$AA$2000,"Sim"),1)))</f>
        <v/>
      </c>
      <c r="CB330" s="7" t="str">
        <f>IF(A330="","",IFERROR(INDEX(FRONTEIRA!$L:$L,MATCH(A330,FRONTEIRA!$B:$B,0)),""))</f>
        <v/>
      </c>
      <c r="CC330" s="7" t="str">
        <f>IF(A330="","",IF(COUNTIFS(OCORRENCIAS!$B$2:$B$2000,A330,OCORRENCIAS!$Z$2:$Z$2000,"Sim")&gt;0,"Sim","Não"))</f>
        <v/>
      </c>
      <c r="CD330" s="7" t="str">
        <f t="shared" si="95"/>
        <v/>
      </c>
      <c r="CE330" s="7"/>
      <c r="CF330" s="7" t="str">
        <f t="shared" ca="1" si="96"/>
        <v xml:space="preserve">Motorista GR; Motorista seguradora; Veículo GR; Checklist; Espelhamento; SMP; Averbação; </v>
      </c>
      <c r="CG330" s="7" t="str">
        <f t="shared" si="97"/>
        <v/>
      </c>
      <c r="CH330" s="7" t="str">
        <f t="shared" si="98"/>
        <v/>
      </c>
      <c r="CI330" s="7" t="str">
        <f t="shared" si="99"/>
        <v>Não</v>
      </c>
      <c r="CJ330" s="7" t="str">
        <f t="shared" si="100"/>
        <v/>
      </c>
      <c r="CK330" s="7"/>
      <c r="CL330" s="7"/>
      <c r="CM330" s="7"/>
      <c r="CN330" s="12"/>
      <c r="CO330" s="7"/>
      <c r="CP330" s="7" t="str">
        <f t="shared" ca="1" si="101"/>
        <v/>
      </c>
    </row>
    <row r="331" spans="1:94" x14ac:dyDescent="0.25">
      <c r="A331" s="7"/>
      <c r="B331" s="12"/>
      <c r="C331" s="7"/>
      <c r="D331" s="7"/>
      <c r="E331" s="7"/>
      <c r="F331" s="7" t="str">
        <f>IF(C331="","",IFERROR(INDEX(VEICULOS!$C:$C,MATCH(C331,VEICULOS!$A:$A,0)),"?")&amp;IF(D331="",""," + "&amp;IFERROR(INDEX(VEICULOS!$C:$C,MATCH(D331,VEICULOS!$A:$A,0)),"?"))&amp;IF(E331="",""," + "&amp;IFERROR(INDEX(VEICULOS!$C:$C,MATCH(E331,VEICULOS!$A:$A,0)),"?")))</f>
        <v/>
      </c>
      <c r="G331" s="7" t="str">
        <f>IF(C331="","",IFERROR(INDEX(VEICULOS!$I:$I,MATCH(C331,VEICULOS!$A:$A,0)),"Não cadastrado"))</f>
        <v/>
      </c>
      <c r="H331" s="7"/>
      <c r="I331" s="7" t="str">
        <f>IF(H331="","",IFERROR(INDEX(MOTORISTAS!$B:$B,MATCH(H331,MOTORISTAS!$A:$A,0)),"Não cadastrado"))</f>
        <v/>
      </c>
      <c r="J331" s="7"/>
      <c r="K331" s="7"/>
      <c r="L331" s="7" t="str">
        <f>IF(K331="","",IFERROR(INDEX(MOTORISTAS!$B:$B,MATCH(K331,MOTORISTAS!$A:$A,0)),"Não cadastrado"))</f>
        <v/>
      </c>
      <c r="M331" s="7" t="str">
        <f>IF(H331="","",IFERROR(INDEX(MOTORISTAS!$AA:$AA,MATCH(H331,MOTORISTAS!$A:$A,0)),"Não cadastrado"))</f>
        <v/>
      </c>
      <c r="N331" s="7" t="str">
        <f>IF(H331="","",IF(COUNTIFS(CONSULTAS!$C$2:$C$2000,H331,CONSULTAS!$E$2:$E$2000,"GR",CONSULTAS!$S$2:$S$2000,"Sim")&gt;0,"Sim","Não"))</f>
        <v/>
      </c>
      <c r="O331" s="7" t="str">
        <f>IF(H331="","",IFERROR(INDEX(CONSULTAS!$L:$L,MATCH(H331&amp;"#GR",CONSULTAS!$T:$T,0)),"—"))</f>
        <v/>
      </c>
      <c r="P331" s="13" t="str">
        <f>IF(H331="","",IFERROR(INDEX(CONSULTAS!$Q:$Q,MATCH(H331&amp;"#GR",CONSULTAS!$T:$T,0)),""))</f>
        <v/>
      </c>
      <c r="Q331" s="7" t="str">
        <f>IF(H331="","",IF(COUNTIFS(CONSULTAS!$C$2:$C$2000,H331,CONSULTAS!$E$2:$E$2000,"Seguradora",CONSULTAS!$S$2:$S$2000,"Sim")&gt;0,"Sim","Não"))</f>
        <v/>
      </c>
      <c r="R331" s="7" t="str">
        <f>IF(H331="","",IFERROR(INDEX(CONSULTAS!$L:$L,MATCH(H331&amp;"#Seguradora",CONSULTAS!$T:$T,0)),"—"))</f>
        <v/>
      </c>
      <c r="S331" s="13" t="str">
        <f>IF(H331="","",IFERROR(INDEX(CONSULTAS!$Q:$Q,MATCH(H331&amp;"#Seguradora",CONSULTAS!$T:$T,0)),""))</f>
        <v/>
      </c>
      <c r="T331" s="10" t="str">
        <f>IF(H331="","",IFERROR(INDEX(CONSULTAS!$N:$N,MATCH(H331&amp;"#GR",CONSULTAS!$T:$T,0)),""))</f>
        <v/>
      </c>
      <c r="U331" s="7" t="str">
        <f>IF(K331="","N/A",IF(AND(COUNTIFS(CONSULTAS!$C$2:$C$2000,K331,CONSULTAS!$E$2:$E$2000,"GR",CONSULTAS!$S$2:$S$2000,"Sim")&gt;0,COUNTIFS(CONSULTAS!$C$2:$C$2000,K331,CONSULTAS!$E$2:$E$2000,"Seguradora",CONSULTAS!$S$2:$S$2000,"Sim")&gt;0),"Sim","Não"))</f>
        <v>N/A</v>
      </c>
      <c r="V331" s="7" t="str">
        <f>IF(C331="","",IFERROR(INDEX(VEICULOS!$X:$X,MATCH(C331,VEICULOS!$A:$A,0)),"Não"))</f>
        <v/>
      </c>
      <c r="W331" s="7"/>
      <c r="X331" s="7"/>
      <c r="Y331" s="7"/>
      <c r="Z331" s="10"/>
      <c r="AA331" s="7"/>
      <c r="AB331" s="10" t="str">
        <f t="shared" si="85"/>
        <v/>
      </c>
      <c r="AC331" s="7">
        <f>IF(OR(Y331="",AB331=""),0,SUMPRODUCT((PGR_REGRAS!$C$2:$C$61=Y331)*(PGR_REGRAS!$D$2:$D$61&lt;=AB331)*(PGR_REGRAS!$E$2:$E$61&gt;=AB331)*(PGR_REGRAS!$C$2:$C$61&lt;&gt;"")*ROW(PGR_REGRAS!$C$2:$C$61)))</f>
        <v>0</v>
      </c>
      <c r="AD331" s="7" t="str">
        <f>IF(AC331=0,IF(Y331="","","Sem regra - consultar seguradora"),INDEX(PGR_REGRAS!$A:$A,AC331))</f>
        <v/>
      </c>
      <c r="AE331" s="7" t="str">
        <f>IF(AC331=0,"",INDEX(PGR_REGRAS!$T:$T,AC331))</f>
        <v/>
      </c>
      <c r="AF331" s="7" t="str">
        <f>IF(AC331=0,"",INDEX(PGR_REGRAS!$I:$I,AC331))</f>
        <v/>
      </c>
      <c r="AG331" s="7" t="str">
        <f>IF(AC331=0,"",INDEX(PGR_REGRAS!$K:$K,AC331))</f>
        <v/>
      </c>
      <c r="AH331" s="7" t="str">
        <f t="shared" si="86"/>
        <v/>
      </c>
      <c r="AI331" s="7"/>
      <c r="AJ331" s="7"/>
      <c r="AK331" s="7"/>
      <c r="AL331" s="7"/>
      <c r="AM331" s="7"/>
      <c r="AN331" s="7"/>
      <c r="AO331" s="13"/>
      <c r="AP331" s="12"/>
      <c r="AQ331" s="12"/>
      <c r="AR331" s="7" t="str">
        <f>IF(C331="","",IFERROR(INDEX(RASTREADORES!$F:$F,MATCH(C331&amp;"#Principal",RASTREADORES!$Y:$Y,0))&amp;" ("&amp;INDEX(RASTREADORES!$G:$G,MATCH(C331&amp;"#Principal",RASTREADORES!$Y:$Y,0))&amp;")","Sem rastreador principal"))</f>
        <v/>
      </c>
      <c r="AS331" s="7" t="str">
        <f>IF(C331="","",IFERROR(INDEX(RASTREADORES!$H:$H,MATCH(C331&amp;"#Principal",RASTREADORES!$Y:$Y,0)),"—"))</f>
        <v/>
      </c>
      <c r="AT331" s="7" t="str">
        <f>IF(C331="","",IFERROR(INDEX(RASTREADORES!$A:$A,MATCH(C331&amp;"#Redundante",RASTREADORES!$Y:$Y,0)),IFERROR(INDEX(RASTREADORES!$A:$A,MATCH(C331&amp;"#Isca retornável",RASTREADORES!$Y:$Y,0)),IFERROR(INDEX(RASTREADORES!$A:$A,MATCH(C331&amp;"#Isca descartável",RASTREADORES!$Y:$Y,0)),"Nenhum"))))</f>
        <v/>
      </c>
      <c r="AU331" s="7" t="str">
        <f>IF(C331="","",IFERROR(INDEX(RASTREADORES!$L:$L,MATCH(C331&amp;"#Principal",RASTREADORES!$Y:$Y,0)),""))</f>
        <v/>
      </c>
      <c r="AV331" s="7" t="str">
        <f>IF(C331="","",IF(COUNTIFS(ESPELHAMENTOS!$B$2:$B$2000,C331,ESPELHAMENTOS!$O$2:$O$2000,"Sim")&gt;0,"Sim","Não"))</f>
        <v/>
      </c>
      <c r="AW331" s="7" t="str">
        <f>IF(C331="","",COUNTIFS(ESPELHAMENTOS!$B$2:$B$2000,C331,ESPELHAMENTOS!$O$2:$O$2000,"Sim"))</f>
        <v/>
      </c>
      <c r="AX331" s="7" t="str">
        <f>IF(C331="","",IF(COUNTIFS(ESPELHAMENTOS!$B$2:$B$2000,C331,ESPELHAMENTOS!$O$2:$O$2000,"Sim",ESPELHAMENTOS!$E$2:$E$2000,"GR transportadora")&gt;0,"Sim","Não"))</f>
        <v/>
      </c>
      <c r="AY331" s="7" t="str">
        <f>IF(OR(AQ331="",C331=""),"",IFERROR(ROUND((AQ331-SUMPRODUCT(MIN((ESPELHAMENTOS!$C$2:$C$2000=A331)*ESPELHAMENTOS!$H$2:$H$2000+(ESPELHAMENTOS!$C$2:$C$2000&lt;&gt;A331)*99999)))*24,1),""))</f>
        <v/>
      </c>
      <c r="AZ331" s="7" t="str">
        <f ca="1">IF(C331="","",IF(COUNTIFS(CHECKLISTS!$B$2:$B$2000,C331,CHECKLISTS!$AH$2:$AH$2000,"Válido",CHECKLISTS!$AG$2:$AG$2000,"&gt;="&amp;INT(IF(AO331="",TODAY(),AO331)))+COUNTIFS(CHECKLISTS!$B$2:$B$2000,C331,CHECKLISTS!$AH$2:$AH$2000,"Vence &lt;=7d",CHECKLISTS!$AG$2:$AG$2000,"&gt;="&amp;INT(IF(AO331="",TODAY(),AO331)))&gt;0,"Sim","Não"))</f>
        <v/>
      </c>
      <c r="BA331" s="13" t="str">
        <f>IF(C331="","",IF(COUNTIFS(CHECKLISTS!$B$2:$B$2000,C331,CHECKLISTS!$AF$2:$AF$2000,"Aprovado")=0,"",SUMPRODUCT(MAX((CHECKLISTS!$B$2:$B$2000=C331)*CHECKLISTS!$AG$2:$AG$2000))))</f>
        <v/>
      </c>
      <c r="BB331" s="7" t="str">
        <f>IF(A331="","",IF(COUNTIFS(SMP!$B$2:$B$2000,A331,SMP!$I$2:$I$2000,"Liberada")+COUNTIFS(SMP!$B$2:$B$2000,A331,SMP!$I$2:$I$2000,"Em andamento")+COUNTIFS(SMP!$B$2:$B$2000,A331,SMP!$I$2:$I$2000,"Finalizada")&gt;0,"Sim","Não"))</f>
        <v/>
      </c>
      <c r="BC331" s="7" t="str">
        <f>IF(A331="","",IFERROR(INDEX(SMP!$A:$A,MATCH(A331,SMP!$B:$B,0)),"—"))</f>
        <v/>
      </c>
      <c r="BD331" s="7" t="str">
        <f>IF(A331="","",IFERROR(INDEX(SMP!$I:$I,MATCH(A331,SMP!$B:$B,0)),"Não aberta"))</f>
        <v/>
      </c>
      <c r="BE331" s="7" t="str">
        <f>IF(A331="","",IFERROR(INDEX(SMP!$D:$D,MATCH(A331,SMP!$B:$B,0)),""))</f>
        <v/>
      </c>
      <c r="BF331" s="7" t="str">
        <f>IF(A331="","",IF(COUNTIFS(AVERBACOES!$B$2:$B$2000,A331,AVERBACOES!$Q$2:$Q$2000,"Averbado completo")+COUNTIFS(AVERBACOES!$B$2:$B$2000,A331,AVERBACOES!$Q$2:$Q$2000,"Averbado CRT")+COUNTIFS(AVERBACOES!$B$2:$B$2000,A331,AVERBACOES!$Q$2:$Q$2000,"Averbado CT-e")+COUNTIFS(AVERBACOES!$B$2:$B$2000,A331,AVERBACOES!$Q$2:$Q$2000,"Averbado MDF-e")+COUNTIFS(AVERBACOES!$B$2:$B$2000,A331,AVERBACOES!$Q$2:$Q$2000,"Averbado pelo embarcador")&gt;0,"Sim","Não"))</f>
        <v/>
      </c>
      <c r="BG331" s="7" t="str">
        <f>IF(A331="","",IFERROR(INDEX(AVERBACOES!$L:$L,MATCH(A331,AVERBACOES!$B:$B,0)),"—"))</f>
        <v/>
      </c>
      <c r="BH331" s="7"/>
      <c r="BI331" s="7"/>
      <c r="BJ331" s="7"/>
      <c r="BK331" s="7"/>
      <c r="BL331" s="7"/>
      <c r="BM331" s="7">
        <f t="shared" si="87"/>
        <v>0</v>
      </c>
      <c r="BN331" s="7" t="str">
        <f t="shared" si="88"/>
        <v/>
      </c>
      <c r="BO331" s="7" t="str">
        <f t="shared" si="89"/>
        <v/>
      </c>
      <c r="BP331" s="7" t="str">
        <f t="shared" si="90"/>
        <v/>
      </c>
      <c r="BQ331" s="7" t="str">
        <f t="shared" si="91"/>
        <v/>
      </c>
      <c r="BR331" s="12"/>
      <c r="BS331" s="7" t="str">
        <f t="shared" si="92"/>
        <v/>
      </c>
      <c r="BT331" s="7" t="str">
        <f>IF(C331="","",IF(BV331=0,"Sem posição registrada",IFERROR(INDEX(POSICOES!$E:$E,MATCH(C331&amp;"#"&amp;ROUND(BV331*1440,0),POSICOES!$R:$R,0)),"?")))</f>
        <v/>
      </c>
      <c r="BU331" s="7" t="str">
        <f>IF(OR(C331="",BV331=0),"",IFERROR(INDEX(POSICOES!$F:$F,MATCH(C331&amp;"#"&amp;ROUND(BV331*1440,0),POSICOES!$R:$R,0))&amp;"/"&amp;INDEX(POSICOES!$G:$G,MATCH(C331&amp;"#"&amp;ROUND(BV331*1440,0),POSICOES!$R:$R,0))&amp;" - "&amp;INDEX(POSICOES!$H:$H,MATCH(C331&amp;"#"&amp;ROUND(BV331*1440,0),POSICOES!$R:$R,0)),""))</f>
        <v/>
      </c>
      <c r="BV331" s="14">
        <f>IF(C331="",0,SUMPRODUCT(MAX((POSICOES!$C$2:$C$3000=C331)*POSICOES!$B$2:$B$3000)))</f>
        <v>0</v>
      </c>
      <c r="BW331" s="7" t="str">
        <f t="shared" ca="1" si="93"/>
        <v/>
      </c>
      <c r="BX331" s="7" t="str">
        <f t="shared" ca="1" si="94"/>
        <v/>
      </c>
      <c r="BY331" s="12"/>
      <c r="BZ331" s="12"/>
      <c r="CA331" s="7" t="str">
        <f>IF(A331="","",IF(COUNTIFS(FRONTEIRA!$B$2:$B$2000,A331,FRONTEIRA!$AA$2:$AA$2000,"Sim")=0,"",ROUND(SUMIFS(FRONTEIRA!$Y$2:$Y$2000,FRONTEIRA!$B$2:$B$2000,A331,FRONTEIRA!$AA$2:$AA$2000,"Sim"),1)))</f>
        <v/>
      </c>
      <c r="CB331" s="7" t="str">
        <f>IF(A331="","",IFERROR(INDEX(FRONTEIRA!$L:$L,MATCH(A331,FRONTEIRA!$B:$B,0)),""))</f>
        <v/>
      </c>
      <c r="CC331" s="7" t="str">
        <f>IF(A331="","",IF(COUNTIFS(OCORRENCIAS!$B$2:$B$2000,A331,OCORRENCIAS!$Z$2:$Z$2000,"Sim")&gt;0,"Sim","Não"))</f>
        <v/>
      </c>
      <c r="CD331" s="7" t="str">
        <f t="shared" si="95"/>
        <v/>
      </c>
      <c r="CE331" s="7"/>
      <c r="CF331" s="7" t="str">
        <f t="shared" ca="1" si="96"/>
        <v xml:space="preserve">Motorista GR; Motorista seguradora; Veículo GR; Checklist; Espelhamento; SMP; Averbação; </v>
      </c>
      <c r="CG331" s="7" t="str">
        <f t="shared" si="97"/>
        <v/>
      </c>
      <c r="CH331" s="7" t="str">
        <f t="shared" si="98"/>
        <v/>
      </c>
      <c r="CI331" s="7" t="str">
        <f t="shared" si="99"/>
        <v>Não</v>
      </c>
      <c r="CJ331" s="7" t="str">
        <f t="shared" si="100"/>
        <v/>
      </c>
      <c r="CK331" s="7"/>
      <c r="CL331" s="7"/>
      <c r="CM331" s="7"/>
      <c r="CN331" s="12"/>
      <c r="CO331" s="7"/>
      <c r="CP331" s="7" t="str">
        <f t="shared" ca="1" si="101"/>
        <v/>
      </c>
    </row>
    <row r="332" spans="1:94" x14ac:dyDescent="0.25">
      <c r="A332" s="7"/>
      <c r="B332" s="12"/>
      <c r="C332" s="7"/>
      <c r="D332" s="7"/>
      <c r="E332" s="7"/>
      <c r="F332" s="7" t="str">
        <f>IF(C332="","",IFERROR(INDEX(VEICULOS!$C:$C,MATCH(C332,VEICULOS!$A:$A,0)),"?")&amp;IF(D332="",""," + "&amp;IFERROR(INDEX(VEICULOS!$C:$C,MATCH(D332,VEICULOS!$A:$A,0)),"?"))&amp;IF(E332="",""," + "&amp;IFERROR(INDEX(VEICULOS!$C:$C,MATCH(E332,VEICULOS!$A:$A,0)),"?")))</f>
        <v/>
      </c>
      <c r="G332" s="7" t="str">
        <f>IF(C332="","",IFERROR(INDEX(VEICULOS!$I:$I,MATCH(C332,VEICULOS!$A:$A,0)),"Não cadastrado"))</f>
        <v/>
      </c>
      <c r="H332" s="7"/>
      <c r="I332" s="7" t="str">
        <f>IF(H332="","",IFERROR(INDEX(MOTORISTAS!$B:$B,MATCH(H332,MOTORISTAS!$A:$A,0)),"Não cadastrado"))</f>
        <v/>
      </c>
      <c r="J332" s="7"/>
      <c r="K332" s="7"/>
      <c r="L332" s="7" t="str">
        <f>IF(K332="","",IFERROR(INDEX(MOTORISTAS!$B:$B,MATCH(K332,MOTORISTAS!$A:$A,0)),"Não cadastrado"))</f>
        <v/>
      </c>
      <c r="M332" s="7" t="str">
        <f>IF(H332="","",IFERROR(INDEX(MOTORISTAS!$AA:$AA,MATCH(H332,MOTORISTAS!$A:$A,0)),"Não cadastrado"))</f>
        <v/>
      </c>
      <c r="N332" s="7" t="str">
        <f>IF(H332="","",IF(COUNTIFS(CONSULTAS!$C$2:$C$2000,H332,CONSULTAS!$E$2:$E$2000,"GR",CONSULTAS!$S$2:$S$2000,"Sim")&gt;0,"Sim","Não"))</f>
        <v/>
      </c>
      <c r="O332" s="7" t="str">
        <f>IF(H332="","",IFERROR(INDEX(CONSULTAS!$L:$L,MATCH(H332&amp;"#GR",CONSULTAS!$T:$T,0)),"—"))</f>
        <v/>
      </c>
      <c r="P332" s="13" t="str">
        <f>IF(H332="","",IFERROR(INDEX(CONSULTAS!$Q:$Q,MATCH(H332&amp;"#GR",CONSULTAS!$T:$T,0)),""))</f>
        <v/>
      </c>
      <c r="Q332" s="7" t="str">
        <f>IF(H332="","",IF(COUNTIFS(CONSULTAS!$C$2:$C$2000,H332,CONSULTAS!$E$2:$E$2000,"Seguradora",CONSULTAS!$S$2:$S$2000,"Sim")&gt;0,"Sim","Não"))</f>
        <v/>
      </c>
      <c r="R332" s="7" t="str">
        <f>IF(H332="","",IFERROR(INDEX(CONSULTAS!$L:$L,MATCH(H332&amp;"#Seguradora",CONSULTAS!$T:$T,0)),"—"))</f>
        <v/>
      </c>
      <c r="S332" s="13" t="str">
        <f>IF(H332="","",IFERROR(INDEX(CONSULTAS!$Q:$Q,MATCH(H332&amp;"#Seguradora",CONSULTAS!$T:$T,0)),""))</f>
        <v/>
      </c>
      <c r="T332" s="10" t="str">
        <f>IF(H332="","",IFERROR(INDEX(CONSULTAS!$N:$N,MATCH(H332&amp;"#GR",CONSULTAS!$T:$T,0)),""))</f>
        <v/>
      </c>
      <c r="U332" s="7" t="str">
        <f>IF(K332="","N/A",IF(AND(COUNTIFS(CONSULTAS!$C$2:$C$2000,K332,CONSULTAS!$E$2:$E$2000,"GR",CONSULTAS!$S$2:$S$2000,"Sim")&gt;0,COUNTIFS(CONSULTAS!$C$2:$C$2000,K332,CONSULTAS!$E$2:$E$2000,"Seguradora",CONSULTAS!$S$2:$S$2000,"Sim")&gt;0),"Sim","Não"))</f>
        <v>N/A</v>
      </c>
      <c r="V332" s="7" t="str">
        <f>IF(C332="","",IFERROR(INDEX(VEICULOS!$X:$X,MATCH(C332,VEICULOS!$A:$A,0)),"Não"))</f>
        <v/>
      </c>
      <c r="W332" s="7"/>
      <c r="X332" s="7"/>
      <c r="Y332" s="7"/>
      <c r="Z332" s="10"/>
      <c r="AA332" s="7"/>
      <c r="AB332" s="10" t="str">
        <f t="shared" si="85"/>
        <v/>
      </c>
      <c r="AC332" s="7">
        <f>IF(OR(Y332="",AB332=""),0,SUMPRODUCT((PGR_REGRAS!$C$2:$C$61=Y332)*(PGR_REGRAS!$D$2:$D$61&lt;=AB332)*(PGR_REGRAS!$E$2:$E$61&gt;=AB332)*(PGR_REGRAS!$C$2:$C$61&lt;&gt;"")*ROW(PGR_REGRAS!$C$2:$C$61)))</f>
        <v>0</v>
      </c>
      <c r="AD332" s="7" t="str">
        <f>IF(AC332=0,IF(Y332="","","Sem regra - consultar seguradora"),INDEX(PGR_REGRAS!$A:$A,AC332))</f>
        <v/>
      </c>
      <c r="AE332" s="7" t="str">
        <f>IF(AC332=0,"",INDEX(PGR_REGRAS!$T:$T,AC332))</f>
        <v/>
      </c>
      <c r="AF332" s="7" t="str">
        <f>IF(AC332=0,"",INDEX(PGR_REGRAS!$I:$I,AC332))</f>
        <v/>
      </c>
      <c r="AG332" s="7" t="str">
        <f>IF(AC332=0,"",INDEX(PGR_REGRAS!$K:$K,AC332))</f>
        <v/>
      </c>
      <c r="AH332" s="7" t="str">
        <f t="shared" si="86"/>
        <v/>
      </c>
      <c r="AI332" s="7"/>
      <c r="AJ332" s="7"/>
      <c r="AK332" s="7"/>
      <c r="AL332" s="7"/>
      <c r="AM332" s="7"/>
      <c r="AN332" s="7"/>
      <c r="AO332" s="13"/>
      <c r="AP332" s="12"/>
      <c r="AQ332" s="12"/>
      <c r="AR332" s="7" t="str">
        <f>IF(C332="","",IFERROR(INDEX(RASTREADORES!$F:$F,MATCH(C332&amp;"#Principal",RASTREADORES!$Y:$Y,0))&amp;" ("&amp;INDEX(RASTREADORES!$G:$G,MATCH(C332&amp;"#Principal",RASTREADORES!$Y:$Y,0))&amp;")","Sem rastreador principal"))</f>
        <v/>
      </c>
      <c r="AS332" s="7" t="str">
        <f>IF(C332="","",IFERROR(INDEX(RASTREADORES!$H:$H,MATCH(C332&amp;"#Principal",RASTREADORES!$Y:$Y,0)),"—"))</f>
        <v/>
      </c>
      <c r="AT332" s="7" t="str">
        <f>IF(C332="","",IFERROR(INDEX(RASTREADORES!$A:$A,MATCH(C332&amp;"#Redundante",RASTREADORES!$Y:$Y,0)),IFERROR(INDEX(RASTREADORES!$A:$A,MATCH(C332&amp;"#Isca retornável",RASTREADORES!$Y:$Y,0)),IFERROR(INDEX(RASTREADORES!$A:$A,MATCH(C332&amp;"#Isca descartável",RASTREADORES!$Y:$Y,0)),"Nenhum"))))</f>
        <v/>
      </c>
      <c r="AU332" s="7" t="str">
        <f>IF(C332="","",IFERROR(INDEX(RASTREADORES!$L:$L,MATCH(C332&amp;"#Principal",RASTREADORES!$Y:$Y,0)),""))</f>
        <v/>
      </c>
      <c r="AV332" s="7" t="str">
        <f>IF(C332="","",IF(COUNTIFS(ESPELHAMENTOS!$B$2:$B$2000,C332,ESPELHAMENTOS!$O$2:$O$2000,"Sim")&gt;0,"Sim","Não"))</f>
        <v/>
      </c>
      <c r="AW332" s="7" t="str">
        <f>IF(C332="","",COUNTIFS(ESPELHAMENTOS!$B$2:$B$2000,C332,ESPELHAMENTOS!$O$2:$O$2000,"Sim"))</f>
        <v/>
      </c>
      <c r="AX332" s="7" t="str">
        <f>IF(C332="","",IF(COUNTIFS(ESPELHAMENTOS!$B$2:$B$2000,C332,ESPELHAMENTOS!$O$2:$O$2000,"Sim",ESPELHAMENTOS!$E$2:$E$2000,"GR transportadora")&gt;0,"Sim","Não"))</f>
        <v/>
      </c>
      <c r="AY332" s="7" t="str">
        <f>IF(OR(AQ332="",C332=""),"",IFERROR(ROUND((AQ332-SUMPRODUCT(MIN((ESPELHAMENTOS!$C$2:$C$2000=A332)*ESPELHAMENTOS!$H$2:$H$2000+(ESPELHAMENTOS!$C$2:$C$2000&lt;&gt;A332)*99999)))*24,1),""))</f>
        <v/>
      </c>
      <c r="AZ332" s="7" t="str">
        <f ca="1">IF(C332="","",IF(COUNTIFS(CHECKLISTS!$B$2:$B$2000,C332,CHECKLISTS!$AH$2:$AH$2000,"Válido",CHECKLISTS!$AG$2:$AG$2000,"&gt;="&amp;INT(IF(AO332="",TODAY(),AO332)))+COUNTIFS(CHECKLISTS!$B$2:$B$2000,C332,CHECKLISTS!$AH$2:$AH$2000,"Vence &lt;=7d",CHECKLISTS!$AG$2:$AG$2000,"&gt;="&amp;INT(IF(AO332="",TODAY(),AO332)))&gt;0,"Sim","Não"))</f>
        <v/>
      </c>
      <c r="BA332" s="13" t="str">
        <f>IF(C332="","",IF(COUNTIFS(CHECKLISTS!$B$2:$B$2000,C332,CHECKLISTS!$AF$2:$AF$2000,"Aprovado")=0,"",SUMPRODUCT(MAX((CHECKLISTS!$B$2:$B$2000=C332)*CHECKLISTS!$AG$2:$AG$2000))))</f>
        <v/>
      </c>
      <c r="BB332" s="7" t="str">
        <f>IF(A332="","",IF(COUNTIFS(SMP!$B$2:$B$2000,A332,SMP!$I$2:$I$2000,"Liberada")+COUNTIFS(SMP!$B$2:$B$2000,A332,SMP!$I$2:$I$2000,"Em andamento")+COUNTIFS(SMP!$B$2:$B$2000,A332,SMP!$I$2:$I$2000,"Finalizada")&gt;0,"Sim","Não"))</f>
        <v/>
      </c>
      <c r="BC332" s="7" t="str">
        <f>IF(A332="","",IFERROR(INDEX(SMP!$A:$A,MATCH(A332,SMP!$B:$B,0)),"—"))</f>
        <v/>
      </c>
      <c r="BD332" s="7" t="str">
        <f>IF(A332="","",IFERROR(INDEX(SMP!$I:$I,MATCH(A332,SMP!$B:$B,0)),"Não aberta"))</f>
        <v/>
      </c>
      <c r="BE332" s="7" t="str">
        <f>IF(A332="","",IFERROR(INDEX(SMP!$D:$D,MATCH(A332,SMP!$B:$B,0)),""))</f>
        <v/>
      </c>
      <c r="BF332" s="7" t="str">
        <f>IF(A332="","",IF(COUNTIFS(AVERBACOES!$B$2:$B$2000,A332,AVERBACOES!$Q$2:$Q$2000,"Averbado completo")+COUNTIFS(AVERBACOES!$B$2:$B$2000,A332,AVERBACOES!$Q$2:$Q$2000,"Averbado CRT")+COUNTIFS(AVERBACOES!$B$2:$B$2000,A332,AVERBACOES!$Q$2:$Q$2000,"Averbado CT-e")+COUNTIFS(AVERBACOES!$B$2:$B$2000,A332,AVERBACOES!$Q$2:$Q$2000,"Averbado MDF-e")+COUNTIFS(AVERBACOES!$B$2:$B$2000,A332,AVERBACOES!$Q$2:$Q$2000,"Averbado pelo embarcador")&gt;0,"Sim","Não"))</f>
        <v/>
      </c>
      <c r="BG332" s="7" t="str">
        <f>IF(A332="","",IFERROR(INDEX(AVERBACOES!$L:$L,MATCH(A332,AVERBACOES!$B:$B,0)),"—"))</f>
        <v/>
      </c>
      <c r="BH332" s="7"/>
      <c r="BI332" s="7"/>
      <c r="BJ332" s="7"/>
      <c r="BK332" s="7"/>
      <c r="BL332" s="7"/>
      <c r="BM332" s="7">
        <f t="shared" si="87"/>
        <v>0</v>
      </c>
      <c r="BN332" s="7" t="str">
        <f t="shared" si="88"/>
        <v/>
      </c>
      <c r="BO332" s="7" t="str">
        <f t="shared" si="89"/>
        <v/>
      </c>
      <c r="BP332" s="7" t="str">
        <f t="shared" si="90"/>
        <v/>
      </c>
      <c r="BQ332" s="7" t="str">
        <f t="shared" si="91"/>
        <v/>
      </c>
      <c r="BR332" s="12"/>
      <c r="BS332" s="7" t="str">
        <f t="shared" si="92"/>
        <v/>
      </c>
      <c r="BT332" s="7" t="str">
        <f>IF(C332="","",IF(BV332=0,"Sem posição registrada",IFERROR(INDEX(POSICOES!$E:$E,MATCH(C332&amp;"#"&amp;ROUND(BV332*1440,0),POSICOES!$R:$R,0)),"?")))</f>
        <v/>
      </c>
      <c r="BU332" s="7" t="str">
        <f>IF(OR(C332="",BV332=0),"",IFERROR(INDEX(POSICOES!$F:$F,MATCH(C332&amp;"#"&amp;ROUND(BV332*1440,0),POSICOES!$R:$R,0))&amp;"/"&amp;INDEX(POSICOES!$G:$G,MATCH(C332&amp;"#"&amp;ROUND(BV332*1440,0),POSICOES!$R:$R,0))&amp;" - "&amp;INDEX(POSICOES!$H:$H,MATCH(C332&amp;"#"&amp;ROUND(BV332*1440,0),POSICOES!$R:$R,0)),""))</f>
        <v/>
      </c>
      <c r="BV332" s="14">
        <f>IF(C332="",0,SUMPRODUCT(MAX((POSICOES!$C$2:$C$3000=C332)*POSICOES!$B$2:$B$3000)))</f>
        <v>0</v>
      </c>
      <c r="BW332" s="7" t="str">
        <f t="shared" ca="1" si="93"/>
        <v/>
      </c>
      <c r="BX332" s="7" t="str">
        <f t="shared" ca="1" si="94"/>
        <v/>
      </c>
      <c r="BY332" s="12"/>
      <c r="BZ332" s="12"/>
      <c r="CA332" s="7" t="str">
        <f>IF(A332="","",IF(COUNTIFS(FRONTEIRA!$B$2:$B$2000,A332,FRONTEIRA!$AA$2:$AA$2000,"Sim")=0,"",ROUND(SUMIFS(FRONTEIRA!$Y$2:$Y$2000,FRONTEIRA!$B$2:$B$2000,A332,FRONTEIRA!$AA$2:$AA$2000,"Sim"),1)))</f>
        <v/>
      </c>
      <c r="CB332" s="7" t="str">
        <f>IF(A332="","",IFERROR(INDEX(FRONTEIRA!$L:$L,MATCH(A332,FRONTEIRA!$B:$B,0)),""))</f>
        <v/>
      </c>
      <c r="CC332" s="7" t="str">
        <f>IF(A332="","",IF(COUNTIFS(OCORRENCIAS!$B$2:$B$2000,A332,OCORRENCIAS!$Z$2:$Z$2000,"Sim")&gt;0,"Sim","Não"))</f>
        <v/>
      </c>
      <c r="CD332" s="7" t="str">
        <f t="shared" si="95"/>
        <v/>
      </c>
      <c r="CE332" s="7"/>
      <c r="CF332" s="7" t="str">
        <f t="shared" ca="1" si="96"/>
        <v xml:space="preserve">Motorista GR; Motorista seguradora; Veículo GR; Checklist; Espelhamento; SMP; Averbação; </v>
      </c>
      <c r="CG332" s="7" t="str">
        <f t="shared" si="97"/>
        <v/>
      </c>
      <c r="CH332" s="7" t="str">
        <f t="shared" si="98"/>
        <v/>
      </c>
      <c r="CI332" s="7" t="str">
        <f t="shared" si="99"/>
        <v>Não</v>
      </c>
      <c r="CJ332" s="7" t="str">
        <f t="shared" si="100"/>
        <v/>
      </c>
      <c r="CK332" s="7"/>
      <c r="CL332" s="7"/>
      <c r="CM332" s="7"/>
      <c r="CN332" s="12"/>
      <c r="CO332" s="7"/>
      <c r="CP332" s="7" t="str">
        <f t="shared" ca="1" si="101"/>
        <v/>
      </c>
    </row>
    <row r="333" spans="1:94" x14ac:dyDescent="0.25">
      <c r="A333" s="7"/>
      <c r="B333" s="12"/>
      <c r="C333" s="7"/>
      <c r="D333" s="7"/>
      <c r="E333" s="7"/>
      <c r="F333" s="7" t="str">
        <f>IF(C333="","",IFERROR(INDEX(VEICULOS!$C:$C,MATCH(C333,VEICULOS!$A:$A,0)),"?")&amp;IF(D333="",""," + "&amp;IFERROR(INDEX(VEICULOS!$C:$C,MATCH(D333,VEICULOS!$A:$A,0)),"?"))&amp;IF(E333="",""," + "&amp;IFERROR(INDEX(VEICULOS!$C:$C,MATCH(E333,VEICULOS!$A:$A,0)),"?")))</f>
        <v/>
      </c>
      <c r="G333" s="7" t="str">
        <f>IF(C333="","",IFERROR(INDEX(VEICULOS!$I:$I,MATCH(C333,VEICULOS!$A:$A,0)),"Não cadastrado"))</f>
        <v/>
      </c>
      <c r="H333" s="7"/>
      <c r="I333" s="7" t="str">
        <f>IF(H333="","",IFERROR(INDEX(MOTORISTAS!$B:$B,MATCH(H333,MOTORISTAS!$A:$A,0)),"Não cadastrado"))</f>
        <v/>
      </c>
      <c r="J333" s="7"/>
      <c r="K333" s="7"/>
      <c r="L333" s="7" t="str">
        <f>IF(K333="","",IFERROR(INDEX(MOTORISTAS!$B:$B,MATCH(K333,MOTORISTAS!$A:$A,0)),"Não cadastrado"))</f>
        <v/>
      </c>
      <c r="M333" s="7" t="str">
        <f>IF(H333="","",IFERROR(INDEX(MOTORISTAS!$AA:$AA,MATCH(H333,MOTORISTAS!$A:$A,0)),"Não cadastrado"))</f>
        <v/>
      </c>
      <c r="N333" s="7" t="str">
        <f>IF(H333="","",IF(COUNTIFS(CONSULTAS!$C$2:$C$2000,H333,CONSULTAS!$E$2:$E$2000,"GR",CONSULTAS!$S$2:$S$2000,"Sim")&gt;0,"Sim","Não"))</f>
        <v/>
      </c>
      <c r="O333" s="7" t="str">
        <f>IF(H333="","",IFERROR(INDEX(CONSULTAS!$L:$L,MATCH(H333&amp;"#GR",CONSULTAS!$T:$T,0)),"—"))</f>
        <v/>
      </c>
      <c r="P333" s="13" t="str">
        <f>IF(H333="","",IFERROR(INDEX(CONSULTAS!$Q:$Q,MATCH(H333&amp;"#GR",CONSULTAS!$T:$T,0)),""))</f>
        <v/>
      </c>
      <c r="Q333" s="7" t="str">
        <f>IF(H333="","",IF(COUNTIFS(CONSULTAS!$C$2:$C$2000,H333,CONSULTAS!$E$2:$E$2000,"Seguradora",CONSULTAS!$S$2:$S$2000,"Sim")&gt;0,"Sim","Não"))</f>
        <v/>
      </c>
      <c r="R333" s="7" t="str">
        <f>IF(H333="","",IFERROR(INDEX(CONSULTAS!$L:$L,MATCH(H333&amp;"#Seguradora",CONSULTAS!$T:$T,0)),"—"))</f>
        <v/>
      </c>
      <c r="S333" s="13" t="str">
        <f>IF(H333="","",IFERROR(INDEX(CONSULTAS!$Q:$Q,MATCH(H333&amp;"#Seguradora",CONSULTAS!$T:$T,0)),""))</f>
        <v/>
      </c>
      <c r="T333" s="10" t="str">
        <f>IF(H333="","",IFERROR(INDEX(CONSULTAS!$N:$N,MATCH(H333&amp;"#GR",CONSULTAS!$T:$T,0)),""))</f>
        <v/>
      </c>
      <c r="U333" s="7" t="str">
        <f>IF(K333="","N/A",IF(AND(COUNTIFS(CONSULTAS!$C$2:$C$2000,K333,CONSULTAS!$E$2:$E$2000,"GR",CONSULTAS!$S$2:$S$2000,"Sim")&gt;0,COUNTIFS(CONSULTAS!$C$2:$C$2000,K333,CONSULTAS!$E$2:$E$2000,"Seguradora",CONSULTAS!$S$2:$S$2000,"Sim")&gt;0),"Sim","Não"))</f>
        <v>N/A</v>
      </c>
      <c r="V333" s="7" t="str">
        <f>IF(C333="","",IFERROR(INDEX(VEICULOS!$X:$X,MATCH(C333,VEICULOS!$A:$A,0)),"Não"))</f>
        <v/>
      </c>
      <c r="W333" s="7"/>
      <c r="X333" s="7"/>
      <c r="Y333" s="7"/>
      <c r="Z333" s="10"/>
      <c r="AA333" s="7"/>
      <c r="AB333" s="10" t="str">
        <f t="shared" si="85"/>
        <v/>
      </c>
      <c r="AC333" s="7">
        <f>IF(OR(Y333="",AB333=""),0,SUMPRODUCT((PGR_REGRAS!$C$2:$C$61=Y333)*(PGR_REGRAS!$D$2:$D$61&lt;=AB333)*(PGR_REGRAS!$E$2:$E$61&gt;=AB333)*(PGR_REGRAS!$C$2:$C$61&lt;&gt;"")*ROW(PGR_REGRAS!$C$2:$C$61)))</f>
        <v>0</v>
      </c>
      <c r="AD333" s="7" t="str">
        <f>IF(AC333=0,IF(Y333="","","Sem regra - consultar seguradora"),INDEX(PGR_REGRAS!$A:$A,AC333))</f>
        <v/>
      </c>
      <c r="AE333" s="7" t="str">
        <f>IF(AC333=0,"",INDEX(PGR_REGRAS!$T:$T,AC333))</f>
        <v/>
      </c>
      <c r="AF333" s="7" t="str">
        <f>IF(AC333=0,"",INDEX(PGR_REGRAS!$I:$I,AC333))</f>
        <v/>
      </c>
      <c r="AG333" s="7" t="str">
        <f>IF(AC333=0,"",INDEX(PGR_REGRAS!$K:$K,AC333))</f>
        <v/>
      </c>
      <c r="AH333" s="7" t="str">
        <f t="shared" si="86"/>
        <v/>
      </c>
      <c r="AI333" s="7"/>
      <c r="AJ333" s="7"/>
      <c r="AK333" s="7"/>
      <c r="AL333" s="7"/>
      <c r="AM333" s="7"/>
      <c r="AN333" s="7"/>
      <c r="AO333" s="13"/>
      <c r="AP333" s="12"/>
      <c r="AQ333" s="12"/>
      <c r="AR333" s="7" t="str">
        <f>IF(C333="","",IFERROR(INDEX(RASTREADORES!$F:$F,MATCH(C333&amp;"#Principal",RASTREADORES!$Y:$Y,0))&amp;" ("&amp;INDEX(RASTREADORES!$G:$G,MATCH(C333&amp;"#Principal",RASTREADORES!$Y:$Y,0))&amp;")","Sem rastreador principal"))</f>
        <v/>
      </c>
      <c r="AS333" s="7" t="str">
        <f>IF(C333="","",IFERROR(INDEX(RASTREADORES!$H:$H,MATCH(C333&amp;"#Principal",RASTREADORES!$Y:$Y,0)),"—"))</f>
        <v/>
      </c>
      <c r="AT333" s="7" t="str">
        <f>IF(C333="","",IFERROR(INDEX(RASTREADORES!$A:$A,MATCH(C333&amp;"#Redundante",RASTREADORES!$Y:$Y,0)),IFERROR(INDEX(RASTREADORES!$A:$A,MATCH(C333&amp;"#Isca retornável",RASTREADORES!$Y:$Y,0)),IFERROR(INDEX(RASTREADORES!$A:$A,MATCH(C333&amp;"#Isca descartável",RASTREADORES!$Y:$Y,0)),"Nenhum"))))</f>
        <v/>
      </c>
      <c r="AU333" s="7" t="str">
        <f>IF(C333="","",IFERROR(INDEX(RASTREADORES!$L:$L,MATCH(C333&amp;"#Principal",RASTREADORES!$Y:$Y,0)),""))</f>
        <v/>
      </c>
      <c r="AV333" s="7" t="str">
        <f>IF(C333="","",IF(COUNTIFS(ESPELHAMENTOS!$B$2:$B$2000,C333,ESPELHAMENTOS!$O$2:$O$2000,"Sim")&gt;0,"Sim","Não"))</f>
        <v/>
      </c>
      <c r="AW333" s="7" t="str">
        <f>IF(C333="","",COUNTIFS(ESPELHAMENTOS!$B$2:$B$2000,C333,ESPELHAMENTOS!$O$2:$O$2000,"Sim"))</f>
        <v/>
      </c>
      <c r="AX333" s="7" t="str">
        <f>IF(C333="","",IF(COUNTIFS(ESPELHAMENTOS!$B$2:$B$2000,C333,ESPELHAMENTOS!$O$2:$O$2000,"Sim",ESPELHAMENTOS!$E$2:$E$2000,"GR transportadora")&gt;0,"Sim","Não"))</f>
        <v/>
      </c>
      <c r="AY333" s="7" t="str">
        <f>IF(OR(AQ333="",C333=""),"",IFERROR(ROUND((AQ333-SUMPRODUCT(MIN((ESPELHAMENTOS!$C$2:$C$2000=A333)*ESPELHAMENTOS!$H$2:$H$2000+(ESPELHAMENTOS!$C$2:$C$2000&lt;&gt;A333)*99999)))*24,1),""))</f>
        <v/>
      </c>
      <c r="AZ333" s="7" t="str">
        <f ca="1">IF(C333="","",IF(COUNTIFS(CHECKLISTS!$B$2:$B$2000,C333,CHECKLISTS!$AH$2:$AH$2000,"Válido",CHECKLISTS!$AG$2:$AG$2000,"&gt;="&amp;INT(IF(AO333="",TODAY(),AO333)))+COUNTIFS(CHECKLISTS!$B$2:$B$2000,C333,CHECKLISTS!$AH$2:$AH$2000,"Vence &lt;=7d",CHECKLISTS!$AG$2:$AG$2000,"&gt;="&amp;INT(IF(AO333="",TODAY(),AO333)))&gt;0,"Sim","Não"))</f>
        <v/>
      </c>
      <c r="BA333" s="13" t="str">
        <f>IF(C333="","",IF(COUNTIFS(CHECKLISTS!$B$2:$B$2000,C333,CHECKLISTS!$AF$2:$AF$2000,"Aprovado")=0,"",SUMPRODUCT(MAX((CHECKLISTS!$B$2:$B$2000=C333)*CHECKLISTS!$AG$2:$AG$2000))))</f>
        <v/>
      </c>
      <c r="BB333" s="7" t="str">
        <f>IF(A333="","",IF(COUNTIFS(SMP!$B$2:$B$2000,A333,SMP!$I$2:$I$2000,"Liberada")+COUNTIFS(SMP!$B$2:$B$2000,A333,SMP!$I$2:$I$2000,"Em andamento")+COUNTIFS(SMP!$B$2:$B$2000,A333,SMP!$I$2:$I$2000,"Finalizada")&gt;0,"Sim","Não"))</f>
        <v/>
      </c>
      <c r="BC333" s="7" t="str">
        <f>IF(A333="","",IFERROR(INDEX(SMP!$A:$A,MATCH(A333,SMP!$B:$B,0)),"—"))</f>
        <v/>
      </c>
      <c r="BD333" s="7" t="str">
        <f>IF(A333="","",IFERROR(INDEX(SMP!$I:$I,MATCH(A333,SMP!$B:$B,0)),"Não aberta"))</f>
        <v/>
      </c>
      <c r="BE333" s="7" t="str">
        <f>IF(A333="","",IFERROR(INDEX(SMP!$D:$D,MATCH(A333,SMP!$B:$B,0)),""))</f>
        <v/>
      </c>
      <c r="BF333" s="7" t="str">
        <f>IF(A333="","",IF(COUNTIFS(AVERBACOES!$B$2:$B$2000,A333,AVERBACOES!$Q$2:$Q$2000,"Averbado completo")+COUNTIFS(AVERBACOES!$B$2:$B$2000,A333,AVERBACOES!$Q$2:$Q$2000,"Averbado CRT")+COUNTIFS(AVERBACOES!$B$2:$B$2000,A333,AVERBACOES!$Q$2:$Q$2000,"Averbado CT-e")+COUNTIFS(AVERBACOES!$B$2:$B$2000,A333,AVERBACOES!$Q$2:$Q$2000,"Averbado MDF-e")+COUNTIFS(AVERBACOES!$B$2:$B$2000,A333,AVERBACOES!$Q$2:$Q$2000,"Averbado pelo embarcador")&gt;0,"Sim","Não"))</f>
        <v/>
      </c>
      <c r="BG333" s="7" t="str">
        <f>IF(A333="","",IFERROR(INDEX(AVERBACOES!$L:$L,MATCH(A333,AVERBACOES!$B:$B,0)),"—"))</f>
        <v/>
      </c>
      <c r="BH333" s="7"/>
      <c r="BI333" s="7"/>
      <c r="BJ333" s="7"/>
      <c r="BK333" s="7"/>
      <c r="BL333" s="7"/>
      <c r="BM333" s="7">
        <f t="shared" si="87"/>
        <v>0</v>
      </c>
      <c r="BN333" s="7" t="str">
        <f t="shared" si="88"/>
        <v/>
      </c>
      <c r="BO333" s="7" t="str">
        <f t="shared" si="89"/>
        <v/>
      </c>
      <c r="BP333" s="7" t="str">
        <f t="shared" si="90"/>
        <v/>
      </c>
      <c r="BQ333" s="7" t="str">
        <f t="shared" si="91"/>
        <v/>
      </c>
      <c r="BR333" s="12"/>
      <c r="BS333" s="7" t="str">
        <f t="shared" si="92"/>
        <v/>
      </c>
      <c r="BT333" s="7" t="str">
        <f>IF(C333="","",IF(BV333=0,"Sem posição registrada",IFERROR(INDEX(POSICOES!$E:$E,MATCH(C333&amp;"#"&amp;ROUND(BV333*1440,0),POSICOES!$R:$R,0)),"?")))</f>
        <v/>
      </c>
      <c r="BU333" s="7" t="str">
        <f>IF(OR(C333="",BV333=0),"",IFERROR(INDEX(POSICOES!$F:$F,MATCH(C333&amp;"#"&amp;ROUND(BV333*1440,0),POSICOES!$R:$R,0))&amp;"/"&amp;INDEX(POSICOES!$G:$G,MATCH(C333&amp;"#"&amp;ROUND(BV333*1440,0),POSICOES!$R:$R,0))&amp;" - "&amp;INDEX(POSICOES!$H:$H,MATCH(C333&amp;"#"&amp;ROUND(BV333*1440,0),POSICOES!$R:$R,0)),""))</f>
        <v/>
      </c>
      <c r="BV333" s="14">
        <f>IF(C333="",0,SUMPRODUCT(MAX((POSICOES!$C$2:$C$3000=C333)*POSICOES!$B$2:$B$3000)))</f>
        <v>0</v>
      </c>
      <c r="BW333" s="7" t="str">
        <f t="shared" ca="1" si="93"/>
        <v/>
      </c>
      <c r="BX333" s="7" t="str">
        <f t="shared" ca="1" si="94"/>
        <v/>
      </c>
      <c r="BY333" s="12"/>
      <c r="BZ333" s="12"/>
      <c r="CA333" s="7" t="str">
        <f>IF(A333="","",IF(COUNTIFS(FRONTEIRA!$B$2:$B$2000,A333,FRONTEIRA!$AA$2:$AA$2000,"Sim")=0,"",ROUND(SUMIFS(FRONTEIRA!$Y$2:$Y$2000,FRONTEIRA!$B$2:$B$2000,A333,FRONTEIRA!$AA$2:$AA$2000,"Sim"),1)))</f>
        <v/>
      </c>
      <c r="CB333" s="7" t="str">
        <f>IF(A333="","",IFERROR(INDEX(FRONTEIRA!$L:$L,MATCH(A333,FRONTEIRA!$B:$B,0)),""))</f>
        <v/>
      </c>
      <c r="CC333" s="7" t="str">
        <f>IF(A333="","",IF(COUNTIFS(OCORRENCIAS!$B$2:$B$2000,A333,OCORRENCIAS!$Z$2:$Z$2000,"Sim")&gt;0,"Sim","Não"))</f>
        <v/>
      </c>
      <c r="CD333" s="7" t="str">
        <f t="shared" si="95"/>
        <v/>
      </c>
      <c r="CE333" s="7"/>
      <c r="CF333" s="7" t="str">
        <f t="shared" ca="1" si="96"/>
        <v xml:space="preserve">Motorista GR; Motorista seguradora; Veículo GR; Checklist; Espelhamento; SMP; Averbação; </v>
      </c>
      <c r="CG333" s="7" t="str">
        <f t="shared" si="97"/>
        <v/>
      </c>
      <c r="CH333" s="7" t="str">
        <f t="shared" si="98"/>
        <v/>
      </c>
      <c r="CI333" s="7" t="str">
        <f t="shared" si="99"/>
        <v>Não</v>
      </c>
      <c r="CJ333" s="7" t="str">
        <f t="shared" si="100"/>
        <v/>
      </c>
      <c r="CK333" s="7"/>
      <c r="CL333" s="7"/>
      <c r="CM333" s="7"/>
      <c r="CN333" s="12"/>
      <c r="CO333" s="7"/>
      <c r="CP333" s="7" t="str">
        <f t="shared" ca="1" si="101"/>
        <v/>
      </c>
    </row>
    <row r="334" spans="1:94" x14ac:dyDescent="0.25">
      <c r="A334" s="7"/>
      <c r="B334" s="12"/>
      <c r="C334" s="7"/>
      <c r="D334" s="7"/>
      <c r="E334" s="7"/>
      <c r="F334" s="7" t="str">
        <f>IF(C334="","",IFERROR(INDEX(VEICULOS!$C:$C,MATCH(C334,VEICULOS!$A:$A,0)),"?")&amp;IF(D334="",""," + "&amp;IFERROR(INDEX(VEICULOS!$C:$C,MATCH(D334,VEICULOS!$A:$A,0)),"?"))&amp;IF(E334="",""," + "&amp;IFERROR(INDEX(VEICULOS!$C:$C,MATCH(E334,VEICULOS!$A:$A,0)),"?")))</f>
        <v/>
      </c>
      <c r="G334" s="7" t="str">
        <f>IF(C334="","",IFERROR(INDEX(VEICULOS!$I:$I,MATCH(C334,VEICULOS!$A:$A,0)),"Não cadastrado"))</f>
        <v/>
      </c>
      <c r="H334" s="7"/>
      <c r="I334" s="7" t="str">
        <f>IF(H334="","",IFERROR(INDEX(MOTORISTAS!$B:$B,MATCH(H334,MOTORISTAS!$A:$A,0)),"Não cadastrado"))</f>
        <v/>
      </c>
      <c r="J334" s="7"/>
      <c r="K334" s="7"/>
      <c r="L334" s="7" t="str">
        <f>IF(K334="","",IFERROR(INDEX(MOTORISTAS!$B:$B,MATCH(K334,MOTORISTAS!$A:$A,0)),"Não cadastrado"))</f>
        <v/>
      </c>
      <c r="M334" s="7" t="str">
        <f>IF(H334="","",IFERROR(INDEX(MOTORISTAS!$AA:$AA,MATCH(H334,MOTORISTAS!$A:$A,0)),"Não cadastrado"))</f>
        <v/>
      </c>
      <c r="N334" s="7" t="str">
        <f>IF(H334="","",IF(COUNTIFS(CONSULTAS!$C$2:$C$2000,H334,CONSULTAS!$E$2:$E$2000,"GR",CONSULTAS!$S$2:$S$2000,"Sim")&gt;0,"Sim","Não"))</f>
        <v/>
      </c>
      <c r="O334" s="7" t="str">
        <f>IF(H334="","",IFERROR(INDEX(CONSULTAS!$L:$L,MATCH(H334&amp;"#GR",CONSULTAS!$T:$T,0)),"—"))</f>
        <v/>
      </c>
      <c r="P334" s="13" t="str">
        <f>IF(H334="","",IFERROR(INDEX(CONSULTAS!$Q:$Q,MATCH(H334&amp;"#GR",CONSULTAS!$T:$T,0)),""))</f>
        <v/>
      </c>
      <c r="Q334" s="7" t="str">
        <f>IF(H334="","",IF(COUNTIFS(CONSULTAS!$C$2:$C$2000,H334,CONSULTAS!$E$2:$E$2000,"Seguradora",CONSULTAS!$S$2:$S$2000,"Sim")&gt;0,"Sim","Não"))</f>
        <v/>
      </c>
      <c r="R334" s="7" t="str">
        <f>IF(H334="","",IFERROR(INDEX(CONSULTAS!$L:$L,MATCH(H334&amp;"#Seguradora",CONSULTAS!$T:$T,0)),"—"))</f>
        <v/>
      </c>
      <c r="S334" s="13" t="str">
        <f>IF(H334="","",IFERROR(INDEX(CONSULTAS!$Q:$Q,MATCH(H334&amp;"#Seguradora",CONSULTAS!$T:$T,0)),""))</f>
        <v/>
      </c>
      <c r="T334" s="10" t="str">
        <f>IF(H334="","",IFERROR(INDEX(CONSULTAS!$N:$N,MATCH(H334&amp;"#GR",CONSULTAS!$T:$T,0)),""))</f>
        <v/>
      </c>
      <c r="U334" s="7" t="str">
        <f>IF(K334="","N/A",IF(AND(COUNTIFS(CONSULTAS!$C$2:$C$2000,K334,CONSULTAS!$E$2:$E$2000,"GR",CONSULTAS!$S$2:$S$2000,"Sim")&gt;0,COUNTIFS(CONSULTAS!$C$2:$C$2000,K334,CONSULTAS!$E$2:$E$2000,"Seguradora",CONSULTAS!$S$2:$S$2000,"Sim")&gt;0),"Sim","Não"))</f>
        <v>N/A</v>
      </c>
      <c r="V334" s="7" t="str">
        <f>IF(C334="","",IFERROR(INDEX(VEICULOS!$X:$X,MATCH(C334,VEICULOS!$A:$A,0)),"Não"))</f>
        <v/>
      </c>
      <c r="W334" s="7"/>
      <c r="X334" s="7"/>
      <c r="Y334" s="7"/>
      <c r="Z334" s="10"/>
      <c r="AA334" s="7"/>
      <c r="AB334" s="10" t="str">
        <f t="shared" si="85"/>
        <v/>
      </c>
      <c r="AC334" s="7">
        <f>IF(OR(Y334="",AB334=""),0,SUMPRODUCT((PGR_REGRAS!$C$2:$C$61=Y334)*(PGR_REGRAS!$D$2:$D$61&lt;=AB334)*(PGR_REGRAS!$E$2:$E$61&gt;=AB334)*(PGR_REGRAS!$C$2:$C$61&lt;&gt;"")*ROW(PGR_REGRAS!$C$2:$C$61)))</f>
        <v>0</v>
      </c>
      <c r="AD334" s="7" t="str">
        <f>IF(AC334=0,IF(Y334="","","Sem regra - consultar seguradora"),INDEX(PGR_REGRAS!$A:$A,AC334))</f>
        <v/>
      </c>
      <c r="AE334" s="7" t="str">
        <f>IF(AC334=0,"",INDEX(PGR_REGRAS!$T:$T,AC334))</f>
        <v/>
      </c>
      <c r="AF334" s="7" t="str">
        <f>IF(AC334=0,"",INDEX(PGR_REGRAS!$I:$I,AC334))</f>
        <v/>
      </c>
      <c r="AG334" s="7" t="str">
        <f>IF(AC334=0,"",INDEX(PGR_REGRAS!$K:$K,AC334))</f>
        <v/>
      </c>
      <c r="AH334" s="7" t="str">
        <f t="shared" si="86"/>
        <v/>
      </c>
      <c r="AI334" s="7"/>
      <c r="AJ334" s="7"/>
      <c r="AK334" s="7"/>
      <c r="AL334" s="7"/>
      <c r="AM334" s="7"/>
      <c r="AN334" s="7"/>
      <c r="AO334" s="13"/>
      <c r="AP334" s="12"/>
      <c r="AQ334" s="12"/>
      <c r="AR334" s="7" t="str">
        <f>IF(C334="","",IFERROR(INDEX(RASTREADORES!$F:$F,MATCH(C334&amp;"#Principal",RASTREADORES!$Y:$Y,0))&amp;" ("&amp;INDEX(RASTREADORES!$G:$G,MATCH(C334&amp;"#Principal",RASTREADORES!$Y:$Y,0))&amp;")","Sem rastreador principal"))</f>
        <v/>
      </c>
      <c r="AS334" s="7" t="str">
        <f>IF(C334="","",IFERROR(INDEX(RASTREADORES!$H:$H,MATCH(C334&amp;"#Principal",RASTREADORES!$Y:$Y,0)),"—"))</f>
        <v/>
      </c>
      <c r="AT334" s="7" t="str">
        <f>IF(C334="","",IFERROR(INDEX(RASTREADORES!$A:$A,MATCH(C334&amp;"#Redundante",RASTREADORES!$Y:$Y,0)),IFERROR(INDEX(RASTREADORES!$A:$A,MATCH(C334&amp;"#Isca retornável",RASTREADORES!$Y:$Y,0)),IFERROR(INDEX(RASTREADORES!$A:$A,MATCH(C334&amp;"#Isca descartável",RASTREADORES!$Y:$Y,0)),"Nenhum"))))</f>
        <v/>
      </c>
      <c r="AU334" s="7" t="str">
        <f>IF(C334="","",IFERROR(INDEX(RASTREADORES!$L:$L,MATCH(C334&amp;"#Principal",RASTREADORES!$Y:$Y,0)),""))</f>
        <v/>
      </c>
      <c r="AV334" s="7" t="str">
        <f>IF(C334="","",IF(COUNTIFS(ESPELHAMENTOS!$B$2:$B$2000,C334,ESPELHAMENTOS!$O$2:$O$2000,"Sim")&gt;0,"Sim","Não"))</f>
        <v/>
      </c>
      <c r="AW334" s="7" t="str">
        <f>IF(C334="","",COUNTIFS(ESPELHAMENTOS!$B$2:$B$2000,C334,ESPELHAMENTOS!$O$2:$O$2000,"Sim"))</f>
        <v/>
      </c>
      <c r="AX334" s="7" t="str">
        <f>IF(C334="","",IF(COUNTIFS(ESPELHAMENTOS!$B$2:$B$2000,C334,ESPELHAMENTOS!$O$2:$O$2000,"Sim",ESPELHAMENTOS!$E$2:$E$2000,"GR transportadora")&gt;0,"Sim","Não"))</f>
        <v/>
      </c>
      <c r="AY334" s="7" t="str">
        <f>IF(OR(AQ334="",C334=""),"",IFERROR(ROUND((AQ334-SUMPRODUCT(MIN((ESPELHAMENTOS!$C$2:$C$2000=A334)*ESPELHAMENTOS!$H$2:$H$2000+(ESPELHAMENTOS!$C$2:$C$2000&lt;&gt;A334)*99999)))*24,1),""))</f>
        <v/>
      </c>
      <c r="AZ334" s="7" t="str">
        <f ca="1">IF(C334="","",IF(COUNTIFS(CHECKLISTS!$B$2:$B$2000,C334,CHECKLISTS!$AH$2:$AH$2000,"Válido",CHECKLISTS!$AG$2:$AG$2000,"&gt;="&amp;INT(IF(AO334="",TODAY(),AO334)))+COUNTIFS(CHECKLISTS!$B$2:$B$2000,C334,CHECKLISTS!$AH$2:$AH$2000,"Vence &lt;=7d",CHECKLISTS!$AG$2:$AG$2000,"&gt;="&amp;INT(IF(AO334="",TODAY(),AO334)))&gt;0,"Sim","Não"))</f>
        <v/>
      </c>
      <c r="BA334" s="13" t="str">
        <f>IF(C334="","",IF(COUNTIFS(CHECKLISTS!$B$2:$B$2000,C334,CHECKLISTS!$AF$2:$AF$2000,"Aprovado")=0,"",SUMPRODUCT(MAX((CHECKLISTS!$B$2:$B$2000=C334)*CHECKLISTS!$AG$2:$AG$2000))))</f>
        <v/>
      </c>
      <c r="BB334" s="7" t="str">
        <f>IF(A334="","",IF(COUNTIFS(SMP!$B$2:$B$2000,A334,SMP!$I$2:$I$2000,"Liberada")+COUNTIFS(SMP!$B$2:$B$2000,A334,SMP!$I$2:$I$2000,"Em andamento")+COUNTIFS(SMP!$B$2:$B$2000,A334,SMP!$I$2:$I$2000,"Finalizada")&gt;0,"Sim","Não"))</f>
        <v/>
      </c>
      <c r="BC334" s="7" t="str">
        <f>IF(A334="","",IFERROR(INDEX(SMP!$A:$A,MATCH(A334,SMP!$B:$B,0)),"—"))</f>
        <v/>
      </c>
      <c r="BD334" s="7" t="str">
        <f>IF(A334="","",IFERROR(INDEX(SMP!$I:$I,MATCH(A334,SMP!$B:$B,0)),"Não aberta"))</f>
        <v/>
      </c>
      <c r="BE334" s="7" t="str">
        <f>IF(A334="","",IFERROR(INDEX(SMP!$D:$D,MATCH(A334,SMP!$B:$B,0)),""))</f>
        <v/>
      </c>
      <c r="BF334" s="7" t="str">
        <f>IF(A334="","",IF(COUNTIFS(AVERBACOES!$B$2:$B$2000,A334,AVERBACOES!$Q$2:$Q$2000,"Averbado completo")+COUNTIFS(AVERBACOES!$B$2:$B$2000,A334,AVERBACOES!$Q$2:$Q$2000,"Averbado CRT")+COUNTIFS(AVERBACOES!$B$2:$B$2000,A334,AVERBACOES!$Q$2:$Q$2000,"Averbado CT-e")+COUNTIFS(AVERBACOES!$B$2:$B$2000,A334,AVERBACOES!$Q$2:$Q$2000,"Averbado MDF-e")+COUNTIFS(AVERBACOES!$B$2:$B$2000,A334,AVERBACOES!$Q$2:$Q$2000,"Averbado pelo embarcador")&gt;0,"Sim","Não"))</f>
        <v/>
      </c>
      <c r="BG334" s="7" t="str">
        <f>IF(A334="","",IFERROR(INDEX(AVERBACOES!$L:$L,MATCH(A334,AVERBACOES!$B:$B,0)),"—"))</f>
        <v/>
      </c>
      <c r="BH334" s="7"/>
      <c r="BI334" s="7"/>
      <c r="BJ334" s="7"/>
      <c r="BK334" s="7"/>
      <c r="BL334" s="7"/>
      <c r="BM334" s="7">
        <f t="shared" si="87"/>
        <v>0</v>
      </c>
      <c r="BN334" s="7" t="str">
        <f t="shared" si="88"/>
        <v/>
      </c>
      <c r="BO334" s="7" t="str">
        <f t="shared" si="89"/>
        <v/>
      </c>
      <c r="BP334" s="7" t="str">
        <f t="shared" si="90"/>
        <v/>
      </c>
      <c r="BQ334" s="7" t="str">
        <f t="shared" si="91"/>
        <v/>
      </c>
      <c r="BR334" s="12"/>
      <c r="BS334" s="7" t="str">
        <f t="shared" si="92"/>
        <v/>
      </c>
      <c r="BT334" s="7" t="str">
        <f>IF(C334="","",IF(BV334=0,"Sem posição registrada",IFERROR(INDEX(POSICOES!$E:$E,MATCH(C334&amp;"#"&amp;ROUND(BV334*1440,0),POSICOES!$R:$R,0)),"?")))</f>
        <v/>
      </c>
      <c r="BU334" s="7" t="str">
        <f>IF(OR(C334="",BV334=0),"",IFERROR(INDEX(POSICOES!$F:$F,MATCH(C334&amp;"#"&amp;ROUND(BV334*1440,0),POSICOES!$R:$R,0))&amp;"/"&amp;INDEX(POSICOES!$G:$G,MATCH(C334&amp;"#"&amp;ROUND(BV334*1440,0),POSICOES!$R:$R,0))&amp;" - "&amp;INDEX(POSICOES!$H:$H,MATCH(C334&amp;"#"&amp;ROUND(BV334*1440,0),POSICOES!$R:$R,0)),""))</f>
        <v/>
      </c>
      <c r="BV334" s="14">
        <f>IF(C334="",0,SUMPRODUCT(MAX((POSICOES!$C$2:$C$3000=C334)*POSICOES!$B$2:$B$3000)))</f>
        <v>0</v>
      </c>
      <c r="BW334" s="7" t="str">
        <f t="shared" ca="1" si="93"/>
        <v/>
      </c>
      <c r="BX334" s="7" t="str">
        <f t="shared" ca="1" si="94"/>
        <v/>
      </c>
      <c r="BY334" s="12"/>
      <c r="BZ334" s="12"/>
      <c r="CA334" s="7" t="str">
        <f>IF(A334="","",IF(COUNTIFS(FRONTEIRA!$B$2:$B$2000,A334,FRONTEIRA!$AA$2:$AA$2000,"Sim")=0,"",ROUND(SUMIFS(FRONTEIRA!$Y$2:$Y$2000,FRONTEIRA!$B$2:$B$2000,A334,FRONTEIRA!$AA$2:$AA$2000,"Sim"),1)))</f>
        <v/>
      </c>
      <c r="CB334" s="7" t="str">
        <f>IF(A334="","",IFERROR(INDEX(FRONTEIRA!$L:$L,MATCH(A334,FRONTEIRA!$B:$B,0)),""))</f>
        <v/>
      </c>
      <c r="CC334" s="7" t="str">
        <f>IF(A334="","",IF(COUNTIFS(OCORRENCIAS!$B$2:$B$2000,A334,OCORRENCIAS!$Z$2:$Z$2000,"Sim")&gt;0,"Sim","Não"))</f>
        <v/>
      </c>
      <c r="CD334" s="7" t="str">
        <f t="shared" si="95"/>
        <v/>
      </c>
      <c r="CE334" s="7"/>
      <c r="CF334" s="7" t="str">
        <f t="shared" ca="1" si="96"/>
        <v xml:space="preserve">Motorista GR; Motorista seguradora; Veículo GR; Checklist; Espelhamento; SMP; Averbação; </v>
      </c>
      <c r="CG334" s="7" t="str">
        <f t="shared" si="97"/>
        <v/>
      </c>
      <c r="CH334" s="7" t="str">
        <f t="shared" si="98"/>
        <v/>
      </c>
      <c r="CI334" s="7" t="str">
        <f t="shared" si="99"/>
        <v>Não</v>
      </c>
      <c r="CJ334" s="7" t="str">
        <f t="shared" si="100"/>
        <v/>
      </c>
      <c r="CK334" s="7"/>
      <c r="CL334" s="7"/>
      <c r="CM334" s="7"/>
      <c r="CN334" s="12"/>
      <c r="CO334" s="7"/>
      <c r="CP334" s="7" t="str">
        <f t="shared" ca="1" si="101"/>
        <v/>
      </c>
    </row>
    <row r="335" spans="1:94" x14ac:dyDescent="0.25">
      <c r="A335" s="7"/>
      <c r="B335" s="12"/>
      <c r="C335" s="7"/>
      <c r="D335" s="7"/>
      <c r="E335" s="7"/>
      <c r="F335" s="7" t="str">
        <f>IF(C335="","",IFERROR(INDEX(VEICULOS!$C:$C,MATCH(C335,VEICULOS!$A:$A,0)),"?")&amp;IF(D335="",""," + "&amp;IFERROR(INDEX(VEICULOS!$C:$C,MATCH(D335,VEICULOS!$A:$A,0)),"?"))&amp;IF(E335="",""," + "&amp;IFERROR(INDEX(VEICULOS!$C:$C,MATCH(E335,VEICULOS!$A:$A,0)),"?")))</f>
        <v/>
      </c>
      <c r="G335" s="7" t="str">
        <f>IF(C335="","",IFERROR(INDEX(VEICULOS!$I:$I,MATCH(C335,VEICULOS!$A:$A,0)),"Não cadastrado"))</f>
        <v/>
      </c>
      <c r="H335" s="7"/>
      <c r="I335" s="7" t="str">
        <f>IF(H335="","",IFERROR(INDEX(MOTORISTAS!$B:$B,MATCH(H335,MOTORISTAS!$A:$A,0)),"Não cadastrado"))</f>
        <v/>
      </c>
      <c r="J335" s="7"/>
      <c r="K335" s="7"/>
      <c r="L335" s="7" t="str">
        <f>IF(K335="","",IFERROR(INDEX(MOTORISTAS!$B:$B,MATCH(K335,MOTORISTAS!$A:$A,0)),"Não cadastrado"))</f>
        <v/>
      </c>
      <c r="M335" s="7" t="str">
        <f>IF(H335="","",IFERROR(INDEX(MOTORISTAS!$AA:$AA,MATCH(H335,MOTORISTAS!$A:$A,0)),"Não cadastrado"))</f>
        <v/>
      </c>
      <c r="N335" s="7" t="str">
        <f>IF(H335="","",IF(COUNTIFS(CONSULTAS!$C$2:$C$2000,H335,CONSULTAS!$E$2:$E$2000,"GR",CONSULTAS!$S$2:$S$2000,"Sim")&gt;0,"Sim","Não"))</f>
        <v/>
      </c>
      <c r="O335" s="7" t="str">
        <f>IF(H335="","",IFERROR(INDEX(CONSULTAS!$L:$L,MATCH(H335&amp;"#GR",CONSULTAS!$T:$T,0)),"—"))</f>
        <v/>
      </c>
      <c r="P335" s="13" t="str">
        <f>IF(H335="","",IFERROR(INDEX(CONSULTAS!$Q:$Q,MATCH(H335&amp;"#GR",CONSULTAS!$T:$T,0)),""))</f>
        <v/>
      </c>
      <c r="Q335" s="7" t="str">
        <f>IF(H335="","",IF(COUNTIFS(CONSULTAS!$C$2:$C$2000,H335,CONSULTAS!$E$2:$E$2000,"Seguradora",CONSULTAS!$S$2:$S$2000,"Sim")&gt;0,"Sim","Não"))</f>
        <v/>
      </c>
      <c r="R335" s="7" t="str">
        <f>IF(H335="","",IFERROR(INDEX(CONSULTAS!$L:$L,MATCH(H335&amp;"#Seguradora",CONSULTAS!$T:$T,0)),"—"))</f>
        <v/>
      </c>
      <c r="S335" s="13" t="str">
        <f>IF(H335="","",IFERROR(INDEX(CONSULTAS!$Q:$Q,MATCH(H335&amp;"#Seguradora",CONSULTAS!$T:$T,0)),""))</f>
        <v/>
      </c>
      <c r="T335" s="10" t="str">
        <f>IF(H335="","",IFERROR(INDEX(CONSULTAS!$N:$N,MATCH(H335&amp;"#GR",CONSULTAS!$T:$T,0)),""))</f>
        <v/>
      </c>
      <c r="U335" s="7" t="str">
        <f>IF(K335="","N/A",IF(AND(COUNTIFS(CONSULTAS!$C$2:$C$2000,K335,CONSULTAS!$E$2:$E$2000,"GR",CONSULTAS!$S$2:$S$2000,"Sim")&gt;0,COUNTIFS(CONSULTAS!$C$2:$C$2000,K335,CONSULTAS!$E$2:$E$2000,"Seguradora",CONSULTAS!$S$2:$S$2000,"Sim")&gt;0),"Sim","Não"))</f>
        <v>N/A</v>
      </c>
      <c r="V335" s="7" t="str">
        <f>IF(C335="","",IFERROR(INDEX(VEICULOS!$X:$X,MATCH(C335,VEICULOS!$A:$A,0)),"Não"))</f>
        <v/>
      </c>
      <c r="W335" s="7"/>
      <c r="X335" s="7"/>
      <c r="Y335" s="7"/>
      <c r="Z335" s="10"/>
      <c r="AA335" s="7"/>
      <c r="AB335" s="10" t="str">
        <f t="shared" si="85"/>
        <v/>
      </c>
      <c r="AC335" s="7">
        <f>IF(OR(Y335="",AB335=""),0,SUMPRODUCT((PGR_REGRAS!$C$2:$C$61=Y335)*(PGR_REGRAS!$D$2:$D$61&lt;=AB335)*(PGR_REGRAS!$E$2:$E$61&gt;=AB335)*(PGR_REGRAS!$C$2:$C$61&lt;&gt;"")*ROW(PGR_REGRAS!$C$2:$C$61)))</f>
        <v>0</v>
      </c>
      <c r="AD335" s="7" t="str">
        <f>IF(AC335=0,IF(Y335="","","Sem regra - consultar seguradora"),INDEX(PGR_REGRAS!$A:$A,AC335))</f>
        <v/>
      </c>
      <c r="AE335" s="7" t="str">
        <f>IF(AC335=0,"",INDEX(PGR_REGRAS!$T:$T,AC335))</f>
        <v/>
      </c>
      <c r="AF335" s="7" t="str">
        <f>IF(AC335=0,"",INDEX(PGR_REGRAS!$I:$I,AC335))</f>
        <v/>
      </c>
      <c r="AG335" s="7" t="str">
        <f>IF(AC335=0,"",INDEX(PGR_REGRAS!$K:$K,AC335))</f>
        <v/>
      </c>
      <c r="AH335" s="7" t="str">
        <f t="shared" si="86"/>
        <v/>
      </c>
      <c r="AI335" s="7"/>
      <c r="AJ335" s="7"/>
      <c r="AK335" s="7"/>
      <c r="AL335" s="7"/>
      <c r="AM335" s="7"/>
      <c r="AN335" s="7"/>
      <c r="AO335" s="13"/>
      <c r="AP335" s="12"/>
      <c r="AQ335" s="12"/>
      <c r="AR335" s="7" t="str">
        <f>IF(C335="","",IFERROR(INDEX(RASTREADORES!$F:$F,MATCH(C335&amp;"#Principal",RASTREADORES!$Y:$Y,0))&amp;" ("&amp;INDEX(RASTREADORES!$G:$G,MATCH(C335&amp;"#Principal",RASTREADORES!$Y:$Y,0))&amp;")","Sem rastreador principal"))</f>
        <v/>
      </c>
      <c r="AS335" s="7" t="str">
        <f>IF(C335="","",IFERROR(INDEX(RASTREADORES!$H:$H,MATCH(C335&amp;"#Principal",RASTREADORES!$Y:$Y,0)),"—"))</f>
        <v/>
      </c>
      <c r="AT335" s="7" t="str">
        <f>IF(C335="","",IFERROR(INDEX(RASTREADORES!$A:$A,MATCH(C335&amp;"#Redundante",RASTREADORES!$Y:$Y,0)),IFERROR(INDEX(RASTREADORES!$A:$A,MATCH(C335&amp;"#Isca retornável",RASTREADORES!$Y:$Y,0)),IFERROR(INDEX(RASTREADORES!$A:$A,MATCH(C335&amp;"#Isca descartável",RASTREADORES!$Y:$Y,0)),"Nenhum"))))</f>
        <v/>
      </c>
      <c r="AU335" s="7" t="str">
        <f>IF(C335="","",IFERROR(INDEX(RASTREADORES!$L:$L,MATCH(C335&amp;"#Principal",RASTREADORES!$Y:$Y,0)),""))</f>
        <v/>
      </c>
      <c r="AV335" s="7" t="str">
        <f>IF(C335="","",IF(COUNTIFS(ESPELHAMENTOS!$B$2:$B$2000,C335,ESPELHAMENTOS!$O$2:$O$2000,"Sim")&gt;0,"Sim","Não"))</f>
        <v/>
      </c>
      <c r="AW335" s="7" t="str">
        <f>IF(C335="","",COUNTIFS(ESPELHAMENTOS!$B$2:$B$2000,C335,ESPELHAMENTOS!$O$2:$O$2000,"Sim"))</f>
        <v/>
      </c>
      <c r="AX335" s="7" t="str">
        <f>IF(C335="","",IF(COUNTIFS(ESPELHAMENTOS!$B$2:$B$2000,C335,ESPELHAMENTOS!$O$2:$O$2000,"Sim",ESPELHAMENTOS!$E$2:$E$2000,"GR transportadora")&gt;0,"Sim","Não"))</f>
        <v/>
      </c>
      <c r="AY335" s="7" t="str">
        <f>IF(OR(AQ335="",C335=""),"",IFERROR(ROUND((AQ335-SUMPRODUCT(MIN((ESPELHAMENTOS!$C$2:$C$2000=A335)*ESPELHAMENTOS!$H$2:$H$2000+(ESPELHAMENTOS!$C$2:$C$2000&lt;&gt;A335)*99999)))*24,1),""))</f>
        <v/>
      </c>
      <c r="AZ335" s="7" t="str">
        <f ca="1">IF(C335="","",IF(COUNTIFS(CHECKLISTS!$B$2:$B$2000,C335,CHECKLISTS!$AH$2:$AH$2000,"Válido",CHECKLISTS!$AG$2:$AG$2000,"&gt;="&amp;INT(IF(AO335="",TODAY(),AO335)))+COUNTIFS(CHECKLISTS!$B$2:$B$2000,C335,CHECKLISTS!$AH$2:$AH$2000,"Vence &lt;=7d",CHECKLISTS!$AG$2:$AG$2000,"&gt;="&amp;INT(IF(AO335="",TODAY(),AO335)))&gt;0,"Sim","Não"))</f>
        <v/>
      </c>
      <c r="BA335" s="13" t="str">
        <f>IF(C335="","",IF(COUNTIFS(CHECKLISTS!$B$2:$B$2000,C335,CHECKLISTS!$AF$2:$AF$2000,"Aprovado")=0,"",SUMPRODUCT(MAX((CHECKLISTS!$B$2:$B$2000=C335)*CHECKLISTS!$AG$2:$AG$2000))))</f>
        <v/>
      </c>
      <c r="BB335" s="7" t="str">
        <f>IF(A335="","",IF(COUNTIFS(SMP!$B$2:$B$2000,A335,SMP!$I$2:$I$2000,"Liberada")+COUNTIFS(SMP!$B$2:$B$2000,A335,SMP!$I$2:$I$2000,"Em andamento")+COUNTIFS(SMP!$B$2:$B$2000,A335,SMP!$I$2:$I$2000,"Finalizada")&gt;0,"Sim","Não"))</f>
        <v/>
      </c>
      <c r="BC335" s="7" t="str">
        <f>IF(A335="","",IFERROR(INDEX(SMP!$A:$A,MATCH(A335,SMP!$B:$B,0)),"—"))</f>
        <v/>
      </c>
      <c r="BD335" s="7" t="str">
        <f>IF(A335="","",IFERROR(INDEX(SMP!$I:$I,MATCH(A335,SMP!$B:$B,0)),"Não aberta"))</f>
        <v/>
      </c>
      <c r="BE335" s="7" t="str">
        <f>IF(A335="","",IFERROR(INDEX(SMP!$D:$D,MATCH(A335,SMP!$B:$B,0)),""))</f>
        <v/>
      </c>
      <c r="BF335" s="7" t="str">
        <f>IF(A335="","",IF(COUNTIFS(AVERBACOES!$B$2:$B$2000,A335,AVERBACOES!$Q$2:$Q$2000,"Averbado completo")+COUNTIFS(AVERBACOES!$B$2:$B$2000,A335,AVERBACOES!$Q$2:$Q$2000,"Averbado CRT")+COUNTIFS(AVERBACOES!$B$2:$B$2000,A335,AVERBACOES!$Q$2:$Q$2000,"Averbado CT-e")+COUNTIFS(AVERBACOES!$B$2:$B$2000,A335,AVERBACOES!$Q$2:$Q$2000,"Averbado MDF-e")+COUNTIFS(AVERBACOES!$B$2:$B$2000,A335,AVERBACOES!$Q$2:$Q$2000,"Averbado pelo embarcador")&gt;0,"Sim","Não"))</f>
        <v/>
      </c>
      <c r="BG335" s="7" t="str">
        <f>IF(A335="","",IFERROR(INDEX(AVERBACOES!$L:$L,MATCH(A335,AVERBACOES!$B:$B,0)),"—"))</f>
        <v/>
      </c>
      <c r="BH335" s="7"/>
      <c r="BI335" s="7"/>
      <c r="BJ335" s="7"/>
      <c r="BK335" s="7"/>
      <c r="BL335" s="7"/>
      <c r="BM335" s="7">
        <f t="shared" si="87"/>
        <v>0</v>
      </c>
      <c r="BN335" s="7" t="str">
        <f t="shared" si="88"/>
        <v/>
      </c>
      <c r="BO335" s="7" t="str">
        <f t="shared" si="89"/>
        <v/>
      </c>
      <c r="BP335" s="7" t="str">
        <f t="shared" si="90"/>
        <v/>
      </c>
      <c r="BQ335" s="7" t="str">
        <f t="shared" si="91"/>
        <v/>
      </c>
      <c r="BR335" s="12"/>
      <c r="BS335" s="7" t="str">
        <f t="shared" si="92"/>
        <v/>
      </c>
      <c r="BT335" s="7" t="str">
        <f>IF(C335="","",IF(BV335=0,"Sem posição registrada",IFERROR(INDEX(POSICOES!$E:$E,MATCH(C335&amp;"#"&amp;ROUND(BV335*1440,0),POSICOES!$R:$R,0)),"?")))</f>
        <v/>
      </c>
      <c r="BU335" s="7" t="str">
        <f>IF(OR(C335="",BV335=0),"",IFERROR(INDEX(POSICOES!$F:$F,MATCH(C335&amp;"#"&amp;ROUND(BV335*1440,0),POSICOES!$R:$R,0))&amp;"/"&amp;INDEX(POSICOES!$G:$G,MATCH(C335&amp;"#"&amp;ROUND(BV335*1440,0),POSICOES!$R:$R,0))&amp;" - "&amp;INDEX(POSICOES!$H:$H,MATCH(C335&amp;"#"&amp;ROUND(BV335*1440,0),POSICOES!$R:$R,0)),""))</f>
        <v/>
      </c>
      <c r="BV335" s="14">
        <f>IF(C335="",0,SUMPRODUCT(MAX((POSICOES!$C$2:$C$3000=C335)*POSICOES!$B$2:$B$3000)))</f>
        <v>0</v>
      </c>
      <c r="BW335" s="7" t="str">
        <f t="shared" ca="1" si="93"/>
        <v/>
      </c>
      <c r="BX335" s="7" t="str">
        <f t="shared" ca="1" si="94"/>
        <v/>
      </c>
      <c r="BY335" s="12"/>
      <c r="BZ335" s="12"/>
      <c r="CA335" s="7" t="str">
        <f>IF(A335="","",IF(COUNTIFS(FRONTEIRA!$B$2:$B$2000,A335,FRONTEIRA!$AA$2:$AA$2000,"Sim")=0,"",ROUND(SUMIFS(FRONTEIRA!$Y$2:$Y$2000,FRONTEIRA!$B$2:$B$2000,A335,FRONTEIRA!$AA$2:$AA$2000,"Sim"),1)))</f>
        <v/>
      </c>
      <c r="CB335" s="7" t="str">
        <f>IF(A335="","",IFERROR(INDEX(FRONTEIRA!$L:$L,MATCH(A335,FRONTEIRA!$B:$B,0)),""))</f>
        <v/>
      </c>
      <c r="CC335" s="7" t="str">
        <f>IF(A335="","",IF(COUNTIFS(OCORRENCIAS!$B$2:$B$2000,A335,OCORRENCIAS!$Z$2:$Z$2000,"Sim")&gt;0,"Sim","Não"))</f>
        <v/>
      </c>
      <c r="CD335" s="7" t="str">
        <f t="shared" si="95"/>
        <v/>
      </c>
      <c r="CE335" s="7"/>
      <c r="CF335" s="7" t="str">
        <f t="shared" ca="1" si="96"/>
        <v xml:space="preserve">Motorista GR; Motorista seguradora; Veículo GR; Checklist; Espelhamento; SMP; Averbação; </v>
      </c>
      <c r="CG335" s="7" t="str">
        <f t="shared" si="97"/>
        <v/>
      </c>
      <c r="CH335" s="7" t="str">
        <f t="shared" si="98"/>
        <v/>
      </c>
      <c r="CI335" s="7" t="str">
        <f t="shared" si="99"/>
        <v>Não</v>
      </c>
      <c r="CJ335" s="7" t="str">
        <f t="shared" si="100"/>
        <v/>
      </c>
      <c r="CK335" s="7"/>
      <c r="CL335" s="7"/>
      <c r="CM335" s="7"/>
      <c r="CN335" s="12"/>
      <c r="CO335" s="7"/>
      <c r="CP335" s="7" t="str">
        <f t="shared" ca="1" si="101"/>
        <v/>
      </c>
    </row>
    <row r="336" spans="1:94" x14ac:dyDescent="0.25">
      <c r="A336" s="7"/>
      <c r="B336" s="12"/>
      <c r="C336" s="7"/>
      <c r="D336" s="7"/>
      <c r="E336" s="7"/>
      <c r="F336" s="7" t="str">
        <f>IF(C336="","",IFERROR(INDEX(VEICULOS!$C:$C,MATCH(C336,VEICULOS!$A:$A,0)),"?")&amp;IF(D336="",""," + "&amp;IFERROR(INDEX(VEICULOS!$C:$C,MATCH(D336,VEICULOS!$A:$A,0)),"?"))&amp;IF(E336="",""," + "&amp;IFERROR(INDEX(VEICULOS!$C:$C,MATCH(E336,VEICULOS!$A:$A,0)),"?")))</f>
        <v/>
      </c>
      <c r="G336" s="7" t="str">
        <f>IF(C336="","",IFERROR(INDEX(VEICULOS!$I:$I,MATCH(C336,VEICULOS!$A:$A,0)),"Não cadastrado"))</f>
        <v/>
      </c>
      <c r="H336" s="7"/>
      <c r="I336" s="7" t="str">
        <f>IF(H336="","",IFERROR(INDEX(MOTORISTAS!$B:$B,MATCH(H336,MOTORISTAS!$A:$A,0)),"Não cadastrado"))</f>
        <v/>
      </c>
      <c r="J336" s="7"/>
      <c r="K336" s="7"/>
      <c r="L336" s="7" t="str">
        <f>IF(K336="","",IFERROR(INDEX(MOTORISTAS!$B:$B,MATCH(K336,MOTORISTAS!$A:$A,0)),"Não cadastrado"))</f>
        <v/>
      </c>
      <c r="M336" s="7" t="str">
        <f>IF(H336="","",IFERROR(INDEX(MOTORISTAS!$AA:$AA,MATCH(H336,MOTORISTAS!$A:$A,0)),"Não cadastrado"))</f>
        <v/>
      </c>
      <c r="N336" s="7" t="str">
        <f>IF(H336="","",IF(COUNTIFS(CONSULTAS!$C$2:$C$2000,H336,CONSULTAS!$E$2:$E$2000,"GR",CONSULTAS!$S$2:$S$2000,"Sim")&gt;0,"Sim","Não"))</f>
        <v/>
      </c>
      <c r="O336" s="7" t="str">
        <f>IF(H336="","",IFERROR(INDEX(CONSULTAS!$L:$L,MATCH(H336&amp;"#GR",CONSULTAS!$T:$T,0)),"—"))</f>
        <v/>
      </c>
      <c r="P336" s="13" t="str">
        <f>IF(H336="","",IFERROR(INDEX(CONSULTAS!$Q:$Q,MATCH(H336&amp;"#GR",CONSULTAS!$T:$T,0)),""))</f>
        <v/>
      </c>
      <c r="Q336" s="7" t="str">
        <f>IF(H336="","",IF(COUNTIFS(CONSULTAS!$C$2:$C$2000,H336,CONSULTAS!$E$2:$E$2000,"Seguradora",CONSULTAS!$S$2:$S$2000,"Sim")&gt;0,"Sim","Não"))</f>
        <v/>
      </c>
      <c r="R336" s="7" t="str">
        <f>IF(H336="","",IFERROR(INDEX(CONSULTAS!$L:$L,MATCH(H336&amp;"#Seguradora",CONSULTAS!$T:$T,0)),"—"))</f>
        <v/>
      </c>
      <c r="S336" s="13" t="str">
        <f>IF(H336="","",IFERROR(INDEX(CONSULTAS!$Q:$Q,MATCH(H336&amp;"#Seguradora",CONSULTAS!$T:$T,0)),""))</f>
        <v/>
      </c>
      <c r="T336" s="10" t="str">
        <f>IF(H336="","",IFERROR(INDEX(CONSULTAS!$N:$N,MATCH(H336&amp;"#GR",CONSULTAS!$T:$T,0)),""))</f>
        <v/>
      </c>
      <c r="U336" s="7" t="str">
        <f>IF(K336="","N/A",IF(AND(COUNTIFS(CONSULTAS!$C$2:$C$2000,K336,CONSULTAS!$E$2:$E$2000,"GR",CONSULTAS!$S$2:$S$2000,"Sim")&gt;0,COUNTIFS(CONSULTAS!$C$2:$C$2000,K336,CONSULTAS!$E$2:$E$2000,"Seguradora",CONSULTAS!$S$2:$S$2000,"Sim")&gt;0),"Sim","Não"))</f>
        <v>N/A</v>
      </c>
      <c r="V336" s="7" t="str">
        <f>IF(C336="","",IFERROR(INDEX(VEICULOS!$X:$X,MATCH(C336,VEICULOS!$A:$A,0)),"Não"))</f>
        <v/>
      </c>
      <c r="W336" s="7"/>
      <c r="X336" s="7"/>
      <c r="Y336" s="7"/>
      <c r="Z336" s="10"/>
      <c r="AA336" s="7"/>
      <c r="AB336" s="10" t="str">
        <f t="shared" si="85"/>
        <v/>
      </c>
      <c r="AC336" s="7">
        <f>IF(OR(Y336="",AB336=""),0,SUMPRODUCT((PGR_REGRAS!$C$2:$C$61=Y336)*(PGR_REGRAS!$D$2:$D$61&lt;=AB336)*(PGR_REGRAS!$E$2:$E$61&gt;=AB336)*(PGR_REGRAS!$C$2:$C$61&lt;&gt;"")*ROW(PGR_REGRAS!$C$2:$C$61)))</f>
        <v>0</v>
      </c>
      <c r="AD336" s="7" t="str">
        <f>IF(AC336=0,IF(Y336="","","Sem regra - consultar seguradora"),INDEX(PGR_REGRAS!$A:$A,AC336))</f>
        <v/>
      </c>
      <c r="AE336" s="7" t="str">
        <f>IF(AC336=0,"",INDEX(PGR_REGRAS!$T:$T,AC336))</f>
        <v/>
      </c>
      <c r="AF336" s="7" t="str">
        <f>IF(AC336=0,"",INDEX(PGR_REGRAS!$I:$I,AC336))</f>
        <v/>
      </c>
      <c r="AG336" s="7" t="str">
        <f>IF(AC336=0,"",INDEX(PGR_REGRAS!$K:$K,AC336))</f>
        <v/>
      </c>
      <c r="AH336" s="7" t="str">
        <f t="shared" si="86"/>
        <v/>
      </c>
      <c r="AI336" s="7"/>
      <c r="AJ336" s="7"/>
      <c r="AK336" s="7"/>
      <c r="AL336" s="7"/>
      <c r="AM336" s="7"/>
      <c r="AN336" s="7"/>
      <c r="AO336" s="13"/>
      <c r="AP336" s="12"/>
      <c r="AQ336" s="12"/>
      <c r="AR336" s="7" t="str">
        <f>IF(C336="","",IFERROR(INDEX(RASTREADORES!$F:$F,MATCH(C336&amp;"#Principal",RASTREADORES!$Y:$Y,0))&amp;" ("&amp;INDEX(RASTREADORES!$G:$G,MATCH(C336&amp;"#Principal",RASTREADORES!$Y:$Y,0))&amp;")","Sem rastreador principal"))</f>
        <v/>
      </c>
      <c r="AS336" s="7" t="str">
        <f>IF(C336="","",IFERROR(INDEX(RASTREADORES!$H:$H,MATCH(C336&amp;"#Principal",RASTREADORES!$Y:$Y,0)),"—"))</f>
        <v/>
      </c>
      <c r="AT336" s="7" t="str">
        <f>IF(C336="","",IFERROR(INDEX(RASTREADORES!$A:$A,MATCH(C336&amp;"#Redundante",RASTREADORES!$Y:$Y,0)),IFERROR(INDEX(RASTREADORES!$A:$A,MATCH(C336&amp;"#Isca retornável",RASTREADORES!$Y:$Y,0)),IFERROR(INDEX(RASTREADORES!$A:$A,MATCH(C336&amp;"#Isca descartável",RASTREADORES!$Y:$Y,0)),"Nenhum"))))</f>
        <v/>
      </c>
      <c r="AU336" s="7" t="str">
        <f>IF(C336="","",IFERROR(INDEX(RASTREADORES!$L:$L,MATCH(C336&amp;"#Principal",RASTREADORES!$Y:$Y,0)),""))</f>
        <v/>
      </c>
      <c r="AV336" s="7" t="str">
        <f>IF(C336="","",IF(COUNTIFS(ESPELHAMENTOS!$B$2:$B$2000,C336,ESPELHAMENTOS!$O$2:$O$2000,"Sim")&gt;0,"Sim","Não"))</f>
        <v/>
      </c>
      <c r="AW336" s="7" t="str">
        <f>IF(C336="","",COUNTIFS(ESPELHAMENTOS!$B$2:$B$2000,C336,ESPELHAMENTOS!$O$2:$O$2000,"Sim"))</f>
        <v/>
      </c>
      <c r="AX336" s="7" t="str">
        <f>IF(C336="","",IF(COUNTIFS(ESPELHAMENTOS!$B$2:$B$2000,C336,ESPELHAMENTOS!$O$2:$O$2000,"Sim",ESPELHAMENTOS!$E$2:$E$2000,"GR transportadora")&gt;0,"Sim","Não"))</f>
        <v/>
      </c>
      <c r="AY336" s="7" t="str">
        <f>IF(OR(AQ336="",C336=""),"",IFERROR(ROUND((AQ336-SUMPRODUCT(MIN((ESPELHAMENTOS!$C$2:$C$2000=A336)*ESPELHAMENTOS!$H$2:$H$2000+(ESPELHAMENTOS!$C$2:$C$2000&lt;&gt;A336)*99999)))*24,1),""))</f>
        <v/>
      </c>
      <c r="AZ336" s="7" t="str">
        <f ca="1">IF(C336="","",IF(COUNTIFS(CHECKLISTS!$B$2:$B$2000,C336,CHECKLISTS!$AH$2:$AH$2000,"Válido",CHECKLISTS!$AG$2:$AG$2000,"&gt;="&amp;INT(IF(AO336="",TODAY(),AO336)))+COUNTIFS(CHECKLISTS!$B$2:$B$2000,C336,CHECKLISTS!$AH$2:$AH$2000,"Vence &lt;=7d",CHECKLISTS!$AG$2:$AG$2000,"&gt;="&amp;INT(IF(AO336="",TODAY(),AO336)))&gt;0,"Sim","Não"))</f>
        <v/>
      </c>
      <c r="BA336" s="13" t="str">
        <f>IF(C336="","",IF(COUNTIFS(CHECKLISTS!$B$2:$B$2000,C336,CHECKLISTS!$AF$2:$AF$2000,"Aprovado")=0,"",SUMPRODUCT(MAX((CHECKLISTS!$B$2:$B$2000=C336)*CHECKLISTS!$AG$2:$AG$2000))))</f>
        <v/>
      </c>
      <c r="BB336" s="7" t="str">
        <f>IF(A336="","",IF(COUNTIFS(SMP!$B$2:$B$2000,A336,SMP!$I$2:$I$2000,"Liberada")+COUNTIFS(SMP!$B$2:$B$2000,A336,SMP!$I$2:$I$2000,"Em andamento")+COUNTIFS(SMP!$B$2:$B$2000,A336,SMP!$I$2:$I$2000,"Finalizada")&gt;0,"Sim","Não"))</f>
        <v/>
      </c>
      <c r="BC336" s="7" t="str">
        <f>IF(A336="","",IFERROR(INDEX(SMP!$A:$A,MATCH(A336,SMP!$B:$B,0)),"—"))</f>
        <v/>
      </c>
      <c r="BD336" s="7" t="str">
        <f>IF(A336="","",IFERROR(INDEX(SMP!$I:$I,MATCH(A336,SMP!$B:$B,0)),"Não aberta"))</f>
        <v/>
      </c>
      <c r="BE336" s="7" t="str">
        <f>IF(A336="","",IFERROR(INDEX(SMP!$D:$D,MATCH(A336,SMP!$B:$B,0)),""))</f>
        <v/>
      </c>
      <c r="BF336" s="7" t="str">
        <f>IF(A336="","",IF(COUNTIFS(AVERBACOES!$B$2:$B$2000,A336,AVERBACOES!$Q$2:$Q$2000,"Averbado completo")+COUNTIFS(AVERBACOES!$B$2:$B$2000,A336,AVERBACOES!$Q$2:$Q$2000,"Averbado CRT")+COUNTIFS(AVERBACOES!$B$2:$B$2000,A336,AVERBACOES!$Q$2:$Q$2000,"Averbado CT-e")+COUNTIFS(AVERBACOES!$B$2:$B$2000,A336,AVERBACOES!$Q$2:$Q$2000,"Averbado MDF-e")+COUNTIFS(AVERBACOES!$B$2:$B$2000,A336,AVERBACOES!$Q$2:$Q$2000,"Averbado pelo embarcador")&gt;0,"Sim","Não"))</f>
        <v/>
      </c>
      <c r="BG336" s="7" t="str">
        <f>IF(A336="","",IFERROR(INDEX(AVERBACOES!$L:$L,MATCH(A336,AVERBACOES!$B:$B,0)),"—"))</f>
        <v/>
      </c>
      <c r="BH336" s="7"/>
      <c r="BI336" s="7"/>
      <c r="BJ336" s="7"/>
      <c r="BK336" s="7"/>
      <c r="BL336" s="7"/>
      <c r="BM336" s="7">
        <f t="shared" si="87"/>
        <v>0</v>
      </c>
      <c r="BN336" s="7" t="str">
        <f t="shared" si="88"/>
        <v/>
      </c>
      <c r="BO336" s="7" t="str">
        <f t="shared" si="89"/>
        <v/>
      </c>
      <c r="BP336" s="7" t="str">
        <f t="shared" si="90"/>
        <v/>
      </c>
      <c r="BQ336" s="7" t="str">
        <f t="shared" si="91"/>
        <v/>
      </c>
      <c r="BR336" s="12"/>
      <c r="BS336" s="7" t="str">
        <f t="shared" si="92"/>
        <v/>
      </c>
      <c r="BT336" s="7" t="str">
        <f>IF(C336="","",IF(BV336=0,"Sem posição registrada",IFERROR(INDEX(POSICOES!$E:$E,MATCH(C336&amp;"#"&amp;ROUND(BV336*1440,0),POSICOES!$R:$R,0)),"?")))</f>
        <v/>
      </c>
      <c r="BU336" s="7" t="str">
        <f>IF(OR(C336="",BV336=0),"",IFERROR(INDEX(POSICOES!$F:$F,MATCH(C336&amp;"#"&amp;ROUND(BV336*1440,0),POSICOES!$R:$R,0))&amp;"/"&amp;INDEX(POSICOES!$G:$G,MATCH(C336&amp;"#"&amp;ROUND(BV336*1440,0),POSICOES!$R:$R,0))&amp;" - "&amp;INDEX(POSICOES!$H:$H,MATCH(C336&amp;"#"&amp;ROUND(BV336*1440,0),POSICOES!$R:$R,0)),""))</f>
        <v/>
      </c>
      <c r="BV336" s="14">
        <f>IF(C336="",0,SUMPRODUCT(MAX((POSICOES!$C$2:$C$3000=C336)*POSICOES!$B$2:$B$3000)))</f>
        <v>0</v>
      </c>
      <c r="BW336" s="7" t="str">
        <f t="shared" ca="1" si="93"/>
        <v/>
      </c>
      <c r="BX336" s="7" t="str">
        <f t="shared" ca="1" si="94"/>
        <v/>
      </c>
      <c r="BY336" s="12"/>
      <c r="BZ336" s="12"/>
      <c r="CA336" s="7" t="str">
        <f>IF(A336="","",IF(COUNTIFS(FRONTEIRA!$B$2:$B$2000,A336,FRONTEIRA!$AA$2:$AA$2000,"Sim")=0,"",ROUND(SUMIFS(FRONTEIRA!$Y$2:$Y$2000,FRONTEIRA!$B$2:$B$2000,A336,FRONTEIRA!$AA$2:$AA$2000,"Sim"),1)))</f>
        <v/>
      </c>
      <c r="CB336" s="7" t="str">
        <f>IF(A336="","",IFERROR(INDEX(FRONTEIRA!$L:$L,MATCH(A336,FRONTEIRA!$B:$B,0)),""))</f>
        <v/>
      </c>
      <c r="CC336" s="7" t="str">
        <f>IF(A336="","",IF(COUNTIFS(OCORRENCIAS!$B$2:$B$2000,A336,OCORRENCIAS!$Z$2:$Z$2000,"Sim")&gt;0,"Sim","Não"))</f>
        <v/>
      </c>
      <c r="CD336" s="7" t="str">
        <f t="shared" si="95"/>
        <v/>
      </c>
      <c r="CE336" s="7"/>
      <c r="CF336" s="7" t="str">
        <f t="shared" ca="1" si="96"/>
        <v xml:space="preserve">Motorista GR; Motorista seguradora; Veículo GR; Checklist; Espelhamento; SMP; Averbação; </v>
      </c>
      <c r="CG336" s="7" t="str">
        <f t="shared" si="97"/>
        <v/>
      </c>
      <c r="CH336" s="7" t="str">
        <f t="shared" si="98"/>
        <v/>
      </c>
      <c r="CI336" s="7" t="str">
        <f t="shared" si="99"/>
        <v>Não</v>
      </c>
      <c r="CJ336" s="7" t="str">
        <f t="shared" si="100"/>
        <v/>
      </c>
      <c r="CK336" s="7"/>
      <c r="CL336" s="7"/>
      <c r="CM336" s="7"/>
      <c r="CN336" s="12"/>
      <c r="CO336" s="7"/>
      <c r="CP336" s="7" t="str">
        <f t="shared" ca="1" si="101"/>
        <v/>
      </c>
    </row>
    <row r="337" spans="1:94" x14ac:dyDescent="0.25">
      <c r="A337" s="7"/>
      <c r="B337" s="12"/>
      <c r="C337" s="7"/>
      <c r="D337" s="7"/>
      <c r="E337" s="7"/>
      <c r="F337" s="7" t="str">
        <f>IF(C337="","",IFERROR(INDEX(VEICULOS!$C:$C,MATCH(C337,VEICULOS!$A:$A,0)),"?")&amp;IF(D337="",""," + "&amp;IFERROR(INDEX(VEICULOS!$C:$C,MATCH(D337,VEICULOS!$A:$A,0)),"?"))&amp;IF(E337="",""," + "&amp;IFERROR(INDEX(VEICULOS!$C:$C,MATCH(E337,VEICULOS!$A:$A,0)),"?")))</f>
        <v/>
      </c>
      <c r="G337" s="7" t="str">
        <f>IF(C337="","",IFERROR(INDEX(VEICULOS!$I:$I,MATCH(C337,VEICULOS!$A:$A,0)),"Não cadastrado"))</f>
        <v/>
      </c>
      <c r="H337" s="7"/>
      <c r="I337" s="7" t="str">
        <f>IF(H337="","",IFERROR(INDEX(MOTORISTAS!$B:$B,MATCH(H337,MOTORISTAS!$A:$A,0)),"Não cadastrado"))</f>
        <v/>
      </c>
      <c r="J337" s="7"/>
      <c r="K337" s="7"/>
      <c r="L337" s="7" t="str">
        <f>IF(K337="","",IFERROR(INDEX(MOTORISTAS!$B:$B,MATCH(K337,MOTORISTAS!$A:$A,0)),"Não cadastrado"))</f>
        <v/>
      </c>
      <c r="M337" s="7" t="str">
        <f>IF(H337="","",IFERROR(INDEX(MOTORISTAS!$AA:$AA,MATCH(H337,MOTORISTAS!$A:$A,0)),"Não cadastrado"))</f>
        <v/>
      </c>
      <c r="N337" s="7" t="str">
        <f>IF(H337="","",IF(COUNTIFS(CONSULTAS!$C$2:$C$2000,H337,CONSULTAS!$E$2:$E$2000,"GR",CONSULTAS!$S$2:$S$2000,"Sim")&gt;0,"Sim","Não"))</f>
        <v/>
      </c>
      <c r="O337" s="7" t="str">
        <f>IF(H337="","",IFERROR(INDEX(CONSULTAS!$L:$L,MATCH(H337&amp;"#GR",CONSULTAS!$T:$T,0)),"—"))</f>
        <v/>
      </c>
      <c r="P337" s="13" t="str">
        <f>IF(H337="","",IFERROR(INDEX(CONSULTAS!$Q:$Q,MATCH(H337&amp;"#GR",CONSULTAS!$T:$T,0)),""))</f>
        <v/>
      </c>
      <c r="Q337" s="7" t="str">
        <f>IF(H337="","",IF(COUNTIFS(CONSULTAS!$C$2:$C$2000,H337,CONSULTAS!$E$2:$E$2000,"Seguradora",CONSULTAS!$S$2:$S$2000,"Sim")&gt;0,"Sim","Não"))</f>
        <v/>
      </c>
      <c r="R337" s="7" t="str">
        <f>IF(H337="","",IFERROR(INDEX(CONSULTAS!$L:$L,MATCH(H337&amp;"#Seguradora",CONSULTAS!$T:$T,0)),"—"))</f>
        <v/>
      </c>
      <c r="S337" s="13" t="str">
        <f>IF(H337="","",IFERROR(INDEX(CONSULTAS!$Q:$Q,MATCH(H337&amp;"#Seguradora",CONSULTAS!$T:$T,0)),""))</f>
        <v/>
      </c>
      <c r="T337" s="10" t="str">
        <f>IF(H337="","",IFERROR(INDEX(CONSULTAS!$N:$N,MATCH(H337&amp;"#GR",CONSULTAS!$T:$T,0)),""))</f>
        <v/>
      </c>
      <c r="U337" s="7" t="str">
        <f>IF(K337="","N/A",IF(AND(COUNTIFS(CONSULTAS!$C$2:$C$2000,K337,CONSULTAS!$E$2:$E$2000,"GR",CONSULTAS!$S$2:$S$2000,"Sim")&gt;0,COUNTIFS(CONSULTAS!$C$2:$C$2000,K337,CONSULTAS!$E$2:$E$2000,"Seguradora",CONSULTAS!$S$2:$S$2000,"Sim")&gt;0),"Sim","Não"))</f>
        <v>N/A</v>
      </c>
      <c r="V337" s="7" t="str">
        <f>IF(C337="","",IFERROR(INDEX(VEICULOS!$X:$X,MATCH(C337,VEICULOS!$A:$A,0)),"Não"))</f>
        <v/>
      </c>
      <c r="W337" s="7"/>
      <c r="X337" s="7"/>
      <c r="Y337" s="7"/>
      <c r="Z337" s="10"/>
      <c r="AA337" s="7"/>
      <c r="AB337" s="10" t="str">
        <f t="shared" si="85"/>
        <v/>
      </c>
      <c r="AC337" s="7">
        <f>IF(OR(Y337="",AB337=""),0,SUMPRODUCT((PGR_REGRAS!$C$2:$C$61=Y337)*(PGR_REGRAS!$D$2:$D$61&lt;=AB337)*(PGR_REGRAS!$E$2:$E$61&gt;=AB337)*(PGR_REGRAS!$C$2:$C$61&lt;&gt;"")*ROW(PGR_REGRAS!$C$2:$C$61)))</f>
        <v>0</v>
      </c>
      <c r="AD337" s="7" t="str">
        <f>IF(AC337=0,IF(Y337="","","Sem regra - consultar seguradora"),INDEX(PGR_REGRAS!$A:$A,AC337))</f>
        <v/>
      </c>
      <c r="AE337" s="7" t="str">
        <f>IF(AC337=0,"",INDEX(PGR_REGRAS!$T:$T,AC337))</f>
        <v/>
      </c>
      <c r="AF337" s="7" t="str">
        <f>IF(AC337=0,"",INDEX(PGR_REGRAS!$I:$I,AC337))</f>
        <v/>
      </c>
      <c r="AG337" s="7" t="str">
        <f>IF(AC337=0,"",INDEX(PGR_REGRAS!$K:$K,AC337))</f>
        <v/>
      </c>
      <c r="AH337" s="7" t="str">
        <f t="shared" si="86"/>
        <v/>
      </c>
      <c r="AI337" s="7"/>
      <c r="AJ337" s="7"/>
      <c r="AK337" s="7"/>
      <c r="AL337" s="7"/>
      <c r="AM337" s="7"/>
      <c r="AN337" s="7"/>
      <c r="AO337" s="13"/>
      <c r="AP337" s="12"/>
      <c r="AQ337" s="12"/>
      <c r="AR337" s="7" t="str">
        <f>IF(C337="","",IFERROR(INDEX(RASTREADORES!$F:$F,MATCH(C337&amp;"#Principal",RASTREADORES!$Y:$Y,0))&amp;" ("&amp;INDEX(RASTREADORES!$G:$G,MATCH(C337&amp;"#Principal",RASTREADORES!$Y:$Y,0))&amp;")","Sem rastreador principal"))</f>
        <v/>
      </c>
      <c r="AS337" s="7" t="str">
        <f>IF(C337="","",IFERROR(INDEX(RASTREADORES!$H:$H,MATCH(C337&amp;"#Principal",RASTREADORES!$Y:$Y,0)),"—"))</f>
        <v/>
      </c>
      <c r="AT337" s="7" t="str">
        <f>IF(C337="","",IFERROR(INDEX(RASTREADORES!$A:$A,MATCH(C337&amp;"#Redundante",RASTREADORES!$Y:$Y,0)),IFERROR(INDEX(RASTREADORES!$A:$A,MATCH(C337&amp;"#Isca retornável",RASTREADORES!$Y:$Y,0)),IFERROR(INDEX(RASTREADORES!$A:$A,MATCH(C337&amp;"#Isca descartável",RASTREADORES!$Y:$Y,0)),"Nenhum"))))</f>
        <v/>
      </c>
      <c r="AU337" s="7" t="str">
        <f>IF(C337="","",IFERROR(INDEX(RASTREADORES!$L:$L,MATCH(C337&amp;"#Principal",RASTREADORES!$Y:$Y,0)),""))</f>
        <v/>
      </c>
      <c r="AV337" s="7" t="str">
        <f>IF(C337="","",IF(COUNTIFS(ESPELHAMENTOS!$B$2:$B$2000,C337,ESPELHAMENTOS!$O$2:$O$2000,"Sim")&gt;0,"Sim","Não"))</f>
        <v/>
      </c>
      <c r="AW337" s="7" t="str">
        <f>IF(C337="","",COUNTIFS(ESPELHAMENTOS!$B$2:$B$2000,C337,ESPELHAMENTOS!$O$2:$O$2000,"Sim"))</f>
        <v/>
      </c>
      <c r="AX337" s="7" t="str">
        <f>IF(C337="","",IF(COUNTIFS(ESPELHAMENTOS!$B$2:$B$2000,C337,ESPELHAMENTOS!$O$2:$O$2000,"Sim",ESPELHAMENTOS!$E$2:$E$2000,"GR transportadora")&gt;0,"Sim","Não"))</f>
        <v/>
      </c>
      <c r="AY337" s="7" t="str">
        <f>IF(OR(AQ337="",C337=""),"",IFERROR(ROUND((AQ337-SUMPRODUCT(MIN((ESPELHAMENTOS!$C$2:$C$2000=A337)*ESPELHAMENTOS!$H$2:$H$2000+(ESPELHAMENTOS!$C$2:$C$2000&lt;&gt;A337)*99999)))*24,1),""))</f>
        <v/>
      </c>
      <c r="AZ337" s="7" t="str">
        <f ca="1">IF(C337="","",IF(COUNTIFS(CHECKLISTS!$B$2:$B$2000,C337,CHECKLISTS!$AH$2:$AH$2000,"Válido",CHECKLISTS!$AG$2:$AG$2000,"&gt;="&amp;INT(IF(AO337="",TODAY(),AO337)))+COUNTIFS(CHECKLISTS!$B$2:$B$2000,C337,CHECKLISTS!$AH$2:$AH$2000,"Vence &lt;=7d",CHECKLISTS!$AG$2:$AG$2000,"&gt;="&amp;INT(IF(AO337="",TODAY(),AO337)))&gt;0,"Sim","Não"))</f>
        <v/>
      </c>
      <c r="BA337" s="13" t="str">
        <f>IF(C337="","",IF(COUNTIFS(CHECKLISTS!$B$2:$B$2000,C337,CHECKLISTS!$AF$2:$AF$2000,"Aprovado")=0,"",SUMPRODUCT(MAX((CHECKLISTS!$B$2:$B$2000=C337)*CHECKLISTS!$AG$2:$AG$2000))))</f>
        <v/>
      </c>
      <c r="BB337" s="7" t="str">
        <f>IF(A337="","",IF(COUNTIFS(SMP!$B$2:$B$2000,A337,SMP!$I$2:$I$2000,"Liberada")+COUNTIFS(SMP!$B$2:$B$2000,A337,SMP!$I$2:$I$2000,"Em andamento")+COUNTIFS(SMP!$B$2:$B$2000,A337,SMP!$I$2:$I$2000,"Finalizada")&gt;0,"Sim","Não"))</f>
        <v/>
      </c>
      <c r="BC337" s="7" t="str">
        <f>IF(A337="","",IFERROR(INDEX(SMP!$A:$A,MATCH(A337,SMP!$B:$B,0)),"—"))</f>
        <v/>
      </c>
      <c r="BD337" s="7" t="str">
        <f>IF(A337="","",IFERROR(INDEX(SMP!$I:$I,MATCH(A337,SMP!$B:$B,0)),"Não aberta"))</f>
        <v/>
      </c>
      <c r="BE337" s="7" t="str">
        <f>IF(A337="","",IFERROR(INDEX(SMP!$D:$D,MATCH(A337,SMP!$B:$B,0)),""))</f>
        <v/>
      </c>
      <c r="BF337" s="7" t="str">
        <f>IF(A337="","",IF(COUNTIFS(AVERBACOES!$B$2:$B$2000,A337,AVERBACOES!$Q$2:$Q$2000,"Averbado completo")+COUNTIFS(AVERBACOES!$B$2:$B$2000,A337,AVERBACOES!$Q$2:$Q$2000,"Averbado CRT")+COUNTIFS(AVERBACOES!$B$2:$B$2000,A337,AVERBACOES!$Q$2:$Q$2000,"Averbado CT-e")+COUNTIFS(AVERBACOES!$B$2:$B$2000,A337,AVERBACOES!$Q$2:$Q$2000,"Averbado MDF-e")+COUNTIFS(AVERBACOES!$B$2:$B$2000,A337,AVERBACOES!$Q$2:$Q$2000,"Averbado pelo embarcador")&gt;0,"Sim","Não"))</f>
        <v/>
      </c>
      <c r="BG337" s="7" t="str">
        <f>IF(A337="","",IFERROR(INDEX(AVERBACOES!$L:$L,MATCH(A337,AVERBACOES!$B:$B,0)),"—"))</f>
        <v/>
      </c>
      <c r="BH337" s="7"/>
      <c r="BI337" s="7"/>
      <c r="BJ337" s="7"/>
      <c r="BK337" s="7"/>
      <c r="BL337" s="7"/>
      <c r="BM337" s="7">
        <f t="shared" si="87"/>
        <v>0</v>
      </c>
      <c r="BN337" s="7" t="str">
        <f t="shared" si="88"/>
        <v/>
      </c>
      <c r="BO337" s="7" t="str">
        <f t="shared" si="89"/>
        <v/>
      </c>
      <c r="BP337" s="7" t="str">
        <f t="shared" si="90"/>
        <v/>
      </c>
      <c r="BQ337" s="7" t="str">
        <f t="shared" si="91"/>
        <v/>
      </c>
      <c r="BR337" s="12"/>
      <c r="BS337" s="7" t="str">
        <f t="shared" si="92"/>
        <v/>
      </c>
      <c r="BT337" s="7" t="str">
        <f>IF(C337="","",IF(BV337=0,"Sem posição registrada",IFERROR(INDEX(POSICOES!$E:$E,MATCH(C337&amp;"#"&amp;ROUND(BV337*1440,0),POSICOES!$R:$R,0)),"?")))</f>
        <v/>
      </c>
      <c r="BU337" s="7" t="str">
        <f>IF(OR(C337="",BV337=0),"",IFERROR(INDEX(POSICOES!$F:$F,MATCH(C337&amp;"#"&amp;ROUND(BV337*1440,0),POSICOES!$R:$R,0))&amp;"/"&amp;INDEX(POSICOES!$G:$G,MATCH(C337&amp;"#"&amp;ROUND(BV337*1440,0),POSICOES!$R:$R,0))&amp;" - "&amp;INDEX(POSICOES!$H:$H,MATCH(C337&amp;"#"&amp;ROUND(BV337*1440,0),POSICOES!$R:$R,0)),""))</f>
        <v/>
      </c>
      <c r="BV337" s="14">
        <f>IF(C337="",0,SUMPRODUCT(MAX((POSICOES!$C$2:$C$3000=C337)*POSICOES!$B$2:$B$3000)))</f>
        <v>0</v>
      </c>
      <c r="BW337" s="7" t="str">
        <f t="shared" ca="1" si="93"/>
        <v/>
      </c>
      <c r="BX337" s="7" t="str">
        <f t="shared" ca="1" si="94"/>
        <v/>
      </c>
      <c r="BY337" s="12"/>
      <c r="BZ337" s="12"/>
      <c r="CA337" s="7" t="str">
        <f>IF(A337="","",IF(COUNTIFS(FRONTEIRA!$B$2:$B$2000,A337,FRONTEIRA!$AA$2:$AA$2000,"Sim")=0,"",ROUND(SUMIFS(FRONTEIRA!$Y$2:$Y$2000,FRONTEIRA!$B$2:$B$2000,A337,FRONTEIRA!$AA$2:$AA$2000,"Sim"),1)))</f>
        <v/>
      </c>
      <c r="CB337" s="7" t="str">
        <f>IF(A337="","",IFERROR(INDEX(FRONTEIRA!$L:$L,MATCH(A337,FRONTEIRA!$B:$B,0)),""))</f>
        <v/>
      </c>
      <c r="CC337" s="7" t="str">
        <f>IF(A337="","",IF(COUNTIFS(OCORRENCIAS!$B$2:$B$2000,A337,OCORRENCIAS!$Z$2:$Z$2000,"Sim")&gt;0,"Sim","Não"))</f>
        <v/>
      </c>
      <c r="CD337" s="7" t="str">
        <f t="shared" si="95"/>
        <v/>
      </c>
      <c r="CE337" s="7"/>
      <c r="CF337" s="7" t="str">
        <f t="shared" ca="1" si="96"/>
        <v xml:space="preserve">Motorista GR; Motorista seguradora; Veículo GR; Checklist; Espelhamento; SMP; Averbação; </v>
      </c>
      <c r="CG337" s="7" t="str">
        <f t="shared" si="97"/>
        <v/>
      </c>
      <c r="CH337" s="7" t="str">
        <f t="shared" si="98"/>
        <v/>
      </c>
      <c r="CI337" s="7" t="str">
        <f t="shared" si="99"/>
        <v>Não</v>
      </c>
      <c r="CJ337" s="7" t="str">
        <f t="shared" si="100"/>
        <v/>
      </c>
      <c r="CK337" s="7"/>
      <c r="CL337" s="7"/>
      <c r="CM337" s="7"/>
      <c r="CN337" s="12"/>
      <c r="CO337" s="7"/>
      <c r="CP337" s="7" t="str">
        <f t="shared" ca="1" si="101"/>
        <v/>
      </c>
    </row>
    <row r="338" spans="1:94" x14ac:dyDescent="0.25">
      <c r="A338" s="7"/>
      <c r="B338" s="12"/>
      <c r="C338" s="7"/>
      <c r="D338" s="7"/>
      <c r="E338" s="7"/>
      <c r="F338" s="7" t="str">
        <f>IF(C338="","",IFERROR(INDEX(VEICULOS!$C:$C,MATCH(C338,VEICULOS!$A:$A,0)),"?")&amp;IF(D338="",""," + "&amp;IFERROR(INDEX(VEICULOS!$C:$C,MATCH(D338,VEICULOS!$A:$A,0)),"?"))&amp;IF(E338="",""," + "&amp;IFERROR(INDEX(VEICULOS!$C:$C,MATCH(E338,VEICULOS!$A:$A,0)),"?")))</f>
        <v/>
      </c>
      <c r="G338" s="7" t="str">
        <f>IF(C338="","",IFERROR(INDEX(VEICULOS!$I:$I,MATCH(C338,VEICULOS!$A:$A,0)),"Não cadastrado"))</f>
        <v/>
      </c>
      <c r="H338" s="7"/>
      <c r="I338" s="7" t="str">
        <f>IF(H338="","",IFERROR(INDEX(MOTORISTAS!$B:$B,MATCH(H338,MOTORISTAS!$A:$A,0)),"Não cadastrado"))</f>
        <v/>
      </c>
      <c r="J338" s="7"/>
      <c r="K338" s="7"/>
      <c r="L338" s="7" t="str">
        <f>IF(K338="","",IFERROR(INDEX(MOTORISTAS!$B:$B,MATCH(K338,MOTORISTAS!$A:$A,0)),"Não cadastrado"))</f>
        <v/>
      </c>
      <c r="M338" s="7" t="str">
        <f>IF(H338="","",IFERROR(INDEX(MOTORISTAS!$AA:$AA,MATCH(H338,MOTORISTAS!$A:$A,0)),"Não cadastrado"))</f>
        <v/>
      </c>
      <c r="N338" s="7" t="str">
        <f>IF(H338="","",IF(COUNTIFS(CONSULTAS!$C$2:$C$2000,H338,CONSULTAS!$E$2:$E$2000,"GR",CONSULTAS!$S$2:$S$2000,"Sim")&gt;0,"Sim","Não"))</f>
        <v/>
      </c>
      <c r="O338" s="7" t="str">
        <f>IF(H338="","",IFERROR(INDEX(CONSULTAS!$L:$L,MATCH(H338&amp;"#GR",CONSULTAS!$T:$T,0)),"—"))</f>
        <v/>
      </c>
      <c r="P338" s="13" t="str">
        <f>IF(H338="","",IFERROR(INDEX(CONSULTAS!$Q:$Q,MATCH(H338&amp;"#GR",CONSULTAS!$T:$T,0)),""))</f>
        <v/>
      </c>
      <c r="Q338" s="7" t="str">
        <f>IF(H338="","",IF(COUNTIFS(CONSULTAS!$C$2:$C$2000,H338,CONSULTAS!$E$2:$E$2000,"Seguradora",CONSULTAS!$S$2:$S$2000,"Sim")&gt;0,"Sim","Não"))</f>
        <v/>
      </c>
      <c r="R338" s="7" t="str">
        <f>IF(H338="","",IFERROR(INDEX(CONSULTAS!$L:$L,MATCH(H338&amp;"#Seguradora",CONSULTAS!$T:$T,0)),"—"))</f>
        <v/>
      </c>
      <c r="S338" s="13" t="str">
        <f>IF(H338="","",IFERROR(INDEX(CONSULTAS!$Q:$Q,MATCH(H338&amp;"#Seguradora",CONSULTAS!$T:$T,0)),""))</f>
        <v/>
      </c>
      <c r="T338" s="10" t="str">
        <f>IF(H338="","",IFERROR(INDEX(CONSULTAS!$N:$N,MATCH(H338&amp;"#GR",CONSULTAS!$T:$T,0)),""))</f>
        <v/>
      </c>
      <c r="U338" s="7" t="str">
        <f>IF(K338="","N/A",IF(AND(COUNTIFS(CONSULTAS!$C$2:$C$2000,K338,CONSULTAS!$E$2:$E$2000,"GR",CONSULTAS!$S$2:$S$2000,"Sim")&gt;0,COUNTIFS(CONSULTAS!$C$2:$C$2000,K338,CONSULTAS!$E$2:$E$2000,"Seguradora",CONSULTAS!$S$2:$S$2000,"Sim")&gt;0),"Sim","Não"))</f>
        <v>N/A</v>
      </c>
      <c r="V338" s="7" t="str">
        <f>IF(C338="","",IFERROR(INDEX(VEICULOS!$X:$X,MATCH(C338,VEICULOS!$A:$A,0)),"Não"))</f>
        <v/>
      </c>
      <c r="W338" s="7"/>
      <c r="X338" s="7"/>
      <c r="Y338" s="7"/>
      <c r="Z338" s="10"/>
      <c r="AA338" s="7"/>
      <c r="AB338" s="10" t="str">
        <f t="shared" si="85"/>
        <v/>
      </c>
      <c r="AC338" s="7">
        <f>IF(OR(Y338="",AB338=""),0,SUMPRODUCT((PGR_REGRAS!$C$2:$C$61=Y338)*(PGR_REGRAS!$D$2:$D$61&lt;=AB338)*(PGR_REGRAS!$E$2:$E$61&gt;=AB338)*(PGR_REGRAS!$C$2:$C$61&lt;&gt;"")*ROW(PGR_REGRAS!$C$2:$C$61)))</f>
        <v>0</v>
      </c>
      <c r="AD338" s="7" t="str">
        <f>IF(AC338=0,IF(Y338="","","Sem regra - consultar seguradora"),INDEX(PGR_REGRAS!$A:$A,AC338))</f>
        <v/>
      </c>
      <c r="AE338" s="7" t="str">
        <f>IF(AC338=0,"",INDEX(PGR_REGRAS!$T:$T,AC338))</f>
        <v/>
      </c>
      <c r="AF338" s="7" t="str">
        <f>IF(AC338=0,"",INDEX(PGR_REGRAS!$I:$I,AC338))</f>
        <v/>
      </c>
      <c r="AG338" s="7" t="str">
        <f>IF(AC338=0,"",INDEX(PGR_REGRAS!$K:$K,AC338))</f>
        <v/>
      </c>
      <c r="AH338" s="7" t="str">
        <f t="shared" si="86"/>
        <v/>
      </c>
      <c r="AI338" s="7"/>
      <c r="AJ338" s="7"/>
      <c r="AK338" s="7"/>
      <c r="AL338" s="7"/>
      <c r="AM338" s="7"/>
      <c r="AN338" s="7"/>
      <c r="AO338" s="13"/>
      <c r="AP338" s="12"/>
      <c r="AQ338" s="12"/>
      <c r="AR338" s="7" t="str">
        <f>IF(C338="","",IFERROR(INDEX(RASTREADORES!$F:$F,MATCH(C338&amp;"#Principal",RASTREADORES!$Y:$Y,0))&amp;" ("&amp;INDEX(RASTREADORES!$G:$G,MATCH(C338&amp;"#Principal",RASTREADORES!$Y:$Y,0))&amp;")","Sem rastreador principal"))</f>
        <v/>
      </c>
      <c r="AS338" s="7" t="str">
        <f>IF(C338="","",IFERROR(INDEX(RASTREADORES!$H:$H,MATCH(C338&amp;"#Principal",RASTREADORES!$Y:$Y,0)),"—"))</f>
        <v/>
      </c>
      <c r="AT338" s="7" t="str">
        <f>IF(C338="","",IFERROR(INDEX(RASTREADORES!$A:$A,MATCH(C338&amp;"#Redundante",RASTREADORES!$Y:$Y,0)),IFERROR(INDEX(RASTREADORES!$A:$A,MATCH(C338&amp;"#Isca retornável",RASTREADORES!$Y:$Y,0)),IFERROR(INDEX(RASTREADORES!$A:$A,MATCH(C338&amp;"#Isca descartável",RASTREADORES!$Y:$Y,0)),"Nenhum"))))</f>
        <v/>
      </c>
      <c r="AU338" s="7" t="str">
        <f>IF(C338="","",IFERROR(INDEX(RASTREADORES!$L:$L,MATCH(C338&amp;"#Principal",RASTREADORES!$Y:$Y,0)),""))</f>
        <v/>
      </c>
      <c r="AV338" s="7" t="str">
        <f>IF(C338="","",IF(COUNTIFS(ESPELHAMENTOS!$B$2:$B$2000,C338,ESPELHAMENTOS!$O$2:$O$2000,"Sim")&gt;0,"Sim","Não"))</f>
        <v/>
      </c>
      <c r="AW338" s="7" t="str">
        <f>IF(C338="","",COUNTIFS(ESPELHAMENTOS!$B$2:$B$2000,C338,ESPELHAMENTOS!$O$2:$O$2000,"Sim"))</f>
        <v/>
      </c>
      <c r="AX338" s="7" t="str">
        <f>IF(C338="","",IF(COUNTIFS(ESPELHAMENTOS!$B$2:$B$2000,C338,ESPELHAMENTOS!$O$2:$O$2000,"Sim",ESPELHAMENTOS!$E$2:$E$2000,"GR transportadora")&gt;0,"Sim","Não"))</f>
        <v/>
      </c>
      <c r="AY338" s="7" t="str">
        <f>IF(OR(AQ338="",C338=""),"",IFERROR(ROUND((AQ338-SUMPRODUCT(MIN((ESPELHAMENTOS!$C$2:$C$2000=A338)*ESPELHAMENTOS!$H$2:$H$2000+(ESPELHAMENTOS!$C$2:$C$2000&lt;&gt;A338)*99999)))*24,1),""))</f>
        <v/>
      </c>
      <c r="AZ338" s="7" t="str">
        <f ca="1">IF(C338="","",IF(COUNTIFS(CHECKLISTS!$B$2:$B$2000,C338,CHECKLISTS!$AH$2:$AH$2000,"Válido",CHECKLISTS!$AG$2:$AG$2000,"&gt;="&amp;INT(IF(AO338="",TODAY(),AO338)))+COUNTIFS(CHECKLISTS!$B$2:$B$2000,C338,CHECKLISTS!$AH$2:$AH$2000,"Vence &lt;=7d",CHECKLISTS!$AG$2:$AG$2000,"&gt;="&amp;INT(IF(AO338="",TODAY(),AO338)))&gt;0,"Sim","Não"))</f>
        <v/>
      </c>
      <c r="BA338" s="13" t="str">
        <f>IF(C338="","",IF(COUNTIFS(CHECKLISTS!$B$2:$B$2000,C338,CHECKLISTS!$AF$2:$AF$2000,"Aprovado")=0,"",SUMPRODUCT(MAX((CHECKLISTS!$B$2:$B$2000=C338)*CHECKLISTS!$AG$2:$AG$2000))))</f>
        <v/>
      </c>
      <c r="BB338" s="7" t="str">
        <f>IF(A338="","",IF(COUNTIFS(SMP!$B$2:$B$2000,A338,SMP!$I$2:$I$2000,"Liberada")+COUNTIFS(SMP!$B$2:$B$2000,A338,SMP!$I$2:$I$2000,"Em andamento")+COUNTIFS(SMP!$B$2:$B$2000,A338,SMP!$I$2:$I$2000,"Finalizada")&gt;0,"Sim","Não"))</f>
        <v/>
      </c>
      <c r="BC338" s="7" t="str">
        <f>IF(A338="","",IFERROR(INDEX(SMP!$A:$A,MATCH(A338,SMP!$B:$B,0)),"—"))</f>
        <v/>
      </c>
      <c r="BD338" s="7" t="str">
        <f>IF(A338="","",IFERROR(INDEX(SMP!$I:$I,MATCH(A338,SMP!$B:$B,0)),"Não aberta"))</f>
        <v/>
      </c>
      <c r="BE338" s="7" t="str">
        <f>IF(A338="","",IFERROR(INDEX(SMP!$D:$D,MATCH(A338,SMP!$B:$B,0)),""))</f>
        <v/>
      </c>
      <c r="BF338" s="7" t="str">
        <f>IF(A338="","",IF(COUNTIFS(AVERBACOES!$B$2:$B$2000,A338,AVERBACOES!$Q$2:$Q$2000,"Averbado completo")+COUNTIFS(AVERBACOES!$B$2:$B$2000,A338,AVERBACOES!$Q$2:$Q$2000,"Averbado CRT")+COUNTIFS(AVERBACOES!$B$2:$B$2000,A338,AVERBACOES!$Q$2:$Q$2000,"Averbado CT-e")+COUNTIFS(AVERBACOES!$B$2:$B$2000,A338,AVERBACOES!$Q$2:$Q$2000,"Averbado MDF-e")+COUNTIFS(AVERBACOES!$B$2:$B$2000,A338,AVERBACOES!$Q$2:$Q$2000,"Averbado pelo embarcador")&gt;0,"Sim","Não"))</f>
        <v/>
      </c>
      <c r="BG338" s="7" t="str">
        <f>IF(A338="","",IFERROR(INDEX(AVERBACOES!$L:$L,MATCH(A338,AVERBACOES!$B:$B,0)),"—"))</f>
        <v/>
      </c>
      <c r="BH338" s="7"/>
      <c r="BI338" s="7"/>
      <c r="BJ338" s="7"/>
      <c r="BK338" s="7"/>
      <c r="BL338" s="7"/>
      <c r="BM338" s="7">
        <f t="shared" si="87"/>
        <v>0</v>
      </c>
      <c r="BN338" s="7" t="str">
        <f t="shared" si="88"/>
        <v/>
      </c>
      <c r="BO338" s="7" t="str">
        <f t="shared" si="89"/>
        <v/>
      </c>
      <c r="BP338" s="7" t="str">
        <f t="shared" si="90"/>
        <v/>
      </c>
      <c r="BQ338" s="7" t="str">
        <f t="shared" si="91"/>
        <v/>
      </c>
      <c r="BR338" s="12"/>
      <c r="BS338" s="7" t="str">
        <f t="shared" si="92"/>
        <v/>
      </c>
      <c r="BT338" s="7" t="str">
        <f>IF(C338="","",IF(BV338=0,"Sem posição registrada",IFERROR(INDEX(POSICOES!$E:$E,MATCH(C338&amp;"#"&amp;ROUND(BV338*1440,0),POSICOES!$R:$R,0)),"?")))</f>
        <v/>
      </c>
      <c r="BU338" s="7" t="str">
        <f>IF(OR(C338="",BV338=0),"",IFERROR(INDEX(POSICOES!$F:$F,MATCH(C338&amp;"#"&amp;ROUND(BV338*1440,0),POSICOES!$R:$R,0))&amp;"/"&amp;INDEX(POSICOES!$G:$G,MATCH(C338&amp;"#"&amp;ROUND(BV338*1440,0),POSICOES!$R:$R,0))&amp;" - "&amp;INDEX(POSICOES!$H:$H,MATCH(C338&amp;"#"&amp;ROUND(BV338*1440,0),POSICOES!$R:$R,0)),""))</f>
        <v/>
      </c>
      <c r="BV338" s="14">
        <f>IF(C338="",0,SUMPRODUCT(MAX((POSICOES!$C$2:$C$3000=C338)*POSICOES!$B$2:$B$3000)))</f>
        <v>0</v>
      </c>
      <c r="BW338" s="7" t="str">
        <f t="shared" ca="1" si="93"/>
        <v/>
      </c>
      <c r="BX338" s="7" t="str">
        <f t="shared" ca="1" si="94"/>
        <v/>
      </c>
      <c r="BY338" s="12"/>
      <c r="BZ338" s="12"/>
      <c r="CA338" s="7" t="str">
        <f>IF(A338="","",IF(COUNTIFS(FRONTEIRA!$B$2:$B$2000,A338,FRONTEIRA!$AA$2:$AA$2000,"Sim")=0,"",ROUND(SUMIFS(FRONTEIRA!$Y$2:$Y$2000,FRONTEIRA!$B$2:$B$2000,A338,FRONTEIRA!$AA$2:$AA$2000,"Sim"),1)))</f>
        <v/>
      </c>
      <c r="CB338" s="7" t="str">
        <f>IF(A338="","",IFERROR(INDEX(FRONTEIRA!$L:$L,MATCH(A338,FRONTEIRA!$B:$B,0)),""))</f>
        <v/>
      </c>
      <c r="CC338" s="7" t="str">
        <f>IF(A338="","",IF(COUNTIFS(OCORRENCIAS!$B$2:$B$2000,A338,OCORRENCIAS!$Z$2:$Z$2000,"Sim")&gt;0,"Sim","Não"))</f>
        <v/>
      </c>
      <c r="CD338" s="7" t="str">
        <f t="shared" si="95"/>
        <v/>
      </c>
      <c r="CE338" s="7"/>
      <c r="CF338" s="7" t="str">
        <f t="shared" ca="1" si="96"/>
        <v xml:space="preserve">Motorista GR; Motorista seguradora; Veículo GR; Checklist; Espelhamento; SMP; Averbação; </v>
      </c>
      <c r="CG338" s="7" t="str">
        <f t="shared" si="97"/>
        <v/>
      </c>
      <c r="CH338" s="7" t="str">
        <f t="shared" si="98"/>
        <v/>
      </c>
      <c r="CI338" s="7" t="str">
        <f t="shared" si="99"/>
        <v>Não</v>
      </c>
      <c r="CJ338" s="7" t="str">
        <f t="shared" si="100"/>
        <v/>
      </c>
      <c r="CK338" s="7"/>
      <c r="CL338" s="7"/>
      <c r="CM338" s="7"/>
      <c r="CN338" s="12"/>
      <c r="CO338" s="7"/>
      <c r="CP338" s="7" t="str">
        <f t="shared" ca="1" si="101"/>
        <v/>
      </c>
    </row>
    <row r="339" spans="1:94" x14ac:dyDescent="0.25">
      <c r="A339" s="7"/>
      <c r="B339" s="12"/>
      <c r="C339" s="7"/>
      <c r="D339" s="7"/>
      <c r="E339" s="7"/>
      <c r="F339" s="7" t="str">
        <f>IF(C339="","",IFERROR(INDEX(VEICULOS!$C:$C,MATCH(C339,VEICULOS!$A:$A,0)),"?")&amp;IF(D339="",""," + "&amp;IFERROR(INDEX(VEICULOS!$C:$C,MATCH(D339,VEICULOS!$A:$A,0)),"?"))&amp;IF(E339="",""," + "&amp;IFERROR(INDEX(VEICULOS!$C:$C,MATCH(E339,VEICULOS!$A:$A,0)),"?")))</f>
        <v/>
      </c>
      <c r="G339" s="7" t="str">
        <f>IF(C339="","",IFERROR(INDEX(VEICULOS!$I:$I,MATCH(C339,VEICULOS!$A:$A,0)),"Não cadastrado"))</f>
        <v/>
      </c>
      <c r="H339" s="7"/>
      <c r="I339" s="7" t="str">
        <f>IF(H339="","",IFERROR(INDEX(MOTORISTAS!$B:$B,MATCH(H339,MOTORISTAS!$A:$A,0)),"Não cadastrado"))</f>
        <v/>
      </c>
      <c r="J339" s="7"/>
      <c r="K339" s="7"/>
      <c r="L339" s="7" t="str">
        <f>IF(K339="","",IFERROR(INDEX(MOTORISTAS!$B:$B,MATCH(K339,MOTORISTAS!$A:$A,0)),"Não cadastrado"))</f>
        <v/>
      </c>
      <c r="M339" s="7" t="str">
        <f>IF(H339="","",IFERROR(INDEX(MOTORISTAS!$AA:$AA,MATCH(H339,MOTORISTAS!$A:$A,0)),"Não cadastrado"))</f>
        <v/>
      </c>
      <c r="N339" s="7" t="str">
        <f>IF(H339="","",IF(COUNTIFS(CONSULTAS!$C$2:$C$2000,H339,CONSULTAS!$E$2:$E$2000,"GR",CONSULTAS!$S$2:$S$2000,"Sim")&gt;0,"Sim","Não"))</f>
        <v/>
      </c>
      <c r="O339" s="7" t="str">
        <f>IF(H339="","",IFERROR(INDEX(CONSULTAS!$L:$L,MATCH(H339&amp;"#GR",CONSULTAS!$T:$T,0)),"—"))</f>
        <v/>
      </c>
      <c r="P339" s="13" t="str">
        <f>IF(H339="","",IFERROR(INDEX(CONSULTAS!$Q:$Q,MATCH(H339&amp;"#GR",CONSULTAS!$T:$T,0)),""))</f>
        <v/>
      </c>
      <c r="Q339" s="7" t="str">
        <f>IF(H339="","",IF(COUNTIFS(CONSULTAS!$C$2:$C$2000,H339,CONSULTAS!$E$2:$E$2000,"Seguradora",CONSULTAS!$S$2:$S$2000,"Sim")&gt;0,"Sim","Não"))</f>
        <v/>
      </c>
      <c r="R339" s="7" t="str">
        <f>IF(H339="","",IFERROR(INDEX(CONSULTAS!$L:$L,MATCH(H339&amp;"#Seguradora",CONSULTAS!$T:$T,0)),"—"))</f>
        <v/>
      </c>
      <c r="S339" s="13" t="str">
        <f>IF(H339="","",IFERROR(INDEX(CONSULTAS!$Q:$Q,MATCH(H339&amp;"#Seguradora",CONSULTAS!$T:$T,0)),""))</f>
        <v/>
      </c>
      <c r="T339" s="10" t="str">
        <f>IF(H339="","",IFERROR(INDEX(CONSULTAS!$N:$N,MATCH(H339&amp;"#GR",CONSULTAS!$T:$T,0)),""))</f>
        <v/>
      </c>
      <c r="U339" s="7" t="str">
        <f>IF(K339="","N/A",IF(AND(COUNTIFS(CONSULTAS!$C$2:$C$2000,K339,CONSULTAS!$E$2:$E$2000,"GR",CONSULTAS!$S$2:$S$2000,"Sim")&gt;0,COUNTIFS(CONSULTAS!$C$2:$C$2000,K339,CONSULTAS!$E$2:$E$2000,"Seguradora",CONSULTAS!$S$2:$S$2000,"Sim")&gt;0),"Sim","Não"))</f>
        <v>N/A</v>
      </c>
      <c r="V339" s="7" t="str">
        <f>IF(C339="","",IFERROR(INDEX(VEICULOS!$X:$X,MATCH(C339,VEICULOS!$A:$A,0)),"Não"))</f>
        <v/>
      </c>
      <c r="W339" s="7"/>
      <c r="X339" s="7"/>
      <c r="Y339" s="7"/>
      <c r="Z339" s="10"/>
      <c r="AA339" s="7"/>
      <c r="AB339" s="10" t="str">
        <f t="shared" si="85"/>
        <v/>
      </c>
      <c r="AC339" s="7">
        <f>IF(OR(Y339="",AB339=""),0,SUMPRODUCT((PGR_REGRAS!$C$2:$C$61=Y339)*(PGR_REGRAS!$D$2:$D$61&lt;=AB339)*(PGR_REGRAS!$E$2:$E$61&gt;=AB339)*(PGR_REGRAS!$C$2:$C$61&lt;&gt;"")*ROW(PGR_REGRAS!$C$2:$C$61)))</f>
        <v>0</v>
      </c>
      <c r="AD339" s="7" t="str">
        <f>IF(AC339=0,IF(Y339="","","Sem regra - consultar seguradora"),INDEX(PGR_REGRAS!$A:$A,AC339))</f>
        <v/>
      </c>
      <c r="AE339" s="7" t="str">
        <f>IF(AC339=0,"",INDEX(PGR_REGRAS!$T:$T,AC339))</f>
        <v/>
      </c>
      <c r="AF339" s="7" t="str">
        <f>IF(AC339=0,"",INDEX(PGR_REGRAS!$I:$I,AC339))</f>
        <v/>
      </c>
      <c r="AG339" s="7" t="str">
        <f>IF(AC339=0,"",INDEX(PGR_REGRAS!$K:$K,AC339))</f>
        <v/>
      </c>
      <c r="AH339" s="7" t="str">
        <f t="shared" si="86"/>
        <v/>
      </c>
      <c r="AI339" s="7"/>
      <c r="AJ339" s="7"/>
      <c r="AK339" s="7"/>
      <c r="AL339" s="7"/>
      <c r="AM339" s="7"/>
      <c r="AN339" s="7"/>
      <c r="AO339" s="13"/>
      <c r="AP339" s="12"/>
      <c r="AQ339" s="12"/>
      <c r="AR339" s="7" t="str">
        <f>IF(C339="","",IFERROR(INDEX(RASTREADORES!$F:$F,MATCH(C339&amp;"#Principal",RASTREADORES!$Y:$Y,0))&amp;" ("&amp;INDEX(RASTREADORES!$G:$G,MATCH(C339&amp;"#Principal",RASTREADORES!$Y:$Y,0))&amp;")","Sem rastreador principal"))</f>
        <v/>
      </c>
      <c r="AS339" s="7" t="str">
        <f>IF(C339="","",IFERROR(INDEX(RASTREADORES!$H:$H,MATCH(C339&amp;"#Principal",RASTREADORES!$Y:$Y,0)),"—"))</f>
        <v/>
      </c>
      <c r="AT339" s="7" t="str">
        <f>IF(C339="","",IFERROR(INDEX(RASTREADORES!$A:$A,MATCH(C339&amp;"#Redundante",RASTREADORES!$Y:$Y,0)),IFERROR(INDEX(RASTREADORES!$A:$A,MATCH(C339&amp;"#Isca retornável",RASTREADORES!$Y:$Y,0)),IFERROR(INDEX(RASTREADORES!$A:$A,MATCH(C339&amp;"#Isca descartável",RASTREADORES!$Y:$Y,0)),"Nenhum"))))</f>
        <v/>
      </c>
      <c r="AU339" s="7" t="str">
        <f>IF(C339="","",IFERROR(INDEX(RASTREADORES!$L:$L,MATCH(C339&amp;"#Principal",RASTREADORES!$Y:$Y,0)),""))</f>
        <v/>
      </c>
      <c r="AV339" s="7" t="str">
        <f>IF(C339="","",IF(COUNTIFS(ESPELHAMENTOS!$B$2:$B$2000,C339,ESPELHAMENTOS!$O$2:$O$2000,"Sim")&gt;0,"Sim","Não"))</f>
        <v/>
      </c>
      <c r="AW339" s="7" t="str">
        <f>IF(C339="","",COUNTIFS(ESPELHAMENTOS!$B$2:$B$2000,C339,ESPELHAMENTOS!$O$2:$O$2000,"Sim"))</f>
        <v/>
      </c>
      <c r="AX339" s="7" t="str">
        <f>IF(C339="","",IF(COUNTIFS(ESPELHAMENTOS!$B$2:$B$2000,C339,ESPELHAMENTOS!$O$2:$O$2000,"Sim",ESPELHAMENTOS!$E$2:$E$2000,"GR transportadora")&gt;0,"Sim","Não"))</f>
        <v/>
      </c>
      <c r="AY339" s="7" t="str">
        <f>IF(OR(AQ339="",C339=""),"",IFERROR(ROUND((AQ339-SUMPRODUCT(MIN((ESPELHAMENTOS!$C$2:$C$2000=A339)*ESPELHAMENTOS!$H$2:$H$2000+(ESPELHAMENTOS!$C$2:$C$2000&lt;&gt;A339)*99999)))*24,1),""))</f>
        <v/>
      </c>
      <c r="AZ339" s="7" t="str">
        <f ca="1">IF(C339="","",IF(COUNTIFS(CHECKLISTS!$B$2:$B$2000,C339,CHECKLISTS!$AH$2:$AH$2000,"Válido",CHECKLISTS!$AG$2:$AG$2000,"&gt;="&amp;INT(IF(AO339="",TODAY(),AO339)))+COUNTIFS(CHECKLISTS!$B$2:$B$2000,C339,CHECKLISTS!$AH$2:$AH$2000,"Vence &lt;=7d",CHECKLISTS!$AG$2:$AG$2000,"&gt;="&amp;INT(IF(AO339="",TODAY(),AO339)))&gt;0,"Sim","Não"))</f>
        <v/>
      </c>
      <c r="BA339" s="13" t="str">
        <f>IF(C339="","",IF(COUNTIFS(CHECKLISTS!$B$2:$B$2000,C339,CHECKLISTS!$AF$2:$AF$2000,"Aprovado")=0,"",SUMPRODUCT(MAX((CHECKLISTS!$B$2:$B$2000=C339)*CHECKLISTS!$AG$2:$AG$2000))))</f>
        <v/>
      </c>
      <c r="BB339" s="7" t="str">
        <f>IF(A339="","",IF(COUNTIFS(SMP!$B$2:$B$2000,A339,SMP!$I$2:$I$2000,"Liberada")+COUNTIFS(SMP!$B$2:$B$2000,A339,SMP!$I$2:$I$2000,"Em andamento")+COUNTIFS(SMP!$B$2:$B$2000,A339,SMP!$I$2:$I$2000,"Finalizada")&gt;0,"Sim","Não"))</f>
        <v/>
      </c>
      <c r="BC339" s="7" t="str">
        <f>IF(A339="","",IFERROR(INDEX(SMP!$A:$A,MATCH(A339,SMP!$B:$B,0)),"—"))</f>
        <v/>
      </c>
      <c r="BD339" s="7" t="str">
        <f>IF(A339="","",IFERROR(INDEX(SMP!$I:$I,MATCH(A339,SMP!$B:$B,0)),"Não aberta"))</f>
        <v/>
      </c>
      <c r="BE339" s="7" t="str">
        <f>IF(A339="","",IFERROR(INDEX(SMP!$D:$D,MATCH(A339,SMP!$B:$B,0)),""))</f>
        <v/>
      </c>
      <c r="BF339" s="7" t="str">
        <f>IF(A339="","",IF(COUNTIFS(AVERBACOES!$B$2:$B$2000,A339,AVERBACOES!$Q$2:$Q$2000,"Averbado completo")+COUNTIFS(AVERBACOES!$B$2:$B$2000,A339,AVERBACOES!$Q$2:$Q$2000,"Averbado CRT")+COUNTIFS(AVERBACOES!$B$2:$B$2000,A339,AVERBACOES!$Q$2:$Q$2000,"Averbado CT-e")+COUNTIFS(AVERBACOES!$B$2:$B$2000,A339,AVERBACOES!$Q$2:$Q$2000,"Averbado MDF-e")+COUNTIFS(AVERBACOES!$B$2:$B$2000,A339,AVERBACOES!$Q$2:$Q$2000,"Averbado pelo embarcador")&gt;0,"Sim","Não"))</f>
        <v/>
      </c>
      <c r="BG339" s="7" t="str">
        <f>IF(A339="","",IFERROR(INDEX(AVERBACOES!$L:$L,MATCH(A339,AVERBACOES!$B:$B,0)),"—"))</f>
        <v/>
      </c>
      <c r="BH339" s="7"/>
      <c r="BI339" s="7"/>
      <c r="BJ339" s="7"/>
      <c r="BK339" s="7"/>
      <c r="BL339" s="7"/>
      <c r="BM339" s="7">
        <f t="shared" si="87"/>
        <v>0</v>
      </c>
      <c r="BN339" s="7" t="str">
        <f t="shared" si="88"/>
        <v/>
      </c>
      <c r="BO339" s="7" t="str">
        <f t="shared" si="89"/>
        <v/>
      </c>
      <c r="BP339" s="7" t="str">
        <f t="shared" si="90"/>
        <v/>
      </c>
      <c r="BQ339" s="7" t="str">
        <f t="shared" si="91"/>
        <v/>
      </c>
      <c r="BR339" s="12"/>
      <c r="BS339" s="7" t="str">
        <f t="shared" si="92"/>
        <v/>
      </c>
      <c r="BT339" s="7" t="str">
        <f>IF(C339="","",IF(BV339=0,"Sem posição registrada",IFERROR(INDEX(POSICOES!$E:$E,MATCH(C339&amp;"#"&amp;ROUND(BV339*1440,0),POSICOES!$R:$R,0)),"?")))</f>
        <v/>
      </c>
      <c r="BU339" s="7" t="str">
        <f>IF(OR(C339="",BV339=0),"",IFERROR(INDEX(POSICOES!$F:$F,MATCH(C339&amp;"#"&amp;ROUND(BV339*1440,0),POSICOES!$R:$R,0))&amp;"/"&amp;INDEX(POSICOES!$G:$G,MATCH(C339&amp;"#"&amp;ROUND(BV339*1440,0),POSICOES!$R:$R,0))&amp;" - "&amp;INDEX(POSICOES!$H:$H,MATCH(C339&amp;"#"&amp;ROUND(BV339*1440,0),POSICOES!$R:$R,0)),""))</f>
        <v/>
      </c>
      <c r="BV339" s="14">
        <f>IF(C339="",0,SUMPRODUCT(MAX((POSICOES!$C$2:$C$3000=C339)*POSICOES!$B$2:$B$3000)))</f>
        <v>0</v>
      </c>
      <c r="BW339" s="7" t="str">
        <f t="shared" ca="1" si="93"/>
        <v/>
      </c>
      <c r="BX339" s="7" t="str">
        <f t="shared" ca="1" si="94"/>
        <v/>
      </c>
      <c r="BY339" s="12"/>
      <c r="BZ339" s="12"/>
      <c r="CA339" s="7" t="str">
        <f>IF(A339="","",IF(COUNTIFS(FRONTEIRA!$B$2:$B$2000,A339,FRONTEIRA!$AA$2:$AA$2000,"Sim")=0,"",ROUND(SUMIFS(FRONTEIRA!$Y$2:$Y$2000,FRONTEIRA!$B$2:$B$2000,A339,FRONTEIRA!$AA$2:$AA$2000,"Sim"),1)))</f>
        <v/>
      </c>
      <c r="CB339" s="7" t="str">
        <f>IF(A339="","",IFERROR(INDEX(FRONTEIRA!$L:$L,MATCH(A339,FRONTEIRA!$B:$B,0)),""))</f>
        <v/>
      </c>
      <c r="CC339" s="7" t="str">
        <f>IF(A339="","",IF(COUNTIFS(OCORRENCIAS!$B$2:$B$2000,A339,OCORRENCIAS!$Z$2:$Z$2000,"Sim")&gt;0,"Sim","Não"))</f>
        <v/>
      </c>
      <c r="CD339" s="7" t="str">
        <f t="shared" si="95"/>
        <v/>
      </c>
      <c r="CE339" s="7"/>
      <c r="CF339" s="7" t="str">
        <f t="shared" ca="1" si="96"/>
        <v xml:space="preserve">Motorista GR; Motorista seguradora; Veículo GR; Checklist; Espelhamento; SMP; Averbação; </v>
      </c>
      <c r="CG339" s="7" t="str">
        <f t="shared" si="97"/>
        <v/>
      </c>
      <c r="CH339" s="7" t="str">
        <f t="shared" si="98"/>
        <v/>
      </c>
      <c r="CI339" s="7" t="str">
        <f t="shared" si="99"/>
        <v>Não</v>
      </c>
      <c r="CJ339" s="7" t="str">
        <f t="shared" si="100"/>
        <v/>
      </c>
      <c r="CK339" s="7"/>
      <c r="CL339" s="7"/>
      <c r="CM339" s="7"/>
      <c r="CN339" s="12"/>
      <c r="CO339" s="7"/>
      <c r="CP339" s="7" t="str">
        <f t="shared" ca="1" si="101"/>
        <v/>
      </c>
    </row>
    <row r="340" spans="1:94" x14ac:dyDescent="0.25">
      <c r="A340" s="7"/>
      <c r="B340" s="12"/>
      <c r="C340" s="7"/>
      <c r="D340" s="7"/>
      <c r="E340" s="7"/>
      <c r="F340" s="7" t="str">
        <f>IF(C340="","",IFERROR(INDEX(VEICULOS!$C:$C,MATCH(C340,VEICULOS!$A:$A,0)),"?")&amp;IF(D340="",""," + "&amp;IFERROR(INDEX(VEICULOS!$C:$C,MATCH(D340,VEICULOS!$A:$A,0)),"?"))&amp;IF(E340="",""," + "&amp;IFERROR(INDEX(VEICULOS!$C:$C,MATCH(E340,VEICULOS!$A:$A,0)),"?")))</f>
        <v/>
      </c>
      <c r="G340" s="7" t="str">
        <f>IF(C340="","",IFERROR(INDEX(VEICULOS!$I:$I,MATCH(C340,VEICULOS!$A:$A,0)),"Não cadastrado"))</f>
        <v/>
      </c>
      <c r="H340" s="7"/>
      <c r="I340" s="7" t="str">
        <f>IF(H340="","",IFERROR(INDEX(MOTORISTAS!$B:$B,MATCH(H340,MOTORISTAS!$A:$A,0)),"Não cadastrado"))</f>
        <v/>
      </c>
      <c r="J340" s="7"/>
      <c r="K340" s="7"/>
      <c r="L340" s="7" t="str">
        <f>IF(K340="","",IFERROR(INDEX(MOTORISTAS!$B:$B,MATCH(K340,MOTORISTAS!$A:$A,0)),"Não cadastrado"))</f>
        <v/>
      </c>
      <c r="M340" s="7" t="str">
        <f>IF(H340="","",IFERROR(INDEX(MOTORISTAS!$AA:$AA,MATCH(H340,MOTORISTAS!$A:$A,0)),"Não cadastrado"))</f>
        <v/>
      </c>
      <c r="N340" s="7" t="str">
        <f>IF(H340="","",IF(COUNTIFS(CONSULTAS!$C$2:$C$2000,H340,CONSULTAS!$E$2:$E$2000,"GR",CONSULTAS!$S$2:$S$2000,"Sim")&gt;0,"Sim","Não"))</f>
        <v/>
      </c>
      <c r="O340" s="7" t="str">
        <f>IF(H340="","",IFERROR(INDEX(CONSULTAS!$L:$L,MATCH(H340&amp;"#GR",CONSULTAS!$T:$T,0)),"—"))</f>
        <v/>
      </c>
      <c r="P340" s="13" t="str">
        <f>IF(H340="","",IFERROR(INDEX(CONSULTAS!$Q:$Q,MATCH(H340&amp;"#GR",CONSULTAS!$T:$T,0)),""))</f>
        <v/>
      </c>
      <c r="Q340" s="7" t="str">
        <f>IF(H340="","",IF(COUNTIFS(CONSULTAS!$C$2:$C$2000,H340,CONSULTAS!$E$2:$E$2000,"Seguradora",CONSULTAS!$S$2:$S$2000,"Sim")&gt;0,"Sim","Não"))</f>
        <v/>
      </c>
      <c r="R340" s="7" t="str">
        <f>IF(H340="","",IFERROR(INDEX(CONSULTAS!$L:$L,MATCH(H340&amp;"#Seguradora",CONSULTAS!$T:$T,0)),"—"))</f>
        <v/>
      </c>
      <c r="S340" s="13" t="str">
        <f>IF(H340="","",IFERROR(INDEX(CONSULTAS!$Q:$Q,MATCH(H340&amp;"#Seguradora",CONSULTAS!$T:$T,0)),""))</f>
        <v/>
      </c>
      <c r="T340" s="10" t="str">
        <f>IF(H340="","",IFERROR(INDEX(CONSULTAS!$N:$N,MATCH(H340&amp;"#GR",CONSULTAS!$T:$T,0)),""))</f>
        <v/>
      </c>
      <c r="U340" s="7" t="str">
        <f>IF(K340="","N/A",IF(AND(COUNTIFS(CONSULTAS!$C$2:$C$2000,K340,CONSULTAS!$E$2:$E$2000,"GR",CONSULTAS!$S$2:$S$2000,"Sim")&gt;0,COUNTIFS(CONSULTAS!$C$2:$C$2000,K340,CONSULTAS!$E$2:$E$2000,"Seguradora",CONSULTAS!$S$2:$S$2000,"Sim")&gt;0),"Sim","Não"))</f>
        <v>N/A</v>
      </c>
      <c r="V340" s="7" t="str">
        <f>IF(C340="","",IFERROR(INDEX(VEICULOS!$X:$X,MATCH(C340,VEICULOS!$A:$A,0)),"Não"))</f>
        <v/>
      </c>
      <c r="W340" s="7"/>
      <c r="X340" s="7"/>
      <c r="Y340" s="7"/>
      <c r="Z340" s="10"/>
      <c r="AA340" s="7"/>
      <c r="AB340" s="10" t="str">
        <f t="shared" si="85"/>
        <v/>
      </c>
      <c r="AC340" s="7">
        <f>IF(OR(Y340="",AB340=""),0,SUMPRODUCT((PGR_REGRAS!$C$2:$C$61=Y340)*(PGR_REGRAS!$D$2:$D$61&lt;=AB340)*(PGR_REGRAS!$E$2:$E$61&gt;=AB340)*(PGR_REGRAS!$C$2:$C$61&lt;&gt;"")*ROW(PGR_REGRAS!$C$2:$C$61)))</f>
        <v>0</v>
      </c>
      <c r="AD340" s="7" t="str">
        <f>IF(AC340=0,IF(Y340="","","Sem regra - consultar seguradora"),INDEX(PGR_REGRAS!$A:$A,AC340))</f>
        <v/>
      </c>
      <c r="AE340" s="7" t="str">
        <f>IF(AC340=0,"",INDEX(PGR_REGRAS!$T:$T,AC340))</f>
        <v/>
      </c>
      <c r="AF340" s="7" t="str">
        <f>IF(AC340=0,"",INDEX(PGR_REGRAS!$I:$I,AC340))</f>
        <v/>
      </c>
      <c r="AG340" s="7" t="str">
        <f>IF(AC340=0,"",INDEX(PGR_REGRAS!$K:$K,AC340))</f>
        <v/>
      </c>
      <c r="AH340" s="7" t="str">
        <f t="shared" si="86"/>
        <v/>
      </c>
      <c r="AI340" s="7"/>
      <c r="AJ340" s="7"/>
      <c r="AK340" s="7"/>
      <c r="AL340" s="7"/>
      <c r="AM340" s="7"/>
      <c r="AN340" s="7"/>
      <c r="AO340" s="13"/>
      <c r="AP340" s="12"/>
      <c r="AQ340" s="12"/>
      <c r="AR340" s="7" t="str">
        <f>IF(C340="","",IFERROR(INDEX(RASTREADORES!$F:$F,MATCH(C340&amp;"#Principal",RASTREADORES!$Y:$Y,0))&amp;" ("&amp;INDEX(RASTREADORES!$G:$G,MATCH(C340&amp;"#Principal",RASTREADORES!$Y:$Y,0))&amp;")","Sem rastreador principal"))</f>
        <v/>
      </c>
      <c r="AS340" s="7" t="str">
        <f>IF(C340="","",IFERROR(INDEX(RASTREADORES!$H:$H,MATCH(C340&amp;"#Principal",RASTREADORES!$Y:$Y,0)),"—"))</f>
        <v/>
      </c>
      <c r="AT340" s="7" t="str">
        <f>IF(C340="","",IFERROR(INDEX(RASTREADORES!$A:$A,MATCH(C340&amp;"#Redundante",RASTREADORES!$Y:$Y,0)),IFERROR(INDEX(RASTREADORES!$A:$A,MATCH(C340&amp;"#Isca retornável",RASTREADORES!$Y:$Y,0)),IFERROR(INDEX(RASTREADORES!$A:$A,MATCH(C340&amp;"#Isca descartável",RASTREADORES!$Y:$Y,0)),"Nenhum"))))</f>
        <v/>
      </c>
      <c r="AU340" s="7" t="str">
        <f>IF(C340="","",IFERROR(INDEX(RASTREADORES!$L:$L,MATCH(C340&amp;"#Principal",RASTREADORES!$Y:$Y,0)),""))</f>
        <v/>
      </c>
      <c r="AV340" s="7" t="str">
        <f>IF(C340="","",IF(COUNTIFS(ESPELHAMENTOS!$B$2:$B$2000,C340,ESPELHAMENTOS!$O$2:$O$2000,"Sim")&gt;0,"Sim","Não"))</f>
        <v/>
      </c>
      <c r="AW340" s="7" t="str">
        <f>IF(C340="","",COUNTIFS(ESPELHAMENTOS!$B$2:$B$2000,C340,ESPELHAMENTOS!$O$2:$O$2000,"Sim"))</f>
        <v/>
      </c>
      <c r="AX340" s="7" t="str">
        <f>IF(C340="","",IF(COUNTIFS(ESPELHAMENTOS!$B$2:$B$2000,C340,ESPELHAMENTOS!$O$2:$O$2000,"Sim",ESPELHAMENTOS!$E$2:$E$2000,"GR transportadora")&gt;0,"Sim","Não"))</f>
        <v/>
      </c>
      <c r="AY340" s="7" t="str">
        <f>IF(OR(AQ340="",C340=""),"",IFERROR(ROUND((AQ340-SUMPRODUCT(MIN((ESPELHAMENTOS!$C$2:$C$2000=A340)*ESPELHAMENTOS!$H$2:$H$2000+(ESPELHAMENTOS!$C$2:$C$2000&lt;&gt;A340)*99999)))*24,1),""))</f>
        <v/>
      </c>
      <c r="AZ340" s="7" t="str">
        <f ca="1">IF(C340="","",IF(COUNTIFS(CHECKLISTS!$B$2:$B$2000,C340,CHECKLISTS!$AH$2:$AH$2000,"Válido",CHECKLISTS!$AG$2:$AG$2000,"&gt;="&amp;INT(IF(AO340="",TODAY(),AO340)))+COUNTIFS(CHECKLISTS!$B$2:$B$2000,C340,CHECKLISTS!$AH$2:$AH$2000,"Vence &lt;=7d",CHECKLISTS!$AG$2:$AG$2000,"&gt;="&amp;INT(IF(AO340="",TODAY(),AO340)))&gt;0,"Sim","Não"))</f>
        <v/>
      </c>
      <c r="BA340" s="13" t="str">
        <f>IF(C340="","",IF(COUNTIFS(CHECKLISTS!$B$2:$B$2000,C340,CHECKLISTS!$AF$2:$AF$2000,"Aprovado")=0,"",SUMPRODUCT(MAX((CHECKLISTS!$B$2:$B$2000=C340)*CHECKLISTS!$AG$2:$AG$2000))))</f>
        <v/>
      </c>
      <c r="BB340" s="7" t="str">
        <f>IF(A340="","",IF(COUNTIFS(SMP!$B$2:$B$2000,A340,SMP!$I$2:$I$2000,"Liberada")+COUNTIFS(SMP!$B$2:$B$2000,A340,SMP!$I$2:$I$2000,"Em andamento")+COUNTIFS(SMP!$B$2:$B$2000,A340,SMP!$I$2:$I$2000,"Finalizada")&gt;0,"Sim","Não"))</f>
        <v/>
      </c>
      <c r="BC340" s="7" t="str">
        <f>IF(A340="","",IFERROR(INDEX(SMP!$A:$A,MATCH(A340,SMP!$B:$B,0)),"—"))</f>
        <v/>
      </c>
      <c r="BD340" s="7" t="str">
        <f>IF(A340="","",IFERROR(INDEX(SMP!$I:$I,MATCH(A340,SMP!$B:$B,0)),"Não aberta"))</f>
        <v/>
      </c>
      <c r="BE340" s="7" t="str">
        <f>IF(A340="","",IFERROR(INDEX(SMP!$D:$D,MATCH(A340,SMP!$B:$B,0)),""))</f>
        <v/>
      </c>
      <c r="BF340" s="7" t="str">
        <f>IF(A340="","",IF(COUNTIFS(AVERBACOES!$B$2:$B$2000,A340,AVERBACOES!$Q$2:$Q$2000,"Averbado completo")+COUNTIFS(AVERBACOES!$B$2:$B$2000,A340,AVERBACOES!$Q$2:$Q$2000,"Averbado CRT")+COUNTIFS(AVERBACOES!$B$2:$B$2000,A340,AVERBACOES!$Q$2:$Q$2000,"Averbado CT-e")+COUNTIFS(AVERBACOES!$B$2:$B$2000,A340,AVERBACOES!$Q$2:$Q$2000,"Averbado MDF-e")+COUNTIFS(AVERBACOES!$B$2:$B$2000,A340,AVERBACOES!$Q$2:$Q$2000,"Averbado pelo embarcador")&gt;0,"Sim","Não"))</f>
        <v/>
      </c>
      <c r="BG340" s="7" t="str">
        <f>IF(A340="","",IFERROR(INDEX(AVERBACOES!$L:$L,MATCH(A340,AVERBACOES!$B:$B,0)),"—"))</f>
        <v/>
      </c>
      <c r="BH340" s="7"/>
      <c r="BI340" s="7"/>
      <c r="BJ340" s="7"/>
      <c r="BK340" s="7"/>
      <c r="BL340" s="7"/>
      <c r="BM340" s="7">
        <f t="shared" si="87"/>
        <v>0</v>
      </c>
      <c r="BN340" s="7" t="str">
        <f t="shared" si="88"/>
        <v/>
      </c>
      <c r="BO340" s="7" t="str">
        <f t="shared" si="89"/>
        <v/>
      </c>
      <c r="BP340" s="7" t="str">
        <f t="shared" si="90"/>
        <v/>
      </c>
      <c r="BQ340" s="7" t="str">
        <f t="shared" si="91"/>
        <v/>
      </c>
      <c r="BR340" s="12"/>
      <c r="BS340" s="7" t="str">
        <f t="shared" si="92"/>
        <v/>
      </c>
      <c r="BT340" s="7" t="str">
        <f>IF(C340="","",IF(BV340=0,"Sem posição registrada",IFERROR(INDEX(POSICOES!$E:$E,MATCH(C340&amp;"#"&amp;ROUND(BV340*1440,0),POSICOES!$R:$R,0)),"?")))</f>
        <v/>
      </c>
      <c r="BU340" s="7" t="str">
        <f>IF(OR(C340="",BV340=0),"",IFERROR(INDEX(POSICOES!$F:$F,MATCH(C340&amp;"#"&amp;ROUND(BV340*1440,0),POSICOES!$R:$R,0))&amp;"/"&amp;INDEX(POSICOES!$G:$G,MATCH(C340&amp;"#"&amp;ROUND(BV340*1440,0),POSICOES!$R:$R,0))&amp;" - "&amp;INDEX(POSICOES!$H:$H,MATCH(C340&amp;"#"&amp;ROUND(BV340*1440,0),POSICOES!$R:$R,0)),""))</f>
        <v/>
      </c>
      <c r="BV340" s="14">
        <f>IF(C340="",0,SUMPRODUCT(MAX((POSICOES!$C$2:$C$3000=C340)*POSICOES!$B$2:$B$3000)))</f>
        <v>0</v>
      </c>
      <c r="BW340" s="7" t="str">
        <f t="shared" ca="1" si="93"/>
        <v/>
      </c>
      <c r="BX340" s="7" t="str">
        <f t="shared" ca="1" si="94"/>
        <v/>
      </c>
      <c r="BY340" s="12"/>
      <c r="BZ340" s="12"/>
      <c r="CA340" s="7" t="str">
        <f>IF(A340="","",IF(COUNTIFS(FRONTEIRA!$B$2:$B$2000,A340,FRONTEIRA!$AA$2:$AA$2000,"Sim")=0,"",ROUND(SUMIFS(FRONTEIRA!$Y$2:$Y$2000,FRONTEIRA!$B$2:$B$2000,A340,FRONTEIRA!$AA$2:$AA$2000,"Sim"),1)))</f>
        <v/>
      </c>
      <c r="CB340" s="7" t="str">
        <f>IF(A340="","",IFERROR(INDEX(FRONTEIRA!$L:$L,MATCH(A340,FRONTEIRA!$B:$B,0)),""))</f>
        <v/>
      </c>
      <c r="CC340" s="7" t="str">
        <f>IF(A340="","",IF(COUNTIFS(OCORRENCIAS!$B$2:$B$2000,A340,OCORRENCIAS!$Z$2:$Z$2000,"Sim")&gt;0,"Sim","Não"))</f>
        <v/>
      </c>
      <c r="CD340" s="7" t="str">
        <f t="shared" si="95"/>
        <v/>
      </c>
      <c r="CE340" s="7"/>
      <c r="CF340" s="7" t="str">
        <f t="shared" ca="1" si="96"/>
        <v xml:space="preserve">Motorista GR; Motorista seguradora; Veículo GR; Checklist; Espelhamento; SMP; Averbação; </v>
      </c>
      <c r="CG340" s="7" t="str">
        <f t="shared" si="97"/>
        <v/>
      </c>
      <c r="CH340" s="7" t="str">
        <f t="shared" si="98"/>
        <v/>
      </c>
      <c r="CI340" s="7" t="str">
        <f t="shared" si="99"/>
        <v>Não</v>
      </c>
      <c r="CJ340" s="7" t="str">
        <f t="shared" si="100"/>
        <v/>
      </c>
      <c r="CK340" s="7"/>
      <c r="CL340" s="7"/>
      <c r="CM340" s="7"/>
      <c r="CN340" s="12"/>
      <c r="CO340" s="7"/>
      <c r="CP340" s="7" t="str">
        <f t="shared" ca="1" si="101"/>
        <v/>
      </c>
    </row>
    <row r="341" spans="1:94" x14ac:dyDescent="0.25">
      <c r="A341" s="7"/>
      <c r="B341" s="12"/>
      <c r="C341" s="7"/>
      <c r="D341" s="7"/>
      <c r="E341" s="7"/>
      <c r="F341" s="7" t="str">
        <f>IF(C341="","",IFERROR(INDEX(VEICULOS!$C:$C,MATCH(C341,VEICULOS!$A:$A,0)),"?")&amp;IF(D341="",""," + "&amp;IFERROR(INDEX(VEICULOS!$C:$C,MATCH(D341,VEICULOS!$A:$A,0)),"?"))&amp;IF(E341="",""," + "&amp;IFERROR(INDEX(VEICULOS!$C:$C,MATCH(E341,VEICULOS!$A:$A,0)),"?")))</f>
        <v/>
      </c>
      <c r="G341" s="7" t="str">
        <f>IF(C341="","",IFERROR(INDEX(VEICULOS!$I:$I,MATCH(C341,VEICULOS!$A:$A,0)),"Não cadastrado"))</f>
        <v/>
      </c>
      <c r="H341" s="7"/>
      <c r="I341" s="7" t="str">
        <f>IF(H341="","",IFERROR(INDEX(MOTORISTAS!$B:$B,MATCH(H341,MOTORISTAS!$A:$A,0)),"Não cadastrado"))</f>
        <v/>
      </c>
      <c r="J341" s="7"/>
      <c r="K341" s="7"/>
      <c r="L341" s="7" t="str">
        <f>IF(K341="","",IFERROR(INDEX(MOTORISTAS!$B:$B,MATCH(K341,MOTORISTAS!$A:$A,0)),"Não cadastrado"))</f>
        <v/>
      </c>
      <c r="M341" s="7" t="str">
        <f>IF(H341="","",IFERROR(INDEX(MOTORISTAS!$AA:$AA,MATCH(H341,MOTORISTAS!$A:$A,0)),"Não cadastrado"))</f>
        <v/>
      </c>
      <c r="N341" s="7" t="str">
        <f>IF(H341="","",IF(COUNTIFS(CONSULTAS!$C$2:$C$2000,H341,CONSULTAS!$E$2:$E$2000,"GR",CONSULTAS!$S$2:$S$2000,"Sim")&gt;0,"Sim","Não"))</f>
        <v/>
      </c>
      <c r="O341" s="7" t="str">
        <f>IF(H341="","",IFERROR(INDEX(CONSULTAS!$L:$L,MATCH(H341&amp;"#GR",CONSULTAS!$T:$T,0)),"—"))</f>
        <v/>
      </c>
      <c r="P341" s="13" t="str">
        <f>IF(H341="","",IFERROR(INDEX(CONSULTAS!$Q:$Q,MATCH(H341&amp;"#GR",CONSULTAS!$T:$T,0)),""))</f>
        <v/>
      </c>
      <c r="Q341" s="7" t="str">
        <f>IF(H341="","",IF(COUNTIFS(CONSULTAS!$C$2:$C$2000,H341,CONSULTAS!$E$2:$E$2000,"Seguradora",CONSULTAS!$S$2:$S$2000,"Sim")&gt;0,"Sim","Não"))</f>
        <v/>
      </c>
      <c r="R341" s="7" t="str">
        <f>IF(H341="","",IFERROR(INDEX(CONSULTAS!$L:$L,MATCH(H341&amp;"#Seguradora",CONSULTAS!$T:$T,0)),"—"))</f>
        <v/>
      </c>
      <c r="S341" s="13" t="str">
        <f>IF(H341="","",IFERROR(INDEX(CONSULTAS!$Q:$Q,MATCH(H341&amp;"#Seguradora",CONSULTAS!$T:$T,0)),""))</f>
        <v/>
      </c>
      <c r="T341" s="10" t="str">
        <f>IF(H341="","",IFERROR(INDEX(CONSULTAS!$N:$N,MATCH(H341&amp;"#GR",CONSULTAS!$T:$T,0)),""))</f>
        <v/>
      </c>
      <c r="U341" s="7" t="str">
        <f>IF(K341="","N/A",IF(AND(COUNTIFS(CONSULTAS!$C$2:$C$2000,K341,CONSULTAS!$E$2:$E$2000,"GR",CONSULTAS!$S$2:$S$2000,"Sim")&gt;0,COUNTIFS(CONSULTAS!$C$2:$C$2000,K341,CONSULTAS!$E$2:$E$2000,"Seguradora",CONSULTAS!$S$2:$S$2000,"Sim")&gt;0),"Sim","Não"))</f>
        <v>N/A</v>
      </c>
      <c r="V341" s="7" t="str">
        <f>IF(C341="","",IFERROR(INDEX(VEICULOS!$X:$X,MATCH(C341,VEICULOS!$A:$A,0)),"Não"))</f>
        <v/>
      </c>
      <c r="W341" s="7"/>
      <c r="X341" s="7"/>
      <c r="Y341" s="7"/>
      <c r="Z341" s="10"/>
      <c r="AA341" s="7"/>
      <c r="AB341" s="10" t="str">
        <f t="shared" si="85"/>
        <v/>
      </c>
      <c r="AC341" s="7">
        <f>IF(OR(Y341="",AB341=""),0,SUMPRODUCT((PGR_REGRAS!$C$2:$C$61=Y341)*(PGR_REGRAS!$D$2:$D$61&lt;=AB341)*(PGR_REGRAS!$E$2:$E$61&gt;=AB341)*(PGR_REGRAS!$C$2:$C$61&lt;&gt;"")*ROW(PGR_REGRAS!$C$2:$C$61)))</f>
        <v>0</v>
      </c>
      <c r="AD341" s="7" t="str">
        <f>IF(AC341=0,IF(Y341="","","Sem regra - consultar seguradora"),INDEX(PGR_REGRAS!$A:$A,AC341))</f>
        <v/>
      </c>
      <c r="AE341" s="7" t="str">
        <f>IF(AC341=0,"",INDEX(PGR_REGRAS!$T:$T,AC341))</f>
        <v/>
      </c>
      <c r="AF341" s="7" t="str">
        <f>IF(AC341=0,"",INDEX(PGR_REGRAS!$I:$I,AC341))</f>
        <v/>
      </c>
      <c r="AG341" s="7" t="str">
        <f>IF(AC341=0,"",INDEX(PGR_REGRAS!$K:$K,AC341))</f>
        <v/>
      </c>
      <c r="AH341" s="7" t="str">
        <f t="shared" si="86"/>
        <v/>
      </c>
      <c r="AI341" s="7"/>
      <c r="AJ341" s="7"/>
      <c r="AK341" s="7"/>
      <c r="AL341" s="7"/>
      <c r="AM341" s="7"/>
      <c r="AN341" s="7"/>
      <c r="AO341" s="13"/>
      <c r="AP341" s="12"/>
      <c r="AQ341" s="12"/>
      <c r="AR341" s="7" t="str">
        <f>IF(C341="","",IFERROR(INDEX(RASTREADORES!$F:$F,MATCH(C341&amp;"#Principal",RASTREADORES!$Y:$Y,0))&amp;" ("&amp;INDEX(RASTREADORES!$G:$G,MATCH(C341&amp;"#Principal",RASTREADORES!$Y:$Y,0))&amp;")","Sem rastreador principal"))</f>
        <v/>
      </c>
      <c r="AS341" s="7" t="str">
        <f>IF(C341="","",IFERROR(INDEX(RASTREADORES!$H:$H,MATCH(C341&amp;"#Principal",RASTREADORES!$Y:$Y,0)),"—"))</f>
        <v/>
      </c>
      <c r="AT341" s="7" t="str">
        <f>IF(C341="","",IFERROR(INDEX(RASTREADORES!$A:$A,MATCH(C341&amp;"#Redundante",RASTREADORES!$Y:$Y,0)),IFERROR(INDEX(RASTREADORES!$A:$A,MATCH(C341&amp;"#Isca retornável",RASTREADORES!$Y:$Y,0)),IFERROR(INDEX(RASTREADORES!$A:$A,MATCH(C341&amp;"#Isca descartável",RASTREADORES!$Y:$Y,0)),"Nenhum"))))</f>
        <v/>
      </c>
      <c r="AU341" s="7" t="str">
        <f>IF(C341="","",IFERROR(INDEX(RASTREADORES!$L:$L,MATCH(C341&amp;"#Principal",RASTREADORES!$Y:$Y,0)),""))</f>
        <v/>
      </c>
      <c r="AV341" s="7" t="str">
        <f>IF(C341="","",IF(COUNTIFS(ESPELHAMENTOS!$B$2:$B$2000,C341,ESPELHAMENTOS!$O$2:$O$2000,"Sim")&gt;0,"Sim","Não"))</f>
        <v/>
      </c>
      <c r="AW341" s="7" t="str">
        <f>IF(C341="","",COUNTIFS(ESPELHAMENTOS!$B$2:$B$2000,C341,ESPELHAMENTOS!$O$2:$O$2000,"Sim"))</f>
        <v/>
      </c>
      <c r="AX341" s="7" t="str">
        <f>IF(C341="","",IF(COUNTIFS(ESPELHAMENTOS!$B$2:$B$2000,C341,ESPELHAMENTOS!$O$2:$O$2000,"Sim",ESPELHAMENTOS!$E$2:$E$2000,"GR transportadora")&gt;0,"Sim","Não"))</f>
        <v/>
      </c>
      <c r="AY341" s="7" t="str">
        <f>IF(OR(AQ341="",C341=""),"",IFERROR(ROUND((AQ341-SUMPRODUCT(MIN((ESPELHAMENTOS!$C$2:$C$2000=A341)*ESPELHAMENTOS!$H$2:$H$2000+(ESPELHAMENTOS!$C$2:$C$2000&lt;&gt;A341)*99999)))*24,1),""))</f>
        <v/>
      </c>
      <c r="AZ341" s="7" t="str">
        <f ca="1">IF(C341="","",IF(COUNTIFS(CHECKLISTS!$B$2:$B$2000,C341,CHECKLISTS!$AH$2:$AH$2000,"Válido",CHECKLISTS!$AG$2:$AG$2000,"&gt;="&amp;INT(IF(AO341="",TODAY(),AO341)))+COUNTIFS(CHECKLISTS!$B$2:$B$2000,C341,CHECKLISTS!$AH$2:$AH$2000,"Vence &lt;=7d",CHECKLISTS!$AG$2:$AG$2000,"&gt;="&amp;INT(IF(AO341="",TODAY(),AO341)))&gt;0,"Sim","Não"))</f>
        <v/>
      </c>
      <c r="BA341" s="13" t="str">
        <f>IF(C341="","",IF(COUNTIFS(CHECKLISTS!$B$2:$B$2000,C341,CHECKLISTS!$AF$2:$AF$2000,"Aprovado")=0,"",SUMPRODUCT(MAX((CHECKLISTS!$B$2:$B$2000=C341)*CHECKLISTS!$AG$2:$AG$2000))))</f>
        <v/>
      </c>
      <c r="BB341" s="7" t="str">
        <f>IF(A341="","",IF(COUNTIFS(SMP!$B$2:$B$2000,A341,SMP!$I$2:$I$2000,"Liberada")+COUNTIFS(SMP!$B$2:$B$2000,A341,SMP!$I$2:$I$2000,"Em andamento")+COUNTIFS(SMP!$B$2:$B$2000,A341,SMP!$I$2:$I$2000,"Finalizada")&gt;0,"Sim","Não"))</f>
        <v/>
      </c>
      <c r="BC341" s="7" t="str">
        <f>IF(A341="","",IFERROR(INDEX(SMP!$A:$A,MATCH(A341,SMP!$B:$B,0)),"—"))</f>
        <v/>
      </c>
      <c r="BD341" s="7" t="str">
        <f>IF(A341="","",IFERROR(INDEX(SMP!$I:$I,MATCH(A341,SMP!$B:$B,0)),"Não aberta"))</f>
        <v/>
      </c>
      <c r="BE341" s="7" t="str">
        <f>IF(A341="","",IFERROR(INDEX(SMP!$D:$D,MATCH(A341,SMP!$B:$B,0)),""))</f>
        <v/>
      </c>
      <c r="BF341" s="7" t="str">
        <f>IF(A341="","",IF(COUNTIFS(AVERBACOES!$B$2:$B$2000,A341,AVERBACOES!$Q$2:$Q$2000,"Averbado completo")+COUNTIFS(AVERBACOES!$B$2:$B$2000,A341,AVERBACOES!$Q$2:$Q$2000,"Averbado CRT")+COUNTIFS(AVERBACOES!$B$2:$B$2000,A341,AVERBACOES!$Q$2:$Q$2000,"Averbado CT-e")+COUNTIFS(AVERBACOES!$B$2:$B$2000,A341,AVERBACOES!$Q$2:$Q$2000,"Averbado MDF-e")+COUNTIFS(AVERBACOES!$B$2:$B$2000,A341,AVERBACOES!$Q$2:$Q$2000,"Averbado pelo embarcador")&gt;0,"Sim","Não"))</f>
        <v/>
      </c>
      <c r="BG341" s="7" t="str">
        <f>IF(A341="","",IFERROR(INDEX(AVERBACOES!$L:$L,MATCH(A341,AVERBACOES!$B:$B,0)),"—"))</f>
        <v/>
      </c>
      <c r="BH341" s="7"/>
      <c r="BI341" s="7"/>
      <c r="BJ341" s="7"/>
      <c r="BK341" s="7"/>
      <c r="BL341" s="7"/>
      <c r="BM341" s="7">
        <f t="shared" si="87"/>
        <v>0</v>
      </c>
      <c r="BN341" s="7" t="str">
        <f t="shared" si="88"/>
        <v/>
      </c>
      <c r="BO341" s="7" t="str">
        <f t="shared" si="89"/>
        <v/>
      </c>
      <c r="BP341" s="7" t="str">
        <f t="shared" si="90"/>
        <v/>
      </c>
      <c r="BQ341" s="7" t="str">
        <f t="shared" si="91"/>
        <v/>
      </c>
      <c r="BR341" s="12"/>
      <c r="BS341" s="7" t="str">
        <f t="shared" si="92"/>
        <v/>
      </c>
      <c r="BT341" s="7" t="str">
        <f>IF(C341="","",IF(BV341=0,"Sem posição registrada",IFERROR(INDEX(POSICOES!$E:$E,MATCH(C341&amp;"#"&amp;ROUND(BV341*1440,0),POSICOES!$R:$R,0)),"?")))</f>
        <v/>
      </c>
      <c r="BU341" s="7" t="str">
        <f>IF(OR(C341="",BV341=0),"",IFERROR(INDEX(POSICOES!$F:$F,MATCH(C341&amp;"#"&amp;ROUND(BV341*1440,0),POSICOES!$R:$R,0))&amp;"/"&amp;INDEX(POSICOES!$G:$G,MATCH(C341&amp;"#"&amp;ROUND(BV341*1440,0),POSICOES!$R:$R,0))&amp;" - "&amp;INDEX(POSICOES!$H:$H,MATCH(C341&amp;"#"&amp;ROUND(BV341*1440,0),POSICOES!$R:$R,0)),""))</f>
        <v/>
      </c>
      <c r="BV341" s="14">
        <f>IF(C341="",0,SUMPRODUCT(MAX((POSICOES!$C$2:$C$3000=C341)*POSICOES!$B$2:$B$3000)))</f>
        <v>0</v>
      </c>
      <c r="BW341" s="7" t="str">
        <f t="shared" ca="1" si="93"/>
        <v/>
      </c>
      <c r="BX341" s="7" t="str">
        <f t="shared" ca="1" si="94"/>
        <v/>
      </c>
      <c r="BY341" s="12"/>
      <c r="BZ341" s="12"/>
      <c r="CA341" s="7" t="str">
        <f>IF(A341="","",IF(COUNTIFS(FRONTEIRA!$B$2:$B$2000,A341,FRONTEIRA!$AA$2:$AA$2000,"Sim")=0,"",ROUND(SUMIFS(FRONTEIRA!$Y$2:$Y$2000,FRONTEIRA!$B$2:$B$2000,A341,FRONTEIRA!$AA$2:$AA$2000,"Sim"),1)))</f>
        <v/>
      </c>
      <c r="CB341" s="7" t="str">
        <f>IF(A341="","",IFERROR(INDEX(FRONTEIRA!$L:$L,MATCH(A341,FRONTEIRA!$B:$B,0)),""))</f>
        <v/>
      </c>
      <c r="CC341" s="7" t="str">
        <f>IF(A341="","",IF(COUNTIFS(OCORRENCIAS!$B$2:$B$2000,A341,OCORRENCIAS!$Z$2:$Z$2000,"Sim")&gt;0,"Sim","Não"))</f>
        <v/>
      </c>
      <c r="CD341" s="7" t="str">
        <f t="shared" si="95"/>
        <v/>
      </c>
      <c r="CE341" s="7"/>
      <c r="CF341" s="7" t="str">
        <f t="shared" ca="1" si="96"/>
        <v xml:space="preserve">Motorista GR; Motorista seguradora; Veículo GR; Checklist; Espelhamento; SMP; Averbação; </v>
      </c>
      <c r="CG341" s="7" t="str">
        <f t="shared" si="97"/>
        <v/>
      </c>
      <c r="CH341" s="7" t="str">
        <f t="shared" si="98"/>
        <v/>
      </c>
      <c r="CI341" s="7" t="str">
        <f t="shared" si="99"/>
        <v>Não</v>
      </c>
      <c r="CJ341" s="7" t="str">
        <f t="shared" si="100"/>
        <v/>
      </c>
      <c r="CK341" s="7"/>
      <c r="CL341" s="7"/>
      <c r="CM341" s="7"/>
      <c r="CN341" s="12"/>
      <c r="CO341" s="7"/>
      <c r="CP341" s="7" t="str">
        <f t="shared" ca="1" si="101"/>
        <v/>
      </c>
    </row>
    <row r="342" spans="1:94" x14ac:dyDescent="0.25">
      <c r="A342" s="7"/>
      <c r="B342" s="12"/>
      <c r="C342" s="7"/>
      <c r="D342" s="7"/>
      <c r="E342" s="7"/>
      <c r="F342" s="7" t="str">
        <f>IF(C342="","",IFERROR(INDEX(VEICULOS!$C:$C,MATCH(C342,VEICULOS!$A:$A,0)),"?")&amp;IF(D342="",""," + "&amp;IFERROR(INDEX(VEICULOS!$C:$C,MATCH(D342,VEICULOS!$A:$A,0)),"?"))&amp;IF(E342="",""," + "&amp;IFERROR(INDEX(VEICULOS!$C:$C,MATCH(E342,VEICULOS!$A:$A,0)),"?")))</f>
        <v/>
      </c>
      <c r="G342" s="7" t="str">
        <f>IF(C342="","",IFERROR(INDEX(VEICULOS!$I:$I,MATCH(C342,VEICULOS!$A:$A,0)),"Não cadastrado"))</f>
        <v/>
      </c>
      <c r="H342" s="7"/>
      <c r="I342" s="7" t="str">
        <f>IF(H342="","",IFERROR(INDEX(MOTORISTAS!$B:$B,MATCH(H342,MOTORISTAS!$A:$A,0)),"Não cadastrado"))</f>
        <v/>
      </c>
      <c r="J342" s="7"/>
      <c r="K342" s="7"/>
      <c r="L342" s="7" t="str">
        <f>IF(K342="","",IFERROR(INDEX(MOTORISTAS!$B:$B,MATCH(K342,MOTORISTAS!$A:$A,0)),"Não cadastrado"))</f>
        <v/>
      </c>
      <c r="M342" s="7" t="str">
        <f>IF(H342="","",IFERROR(INDEX(MOTORISTAS!$AA:$AA,MATCH(H342,MOTORISTAS!$A:$A,0)),"Não cadastrado"))</f>
        <v/>
      </c>
      <c r="N342" s="7" t="str">
        <f>IF(H342="","",IF(COUNTIFS(CONSULTAS!$C$2:$C$2000,H342,CONSULTAS!$E$2:$E$2000,"GR",CONSULTAS!$S$2:$S$2000,"Sim")&gt;0,"Sim","Não"))</f>
        <v/>
      </c>
      <c r="O342" s="7" t="str">
        <f>IF(H342="","",IFERROR(INDEX(CONSULTAS!$L:$L,MATCH(H342&amp;"#GR",CONSULTAS!$T:$T,0)),"—"))</f>
        <v/>
      </c>
      <c r="P342" s="13" t="str">
        <f>IF(H342="","",IFERROR(INDEX(CONSULTAS!$Q:$Q,MATCH(H342&amp;"#GR",CONSULTAS!$T:$T,0)),""))</f>
        <v/>
      </c>
      <c r="Q342" s="7" t="str">
        <f>IF(H342="","",IF(COUNTIFS(CONSULTAS!$C$2:$C$2000,H342,CONSULTAS!$E$2:$E$2000,"Seguradora",CONSULTAS!$S$2:$S$2000,"Sim")&gt;0,"Sim","Não"))</f>
        <v/>
      </c>
      <c r="R342" s="7" t="str">
        <f>IF(H342="","",IFERROR(INDEX(CONSULTAS!$L:$L,MATCH(H342&amp;"#Seguradora",CONSULTAS!$T:$T,0)),"—"))</f>
        <v/>
      </c>
      <c r="S342" s="13" t="str">
        <f>IF(H342="","",IFERROR(INDEX(CONSULTAS!$Q:$Q,MATCH(H342&amp;"#Seguradora",CONSULTAS!$T:$T,0)),""))</f>
        <v/>
      </c>
      <c r="T342" s="10" t="str">
        <f>IF(H342="","",IFERROR(INDEX(CONSULTAS!$N:$N,MATCH(H342&amp;"#GR",CONSULTAS!$T:$T,0)),""))</f>
        <v/>
      </c>
      <c r="U342" s="7" t="str">
        <f>IF(K342="","N/A",IF(AND(COUNTIFS(CONSULTAS!$C$2:$C$2000,K342,CONSULTAS!$E$2:$E$2000,"GR",CONSULTAS!$S$2:$S$2000,"Sim")&gt;0,COUNTIFS(CONSULTAS!$C$2:$C$2000,K342,CONSULTAS!$E$2:$E$2000,"Seguradora",CONSULTAS!$S$2:$S$2000,"Sim")&gt;0),"Sim","Não"))</f>
        <v>N/A</v>
      </c>
      <c r="V342" s="7" t="str">
        <f>IF(C342="","",IFERROR(INDEX(VEICULOS!$X:$X,MATCH(C342,VEICULOS!$A:$A,0)),"Não"))</f>
        <v/>
      </c>
      <c r="W342" s="7"/>
      <c r="X342" s="7"/>
      <c r="Y342" s="7"/>
      <c r="Z342" s="10"/>
      <c r="AA342" s="7"/>
      <c r="AB342" s="10" t="str">
        <f t="shared" si="85"/>
        <v/>
      </c>
      <c r="AC342" s="7">
        <f>IF(OR(Y342="",AB342=""),0,SUMPRODUCT((PGR_REGRAS!$C$2:$C$61=Y342)*(PGR_REGRAS!$D$2:$D$61&lt;=AB342)*(PGR_REGRAS!$E$2:$E$61&gt;=AB342)*(PGR_REGRAS!$C$2:$C$61&lt;&gt;"")*ROW(PGR_REGRAS!$C$2:$C$61)))</f>
        <v>0</v>
      </c>
      <c r="AD342" s="7" t="str">
        <f>IF(AC342=0,IF(Y342="","","Sem regra - consultar seguradora"),INDEX(PGR_REGRAS!$A:$A,AC342))</f>
        <v/>
      </c>
      <c r="AE342" s="7" t="str">
        <f>IF(AC342=0,"",INDEX(PGR_REGRAS!$T:$T,AC342))</f>
        <v/>
      </c>
      <c r="AF342" s="7" t="str">
        <f>IF(AC342=0,"",INDEX(PGR_REGRAS!$I:$I,AC342))</f>
        <v/>
      </c>
      <c r="AG342" s="7" t="str">
        <f>IF(AC342=0,"",INDEX(PGR_REGRAS!$K:$K,AC342))</f>
        <v/>
      </c>
      <c r="AH342" s="7" t="str">
        <f t="shared" si="86"/>
        <v/>
      </c>
      <c r="AI342" s="7"/>
      <c r="AJ342" s="7"/>
      <c r="AK342" s="7"/>
      <c r="AL342" s="7"/>
      <c r="AM342" s="7"/>
      <c r="AN342" s="7"/>
      <c r="AO342" s="13"/>
      <c r="AP342" s="12"/>
      <c r="AQ342" s="12"/>
      <c r="AR342" s="7" t="str">
        <f>IF(C342="","",IFERROR(INDEX(RASTREADORES!$F:$F,MATCH(C342&amp;"#Principal",RASTREADORES!$Y:$Y,0))&amp;" ("&amp;INDEX(RASTREADORES!$G:$G,MATCH(C342&amp;"#Principal",RASTREADORES!$Y:$Y,0))&amp;")","Sem rastreador principal"))</f>
        <v/>
      </c>
      <c r="AS342" s="7" t="str">
        <f>IF(C342="","",IFERROR(INDEX(RASTREADORES!$H:$H,MATCH(C342&amp;"#Principal",RASTREADORES!$Y:$Y,0)),"—"))</f>
        <v/>
      </c>
      <c r="AT342" s="7" t="str">
        <f>IF(C342="","",IFERROR(INDEX(RASTREADORES!$A:$A,MATCH(C342&amp;"#Redundante",RASTREADORES!$Y:$Y,0)),IFERROR(INDEX(RASTREADORES!$A:$A,MATCH(C342&amp;"#Isca retornável",RASTREADORES!$Y:$Y,0)),IFERROR(INDEX(RASTREADORES!$A:$A,MATCH(C342&amp;"#Isca descartável",RASTREADORES!$Y:$Y,0)),"Nenhum"))))</f>
        <v/>
      </c>
      <c r="AU342" s="7" t="str">
        <f>IF(C342="","",IFERROR(INDEX(RASTREADORES!$L:$L,MATCH(C342&amp;"#Principal",RASTREADORES!$Y:$Y,0)),""))</f>
        <v/>
      </c>
      <c r="AV342" s="7" t="str">
        <f>IF(C342="","",IF(COUNTIFS(ESPELHAMENTOS!$B$2:$B$2000,C342,ESPELHAMENTOS!$O$2:$O$2000,"Sim")&gt;0,"Sim","Não"))</f>
        <v/>
      </c>
      <c r="AW342" s="7" t="str">
        <f>IF(C342="","",COUNTIFS(ESPELHAMENTOS!$B$2:$B$2000,C342,ESPELHAMENTOS!$O$2:$O$2000,"Sim"))</f>
        <v/>
      </c>
      <c r="AX342" s="7" t="str">
        <f>IF(C342="","",IF(COUNTIFS(ESPELHAMENTOS!$B$2:$B$2000,C342,ESPELHAMENTOS!$O$2:$O$2000,"Sim",ESPELHAMENTOS!$E$2:$E$2000,"GR transportadora")&gt;0,"Sim","Não"))</f>
        <v/>
      </c>
      <c r="AY342" s="7" t="str">
        <f>IF(OR(AQ342="",C342=""),"",IFERROR(ROUND((AQ342-SUMPRODUCT(MIN((ESPELHAMENTOS!$C$2:$C$2000=A342)*ESPELHAMENTOS!$H$2:$H$2000+(ESPELHAMENTOS!$C$2:$C$2000&lt;&gt;A342)*99999)))*24,1),""))</f>
        <v/>
      </c>
      <c r="AZ342" s="7" t="str">
        <f ca="1">IF(C342="","",IF(COUNTIFS(CHECKLISTS!$B$2:$B$2000,C342,CHECKLISTS!$AH$2:$AH$2000,"Válido",CHECKLISTS!$AG$2:$AG$2000,"&gt;="&amp;INT(IF(AO342="",TODAY(),AO342)))+COUNTIFS(CHECKLISTS!$B$2:$B$2000,C342,CHECKLISTS!$AH$2:$AH$2000,"Vence &lt;=7d",CHECKLISTS!$AG$2:$AG$2000,"&gt;="&amp;INT(IF(AO342="",TODAY(),AO342)))&gt;0,"Sim","Não"))</f>
        <v/>
      </c>
      <c r="BA342" s="13" t="str">
        <f>IF(C342="","",IF(COUNTIFS(CHECKLISTS!$B$2:$B$2000,C342,CHECKLISTS!$AF$2:$AF$2000,"Aprovado")=0,"",SUMPRODUCT(MAX((CHECKLISTS!$B$2:$B$2000=C342)*CHECKLISTS!$AG$2:$AG$2000))))</f>
        <v/>
      </c>
      <c r="BB342" s="7" t="str">
        <f>IF(A342="","",IF(COUNTIFS(SMP!$B$2:$B$2000,A342,SMP!$I$2:$I$2000,"Liberada")+COUNTIFS(SMP!$B$2:$B$2000,A342,SMP!$I$2:$I$2000,"Em andamento")+COUNTIFS(SMP!$B$2:$B$2000,A342,SMP!$I$2:$I$2000,"Finalizada")&gt;0,"Sim","Não"))</f>
        <v/>
      </c>
      <c r="BC342" s="7" t="str">
        <f>IF(A342="","",IFERROR(INDEX(SMP!$A:$A,MATCH(A342,SMP!$B:$B,0)),"—"))</f>
        <v/>
      </c>
      <c r="BD342" s="7" t="str">
        <f>IF(A342="","",IFERROR(INDEX(SMP!$I:$I,MATCH(A342,SMP!$B:$B,0)),"Não aberta"))</f>
        <v/>
      </c>
      <c r="BE342" s="7" t="str">
        <f>IF(A342="","",IFERROR(INDEX(SMP!$D:$D,MATCH(A342,SMP!$B:$B,0)),""))</f>
        <v/>
      </c>
      <c r="BF342" s="7" t="str">
        <f>IF(A342="","",IF(COUNTIFS(AVERBACOES!$B$2:$B$2000,A342,AVERBACOES!$Q$2:$Q$2000,"Averbado completo")+COUNTIFS(AVERBACOES!$B$2:$B$2000,A342,AVERBACOES!$Q$2:$Q$2000,"Averbado CRT")+COUNTIFS(AVERBACOES!$B$2:$B$2000,A342,AVERBACOES!$Q$2:$Q$2000,"Averbado CT-e")+COUNTIFS(AVERBACOES!$B$2:$B$2000,A342,AVERBACOES!$Q$2:$Q$2000,"Averbado MDF-e")+COUNTIFS(AVERBACOES!$B$2:$B$2000,A342,AVERBACOES!$Q$2:$Q$2000,"Averbado pelo embarcador")&gt;0,"Sim","Não"))</f>
        <v/>
      </c>
      <c r="BG342" s="7" t="str">
        <f>IF(A342="","",IFERROR(INDEX(AVERBACOES!$L:$L,MATCH(A342,AVERBACOES!$B:$B,0)),"—"))</f>
        <v/>
      </c>
      <c r="BH342" s="7"/>
      <c r="BI342" s="7"/>
      <c r="BJ342" s="7"/>
      <c r="BK342" s="7"/>
      <c r="BL342" s="7"/>
      <c r="BM342" s="7">
        <f t="shared" si="87"/>
        <v>0</v>
      </c>
      <c r="BN342" s="7" t="str">
        <f t="shared" si="88"/>
        <v/>
      </c>
      <c r="BO342" s="7" t="str">
        <f t="shared" si="89"/>
        <v/>
      </c>
      <c r="BP342" s="7" t="str">
        <f t="shared" si="90"/>
        <v/>
      </c>
      <c r="BQ342" s="7" t="str">
        <f t="shared" si="91"/>
        <v/>
      </c>
      <c r="BR342" s="12"/>
      <c r="BS342" s="7" t="str">
        <f t="shared" si="92"/>
        <v/>
      </c>
      <c r="BT342" s="7" t="str">
        <f>IF(C342="","",IF(BV342=0,"Sem posição registrada",IFERROR(INDEX(POSICOES!$E:$E,MATCH(C342&amp;"#"&amp;ROUND(BV342*1440,0),POSICOES!$R:$R,0)),"?")))</f>
        <v/>
      </c>
      <c r="BU342" s="7" t="str">
        <f>IF(OR(C342="",BV342=0),"",IFERROR(INDEX(POSICOES!$F:$F,MATCH(C342&amp;"#"&amp;ROUND(BV342*1440,0),POSICOES!$R:$R,0))&amp;"/"&amp;INDEX(POSICOES!$G:$G,MATCH(C342&amp;"#"&amp;ROUND(BV342*1440,0),POSICOES!$R:$R,0))&amp;" - "&amp;INDEX(POSICOES!$H:$H,MATCH(C342&amp;"#"&amp;ROUND(BV342*1440,0),POSICOES!$R:$R,0)),""))</f>
        <v/>
      </c>
      <c r="BV342" s="14">
        <f>IF(C342="",0,SUMPRODUCT(MAX((POSICOES!$C$2:$C$3000=C342)*POSICOES!$B$2:$B$3000)))</f>
        <v>0</v>
      </c>
      <c r="BW342" s="7" t="str">
        <f t="shared" ca="1" si="93"/>
        <v/>
      </c>
      <c r="BX342" s="7" t="str">
        <f t="shared" ca="1" si="94"/>
        <v/>
      </c>
      <c r="BY342" s="12"/>
      <c r="BZ342" s="12"/>
      <c r="CA342" s="7" t="str">
        <f>IF(A342="","",IF(COUNTIFS(FRONTEIRA!$B$2:$B$2000,A342,FRONTEIRA!$AA$2:$AA$2000,"Sim")=0,"",ROUND(SUMIFS(FRONTEIRA!$Y$2:$Y$2000,FRONTEIRA!$B$2:$B$2000,A342,FRONTEIRA!$AA$2:$AA$2000,"Sim"),1)))</f>
        <v/>
      </c>
      <c r="CB342" s="7" t="str">
        <f>IF(A342="","",IFERROR(INDEX(FRONTEIRA!$L:$L,MATCH(A342,FRONTEIRA!$B:$B,0)),""))</f>
        <v/>
      </c>
      <c r="CC342" s="7" t="str">
        <f>IF(A342="","",IF(COUNTIFS(OCORRENCIAS!$B$2:$B$2000,A342,OCORRENCIAS!$Z$2:$Z$2000,"Sim")&gt;0,"Sim","Não"))</f>
        <v/>
      </c>
      <c r="CD342" s="7" t="str">
        <f t="shared" si="95"/>
        <v/>
      </c>
      <c r="CE342" s="7"/>
      <c r="CF342" s="7" t="str">
        <f t="shared" ca="1" si="96"/>
        <v xml:space="preserve">Motorista GR; Motorista seguradora; Veículo GR; Checklist; Espelhamento; SMP; Averbação; </v>
      </c>
      <c r="CG342" s="7" t="str">
        <f t="shared" si="97"/>
        <v/>
      </c>
      <c r="CH342" s="7" t="str">
        <f t="shared" si="98"/>
        <v/>
      </c>
      <c r="CI342" s="7" t="str">
        <f t="shared" si="99"/>
        <v>Não</v>
      </c>
      <c r="CJ342" s="7" t="str">
        <f t="shared" si="100"/>
        <v/>
      </c>
      <c r="CK342" s="7"/>
      <c r="CL342" s="7"/>
      <c r="CM342" s="7"/>
      <c r="CN342" s="12"/>
      <c r="CO342" s="7"/>
      <c r="CP342" s="7" t="str">
        <f t="shared" ca="1" si="101"/>
        <v/>
      </c>
    </row>
    <row r="343" spans="1:94" x14ac:dyDescent="0.25">
      <c r="A343" s="7"/>
      <c r="B343" s="12"/>
      <c r="C343" s="7"/>
      <c r="D343" s="7"/>
      <c r="E343" s="7"/>
      <c r="F343" s="7" t="str">
        <f>IF(C343="","",IFERROR(INDEX(VEICULOS!$C:$C,MATCH(C343,VEICULOS!$A:$A,0)),"?")&amp;IF(D343="",""," + "&amp;IFERROR(INDEX(VEICULOS!$C:$C,MATCH(D343,VEICULOS!$A:$A,0)),"?"))&amp;IF(E343="",""," + "&amp;IFERROR(INDEX(VEICULOS!$C:$C,MATCH(E343,VEICULOS!$A:$A,0)),"?")))</f>
        <v/>
      </c>
      <c r="G343" s="7" t="str">
        <f>IF(C343="","",IFERROR(INDEX(VEICULOS!$I:$I,MATCH(C343,VEICULOS!$A:$A,0)),"Não cadastrado"))</f>
        <v/>
      </c>
      <c r="H343" s="7"/>
      <c r="I343" s="7" t="str">
        <f>IF(H343="","",IFERROR(INDEX(MOTORISTAS!$B:$B,MATCH(H343,MOTORISTAS!$A:$A,0)),"Não cadastrado"))</f>
        <v/>
      </c>
      <c r="J343" s="7"/>
      <c r="K343" s="7"/>
      <c r="L343" s="7" t="str">
        <f>IF(K343="","",IFERROR(INDEX(MOTORISTAS!$B:$B,MATCH(K343,MOTORISTAS!$A:$A,0)),"Não cadastrado"))</f>
        <v/>
      </c>
      <c r="M343" s="7" t="str">
        <f>IF(H343="","",IFERROR(INDEX(MOTORISTAS!$AA:$AA,MATCH(H343,MOTORISTAS!$A:$A,0)),"Não cadastrado"))</f>
        <v/>
      </c>
      <c r="N343" s="7" t="str">
        <f>IF(H343="","",IF(COUNTIFS(CONSULTAS!$C$2:$C$2000,H343,CONSULTAS!$E$2:$E$2000,"GR",CONSULTAS!$S$2:$S$2000,"Sim")&gt;0,"Sim","Não"))</f>
        <v/>
      </c>
      <c r="O343" s="7" t="str">
        <f>IF(H343="","",IFERROR(INDEX(CONSULTAS!$L:$L,MATCH(H343&amp;"#GR",CONSULTAS!$T:$T,0)),"—"))</f>
        <v/>
      </c>
      <c r="P343" s="13" t="str">
        <f>IF(H343="","",IFERROR(INDEX(CONSULTAS!$Q:$Q,MATCH(H343&amp;"#GR",CONSULTAS!$T:$T,0)),""))</f>
        <v/>
      </c>
      <c r="Q343" s="7" t="str">
        <f>IF(H343="","",IF(COUNTIFS(CONSULTAS!$C$2:$C$2000,H343,CONSULTAS!$E$2:$E$2000,"Seguradora",CONSULTAS!$S$2:$S$2000,"Sim")&gt;0,"Sim","Não"))</f>
        <v/>
      </c>
      <c r="R343" s="7" t="str">
        <f>IF(H343="","",IFERROR(INDEX(CONSULTAS!$L:$L,MATCH(H343&amp;"#Seguradora",CONSULTAS!$T:$T,0)),"—"))</f>
        <v/>
      </c>
      <c r="S343" s="13" t="str">
        <f>IF(H343="","",IFERROR(INDEX(CONSULTAS!$Q:$Q,MATCH(H343&amp;"#Seguradora",CONSULTAS!$T:$T,0)),""))</f>
        <v/>
      </c>
      <c r="T343" s="10" t="str">
        <f>IF(H343="","",IFERROR(INDEX(CONSULTAS!$N:$N,MATCH(H343&amp;"#GR",CONSULTAS!$T:$T,0)),""))</f>
        <v/>
      </c>
      <c r="U343" s="7" t="str">
        <f>IF(K343="","N/A",IF(AND(COUNTIFS(CONSULTAS!$C$2:$C$2000,K343,CONSULTAS!$E$2:$E$2000,"GR",CONSULTAS!$S$2:$S$2000,"Sim")&gt;0,COUNTIFS(CONSULTAS!$C$2:$C$2000,K343,CONSULTAS!$E$2:$E$2000,"Seguradora",CONSULTAS!$S$2:$S$2000,"Sim")&gt;0),"Sim","Não"))</f>
        <v>N/A</v>
      </c>
      <c r="V343" s="7" t="str">
        <f>IF(C343="","",IFERROR(INDEX(VEICULOS!$X:$X,MATCH(C343,VEICULOS!$A:$A,0)),"Não"))</f>
        <v/>
      </c>
      <c r="W343" s="7"/>
      <c r="X343" s="7"/>
      <c r="Y343" s="7"/>
      <c r="Z343" s="10"/>
      <c r="AA343" s="7"/>
      <c r="AB343" s="10" t="str">
        <f t="shared" si="85"/>
        <v/>
      </c>
      <c r="AC343" s="7">
        <f>IF(OR(Y343="",AB343=""),0,SUMPRODUCT((PGR_REGRAS!$C$2:$C$61=Y343)*(PGR_REGRAS!$D$2:$D$61&lt;=AB343)*(PGR_REGRAS!$E$2:$E$61&gt;=AB343)*(PGR_REGRAS!$C$2:$C$61&lt;&gt;"")*ROW(PGR_REGRAS!$C$2:$C$61)))</f>
        <v>0</v>
      </c>
      <c r="AD343" s="7" t="str">
        <f>IF(AC343=0,IF(Y343="","","Sem regra - consultar seguradora"),INDEX(PGR_REGRAS!$A:$A,AC343))</f>
        <v/>
      </c>
      <c r="AE343" s="7" t="str">
        <f>IF(AC343=0,"",INDEX(PGR_REGRAS!$T:$T,AC343))</f>
        <v/>
      </c>
      <c r="AF343" s="7" t="str">
        <f>IF(AC343=0,"",INDEX(PGR_REGRAS!$I:$I,AC343))</f>
        <v/>
      </c>
      <c r="AG343" s="7" t="str">
        <f>IF(AC343=0,"",INDEX(PGR_REGRAS!$K:$K,AC343))</f>
        <v/>
      </c>
      <c r="AH343" s="7" t="str">
        <f t="shared" si="86"/>
        <v/>
      </c>
      <c r="AI343" s="7"/>
      <c r="AJ343" s="7"/>
      <c r="AK343" s="7"/>
      <c r="AL343" s="7"/>
      <c r="AM343" s="7"/>
      <c r="AN343" s="7"/>
      <c r="AO343" s="13"/>
      <c r="AP343" s="12"/>
      <c r="AQ343" s="12"/>
      <c r="AR343" s="7" t="str">
        <f>IF(C343="","",IFERROR(INDEX(RASTREADORES!$F:$F,MATCH(C343&amp;"#Principal",RASTREADORES!$Y:$Y,0))&amp;" ("&amp;INDEX(RASTREADORES!$G:$G,MATCH(C343&amp;"#Principal",RASTREADORES!$Y:$Y,0))&amp;")","Sem rastreador principal"))</f>
        <v/>
      </c>
      <c r="AS343" s="7" t="str">
        <f>IF(C343="","",IFERROR(INDEX(RASTREADORES!$H:$H,MATCH(C343&amp;"#Principal",RASTREADORES!$Y:$Y,0)),"—"))</f>
        <v/>
      </c>
      <c r="AT343" s="7" t="str">
        <f>IF(C343="","",IFERROR(INDEX(RASTREADORES!$A:$A,MATCH(C343&amp;"#Redundante",RASTREADORES!$Y:$Y,0)),IFERROR(INDEX(RASTREADORES!$A:$A,MATCH(C343&amp;"#Isca retornável",RASTREADORES!$Y:$Y,0)),IFERROR(INDEX(RASTREADORES!$A:$A,MATCH(C343&amp;"#Isca descartável",RASTREADORES!$Y:$Y,0)),"Nenhum"))))</f>
        <v/>
      </c>
      <c r="AU343" s="7" t="str">
        <f>IF(C343="","",IFERROR(INDEX(RASTREADORES!$L:$L,MATCH(C343&amp;"#Principal",RASTREADORES!$Y:$Y,0)),""))</f>
        <v/>
      </c>
      <c r="AV343" s="7" t="str">
        <f>IF(C343="","",IF(COUNTIFS(ESPELHAMENTOS!$B$2:$B$2000,C343,ESPELHAMENTOS!$O$2:$O$2000,"Sim")&gt;0,"Sim","Não"))</f>
        <v/>
      </c>
      <c r="AW343" s="7" t="str">
        <f>IF(C343="","",COUNTIFS(ESPELHAMENTOS!$B$2:$B$2000,C343,ESPELHAMENTOS!$O$2:$O$2000,"Sim"))</f>
        <v/>
      </c>
      <c r="AX343" s="7" t="str">
        <f>IF(C343="","",IF(COUNTIFS(ESPELHAMENTOS!$B$2:$B$2000,C343,ESPELHAMENTOS!$O$2:$O$2000,"Sim",ESPELHAMENTOS!$E$2:$E$2000,"GR transportadora")&gt;0,"Sim","Não"))</f>
        <v/>
      </c>
      <c r="AY343" s="7" t="str">
        <f>IF(OR(AQ343="",C343=""),"",IFERROR(ROUND((AQ343-SUMPRODUCT(MIN((ESPELHAMENTOS!$C$2:$C$2000=A343)*ESPELHAMENTOS!$H$2:$H$2000+(ESPELHAMENTOS!$C$2:$C$2000&lt;&gt;A343)*99999)))*24,1),""))</f>
        <v/>
      </c>
      <c r="AZ343" s="7" t="str">
        <f ca="1">IF(C343="","",IF(COUNTIFS(CHECKLISTS!$B$2:$B$2000,C343,CHECKLISTS!$AH$2:$AH$2000,"Válido",CHECKLISTS!$AG$2:$AG$2000,"&gt;="&amp;INT(IF(AO343="",TODAY(),AO343)))+COUNTIFS(CHECKLISTS!$B$2:$B$2000,C343,CHECKLISTS!$AH$2:$AH$2000,"Vence &lt;=7d",CHECKLISTS!$AG$2:$AG$2000,"&gt;="&amp;INT(IF(AO343="",TODAY(),AO343)))&gt;0,"Sim","Não"))</f>
        <v/>
      </c>
      <c r="BA343" s="13" t="str">
        <f>IF(C343="","",IF(COUNTIFS(CHECKLISTS!$B$2:$B$2000,C343,CHECKLISTS!$AF$2:$AF$2000,"Aprovado")=0,"",SUMPRODUCT(MAX((CHECKLISTS!$B$2:$B$2000=C343)*CHECKLISTS!$AG$2:$AG$2000))))</f>
        <v/>
      </c>
      <c r="BB343" s="7" t="str">
        <f>IF(A343="","",IF(COUNTIFS(SMP!$B$2:$B$2000,A343,SMP!$I$2:$I$2000,"Liberada")+COUNTIFS(SMP!$B$2:$B$2000,A343,SMP!$I$2:$I$2000,"Em andamento")+COUNTIFS(SMP!$B$2:$B$2000,A343,SMP!$I$2:$I$2000,"Finalizada")&gt;0,"Sim","Não"))</f>
        <v/>
      </c>
      <c r="BC343" s="7" t="str">
        <f>IF(A343="","",IFERROR(INDEX(SMP!$A:$A,MATCH(A343,SMP!$B:$B,0)),"—"))</f>
        <v/>
      </c>
      <c r="BD343" s="7" t="str">
        <f>IF(A343="","",IFERROR(INDEX(SMP!$I:$I,MATCH(A343,SMP!$B:$B,0)),"Não aberta"))</f>
        <v/>
      </c>
      <c r="BE343" s="7" t="str">
        <f>IF(A343="","",IFERROR(INDEX(SMP!$D:$D,MATCH(A343,SMP!$B:$B,0)),""))</f>
        <v/>
      </c>
      <c r="BF343" s="7" t="str">
        <f>IF(A343="","",IF(COUNTIFS(AVERBACOES!$B$2:$B$2000,A343,AVERBACOES!$Q$2:$Q$2000,"Averbado completo")+COUNTIFS(AVERBACOES!$B$2:$B$2000,A343,AVERBACOES!$Q$2:$Q$2000,"Averbado CRT")+COUNTIFS(AVERBACOES!$B$2:$B$2000,A343,AVERBACOES!$Q$2:$Q$2000,"Averbado CT-e")+COUNTIFS(AVERBACOES!$B$2:$B$2000,A343,AVERBACOES!$Q$2:$Q$2000,"Averbado MDF-e")+COUNTIFS(AVERBACOES!$B$2:$B$2000,A343,AVERBACOES!$Q$2:$Q$2000,"Averbado pelo embarcador")&gt;0,"Sim","Não"))</f>
        <v/>
      </c>
      <c r="BG343" s="7" t="str">
        <f>IF(A343="","",IFERROR(INDEX(AVERBACOES!$L:$L,MATCH(A343,AVERBACOES!$B:$B,0)),"—"))</f>
        <v/>
      </c>
      <c r="BH343" s="7"/>
      <c r="BI343" s="7"/>
      <c r="BJ343" s="7"/>
      <c r="BK343" s="7"/>
      <c r="BL343" s="7"/>
      <c r="BM343" s="7">
        <f t="shared" si="87"/>
        <v>0</v>
      </c>
      <c r="BN343" s="7" t="str">
        <f t="shared" si="88"/>
        <v/>
      </c>
      <c r="BO343" s="7" t="str">
        <f t="shared" si="89"/>
        <v/>
      </c>
      <c r="BP343" s="7" t="str">
        <f t="shared" si="90"/>
        <v/>
      </c>
      <c r="BQ343" s="7" t="str">
        <f t="shared" si="91"/>
        <v/>
      </c>
      <c r="BR343" s="12"/>
      <c r="BS343" s="7" t="str">
        <f t="shared" si="92"/>
        <v/>
      </c>
      <c r="BT343" s="7" t="str">
        <f>IF(C343="","",IF(BV343=0,"Sem posição registrada",IFERROR(INDEX(POSICOES!$E:$E,MATCH(C343&amp;"#"&amp;ROUND(BV343*1440,0),POSICOES!$R:$R,0)),"?")))</f>
        <v/>
      </c>
      <c r="BU343" s="7" t="str">
        <f>IF(OR(C343="",BV343=0),"",IFERROR(INDEX(POSICOES!$F:$F,MATCH(C343&amp;"#"&amp;ROUND(BV343*1440,0),POSICOES!$R:$R,0))&amp;"/"&amp;INDEX(POSICOES!$G:$G,MATCH(C343&amp;"#"&amp;ROUND(BV343*1440,0),POSICOES!$R:$R,0))&amp;" - "&amp;INDEX(POSICOES!$H:$H,MATCH(C343&amp;"#"&amp;ROUND(BV343*1440,0),POSICOES!$R:$R,0)),""))</f>
        <v/>
      </c>
      <c r="BV343" s="14">
        <f>IF(C343="",0,SUMPRODUCT(MAX((POSICOES!$C$2:$C$3000=C343)*POSICOES!$B$2:$B$3000)))</f>
        <v>0</v>
      </c>
      <c r="BW343" s="7" t="str">
        <f t="shared" ca="1" si="93"/>
        <v/>
      </c>
      <c r="BX343" s="7" t="str">
        <f t="shared" ca="1" si="94"/>
        <v/>
      </c>
      <c r="BY343" s="12"/>
      <c r="BZ343" s="12"/>
      <c r="CA343" s="7" t="str">
        <f>IF(A343="","",IF(COUNTIFS(FRONTEIRA!$B$2:$B$2000,A343,FRONTEIRA!$AA$2:$AA$2000,"Sim")=0,"",ROUND(SUMIFS(FRONTEIRA!$Y$2:$Y$2000,FRONTEIRA!$B$2:$B$2000,A343,FRONTEIRA!$AA$2:$AA$2000,"Sim"),1)))</f>
        <v/>
      </c>
      <c r="CB343" s="7" t="str">
        <f>IF(A343="","",IFERROR(INDEX(FRONTEIRA!$L:$L,MATCH(A343,FRONTEIRA!$B:$B,0)),""))</f>
        <v/>
      </c>
      <c r="CC343" s="7" t="str">
        <f>IF(A343="","",IF(COUNTIFS(OCORRENCIAS!$B$2:$B$2000,A343,OCORRENCIAS!$Z$2:$Z$2000,"Sim")&gt;0,"Sim","Não"))</f>
        <v/>
      </c>
      <c r="CD343" s="7" t="str">
        <f t="shared" si="95"/>
        <v/>
      </c>
      <c r="CE343" s="7"/>
      <c r="CF343" s="7" t="str">
        <f t="shared" ca="1" si="96"/>
        <v xml:space="preserve">Motorista GR; Motorista seguradora; Veículo GR; Checklist; Espelhamento; SMP; Averbação; </v>
      </c>
      <c r="CG343" s="7" t="str">
        <f t="shared" si="97"/>
        <v/>
      </c>
      <c r="CH343" s="7" t="str">
        <f t="shared" si="98"/>
        <v/>
      </c>
      <c r="CI343" s="7" t="str">
        <f t="shared" si="99"/>
        <v>Não</v>
      </c>
      <c r="CJ343" s="7" t="str">
        <f t="shared" si="100"/>
        <v/>
      </c>
      <c r="CK343" s="7"/>
      <c r="CL343" s="7"/>
      <c r="CM343" s="7"/>
      <c r="CN343" s="12"/>
      <c r="CO343" s="7"/>
      <c r="CP343" s="7" t="str">
        <f t="shared" ca="1" si="101"/>
        <v/>
      </c>
    </row>
    <row r="344" spans="1:94" x14ac:dyDescent="0.25">
      <c r="A344" s="7"/>
      <c r="B344" s="12"/>
      <c r="C344" s="7"/>
      <c r="D344" s="7"/>
      <c r="E344" s="7"/>
      <c r="F344" s="7" t="str">
        <f>IF(C344="","",IFERROR(INDEX(VEICULOS!$C:$C,MATCH(C344,VEICULOS!$A:$A,0)),"?")&amp;IF(D344="",""," + "&amp;IFERROR(INDEX(VEICULOS!$C:$C,MATCH(D344,VEICULOS!$A:$A,0)),"?"))&amp;IF(E344="",""," + "&amp;IFERROR(INDEX(VEICULOS!$C:$C,MATCH(E344,VEICULOS!$A:$A,0)),"?")))</f>
        <v/>
      </c>
      <c r="G344" s="7" t="str">
        <f>IF(C344="","",IFERROR(INDEX(VEICULOS!$I:$I,MATCH(C344,VEICULOS!$A:$A,0)),"Não cadastrado"))</f>
        <v/>
      </c>
      <c r="H344" s="7"/>
      <c r="I344" s="7" t="str">
        <f>IF(H344="","",IFERROR(INDEX(MOTORISTAS!$B:$B,MATCH(H344,MOTORISTAS!$A:$A,0)),"Não cadastrado"))</f>
        <v/>
      </c>
      <c r="J344" s="7"/>
      <c r="K344" s="7"/>
      <c r="L344" s="7" t="str">
        <f>IF(K344="","",IFERROR(INDEX(MOTORISTAS!$B:$B,MATCH(K344,MOTORISTAS!$A:$A,0)),"Não cadastrado"))</f>
        <v/>
      </c>
      <c r="M344" s="7" t="str">
        <f>IF(H344="","",IFERROR(INDEX(MOTORISTAS!$AA:$AA,MATCH(H344,MOTORISTAS!$A:$A,0)),"Não cadastrado"))</f>
        <v/>
      </c>
      <c r="N344" s="7" t="str">
        <f>IF(H344="","",IF(COUNTIFS(CONSULTAS!$C$2:$C$2000,H344,CONSULTAS!$E$2:$E$2000,"GR",CONSULTAS!$S$2:$S$2000,"Sim")&gt;0,"Sim","Não"))</f>
        <v/>
      </c>
      <c r="O344" s="7" t="str">
        <f>IF(H344="","",IFERROR(INDEX(CONSULTAS!$L:$L,MATCH(H344&amp;"#GR",CONSULTAS!$T:$T,0)),"—"))</f>
        <v/>
      </c>
      <c r="P344" s="13" t="str">
        <f>IF(H344="","",IFERROR(INDEX(CONSULTAS!$Q:$Q,MATCH(H344&amp;"#GR",CONSULTAS!$T:$T,0)),""))</f>
        <v/>
      </c>
      <c r="Q344" s="7" t="str">
        <f>IF(H344="","",IF(COUNTIFS(CONSULTAS!$C$2:$C$2000,H344,CONSULTAS!$E$2:$E$2000,"Seguradora",CONSULTAS!$S$2:$S$2000,"Sim")&gt;0,"Sim","Não"))</f>
        <v/>
      </c>
      <c r="R344" s="7" t="str">
        <f>IF(H344="","",IFERROR(INDEX(CONSULTAS!$L:$L,MATCH(H344&amp;"#Seguradora",CONSULTAS!$T:$T,0)),"—"))</f>
        <v/>
      </c>
      <c r="S344" s="13" t="str">
        <f>IF(H344="","",IFERROR(INDEX(CONSULTAS!$Q:$Q,MATCH(H344&amp;"#Seguradora",CONSULTAS!$T:$T,0)),""))</f>
        <v/>
      </c>
      <c r="T344" s="10" t="str">
        <f>IF(H344="","",IFERROR(INDEX(CONSULTAS!$N:$N,MATCH(H344&amp;"#GR",CONSULTAS!$T:$T,0)),""))</f>
        <v/>
      </c>
      <c r="U344" s="7" t="str">
        <f>IF(K344="","N/A",IF(AND(COUNTIFS(CONSULTAS!$C$2:$C$2000,K344,CONSULTAS!$E$2:$E$2000,"GR",CONSULTAS!$S$2:$S$2000,"Sim")&gt;0,COUNTIFS(CONSULTAS!$C$2:$C$2000,K344,CONSULTAS!$E$2:$E$2000,"Seguradora",CONSULTAS!$S$2:$S$2000,"Sim")&gt;0),"Sim","Não"))</f>
        <v>N/A</v>
      </c>
      <c r="V344" s="7" t="str">
        <f>IF(C344="","",IFERROR(INDEX(VEICULOS!$X:$X,MATCH(C344,VEICULOS!$A:$A,0)),"Não"))</f>
        <v/>
      </c>
      <c r="W344" s="7"/>
      <c r="X344" s="7"/>
      <c r="Y344" s="7"/>
      <c r="Z344" s="10"/>
      <c r="AA344" s="7"/>
      <c r="AB344" s="10" t="str">
        <f t="shared" si="85"/>
        <v/>
      </c>
      <c r="AC344" s="7">
        <f>IF(OR(Y344="",AB344=""),0,SUMPRODUCT((PGR_REGRAS!$C$2:$C$61=Y344)*(PGR_REGRAS!$D$2:$D$61&lt;=AB344)*(PGR_REGRAS!$E$2:$E$61&gt;=AB344)*(PGR_REGRAS!$C$2:$C$61&lt;&gt;"")*ROW(PGR_REGRAS!$C$2:$C$61)))</f>
        <v>0</v>
      </c>
      <c r="AD344" s="7" t="str">
        <f>IF(AC344=0,IF(Y344="","","Sem regra - consultar seguradora"),INDEX(PGR_REGRAS!$A:$A,AC344))</f>
        <v/>
      </c>
      <c r="AE344" s="7" t="str">
        <f>IF(AC344=0,"",INDEX(PGR_REGRAS!$T:$T,AC344))</f>
        <v/>
      </c>
      <c r="AF344" s="7" t="str">
        <f>IF(AC344=0,"",INDEX(PGR_REGRAS!$I:$I,AC344))</f>
        <v/>
      </c>
      <c r="AG344" s="7" t="str">
        <f>IF(AC344=0,"",INDEX(PGR_REGRAS!$K:$K,AC344))</f>
        <v/>
      </c>
      <c r="AH344" s="7" t="str">
        <f t="shared" si="86"/>
        <v/>
      </c>
      <c r="AI344" s="7"/>
      <c r="AJ344" s="7"/>
      <c r="AK344" s="7"/>
      <c r="AL344" s="7"/>
      <c r="AM344" s="7"/>
      <c r="AN344" s="7"/>
      <c r="AO344" s="13"/>
      <c r="AP344" s="12"/>
      <c r="AQ344" s="12"/>
      <c r="AR344" s="7" t="str">
        <f>IF(C344="","",IFERROR(INDEX(RASTREADORES!$F:$F,MATCH(C344&amp;"#Principal",RASTREADORES!$Y:$Y,0))&amp;" ("&amp;INDEX(RASTREADORES!$G:$G,MATCH(C344&amp;"#Principal",RASTREADORES!$Y:$Y,0))&amp;")","Sem rastreador principal"))</f>
        <v/>
      </c>
      <c r="AS344" s="7" t="str">
        <f>IF(C344="","",IFERROR(INDEX(RASTREADORES!$H:$H,MATCH(C344&amp;"#Principal",RASTREADORES!$Y:$Y,0)),"—"))</f>
        <v/>
      </c>
      <c r="AT344" s="7" t="str">
        <f>IF(C344="","",IFERROR(INDEX(RASTREADORES!$A:$A,MATCH(C344&amp;"#Redundante",RASTREADORES!$Y:$Y,0)),IFERROR(INDEX(RASTREADORES!$A:$A,MATCH(C344&amp;"#Isca retornável",RASTREADORES!$Y:$Y,0)),IFERROR(INDEX(RASTREADORES!$A:$A,MATCH(C344&amp;"#Isca descartável",RASTREADORES!$Y:$Y,0)),"Nenhum"))))</f>
        <v/>
      </c>
      <c r="AU344" s="7" t="str">
        <f>IF(C344="","",IFERROR(INDEX(RASTREADORES!$L:$L,MATCH(C344&amp;"#Principal",RASTREADORES!$Y:$Y,0)),""))</f>
        <v/>
      </c>
      <c r="AV344" s="7" t="str">
        <f>IF(C344="","",IF(COUNTIFS(ESPELHAMENTOS!$B$2:$B$2000,C344,ESPELHAMENTOS!$O$2:$O$2000,"Sim")&gt;0,"Sim","Não"))</f>
        <v/>
      </c>
      <c r="AW344" s="7" t="str">
        <f>IF(C344="","",COUNTIFS(ESPELHAMENTOS!$B$2:$B$2000,C344,ESPELHAMENTOS!$O$2:$O$2000,"Sim"))</f>
        <v/>
      </c>
      <c r="AX344" s="7" t="str">
        <f>IF(C344="","",IF(COUNTIFS(ESPELHAMENTOS!$B$2:$B$2000,C344,ESPELHAMENTOS!$O$2:$O$2000,"Sim",ESPELHAMENTOS!$E$2:$E$2000,"GR transportadora")&gt;0,"Sim","Não"))</f>
        <v/>
      </c>
      <c r="AY344" s="7" t="str">
        <f>IF(OR(AQ344="",C344=""),"",IFERROR(ROUND((AQ344-SUMPRODUCT(MIN((ESPELHAMENTOS!$C$2:$C$2000=A344)*ESPELHAMENTOS!$H$2:$H$2000+(ESPELHAMENTOS!$C$2:$C$2000&lt;&gt;A344)*99999)))*24,1),""))</f>
        <v/>
      </c>
      <c r="AZ344" s="7" t="str">
        <f ca="1">IF(C344="","",IF(COUNTIFS(CHECKLISTS!$B$2:$B$2000,C344,CHECKLISTS!$AH$2:$AH$2000,"Válido",CHECKLISTS!$AG$2:$AG$2000,"&gt;="&amp;INT(IF(AO344="",TODAY(),AO344)))+COUNTIFS(CHECKLISTS!$B$2:$B$2000,C344,CHECKLISTS!$AH$2:$AH$2000,"Vence &lt;=7d",CHECKLISTS!$AG$2:$AG$2000,"&gt;="&amp;INT(IF(AO344="",TODAY(),AO344)))&gt;0,"Sim","Não"))</f>
        <v/>
      </c>
      <c r="BA344" s="13" t="str">
        <f>IF(C344="","",IF(COUNTIFS(CHECKLISTS!$B$2:$B$2000,C344,CHECKLISTS!$AF$2:$AF$2000,"Aprovado")=0,"",SUMPRODUCT(MAX((CHECKLISTS!$B$2:$B$2000=C344)*CHECKLISTS!$AG$2:$AG$2000))))</f>
        <v/>
      </c>
      <c r="BB344" s="7" t="str">
        <f>IF(A344="","",IF(COUNTIFS(SMP!$B$2:$B$2000,A344,SMP!$I$2:$I$2000,"Liberada")+COUNTIFS(SMP!$B$2:$B$2000,A344,SMP!$I$2:$I$2000,"Em andamento")+COUNTIFS(SMP!$B$2:$B$2000,A344,SMP!$I$2:$I$2000,"Finalizada")&gt;0,"Sim","Não"))</f>
        <v/>
      </c>
      <c r="BC344" s="7" t="str">
        <f>IF(A344="","",IFERROR(INDEX(SMP!$A:$A,MATCH(A344,SMP!$B:$B,0)),"—"))</f>
        <v/>
      </c>
      <c r="BD344" s="7" t="str">
        <f>IF(A344="","",IFERROR(INDEX(SMP!$I:$I,MATCH(A344,SMP!$B:$B,0)),"Não aberta"))</f>
        <v/>
      </c>
      <c r="BE344" s="7" t="str">
        <f>IF(A344="","",IFERROR(INDEX(SMP!$D:$D,MATCH(A344,SMP!$B:$B,0)),""))</f>
        <v/>
      </c>
      <c r="BF344" s="7" t="str">
        <f>IF(A344="","",IF(COUNTIFS(AVERBACOES!$B$2:$B$2000,A344,AVERBACOES!$Q$2:$Q$2000,"Averbado completo")+COUNTIFS(AVERBACOES!$B$2:$B$2000,A344,AVERBACOES!$Q$2:$Q$2000,"Averbado CRT")+COUNTIFS(AVERBACOES!$B$2:$B$2000,A344,AVERBACOES!$Q$2:$Q$2000,"Averbado CT-e")+COUNTIFS(AVERBACOES!$B$2:$B$2000,A344,AVERBACOES!$Q$2:$Q$2000,"Averbado MDF-e")+COUNTIFS(AVERBACOES!$B$2:$B$2000,A344,AVERBACOES!$Q$2:$Q$2000,"Averbado pelo embarcador")&gt;0,"Sim","Não"))</f>
        <v/>
      </c>
      <c r="BG344" s="7" t="str">
        <f>IF(A344="","",IFERROR(INDEX(AVERBACOES!$L:$L,MATCH(A344,AVERBACOES!$B:$B,0)),"—"))</f>
        <v/>
      </c>
      <c r="BH344" s="7"/>
      <c r="BI344" s="7"/>
      <c r="BJ344" s="7"/>
      <c r="BK344" s="7"/>
      <c r="BL344" s="7"/>
      <c r="BM344" s="7">
        <f t="shared" si="87"/>
        <v>0</v>
      </c>
      <c r="BN344" s="7" t="str">
        <f t="shared" si="88"/>
        <v/>
      </c>
      <c r="BO344" s="7" t="str">
        <f t="shared" si="89"/>
        <v/>
      </c>
      <c r="BP344" s="7" t="str">
        <f t="shared" si="90"/>
        <v/>
      </c>
      <c r="BQ344" s="7" t="str">
        <f t="shared" si="91"/>
        <v/>
      </c>
      <c r="BR344" s="12"/>
      <c r="BS344" s="7" t="str">
        <f t="shared" si="92"/>
        <v/>
      </c>
      <c r="BT344" s="7" t="str">
        <f>IF(C344="","",IF(BV344=0,"Sem posição registrada",IFERROR(INDEX(POSICOES!$E:$E,MATCH(C344&amp;"#"&amp;ROUND(BV344*1440,0),POSICOES!$R:$R,0)),"?")))</f>
        <v/>
      </c>
      <c r="BU344" s="7" t="str">
        <f>IF(OR(C344="",BV344=0),"",IFERROR(INDEX(POSICOES!$F:$F,MATCH(C344&amp;"#"&amp;ROUND(BV344*1440,0),POSICOES!$R:$R,0))&amp;"/"&amp;INDEX(POSICOES!$G:$G,MATCH(C344&amp;"#"&amp;ROUND(BV344*1440,0),POSICOES!$R:$R,0))&amp;" - "&amp;INDEX(POSICOES!$H:$H,MATCH(C344&amp;"#"&amp;ROUND(BV344*1440,0),POSICOES!$R:$R,0)),""))</f>
        <v/>
      </c>
      <c r="BV344" s="14">
        <f>IF(C344="",0,SUMPRODUCT(MAX((POSICOES!$C$2:$C$3000=C344)*POSICOES!$B$2:$B$3000)))</f>
        <v>0</v>
      </c>
      <c r="BW344" s="7" t="str">
        <f t="shared" ca="1" si="93"/>
        <v/>
      </c>
      <c r="BX344" s="7" t="str">
        <f t="shared" ca="1" si="94"/>
        <v/>
      </c>
      <c r="BY344" s="12"/>
      <c r="BZ344" s="12"/>
      <c r="CA344" s="7" t="str">
        <f>IF(A344="","",IF(COUNTIFS(FRONTEIRA!$B$2:$B$2000,A344,FRONTEIRA!$AA$2:$AA$2000,"Sim")=0,"",ROUND(SUMIFS(FRONTEIRA!$Y$2:$Y$2000,FRONTEIRA!$B$2:$B$2000,A344,FRONTEIRA!$AA$2:$AA$2000,"Sim"),1)))</f>
        <v/>
      </c>
      <c r="CB344" s="7" t="str">
        <f>IF(A344="","",IFERROR(INDEX(FRONTEIRA!$L:$L,MATCH(A344,FRONTEIRA!$B:$B,0)),""))</f>
        <v/>
      </c>
      <c r="CC344" s="7" t="str">
        <f>IF(A344="","",IF(COUNTIFS(OCORRENCIAS!$B$2:$B$2000,A344,OCORRENCIAS!$Z$2:$Z$2000,"Sim")&gt;0,"Sim","Não"))</f>
        <v/>
      </c>
      <c r="CD344" s="7" t="str">
        <f t="shared" si="95"/>
        <v/>
      </c>
      <c r="CE344" s="7"/>
      <c r="CF344" s="7" t="str">
        <f t="shared" ca="1" si="96"/>
        <v xml:space="preserve">Motorista GR; Motorista seguradora; Veículo GR; Checklist; Espelhamento; SMP; Averbação; </v>
      </c>
      <c r="CG344" s="7" t="str">
        <f t="shared" si="97"/>
        <v/>
      </c>
      <c r="CH344" s="7" t="str">
        <f t="shared" si="98"/>
        <v/>
      </c>
      <c r="CI344" s="7" t="str">
        <f t="shared" si="99"/>
        <v>Não</v>
      </c>
      <c r="CJ344" s="7" t="str">
        <f t="shared" si="100"/>
        <v/>
      </c>
      <c r="CK344" s="7"/>
      <c r="CL344" s="7"/>
      <c r="CM344" s="7"/>
      <c r="CN344" s="12"/>
      <c r="CO344" s="7"/>
      <c r="CP344" s="7" t="str">
        <f t="shared" ca="1" si="101"/>
        <v/>
      </c>
    </row>
    <row r="345" spans="1:94" x14ac:dyDescent="0.25">
      <c r="A345" s="7"/>
      <c r="B345" s="12"/>
      <c r="C345" s="7"/>
      <c r="D345" s="7"/>
      <c r="E345" s="7"/>
      <c r="F345" s="7" t="str">
        <f>IF(C345="","",IFERROR(INDEX(VEICULOS!$C:$C,MATCH(C345,VEICULOS!$A:$A,0)),"?")&amp;IF(D345="",""," + "&amp;IFERROR(INDEX(VEICULOS!$C:$C,MATCH(D345,VEICULOS!$A:$A,0)),"?"))&amp;IF(E345="",""," + "&amp;IFERROR(INDEX(VEICULOS!$C:$C,MATCH(E345,VEICULOS!$A:$A,0)),"?")))</f>
        <v/>
      </c>
      <c r="G345" s="7" t="str">
        <f>IF(C345="","",IFERROR(INDEX(VEICULOS!$I:$I,MATCH(C345,VEICULOS!$A:$A,0)),"Não cadastrado"))</f>
        <v/>
      </c>
      <c r="H345" s="7"/>
      <c r="I345" s="7" t="str">
        <f>IF(H345="","",IFERROR(INDEX(MOTORISTAS!$B:$B,MATCH(H345,MOTORISTAS!$A:$A,0)),"Não cadastrado"))</f>
        <v/>
      </c>
      <c r="J345" s="7"/>
      <c r="K345" s="7"/>
      <c r="L345" s="7" t="str">
        <f>IF(K345="","",IFERROR(INDEX(MOTORISTAS!$B:$B,MATCH(K345,MOTORISTAS!$A:$A,0)),"Não cadastrado"))</f>
        <v/>
      </c>
      <c r="M345" s="7" t="str">
        <f>IF(H345="","",IFERROR(INDEX(MOTORISTAS!$AA:$AA,MATCH(H345,MOTORISTAS!$A:$A,0)),"Não cadastrado"))</f>
        <v/>
      </c>
      <c r="N345" s="7" t="str">
        <f>IF(H345="","",IF(COUNTIFS(CONSULTAS!$C$2:$C$2000,H345,CONSULTAS!$E$2:$E$2000,"GR",CONSULTAS!$S$2:$S$2000,"Sim")&gt;0,"Sim","Não"))</f>
        <v/>
      </c>
      <c r="O345" s="7" t="str">
        <f>IF(H345="","",IFERROR(INDEX(CONSULTAS!$L:$L,MATCH(H345&amp;"#GR",CONSULTAS!$T:$T,0)),"—"))</f>
        <v/>
      </c>
      <c r="P345" s="13" t="str">
        <f>IF(H345="","",IFERROR(INDEX(CONSULTAS!$Q:$Q,MATCH(H345&amp;"#GR",CONSULTAS!$T:$T,0)),""))</f>
        <v/>
      </c>
      <c r="Q345" s="7" t="str">
        <f>IF(H345="","",IF(COUNTIFS(CONSULTAS!$C$2:$C$2000,H345,CONSULTAS!$E$2:$E$2000,"Seguradora",CONSULTAS!$S$2:$S$2000,"Sim")&gt;0,"Sim","Não"))</f>
        <v/>
      </c>
      <c r="R345" s="7" t="str">
        <f>IF(H345="","",IFERROR(INDEX(CONSULTAS!$L:$L,MATCH(H345&amp;"#Seguradora",CONSULTAS!$T:$T,0)),"—"))</f>
        <v/>
      </c>
      <c r="S345" s="13" t="str">
        <f>IF(H345="","",IFERROR(INDEX(CONSULTAS!$Q:$Q,MATCH(H345&amp;"#Seguradora",CONSULTAS!$T:$T,0)),""))</f>
        <v/>
      </c>
      <c r="T345" s="10" t="str">
        <f>IF(H345="","",IFERROR(INDEX(CONSULTAS!$N:$N,MATCH(H345&amp;"#GR",CONSULTAS!$T:$T,0)),""))</f>
        <v/>
      </c>
      <c r="U345" s="7" t="str">
        <f>IF(K345="","N/A",IF(AND(COUNTIFS(CONSULTAS!$C$2:$C$2000,K345,CONSULTAS!$E$2:$E$2000,"GR",CONSULTAS!$S$2:$S$2000,"Sim")&gt;0,COUNTIFS(CONSULTAS!$C$2:$C$2000,K345,CONSULTAS!$E$2:$E$2000,"Seguradora",CONSULTAS!$S$2:$S$2000,"Sim")&gt;0),"Sim","Não"))</f>
        <v>N/A</v>
      </c>
      <c r="V345" s="7" t="str">
        <f>IF(C345="","",IFERROR(INDEX(VEICULOS!$X:$X,MATCH(C345,VEICULOS!$A:$A,0)),"Não"))</f>
        <v/>
      </c>
      <c r="W345" s="7"/>
      <c r="X345" s="7"/>
      <c r="Y345" s="7"/>
      <c r="Z345" s="10"/>
      <c r="AA345" s="7"/>
      <c r="AB345" s="10" t="str">
        <f t="shared" si="85"/>
        <v/>
      </c>
      <c r="AC345" s="7">
        <f>IF(OR(Y345="",AB345=""),0,SUMPRODUCT((PGR_REGRAS!$C$2:$C$61=Y345)*(PGR_REGRAS!$D$2:$D$61&lt;=AB345)*(PGR_REGRAS!$E$2:$E$61&gt;=AB345)*(PGR_REGRAS!$C$2:$C$61&lt;&gt;"")*ROW(PGR_REGRAS!$C$2:$C$61)))</f>
        <v>0</v>
      </c>
      <c r="AD345" s="7" t="str">
        <f>IF(AC345=0,IF(Y345="","","Sem regra - consultar seguradora"),INDEX(PGR_REGRAS!$A:$A,AC345))</f>
        <v/>
      </c>
      <c r="AE345" s="7" t="str">
        <f>IF(AC345=0,"",INDEX(PGR_REGRAS!$T:$T,AC345))</f>
        <v/>
      </c>
      <c r="AF345" s="7" t="str">
        <f>IF(AC345=0,"",INDEX(PGR_REGRAS!$I:$I,AC345))</f>
        <v/>
      </c>
      <c r="AG345" s="7" t="str">
        <f>IF(AC345=0,"",INDEX(PGR_REGRAS!$K:$K,AC345))</f>
        <v/>
      </c>
      <c r="AH345" s="7" t="str">
        <f t="shared" si="86"/>
        <v/>
      </c>
      <c r="AI345" s="7"/>
      <c r="AJ345" s="7"/>
      <c r="AK345" s="7"/>
      <c r="AL345" s="7"/>
      <c r="AM345" s="7"/>
      <c r="AN345" s="7"/>
      <c r="AO345" s="13"/>
      <c r="AP345" s="12"/>
      <c r="AQ345" s="12"/>
      <c r="AR345" s="7" t="str">
        <f>IF(C345="","",IFERROR(INDEX(RASTREADORES!$F:$F,MATCH(C345&amp;"#Principal",RASTREADORES!$Y:$Y,0))&amp;" ("&amp;INDEX(RASTREADORES!$G:$G,MATCH(C345&amp;"#Principal",RASTREADORES!$Y:$Y,0))&amp;")","Sem rastreador principal"))</f>
        <v/>
      </c>
      <c r="AS345" s="7" t="str">
        <f>IF(C345="","",IFERROR(INDEX(RASTREADORES!$H:$H,MATCH(C345&amp;"#Principal",RASTREADORES!$Y:$Y,0)),"—"))</f>
        <v/>
      </c>
      <c r="AT345" s="7" t="str">
        <f>IF(C345="","",IFERROR(INDEX(RASTREADORES!$A:$A,MATCH(C345&amp;"#Redundante",RASTREADORES!$Y:$Y,0)),IFERROR(INDEX(RASTREADORES!$A:$A,MATCH(C345&amp;"#Isca retornável",RASTREADORES!$Y:$Y,0)),IFERROR(INDEX(RASTREADORES!$A:$A,MATCH(C345&amp;"#Isca descartável",RASTREADORES!$Y:$Y,0)),"Nenhum"))))</f>
        <v/>
      </c>
      <c r="AU345" s="7" t="str">
        <f>IF(C345="","",IFERROR(INDEX(RASTREADORES!$L:$L,MATCH(C345&amp;"#Principal",RASTREADORES!$Y:$Y,0)),""))</f>
        <v/>
      </c>
      <c r="AV345" s="7" t="str">
        <f>IF(C345="","",IF(COUNTIFS(ESPELHAMENTOS!$B$2:$B$2000,C345,ESPELHAMENTOS!$O$2:$O$2000,"Sim")&gt;0,"Sim","Não"))</f>
        <v/>
      </c>
      <c r="AW345" s="7" t="str">
        <f>IF(C345="","",COUNTIFS(ESPELHAMENTOS!$B$2:$B$2000,C345,ESPELHAMENTOS!$O$2:$O$2000,"Sim"))</f>
        <v/>
      </c>
      <c r="AX345" s="7" t="str">
        <f>IF(C345="","",IF(COUNTIFS(ESPELHAMENTOS!$B$2:$B$2000,C345,ESPELHAMENTOS!$O$2:$O$2000,"Sim",ESPELHAMENTOS!$E$2:$E$2000,"GR transportadora")&gt;0,"Sim","Não"))</f>
        <v/>
      </c>
      <c r="AY345" s="7" t="str">
        <f>IF(OR(AQ345="",C345=""),"",IFERROR(ROUND((AQ345-SUMPRODUCT(MIN((ESPELHAMENTOS!$C$2:$C$2000=A345)*ESPELHAMENTOS!$H$2:$H$2000+(ESPELHAMENTOS!$C$2:$C$2000&lt;&gt;A345)*99999)))*24,1),""))</f>
        <v/>
      </c>
      <c r="AZ345" s="7" t="str">
        <f ca="1">IF(C345="","",IF(COUNTIFS(CHECKLISTS!$B$2:$B$2000,C345,CHECKLISTS!$AH$2:$AH$2000,"Válido",CHECKLISTS!$AG$2:$AG$2000,"&gt;="&amp;INT(IF(AO345="",TODAY(),AO345)))+COUNTIFS(CHECKLISTS!$B$2:$B$2000,C345,CHECKLISTS!$AH$2:$AH$2000,"Vence &lt;=7d",CHECKLISTS!$AG$2:$AG$2000,"&gt;="&amp;INT(IF(AO345="",TODAY(),AO345)))&gt;0,"Sim","Não"))</f>
        <v/>
      </c>
      <c r="BA345" s="13" t="str">
        <f>IF(C345="","",IF(COUNTIFS(CHECKLISTS!$B$2:$B$2000,C345,CHECKLISTS!$AF$2:$AF$2000,"Aprovado")=0,"",SUMPRODUCT(MAX((CHECKLISTS!$B$2:$B$2000=C345)*CHECKLISTS!$AG$2:$AG$2000))))</f>
        <v/>
      </c>
      <c r="BB345" s="7" t="str">
        <f>IF(A345="","",IF(COUNTIFS(SMP!$B$2:$B$2000,A345,SMP!$I$2:$I$2000,"Liberada")+COUNTIFS(SMP!$B$2:$B$2000,A345,SMP!$I$2:$I$2000,"Em andamento")+COUNTIFS(SMP!$B$2:$B$2000,A345,SMP!$I$2:$I$2000,"Finalizada")&gt;0,"Sim","Não"))</f>
        <v/>
      </c>
      <c r="BC345" s="7" t="str">
        <f>IF(A345="","",IFERROR(INDEX(SMP!$A:$A,MATCH(A345,SMP!$B:$B,0)),"—"))</f>
        <v/>
      </c>
      <c r="BD345" s="7" t="str">
        <f>IF(A345="","",IFERROR(INDEX(SMP!$I:$I,MATCH(A345,SMP!$B:$B,0)),"Não aberta"))</f>
        <v/>
      </c>
      <c r="BE345" s="7" t="str">
        <f>IF(A345="","",IFERROR(INDEX(SMP!$D:$D,MATCH(A345,SMP!$B:$B,0)),""))</f>
        <v/>
      </c>
      <c r="BF345" s="7" t="str">
        <f>IF(A345="","",IF(COUNTIFS(AVERBACOES!$B$2:$B$2000,A345,AVERBACOES!$Q$2:$Q$2000,"Averbado completo")+COUNTIFS(AVERBACOES!$B$2:$B$2000,A345,AVERBACOES!$Q$2:$Q$2000,"Averbado CRT")+COUNTIFS(AVERBACOES!$B$2:$B$2000,A345,AVERBACOES!$Q$2:$Q$2000,"Averbado CT-e")+COUNTIFS(AVERBACOES!$B$2:$B$2000,A345,AVERBACOES!$Q$2:$Q$2000,"Averbado MDF-e")+COUNTIFS(AVERBACOES!$B$2:$B$2000,A345,AVERBACOES!$Q$2:$Q$2000,"Averbado pelo embarcador")&gt;0,"Sim","Não"))</f>
        <v/>
      </c>
      <c r="BG345" s="7" t="str">
        <f>IF(A345="","",IFERROR(INDEX(AVERBACOES!$L:$L,MATCH(A345,AVERBACOES!$B:$B,0)),"—"))</f>
        <v/>
      </c>
      <c r="BH345" s="7"/>
      <c r="BI345" s="7"/>
      <c r="BJ345" s="7"/>
      <c r="BK345" s="7"/>
      <c r="BL345" s="7"/>
      <c r="BM345" s="7">
        <f t="shared" si="87"/>
        <v>0</v>
      </c>
      <c r="BN345" s="7" t="str">
        <f t="shared" si="88"/>
        <v/>
      </c>
      <c r="BO345" s="7" t="str">
        <f t="shared" si="89"/>
        <v/>
      </c>
      <c r="BP345" s="7" t="str">
        <f t="shared" si="90"/>
        <v/>
      </c>
      <c r="BQ345" s="7" t="str">
        <f t="shared" si="91"/>
        <v/>
      </c>
      <c r="BR345" s="12"/>
      <c r="BS345" s="7" t="str">
        <f t="shared" si="92"/>
        <v/>
      </c>
      <c r="BT345" s="7" t="str">
        <f>IF(C345="","",IF(BV345=0,"Sem posição registrada",IFERROR(INDEX(POSICOES!$E:$E,MATCH(C345&amp;"#"&amp;ROUND(BV345*1440,0),POSICOES!$R:$R,0)),"?")))</f>
        <v/>
      </c>
      <c r="BU345" s="7" t="str">
        <f>IF(OR(C345="",BV345=0),"",IFERROR(INDEX(POSICOES!$F:$F,MATCH(C345&amp;"#"&amp;ROUND(BV345*1440,0),POSICOES!$R:$R,0))&amp;"/"&amp;INDEX(POSICOES!$G:$G,MATCH(C345&amp;"#"&amp;ROUND(BV345*1440,0),POSICOES!$R:$R,0))&amp;" - "&amp;INDEX(POSICOES!$H:$H,MATCH(C345&amp;"#"&amp;ROUND(BV345*1440,0),POSICOES!$R:$R,0)),""))</f>
        <v/>
      </c>
      <c r="BV345" s="14">
        <f>IF(C345="",0,SUMPRODUCT(MAX((POSICOES!$C$2:$C$3000=C345)*POSICOES!$B$2:$B$3000)))</f>
        <v>0</v>
      </c>
      <c r="BW345" s="7" t="str">
        <f t="shared" ca="1" si="93"/>
        <v/>
      </c>
      <c r="BX345" s="7" t="str">
        <f t="shared" ca="1" si="94"/>
        <v/>
      </c>
      <c r="BY345" s="12"/>
      <c r="BZ345" s="12"/>
      <c r="CA345" s="7" t="str">
        <f>IF(A345="","",IF(COUNTIFS(FRONTEIRA!$B$2:$B$2000,A345,FRONTEIRA!$AA$2:$AA$2000,"Sim")=0,"",ROUND(SUMIFS(FRONTEIRA!$Y$2:$Y$2000,FRONTEIRA!$B$2:$B$2000,A345,FRONTEIRA!$AA$2:$AA$2000,"Sim"),1)))</f>
        <v/>
      </c>
      <c r="CB345" s="7" t="str">
        <f>IF(A345="","",IFERROR(INDEX(FRONTEIRA!$L:$L,MATCH(A345,FRONTEIRA!$B:$B,0)),""))</f>
        <v/>
      </c>
      <c r="CC345" s="7" t="str">
        <f>IF(A345="","",IF(COUNTIFS(OCORRENCIAS!$B$2:$B$2000,A345,OCORRENCIAS!$Z$2:$Z$2000,"Sim")&gt;0,"Sim","Não"))</f>
        <v/>
      </c>
      <c r="CD345" s="7" t="str">
        <f t="shared" si="95"/>
        <v/>
      </c>
      <c r="CE345" s="7"/>
      <c r="CF345" s="7" t="str">
        <f t="shared" ca="1" si="96"/>
        <v xml:space="preserve">Motorista GR; Motorista seguradora; Veículo GR; Checklist; Espelhamento; SMP; Averbação; </v>
      </c>
      <c r="CG345" s="7" t="str">
        <f t="shared" si="97"/>
        <v/>
      </c>
      <c r="CH345" s="7" t="str">
        <f t="shared" si="98"/>
        <v/>
      </c>
      <c r="CI345" s="7" t="str">
        <f t="shared" si="99"/>
        <v>Não</v>
      </c>
      <c r="CJ345" s="7" t="str">
        <f t="shared" si="100"/>
        <v/>
      </c>
      <c r="CK345" s="7"/>
      <c r="CL345" s="7"/>
      <c r="CM345" s="7"/>
      <c r="CN345" s="12"/>
      <c r="CO345" s="7"/>
      <c r="CP345" s="7" t="str">
        <f t="shared" ca="1" si="101"/>
        <v/>
      </c>
    </row>
    <row r="346" spans="1:94" x14ac:dyDescent="0.25">
      <c r="A346" s="7"/>
      <c r="B346" s="12"/>
      <c r="C346" s="7"/>
      <c r="D346" s="7"/>
      <c r="E346" s="7"/>
      <c r="F346" s="7" t="str">
        <f>IF(C346="","",IFERROR(INDEX(VEICULOS!$C:$C,MATCH(C346,VEICULOS!$A:$A,0)),"?")&amp;IF(D346="",""," + "&amp;IFERROR(INDEX(VEICULOS!$C:$C,MATCH(D346,VEICULOS!$A:$A,0)),"?"))&amp;IF(E346="",""," + "&amp;IFERROR(INDEX(VEICULOS!$C:$C,MATCH(E346,VEICULOS!$A:$A,0)),"?")))</f>
        <v/>
      </c>
      <c r="G346" s="7" t="str">
        <f>IF(C346="","",IFERROR(INDEX(VEICULOS!$I:$I,MATCH(C346,VEICULOS!$A:$A,0)),"Não cadastrado"))</f>
        <v/>
      </c>
      <c r="H346" s="7"/>
      <c r="I346" s="7" t="str">
        <f>IF(H346="","",IFERROR(INDEX(MOTORISTAS!$B:$B,MATCH(H346,MOTORISTAS!$A:$A,0)),"Não cadastrado"))</f>
        <v/>
      </c>
      <c r="J346" s="7"/>
      <c r="K346" s="7"/>
      <c r="L346" s="7" t="str">
        <f>IF(K346="","",IFERROR(INDEX(MOTORISTAS!$B:$B,MATCH(K346,MOTORISTAS!$A:$A,0)),"Não cadastrado"))</f>
        <v/>
      </c>
      <c r="M346" s="7" t="str">
        <f>IF(H346="","",IFERROR(INDEX(MOTORISTAS!$AA:$AA,MATCH(H346,MOTORISTAS!$A:$A,0)),"Não cadastrado"))</f>
        <v/>
      </c>
      <c r="N346" s="7" t="str">
        <f>IF(H346="","",IF(COUNTIFS(CONSULTAS!$C$2:$C$2000,H346,CONSULTAS!$E$2:$E$2000,"GR",CONSULTAS!$S$2:$S$2000,"Sim")&gt;0,"Sim","Não"))</f>
        <v/>
      </c>
      <c r="O346" s="7" t="str">
        <f>IF(H346="","",IFERROR(INDEX(CONSULTAS!$L:$L,MATCH(H346&amp;"#GR",CONSULTAS!$T:$T,0)),"—"))</f>
        <v/>
      </c>
      <c r="P346" s="13" t="str">
        <f>IF(H346="","",IFERROR(INDEX(CONSULTAS!$Q:$Q,MATCH(H346&amp;"#GR",CONSULTAS!$T:$T,0)),""))</f>
        <v/>
      </c>
      <c r="Q346" s="7" t="str">
        <f>IF(H346="","",IF(COUNTIFS(CONSULTAS!$C$2:$C$2000,H346,CONSULTAS!$E$2:$E$2000,"Seguradora",CONSULTAS!$S$2:$S$2000,"Sim")&gt;0,"Sim","Não"))</f>
        <v/>
      </c>
      <c r="R346" s="7" t="str">
        <f>IF(H346="","",IFERROR(INDEX(CONSULTAS!$L:$L,MATCH(H346&amp;"#Seguradora",CONSULTAS!$T:$T,0)),"—"))</f>
        <v/>
      </c>
      <c r="S346" s="13" t="str">
        <f>IF(H346="","",IFERROR(INDEX(CONSULTAS!$Q:$Q,MATCH(H346&amp;"#Seguradora",CONSULTAS!$T:$T,0)),""))</f>
        <v/>
      </c>
      <c r="T346" s="10" t="str">
        <f>IF(H346="","",IFERROR(INDEX(CONSULTAS!$N:$N,MATCH(H346&amp;"#GR",CONSULTAS!$T:$T,0)),""))</f>
        <v/>
      </c>
      <c r="U346" s="7" t="str">
        <f>IF(K346="","N/A",IF(AND(COUNTIFS(CONSULTAS!$C$2:$C$2000,K346,CONSULTAS!$E$2:$E$2000,"GR",CONSULTAS!$S$2:$S$2000,"Sim")&gt;0,COUNTIFS(CONSULTAS!$C$2:$C$2000,K346,CONSULTAS!$E$2:$E$2000,"Seguradora",CONSULTAS!$S$2:$S$2000,"Sim")&gt;0),"Sim","Não"))</f>
        <v>N/A</v>
      </c>
      <c r="V346" s="7" t="str">
        <f>IF(C346="","",IFERROR(INDEX(VEICULOS!$X:$X,MATCH(C346,VEICULOS!$A:$A,0)),"Não"))</f>
        <v/>
      </c>
      <c r="W346" s="7"/>
      <c r="X346" s="7"/>
      <c r="Y346" s="7"/>
      <c r="Z346" s="10"/>
      <c r="AA346" s="7"/>
      <c r="AB346" s="10" t="str">
        <f t="shared" si="85"/>
        <v/>
      </c>
      <c r="AC346" s="7">
        <f>IF(OR(Y346="",AB346=""),0,SUMPRODUCT((PGR_REGRAS!$C$2:$C$61=Y346)*(PGR_REGRAS!$D$2:$D$61&lt;=AB346)*(PGR_REGRAS!$E$2:$E$61&gt;=AB346)*(PGR_REGRAS!$C$2:$C$61&lt;&gt;"")*ROW(PGR_REGRAS!$C$2:$C$61)))</f>
        <v>0</v>
      </c>
      <c r="AD346" s="7" t="str">
        <f>IF(AC346=0,IF(Y346="","","Sem regra - consultar seguradora"),INDEX(PGR_REGRAS!$A:$A,AC346))</f>
        <v/>
      </c>
      <c r="AE346" s="7" t="str">
        <f>IF(AC346=0,"",INDEX(PGR_REGRAS!$T:$T,AC346))</f>
        <v/>
      </c>
      <c r="AF346" s="7" t="str">
        <f>IF(AC346=0,"",INDEX(PGR_REGRAS!$I:$I,AC346))</f>
        <v/>
      </c>
      <c r="AG346" s="7" t="str">
        <f>IF(AC346=0,"",INDEX(PGR_REGRAS!$K:$K,AC346))</f>
        <v/>
      </c>
      <c r="AH346" s="7" t="str">
        <f t="shared" si="86"/>
        <v/>
      </c>
      <c r="AI346" s="7"/>
      <c r="AJ346" s="7"/>
      <c r="AK346" s="7"/>
      <c r="AL346" s="7"/>
      <c r="AM346" s="7"/>
      <c r="AN346" s="7"/>
      <c r="AO346" s="13"/>
      <c r="AP346" s="12"/>
      <c r="AQ346" s="12"/>
      <c r="AR346" s="7" t="str">
        <f>IF(C346="","",IFERROR(INDEX(RASTREADORES!$F:$F,MATCH(C346&amp;"#Principal",RASTREADORES!$Y:$Y,0))&amp;" ("&amp;INDEX(RASTREADORES!$G:$G,MATCH(C346&amp;"#Principal",RASTREADORES!$Y:$Y,0))&amp;")","Sem rastreador principal"))</f>
        <v/>
      </c>
      <c r="AS346" s="7" t="str">
        <f>IF(C346="","",IFERROR(INDEX(RASTREADORES!$H:$H,MATCH(C346&amp;"#Principal",RASTREADORES!$Y:$Y,0)),"—"))</f>
        <v/>
      </c>
      <c r="AT346" s="7" t="str">
        <f>IF(C346="","",IFERROR(INDEX(RASTREADORES!$A:$A,MATCH(C346&amp;"#Redundante",RASTREADORES!$Y:$Y,0)),IFERROR(INDEX(RASTREADORES!$A:$A,MATCH(C346&amp;"#Isca retornável",RASTREADORES!$Y:$Y,0)),IFERROR(INDEX(RASTREADORES!$A:$A,MATCH(C346&amp;"#Isca descartável",RASTREADORES!$Y:$Y,0)),"Nenhum"))))</f>
        <v/>
      </c>
      <c r="AU346" s="7" t="str">
        <f>IF(C346="","",IFERROR(INDEX(RASTREADORES!$L:$L,MATCH(C346&amp;"#Principal",RASTREADORES!$Y:$Y,0)),""))</f>
        <v/>
      </c>
      <c r="AV346" s="7" t="str">
        <f>IF(C346="","",IF(COUNTIFS(ESPELHAMENTOS!$B$2:$B$2000,C346,ESPELHAMENTOS!$O$2:$O$2000,"Sim")&gt;0,"Sim","Não"))</f>
        <v/>
      </c>
      <c r="AW346" s="7" t="str">
        <f>IF(C346="","",COUNTIFS(ESPELHAMENTOS!$B$2:$B$2000,C346,ESPELHAMENTOS!$O$2:$O$2000,"Sim"))</f>
        <v/>
      </c>
      <c r="AX346" s="7" t="str">
        <f>IF(C346="","",IF(COUNTIFS(ESPELHAMENTOS!$B$2:$B$2000,C346,ESPELHAMENTOS!$O$2:$O$2000,"Sim",ESPELHAMENTOS!$E$2:$E$2000,"GR transportadora")&gt;0,"Sim","Não"))</f>
        <v/>
      </c>
      <c r="AY346" s="7" t="str">
        <f>IF(OR(AQ346="",C346=""),"",IFERROR(ROUND((AQ346-SUMPRODUCT(MIN((ESPELHAMENTOS!$C$2:$C$2000=A346)*ESPELHAMENTOS!$H$2:$H$2000+(ESPELHAMENTOS!$C$2:$C$2000&lt;&gt;A346)*99999)))*24,1),""))</f>
        <v/>
      </c>
      <c r="AZ346" s="7" t="str">
        <f ca="1">IF(C346="","",IF(COUNTIFS(CHECKLISTS!$B$2:$B$2000,C346,CHECKLISTS!$AH$2:$AH$2000,"Válido",CHECKLISTS!$AG$2:$AG$2000,"&gt;="&amp;INT(IF(AO346="",TODAY(),AO346)))+COUNTIFS(CHECKLISTS!$B$2:$B$2000,C346,CHECKLISTS!$AH$2:$AH$2000,"Vence &lt;=7d",CHECKLISTS!$AG$2:$AG$2000,"&gt;="&amp;INT(IF(AO346="",TODAY(),AO346)))&gt;0,"Sim","Não"))</f>
        <v/>
      </c>
      <c r="BA346" s="13" t="str">
        <f>IF(C346="","",IF(COUNTIFS(CHECKLISTS!$B$2:$B$2000,C346,CHECKLISTS!$AF$2:$AF$2000,"Aprovado")=0,"",SUMPRODUCT(MAX((CHECKLISTS!$B$2:$B$2000=C346)*CHECKLISTS!$AG$2:$AG$2000))))</f>
        <v/>
      </c>
      <c r="BB346" s="7" t="str">
        <f>IF(A346="","",IF(COUNTIFS(SMP!$B$2:$B$2000,A346,SMP!$I$2:$I$2000,"Liberada")+COUNTIFS(SMP!$B$2:$B$2000,A346,SMP!$I$2:$I$2000,"Em andamento")+COUNTIFS(SMP!$B$2:$B$2000,A346,SMP!$I$2:$I$2000,"Finalizada")&gt;0,"Sim","Não"))</f>
        <v/>
      </c>
      <c r="BC346" s="7" t="str">
        <f>IF(A346="","",IFERROR(INDEX(SMP!$A:$A,MATCH(A346,SMP!$B:$B,0)),"—"))</f>
        <v/>
      </c>
      <c r="BD346" s="7" t="str">
        <f>IF(A346="","",IFERROR(INDEX(SMP!$I:$I,MATCH(A346,SMP!$B:$B,0)),"Não aberta"))</f>
        <v/>
      </c>
      <c r="BE346" s="7" t="str">
        <f>IF(A346="","",IFERROR(INDEX(SMP!$D:$D,MATCH(A346,SMP!$B:$B,0)),""))</f>
        <v/>
      </c>
      <c r="BF346" s="7" t="str">
        <f>IF(A346="","",IF(COUNTIFS(AVERBACOES!$B$2:$B$2000,A346,AVERBACOES!$Q$2:$Q$2000,"Averbado completo")+COUNTIFS(AVERBACOES!$B$2:$B$2000,A346,AVERBACOES!$Q$2:$Q$2000,"Averbado CRT")+COUNTIFS(AVERBACOES!$B$2:$B$2000,A346,AVERBACOES!$Q$2:$Q$2000,"Averbado CT-e")+COUNTIFS(AVERBACOES!$B$2:$B$2000,A346,AVERBACOES!$Q$2:$Q$2000,"Averbado MDF-e")+COUNTIFS(AVERBACOES!$B$2:$B$2000,A346,AVERBACOES!$Q$2:$Q$2000,"Averbado pelo embarcador")&gt;0,"Sim","Não"))</f>
        <v/>
      </c>
      <c r="BG346" s="7" t="str">
        <f>IF(A346="","",IFERROR(INDEX(AVERBACOES!$L:$L,MATCH(A346,AVERBACOES!$B:$B,0)),"—"))</f>
        <v/>
      </c>
      <c r="BH346" s="7"/>
      <c r="BI346" s="7"/>
      <c r="BJ346" s="7"/>
      <c r="BK346" s="7"/>
      <c r="BL346" s="7"/>
      <c r="BM346" s="7">
        <f t="shared" si="87"/>
        <v>0</v>
      </c>
      <c r="BN346" s="7" t="str">
        <f t="shared" si="88"/>
        <v/>
      </c>
      <c r="BO346" s="7" t="str">
        <f t="shared" si="89"/>
        <v/>
      </c>
      <c r="BP346" s="7" t="str">
        <f t="shared" si="90"/>
        <v/>
      </c>
      <c r="BQ346" s="7" t="str">
        <f t="shared" si="91"/>
        <v/>
      </c>
      <c r="BR346" s="12"/>
      <c r="BS346" s="7" t="str">
        <f t="shared" si="92"/>
        <v/>
      </c>
      <c r="BT346" s="7" t="str">
        <f>IF(C346="","",IF(BV346=0,"Sem posição registrada",IFERROR(INDEX(POSICOES!$E:$E,MATCH(C346&amp;"#"&amp;ROUND(BV346*1440,0),POSICOES!$R:$R,0)),"?")))</f>
        <v/>
      </c>
      <c r="BU346" s="7" t="str">
        <f>IF(OR(C346="",BV346=0),"",IFERROR(INDEX(POSICOES!$F:$F,MATCH(C346&amp;"#"&amp;ROUND(BV346*1440,0),POSICOES!$R:$R,0))&amp;"/"&amp;INDEX(POSICOES!$G:$G,MATCH(C346&amp;"#"&amp;ROUND(BV346*1440,0),POSICOES!$R:$R,0))&amp;" - "&amp;INDEX(POSICOES!$H:$H,MATCH(C346&amp;"#"&amp;ROUND(BV346*1440,0),POSICOES!$R:$R,0)),""))</f>
        <v/>
      </c>
      <c r="BV346" s="14">
        <f>IF(C346="",0,SUMPRODUCT(MAX((POSICOES!$C$2:$C$3000=C346)*POSICOES!$B$2:$B$3000)))</f>
        <v>0</v>
      </c>
      <c r="BW346" s="7" t="str">
        <f t="shared" ca="1" si="93"/>
        <v/>
      </c>
      <c r="BX346" s="7" t="str">
        <f t="shared" ca="1" si="94"/>
        <v/>
      </c>
      <c r="BY346" s="12"/>
      <c r="BZ346" s="12"/>
      <c r="CA346" s="7" t="str">
        <f>IF(A346="","",IF(COUNTIFS(FRONTEIRA!$B$2:$B$2000,A346,FRONTEIRA!$AA$2:$AA$2000,"Sim")=0,"",ROUND(SUMIFS(FRONTEIRA!$Y$2:$Y$2000,FRONTEIRA!$B$2:$B$2000,A346,FRONTEIRA!$AA$2:$AA$2000,"Sim"),1)))</f>
        <v/>
      </c>
      <c r="CB346" s="7" t="str">
        <f>IF(A346="","",IFERROR(INDEX(FRONTEIRA!$L:$L,MATCH(A346,FRONTEIRA!$B:$B,0)),""))</f>
        <v/>
      </c>
      <c r="CC346" s="7" t="str">
        <f>IF(A346="","",IF(COUNTIFS(OCORRENCIAS!$B$2:$B$2000,A346,OCORRENCIAS!$Z$2:$Z$2000,"Sim")&gt;0,"Sim","Não"))</f>
        <v/>
      </c>
      <c r="CD346" s="7" t="str">
        <f t="shared" si="95"/>
        <v/>
      </c>
      <c r="CE346" s="7"/>
      <c r="CF346" s="7" t="str">
        <f t="shared" ca="1" si="96"/>
        <v xml:space="preserve">Motorista GR; Motorista seguradora; Veículo GR; Checklist; Espelhamento; SMP; Averbação; </v>
      </c>
      <c r="CG346" s="7" t="str">
        <f t="shared" si="97"/>
        <v/>
      </c>
      <c r="CH346" s="7" t="str">
        <f t="shared" si="98"/>
        <v/>
      </c>
      <c r="CI346" s="7" t="str">
        <f t="shared" si="99"/>
        <v>Não</v>
      </c>
      <c r="CJ346" s="7" t="str">
        <f t="shared" si="100"/>
        <v/>
      </c>
      <c r="CK346" s="7"/>
      <c r="CL346" s="7"/>
      <c r="CM346" s="7"/>
      <c r="CN346" s="12"/>
      <c r="CO346" s="7"/>
      <c r="CP346" s="7" t="str">
        <f t="shared" ca="1" si="101"/>
        <v/>
      </c>
    </row>
    <row r="347" spans="1:94" x14ac:dyDescent="0.25">
      <c r="A347" s="7"/>
      <c r="B347" s="12"/>
      <c r="C347" s="7"/>
      <c r="D347" s="7"/>
      <c r="E347" s="7"/>
      <c r="F347" s="7" t="str">
        <f>IF(C347="","",IFERROR(INDEX(VEICULOS!$C:$C,MATCH(C347,VEICULOS!$A:$A,0)),"?")&amp;IF(D347="",""," + "&amp;IFERROR(INDEX(VEICULOS!$C:$C,MATCH(D347,VEICULOS!$A:$A,0)),"?"))&amp;IF(E347="",""," + "&amp;IFERROR(INDEX(VEICULOS!$C:$C,MATCH(E347,VEICULOS!$A:$A,0)),"?")))</f>
        <v/>
      </c>
      <c r="G347" s="7" t="str">
        <f>IF(C347="","",IFERROR(INDEX(VEICULOS!$I:$I,MATCH(C347,VEICULOS!$A:$A,0)),"Não cadastrado"))</f>
        <v/>
      </c>
      <c r="H347" s="7"/>
      <c r="I347" s="7" t="str">
        <f>IF(H347="","",IFERROR(INDEX(MOTORISTAS!$B:$B,MATCH(H347,MOTORISTAS!$A:$A,0)),"Não cadastrado"))</f>
        <v/>
      </c>
      <c r="J347" s="7"/>
      <c r="K347" s="7"/>
      <c r="L347" s="7" t="str">
        <f>IF(K347="","",IFERROR(INDEX(MOTORISTAS!$B:$B,MATCH(K347,MOTORISTAS!$A:$A,0)),"Não cadastrado"))</f>
        <v/>
      </c>
      <c r="M347" s="7" t="str">
        <f>IF(H347="","",IFERROR(INDEX(MOTORISTAS!$AA:$AA,MATCH(H347,MOTORISTAS!$A:$A,0)),"Não cadastrado"))</f>
        <v/>
      </c>
      <c r="N347" s="7" t="str">
        <f>IF(H347="","",IF(COUNTIFS(CONSULTAS!$C$2:$C$2000,H347,CONSULTAS!$E$2:$E$2000,"GR",CONSULTAS!$S$2:$S$2000,"Sim")&gt;0,"Sim","Não"))</f>
        <v/>
      </c>
      <c r="O347" s="7" t="str">
        <f>IF(H347="","",IFERROR(INDEX(CONSULTAS!$L:$L,MATCH(H347&amp;"#GR",CONSULTAS!$T:$T,0)),"—"))</f>
        <v/>
      </c>
      <c r="P347" s="13" t="str">
        <f>IF(H347="","",IFERROR(INDEX(CONSULTAS!$Q:$Q,MATCH(H347&amp;"#GR",CONSULTAS!$T:$T,0)),""))</f>
        <v/>
      </c>
      <c r="Q347" s="7" t="str">
        <f>IF(H347="","",IF(COUNTIFS(CONSULTAS!$C$2:$C$2000,H347,CONSULTAS!$E$2:$E$2000,"Seguradora",CONSULTAS!$S$2:$S$2000,"Sim")&gt;0,"Sim","Não"))</f>
        <v/>
      </c>
      <c r="R347" s="7" t="str">
        <f>IF(H347="","",IFERROR(INDEX(CONSULTAS!$L:$L,MATCH(H347&amp;"#Seguradora",CONSULTAS!$T:$T,0)),"—"))</f>
        <v/>
      </c>
      <c r="S347" s="13" t="str">
        <f>IF(H347="","",IFERROR(INDEX(CONSULTAS!$Q:$Q,MATCH(H347&amp;"#Seguradora",CONSULTAS!$T:$T,0)),""))</f>
        <v/>
      </c>
      <c r="T347" s="10" t="str">
        <f>IF(H347="","",IFERROR(INDEX(CONSULTAS!$N:$N,MATCH(H347&amp;"#GR",CONSULTAS!$T:$T,0)),""))</f>
        <v/>
      </c>
      <c r="U347" s="7" t="str">
        <f>IF(K347="","N/A",IF(AND(COUNTIFS(CONSULTAS!$C$2:$C$2000,K347,CONSULTAS!$E$2:$E$2000,"GR",CONSULTAS!$S$2:$S$2000,"Sim")&gt;0,COUNTIFS(CONSULTAS!$C$2:$C$2000,K347,CONSULTAS!$E$2:$E$2000,"Seguradora",CONSULTAS!$S$2:$S$2000,"Sim")&gt;0),"Sim","Não"))</f>
        <v>N/A</v>
      </c>
      <c r="V347" s="7" t="str">
        <f>IF(C347="","",IFERROR(INDEX(VEICULOS!$X:$X,MATCH(C347,VEICULOS!$A:$A,0)),"Não"))</f>
        <v/>
      </c>
      <c r="W347" s="7"/>
      <c r="X347" s="7"/>
      <c r="Y347" s="7"/>
      <c r="Z347" s="10"/>
      <c r="AA347" s="7"/>
      <c r="AB347" s="10" t="str">
        <f t="shared" si="85"/>
        <v/>
      </c>
      <c r="AC347" s="7">
        <f>IF(OR(Y347="",AB347=""),0,SUMPRODUCT((PGR_REGRAS!$C$2:$C$61=Y347)*(PGR_REGRAS!$D$2:$D$61&lt;=AB347)*(PGR_REGRAS!$E$2:$E$61&gt;=AB347)*(PGR_REGRAS!$C$2:$C$61&lt;&gt;"")*ROW(PGR_REGRAS!$C$2:$C$61)))</f>
        <v>0</v>
      </c>
      <c r="AD347" s="7" t="str">
        <f>IF(AC347=0,IF(Y347="","","Sem regra - consultar seguradora"),INDEX(PGR_REGRAS!$A:$A,AC347))</f>
        <v/>
      </c>
      <c r="AE347" s="7" t="str">
        <f>IF(AC347=0,"",INDEX(PGR_REGRAS!$T:$T,AC347))</f>
        <v/>
      </c>
      <c r="AF347" s="7" t="str">
        <f>IF(AC347=0,"",INDEX(PGR_REGRAS!$I:$I,AC347))</f>
        <v/>
      </c>
      <c r="AG347" s="7" t="str">
        <f>IF(AC347=0,"",INDEX(PGR_REGRAS!$K:$K,AC347))</f>
        <v/>
      </c>
      <c r="AH347" s="7" t="str">
        <f t="shared" si="86"/>
        <v/>
      </c>
      <c r="AI347" s="7"/>
      <c r="AJ347" s="7"/>
      <c r="AK347" s="7"/>
      <c r="AL347" s="7"/>
      <c r="AM347" s="7"/>
      <c r="AN347" s="7"/>
      <c r="AO347" s="13"/>
      <c r="AP347" s="12"/>
      <c r="AQ347" s="12"/>
      <c r="AR347" s="7" t="str">
        <f>IF(C347="","",IFERROR(INDEX(RASTREADORES!$F:$F,MATCH(C347&amp;"#Principal",RASTREADORES!$Y:$Y,0))&amp;" ("&amp;INDEX(RASTREADORES!$G:$G,MATCH(C347&amp;"#Principal",RASTREADORES!$Y:$Y,0))&amp;")","Sem rastreador principal"))</f>
        <v/>
      </c>
      <c r="AS347" s="7" t="str">
        <f>IF(C347="","",IFERROR(INDEX(RASTREADORES!$H:$H,MATCH(C347&amp;"#Principal",RASTREADORES!$Y:$Y,0)),"—"))</f>
        <v/>
      </c>
      <c r="AT347" s="7" t="str">
        <f>IF(C347="","",IFERROR(INDEX(RASTREADORES!$A:$A,MATCH(C347&amp;"#Redundante",RASTREADORES!$Y:$Y,0)),IFERROR(INDEX(RASTREADORES!$A:$A,MATCH(C347&amp;"#Isca retornável",RASTREADORES!$Y:$Y,0)),IFERROR(INDEX(RASTREADORES!$A:$A,MATCH(C347&amp;"#Isca descartável",RASTREADORES!$Y:$Y,0)),"Nenhum"))))</f>
        <v/>
      </c>
      <c r="AU347" s="7" t="str">
        <f>IF(C347="","",IFERROR(INDEX(RASTREADORES!$L:$L,MATCH(C347&amp;"#Principal",RASTREADORES!$Y:$Y,0)),""))</f>
        <v/>
      </c>
      <c r="AV347" s="7" t="str">
        <f>IF(C347="","",IF(COUNTIFS(ESPELHAMENTOS!$B$2:$B$2000,C347,ESPELHAMENTOS!$O$2:$O$2000,"Sim")&gt;0,"Sim","Não"))</f>
        <v/>
      </c>
      <c r="AW347" s="7" t="str">
        <f>IF(C347="","",COUNTIFS(ESPELHAMENTOS!$B$2:$B$2000,C347,ESPELHAMENTOS!$O$2:$O$2000,"Sim"))</f>
        <v/>
      </c>
      <c r="AX347" s="7" t="str">
        <f>IF(C347="","",IF(COUNTIFS(ESPELHAMENTOS!$B$2:$B$2000,C347,ESPELHAMENTOS!$O$2:$O$2000,"Sim",ESPELHAMENTOS!$E$2:$E$2000,"GR transportadora")&gt;0,"Sim","Não"))</f>
        <v/>
      </c>
      <c r="AY347" s="7" t="str">
        <f>IF(OR(AQ347="",C347=""),"",IFERROR(ROUND((AQ347-SUMPRODUCT(MIN((ESPELHAMENTOS!$C$2:$C$2000=A347)*ESPELHAMENTOS!$H$2:$H$2000+(ESPELHAMENTOS!$C$2:$C$2000&lt;&gt;A347)*99999)))*24,1),""))</f>
        <v/>
      </c>
      <c r="AZ347" s="7" t="str">
        <f ca="1">IF(C347="","",IF(COUNTIFS(CHECKLISTS!$B$2:$B$2000,C347,CHECKLISTS!$AH$2:$AH$2000,"Válido",CHECKLISTS!$AG$2:$AG$2000,"&gt;="&amp;INT(IF(AO347="",TODAY(),AO347)))+COUNTIFS(CHECKLISTS!$B$2:$B$2000,C347,CHECKLISTS!$AH$2:$AH$2000,"Vence &lt;=7d",CHECKLISTS!$AG$2:$AG$2000,"&gt;="&amp;INT(IF(AO347="",TODAY(),AO347)))&gt;0,"Sim","Não"))</f>
        <v/>
      </c>
      <c r="BA347" s="13" t="str">
        <f>IF(C347="","",IF(COUNTIFS(CHECKLISTS!$B$2:$B$2000,C347,CHECKLISTS!$AF$2:$AF$2000,"Aprovado")=0,"",SUMPRODUCT(MAX((CHECKLISTS!$B$2:$B$2000=C347)*CHECKLISTS!$AG$2:$AG$2000))))</f>
        <v/>
      </c>
      <c r="BB347" s="7" t="str">
        <f>IF(A347="","",IF(COUNTIFS(SMP!$B$2:$B$2000,A347,SMP!$I$2:$I$2000,"Liberada")+COUNTIFS(SMP!$B$2:$B$2000,A347,SMP!$I$2:$I$2000,"Em andamento")+COUNTIFS(SMP!$B$2:$B$2000,A347,SMP!$I$2:$I$2000,"Finalizada")&gt;0,"Sim","Não"))</f>
        <v/>
      </c>
      <c r="BC347" s="7" t="str">
        <f>IF(A347="","",IFERROR(INDEX(SMP!$A:$A,MATCH(A347,SMP!$B:$B,0)),"—"))</f>
        <v/>
      </c>
      <c r="BD347" s="7" t="str">
        <f>IF(A347="","",IFERROR(INDEX(SMP!$I:$I,MATCH(A347,SMP!$B:$B,0)),"Não aberta"))</f>
        <v/>
      </c>
      <c r="BE347" s="7" t="str">
        <f>IF(A347="","",IFERROR(INDEX(SMP!$D:$D,MATCH(A347,SMP!$B:$B,0)),""))</f>
        <v/>
      </c>
      <c r="BF347" s="7" t="str">
        <f>IF(A347="","",IF(COUNTIFS(AVERBACOES!$B$2:$B$2000,A347,AVERBACOES!$Q$2:$Q$2000,"Averbado completo")+COUNTIFS(AVERBACOES!$B$2:$B$2000,A347,AVERBACOES!$Q$2:$Q$2000,"Averbado CRT")+COUNTIFS(AVERBACOES!$B$2:$B$2000,A347,AVERBACOES!$Q$2:$Q$2000,"Averbado CT-e")+COUNTIFS(AVERBACOES!$B$2:$B$2000,A347,AVERBACOES!$Q$2:$Q$2000,"Averbado MDF-e")+COUNTIFS(AVERBACOES!$B$2:$B$2000,A347,AVERBACOES!$Q$2:$Q$2000,"Averbado pelo embarcador")&gt;0,"Sim","Não"))</f>
        <v/>
      </c>
      <c r="BG347" s="7" t="str">
        <f>IF(A347="","",IFERROR(INDEX(AVERBACOES!$L:$L,MATCH(A347,AVERBACOES!$B:$B,0)),"—"))</f>
        <v/>
      </c>
      <c r="BH347" s="7"/>
      <c r="BI347" s="7"/>
      <c r="BJ347" s="7"/>
      <c r="BK347" s="7"/>
      <c r="BL347" s="7"/>
      <c r="BM347" s="7">
        <f t="shared" si="87"/>
        <v>0</v>
      </c>
      <c r="BN347" s="7" t="str">
        <f t="shared" si="88"/>
        <v/>
      </c>
      <c r="BO347" s="7" t="str">
        <f t="shared" si="89"/>
        <v/>
      </c>
      <c r="BP347" s="7" t="str">
        <f t="shared" si="90"/>
        <v/>
      </c>
      <c r="BQ347" s="7" t="str">
        <f t="shared" si="91"/>
        <v/>
      </c>
      <c r="BR347" s="12"/>
      <c r="BS347" s="7" t="str">
        <f t="shared" si="92"/>
        <v/>
      </c>
      <c r="BT347" s="7" t="str">
        <f>IF(C347="","",IF(BV347=0,"Sem posição registrada",IFERROR(INDEX(POSICOES!$E:$E,MATCH(C347&amp;"#"&amp;ROUND(BV347*1440,0),POSICOES!$R:$R,0)),"?")))</f>
        <v/>
      </c>
      <c r="BU347" s="7" t="str">
        <f>IF(OR(C347="",BV347=0),"",IFERROR(INDEX(POSICOES!$F:$F,MATCH(C347&amp;"#"&amp;ROUND(BV347*1440,0),POSICOES!$R:$R,0))&amp;"/"&amp;INDEX(POSICOES!$G:$G,MATCH(C347&amp;"#"&amp;ROUND(BV347*1440,0),POSICOES!$R:$R,0))&amp;" - "&amp;INDEX(POSICOES!$H:$H,MATCH(C347&amp;"#"&amp;ROUND(BV347*1440,0),POSICOES!$R:$R,0)),""))</f>
        <v/>
      </c>
      <c r="BV347" s="14">
        <f>IF(C347="",0,SUMPRODUCT(MAX((POSICOES!$C$2:$C$3000=C347)*POSICOES!$B$2:$B$3000)))</f>
        <v>0</v>
      </c>
      <c r="BW347" s="7" t="str">
        <f t="shared" ca="1" si="93"/>
        <v/>
      </c>
      <c r="BX347" s="7" t="str">
        <f t="shared" ca="1" si="94"/>
        <v/>
      </c>
      <c r="BY347" s="12"/>
      <c r="BZ347" s="12"/>
      <c r="CA347" s="7" t="str">
        <f>IF(A347="","",IF(COUNTIFS(FRONTEIRA!$B$2:$B$2000,A347,FRONTEIRA!$AA$2:$AA$2000,"Sim")=0,"",ROUND(SUMIFS(FRONTEIRA!$Y$2:$Y$2000,FRONTEIRA!$B$2:$B$2000,A347,FRONTEIRA!$AA$2:$AA$2000,"Sim"),1)))</f>
        <v/>
      </c>
      <c r="CB347" s="7" t="str">
        <f>IF(A347="","",IFERROR(INDEX(FRONTEIRA!$L:$L,MATCH(A347,FRONTEIRA!$B:$B,0)),""))</f>
        <v/>
      </c>
      <c r="CC347" s="7" t="str">
        <f>IF(A347="","",IF(COUNTIFS(OCORRENCIAS!$B$2:$B$2000,A347,OCORRENCIAS!$Z$2:$Z$2000,"Sim")&gt;0,"Sim","Não"))</f>
        <v/>
      </c>
      <c r="CD347" s="7" t="str">
        <f t="shared" si="95"/>
        <v/>
      </c>
      <c r="CE347" s="7"/>
      <c r="CF347" s="7" t="str">
        <f t="shared" ca="1" si="96"/>
        <v xml:space="preserve">Motorista GR; Motorista seguradora; Veículo GR; Checklist; Espelhamento; SMP; Averbação; </v>
      </c>
      <c r="CG347" s="7" t="str">
        <f t="shared" si="97"/>
        <v/>
      </c>
      <c r="CH347" s="7" t="str">
        <f t="shared" si="98"/>
        <v/>
      </c>
      <c r="CI347" s="7" t="str">
        <f t="shared" si="99"/>
        <v>Não</v>
      </c>
      <c r="CJ347" s="7" t="str">
        <f t="shared" si="100"/>
        <v/>
      </c>
      <c r="CK347" s="7"/>
      <c r="CL347" s="7"/>
      <c r="CM347" s="7"/>
      <c r="CN347" s="12"/>
      <c r="CO347" s="7"/>
      <c r="CP347" s="7" t="str">
        <f t="shared" ca="1" si="101"/>
        <v/>
      </c>
    </row>
    <row r="348" spans="1:94" x14ac:dyDescent="0.25">
      <c r="A348" s="7"/>
      <c r="B348" s="12"/>
      <c r="C348" s="7"/>
      <c r="D348" s="7"/>
      <c r="E348" s="7"/>
      <c r="F348" s="7" t="str">
        <f>IF(C348="","",IFERROR(INDEX(VEICULOS!$C:$C,MATCH(C348,VEICULOS!$A:$A,0)),"?")&amp;IF(D348="",""," + "&amp;IFERROR(INDEX(VEICULOS!$C:$C,MATCH(D348,VEICULOS!$A:$A,0)),"?"))&amp;IF(E348="",""," + "&amp;IFERROR(INDEX(VEICULOS!$C:$C,MATCH(E348,VEICULOS!$A:$A,0)),"?")))</f>
        <v/>
      </c>
      <c r="G348" s="7" t="str">
        <f>IF(C348="","",IFERROR(INDEX(VEICULOS!$I:$I,MATCH(C348,VEICULOS!$A:$A,0)),"Não cadastrado"))</f>
        <v/>
      </c>
      <c r="H348" s="7"/>
      <c r="I348" s="7" t="str">
        <f>IF(H348="","",IFERROR(INDEX(MOTORISTAS!$B:$B,MATCH(H348,MOTORISTAS!$A:$A,0)),"Não cadastrado"))</f>
        <v/>
      </c>
      <c r="J348" s="7"/>
      <c r="K348" s="7"/>
      <c r="L348" s="7" t="str">
        <f>IF(K348="","",IFERROR(INDEX(MOTORISTAS!$B:$B,MATCH(K348,MOTORISTAS!$A:$A,0)),"Não cadastrado"))</f>
        <v/>
      </c>
      <c r="M348" s="7" t="str">
        <f>IF(H348="","",IFERROR(INDEX(MOTORISTAS!$AA:$AA,MATCH(H348,MOTORISTAS!$A:$A,0)),"Não cadastrado"))</f>
        <v/>
      </c>
      <c r="N348" s="7" t="str">
        <f>IF(H348="","",IF(COUNTIFS(CONSULTAS!$C$2:$C$2000,H348,CONSULTAS!$E$2:$E$2000,"GR",CONSULTAS!$S$2:$S$2000,"Sim")&gt;0,"Sim","Não"))</f>
        <v/>
      </c>
      <c r="O348" s="7" t="str">
        <f>IF(H348="","",IFERROR(INDEX(CONSULTAS!$L:$L,MATCH(H348&amp;"#GR",CONSULTAS!$T:$T,0)),"—"))</f>
        <v/>
      </c>
      <c r="P348" s="13" t="str">
        <f>IF(H348="","",IFERROR(INDEX(CONSULTAS!$Q:$Q,MATCH(H348&amp;"#GR",CONSULTAS!$T:$T,0)),""))</f>
        <v/>
      </c>
      <c r="Q348" s="7" t="str">
        <f>IF(H348="","",IF(COUNTIFS(CONSULTAS!$C$2:$C$2000,H348,CONSULTAS!$E$2:$E$2000,"Seguradora",CONSULTAS!$S$2:$S$2000,"Sim")&gt;0,"Sim","Não"))</f>
        <v/>
      </c>
      <c r="R348" s="7" t="str">
        <f>IF(H348="","",IFERROR(INDEX(CONSULTAS!$L:$L,MATCH(H348&amp;"#Seguradora",CONSULTAS!$T:$T,0)),"—"))</f>
        <v/>
      </c>
      <c r="S348" s="13" t="str">
        <f>IF(H348="","",IFERROR(INDEX(CONSULTAS!$Q:$Q,MATCH(H348&amp;"#Seguradora",CONSULTAS!$T:$T,0)),""))</f>
        <v/>
      </c>
      <c r="T348" s="10" t="str">
        <f>IF(H348="","",IFERROR(INDEX(CONSULTAS!$N:$N,MATCH(H348&amp;"#GR",CONSULTAS!$T:$T,0)),""))</f>
        <v/>
      </c>
      <c r="U348" s="7" t="str">
        <f>IF(K348="","N/A",IF(AND(COUNTIFS(CONSULTAS!$C$2:$C$2000,K348,CONSULTAS!$E$2:$E$2000,"GR",CONSULTAS!$S$2:$S$2000,"Sim")&gt;0,COUNTIFS(CONSULTAS!$C$2:$C$2000,K348,CONSULTAS!$E$2:$E$2000,"Seguradora",CONSULTAS!$S$2:$S$2000,"Sim")&gt;0),"Sim","Não"))</f>
        <v>N/A</v>
      </c>
      <c r="V348" s="7" t="str">
        <f>IF(C348="","",IFERROR(INDEX(VEICULOS!$X:$X,MATCH(C348,VEICULOS!$A:$A,0)),"Não"))</f>
        <v/>
      </c>
      <c r="W348" s="7"/>
      <c r="X348" s="7"/>
      <c r="Y348" s="7"/>
      <c r="Z348" s="10"/>
      <c r="AA348" s="7"/>
      <c r="AB348" s="10" t="str">
        <f t="shared" si="85"/>
        <v/>
      </c>
      <c r="AC348" s="7">
        <f>IF(OR(Y348="",AB348=""),0,SUMPRODUCT((PGR_REGRAS!$C$2:$C$61=Y348)*(PGR_REGRAS!$D$2:$D$61&lt;=AB348)*(PGR_REGRAS!$E$2:$E$61&gt;=AB348)*(PGR_REGRAS!$C$2:$C$61&lt;&gt;"")*ROW(PGR_REGRAS!$C$2:$C$61)))</f>
        <v>0</v>
      </c>
      <c r="AD348" s="7" t="str">
        <f>IF(AC348=0,IF(Y348="","","Sem regra - consultar seguradora"),INDEX(PGR_REGRAS!$A:$A,AC348))</f>
        <v/>
      </c>
      <c r="AE348" s="7" t="str">
        <f>IF(AC348=0,"",INDEX(PGR_REGRAS!$T:$T,AC348))</f>
        <v/>
      </c>
      <c r="AF348" s="7" t="str">
        <f>IF(AC348=0,"",INDEX(PGR_REGRAS!$I:$I,AC348))</f>
        <v/>
      </c>
      <c r="AG348" s="7" t="str">
        <f>IF(AC348=0,"",INDEX(PGR_REGRAS!$K:$K,AC348))</f>
        <v/>
      </c>
      <c r="AH348" s="7" t="str">
        <f t="shared" si="86"/>
        <v/>
      </c>
      <c r="AI348" s="7"/>
      <c r="AJ348" s="7"/>
      <c r="AK348" s="7"/>
      <c r="AL348" s="7"/>
      <c r="AM348" s="7"/>
      <c r="AN348" s="7"/>
      <c r="AO348" s="13"/>
      <c r="AP348" s="12"/>
      <c r="AQ348" s="12"/>
      <c r="AR348" s="7" t="str">
        <f>IF(C348="","",IFERROR(INDEX(RASTREADORES!$F:$F,MATCH(C348&amp;"#Principal",RASTREADORES!$Y:$Y,0))&amp;" ("&amp;INDEX(RASTREADORES!$G:$G,MATCH(C348&amp;"#Principal",RASTREADORES!$Y:$Y,0))&amp;")","Sem rastreador principal"))</f>
        <v/>
      </c>
      <c r="AS348" s="7" t="str">
        <f>IF(C348="","",IFERROR(INDEX(RASTREADORES!$H:$H,MATCH(C348&amp;"#Principal",RASTREADORES!$Y:$Y,0)),"—"))</f>
        <v/>
      </c>
      <c r="AT348" s="7" t="str">
        <f>IF(C348="","",IFERROR(INDEX(RASTREADORES!$A:$A,MATCH(C348&amp;"#Redundante",RASTREADORES!$Y:$Y,0)),IFERROR(INDEX(RASTREADORES!$A:$A,MATCH(C348&amp;"#Isca retornável",RASTREADORES!$Y:$Y,0)),IFERROR(INDEX(RASTREADORES!$A:$A,MATCH(C348&amp;"#Isca descartável",RASTREADORES!$Y:$Y,0)),"Nenhum"))))</f>
        <v/>
      </c>
      <c r="AU348" s="7" t="str">
        <f>IF(C348="","",IFERROR(INDEX(RASTREADORES!$L:$L,MATCH(C348&amp;"#Principal",RASTREADORES!$Y:$Y,0)),""))</f>
        <v/>
      </c>
      <c r="AV348" s="7" t="str">
        <f>IF(C348="","",IF(COUNTIFS(ESPELHAMENTOS!$B$2:$B$2000,C348,ESPELHAMENTOS!$O$2:$O$2000,"Sim")&gt;0,"Sim","Não"))</f>
        <v/>
      </c>
      <c r="AW348" s="7" t="str">
        <f>IF(C348="","",COUNTIFS(ESPELHAMENTOS!$B$2:$B$2000,C348,ESPELHAMENTOS!$O$2:$O$2000,"Sim"))</f>
        <v/>
      </c>
      <c r="AX348" s="7" t="str">
        <f>IF(C348="","",IF(COUNTIFS(ESPELHAMENTOS!$B$2:$B$2000,C348,ESPELHAMENTOS!$O$2:$O$2000,"Sim",ESPELHAMENTOS!$E$2:$E$2000,"GR transportadora")&gt;0,"Sim","Não"))</f>
        <v/>
      </c>
      <c r="AY348" s="7" t="str">
        <f>IF(OR(AQ348="",C348=""),"",IFERROR(ROUND((AQ348-SUMPRODUCT(MIN((ESPELHAMENTOS!$C$2:$C$2000=A348)*ESPELHAMENTOS!$H$2:$H$2000+(ESPELHAMENTOS!$C$2:$C$2000&lt;&gt;A348)*99999)))*24,1),""))</f>
        <v/>
      </c>
      <c r="AZ348" s="7" t="str">
        <f ca="1">IF(C348="","",IF(COUNTIFS(CHECKLISTS!$B$2:$B$2000,C348,CHECKLISTS!$AH$2:$AH$2000,"Válido",CHECKLISTS!$AG$2:$AG$2000,"&gt;="&amp;INT(IF(AO348="",TODAY(),AO348)))+COUNTIFS(CHECKLISTS!$B$2:$B$2000,C348,CHECKLISTS!$AH$2:$AH$2000,"Vence &lt;=7d",CHECKLISTS!$AG$2:$AG$2000,"&gt;="&amp;INT(IF(AO348="",TODAY(),AO348)))&gt;0,"Sim","Não"))</f>
        <v/>
      </c>
      <c r="BA348" s="13" t="str">
        <f>IF(C348="","",IF(COUNTIFS(CHECKLISTS!$B$2:$B$2000,C348,CHECKLISTS!$AF$2:$AF$2000,"Aprovado")=0,"",SUMPRODUCT(MAX((CHECKLISTS!$B$2:$B$2000=C348)*CHECKLISTS!$AG$2:$AG$2000))))</f>
        <v/>
      </c>
      <c r="BB348" s="7" t="str">
        <f>IF(A348="","",IF(COUNTIFS(SMP!$B$2:$B$2000,A348,SMP!$I$2:$I$2000,"Liberada")+COUNTIFS(SMP!$B$2:$B$2000,A348,SMP!$I$2:$I$2000,"Em andamento")+COUNTIFS(SMP!$B$2:$B$2000,A348,SMP!$I$2:$I$2000,"Finalizada")&gt;0,"Sim","Não"))</f>
        <v/>
      </c>
      <c r="BC348" s="7" t="str">
        <f>IF(A348="","",IFERROR(INDEX(SMP!$A:$A,MATCH(A348,SMP!$B:$B,0)),"—"))</f>
        <v/>
      </c>
      <c r="BD348" s="7" t="str">
        <f>IF(A348="","",IFERROR(INDEX(SMP!$I:$I,MATCH(A348,SMP!$B:$B,0)),"Não aberta"))</f>
        <v/>
      </c>
      <c r="BE348" s="7" t="str">
        <f>IF(A348="","",IFERROR(INDEX(SMP!$D:$D,MATCH(A348,SMP!$B:$B,0)),""))</f>
        <v/>
      </c>
      <c r="BF348" s="7" t="str">
        <f>IF(A348="","",IF(COUNTIFS(AVERBACOES!$B$2:$B$2000,A348,AVERBACOES!$Q$2:$Q$2000,"Averbado completo")+COUNTIFS(AVERBACOES!$B$2:$B$2000,A348,AVERBACOES!$Q$2:$Q$2000,"Averbado CRT")+COUNTIFS(AVERBACOES!$B$2:$B$2000,A348,AVERBACOES!$Q$2:$Q$2000,"Averbado CT-e")+COUNTIFS(AVERBACOES!$B$2:$B$2000,A348,AVERBACOES!$Q$2:$Q$2000,"Averbado MDF-e")+COUNTIFS(AVERBACOES!$B$2:$B$2000,A348,AVERBACOES!$Q$2:$Q$2000,"Averbado pelo embarcador")&gt;0,"Sim","Não"))</f>
        <v/>
      </c>
      <c r="BG348" s="7" t="str">
        <f>IF(A348="","",IFERROR(INDEX(AVERBACOES!$L:$L,MATCH(A348,AVERBACOES!$B:$B,0)),"—"))</f>
        <v/>
      </c>
      <c r="BH348" s="7"/>
      <c r="BI348" s="7"/>
      <c r="BJ348" s="7"/>
      <c r="BK348" s="7"/>
      <c r="BL348" s="7"/>
      <c r="BM348" s="7">
        <f t="shared" si="87"/>
        <v>0</v>
      </c>
      <c r="BN348" s="7" t="str">
        <f t="shared" si="88"/>
        <v/>
      </c>
      <c r="BO348" s="7" t="str">
        <f t="shared" si="89"/>
        <v/>
      </c>
      <c r="BP348" s="7" t="str">
        <f t="shared" si="90"/>
        <v/>
      </c>
      <c r="BQ348" s="7" t="str">
        <f t="shared" si="91"/>
        <v/>
      </c>
      <c r="BR348" s="12"/>
      <c r="BS348" s="7" t="str">
        <f t="shared" si="92"/>
        <v/>
      </c>
      <c r="BT348" s="7" t="str">
        <f>IF(C348="","",IF(BV348=0,"Sem posição registrada",IFERROR(INDEX(POSICOES!$E:$E,MATCH(C348&amp;"#"&amp;ROUND(BV348*1440,0),POSICOES!$R:$R,0)),"?")))</f>
        <v/>
      </c>
      <c r="BU348" s="7" t="str">
        <f>IF(OR(C348="",BV348=0),"",IFERROR(INDEX(POSICOES!$F:$F,MATCH(C348&amp;"#"&amp;ROUND(BV348*1440,0),POSICOES!$R:$R,0))&amp;"/"&amp;INDEX(POSICOES!$G:$G,MATCH(C348&amp;"#"&amp;ROUND(BV348*1440,0),POSICOES!$R:$R,0))&amp;" - "&amp;INDEX(POSICOES!$H:$H,MATCH(C348&amp;"#"&amp;ROUND(BV348*1440,0),POSICOES!$R:$R,0)),""))</f>
        <v/>
      </c>
      <c r="BV348" s="14">
        <f>IF(C348="",0,SUMPRODUCT(MAX((POSICOES!$C$2:$C$3000=C348)*POSICOES!$B$2:$B$3000)))</f>
        <v>0</v>
      </c>
      <c r="BW348" s="7" t="str">
        <f t="shared" ca="1" si="93"/>
        <v/>
      </c>
      <c r="BX348" s="7" t="str">
        <f t="shared" ca="1" si="94"/>
        <v/>
      </c>
      <c r="BY348" s="12"/>
      <c r="BZ348" s="12"/>
      <c r="CA348" s="7" t="str">
        <f>IF(A348="","",IF(COUNTIFS(FRONTEIRA!$B$2:$B$2000,A348,FRONTEIRA!$AA$2:$AA$2000,"Sim")=0,"",ROUND(SUMIFS(FRONTEIRA!$Y$2:$Y$2000,FRONTEIRA!$B$2:$B$2000,A348,FRONTEIRA!$AA$2:$AA$2000,"Sim"),1)))</f>
        <v/>
      </c>
      <c r="CB348" s="7" t="str">
        <f>IF(A348="","",IFERROR(INDEX(FRONTEIRA!$L:$L,MATCH(A348,FRONTEIRA!$B:$B,0)),""))</f>
        <v/>
      </c>
      <c r="CC348" s="7" t="str">
        <f>IF(A348="","",IF(COUNTIFS(OCORRENCIAS!$B$2:$B$2000,A348,OCORRENCIAS!$Z$2:$Z$2000,"Sim")&gt;0,"Sim","Não"))</f>
        <v/>
      </c>
      <c r="CD348" s="7" t="str">
        <f t="shared" si="95"/>
        <v/>
      </c>
      <c r="CE348" s="7"/>
      <c r="CF348" s="7" t="str">
        <f t="shared" ca="1" si="96"/>
        <v xml:space="preserve">Motorista GR; Motorista seguradora; Veículo GR; Checklist; Espelhamento; SMP; Averbação; </v>
      </c>
      <c r="CG348" s="7" t="str">
        <f t="shared" si="97"/>
        <v/>
      </c>
      <c r="CH348" s="7" t="str">
        <f t="shared" si="98"/>
        <v/>
      </c>
      <c r="CI348" s="7" t="str">
        <f t="shared" si="99"/>
        <v>Não</v>
      </c>
      <c r="CJ348" s="7" t="str">
        <f t="shared" si="100"/>
        <v/>
      </c>
      <c r="CK348" s="7"/>
      <c r="CL348" s="7"/>
      <c r="CM348" s="7"/>
      <c r="CN348" s="12"/>
      <c r="CO348" s="7"/>
      <c r="CP348" s="7" t="str">
        <f t="shared" ca="1" si="101"/>
        <v/>
      </c>
    </row>
    <row r="349" spans="1:94" x14ac:dyDescent="0.25">
      <c r="A349" s="7"/>
      <c r="B349" s="12"/>
      <c r="C349" s="7"/>
      <c r="D349" s="7"/>
      <c r="E349" s="7"/>
      <c r="F349" s="7" t="str">
        <f>IF(C349="","",IFERROR(INDEX(VEICULOS!$C:$C,MATCH(C349,VEICULOS!$A:$A,0)),"?")&amp;IF(D349="",""," + "&amp;IFERROR(INDEX(VEICULOS!$C:$C,MATCH(D349,VEICULOS!$A:$A,0)),"?"))&amp;IF(E349="",""," + "&amp;IFERROR(INDEX(VEICULOS!$C:$C,MATCH(E349,VEICULOS!$A:$A,0)),"?")))</f>
        <v/>
      </c>
      <c r="G349" s="7" t="str">
        <f>IF(C349="","",IFERROR(INDEX(VEICULOS!$I:$I,MATCH(C349,VEICULOS!$A:$A,0)),"Não cadastrado"))</f>
        <v/>
      </c>
      <c r="H349" s="7"/>
      <c r="I349" s="7" t="str">
        <f>IF(H349="","",IFERROR(INDEX(MOTORISTAS!$B:$B,MATCH(H349,MOTORISTAS!$A:$A,0)),"Não cadastrado"))</f>
        <v/>
      </c>
      <c r="J349" s="7"/>
      <c r="K349" s="7"/>
      <c r="L349" s="7" t="str">
        <f>IF(K349="","",IFERROR(INDEX(MOTORISTAS!$B:$B,MATCH(K349,MOTORISTAS!$A:$A,0)),"Não cadastrado"))</f>
        <v/>
      </c>
      <c r="M349" s="7" t="str">
        <f>IF(H349="","",IFERROR(INDEX(MOTORISTAS!$AA:$AA,MATCH(H349,MOTORISTAS!$A:$A,0)),"Não cadastrado"))</f>
        <v/>
      </c>
      <c r="N349" s="7" t="str">
        <f>IF(H349="","",IF(COUNTIFS(CONSULTAS!$C$2:$C$2000,H349,CONSULTAS!$E$2:$E$2000,"GR",CONSULTAS!$S$2:$S$2000,"Sim")&gt;0,"Sim","Não"))</f>
        <v/>
      </c>
      <c r="O349" s="7" t="str">
        <f>IF(H349="","",IFERROR(INDEX(CONSULTAS!$L:$L,MATCH(H349&amp;"#GR",CONSULTAS!$T:$T,0)),"—"))</f>
        <v/>
      </c>
      <c r="P349" s="13" t="str">
        <f>IF(H349="","",IFERROR(INDEX(CONSULTAS!$Q:$Q,MATCH(H349&amp;"#GR",CONSULTAS!$T:$T,0)),""))</f>
        <v/>
      </c>
      <c r="Q349" s="7" t="str">
        <f>IF(H349="","",IF(COUNTIFS(CONSULTAS!$C$2:$C$2000,H349,CONSULTAS!$E$2:$E$2000,"Seguradora",CONSULTAS!$S$2:$S$2000,"Sim")&gt;0,"Sim","Não"))</f>
        <v/>
      </c>
      <c r="R349" s="7" t="str">
        <f>IF(H349="","",IFERROR(INDEX(CONSULTAS!$L:$L,MATCH(H349&amp;"#Seguradora",CONSULTAS!$T:$T,0)),"—"))</f>
        <v/>
      </c>
      <c r="S349" s="13" t="str">
        <f>IF(H349="","",IFERROR(INDEX(CONSULTAS!$Q:$Q,MATCH(H349&amp;"#Seguradora",CONSULTAS!$T:$T,0)),""))</f>
        <v/>
      </c>
      <c r="T349" s="10" t="str">
        <f>IF(H349="","",IFERROR(INDEX(CONSULTAS!$N:$N,MATCH(H349&amp;"#GR",CONSULTAS!$T:$T,0)),""))</f>
        <v/>
      </c>
      <c r="U349" s="7" t="str">
        <f>IF(K349="","N/A",IF(AND(COUNTIFS(CONSULTAS!$C$2:$C$2000,K349,CONSULTAS!$E$2:$E$2000,"GR",CONSULTAS!$S$2:$S$2000,"Sim")&gt;0,COUNTIFS(CONSULTAS!$C$2:$C$2000,K349,CONSULTAS!$E$2:$E$2000,"Seguradora",CONSULTAS!$S$2:$S$2000,"Sim")&gt;0),"Sim","Não"))</f>
        <v>N/A</v>
      </c>
      <c r="V349" s="7" t="str">
        <f>IF(C349="","",IFERROR(INDEX(VEICULOS!$X:$X,MATCH(C349,VEICULOS!$A:$A,0)),"Não"))</f>
        <v/>
      </c>
      <c r="W349" s="7"/>
      <c r="X349" s="7"/>
      <c r="Y349" s="7"/>
      <c r="Z349" s="10"/>
      <c r="AA349" s="7"/>
      <c r="AB349" s="10" t="str">
        <f t="shared" si="85"/>
        <v/>
      </c>
      <c r="AC349" s="7">
        <f>IF(OR(Y349="",AB349=""),0,SUMPRODUCT((PGR_REGRAS!$C$2:$C$61=Y349)*(PGR_REGRAS!$D$2:$D$61&lt;=AB349)*(PGR_REGRAS!$E$2:$E$61&gt;=AB349)*(PGR_REGRAS!$C$2:$C$61&lt;&gt;"")*ROW(PGR_REGRAS!$C$2:$C$61)))</f>
        <v>0</v>
      </c>
      <c r="AD349" s="7" t="str">
        <f>IF(AC349=0,IF(Y349="","","Sem regra - consultar seguradora"),INDEX(PGR_REGRAS!$A:$A,AC349))</f>
        <v/>
      </c>
      <c r="AE349" s="7" t="str">
        <f>IF(AC349=0,"",INDEX(PGR_REGRAS!$T:$T,AC349))</f>
        <v/>
      </c>
      <c r="AF349" s="7" t="str">
        <f>IF(AC349=0,"",INDEX(PGR_REGRAS!$I:$I,AC349))</f>
        <v/>
      </c>
      <c r="AG349" s="7" t="str">
        <f>IF(AC349=0,"",INDEX(PGR_REGRAS!$K:$K,AC349))</f>
        <v/>
      </c>
      <c r="AH349" s="7" t="str">
        <f t="shared" si="86"/>
        <v/>
      </c>
      <c r="AI349" s="7"/>
      <c r="AJ349" s="7"/>
      <c r="AK349" s="7"/>
      <c r="AL349" s="7"/>
      <c r="AM349" s="7"/>
      <c r="AN349" s="7"/>
      <c r="AO349" s="13"/>
      <c r="AP349" s="12"/>
      <c r="AQ349" s="12"/>
      <c r="AR349" s="7" t="str">
        <f>IF(C349="","",IFERROR(INDEX(RASTREADORES!$F:$F,MATCH(C349&amp;"#Principal",RASTREADORES!$Y:$Y,0))&amp;" ("&amp;INDEX(RASTREADORES!$G:$G,MATCH(C349&amp;"#Principal",RASTREADORES!$Y:$Y,0))&amp;")","Sem rastreador principal"))</f>
        <v/>
      </c>
      <c r="AS349" s="7" t="str">
        <f>IF(C349="","",IFERROR(INDEX(RASTREADORES!$H:$H,MATCH(C349&amp;"#Principal",RASTREADORES!$Y:$Y,0)),"—"))</f>
        <v/>
      </c>
      <c r="AT349" s="7" t="str">
        <f>IF(C349="","",IFERROR(INDEX(RASTREADORES!$A:$A,MATCH(C349&amp;"#Redundante",RASTREADORES!$Y:$Y,0)),IFERROR(INDEX(RASTREADORES!$A:$A,MATCH(C349&amp;"#Isca retornável",RASTREADORES!$Y:$Y,0)),IFERROR(INDEX(RASTREADORES!$A:$A,MATCH(C349&amp;"#Isca descartável",RASTREADORES!$Y:$Y,0)),"Nenhum"))))</f>
        <v/>
      </c>
      <c r="AU349" s="7" t="str">
        <f>IF(C349="","",IFERROR(INDEX(RASTREADORES!$L:$L,MATCH(C349&amp;"#Principal",RASTREADORES!$Y:$Y,0)),""))</f>
        <v/>
      </c>
      <c r="AV349" s="7" t="str">
        <f>IF(C349="","",IF(COUNTIFS(ESPELHAMENTOS!$B$2:$B$2000,C349,ESPELHAMENTOS!$O$2:$O$2000,"Sim")&gt;0,"Sim","Não"))</f>
        <v/>
      </c>
      <c r="AW349" s="7" t="str">
        <f>IF(C349="","",COUNTIFS(ESPELHAMENTOS!$B$2:$B$2000,C349,ESPELHAMENTOS!$O$2:$O$2000,"Sim"))</f>
        <v/>
      </c>
      <c r="AX349" s="7" t="str">
        <f>IF(C349="","",IF(COUNTIFS(ESPELHAMENTOS!$B$2:$B$2000,C349,ESPELHAMENTOS!$O$2:$O$2000,"Sim",ESPELHAMENTOS!$E$2:$E$2000,"GR transportadora")&gt;0,"Sim","Não"))</f>
        <v/>
      </c>
      <c r="AY349" s="7" t="str">
        <f>IF(OR(AQ349="",C349=""),"",IFERROR(ROUND((AQ349-SUMPRODUCT(MIN((ESPELHAMENTOS!$C$2:$C$2000=A349)*ESPELHAMENTOS!$H$2:$H$2000+(ESPELHAMENTOS!$C$2:$C$2000&lt;&gt;A349)*99999)))*24,1),""))</f>
        <v/>
      </c>
      <c r="AZ349" s="7" t="str">
        <f ca="1">IF(C349="","",IF(COUNTIFS(CHECKLISTS!$B$2:$B$2000,C349,CHECKLISTS!$AH$2:$AH$2000,"Válido",CHECKLISTS!$AG$2:$AG$2000,"&gt;="&amp;INT(IF(AO349="",TODAY(),AO349)))+COUNTIFS(CHECKLISTS!$B$2:$B$2000,C349,CHECKLISTS!$AH$2:$AH$2000,"Vence &lt;=7d",CHECKLISTS!$AG$2:$AG$2000,"&gt;="&amp;INT(IF(AO349="",TODAY(),AO349)))&gt;0,"Sim","Não"))</f>
        <v/>
      </c>
      <c r="BA349" s="13" t="str">
        <f>IF(C349="","",IF(COUNTIFS(CHECKLISTS!$B$2:$B$2000,C349,CHECKLISTS!$AF$2:$AF$2000,"Aprovado")=0,"",SUMPRODUCT(MAX((CHECKLISTS!$B$2:$B$2000=C349)*CHECKLISTS!$AG$2:$AG$2000))))</f>
        <v/>
      </c>
      <c r="BB349" s="7" t="str">
        <f>IF(A349="","",IF(COUNTIFS(SMP!$B$2:$B$2000,A349,SMP!$I$2:$I$2000,"Liberada")+COUNTIFS(SMP!$B$2:$B$2000,A349,SMP!$I$2:$I$2000,"Em andamento")+COUNTIFS(SMP!$B$2:$B$2000,A349,SMP!$I$2:$I$2000,"Finalizada")&gt;0,"Sim","Não"))</f>
        <v/>
      </c>
      <c r="BC349" s="7" t="str">
        <f>IF(A349="","",IFERROR(INDEX(SMP!$A:$A,MATCH(A349,SMP!$B:$B,0)),"—"))</f>
        <v/>
      </c>
      <c r="BD349" s="7" t="str">
        <f>IF(A349="","",IFERROR(INDEX(SMP!$I:$I,MATCH(A349,SMP!$B:$B,0)),"Não aberta"))</f>
        <v/>
      </c>
      <c r="BE349" s="7" t="str">
        <f>IF(A349="","",IFERROR(INDEX(SMP!$D:$D,MATCH(A349,SMP!$B:$B,0)),""))</f>
        <v/>
      </c>
      <c r="BF349" s="7" t="str">
        <f>IF(A349="","",IF(COUNTIFS(AVERBACOES!$B$2:$B$2000,A349,AVERBACOES!$Q$2:$Q$2000,"Averbado completo")+COUNTIFS(AVERBACOES!$B$2:$B$2000,A349,AVERBACOES!$Q$2:$Q$2000,"Averbado CRT")+COUNTIFS(AVERBACOES!$B$2:$B$2000,A349,AVERBACOES!$Q$2:$Q$2000,"Averbado CT-e")+COUNTIFS(AVERBACOES!$B$2:$B$2000,A349,AVERBACOES!$Q$2:$Q$2000,"Averbado MDF-e")+COUNTIFS(AVERBACOES!$B$2:$B$2000,A349,AVERBACOES!$Q$2:$Q$2000,"Averbado pelo embarcador")&gt;0,"Sim","Não"))</f>
        <v/>
      </c>
      <c r="BG349" s="7" t="str">
        <f>IF(A349="","",IFERROR(INDEX(AVERBACOES!$L:$L,MATCH(A349,AVERBACOES!$B:$B,0)),"—"))</f>
        <v/>
      </c>
      <c r="BH349" s="7"/>
      <c r="BI349" s="7"/>
      <c r="BJ349" s="7"/>
      <c r="BK349" s="7"/>
      <c r="BL349" s="7"/>
      <c r="BM349" s="7">
        <f t="shared" si="87"/>
        <v>0</v>
      </c>
      <c r="BN349" s="7" t="str">
        <f t="shared" si="88"/>
        <v/>
      </c>
      <c r="BO349" s="7" t="str">
        <f t="shared" si="89"/>
        <v/>
      </c>
      <c r="BP349" s="7" t="str">
        <f t="shared" si="90"/>
        <v/>
      </c>
      <c r="BQ349" s="7" t="str">
        <f t="shared" si="91"/>
        <v/>
      </c>
      <c r="BR349" s="12"/>
      <c r="BS349" s="7" t="str">
        <f t="shared" si="92"/>
        <v/>
      </c>
      <c r="BT349" s="7" t="str">
        <f>IF(C349="","",IF(BV349=0,"Sem posição registrada",IFERROR(INDEX(POSICOES!$E:$E,MATCH(C349&amp;"#"&amp;ROUND(BV349*1440,0),POSICOES!$R:$R,0)),"?")))</f>
        <v/>
      </c>
      <c r="BU349" s="7" t="str">
        <f>IF(OR(C349="",BV349=0),"",IFERROR(INDEX(POSICOES!$F:$F,MATCH(C349&amp;"#"&amp;ROUND(BV349*1440,0),POSICOES!$R:$R,0))&amp;"/"&amp;INDEX(POSICOES!$G:$G,MATCH(C349&amp;"#"&amp;ROUND(BV349*1440,0),POSICOES!$R:$R,0))&amp;" - "&amp;INDEX(POSICOES!$H:$H,MATCH(C349&amp;"#"&amp;ROUND(BV349*1440,0),POSICOES!$R:$R,0)),""))</f>
        <v/>
      </c>
      <c r="BV349" s="14">
        <f>IF(C349="",0,SUMPRODUCT(MAX((POSICOES!$C$2:$C$3000=C349)*POSICOES!$B$2:$B$3000)))</f>
        <v>0</v>
      </c>
      <c r="BW349" s="7" t="str">
        <f t="shared" ca="1" si="93"/>
        <v/>
      </c>
      <c r="BX349" s="7" t="str">
        <f t="shared" ca="1" si="94"/>
        <v/>
      </c>
      <c r="BY349" s="12"/>
      <c r="BZ349" s="12"/>
      <c r="CA349" s="7" t="str">
        <f>IF(A349="","",IF(COUNTIFS(FRONTEIRA!$B$2:$B$2000,A349,FRONTEIRA!$AA$2:$AA$2000,"Sim")=0,"",ROUND(SUMIFS(FRONTEIRA!$Y$2:$Y$2000,FRONTEIRA!$B$2:$B$2000,A349,FRONTEIRA!$AA$2:$AA$2000,"Sim"),1)))</f>
        <v/>
      </c>
      <c r="CB349" s="7" t="str">
        <f>IF(A349="","",IFERROR(INDEX(FRONTEIRA!$L:$L,MATCH(A349,FRONTEIRA!$B:$B,0)),""))</f>
        <v/>
      </c>
      <c r="CC349" s="7" t="str">
        <f>IF(A349="","",IF(COUNTIFS(OCORRENCIAS!$B$2:$B$2000,A349,OCORRENCIAS!$Z$2:$Z$2000,"Sim")&gt;0,"Sim","Não"))</f>
        <v/>
      </c>
      <c r="CD349" s="7" t="str">
        <f t="shared" si="95"/>
        <v/>
      </c>
      <c r="CE349" s="7"/>
      <c r="CF349" s="7" t="str">
        <f t="shared" ca="1" si="96"/>
        <v xml:space="preserve">Motorista GR; Motorista seguradora; Veículo GR; Checklist; Espelhamento; SMP; Averbação; </v>
      </c>
      <c r="CG349" s="7" t="str">
        <f t="shared" si="97"/>
        <v/>
      </c>
      <c r="CH349" s="7" t="str">
        <f t="shared" si="98"/>
        <v/>
      </c>
      <c r="CI349" s="7" t="str">
        <f t="shared" si="99"/>
        <v>Não</v>
      </c>
      <c r="CJ349" s="7" t="str">
        <f t="shared" si="100"/>
        <v/>
      </c>
      <c r="CK349" s="7"/>
      <c r="CL349" s="7"/>
      <c r="CM349" s="7"/>
      <c r="CN349" s="12"/>
      <c r="CO349" s="7"/>
      <c r="CP349" s="7" t="str">
        <f t="shared" ca="1" si="101"/>
        <v/>
      </c>
    </row>
    <row r="350" spans="1:94" x14ac:dyDescent="0.25">
      <c r="A350" s="7"/>
      <c r="B350" s="12"/>
      <c r="C350" s="7"/>
      <c r="D350" s="7"/>
      <c r="E350" s="7"/>
      <c r="F350" s="7" t="str">
        <f>IF(C350="","",IFERROR(INDEX(VEICULOS!$C:$C,MATCH(C350,VEICULOS!$A:$A,0)),"?")&amp;IF(D350="",""," + "&amp;IFERROR(INDEX(VEICULOS!$C:$C,MATCH(D350,VEICULOS!$A:$A,0)),"?"))&amp;IF(E350="",""," + "&amp;IFERROR(INDEX(VEICULOS!$C:$C,MATCH(E350,VEICULOS!$A:$A,0)),"?")))</f>
        <v/>
      </c>
      <c r="G350" s="7" t="str">
        <f>IF(C350="","",IFERROR(INDEX(VEICULOS!$I:$I,MATCH(C350,VEICULOS!$A:$A,0)),"Não cadastrado"))</f>
        <v/>
      </c>
      <c r="H350" s="7"/>
      <c r="I350" s="7" t="str">
        <f>IF(H350="","",IFERROR(INDEX(MOTORISTAS!$B:$B,MATCH(H350,MOTORISTAS!$A:$A,0)),"Não cadastrado"))</f>
        <v/>
      </c>
      <c r="J350" s="7"/>
      <c r="K350" s="7"/>
      <c r="L350" s="7" t="str">
        <f>IF(K350="","",IFERROR(INDEX(MOTORISTAS!$B:$B,MATCH(K350,MOTORISTAS!$A:$A,0)),"Não cadastrado"))</f>
        <v/>
      </c>
      <c r="M350" s="7" t="str">
        <f>IF(H350="","",IFERROR(INDEX(MOTORISTAS!$AA:$AA,MATCH(H350,MOTORISTAS!$A:$A,0)),"Não cadastrado"))</f>
        <v/>
      </c>
      <c r="N350" s="7" t="str">
        <f>IF(H350="","",IF(COUNTIFS(CONSULTAS!$C$2:$C$2000,H350,CONSULTAS!$E$2:$E$2000,"GR",CONSULTAS!$S$2:$S$2000,"Sim")&gt;0,"Sim","Não"))</f>
        <v/>
      </c>
      <c r="O350" s="7" t="str">
        <f>IF(H350="","",IFERROR(INDEX(CONSULTAS!$L:$L,MATCH(H350&amp;"#GR",CONSULTAS!$T:$T,0)),"—"))</f>
        <v/>
      </c>
      <c r="P350" s="13" t="str">
        <f>IF(H350="","",IFERROR(INDEX(CONSULTAS!$Q:$Q,MATCH(H350&amp;"#GR",CONSULTAS!$T:$T,0)),""))</f>
        <v/>
      </c>
      <c r="Q350" s="7" t="str">
        <f>IF(H350="","",IF(COUNTIFS(CONSULTAS!$C$2:$C$2000,H350,CONSULTAS!$E$2:$E$2000,"Seguradora",CONSULTAS!$S$2:$S$2000,"Sim")&gt;0,"Sim","Não"))</f>
        <v/>
      </c>
      <c r="R350" s="7" t="str">
        <f>IF(H350="","",IFERROR(INDEX(CONSULTAS!$L:$L,MATCH(H350&amp;"#Seguradora",CONSULTAS!$T:$T,0)),"—"))</f>
        <v/>
      </c>
      <c r="S350" s="13" t="str">
        <f>IF(H350="","",IFERROR(INDEX(CONSULTAS!$Q:$Q,MATCH(H350&amp;"#Seguradora",CONSULTAS!$T:$T,0)),""))</f>
        <v/>
      </c>
      <c r="T350" s="10" t="str">
        <f>IF(H350="","",IFERROR(INDEX(CONSULTAS!$N:$N,MATCH(H350&amp;"#GR",CONSULTAS!$T:$T,0)),""))</f>
        <v/>
      </c>
      <c r="U350" s="7" t="str">
        <f>IF(K350="","N/A",IF(AND(COUNTIFS(CONSULTAS!$C$2:$C$2000,K350,CONSULTAS!$E$2:$E$2000,"GR",CONSULTAS!$S$2:$S$2000,"Sim")&gt;0,COUNTIFS(CONSULTAS!$C$2:$C$2000,K350,CONSULTAS!$E$2:$E$2000,"Seguradora",CONSULTAS!$S$2:$S$2000,"Sim")&gt;0),"Sim","Não"))</f>
        <v>N/A</v>
      </c>
      <c r="V350" s="7" t="str">
        <f>IF(C350="","",IFERROR(INDEX(VEICULOS!$X:$X,MATCH(C350,VEICULOS!$A:$A,0)),"Não"))</f>
        <v/>
      </c>
      <c r="W350" s="7"/>
      <c r="X350" s="7"/>
      <c r="Y350" s="7"/>
      <c r="Z350" s="10"/>
      <c r="AA350" s="7"/>
      <c r="AB350" s="10" t="str">
        <f t="shared" si="85"/>
        <v/>
      </c>
      <c r="AC350" s="7">
        <f>IF(OR(Y350="",AB350=""),0,SUMPRODUCT((PGR_REGRAS!$C$2:$C$61=Y350)*(PGR_REGRAS!$D$2:$D$61&lt;=AB350)*(PGR_REGRAS!$E$2:$E$61&gt;=AB350)*(PGR_REGRAS!$C$2:$C$61&lt;&gt;"")*ROW(PGR_REGRAS!$C$2:$C$61)))</f>
        <v>0</v>
      </c>
      <c r="AD350" s="7" t="str">
        <f>IF(AC350=0,IF(Y350="","","Sem regra - consultar seguradora"),INDEX(PGR_REGRAS!$A:$A,AC350))</f>
        <v/>
      </c>
      <c r="AE350" s="7" t="str">
        <f>IF(AC350=0,"",INDEX(PGR_REGRAS!$T:$T,AC350))</f>
        <v/>
      </c>
      <c r="AF350" s="7" t="str">
        <f>IF(AC350=0,"",INDEX(PGR_REGRAS!$I:$I,AC350))</f>
        <v/>
      </c>
      <c r="AG350" s="7" t="str">
        <f>IF(AC350=0,"",INDEX(PGR_REGRAS!$K:$K,AC350))</f>
        <v/>
      </c>
      <c r="AH350" s="7" t="str">
        <f t="shared" si="86"/>
        <v/>
      </c>
      <c r="AI350" s="7"/>
      <c r="AJ350" s="7"/>
      <c r="AK350" s="7"/>
      <c r="AL350" s="7"/>
      <c r="AM350" s="7"/>
      <c r="AN350" s="7"/>
      <c r="AO350" s="13"/>
      <c r="AP350" s="12"/>
      <c r="AQ350" s="12"/>
      <c r="AR350" s="7" t="str">
        <f>IF(C350="","",IFERROR(INDEX(RASTREADORES!$F:$F,MATCH(C350&amp;"#Principal",RASTREADORES!$Y:$Y,0))&amp;" ("&amp;INDEX(RASTREADORES!$G:$G,MATCH(C350&amp;"#Principal",RASTREADORES!$Y:$Y,0))&amp;")","Sem rastreador principal"))</f>
        <v/>
      </c>
      <c r="AS350" s="7" t="str">
        <f>IF(C350="","",IFERROR(INDEX(RASTREADORES!$H:$H,MATCH(C350&amp;"#Principal",RASTREADORES!$Y:$Y,0)),"—"))</f>
        <v/>
      </c>
      <c r="AT350" s="7" t="str">
        <f>IF(C350="","",IFERROR(INDEX(RASTREADORES!$A:$A,MATCH(C350&amp;"#Redundante",RASTREADORES!$Y:$Y,0)),IFERROR(INDEX(RASTREADORES!$A:$A,MATCH(C350&amp;"#Isca retornável",RASTREADORES!$Y:$Y,0)),IFERROR(INDEX(RASTREADORES!$A:$A,MATCH(C350&amp;"#Isca descartável",RASTREADORES!$Y:$Y,0)),"Nenhum"))))</f>
        <v/>
      </c>
      <c r="AU350" s="7" t="str">
        <f>IF(C350="","",IFERROR(INDEX(RASTREADORES!$L:$L,MATCH(C350&amp;"#Principal",RASTREADORES!$Y:$Y,0)),""))</f>
        <v/>
      </c>
      <c r="AV350" s="7" t="str">
        <f>IF(C350="","",IF(COUNTIFS(ESPELHAMENTOS!$B$2:$B$2000,C350,ESPELHAMENTOS!$O$2:$O$2000,"Sim")&gt;0,"Sim","Não"))</f>
        <v/>
      </c>
      <c r="AW350" s="7" t="str">
        <f>IF(C350="","",COUNTIFS(ESPELHAMENTOS!$B$2:$B$2000,C350,ESPELHAMENTOS!$O$2:$O$2000,"Sim"))</f>
        <v/>
      </c>
      <c r="AX350" s="7" t="str">
        <f>IF(C350="","",IF(COUNTIFS(ESPELHAMENTOS!$B$2:$B$2000,C350,ESPELHAMENTOS!$O$2:$O$2000,"Sim",ESPELHAMENTOS!$E$2:$E$2000,"GR transportadora")&gt;0,"Sim","Não"))</f>
        <v/>
      </c>
      <c r="AY350" s="7" t="str">
        <f>IF(OR(AQ350="",C350=""),"",IFERROR(ROUND((AQ350-SUMPRODUCT(MIN((ESPELHAMENTOS!$C$2:$C$2000=A350)*ESPELHAMENTOS!$H$2:$H$2000+(ESPELHAMENTOS!$C$2:$C$2000&lt;&gt;A350)*99999)))*24,1),""))</f>
        <v/>
      </c>
      <c r="AZ350" s="7" t="str">
        <f ca="1">IF(C350="","",IF(COUNTIFS(CHECKLISTS!$B$2:$B$2000,C350,CHECKLISTS!$AH$2:$AH$2000,"Válido",CHECKLISTS!$AG$2:$AG$2000,"&gt;="&amp;INT(IF(AO350="",TODAY(),AO350)))+COUNTIFS(CHECKLISTS!$B$2:$B$2000,C350,CHECKLISTS!$AH$2:$AH$2000,"Vence &lt;=7d",CHECKLISTS!$AG$2:$AG$2000,"&gt;="&amp;INT(IF(AO350="",TODAY(),AO350)))&gt;0,"Sim","Não"))</f>
        <v/>
      </c>
      <c r="BA350" s="13" t="str">
        <f>IF(C350="","",IF(COUNTIFS(CHECKLISTS!$B$2:$B$2000,C350,CHECKLISTS!$AF$2:$AF$2000,"Aprovado")=0,"",SUMPRODUCT(MAX((CHECKLISTS!$B$2:$B$2000=C350)*CHECKLISTS!$AG$2:$AG$2000))))</f>
        <v/>
      </c>
      <c r="BB350" s="7" t="str">
        <f>IF(A350="","",IF(COUNTIFS(SMP!$B$2:$B$2000,A350,SMP!$I$2:$I$2000,"Liberada")+COUNTIFS(SMP!$B$2:$B$2000,A350,SMP!$I$2:$I$2000,"Em andamento")+COUNTIFS(SMP!$B$2:$B$2000,A350,SMP!$I$2:$I$2000,"Finalizada")&gt;0,"Sim","Não"))</f>
        <v/>
      </c>
      <c r="BC350" s="7" t="str">
        <f>IF(A350="","",IFERROR(INDEX(SMP!$A:$A,MATCH(A350,SMP!$B:$B,0)),"—"))</f>
        <v/>
      </c>
      <c r="BD350" s="7" t="str">
        <f>IF(A350="","",IFERROR(INDEX(SMP!$I:$I,MATCH(A350,SMP!$B:$B,0)),"Não aberta"))</f>
        <v/>
      </c>
      <c r="BE350" s="7" t="str">
        <f>IF(A350="","",IFERROR(INDEX(SMP!$D:$D,MATCH(A350,SMP!$B:$B,0)),""))</f>
        <v/>
      </c>
      <c r="BF350" s="7" t="str">
        <f>IF(A350="","",IF(COUNTIFS(AVERBACOES!$B$2:$B$2000,A350,AVERBACOES!$Q$2:$Q$2000,"Averbado completo")+COUNTIFS(AVERBACOES!$B$2:$B$2000,A350,AVERBACOES!$Q$2:$Q$2000,"Averbado CRT")+COUNTIFS(AVERBACOES!$B$2:$B$2000,A350,AVERBACOES!$Q$2:$Q$2000,"Averbado CT-e")+COUNTIFS(AVERBACOES!$B$2:$B$2000,A350,AVERBACOES!$Q$2:$Q$2000,"Averbado MDF-e")+COUNTIFS(AVERBACOES!$B$2:$B$2000,A350,AVERBACOES!$Q$2:$Q$2000,"Averbado pelo embarcador")&gt;0,"Sim","Não"))</f>
        <v/>
      </c>
      <c r="BG350" s="7" t="str">
        <f>IF(A350="","",IFERROR(INDEX(AVERBACOES!$L:$L,MATCH(A350,AVERBACOES!$B:$B,0)),"—"))</f>
        <v/>
      </c>
      <c r="BH350" s="7"/>
      <c r="BI350" s="7"/>
      <c r="BJ350" s="7"/>
      <c r="BK350" s="7"/>
      <c r="BL350" s="7"/>
      <c r="BM350" s="7">
        <f t="shared" si="87"/>
        <v>0</v>
      </c>
      <c r="BN350" s="7" t="str">
        <f t="shared" si="88"/>
        <v/>
      </c>
      <c r="BO350" s="7" t="str">
        <f t="shared" si="89"/>
        <v/>
      </c>
      <c r="BP350" s="7" t="str">
        <f t="shared" si="90"/>
        <v/>
      </c>
      <c r="BQ350" s="7" t="str">
        <f t="shared" si="91"/>
        <v/>
      </c>
      <c r="BR350" s="12"/>
      <c r="BS350" s="7" t="str">
        <f t="shared" si="92"/>
        <v/>
      </c>
      <c r="BT350" s="7" t="str">
        <f>IF(C350="","",IF(BV350=0,"Sem posição registrada",IFERROR(INDEX(POSICOES!$E:$E,MATCH(C350&amp;"#"&amp;ROUND(BV350*1440,0),POSICOES!$R:$R,0)),"?")))</f>
        <v/>
      </c>
      <c r="BU350" s="7" t="str">
        <f>IF(OR(C350="",BV350=0),"",IFERROR(INDEX(POSICOES!$F:$F,MATCH(C350&amp;"#"&amp;ROUND(BV350*1440,0),POSICOES!$R:$R,0))&amp;"/"&amp;INDEX(POSICOES!$G:$G,MATCH(C350&amp;"#"&amp;ROUND(BV350*1440,0),POSICOES!$R:$R,0))&amp;" - "&amp;INDEX(POSICOES!$H:$H,MATCH(C350&amp;"#"&amp;ROUND(BV350*1440,0),POSICOES!$R:$R,0)),""))</f>
        <v/>
      </c>
      <c r="BV350" s="14">
        <f>IF(C350="",0,SUMPRODUCT(MAX((POSICOES!$C$2:$C$3000=C350)*POSICOES!$B$2:$B$3000)))</f>
        <v>0</v>
      </c>
      <c r="BW350" s="7" t="str">
        <f t="shared" ca="1" si="93"/>
        <v/>
      </c>
      <c r="BX350" s="7" t="str">
        <f t="shared" ca="1" si="94"/>
        <v/>
      </c>
      <c r="BY350" s="12"/>
      <c r="BZ350" s="12"/>
      <c r="CA350" s="7" t="str">
        <f>IF(A350="","",IF(COUNTIFS(FRONTEIRA!$B$2:$B$2000,A350,FRONTEIRA!$AA$2:$AA$2000,"Sim")=0,"",ROUND(SUMIFS(FRONTEIRA!$Y$2:$Y$2000,FRONTEIRA!$B$2:$B$2000,A350,FRONTEIRA!$AA$2:$AA$2000,"Sim"),1)))</f>
        <v/>
      </c>
      <c r="CB350" s="7" t="str">
        <f>IF(A350="","",IFERROR(INDEX(FRONTEIRA!$L:$L,MATCH(A350,FRONTEIRA!$B:$B,0)),""))</f>
        <v/>
      </c>
      <c r="CC350" s="7" t="str">
        <f>IF(A350="","",IF(COUNTIFS(OCORRENCIAS!$B$2:$B$2000,A350,OCORRENCIAS!$Z$2:$Z$2000,"Sim")&gt;0,"Sim","Não"))</f>
        <v/>
      </c>
      <c r="CD350" s="7" t="str">
        <f t="shared" si="95"/>
        <v/>
      </c>
      <c r="CE350" s="7"/>
      <c r="CF350" s="7" t="str">
        <f t="shared" ca="1" si="96"/>
        <v xml:space="preserve">Motorista GR; Motorista seguradora; Veículo GR; Checklist; Espelhamento; SMP; Averbação; </v>
      </c>
      <c r="CG350" s="7" t="str">
        <f t="shared" si="97"/>
        <v/>
      </c>
      <c r="CH350" s="7" t="str">
        <f t="shared" si="98"/>
        <v/>
      </c>
      <c r="CI350" s="7" t="str">
        <f t="shared" si="99"/>
        <v>Não</v>
      </c>
      <c r="CJ350" s="7" t="str">
        <f t="shared" si="100"/>
        <v/>
      </c>
      <c r="CK350" s="7"/>
      <c r="CL350" s="7"/>
      <c r="CM350" s="7"/>
      <c r="CN350" s="12"/>
      <c r="CO350" s="7"/>
      <c r="CP350" s="7" t="str">
        <f t="shared" ca="1" si="101"/>
        <v/>
      </c>
    </row>
    <row r="351" spans="1:94" x14ac:dyDescent="0.25">
      <c r="A351" s="7"/>
      <c r="B351" s="12"/>
      <c r="C351" s="7"/>
      <c r="D351" s="7"/>
      <c r="E351" s="7"/>
      <c r="F351" s="7" t="str">
        <f>IF(C351="","",IFERROR(INDEX(VEICULOS!$C:$C,MATCH(C351,VEICULOS!$A:$A,0)),"?")&amp;IF(D351="",""," + "&amp;IFERROR(INDEX(VEICULOS!$C:$C,MATCH(D351,VEICULOS!$A:$A,0)),"?"))&amp;IF(E351="",""," + "&amp;IFERROR(INDEX(VEICULOS!$C:$C,MATCH(E351,VEICULOS!$A:$A,0)),"?")))</f>
        <v/>
      </c>
      <c r="G351" s="7" t="str">
        <f>IF(C351="","",IFERROR(INDEX(VEICULOS!$I:$I,MATCH(C351,VEICULOS!$A:$A,0)),"Não cadastrado"))</f>
        <v/>
      </c>
      <c r="H351" s="7"/>
      <c r="I351" s="7" t="str">
        <f>IF(H351="","",IFERROR(INDEX(MOTORISTAS!$B:$B,MATCH(H351,MOTORISTAS!$A:$A,0)),"Não cadastrado"))</f>
        <v/>
      </c>
      <c r="J351" s="7"/>
      <c r="K351" s="7"/>
      <c r="L351" s="7" t="str">
        <f>IF(K351="","",IFERROR(INDEX(MOTORISTAS!$B:$B,MATCH(K351,MOTORISTAS!$A:$A,0)),"Não cadastrado"))</f>
        <v/>
      </c>
      <c r="M351" s="7" t="str">
        <f>IF(H351="","",IFERROR(INDEX(MOTORISTAS!$AA:$AA,MATCH(H351,MOTORISTAS!$A:$A,0)),"Não cadastrado"))</f>
        <v/>
      </c>
      <c r="N351" s="7" t="str">
        <f>IF(H351="","",IF(COUNTIFS(CONSULTAS!$C$2:$C$2000,H351,CONSULTAS!$E$2:$E$2000,"GR",CONSULTAS!$S$2:$S$2000,"Sim")&gt;0,"Sim","Não"))</f>
        <v/>
      </c>
      <c r="O351" s="7" t="str">
        <f>IF(H351="","",IFERROR(INDEX(CONSULTAS!$L:$L,MATCH(H351&amp;"#GR",CONSULTAS!$T:$T,0)),"—"))</f>
        <v/>
      </c>
      <c r="P351" s="13" t="str">
        <f>IF(H351="","",IFERROR(INDEX(CONSULTAS!$Q:$Q,MATCH(H351&amp;"#GR",CONSULTAS!$T:$T,0)),""))</f>
        <v/>
      </c>
      <c r="Q351" s="7" t="str">
        <f>IF(H351="","",IF(COUNTIFS(CONSULTAS!$C$2:$C$2000,H351,CONSULTAS!$E$2:$E$2000,"Seguradora",CONSULTAS!$S$2:$S$2000,"Sim")&gt;0,"Sim","Não"))</f>
        <v/>
      </c>
      <c r="R351" s="7" t="str">
        <f>IF(H351="","",IFERROR(INDEX(CONSULTAS!$L:$L,MATCH(H351&amp;"#Seguradora",CONSULTAS!$T:$T,0)),"—"))</f>
        <v/>
      </c>
      <c r="S351" s="13" t="str">
        <f>IF(H351="","",IFERROR(INDEX(CONSULTAS!$Q:$Q,MATCH(H351&amp;"#Seguradora",CONSULTAS!$T:$T,0)),""))</f>
        <v/>
      </c>
      <c r="T351" s="10" t="str">
        <f>IF(H351="","",IFERROR(INDEX(CONSULTAS!$N:$N,MATCH(H351&amp;"#GR",CONSULTAS!$T:$T,0)),""))</f>
        <v/>
      </c>
      <c r="U351" s="7" t="str">
        <f>IF(K351="","N/A",IF(AND(COUNTIFS(CONSULTAS!$C$2:$C$2000,K351,CONSULTAS!$E$2:$E$2000,"GR",CONSULTAS!$S$2:$S$2000,"Sim")&gt;0,COUNTIFS(CONSULTAS!$C$2:$C$2000,K351,CONSULTAS!$E$2:$E$2000,"Seguradora",CONSULTAS!$S$2:$S$2000,"Sim")&gt;0),"Sim","Não"))</f>
        <v>N/A</v>
      </c>
      <c r="V351" s="7" t="str">
        <f>IF(C351="","",IFERROR(INDEX(VEICULOS!$X:$X,MATCH(C351,VEICULOS!$A:$A,0)),"Não"))</f>
        <v/>
      </c>
      <c r="W351" s="7"/>
      <c r="X351" s="7"/>
      <c r="Y351" s="7"/>
      <c r="Z351" s="10"/>
      <c r="AA351" s="7"/>
      <c r="AB351" s="10" t="str">
        <f t="shared" si="85"/>
        <v/>
      </c>
      <c r="AC351" s="7">
        <f>IF(OR(Y351="",AB351=""),0,SUMPRODUCT((PGR_REGRAS!$C$2:$C$61=Y351)*(PGR_REGRAS!$D$2:$D$61&lt;=AB351)*(PGR_REGRAS!$E$2:$E$61&gt;=AB351)*(PGR_REGRAS!$C$2:$C$61&lt;&gt;"")*ROW(PGR_REGRAS!$C$2:$C$61)))</f>
        <v>0</v>
      </c>
      <c r="AD351" s="7" t="str">
        <f>IF(AC351=0,IF(Y351="","","Sem regra - consultar seguradora"),INDEX(PGR_REGRAS!$A:$A,AC351))</f>
        <v/>
      </c>
      <c r="AE351" s="7" t="str">
        <f>IF(AC351=0,"",INDEX(PGR_REGRAS!$T:$T,AC351))</f>
        <v/>
      </c>
      <c r="AF351" s="7" t="str">
        <f>IF(AC351=0,"",INDEX(PGR_REGRAS!$I:$I,AC351))</f>
        <v/>
      </c>
      <c r="AG351" s="7" t="str">
        <f>IF(AC351=0,"",INDEX(PGR_REGRAS!$K:$K,AC351))</f>
        <v/>
      </c>
      <c r="AH351" s="7" t="str">
        <f t="shared" si="86"/>
        <v/>
      </c>
      <c r="AI351" s="7"/>
      <c r="AJ351" s="7"/>
      <c r="AK351" s="7"/>
      <c r="AL351" s="7"/>
      <c r="AM351" s="7"/>
      <c r="AN351" s="7"/>
      <c r="AO351" s="13"/>
      <c r="AP351" s="12"/>
      <c r="AQ351" s="12"/>
      <c r="AR351" s="7" t="str">
        <f>IF(C351="","",IFERROR(INDEX(RASTREADORES!$F:$F,MATCH(C351&amp;"#Principal",RASTREADORES!$Y:$Y,0))&amp;" ("&amp;INDEX(RASTREADORES!$G:$G,MATCH(C351&amp;"#Principal",RASTREADORES!$Y:$Y,0))&amp;")","Sem rastreador principal"))</f>
        <v/>
      </c>
      <c r="AS351" s="7" t="str">
        <f>IF(C351="","",IFERROR(INDEX(RASTREADORES!$H:$H,MATCH(C351&amp;"#Principal",RASTREADORES!$Y:$Y,0)),"—"))</f>
        <v/>
      </c>
      <c r="AT351" s="7" t="str">
        <f>IF(C351="","",IFERROR(INDEX(RASTREADORES!$A:$A,MATCH(C351&amp;"#Redundante",RASTREADORES!$Y:$Y,0)),IFERROR(INDEX(RASTREADORES!$A:$A,MATCH(C351&amp;"#Isca retornável",RASTREADORES!$Y:$Y,0)),IFERROR(INDEX(RASTREADORES!$A:$A,MATCH(C351&amp;"#Isca descartável",RASTREADORES!$Y:$Y,0)),"Nenhum"))))</f>
        <v/>
      </c>
      <c r="AU351" s="7" t="str">
        <f>IF(C351="","",IFERROR(INDEX(RASTREADORES!$L:$L,MATCH(C351&amp;"#Principal",RASTREADORES!$Y:$Y,0)),""))</f>
        <v/>
      </c>
      <c r="AV351" s="7" t="str">
        <f>IF(C351="","",IF(COUNTIFS(ESPELHAMENTOS!$B$2:$B$2000,C351,ESPELHAMENTOS!$O$2:$O$2000,"Sim")&gt;0,"Sim","Não"))</f>
        <v/>
      </c>
      <c r="AW351" s="7" t="str">
        <f>IF(C351="","",COUNTIFS(ESPELHAMENTOS!$B$2:$B$2000,C351,ESPELHAMENTOS!$O$2:$O$2000,"Sim"))</f>
        <v/>
      </c>
      <c r="AX351" s="7" t="str">
        <f>IF(C351="","",IF(COUNTIFS(ESPELHAMENTOS!$B$2:$B$2000,C351,ESPELHAMENTOS!$O$2:$O$2000,"Sim",ESPELHAMENTOS!$E$2:$E$2000,"GR transportadora")&gt;0,"Sim","Não"))</f>
        <v/>
      </c>
      <c r="AY351" s="7" t="str">
        <f>IF(OR(AQ351="",C351=""),"",IFERROR(ROUND((AQ351-SUMPRODUCT(MIN((ESPELHAMENTOS!$C$2:$C$2000=A351)*ESPELHAMENTOS!$H$2:$H$2000+(ESPELHAMENTOS!$C$2:$C$2000&lt;&gt;A351)*99999)))*24,1),""))</f>
        <v/>
      </c>
      <c r="AZ351" s="7" t="str">
        <f ca="1">IF(C351="","",IF(COUNTIFS(CHECKLISTS!$B$2:$B$2000,C351,CHECKLISTS!$AH$2:$AH$2000,"Válido",CHECKLISTS!$AG$2:$AG$2000,"&gt;="&amp;INT(IF(AO351="",TODAY(),AO351)))+COUNTIFS(CHECKLISTS!$B$2:$B$2000,C351,CHECKLISTS!$AH$2:$AH$2000,"Vence &lt;=7d",CHECKLISTS!$AG$2:$AG$2000,"&gt;="&amp;INT(IF(AO351="",TODAY(),AO351)))&gt;0,"Sim","Não"))</f>
        <v/>
      </c>
      <c r="BA351" s="13" t="str">
        <f>IF(C351="","",IF(COUNTIFS(CHECKLISTS!$B$2:$B$2000,C351,CHECKLISTS!$AF$2:$AF$2000,"Aprovado")=0,"",SUMPRODUCT(MAX((CHECKLISTS!$B$2:$B$2000=C351)*CHECKLISTS!$AG$2:$AG$2000))))</f>
        <v/>
      </c>
      <c r="BB351" s="7" t="str">
        <f>IF(A351="","",IF(COUNTIFS(SMP!$B$2:$B$2000,A351,SMP!$I$2:$I$2000,"Liberada")+COUNTIFS(SMP!$B$2:$B$2000,A351,SMP!$I$2:$I$2000,"Em andamento")+COUNTIFS(SMP!$B$2:$B$2000,A351,SMP!$I$2:$I$2000,"Finalizada")&gt;0,"Sim","Não"))</f>
        <v/>
      </c>
      <c r="BC351" s="7" t="str">
        <f>IF(A351="","",IFERROR(INDEX(SMP!$A:$A,MATCH(A351,SMP!$B:$B,0)),"—"))</f>
        <v/>
      </c>
      <c r="BD351" s="7" t="str">
        <f>IF(A351="","",IFERROR(INDEX(SMP!$I:$I,MATCH(A351,SMP!$B:$B,0)),"Não aberta"))</f>
        <v/>
      </c>
      <c r="BE351" s="7" t="str">
        <f>IF(A351="","",IFERROR(INDEX(SMP!$D:$D,MATCH(A351,SMP!$B:$B,0)),""))</f>
        <v/>
      </c>
      <c r="BF351" s="7" t="str">
        <f>IF(A351="","",IF(COUNTIFS(AVERBACOES!$B$2:$B$2000,A351,AVERBACOES!$Q$2:$Q$2000,"Averbado completo")+COUNTIFS(AVERBACOES!$B$2:$B$2000,A351,AVERBACOES!$Q$2:$Q$2000,"Averbado CRT")+COUNTIFS(AVERBACOES!$B$2:$B$2000,A351,AVERBACOES!$Q$2:$Q$2000,"Averbado CT-e")+COUNTIFS(AVERBACOES!$B$2:$B$2000,A351,AVERBACOES!$Q$2:$Q$2000,"Averbado MDF-e")+COUNTIFS(AVERBACOES!$B$2:$B$2000,A351,AVERBACOES!$Q$2:$Q$2000,"Averbado pelo embarcador")&gt;0,"Sim","Não"))</f>
        <v/>
      </c>
      <c r="BG351" s="7" t="str">
        <f>IF(A351="","",IFERROR(INDEX(AVERBACOES!$L:$L,MATCH(A351,AVERBACOES!$B:$B,0)),"—"))</f>
        <v/>
      </c>
      <c r="BH351" s="7"/>
      <c r="BI351" s="7"/>
      <c r="BJ351" s="7"/>
      <c r="BK351" s="7"/>
      <c r="BL351" s="7"/>
      <c r="BM351" s="7">
        <f t="shared" si="87"/>
        <v>0</v>
      </c>
      <c r="BN351" s="7" t="str">
        <f t="shared" si="88"/>
        <v/>
      </c>
      <c r="BO351" s="7" t="str">
        <f t="shared" si="89"/>
        <v/>
      </c>
      <c r="BP351" s="7" t="str">
        <f t="shared" si="90"/>
        <v/>
      </c>
      <c r="BQ351" s="7" t="str">
        <f t="shared" si="91"/>
        <v/>
      </c>
      <c r="BR351" s="12"/>
      <c r="BS351" s="7" t="str">
        <f t="shared" si="92"/>
        <v/>
      </c>
      <c r="BT351" s="7" t="str">
        <f>IF(C351="","",IF(BV351=0,"Sem posição registrada",IFERROR(INDEX(POSICOES!$E:$E,MATCH(C351&amp;"#"&amp;ROUND(BV351*1440,0),POSICOES!$R:$R,0)),"?")))</f>
        <v/>
      </c>
      <c r="BU351" s="7" t="str">
        <f>IF(OR(C351="",BV351=0),"",IFERROR(INDEX(POSICOES!$F:$F,MATCH(C351&amp;"#"&amp;ROUND(BV351*1440,0),POSICOES!$R:$R,0))&amp;"/"&amp;INDEX(POSICOES!$G:$G,MATCH(C351&amp;"#"&amp;ROUND(BV351*1440,0),POSICOES!$R:$R,0))&amp;" - "&amp;INDEX(POSICOES!$H:$H,MATCH(C351&amp;"#"&amp;ROUND(BV351*1440,0),POSICOES!$R:$R,0)),""))</f>
        <v/>
      </c>
      <c r="BV351" s="14">
        <f>IF(C351="",0,SUMPRODUCT(MAX((POSICOES!$C$2:$C$3000=C351)*POSICOES!$B$2:$B$3000)))</f>
        <v>0</v>
      </c>
      <c r="BW351" s="7" t="str">
        <f t="shared" ca="1" si="93"/>
        <v/>
      </c>
      <c r="BX351" s="7" t="str">
        <f t="shared" ca="1" si="94"/>
        <v/>
      </c>
      <c r="BY351" s="12"/>
      <c r="BZ351" s="12"/>
      <c r="CA351" s="7" t="str">
        <f>IF(A351="","",IF(COUNTIFS(FRONTEIRA!$B$2:$B$2000,A351,FRONTEIRA!$AA$2:$AA$2000,"Sim")=0,"",ROUND(SUMIFS(FRONTEIRA!$Y$2:$Y$2000,FRONTEIRA!$B$2:$B$2000,A351,FRONTEIRA!$AA$2:$AA$2000,"Sim"),1)))</f>
        <v/>
      </c>
      <c r="CB351" s="7" t="str">
        <f>IF(A351="","",IFERROR(INDEX(FRONTEIRA!$L:$L,MATCH(A351,FRONTEIRA!$B:$B,0)),""))</f>
        <v/>
      </c>
      <c r="CC351" s="7" t="str">
        <f>IF(A351="","",IF(COUNTIFS(OCORRENCIAS!$B$2:$B$2000,A351,OCORRENCIAS!$Z$2:$Z$2000,"Sim")&gt;0,"Sim","Não"))</f>
        <v/>
      </c>
      <c r="CD351" s="7" t="str">
        <f t="shared" si="95"/>
        <v/>
      </c>
      <c r="CE351" s="7"/>
      <c r="CF351" s="7" t="str">
        <f t="shared" ca="1" si="96"/>
        <v xml:space="preserve">Motorista GR; Motorista seguradora; Veículo GR; Checklist; Espelhamento; SMP; Averbação; </v>
      </c>
      <c r="CG351" s="7" t="str">
        <f t="shared" si="97"/>
        <v/>
      </c>
      <c r="CH351" s="7" t="str">
        <f t="shared" si="98"/>
        <v/>
      </c>
      <c r="CI351" s="7" t="str">
        <f t="shared" si="99"/>
        <v>Não</v>
      </c>
      <c r="CJ351" s="7" t="str">
        <f t="shared" si="100"/>
        <v/>
      </c>
      <c r="CK351" s="7"/>
      <c r="CL351" s="7"/>
      <c r="CM351" s="7"/>
      <c r="CN351" s="12"/>
      <c r="CO351" s="7"/>
      <c r="CP351" s="7" t="str">
        <f t="shared" ca="1" si="101"/>
        <v/>
      </c>
    </row>
    <row r="352" spans="1:94" x14ac:dyDescent="0.25">
      <c r="A352" s="7"/>
      <c r="B352" s="12"/>
      <c r="C352" s="7"/>
      <c r="D352" s="7"/>
      <c r="E352" s="7"/>
      <c r="F352" s="7" t="str">
        <f>IF(C352="","",IFERROR(INDEX(VEICULOS!$C:$C,MATCH(C352,VEICULOS!$A:$A,0)),"?")&amp;IF(D352="",""," + "&amp;IFERROR(INDEX(VEICULOS!$C:$C,MATCH(D352,VEICULOS!$A:$A,0)),"?"))&amp;IF(E352="",""," + "&amp;IFERROR(INDEX(VEICULOS!$C:$C,MATCH(E352,VEICULOS!$A:$A,0)),"?")))</f>
        <v/>
      </c>
      <c r="G352" s="7" t="str">
        <f>IF(C352="","",IFERROR(INDEX(VEICULOS!$I:$I,MATCH(C352,VEICULOS!$A:$A,0)),"Não cadastrado"))</f>
        <v/>
      </c>
      <c r="H352" s="7"/>
      <c r="I352" s="7" t="str">
        <f>IF(H352="","",IFERROR(INDEX(MOTORISTAS!$B:$B,MATCH(H352,MOTORISTAS!$A:$A,0)),"Não cadastrado"))</f>
        <v/>
      </c>
      <c r="J352" s="7"/>
      <c r="K352" s="7"/>
      <c r="L352" s="7" t="str">
        <f>IF(K352="","",IFERROR(INDEX(MOTORISTAS!$B:$B,MATCH(K352,MOTORISTAS!$A:$A,0)),"Não cadastrado"))</f>
        <v/>
      </c>
      <c r="M352" s="7" t="str">
        <f>IF(H352="","",IFERROR(INDEX(MOTORISTAS!$AA:$AA,MATCH(H352,MOTORISTAS!$A:$A,0)),"Não cadastrado"))</f>
        <v/>
      </c>
      <c r="N352" s="7" t="str">
        <f>IF(H352="","",IF(COUNTIFS(CONSULTAS!$C$2:$C$2000,H352,CONSULTAS!$E$2:$E$2000,"GR",CONSULTAS!$S$2:$S$2000,"Sim")&gt;0,"Sim","Não"))</f>
        <v/>
      </c>
      <c r="O352" s="7" t="str">
        <f>IF(H352="","",IFERROR(INDEX(CONSULTAS!$L:$L,MATCH(H352&amp;"#GR",CONSULTAS!$T:$T,0)),"—"))</f>
        <v/>
      </c>
      <c r="P352" s="13" t="str">
        <f>IF(H352="","",IFERROR(INDEX(CONSULTAS!$Q:$Q,MATCH(H352&amp;"#GR",CONSULTAS!$T:$T,0)),""))</f>
        <v/>
      </c>
      <c r="Q352" s="7" t="str">
        <f>IF(H352="","",IF(COUNTIFS(CONSULTAS!$C$2:$C$2000,H352,CONSULTAS!$E$2:$E$2000,"Seguradora",CONSULTAS!$S$2:$S$2000,"Sim")&gt;0,"Sim","Não"))</f>
        <v/>
      </c>
      <c r="R352" s="7" t="str">
        <f>IF(H352="","",IFERROR(INDEX(CONSULTAS!$L:$L,MATCH(H352&amp;"#Seguradora",CONSULTAS!$T:$T,0)),"—"))</f>
        <v/>
      </c>
      <c r="S352" s="13" t="str">
        <f>IF(H352="","",IFERROR(INDEX(CONSULTAS!$Q:$Q,MATCH(H352&amp;"#Seguradora",CONSULTAS!$T:$T,0)),""))</f>
        <v/>
      </c>
      <c r="T352" s="10" t="str">
        <f>IF(H352="","",IFERROR(INDEX(CONSULTAS!$N:$N,MATCH(H352&amp;"#GR",CONSULTAS!$T:$T,0)),""))</f>
        <v/>
      </c>
      <c r="U352" s="7" t="str">
        <f>IF(K352="","N/A",IF(AND(COUNTIFS(CONSULTAS!$C$2:$C$2000,K352,CONSULTAS!$E$2:$E$2000,"GR",CONSULTAS!$S$2:$S$2000,"Sim")&gt;0,COUNTIFS(CONSULTAS!$C$2:$C$2000,K352,CONSULTAS!$E$2:$E$2000,"Seguradora",CONSULTAS!$S$2:$S$2000,"Sim")&gt;0),"Sim","Não"))</f>
        <v>N/A</v>
      </c>
      <c r="V352" s="7" t="str">
        <f>IF(C352="","",IFERROR(INDEX(VEICULOS!$X:$X,MATCH(C352,VEICULOS!$A:$A,0)),"Não"))</f>
        <v/>
      </c>
      <c r="W352" s="7"/>
      <c r="X352" s="7"/>
      <c r="Y352" s="7"/>
      <c r="Z352" s="10"/>
      <c r="AA352" s="7"/>
      <c r="AB352" s="10" t="str">
        <f t="shared" si="85"/>
        <v/>
      </c>
      <c r="AC352" s="7">
        <f>IF(OR(Y352="",AB352=""),0,SUMPRODUCT((PGR_REGRAS!$C$2:$C$61=Y352)*(PGR_REGRAS!$D$2:$D$61&lt;=AB352)*(PGR_REGRAS!$E$2:$E$61&gt;=AB352)*(PGR_REGRAS!$C$2:$C$61&lt;&gt;"")*ROW(PGR_REGRAS!$C$2:$C$61)))</f>
        <v>0</v>
      </c>
      <c r="AD352" s="7" t="str">
        <f>IF(AC352=0,IF(Y352="","","Sem regra - consultar seguradora"),INDEX(PGR_REGRAS!$A:$A,AC352))</f>
        <v/>
      </c>
      <c r="AE352" s="7" t="str">
        <f>IF(AC352=0,"",INDEX(PGR_REGRAS!$T:$T,AC352))</f>
        <v/>
      </c>
      <c r="AF352" s="7" t="str">
        <f>IF(AC352=0,"",INDEX(PGR_REGRAS!$I:$I,AC352))</f>
        <v/>
      </c>
      <c r="AG352" s="7" t="str">
        <f>IF(AC352=0,"",INDEX(PGR_REGRAS!$K:$K,AC352))</f>
        <v/>
      </c>
      <c r="AH352" s="7" t="str">
        <f t="shared" si="86"/>
        <v/>
      </c>
      <c r="AI352" s="7"/>
      <c r="AJ352" s="7"/>
      <c r="AK352" s="7"/>
      <c r="AL352" s="7"/>
      <c r="AM352" s="7"/>
      <c r="AN352" s="7"/>
      <c r="AO352" s="13"/>
      <c r="AP352" s="12"/>
      <c r="AQ352" s="12"/>
      <c r="AR352" s="7" t="str">
        <f>IF(C352="","",IFERROR(INDEX(RASTREADORES!$F:$F,MATCH(C352&amp;"#Principal",RASTREADORES!$Y:$Y,0))&amp;" ("&amp;INDEX(RASTREADORES!$G:$G,MATCH(C352&amp;"#Principal",RASTREADORES!$Y:$Y,0))&amp;")","Sem rastreador principal"))</f>
        <v/>
      </c>
      <c r="AS352" s="7" t="str">
        <f>IF(C352="","",IFERROR(INDEX(RASTREADORES!$H:$H,MATCH(C352&amp;"#Principal",RASTREADORES!$Y:$Y,0)),"—"))</f>
        <v/>
      </c>
      <c r="AT352" s="7" t="str">
        <f>IF(C352="","",IFERROR(INDEX(RASTREADORES!$A:$A,MATCH(C352&amp;"#Redundante",RASTREADORES!$Y:$Y,0)),IFERROR(INDEX(RASTREADORES!$A:$A,MATCH(C352&amp;"#Isca retornável",RASTREADORES!$Y:$Y,0)),IFERROR(INDEX(RASTREADORES!$A:$A,MATCH(C352&amp;"#Isca descartável",RASTREADORES!$Y:$Y,0)),"Nenhum"))))</f>
        <v/>
      </c>
      <c r="AU352" s="7" t="str">
        <f>IF(C352="","",IFERROR(INDEX(RASTREADORES!$L:$L,MATCH(C352&amp;"#Principal",RASTREADORES!$Y:$Y,0)),""))</f>
        <v/>
      </c>
      <c r="AV352" s="7" t="str">
        <f>IF(C352="","",IF(COUNTIFS(ESPELHAMENTOS!$B$2:$B$2000,C352,ESPELHAMENTOS!$O$2:$O$2000,"Sim")&gt;0,"Sim","Não"))</f>
        <v/>
      </c>
      <c r="AW352" s="7" t="str">
        <f>IF(C352="","",COUNTIFS(ESPELHAMENTOS!$B$2:$B$2000,C352,ESPELHAMENTOS!$O$2:$O$2000,"Sim"))</f>
        <v/>
      </c>
      <c r="AX352" s="7" t="str">
        <f>IF(C352="","",IF(COUNTIFS(ESPELHAMENTOS!$B$2:$B$2000,C352,ESPELHAMENTOS!$O$2:$O$2000,"Sim",ESPELHAMENTOS!$E$2:$E$2000,"GR transportadora")&gt;0,"Sim","Não"))</f>
        <v/>
      </c>
      <c r="AY352" s="7" t="str">
        <f>IF(OR(AQ352="",C352=""),"",IFERROR(ROUND((AQ352-SUMPRODUCT(MIN((ESPELHAMENTOS!$C$2:$C$2000=A352)*ESPELHAMENTOS!$H$2:$H$2000+(ESPELHAMENTOS!$C$2:$C$2000&lt;&gt;A352)*99999)))*24,1),""))</f>
        <v/>
      </c>
      <c r="AZ352" s="7" t="str">
        <f ca="1">IF(C352="","",IF(COUNTIFS(CHECKLISTS!$B$2:$B$2000,C352,CHECKLISTS!$AH$2:$AH$2000,"Válido",CHECKLISTS!$AG$2:$AG$2000,"&gt;="&amp;INT(IF(AO352="",TODAY(),AO352)))+COUNTIFS(CHECKLISTS!$B$2:$B$2000,C352,CHECKLISTS!$AH$2:$AH$2000,"Vence &lt;=7d",CHECKLISTS!$AG$2:$AG$2000,"&gt;="&amp;INT(IF(AO352="",TODAY(),AO352)))&gt;0,"Sim","Não"))</f>
        <v/>
      </c>
      <c r="BA352" s="13" t="str">
        <f>IF(C352="","",IF(COUNTIFS(CHECKLISTS!$B$2:$B$2000,C352,CHECKLISTS!$AF$2:$AF$2000,"Aprovado")=0,"",SUMPRODUCT(MAX((CHECKLISTS!$B$2:$B$2000=C352)*CHECKLISTS!$AG$2:$AG$2000))))</f>
        <v/>
      </c>
      <c r="BB352" s="7" t="str">
        <f>IF(A352="","",IF(COUNTIFS(SMP!$B$2:$B$2000,A352,SMP!$I$2:$I$2000,"Liberada")+COUNTIFS(SMP!$B$2:$B$2000,A352,SMP!$I$2:$I$2000,"Em andamento")+COUNTIFS(SMP!$B$2:$B$2000,A352,SMP!$I$2:$I$2000,"Finalizada")&gt;0,"Sim","Não"))</f>
        <v/>
      </c>
      <c r="BC352" s="7" t="str">
        <f>IF(A352="","",IFERROR(INDEX(SMP!$A:$A,MATCH(A352,SMP!$B:$B,0)),"—"))</f>
        <v/>
      </c>
      <c r="BD352" s="7" t="str">
        <f>IF(A352="","",IFERROR(INDEX(SMP!$I:$I,MATCH(A352,SMP!$B:$B,0)),"Não aberta"))</f>
        <v/>
      </c>
      <c r="BE352" s="7" t="str">
        <f>IF(A352="","",IFERROR(INDEX(SMP!$D:$D,MATCH(A352,SMP!$B:$B,0)),""))</f>
        <v/>
      </c>
      <c r="BF352" s="7" t="str">
        <f>IF(A352="","",IF(COUNTIFS(AVERBACOES!$B$2:$B$2000,A352,AVERBACOES!$Q$2:$Q$2000,"Averbado completo")+COUNTIFS(AVERBACOES!$B$2:$B$2000,A352,AVERBACOES!$Q$2:$Q$2000,"Averbado CRT")+COUNTIFS(AVERBACOES!$B$2:$B$2000,A352,AVERBACOES!$Q$2:$Q$2000,"Averbado CT-e")+COUNTIFS(AVERBACOES!$B$2:$B$2000,A352,AVERBACOES!$Q$2:$Q$2000,"Averbado MDF-e")+COUNTIFS(AVERBACOES!$B$2:$B$2000,A352,AVERBACOES!$Q$2:$Q$2000,"Averbado pelo embarcador")&gt;0,"Sim","Não"))</f>
        <v/>
      </c>
      <c r="BG352" s="7" t="str">
        <f>IF(A352="","",IFERROR(INDEX(AVERBACOES!$L:$L,MATCH(A352,AVERBACOES!$B:$B,0)),"—"))</f>
        <v/>
      </c>
      <c r="BH352" s="7"/>
      <c r="BI352" s="7"/>
      <c r="BJ352" s="7"/>
      <c r="BK352" s="7"/>
      <c r="BL352" s="7"/>
      <c r="BM352" s="7">
        <f t="shared" si="87"/>
        <v>0</v>
      </c>
      <c r="BN352" s="7" t="str">
        <f t="shared" si="88"/>
        <v/>
      </c>
      <c r="BO352" s="7" t="str">
        <f t="shared" si="89"/>
        <v/>
      </c>
      <c r="BP352" s="7" t="str">
        <f t="shared" si="90"/>
        <v/>
      </c>
      <c r="BQ352" s="7" t="str">
        <f t="shared" si="91"/>
        <v/>
      </c>
      <c r="BR352" s="12"/>
      <c r="BS352" s="7" t="str">
        <f t="shared" si="92"/>
        <v/>
      </c>
      <c r="BT352" s="7" t="str">
        <f>IF(C352="","",IF(BV352=0,"Sem posição registrada",IFERROR(INDEX(POSICOES!$E:$E,MATCH(C352&amp;"#"&amp;ROUND(BV352*1440,0),POSICOES!$R:$R,0)),"?")))</f>
        <v/>
      </c>
      <c r="BU352" s="7" t="str">
        <f>IF(OR(C352="",BV352=0),"",IFERROR(INDEX(POSICOES!$F:$F,MATCH(C352&amp;"#"&amp;ROUND(BV352*1440,0),POSICOES!$R:$R,0))&amp;"/"&amp;INDEX(POSICOES!$G:$G,MATCH(C352&amp;"#"&amp;ROUND(BV352*1440,0),POSICOES!$R:$R,0))&amp;" - "&amp;INDEX(POSICOES!$H:$H,MATCH(C352&amp;"#"&amp;ROUND(BV352*1440,0),POSICOES!$R:$R,0)),""))</f>
        <v/>
      </c>
      <c r="BV352" s="14">
        <f>IF(C352="",0,SUMPRODUCT(MAX((POSICOES!$C$2:$C$3000=C352)*POSICOES!$B$2:$B$3000)))</f>
        <v>0</v>
      </c>
      <c r="BW352" s="7" t="str">
        <f t="shared" ca="1" si="93"/>
        <v/>
      </c>
      <c r="BX352" s="7" t="str">
        <f t="shared" ca="1" si="94"/>
        <v/>
      </c>
      <c r="BY352" s="12"/>
      <c r="BZ352" s="12"/>
      <c r="CA352" s="7" t="str">
        <f>IF(A352="","",IF(COUNTIFS(FRONTEIRA!$B$2:$B$2000,A352,FRONTEIRA!$AA$2:$AA$2000,"Sim")=0,"",ROUND(SUMIFS(FRONTEIRA!$Y$2:$Y$2000,FRONTEIRA!$B$2:$B$2000,A352,FRONTEIRA!$AA$2:$AA$2000,"Sim"),1)))</f>
        <v/>
      </c>
      <c r="CB352" s="7" t="str">
        <f>IF(A352="","",IFERROR(INDEX(FRONTEIRA!$L:$L,MATCH(A352,FRONTEIRA!$B:$B,0)),""))</f>
        <v/>
      </c>
      <c r="CC352" s="7" t="str">
        <f>IF(A352="","",IF(COUNTIFS(OCORRENCIAS!$B$2:$B$2000,A352,OCORRENCIAS!$Z$2:$Z$2000,"Sim")&gt;0,"Sim","Não"))</f>
        <v/>
      </c>
      <c r="CD352" s="7" t="str">
        <f t="shared" si="95"/>
        <v/>
      </c>
      <c r="CE352" s="7"/>
      <c r="CF352" s="7" t="str">
        <f t="shared" ca="1" si="96"/>
        <v xml:space="preserve">Motorista GR; Motorista seguradora; Veículo GR; Checklist; Espelhamento; SMP; Averbação; </v>
      </c>
      <c r="CG352" s="7" t="str">
        <f t="shared" si="97"/>
        <v/>
      </c>
      <c r="CH352" s="7" t="str">
        <f t="shared" si="98"/>
        <v/>
      </c>
      <c r="CI352" s="7" t="str">
        <f t="shared" si="99"/>
        <v>Não</v>
      </c>
      <c r="CJ352" s="7" t="str">
        <f t="shared" si="100"/>
        <v/>
      </c>
      <c r="CK352" s="7"/>
      <c r="CL352" s="7"/>
      <c r="CM352" s="7"/>
      <c r="CN352" s="12"/>
      <c r="CO352" s="7"/>
      <c r="CP352" s="7" t="str">
        <f t="shared" ca="1" si="101"/>
        <v/>
      </c>
    </row>
    <row r="353" spans="1:94" x14ac:dyDescent="0.25">
      <c r="A353" s="7"/>
      <c r="B353" s="12"/>
      <c r="C353" s="7"/>
      <c r="D353" s="7"/>
      <c r="E353" s="7"/>
      <c r="F353" s="7" t="str">
        <f>IF(C353="","",IFERROR(INDEX(VEICULOS!$C:$C,MATCH(C353,VEICULOS!$A:$A,0)),"?")&amp;IF(D353="",""," + "&amp;IFERROR(INDEX(VEICULOS!$C:$C,MATCH(D353,VEICULOS!$A:$A,0)),"?"))&amp;IF(E353="",""," + "&amp;IFERROR(INDEX(VEICULOS!$C:$C,MATCH(E353,VEICULOS!$A:$A,0)),"?")))</f>
        <v/>
      </c>
      <c r="G353" s="7" t="str">
        <f>IF(C353="","",IFERROR(INDEX(VEICULOS!$I:$I,MATCH(C353,VEICULOS!$A:$A,0)),"Não cadastrado"))</f>
        <v/>
      </c>
      <c r="H353" s="7"/>
      <c r="I353" s="7" t="str">
        <f>IF(H353="","",IFERROR(INDEX(MOTORISTAS!$B:$B,MATCH(H353,MOTORISTAS!$A:$A,0)),"Não cadastrado"))</f>
        <v/>
      </c>
      <c r="J353" s="7"/>
      <c r="K353" s="7"/>
      <c r="L353" s="7" t="str">
        <f>IF(K353="","",IFERROR(INDEX(MOTORISTAS!$B:$B,MATCH(K353,MOTORISTAS!$A:$A,0)),"Não cadastrado"))</f>
        <v/>
      </c>
      <c r="M353" s="7" t="str">
        <f>IF(H353="","",IFERROR(INDEX(MOTORISTAS!$AA:$AA,MATCH(H353,MOTORISTAS!$A:$A,0)),"Não cadastrado"))</f>
        <v/>
      </c>
      <c r="N353" s="7" t="str">
        <f>IF(H353="","",IF(COUNTIFS(CONSULTAS!$C$2:$C$2000,H353,CONSULTAS!$E$2:$E$2000,"GR",CONSULTAS!$S$2:$S$2000,"Sim")&gt;0,"Sim","Não"))</f>
        <v/>
      </c>
      <c r="O353" s="7" t="str">
        <f>IF(H353="","",IFERROR(INDEX(CONSULTAS!$L:$L,MATCH(H353&amp;"#GR",CONSULTAS!$T:$T,0)),"—"))</f>
        <v/>
      </c>
      <c r="P353" s="13" t="str">
        <f>IF(H353="","",IFERROR(INDEX(CONSULTAS!$Q:$Q,MATCH(H353&amp;"#GR",CONSULTAS!$T:$T,0)),""))</f>
        <v/>
      </c>
      <c r="Q353" s="7" t="str">
        <f>IF(H353="","",IF(COUNTIFS(CONSULTAS!$C$2:$C$2000,H353,CONSULTAS!$E$2:$E$2000,"Seguradora",CONSULTAS!$S$2:$S$2000,"Sim")&gt;0,"Sim","Não"))</f>
        <v/>
      </c>
      <c r="R353" s="7" t="str">
        <f>IF(H353="","",IFERROR(INDEX(CONSULTAS!$L:$L,MATCH(H353&amp;"#Seguradora",CONSULTAS!$T:$T,0)),"—"))</f>
        <v/>
      </c>
      <c r="S353" s="13" t="str">
        <f>IF(H353="","",IFERROR(INDEX(CONSULTAS!$Q:$Q,MATCH(H353&amp;"#Seguradora",CONSULTAS!$T:$T,0)),""))</f>
        <v/>
      </c>
      <c r="T353" s="10" t="str">
        <f>IF(H353="","",IFERROR(INDEX(CONSULTAS!$N:$N,MATCH(H353&amp;"#GR",CONSULTAS!$T:$T,0)),""))</f>
        <v/>
      </c>
      <c r="U353" s="7" t="str">
        <f>IF(K353="","N/A",IF(AND(COUNTIFS(CONSULTAS!$C$2:$C$2000,K353,CONSULTAS!$E$2:$E$2000,"GR",CONSULTAS!$S$2:$S$2000,"Sim")&gt;0,COUNTIFS(CONSULTAS!$C$2:$C$2000,K353,CONSULTAS!$E$2:$E$2000,"Seguradora",CONSULTAS!$S$2:$S$2000,"Sim")&gt;0),"Sim","Não"))</f>
        <v>N/A</v>
      </c>
      <c r="V353" s="7" t="str">
        <f>IF(C353="","",IFERROR(INDEX(VEICULOS!$X:$X,MATCH(C353,VEICULOS!$A:$A,0)),"Não"))</f>
        <v/>
      </c>
      <c r="W353" s="7"/>
      <c r="X353" s="7"/>
      <c r="Y353" s="7"/>
      <c r="Z353" s="10"/>
      <c r="AA353" s="7"/>
      <c r="AB353" s="10" t="str">
        <f t="shared" si="85"/>
        <v/>
      </c>
      <c r="AC353" s="7">
        <f>IF(OR(Y353="",AB353=""),0,SUMPRODUCT((PGR_REGRAS!$C$2:$C$61=Y353)*(PGR_REGRAS!$D$2:$D$61&lt;=AB353)*(PGR_REGRAS!$E$2:$E$61&gt;=AB353)*(PGR_REGRAS!$C$2:$C$61&lt;&gt;"")*ROW(PGR_REGRAS!$C$2:$C$61)))</f>
        <v>0</v>
      </c>
      <c r="AD353" s="7" t="str">
        <f>IF(AC353=0,IF(Y353="","","Sem regra - consultar seguradora"),INDEX(PGR_REGRAS!$A:$A,AC353))</f>
        <v/>
      </c>
      <c r="AE353" s="7" t="str">
        <f>IF(AC353=0,"",INDEX(PGR_REGRAS!$T:$T,AC353))</f>
        <v/>
      </c>
      <c r="AF353" s="7" t="str">
        <f>IF(AC353=0,"",INDEX(PGR_REGRAS!$I:$I,AC353))</f>
        <v/>
      </c>
      <c r="AG353" s="7" t="str">
        <f>IF(AC353=0,"",INDEX(PGR_REGRAS!$K:$K,AC353))</f>
        <v/>
      </c>
      <c r="AH353" s="7" t="str">
        <f t="shared" si="86"/>
        <v/>
      </c>
      <c r="AI353" s="7"/>
      <c r="AJ353" s="7"/>
      <c r="AK353" s="7"/>
      <c r="AL353" s="7"/>
      <c r="AM353" s="7"/>
      <c r="AN353" s="7"/>
      <c r="AO353" s="13"/>
      <c r="AP353" s="12"/>
      <c r="AQ353" s="12"/>
      <c r="AR353" s="7" t="str">
        <f>IF(C353="","",IFERROR(INDEX(RASTREADORES!$F:$F,MATCH(C353&amp;"#Principal",RASTREADORES!$Y:$Y,0))&amp;" ("&amp;INDEX(RASTREADORES!$G:$G,MATCH(C353&amp;"#Principal",RASTREADORES!$Y:$Y,0))&amp;")","Sem rastreador principal"))</f>
        <v/>
      </c>
      <c r="AS353" s="7" t="str">
        <f>IF(C353="","",IFERROR(INDEX(RASTREADORES!$H:$H,MATCH(C353&amp;"#Principal",RASTREADORES!$Y:$Y,0)),"—"))</f>
        <v/>
      </c>
      <c r="AT353" s="7" t="str">
        <f>IF(C353="","",IFERROR(INDEX(RASTREADORES!$A:$A,MATCH(C353&amp;"#Redundante",RASTREADORES!$Y:$Y,0)),IFERROR(INDEX(RASTREADORES!$A:$A,MATCH(C353&amp;"#Isca retornável",RASTREADORES!$Y:$Y,0)),IFERROR(INDEX(RASTREADORES!$A:$A,MATCH(C353&amp;"#Isca descartável",RASTREADORES!$Y:$Y,0)),"Nenhum"))))</f>
        <v/>
      </c>
      <c r="AU353" s="7" t="str">
        <f>IF(C353="","",IFERROR(INDEX(RASTREADORES!$L:$L,MATCH(C353&amp;"#Principal",RASTREADORES!$Y:$Y,0)),""))</f>
        <v/>
      </c>
      <c r="AV353" s="7" t="str">
        <f>IF(C353="","",IF(COUNTIFS(ESPELHAMENTOS!$B$2:$B$2000,C353,ESPELHAMENTOS!$O$2:$O$2000,"Sim")&gt;0,"Sim","Não"))</f>
        <v/>
      </c>
      <c r="AW353" s="7" t="str">
        <f>IF(C353="","",COUNTIFS(ESPELHAMENTOS!$B$2:$B$2000,C353,ESPELHAMENTOS!$O$2:$O$2000,"Sim"))</f>
        <v/>
      </c>
      <c r="AX353" s="7" t="str">
        <f>IF(C353="","",IF(COUNTIFS(ESPELHAMENTOS!$B$2:$B$2000,C353,ESPELHAMENTOS!$O$2:$O$2000,"Sim",ESPELHAMENTOS!$E$2:$E$2000,"GR transportadora")&gt;0,"Sim","Não"))</f>
        <v/>
      </c>
      <c r="AY353" s="7" t="str">
        <f>IF(OR(AQ353="",C353=""),"",IFERROR(ROUND((AQ353-SUMPRODUCT(MIN((ESPELHAMENTOS!$C$2:$C$2000=A353)*ESPELHAMENTOS!$H$2:$H$2000+(ESPELHAMENTOS!$C$2:$C$2000&lt;&gt;A353)*99999)))*24,1),""))</f>
        <v/>
      </c>
      <c r="AZ353" s="7" t="str">
        <f ca="1">IF(C353="","",IF(COUNTIFS(CHECKLISTS!$B$2:$B$2000,C353,CHECKLISTS!$AH$2:$AH$2000,"Válido",CHECKLISTS!$AG$2:$AG$2000,"&gt;="&amp;INT(IF(AO353="",TODAY(),AO353)))+COUNTIFS(CHECKLISTS!$B$2:$B$2000,C353,CHECKLISTS!$AH$2:$AH$2000,"Vence &lt;=7d",CHECKLISTS!$AG$2:$AG$2000,"&gt;="&amp;INT(IF(AO353="",TODAY(),AO353)))&gt;0,"Sim","Não"))</f>
        <v/>
      </c>
      <c r="BA353" s="13" t="str">
        <f>IF(C353="","",IF(COUNTIFS(CHECKLISTS!$B$2:$B$2000,C353,CHECKLISTS!$AF$2:$AF$2000,"Aprovado")=0,"",SUMPRODUCT(MAX((CHECKLISTS!$B$2:$B$2000=C353)*CHECKLISTS!$AG$2:$AG$2000))))</f>
        <v/>
      </c>
      <c r="BB353" s="7" t="str">
        <f>IF(A353="","",IF(COUNTIFS(SMP!$B$2:$B$2000,A353,SMP!$I$2:$I$2000,"Liberada")+COUNTIFS(SMP!$B$2:$B$2000,A353,SMP!$I$2:$I$2000,"Em andamento")+COUNTIFS(SMP!$B$2:$B$2000,A353,SMP!$I$2:$I$2000,"Finalizada")&gt;0,"Sim","Não"))</f>
        <v/>
      </c>
      <c r="BC353" s="7" t="str">
        <f>IF(A353="","",IFERROR(INDEX(SMP!$A:$A,MATCH(A353,SMP!$B:$B,0)),"—"))</f>
        <v/>
      </c>
      <c r="BD353" s="7" t="str">
        <f>IF(A353="","",IFERROR(INDEX(SMP!$I:$I,MATCH(A353,SMP!$B:$B,0)),"Não aberta"))</f>
        <v/>
      </c>
      <c r="BE353" s="7" t="str">
        <f>IF(A353="","",IFERROR(INDEX(SMP!$D:$D,MATCH(A353,SMP!$B:$B,0)),""))</f>
        <v/>
      </c>
      <c r="BF353" s="7" t="str">
        <f>IF(A353="","",IF(COUNTIFS(AVERBACOES!$B$2:$B$2000,A353,AVERBACOES!$Q$2:$Q$2000,"Averbado completo")+COUNTIFS(AVERBACOES!$B$2:$B$2000,A353,AVERBACOES!$Q$2:$Q$2000,"Averbado CRT")+COUNTIFS(AVERBACOES!$B$2:$B$2000,A353,AVERBACOES!$Q$2:$Q$2000,"Averbado CT-e")+COUNTIFS(AVERBACOES!$B$2:$B$2000,A353,AVERBACOES!$Q$2:$Q$2000,"Averbado MDF-e")+COUNTIFS(AVERBACOES!$B$2:$B$2000,A353,AVERBACOES!$Q$2:$Q$2000,"Averbado pelo embarcador")&gt;0,"Sim","Não"))</f>
        <v/>
      </c>
      <c r="BG353" s="7" t="str">
        <f>IF(A353="","",IFERROR(INDEX(AVERBACOES!$L:$L,MATCH(A353,AVERBACOES!$B:$B,0)),"—"))</f>
        <v/>
      </c>
      <c r="BH353" s="7"/>
      <c r="BI353" s="7"/>
      <c r="BJ353" s="7"/>
      <c r="BK353" s="7"/>
      <c r="BL353" s="7"/>
      <c r="BM353" s="7">
        <f t="shared" si="87"/>
        <v>0</v>
      </c>
      <c r="BN353" s="7" t="str">
        <f t="shared" si="88"/>
        <v/>
      </c>
      <c r="BO353" s="7" t="str">
        <f t="shared" si="89"/>
        <v/>
      </c>
      <c r="BP353" s="7" t="str">
        <f t="shared" si="90"/>
        <v/>
      </c>
      <c r="BQ353" s="7" t="str">
        <f t="shared" si="91"/>
        <v/>
      </c>
      <c r="BR353" s="12"/>
      <c r="BS353" s="7" t="str">
        <f t="shared" si="92"/>
        <v/>
      </c>
      <c r="BT353" s="7" t="str">
        <f>IF(C353="","",IF(BV353=0,"Sem posição registrada",IFERROR(INDEX(POSICOES!$E:$E,MATCH(C353&amp;"#"&amp;ROUND(BV353*1440,0),POSICOES!$R:$R,0)),"?")))</f>
        <v/>
      </c>
      <c r="BU353" s="7" t="str">
        <f>IF(OR(C353="",BV353=0),"",IFERROR(INDEX(POSICOES!$F:$F,MATCH(C353&amp;"#"&amp;ROUND(BV353*1440,0),POSICOES!$R:$R,0))&amp;"/"&amp;INDEX(POSICOES!$G:$G,MATCH(C353&amp;"#"&amp;ROUND(BV353*1440,0),POSICOES!$R:$R,0))&amp;" - "&amp;INDEX(POSICOES!$H:$H,MATCH(C353&amp;"#"&amp;ROUND(BV353*1440,0),POSICOES!$R:$R,0)),""))</f>
        <v/>
      </c>
      <c r="BV353" s="14">
        <f>IF(C353="",0,SUMPRODUCT(MAX((POSICOES!$C$2:$C$3000=C353)*POSICOES!$B$2:$B$3000)))</f>
        <v>0</v>
      </c>
      <c r="BW353" s="7" t="str">
        <f t="shared" ca="1" si="93"/>
        <v/>
      </c>
      <c r="BX353" s="7" t="str">
        <f t="shared" ca="1" si="94"/>
        <v/>
      </c>
      <c r="BY353" s="12"/>
      <c r="BZ353" s="12"/>
      <c r="CA353" s="7" t="str">
        <f>IF(A353="","",IF(COUNTIFS(FRONTEIRA!$B$2:$B$2000,A353,FRONTEIRA!$AA$2:$AA$2000,"Sim")=0,"",ROUND(SUMIFS(FRONTEIRA!$Y$2:$Y$2000,FRONTEIRA!$B$2:$B$2000,A353,FRONTEIRA!$AA$2:$AA$2000,"Sim"),1)))</f>
        <v/>
      </c>
      <c r="CB353" s="7" t="str">
        <f>IF(A353="","",IFERROR(INDEX(FRONTEIRA!$L:$L,MATCH(A353,FRONTEIRA!$B:$B,0)),""))</f>
        <v/>
      </c>
      <c r="CC353" s="7" t="str">
        <f>IF(A353="","",IF(COUNTIFS(OCORRENCIAS!$B$2:$B$2000,A353,OCORRENCIAS!$Z$2:$Z$2000,"Sim")&gt;0,"Sim","Não"))</f>
        <v/>
      </c>
      <c r="CD353" s="7" t="str">
        <f t="shared" si="95"/>
        <v/>
      </c>
      <c r="CE353" s="7"/>
      <c r="CF353" s="7" t="str">
        <f t="shared" ca="1" si="96"/>
        <v xml:space="preserve">Motorista GR; Motorista seguradora; Veículo GR; Checklist; Espelhamento; SMP; Averbação; </v>
      </c>
      <c r="CG353" s="7" t="str">
        <f t="shared" si="97"/>
        <v/>
      </c>
      <c r="CH353" s="7" t="str">
        <f t="shared" si="98"/>
        <v/>
      </c>
      <c r="CI353" s="7" t="str">
        <f t="shared" si="99"/>
        <v>Não</v>
      </c>
      <c r="CJ353" s="7" t="str">
        <f t="shared" si="100"/>
        <v/>
      </c>
      <c r="CK353" s="7"/>
      <c r="CL353" s="7"/>
      <c r="CM353" s="7"/>
      <c r="CN353" s="12"/>
      <c r="CO353" s="7"/>
      <c r="CP353" s="7" t="str">
        <f t="shared" ca="1" si="101"/>
        <v/>
      </c>
    </row>
    <row r="354" spans="1:94" x14ac:dyDescent="0.25">
      <c r="A354" s="7"/>
      <c r="B354" s="12"/>
      <c r="C354" s="7"/>
      <c r="D354" s="7"/>
      <c r="E354" s="7"/>
      <c r="F354" s="7" t="str">
        <f>IF(C354="","",IFERROR(INDEX(VEICULOS!$C:$C,MATCH(C354,VEICULOS!$A:$A,0)),"?")&amp;IF(D354="",""," + "&amp;IFERROR(INDEX(VEICULOS!$C:$C,MATCH(D354,VEICULOS!$A:$A,0)),"?"))&amp;IF(E354="",""," + "&amp;IFERROR(INDEX(VEICULOS!$C:$C,MATCH(E354,VEICULOS!$A:$A,0)),"?")))</f>
        <v/>
      </c>
      <c r="G354" s="7" t="str">
        <f>IF(C354="","",IFERROR(INDEX(VEICULOS!$I:$I,MATCH(C354,VEICULOS!$A:$A,0)),"Não cadastrado"))</f>
        <v/>
      </c>
      <c r="H354" s="7"/>
      <c r="I354" s="7" t="str">
        <f>IF(H354="","",IFERROR(INDEX(MOTORISTAS!$B:$B,MATCH(H354,MOTORISTAS!$A:$A,0)),"Não cadastrado"))</f>
        <v/>
      </c>
      <c r="J354" s="7"/>
      <c r="K354" s="7"/>
      <c r="L354" s="7" t="str">
        <f>IF(K354="","",IFERROR(INDEX(MOTORISTAS!$B:$B,MATCH(K354,MOTORISTAS!$A:$A,0)),"Não cadastrado"))</f>
        <v/>
      </c>
      <c r="M354" s="7" t="str">
        <f>IF(H354="","",IFERROR(INDEX(MOTORISTAS!$AA:$AA,MATCH(H354,MOTORISTAS!$A:$A,0)),"Não cadastrado"))</f>
        <v/>
      </c>
      <c r="N354" s="7" t="str">
        <f>IF(H354="","",IF(COUNTIFS(CONSULTAS!$C$2:$C$2000,H354,CONSULTAS!$E$2:$E$2000,"GR",CONSULTAS!$S$2:$S$2000,"Sim")&gt;0,"Sim","Não"))</f>
        <v/>
      </c>
      <c r="O354" s="7" t="str">
        <f>IF(H354="","",IFERROR(INDEX(CONSULTAS!$L:$L,MATCH(H354&amp;"#GR",CONSULTAS!$T:$T,0)),"—"))</f>
        <v/>
      </c>
      <c r="P354" s="13" t="str">
        <f>IF(H354="","",IFERROR(INDEX(CONSULTAS!$Q:$Q,MATCH(H354&amp;"#GR",CONSULTAS!$T:$T,0)),""))</f>
        <v/>
      </c>
      <c r="Q354" s="7" t="str">
        <f>IF(H354="","",IF(COUNTIFS(CONSULTAS!$C$2:$C$2000,H354,CONSULTAS!$E$2:$E$2000,"Seguradora",CONSULTAS!$S$2:$S$2000,"Sim")&gt;0,"Sim","Não"))</f>
        <v/>
      </c>
      <c r="R354" s="7" t="str">
        <f>IF(H354="","",IFERROR(INDEX(CONSULTAS!$L:$L,MATCH(H354&amp;"#Seguradora",CONSULTAS!$T:$T,0)),"—"))</f>
        <v/>
      </c>
      <c r="S354" s="13" t="str">
        <f>IF(H354="","",IFERROR(INDEX(CONSULTAS!$Q:$Q,MATCH(H354&amp;"#Seguradora",CONSULTAS!$T:$T,0)),""))</f>
        <v/>
      </c>
      <c r="T354" s="10" t="str">
        <f>IF(H354="","",IFERROR(INDEX(CONSULTAS!$N:$N,MATCH(H354&amp;"#GR",CONSULTAS!$T:$T,0)),""))</f>
        <v/>
      </c>
      <c r="U354" s="7" t="str">
        <f>IF(K354="","N/A",IF(AND(COUNTIFS(CONSULTAS!$C$2:$C$2000,K354,CONSULTAS!$E$2:$E$2000,"GR",CONSULTAS!$S$2:$S$2000,"Sim")&gt;0,COUNTIFS(CONSULTAS!$C$2:$C$2000,K354,CONSULTAS!$E$2:$E$2000,"Seguradora",CONSULTAS!$S$2:$S$2000,"Sim")&gt;0),"Sim","Não"))</f>
        <v>N/A</v>
      </c>
      <c r="V354" s="7" t="str">
        <f>IF(C354="","",IFERROR(INDEX(VEICULOS!$X:$X,MATCH(C354,VEICULOS!$A:$A,0)),"Não"))</f>
        <v/>
      </c>
      <c r="W354" s="7"/>
      <c r="X354" s="7"/>
      <c r="Y354" s="7"/>
      <c r="Z354" s="10"/>
      <c r="AA354" s="7"/>
      <c r="AB354" s="10" t="str">
        <f t="shared" si="85"/>
        <v/>
      </c>
      <c r="AC354" s="7">
        <f>IF(OR(Y354="",AB354=""),0,SUMPRODUCT((PGR_REGRAS!$C$2:$C$61=Y354)*(PGR_REGRAS!$D$2:$D$61&lt;=AB354)*(PGR_REGRAS!$E$2:$E$61&gt;=AB354)*(PGR_REGRAS!$C$2:$C$61&lt;&gt;"")*ROW(PGR_REGRAS!$C$2:$C$61)))</f>
        <v>0</v>
      </c>
      <c r="AD354" s="7" t="str">
        <f>IF(AC354=0,IF(Y354="","","Sem regra - consultar seguradora"),INDEX(PGR_REGRAS!$A:$A,AC354))</f>
        <v/>
      </c>
      <c r="AE354" s="7" t="str">
        <f>IF(AC354=0,"",INDEX(PGR_REGRAS!$T:$T,AC354))</f>
        <v/>
      </c>
      <c r="AF354" s="7" t="str">
        <f>IF(AC354=0,"",INDEX(PGR_REGRAS!$I:$I,AC354))</f>
        <v/>
      </c>
      <c r="AG354" s="7" t="str">
        <f>IF(AC354=0,"",INDEX(PGR_REGRAS!$K:$K,AC354))</f>
        <v/>
      </c>
      <c r="AH354" s="7" t="str">
        <f t="shared" si="86"/>
        <v/>
      </c>
      <c r="AI354" s="7"/>
      <c r="AJ354" s="7"/>
      <c r="AK354" s="7"/>
      <c r="AL354" s="7"/>
      <c r="AM354" s="7"/>
      <c r="AN354" s="7"/>
      <c r="AO354" s="13"/>
      <c r="AP354" s="12"/>
      <c r="AQ354" s="12"/>
      <c r="AR354" s="7" t="str">
        <f>IF(C354="","",IFERROR(INDEX(RASTREADORES!$F:$F,MATCH(C354&amp;"#Principal",RASTREADORES!$Y:$Y,0))&amp;" ("&amp;INDEX(RASTREADORES!$G:$G,MATCH(C354&amp;"#Principal",RASTREADORES!$Y:$Y,0))&amp;")","Sem rastreador principal"))</f>
        <v/>
      </c>
      <c r="AS354" s="7" t="str">
        <f>IF(C354="","",IFERROR(INDEX(RASTREADORES!$H:$H,MATCH(C354&amp;"#Principal",RASTREADORES!$Y:$Y,0)),"—"))</f>
        <v/>
      </c>
      <c r="AT354" s="7" t="str">
        <f>IF(C354="","",IFERROR(INDEX(RASTREADORES!$A:$A,MATCH(C354&amp;"#Redundante",RASTREADORES!$Y:$Y,0)),IFERROR(INDEX(RASTREADORES!$A:$A,MATCH(C354&amp;"#Isca retornável",RASTREADORES!$Y:$Y,0)),IFERROR(INDEX(RASTREADORES!$A:$A,MATCH(C354&amp;"#Isca descartável",RASTREADORES!$Y:$Y,0)),"Nenhum"))))</f>
        <v/>
      </c>
      <c r="AU354" s="7" t="str">
        <f>IF(C354="","",IFERROR(INDEX(RASTREADORES!$L:$L,MATCH(C354&amp;"#Principal",RASTREADORES!$Y:$Y,0)),""))</f>
        <v/>
      </c>
      <c r="AV354" s="7" t="str">
        <f>IF(C354="","",IF(COUNTIFS(ESPELHAMENTOS!$B$2:$B$2000,C354,ESPELHAMENTOS!$O$2:$O$2000,"Sim")&gt;0,"Sim","Não"))</f>
        <v/>
      </c>
      <c r="AW354" s="7" t="str">
        <f>IF(C354="","",COUNTIFS(ESPELHAMENTOS!$B$2:$B$2000,C354,ESPELHAMENTOS!$O$2:$O$2000,"Sim"))</f>
        <v/>
      </c>
      <c r="AX354" s="7" t="str">
        <f>IF(C354="","",IF(COUNTIFS(ESPELHAMENTOS!$B$2:$B$2000,C354,ESPELHAMENTOS!$O$2:$O$2000,"Sim",ESPELHAMENTOS!$E$2:$E$2000,"GR transportadora")&gt;0,"Sim","Não"))</f>
        <v/>
      </c>
      <c r="AY354" s="7" t="str">
        <f>IF(OR(AQ354="",C354=""),"",IFERROR(ROUND((AQ354-SUMPRODUCT(MIN((ESPELHAMENTOS!$C$2:$C$2000=A354)*ESPELHAMENTOS!$H$2:$H$2000+(ESPELHAMENTOS!$C$2:$C$2000&lt;&gt;A354)*99999)))*24,1),""))</f>
        <v/>
      </c>
      <c r="AZ354" s="7" t="str">
        <f ca="1">IF(C354="","",IF(COUNTIFS(CHECKLISTS!$B$2:$B$2000,C354,CHECKLISTS!$AH$2:$AH$2000,"Válido",CHECKLISTS!$AG$2:$AG$2000,"&gt;="&amp;INT(IF(AO354="",TODAY(),AO354)))+COUNTIFS(CHECKLISTS!$B$2:$B$2000,C354,CHECKLISTS!$AH$2:$AH$2000,"Vence &lt;=7d",CHECKLISTS!$AG$2:$AG$2000,"&gt;="&amp;INT(IF(AO354="",TODAY(),AO354)))&gt;0,"Sim","Não"))</f>
        <v/>
      </c>
      <c r="BA354" s="13" t="str">
        <f>IF(C354="","",IF(COUNTIFS(CHECKLISTS!$B$2:$B$2000,C354,CHECKLISTS!$AF$2:$AF$2000,"Aprovado")=0,"",SUMPRODUCT(MAX((CHECKLISTS!$B$2:$B$2000=C354)*CHECKLISTS!$AG$2:$AG$2000))))</f>
        <v/>
      </c>
      <c r="BB354" s="7" t="str">
        <f>IF(A354="","",IF(COUNTIFS(SMP!$B$2:$B$2000,A354,SMP!$I$2:$I$2000,"Liberada")+COUNTIFS(SMP!$B$2:$B$2000,A354,SMP!$I$2:$I$2000,"Em andamento")+COUNTIFS(SMP!$B$2:$B$2000,A354,SMP!$I$2:$I$2000,"Finalizada")&gt;0,"Sim","Não"))</f>
        <v/>
      </c>
      <c r="BC354" s="7" t="str">
        <f>IF(A354="","",IFERROR(INDEX(SMP!$A:$A,MATCH(A354,SMP!$B:$B,0)),"—"))</f>
        <v/>
      </c>
      <c r="BD354" s="7" t="str">
        <f>IF(A354="","",IFERROR(INDEX(SMP!$I:$I,MATCH(A354,SMP!$B:$B,0)),"Não aberta"))</f>
        <v/>
      </c>
      <c r="BE354" s="7" t="str">
        <f>IF(A354="","",IFERROR(INDEX(SMP!$D:$D,MATCH(A354,SMP!$B:$B,0)),""))</f>
        <v/>
      </c>
      <c r="BF354" s="7" t="str">
        <f>IF(A354="","",IF(COUNTIFS(AVERBACOES!$B$2:$B$2000,A354,AVERBACOES!$Q$2:$Q$2000,"Averbado completo")+COUNTIFS(AVERBACOES!$B$2:$B$2000,A354,AVERBACOES!$Q$2:$Q$2000,"Averbado CRT")+COUNTIFS(AVERBACOES!$B$2:$B$2000,A354,AVERBACOES!$Q$2:$Q$2000,"Averbado CT-e")+COUNTIFS(AVERBACOES!$B$2:$B$2000,A354,AVERBACOES!$Q$2:$Q$2000,"Averbado MDF-e")+COUNTIFS(AVERBACOES!$B$2:$B$2000,A354,AVERBACOES!$Q$2:$Q$2000,"Averbado pelo embarcador")&gt;0,"Sim","Não"))</f>
        <v/>
      </c>
      <c r="BG354" s="7" t="str">
        <f>IF(A354="","",IFERROR(INDEX(AVERBACOES!$L:$L,MATCH(A354,AVERBACOES!$B:$B,0)),"—"))</f>
        <v/>
      </c>
      <c r="BH354" s="7"/>
      <c r="BI354" s="7"/>
      <c r="BJ354" s="7"/>
      <c r="BK354" s="7"/>
      <c r="BL354" s="7"/>
      <c r="BM354" s="7">
        <f t="shared" si="87"/>
        <v>0</v>
      </c>
      <c r="BN354" s="7" t="str">
        <f t="shared" si="88"/>
        <v/>
      </c>
      <c r="BO354" s="7" t="str">
        <f t="shared" si="89"/>
        <v/>
      </c>
      <c r="BP354" s="7" t="str">
        <f t="shared" si="90"/>
        <v/>
      </c>
      <c r="BQ354" s="7" t="str">
        <f t="shared" si="91"/>
        <v/>
      </c>
      <c r="BR354" s="12"/>
      <c r="BS354" s="7" t="str">
        <f t="shared" si="92"/>
        <v/>
      </c>
      <c r="BT354" s="7" t="str">
        <f>IF(C354="","",IF(BV354=0,"Sem posição registrada",IFERROR(INDEX(POSICOES!$E:$E,MATCH(C354&amp;"#"&amp;ROUND(BV354*1440,0),POSICOES!$R:$R,0)),"?")))</f>
        <v/>
      </c>
      <c r="BU354" s="7" t="str">
        <f>IF(OR(C354="",BV354=0),"",IFERROR(INDEX(POSICOES!$F:$F,MATCH(C354&amp;"#"&amp;ROUND(BV354*1440,0),POSICOES!$R:$R,0))&amp;"/"&amp;INDEX(POSICOES!$G:$G,MATCH(C354&amp;"#"&amp;ROUND(BV354*1440,0),POSICOES!$R:$R,0))&amp;" - "&amp;INDEX(POSICOES!$H:$H,MATCH(C354&amp;"#"&amp;ROUND(BV354*1440,0),POSICOES!$R:$R,0)),""))</f>
        <v/>
      </c>
      <c r="BV354" s="14">
        <f>IF(C354="",0,SUMPRODUCT(MAX((POSICOES!$C$2:$C$3000=C354)*POSICOES!$B$2:$B$3000)))</f>
        <v>0</v>
      </c>
      <c r="BW354" s="7" t="str">
        <f t="shared" ca="1" si="93"/>
        <v/>
      </c>
      <c r="BX354" s="7" t="str">
        <f t="shared" ca="1" si="94"/>
        <v/>
      </c>
      <c r="BY354" s="12"/>
      <c r="BZ354" s="12"/>
      <c r="CA354" s="7" t="str">
        <f>IF(A354="","",IF(COUNTIFS(FRONTEIRA!$B$2:$B$2000,A354,FRONTEIRA!$AA$2:$AA$2000,"Sim")=0,"",ROUND(SUMIFS(FRONTEIRA!$Y$2:$Y$2000,FRONTEIRA!$B$2:$B$2000,A354,FRONTEIRA!$AA$2:$AA$2000,"Sim"),1)))</f>
        <v/>
      </c>
      <c r="CB354" s="7" t="str">
        <f>IF(A354="","",IFERROR(INDEX(FRONTEIRA!$L:$L,MATCH(A354,FRONTEIRA!$B:$B,0)),""))</f>
        <v/>
      </c>
      <c r="CC354" s="7" t="str">
        <f>IF(A354="","",IF(COUNTIFS(OCORRENCIAS!$B$2:$B$2000,A354,OCORRENCIAS!$Z$2:$Z$2000,"Sim")&gt;0,"Sim","Não"))</f>
        <v/>
      </c>
      <c r="CD354" s="7" t="str">
        <f t="shared" si="95"/>
        <v/>
      </c>
      <c r="CE354" s="7"/>
      <c r="CF354" s="7" t="str">
        <f t="shared" ca="1" si="96"/>
        <v xml:space="preserve">Motorista GR; Motorista seguradora; Veículo GR; Checklist; Espelhamento; SMP; Averbação; </v>
      </c>
      <c r="CG354" s="7" t="str">
        <f t="shared" si="97"/>
        <v/>
      </c>
      <c r="CH354" s="7" t="str">
        <f t="shared" si="98"/>
        <v/>
      </c>
      <c r="CI354" s="7" t="str">
        <f t="shared" si="99"/>
        <v>Não</v>
      </c>
      <c r="CJ354" s="7" t="str">
        <f t="shared" si="100"/>
        <v/>
      </c>
      <c r="CK354" s="7"/>
      <c r="CL354" s="7"/>
      <c r="CM354" s="7"/>
      <c r="CN354" s="12"/>
      <c r="CO354" s="7"/>
      <c r="CP354" s="7" t="str">
        <f t="shared" ca="1" si="101"/>
        <v/>
      </c>
    </row>
    <row r="355" spans="1:94" x14ac:dyDescent="0.25">
      <c r="A355" s="7"/>
      <c r="B355" s="12"/>
      <c r="C355" s="7"/>
      <c r="D355" s="7"/>
      <c r="E355" s="7"/>
      <c r="F355" s="7" t="str">
        <f>IF(C355="","",IFERROR(INDEX(VEICULOS!$C:$C,MATCH(C355,VEICULOS!$A:$A,0)),"?")&amp;IF(D355="",""," + "&amp;IFERROR(INDEX(VEICULOS!$C:$C,MATCH(D355,VEICULOS!$A:$A,0)),"?"))&amp;IF(E355="",""," + "&amp;IFERROR(INDEX(VEICULOS!$C:$C,MATCH(E355,VEICULOS!$A:$A,0)),"?")))</f>
        <v/>
      </c>
      <c r="G355" s="7" t="str">
        <f>IF(C355="","",IFERROR(INDEX(VEICULOS!$I:$I,MATCH(C355,VEICULOS!$A:$A,0)),"Não cadastrado"))</f>
        <v/>
      </c>
      <c r="H355" s="7"/>
      <c r="I355" s="7" t="str">
        <f>IF(H355="","",IFERROR(INDEX(MOTORISTAS!$B:$B,MATCH(H355,MOTORISTAS!$A:$A,0)),"Não cadastrado"))</f>
        <v/>
      </c>
      <c r="J355" s="7"/>
      <c r="K355" s="7"/>
      <c r="L355" s="7" t="str">
        <f>IF(K355="","",IFERROR(INDEX(MOTORISTAS!$B:$B,MATCH(K355,MOTORISTAS!$A:$A,0)),"Não cadastrado"))</f>
        <v/>
      </c>
      <c r="M355" s="7" t="str">
        <f>IF(H355="","",IFERROR(INDEX(MOTORISTAS!$AA:$AA,MATCH(H355,MOTORISTAS!$A:$A,0)),"Não cadastrado"))</f>
        <v/>
      </c>
      <c r="N355" s="7" t="str">
        <f>IF(H355="","",IF(COUNTIFS(CONSULTAS!$C$2:$C$2000,H355,CONSULTAS!$E$2:$E$2000,"GR",CONSULTAS!$S$2:$S$2000,"Sim")&gt;0,"Sim","Não"))</f>
        <v/>
      </c>
      <c r="O355" s="7" t="str">
        <f>IF(H355="","",IFERROR(INDEX(CONSULTAS!$L:$L,MATCH(H355&amp;"#GR",CONSULTAS!$T:$T,0)),"—"))</f>
        <v/>
      </c>
      <c r="P355" s="13" t="str">
        <f>IF(H355="","",IFERROR(INDEX(CONSULTAS!$Q:$Q,MATCH(H355&amp;"#GR",CONSULTAS!$T:$T,0)),""))</f>
        <v/>
      </c>
      <c r="Q355" s="7" t="str">
        <f>IF(H355="","",IF(COUNTIFS(CONSULTAS!$C$2:$C$2000,H355,CONSULTAS!$E$2:$E$2000,"Seguradora",CONSULTAS!$S$2:$S$2000,"Sim")&gt;0,"Sim","Não"))</f>
        <v/>
      </c>
      <c r="R355" s="7" t="str">
        <f>IF(H355="","",IFERROR(INDEX(CONSULTAS!$L:$L,MATCH(H355&amp;"#Seguradora",CONSULTAS!$T:$T,0)),"—"))</f>
        <v/>
      </c>
      <c r="S355" s="13" t="str">
        <f>IF(H355="","",IFERROR(INDEX(CONSULTAS!$Q:$Q,MATCH(H355&amp;"#Seguradora",CONSULTAS!$T:$T,0)),""))</f>
        <v/>
      </c>
      <c r="T355" s="10" t="str">
        <f>IF(H355="","",IFERROR(INDEX(CONSULTAS!$N:$N,MATCH(H355&amp;"#GR",CONSULTAS!$T:$T,0)),""))</f>
        <v/>
      </c>
      <c r="U355" s="7" t="str">
        <f>IF(K355="","N/A",IF(AND(COUNTIFS(CONSULTAS!$C$2:$C$2000,K355,CONSULTAS!$E$2:$E$2000,"GR",CONSULTAS!$S$2:$S$2000,"Sim")&gt;0,COUNTIFS(CONSULTAS!$C$2:$C$2000,K355,CONSULTAS!$E$2:$E$2000,"Seguradora",CONSULTAS!$S$2:$S$2000,"Sim")&gt;0),"Sim","Não"))</f>
        <v>N/A</v>
      </c>
      <c r="V355" s="7" t="str">
        <f>IF(C355="","",IFERROR(INDEX(VEICULOS!$X:$X,MATCH(C355,VEICULOS!$A:$A,0)),"Não"))</f>
        <v/>
      </c>
      <c r="W355" s="7"/>
      <c r="X355" s="7"/>
      <c r="Y355" s="7"/>
      <c r="Z355" s="10"/>
      <c r="AA355" s="7"/>
      <c r="AB355" s="10" t="str">
        <f t="shared" si="85"/>
        <v/>
      </c>
      <c r="AC355" s="7">
        <f>IF(OR(Y355="",AB355=""),0,SUMPRODUCT((PGR_REGRAS!$C$2:$C$61=Y355)*(PGR_REGRAS!$D$2:$D$61&lt;=AB355)*(PGR_REGRAS!$E$2:$E$61&gt;=AB355)*(PGR_REGRAS!$C$2:$C$61&lt;&gt;"")*ROW(PGR_REGRAS!$C$2:$C$61)))</f>
        <v>0</v>
      </c>
      <c r="AD355" s="7" t="str">
        <f>IF(AC355=0,IF(Y355="","","Sem regra - consultar seguradora"),INDEX(PGR_REGRAS!$A:$A,AC355))</f>
        <v/>
      </c>
      <c r="AE355" s="7" t="str">
        <f>IF(AC355=0,"",INDEX(PGR_REGRAS!$T:$T,AC355))</f>
        <v/>
      </c>
      <c r="AF355" s="7" t="str">
        <f>IF(AC355=0,"",INDEX(PGR_REGRAS!$I:$I,AC355))</f>
        <v/>
      </c>
      <c r="AG355" s="7" t="str">
        <f>IF(AC355=0,"",INDEX(PGR_REGRAS!$K:$K,AC355))</f>
        <v/>
      </c>
      <c r="AH355" s="7" t="str">
        <f t="shared" si="86"/>
        <v/>
      </c>
      <c r="AI355" s="7"/>
      <c r="AJ355" s="7"/>
      <c r="AK355" s="7"/>
      <c r="AL355" s="7"/>
      <c r="AM355" s="7"/>
      <c r="AN355" s="7"/>
      <c r="AO355" s="13"/>
      <c r="AP355" s="12"/>
      <c r="AQ355" s="12"/>
      <c r="AR355" s="7" t="str">
        <f>IF(C355="","",IFERROR(INDEX(RASTREADORES!$F:$F,MATCH(C355&amp;"#Principal",RASTREADORES!$Y:$Y,0))&amp;" ("&amp;INDEX(RASTREADORES!$G:$G,MATCH(C355&amp;"#Principal",RASTREADORES!$Y:$Y,0))&amp;")","Sem rastreador principal"))</f>
        <v/>
      </c>
      <c r="AS355" s="7" t="str">
        <f>IF(C355="","",IFERROR(INDEX(RASTREADORES!$H:$H,MATCH(C355&amp;"#Principal",RASTREADORES!$Y:$Y,0)),"—"))</f>
        <v/>
      </c>
      <c r="AT355" s="7" t="str">
        <f>IF(C355="","",IFERROR(INDEX(RASTREADORES!$A:$A,MATCH(C355&amp;"#Redundante",RASTREADORES!$Y:$Y,0)),IFERROR(INDEX(RASTREADORES!$A:$A,MATCH(C355&amp;"#Isca retornável",RASTREADORES!$Y:$Y,0)),IFERROR(INDEX(RASTREADORES!$A:$A,MATCH(C355&amp;"#Isca descartável",RASTREADORES!$Y:$Y,0)),"Nenhum"))))</f>
        <v/>
      </c>
      <c r="AU355" s="7" t="str">
        <f>IF(C355="","",IFERROR(INDEX(RASTREADORES!$L:$L,MATCH(C355&amp;"#Principal",RASTREADORES!$Y:$Y,0)),""))</f>
        <v/>
      </c>
      <c r="AV355" s="7" t="str">
        <f>IF(C355="","",IF(COUNTIFS(ESPELHAMENTOS!$B$2:$B$2000,C355,ESPELHAMENTOS!$O$2:$O$2000,"Sim")&gt;0,"Sim","Não"))</f>
        <v/>
      </c>
      <c r="AW355" s="7" t="str">
        <f>IF(C355="","",COUNTIFS(ESPELHAMENTOS!$B$2:$B$2000,C355,ESPELHAMENTOS!$O$2:$O$2000,"Sim"))</f>
        <v/>
      </c>
      <c r="AX355" s="7" t="str">
        <f>IF(C355="","",IF(COUNTIFS(ESPELHAMENTOS!$B$2:$B$2000,C355,ESPELHAMENTOS!$O$2:$O$2000,"Sim",ESPELHAMENTOS!$E$2:$E$2000,"GR transportadora")&gt;0,"Sim","Não"))</f>
        <v/>
      </c>
      <c r="AY355" s="7" t="str">
        <f>IF(OR(AQ355="",C355=""),"",IFERROR(ROUND((AQ355-SUMPRODUCT(MIN((ESPELHAMENTOS!$C$2:$C$2000=A355)*ESPELHAMENTOS!$H$2:$H$2000+(ESPELHAMENTOS!$C$2:$C$2000&lt;&gt;A355)*99999)))*24,1),""))</f>
        <v/>
      </c>
      <c r="AZ355" s="7" t="str">
        <f ca="1">IF(C355="","",IF(COUNTIFS(CHECKLISTS!$B$2:$B$2000,C355,CHECKLISTS!$AH$2:$AH$2000,"Válido",CHECKLISTS!$AG$2:$AG$2000,"&gt;="&amp;INT(IF(AO355="",TODAY(),AO355)))+COUNTIFS(CHECKLISTS!$B$2:$B$2000,C355,CHECKLISTS!$AH$2:$AH$2000,"Vence &lt;=7d",CHECKLISTS!$AG$2:$AG$2000,"&gt;="&amp;INT(IF(AO355="",TODAY(),AO355)))&gt;0,"Sim","Não"))</f>
        <v/>
      </c>
      <c r="BA355" s="13" t="str">
        <f>IF(C355="","",IF(COUNTIFS(CHECKLISTS!$B$2:$B$2000,C355,CHECKLISTS!$AF$2:$AF$2000,"Aprovado")=0,"",SUMPRODUCT(MAX((CHECKLISTS!$B$2:$B$2000=C355)*CHECKLISTS!$AG$2:$AG$2000))))</f>
        <v/>
      </c>
      <c r="BB355" s="7" t="str">
        <f>IF(A355="","",IF(COUNTIFS(SMP!$B$2:$B$2000,A355,SMP!$I$2:$I$2000,"Liberada")+COUNTIFS(SMP!$B$2:$B$2000,A355,SMP!$I$2:$I$2000,"Em andamento")+COUNTIFS(SMP!$B$2:$B$2000,A355,SMP!$I$2:$I$2000,"Finalizada")&gt;0,"Sim","Não"))</f>
        <v/>
      </c>
      <c r="BC355" s="7" t="str">
        <f>IF(A355="","",IFERROR(INDEX(SMP!$A:$A,MATCH(A355,SMP!$B:$B,0)),"—"))</f>
        <v/>
      </c>
      <c r="BD355" s="7" t="str">
        <f>IF(A355="","",IFERROR(INDEX(SMP!$I:$I,MATCH(A355,SMP!$B:$B,0)),"Não aberta"))</f>
        <v/>
      </c>
      <c r="BE355" s="7" t="str">
        <f>IF(A355="","",IFERROR(INDEX(SMP!$D:$D,MATCH(A355,SMP!$B:$B,0)),""))</f>
        <v/>
      </c>
      <c r="BF355" s="7" t="str">
        <f>IF(A355="","",IF(COUNTIFS(AVERBACOES!$B$2:$B$2000,A355,AVERBACOES!$Q$2:$Q$2000,"Averbado completo")+COUNTIFS(AVERBACOES!$B$2:$B$2000,A355,AVERBACOES!$Q$2:$Q$2000,"Averbado CRT")+COUNTIFS(AVERBACOES!$B$2:$B$2000,A355,AVERBACOES!$Q$2:$Q$2000,"Averbado CT-e")+COUNTIFS(AVERBACOES!$B$2:$B$2000,A355,AVERBACOES!$Q$2:$Q$2000,"Averbado MDF-e")+COUNTIFS(AVERBACOES!$B$2:$B$2000,A355,AVERBACOES!$Q$2:$Q$2000,"Averbado pelo embarcador")&gt;0,"Sim","Não"))</f>
        <v/>
      </c>
      <c r="BG355" s="7" t="str">
        <f>IF(A355="","",IFERROR(INDEX(AVERBACOES!$L:$L,MATCH(A355,AVERBACOES!$B:$B,0)),"—"))</f>
        <v/>
      </c>
      <c r="BH355" s="7"/>
      <c r="BI355" s="7"/>
      <c r="BJ355" s="7"/>
      <c r="BK355" s="7"/>
      <c r="BL355" s="7"/>
      <c r="BM355" s="7">
        <f t="shared" si="87"/>
        <v>0</v>
      </c>
      <c r="BN355" s="7" t="str">
        <f t="shared" si="88"/>
        <v/>
      </c>
      <c r="BO355" s="7" t="str">
        <f t="shared" si="89"/>
        <v/>
      </c>
      <c r="BP355" s="7" t="str">
        <f t="shared" si="90"/>
        <v/>
      </c>
      <c r="BQ355" s="7" t="str">
        <f t="shared" si="91"/>
        <v/>
      </c>
      <c r="BR355" s="12"/>
      <c r="BS355" s="7" t="str">
        <f t="shared" si="92"/>
        <v/>
      </c>
      <c r="BT355" s="7" t="str">
        <f>IF(C355="","",IF(BV355=0,"Sem posição registrada",IFERROR(INDEX(POSICOES!$E:$E,MATCH(C355&amp;"#"&amp;ROUND(BV355*1440,0),POSICOES!$R:$R,0)),"?")))</f>
        <v/>
      </c>
      <c r="BU355" s="7" t="str">
        <f>IF(OR(C355="",BV355=0),"",IFERROR(INDEX(POSICOES!$F:$F,MATCH(C355&amp;"#"&amp;ROUND(BV355*1440,0),POSICOES!$R:$R,0))&amp;"/"&amp;INDEX(POSICOES!$G:$G,MATCH(C355&amp;"#"&amp;ROUND(BV355*1440,0),POSICOES!$R:$R,0))&amp;" - "&amp;INDEX(POSICOES!$H:$H,MATCH(C355&amp;"#"&amp;ROUND(BV355*1440,0),POSICOES!$R:$R,0)),""))</f>
        <v/>
      </c>
      <c r="BV355" s="14">
        <f>IF(C355="",0,SUMPRODUCT(MAX((POSICOES!$C$2:$C$3000=C355)*POSICOES!$B$2:$B$3000)))</f>
        <v>0</v>
      </c>
      <c r="BW355" s="7" t="str">
        <f t="shared" ca="1" si="93"/>
        <v/>
      </c>
      <c r="BX355" s="7" t="str">
        <f t="shared" ca="1" si="94"/>
        <v/>
      </c>
      <c r="BY355" s="12"/>
      <c r="BZ355" s="12"/>
      <c r="CA355" s="7" t="str">
        <f>IF(A355="","",IF(COUNTIFS(FRONTEIRA!$B$2:$B$2000,A355,FRONTEIRA!$AA$2:$AA$2000,"Sim")=0,"",ROUND(SUMIFS(FRONTEIRA!$Y$2:$Y$2000,FRONTEIRA!$B$2:$B$2000,A355,FRONTEIRA!$AA$2:$AA$2000,"Sim"),1)))</f>
        <v/>
      </c>
      <c r="CB355" s="7" t="str">
        <f>IF(A355="","",IFERROR(INDEX(FRONTEIRA!$L:$L,MATCH(A355,FRONTEIRA!$B:$B,0)),""))</f>
        <v/>
      </c>
      <c r="CC355" s="7" t="str">
        <f>IF(A355="","",IF(COUNTIFS(OCORRENCIAS!$B$2:$B$2000,A355,OCORRENCIAS!$Z$2:$Z$2000,"Sim")&gt;0,"Sim","Não"))</f>
        <v/>
      </c>
      <c r="CD355" s="7" t="str">
        <f t="shared" si="95"/>
        <v/>
      </c>
      <c r="CE355" s="7"/>
      <c r="CF355" s="7" t="str">
        <f t="shared" ca="1" si="96"/>
        <v xml:space="preserve">Motorista GR; Motorista seguradora; Veículo GR; Checklist; Espelhamento; SMP; Averbação; </v>
      </c>
      <c r="CG355" s="7" t="str">
        <f t="shared" si="97"/>
        <v/>
      </c>
      <c r="CH355" s="7" t="str">
        <f t="shared" si="98"/>
        <v/>
      </c>
      <c r="CI355" s="7" t="str">
        <f t="shared" si="99"/>
        <v>Não</v>
      </c>
      <c r="CJ355" s="7" t="str">
        <f t="shared" si="100"/>
        <v/>
      </c>
      <c r="CK355" s="7"/>
      <c r="CL355" s="7"/>
      <c r="CM355" s="7"/>
      <c r="CN355" s="12"/>
      <c r="CO355" s="7"/>
      <c r="CP355" s="7" t="str">
        <f t="shared" ca="1" si="101"/>
        <v/>
      </c>
    </row>
    <row r="356" spans="1:94" x14ac:dyDescent="0.25">
      <c r="A356" s="7"/>
      <c r="B356" s="12"/>
      <c r="C356" s="7"/>
      <c r="D356" s="7"/>
      <c r="E356" s="7"/>
      <c r="F356" s="7" t="str">
        <f>IF(C356="","",IFERROR(INDEX(VEICULOS!$C:$C,MATCH(C356,VEICULOS!$A:$A,0)),"?")&amp;IF(D356="",""," + "&amp;IFERROR(INDEX(VEICULOS!$C:$C,MATCH(D356,VEICULOS!$A:$A,0)),"?"))&amp;IF(E356="",""," + "&amp;IFERROR(INDEX(VEICULOS!$C:$C,MATCH(E356,VEICULOS!$A:$A,0)),"?")))</f>
        <v/>
      </c>
      <c r="G356" s="7" t="str">
        <f>IF(C356="","",IFERROR(INDEX(VEICULOS!$I:$I,MATCH(C356,VEICULOS!$A:$A,0)),"Não cadastrado"))</f>
        <v/>
      </c>
      <c r="H356" s="7"/>
      <c r="I356" s="7" t="str">
        <f>IF(H356="","",IFERROR(INDEX(MOTORISTAS!$B:$B,MATCH(H356,MOTORISTAS!$A:$A,0)),"Não cadastrado"))</f>
        <v/>
      </c>
      <c r="J356" s="7"/>
      <c r="K356" s="7"/>
      <c r="L356" s="7" t="str">
        <f>IF(K356="","",IFERROR(INDEX(MOTORISTAS!$B:$B,MATCH(K356,MOTORISTAS!$A:$A,0)),"Não cadastrado"))</f>
        <v/>
      </c>
      <c r="M356" s="7" t="str">
        <f>IF(H356="","",IFERROR(INDEX(MOTORISTAS!$AA:$AA,MATCH(H356,MOTORISTAS!$A:$A,0)),"Não cadastrado"))</f>
        <v/>
      </c>
      <c r="N356" s="7" t="str">
        <f>IF(H356="","",IF(COUNTIFS(CONSULTAS!$C$2:$C$2000,H356,CONSULTAS!$E$2:$E$2000,"GR",CONSULTAS!$S$2:$S$2000,"Sim")&gt;0,"Sim","Não"))</f>
        <v/>
      </c>
      <c r="O356" s="7" t="str">
        <f>IF(H356="","",IFERROR(INDEX(CONSULTAS!$L:$L,MATCH(H356&amp;"#GR",CONSULTAS!$T:$T,0)),"—"))</f>
        <v/>
      </c>
      <c r="P356" s="13" t="str">
        <f>IF(H356="","",IFERROR(INDEX(CONSULTAS!$Q:$Q,MATCH(H356&amp;"#GR",CONSULTAS!$T:$T,0)),""))</f>
        <v/>
      </c>
      <c r="Q356" s="7" t="str">
        <f>IF(H356="","",IF(COUNTIFS(CONSULTAS!$C$2:$C$2000,H356,CONSULTAS!$E$2:$E$2000,"Seguradora",CONSULTAS!$S$2:$S$2000,"Sim")&gt;0,"Sim","Não"))</f>
        <v/>
      </c>
      <c r="R356" s="7" t="str">
        <f>IF(H356="","",IFERROR(INDEX(CONSULTAS!$L:$L,MATCH(H356&amp;"#Seguradora",CONSULTAS!$T:$T,0)),"—"))</f>
        <v/>
      </c>
      <c r="S356" s="13" t="str">
        <f>IF(H356="","",IFERROR(INDEX(CONSULTAS!$Q:$Q,MATCH(H356&amp;"#Seguradora",CONSULTAS!$T:$T,0)),""))</f>
        <v/>
      </c>
      <c r="T356" s="10" t="str">
        <f>IF(H356="","",IFERROR(INDEX(CONSULTAS!$N:$N,MATCH(H356&amp;"#GR",CONSULTAS!$T:$T,0)),""))</f>
        <v/>
      </c>
      <c r="U356" s="7" t="str">
        <f>IF(K356="","N/A",IF(AND(COUNTIFS(CONSULTAS!$C$2:$C$2000,K356,CONSULTAS!$E$2:$E$2000,"GR",CONSULTAS!$S$2:$S$2000,"Sim")&gt;0,COUNTIFS(CONSULTAS!$C$2:$C$2000,K356,CONSULTAS!$E$2:$E$2000,"Seguradora",CONSULTAS!$S$2:$S$2000,"Sim")&gt;0),"Sim","Não"))</f>
        <v>N/A</v>
      </c>
      <c r="V356" s="7" t="str">
        <f>IF(C356="","",IFERROR(INDEX(VEICULOS!$X:$X,MATCH(C356,VEICULOS!$A:$A,0)),"Não"))</f>
        <v/>
      </c>
      <c r="W356" s="7"/>
      <c r="X356" s="7"/>
      <c r="Y356" s="7"/>
      <c r="Z356" s="10"/>
      <c r="AA356" s="7"/>
      <c r="AB356" s="10" t="str">
        <f t="shared" si="85"/>
        <v/>
      </c>
      <c r="AC356" s="7">
        <f>IF(OR(Y356="",AB356=""),0,SUMPRODUCT((PGR_REGRAS!$C$2:$C$61=Y356)*(PGR_REGRAS!$D$2:$D$61&lt;=AB356)*(PGR_REGRAS!$E$2:$E$61&gt;=AB356)*(PGR_REGRAS!$C$2:$C$61&lt;&gt;"")*ROW(PGR_REGRAS!$C$2:$C$61)))</f>
        <v>0</v>
      </c>
      <c r="AD356" s="7" t="str">
        <f>IF(AC356=0,IF(Y356="","","Sem regra - consultar seguradora"),INDEX(PGR_REGRAS!$A:$A,AC356))</f>
        <v/>
      </c>
      <c r="AE356" s="7" t="str">
        <f>IF(AC356=0,"",INDEX(PGR_REGRAS!$T:$T,AC356))</f>
        <v/>
      </c>
      <c r="AF356" s="7" t="str">
        <f>IF(AC356=0,"",INDEX(PGR_REGRAS!$I:$I,AC356))</f>
        <v/>
      </c>
      <c r="AG356" s="7" t="str">
        <f>IF(AC356=0,"",INDEX(PGR_REGRAS!$K:$K,AC356))</f>
        <v/>
      </c>
      <c r="AH356" s="7" t="str">
        <f t="shared" si="86"/>
        <v/>
      </c>
      <c r="AI356" s="7"/>
      <c r="AJ356" s="7"/>
      <c r="AK356" s="7"/>
      <c r="AL356" s="7"/>
      <c r="AM356" s="7"/>
      <c r="AN356" s="7"/>
      <c r="AO356" s="13"/>
      <c r="AP356" s="12"/>
      <c r="AQ356" s="12"/>
      <c r="AR356" s="7" t="str">
        <f>IF(C356="","",IFERROR(INDEX(RASTREADORES!$F:$F,MATCH(C356&amp;"#Principal",RASTREADORES!$Y:$Y,0))&amp;" ("&amp;INDEX(RASTREADORES!$G:$G,MATCH(C356&amp;"#Principal",RASTREADORES!$Y:$Y,0))&amp;")","Sem rastreador principal"))</f>
        <v/>
      </c>
      <c r="AS356" s="7" t="str">
        <f>IF(C356="","",IFERROR(INDEX(RASTREADORES!$H:$H,MATCH(C356&amp;"#Principal",RASTREADORES!$Y:$Y,0)),"—"))</f>
        <v/>
      </c>
      <c r="AT356" s="7" t="str">
        <f>IF(C356="","",IFERROR(INDEX(RASTREADORES!$A:$A,MATCH(C356&amp;"#Redundante",RASTREADORES!$Y:$Y,0)),IFERROR(INDEX(RASTREADORES!$A:$A,MATCH(C356&amp;"#Isca retornável",RASTREADORES!$Y:$Y,0)),IFERROR(INDEX(RASTREADORES!$A:$A,MATCH(C356&amp;"#Isca descartável",RASTREADORES!$Y:$Y,0)),"Nenhum"))))</f>
        <v/>
      </c>
      <c r="AU356" s="7" t="str">
        <f>IF(C356="","",IFERROR(INDEX(RASTREADORES!$L:$L,MATCH(C356&amp;"#Principal",RASTREADORES!$Y:$Y,0)),""))</f>
        <v/>
      </c>
      <c r="AV356" s="7" t="str">
        <f>IF(C356="","",IF(COUNTIFS(ESPELHAMENTOS!$B$2:$B$2000,C356,ESPELHAMENTOS!$O$2:$O$2000,"Sim")&gt;0,"Sim","Não"))</f>
        <v/>
      </c>
      <c r="AW356" s="7" t="str">
        <f>IF(C356="","",COUNTIFS(ESPELHAMENTOS!$B$2:$B$2000,C356,ESPELHAMENTOS!$O$2:$O$2000,"Sim"))</f>
        <v/>
      </c>
      <c r="AX356" s="7" t="str">
        <f>IF(C356="","",IF(COUNTIFS(ESPELHAMENTOS!$B$2:$B$2000,C356,ESPELHAMENTOS!$O$2:$O$2000,"Sim",ESPELHAMENTOS!$E$2:$E$2000,"GR transportadora")&gt;0,"Sim","Não"))</f>
        <v/>
      </c>
      <c r="AY356" s="7" t="str">
        <f>IF(OR(AQ356="",C356=""),"",IFERROR(ROUND((AQ356-SUMPRODUCT(MIN((ESPELHAMENTOS!$C$2:$C$2000=A356)*ESPELHAMENTOS!$H$2:$H$2000+(ESPELHAMENTOS!$C$2:$C$2000&lt;&gt;A356)*99999)))*24,1),""))</f>
        <v/>
      </c>
      <c r="AZ356" s="7" t="str">
        <f ca="1">IF(C356="","",IF(COUNTIFS(CHECKLISTS!$B$2:$B$2000,C356,CHECKLISTS!$AH$2:$AH$2000,"Válido",CHECKLISTS!$AG$2:$AG$2000,"&gt;="&amp;INT(IF(AO356="",TODAY(),AO356)))+COUNTIFS(CHECKLISTS!$B$2:$B$2000,C356,CHECKLISTS!$AH$2:$AH$2000,"Vence &lt;=7d",CHECKLISTS!$AG$2:$AG$2000,"&gt;="&amp;INT(IF(AO356="",TODAY(),AO356)))&gt;0,"Sim","Não"))</f>
        <v/>
      </c>
      <c r="BA356" s="13" t="str">
        <f>IF(C356="","",IF(COUNTIFS(CHECKLISTS!$B$2:$B$2000,C356,CHECKLISTS!$AF$2:$AF$2000,"Aprovado")=0,"",SUMPRODUCT(MAX((CHECKLISTS!$B$2:$B$2000=C356)*CHECKLISTS!$AG$2:$AG$2000))))</f>
        <v/>
      </c>
      <c r="BB356" s="7" t="str">
        <f>IF(A356="","",IF(COUNTIFS(SMP!$B$2:$B$2000,A356,SMP!$I$2:$I$2000,"Liberada")+COUNTIFS(SMP!$B$2:$B$2000,A356,SMP!$I$2:$I$2000,"Em andamento")+COUNTIFS(SMP!$B$2:$B$2000,A356,SMP!$I$2:$I$2000,"Finalizada")&gt;0,"Sim","Não"))</f>
        <v/>
      </c>
      <c r="BC356" s="7" t="str">
        <f>IF(A356="","",IFERROR(INDEX(SMP!$A:$A,MATCH(A356,SMP!$B:$B,0)),"—"))</f>
        <v/>
      </c>
      <c r="BD356" s="7" t="str">
        <f>IF(A356="","",IFERROR(INDEX(SMP!$I:$I,MATCH(A356,SMP!$B:$B,0)),"Não aberta"))</f>
        <v/>
      </c>
      <c r="BE356" s="7" t="str">
        <f>IF(A356="","",IFERROR(INDEX(SMP!$D:$D,MATCH(A356,SMP!$B:$B,0)),""))</f>
        <v/>
      </c>
      <c r="BF356" s="7" t="str">
        <f>IF(A356="","",IF(COUNTIFS(AVERBACOES!$B$2:$B$2000,A356,AVERBACOES!$Q$2:$Q$2000,"Averbado completo")+COUNTIFS(AVERBACOES!$B$2:$B$2000,A356,AVERBACOES!$Q$2:$Q$2000,"Averbado CRT")+COUNTIFS(AVERBACOES!$B$2:$B$2000,A356,AVERBACOES!$Q$2:$Q$2000,"Averbado CT-e")+COUNTIFS(AVERBACOES!$B$2:$B$2000,A356,AVERBACOES!$Q$2:$Q$2000,"Averbado MDF-e")+COUNTIFS(AVERBACOES!$B$2:$B$2000,A356,AVERBACOES!$Q$2:$Q$2000,"Averbado pelo embarcador")&gt;0,"Sim","Não"))</f>
        <v/>
      </c>
      <c r="BG356" s="7" t="str">
        <f>IF(A356="","",IFERROR(INDEX(AVERBACOES!$L:$L,MATCH(A356,AVERBACOES!$B:$B,0)),"—"))</f>
        <v/>
      </c>
      <c r="BH356" s="7"/>
      <c r="BI356" s="7"/>
      <c r="BJ356" s="7"/>
      <c r="BK356" s="7"/>
      <c r="BL356" s="7"/>
      <c r="BM356" s="7">
        <f t="shared" si="87"/>
        <v>0</v>
      </c>
      <c r="BN356" s="7" t="str">
        <f t="shared" si="88"/>
        <v/>
      </c>
      <c r="BO356" s="7" t="str">
        <f t="shared" si="89"/>
        <v/>
      </c>
      <c r="BP356" s="7" t="str">
        <f t="shared" si="90"/>
        <v/>
      </c>
      <c r="BQ356" s="7" t="str">
        <f t="shared" si="91"/>
        <v/>
      </c>
      <c r="BR356" s="12"/>
      <c r="BS356" s="7" t="str">
        <f t="shared" si="92"/>
        <v/>
      </c>
      <c r="BT356" s="7" t="str">
        <f>IF(C356="","",IF(BV356=0,"Sem posição registrada",IFERROR(INDEX(POSICOES!$E:$E,MATCH(C356&amp;"#"&amp;ROUND(BV356*1440,0),POSICOES!$R:$R,0)),"?")))</f>
        <v/>
      </c>
      <c r="BU356" s="7" t="str">
        <f>IF(OR(C356="",BV356=0),"",IFERROR(INDEX(POSICOES!$F:$F,MATCH(C356&amp;"#"&amp;ROUND(BV356*1440,0),POSICOES!$R:$R,0))&amp;"/"&amp;INDEX(POSICOES!$G:$G,MATCH(C356&amp;"#"&amp;ROUND(BV356*1440,0),POSICOES!$R:$R,0))&amp;" - "&amp;INDEX(POSICOES!$H:$H,MATCH(C356&amp;"#"&amp;ROUND(BV356*1440,0),POSICOES!$R:$R,0)),""))</f>
        <v/>
      </c>
      <c r="BV356" s="14">
        <f>IF(C356="",0,SUMPRODUCT(MAX((POSICOES!$C$2:$C$3000=C356)*POSICOES!$B$2:$B$3000)))</f>
        <v>0</v>
      </c>
      <c r="BW356" s="7" t="str">
        <f t="shared" ca="1" si="93"/>
        <v/>
      </c>
      <c r="BX356" s="7" t="str">
        <f t="shared" ca="1" si="94"/>
        <v/>
      </c>
      <c r="BY356" s="12"/>
      <c r="BZ356" s="12"/>
      <c r="CA356" s="7" t="str">
        <f>IF(A356="","",IF(COUNTIFS(FRONTEIRA!$B$2:$B$2000,A356,FRONTEIRA!$AA$2:$AA$2000,"Sim")=0,"",ROUND(SUMIFS(FRONTEIRA!$Y$2:$Y$2000,FRONTEIRA!$B$2:$B$2000,A356,FRONTEIRA!$AA$2:$AA$2000,"Sim"),1)))</f>
        <v/>
      </c>
      <c r="CB356" s="7" t="str">
        <f>IF(A356="","",IFERROR(INDEX(FRONTEIRA!$L:$L,MATCH(A356,FRONTEIRA!$B:$B,0)),""))</f>
        <v/>
      </c>
      <c r="CC356" s="7" t="str">
        <f>IF(A356="","",IF(COUNTIFS(OCORRENCIAS!$B$2:$B$2000,A356,OCORRENCIAS!$Z$2:$Z$2000,"Sim")&gt;0,"Sim","Não"))</f>
        <v/>
      </c>
      <c r="CD356" s="7" t="str">
        <f t="shared" si="95"/>
        <v/>
      </c>
      <c r="CE356" s="7"/>
      <c r="CF356" s="7" t="str">
        <f t="shared" ca="1" si="96"/>
        <v xml:space="preserve">Motorista GR; Motorista seguradora; Veículo GR; Checklist; Espelhamento; SMP; Averbação; </v>
      </c>
      <c r="CG356" s="7" t="str">
        <f t="shared" si="97"/>
        <v/>
      </c>
      <c r="CH356" s="7" t="str">
        <f t="shared" si="98"/>
        <v/>
      </c>
      <c r="CI356" s="7" t="str">
        <f t="shared" si="99"/>
        <v>Não</v>
      </c>
      <c r="CJ356" s="7" t="str">
        <f t="shared" si="100"/>
        <v/>
      </c>
      <c r="CK356" s="7"/>
      <c r="CL356" s="7"/>
      <c r="CM356" s="7"/>
      <c r="CN356" s="12"/>
      <c r="CO356" s="7"/>
      <c r="CP356" s="7" t="str">
        <f t="shared" ca="1" si="101"/>
        <v/>
      </c>
    </row>
    <row r="357" spans="1:94" x14ac:dyDescent="0.25">
      <c r="A357" s="7"/>
      <c r="B357" s="12"/>
      <c r="C357" s="7"/>
      <c r="D357" s="7"/>
      <c r="E357" s="7"/>
      <c r="F357" s="7" t="str">
        <f>IF(C357="","",IFERROR(INDEX(VEICULOS!$C:$C,MATCH(C357,VEICULOS!$A:$A,0)),"?")&amp;IF(D357="",""," + "&amp;IFERROR(INDEX(VEICULOS!$C:$C,MATCH(D357,VEICULOS!$A:$A,0)),"?"))&amp;IF(E357="",""," + "&amp;IFERROR(INDEX(VEICULOS!$C:$C,MATCH(E357,VEICULOS!$A:$A,0)),"?")))</f>
        <v/>
      </c>
      <c r="G357" s="7" t="str">
        <f>IF(C357="","",IFERROR(INDEX(VEICULOS!$I:$I,MATCH(C357,VEICULOS!$A:$A,0)),"Não cadastrado"))</f>
        <v/>
      </c>
      <c r="H357" s="7"/>
      <c r="I357" s="7" t="str">
        <f>IF(H357="","",IFERROR(INDEX(MOTORISTAS!$B:$B,MATCH(H357,MOTORISTAS!$A:$A,0)),"Não cadastrado"))</f>
        <v/>
      </c>
      <c r="J357" s="7"/>
      <c r="K357" s="7"/>
      <c r="L357" s="7" t="str">
        <f>IF(K357="","",IFERROR(INDEX(MOTORISTAS!$B:$B,MATCH(K357,MOTORISTAS!$A:$A,0)),"Não cadastrado"))</f>
        <v/>
      </c>
      <c r="M357" s="7" t="str">
        <f>IF(H357="","",IFERROR(INDEX(MOTORISTAS!$AA:$AA,MATCH(H357,MOTORISTAS!$A:$A,0)),"Não cadastrado"))</f>
        <v/>
      </c>
      <c r="N357" s="7" t="str">
        <f>IF(H357="","",IF(COUNTIFS(CONSULTAS!$C$2:$C$2000,H357,CONSULTAS!$E$2:$E$2000,"GR",CONSULTAS!$S$2:$S$2000,"Sim")&gt;0,"Sim","Não"))</f>
        <v/>
      </c>
      <c r="O357" s="7" t="str">
        <f>IF(H357="","",IFERROR(INDEX(CONSULTAS!$L:$L,MATCH(H357&amp;"#GR",CONSULTAS!$T:$T,0)),"—"))</f>
        <v/>
      </c>
      <c r="P357" s="13" t="str">
        <f>IF(H357="","",IFERROR(INDEX(CONSULTAS!$Q:$Q,MATCH(H357&amp;"#GR",CONSULTAS!$T:$T,0)),""))</f>
        <v/>
      </c>
      <c r="Q357" s="7" t="str">
        <f>IF(H357="","",IF(COUNTIFS(CONSULTAS!$C$2:$C$2000,H357,CONSULTAS!$E$2:$E$2000,"Seguradora",CONSULTAS!$S$2:$S$2000,"Sim")&gt;0,"Sim","Não"))</f>
        <v/>
      </c>
      <c r="R357" s="7" t="str">
        <f>IF(H357="","",IFERROR(INDEX(CONSULTAS!$L:$L,MATCH(H357&amp;"#Seguradora",CONSULTAS!$T:$T,0)),"—"))</f>
        <v/>
      </c>
      <c r="S357" s="13" t="str">
        <f>IF(H357="","",IFERROR(INDEX(CONSULTAS!$Q:$Q,MATCH(H357&amp;"#Seguradora",CONSULTAS!$T:$T,0)),""))</f>
        <v/>
      </c>
      <c r="T357" s="10" t="str">
        <f>IF(H357="","",IFERROR(INDEX(CONSULTAS!$N:$N,MATCH(H357&amp;"#GR",CONSULTAS!$T:$T,0)),""))</f>
        <v/>
      </c>
      <c r="U357" s="7" t="str">
        <f>IF(K357="","N/A",IF(AND(COUNTIFS(CONSULTAS!$C$2:$C$2000,K357,CONSULTAS!$E$2:$E$2000,"GR",CONSULTAS!$S$2:$S$2000,"Sim")&gt;0,COUNTIFS(CONSULTAS!$C$2:$C$2000,K357,CONSULTAS!$E$2:$E$2000,"Seguradora",CONSULTAS!$S$2:$S$2000,"Sim")&gt;0),"Sim","Não"))</f>
        <v>N/A</v>
      </c>
      <c r="V357" s="7" t="str">
        <f>IF(C357="","",IFERROR(INDEX(VEICULOS!$X:$X,MATCH(C357,VEICULOS!$A:$A,0)),"Não"))</f>
        <v/>
      </c>
      <c r="W357" s="7"/>
      <c r="X357" s="7"/>
      <c r="Y357" s="7"/>
      <c r="Z357" s="10"/>
      <c r="AA357" s="7"/>
      <c r="AB357" s="10" t="str">
        <f t="shared" si="85"/>
        <v/>
      </c>
      <c r="AC357" s="7">
        <f>IF(OR(Y357="",AB357=""),0,SUMPRODUCT((PGR_REGRAS!$C$2:$C$61=Y357)*(PGR_REGRAS!$D$2:$D$61&lt;=AB357)*(PGR_REGRAS!$E$2:$E$61&gt;=AB357)*(PGR_REGRAS!$C$2:$C$61&lt;&gt;"")*ROW(PGR_REGRAS!$C$2:$C$61)))</f>
        <v>0</v>
      </c>
      <c r="AD357" s="7" t="str">
        <f>IF(AC357=0,IF(Y357="","","Sem regra - consultar seguradora"),INDEX(PGR_REGRAS!$A:$A,AC357))</f>
        <v/>
      </c>
      <c r="AE357" s="7" t="str">
        <f>IF(AC357=0,"",INDEX(PGR_REGRAS!$T:$T,AC357))</f>
        <v/>
      </c>
      <c r="AF357" s="7" t="str">
        <f>IF(AC357=0,"",INDEX(PGR_REGRAS!$I:$I,AC357))</f>
        <v/>
      </c>
      <c r="AG357" s="7" t="str">
        <f>IF(AC357=0,"",INDEX(PGR_REGRAS!$K:$K,AC357))</f>
        <v/>
      </c>
      <c r="AH357" s="7" t="str">
        <f t="shared" si="86"/>
        <v/>
      </c>
      <c r="AI357" s="7"/>
      <c r="AJ357" s="7"/>
      <c r="AK357" s="7"/>
      <c r="AL357" s="7"/>
      <c r="AM357" s="7"/>
      <c r="AN357" s="7"/>
      <c r="AO357" s="13"/>
      <c r="AP357" s="12"/>
      <c r="AQ357" s="12"/>
      <c r="AR357" s="7" t="str">
        <f>IF(C357="","",IFERROR(INDEX(RASTREADORES!$F:$F,MATCH(C357&amp;"#Principal",RASTREADORES!$Y:$Y,0))&amp;" ("&amp;INDEX(RASTREADORES!$G:$G,MATCH(C357&amp;"#Principal",RASTREADORES!$Y:$Y,0))&amp;")","Sem rastreador principal"))</f>
        <v/>
      </c>
      <c r="AS357" s="7" t="str">
        <f>IF(C357="","",IFERROR(INDEX(RASTREADORES!$H:$H,MATCH(C357&amp;"#Principal",RASTREADORES!$Y:$Y,0)),"—"))</f>
        <v/>
      </c>
      <c r="AT357" s="7" t="str">
        <f>IF(C357="","",IFERROR(INDEX(RASTREADORES!$A:$A,MATCH(C357&amp;"#Redundante",RASTREADORES!$Y:$Y,0)),IFERROR(INDEX(RASTREADORES!$A:$A,MATCH(C357&amp;"#Isca retornável",RASTREADORES!$Y:$Y,0)),IFERROR(INDEX(RASTREADORES!$A:$A,MATCH(C357&amp;"#Isca descartável",RASTREADORES!$Y:$Y,0)),"Nenhum"))))</f>
        <v/>
      </c>
      <c r="AU357" s="7" t="str">
        <f>IF(C357="","",IFERROR(INDEX(RASTREADORES!$L:$L,MATCH(C357&amp;"#Principal",RASTREADORES!$Y:$Y,0)),""))</f>
        <v/>
      </c>
      <c r="AV357" s="7" t="str">
        <f>IF(C357="","",IF(COUNTIFS(ESPELHAMENTOS!$B$2:$B$2000,C357,ESPELHAMENTOS!$O$2:$O$2000,"Sim")&gt;0,"Sim","Não"))</f>
        <v/>
      </c>
      <c r="AW357" s="7" t="str">
        <f>IF(C357="","",COUNTIFS(ESPELHAMENTOS!$B$2:$B$2000,C357,ESPELHAMENTOS!$O$2:$O$2000,"Sim"))</f>
        <v/>
      </c>
      <c r="AX357" s="7" t="str">
        <f>IF(C357="","",IF(COUNTIFS(ESPELHAMENTOS!$B$2:$B$2000,C357,ESPELHAMENTOS!$O$2:$O$2000,"Sim",ESPELHAMENTOS!$E$2:$E$2000,"GR transportadora")&gt;0,"Sim","Não"))</f>
        <v/>
      </c>
      <c r="AY357" s="7" t="str">
        <f>IF(OR(AQ357="",C357=""),"",IFERROR(ROUND((AQ357-SUMPRODUCT(MIN((ESPELHAMENTOS!$C$2:$C$2000=A357)*ESPELHAMENTOS!$H$2:$H$2000+(ESPELHAMENTOS!$C$2:$C$2000&lt;&gt;A357)*99999)))*24,1),""))</f>
        <v/>
      </c>
      <c r="AZ357" s="7" t="str">
        <f ca="1">IF(C357="","",IF(COUNTIFS(CHECKLISTS!$B$2:$B$2000,C357,CHECKLISTS!$AH$2:$AH$2000,"Válido",CHECKLISTS!$AG$2:$AG$2000,"&gt;="&amp;INT(IF(AO357="",TODAY(),AO357)))+COUNTIFS(CHECKLISTS!$B$2:$B$2000,C357,CHECKLISTS!$AH$2:$AH$2000,"Vence &lt;=7d",CHECKLISTS!$AG$2:$AG$2000,"&gt;="&amp;INT(IF(AO357="",TODAY(),AO357)))&gt;0,"Sim","Não"))</f>
        <v/>
      </c>
      <c r="BA357" s="13" t="str">
        <f>IF(C357="","",IF(COUNTIFS(CHECKLISTS!$B$2:$B$2000,C357,CHECKLISTS!$AF$2:$AF$2000,"Aprovado")=0,"",SUMPRODUCT(MAX((CHECKLISTS!$B$2:$B$2000=C357)*CHECKLISTS!$AG$2:$AG$2000))))</f>
        <v/>
      </c>
      <c r="BB357" s="7" t="str">
        <f>IF(A357="","",IF(COUNTIFS(SMP!$B$2:$B$2000,A357,SMP!$I$2:$I$2000,"Liberada")+COUNTIFS(SMP!$B$2:$B$2000,A357,SMP!$I$2:$I$2000,"Em andamento")+COUNTIFS(SMP!$B$2:$B$2000,A357,SMP!$I$2:$I$2000,"Finalizada")&gt;0,"Sim","Não"))</f>
        <v/>
      </c>
      <c r="BC357" s="7" t="str">
        <f>IF(A357="","",IFERROR(INDEX(SMP!$A:$A,MATCH(A357,SMP!$B:$B,0)),"—"))</f>
        <v/>
      </c>
      <c r="BD357" s="7" t="str">
        <f>IF(A357="","",IFERROR(INDEX(SMP!$I:$I,MATCH(A357,SMP!$B:$B,0)),"Não aberta"))</f>
        <v/>
      </c>
      <c r="BE357" s="7" t="str">
        <f>IF(A357="","",IFERROR(INDEX(SMP!$D:$D,MATCH(A357,SMP!$B:$B,0)),""))</f>
        <v/>
      </c>
      <c r="BF357" s="7" t="str">
        <f>IF(A357="","",IF(COUNTIFS(AVERBACOES!$B$2:$B$2000,A357,AVERBACOES!$Q$2:$Q$2000,"Averbado completo")+COUNTIFS(AVERBACOES!$B$2:$B$2000,A357,AVERBACOES!$Q$2:$Q$2000,"Averbado CRT")+COUNTIFS(AVERBACOES!$B$2:$B$2000,A357,AVERBACOES!$Q$2:$Q$2000,"Averbado CT-e")+COUNTIFS(AVERBACOES!$B$2:$B$2000,A357,AVERBACOES!$Q$2:$Q$2000,"Averbado MDF-e")+COUNTIFS(AVERBACOES!$B$2:$B$2000,A357,AVERBACOES!$Q$2:$Q$2000,"Averbado pelo embarcador")&gt;0,"Sim","Não"))</f>
        <v/>
      </c>
      <c r="BG357" s="7" t="str">
        <f>IF(A357="","",IFERROR(INDEX(AVERBACOES!$L:$L,MATCH(A357,AVERBACOES!$B:$B,0)),"—"))</f>
        <v/>
      </c>
      <c r="BH357" s="7"/>
      <c r="BI357" s="7"/>
      <c r="BJ357" s="7"/>
      <c r="BK357" s="7"/>
      <c r="BL357" s="7"/>
      <c r="BM357" s="7">
        <f t="shared" si="87"/>
        <v>0</v>
      </c>
      <c r="BN357" s="7" t="str">
        <f t="shared" si="88"/>
        <v/>
      </c>
      <c r="BO357" s="7" t="str">
        <f t="shared" si="89"/>
        <v/>
      </c>
      <c r="BP357" s="7" t="str">
        <f t="shared" si="90"/>
        <v/>
      </c>
      <c r="BQ357" s="7" t="str">
        <f t="shared" si="91"/>
        <v/>
      </c>
      <c r="BR357" s="12"/>
      <c r="BS357" s="7" t="str">
        <f t="shared" si="92"/>
        <v/>
      </c>
      <c r="BT357" s="7" t="str">
        <f>IF(C357="","",IF(BV357=0,"Sem posição registrada",IFERROR(INDEX(POSICOES!$E:$E,MATCH(C357&amp;"#"&amp;ROUND(BV357*1440,0),POSICOES!$R:$R,0)),"?")))</f>
        <v/>
      </c>
      <c r="BU357" s="7" t="str">
        <f>IF(OR(C357="",BV357=0),"",IFERROR(INDEX(POSICOES!$F:$F,MATCH(C357&amp;"#"&amp;ROUND(BV357*1440,0),POSICOES!$R:$R,0))&amp;"/"&amp;INDEX(POSICOES!$G:$G,MATCH(C357&amp;"#"&amp;ROUND(BV357*1440,0),POSICOES!$R:$R,0))&amp;" - "&amp;INDEX(POSICOES!$H:$H,MATCH(C357&amp;"#"&amp;ROUND(BV357*1440,0),POSICOES!$R:$R,0)),""))</f>
        <v/>
      </c>
      <c r="BV357" s="14">
        <f>IF(C357="",0,SUMPRODUCT(MAX((POSICOES!$C$2:$C$3000=C357)*POSICOES!$B$2:$B$3000)))</f>
        <v>0</v>
      </c>
      <c r="BW357" s="7" t="str">
        <f t="shared" ca="1" si="93"/>
        <v/>
      </c>
      <c r="BX357" s="7" t="str">
        <f t="shared" ca="1" si="94"/>
        <v/>
      </c>
      <c r="BY357" s="12"/>
      <c r="BZ357" s="12"/>
      <c r="CA357" s="7" t="str">
        <f>IF(A357="","",IF(COUNTIFS(FRONTEIRA!$B$2:$B$2000,A357,FRONTEIRA!$AA$2:$AA$2000,"Sim")=0,"",ROUND(SUMIFS(FRONTEIRA!$Y$2:$Y$2000,FRONTEIRA!$B$2:$B$2000,A357,FRONTEIRA!$AA$2:$AA$2000,"Sim"),1)))</f>
        <v/>
      </c>
      <c r="CB357" s="7" t="str">
        <f>IF(A357="","",IFERROR(INDEX(FRONTEIRA!$L:$L,MATCH(A357,FRONTEIRA!$B:$B,0)),""))</f>
        <v/>
      </c>
      <c r="CC357" s="7" t="str">
        <f>IF(A357="","",IF(COUNTIFS(OCORRENCIAS!$B$2:$B$2000,A357,OCORRENCIAS!$Z$2:$Z$2000,"Sim")&gt;0,"Sim","Não"))</f>
        <v/>
      </c>
      <c r="CD357" s="7" t="str">
        <f t="shared" si="95"/>
        <v/>
      </c>
      <c r="CE357" s="7"/>
      <c r="CF357" s="7" t="str">
        <f t="shared" ca="1" si="96"/>
        <v xml:space="preserve">Motorista GR; Motorista seguradora; Veículo GR; Checklist; Espelhamento; SMP; Averbação; </v>
      </c>
      <c r="CG357" s="7" t="str">
        <f t="shared" si="97"/>
        <v/>
      </c>
      <c r="CH357" s="7" t="str">
        <f t="shared" si="98"/>
        <v/>
      </c>
      <c r="CI357" s="7" t="str">
        <f t="shared" si="99"/>
        <v>Não</v>
      </c>
      <c r="CJ357" s="7" t="str">
        <f t="shared" si="100"/>
        <v/>
      </c>
      <c r="CK357" s="7"/>
      <c r="CL357" s="7"/>
      <c r="CM357" s="7"/>
      <c r="CN357" s="12"/>
      <c r="CO357" s="7"/>
      <c r="CP357" s="7" t="str">
        <f t="shared" ca="1" si="101"/>
        <v/>
      </c>
    </row>
    <row r="358" spans="1:94" x14ac:dyDescent="0.25">
      <c r="A358" s="7"/>
      <c r="B358" s="12"/>
      <c r="C358" s="7"/>
      <c r="D358" s="7"/>
      <c r="E358" s="7"/>
      <c r="F358" s="7" t="str">
        <f>IF(C358="","",IFERROR(INDEX(VEICULOS!$C:$C,MATCH(C358,VEICULOS!$A:$A,0)),"?")&amp;IF(D358="",""," + "&amp;IFERROR(INDEX(VEICULOS!$C:$C,MATCH(D358,VEICULOS!$A:$A,0)),"?"))&amp;IF(E358="",""," + "&amp;IFERROR(INDEX(VEICULOS!$C:$C,MATCH(E358,VEICULOS!$A:$A,0)),"?")))</f>
        <v/>
      </c>
      <c r="G358" s="7" t="str">
        <f>IF(C358="","",IFERROR(INDEX(VEICULOS!$I:$I,MATCH(C358,VEICULOS!$A:$A,0)),"Não cadastrado"))</f>
        <v/>
      </c>
      <c r="H358" s="7"/>
      <c r="I358" s="7" t="str">
        <f>IF(H358="","",IFERROR(INDEX(MOTORISTAS!$B:$B,MATCH(H358,MOTORISTAS!$A:$A,0)),"Não cadastrado"))</f>
        <v/>
      </c>
      <c r="J358" s="7"/>
      <c r="K358" s="7"/>
      <c r="L358" s="7" t="str">
        <f>IF(K358="","",IFERROR(INDEX(MOTORISTAS!$B:$B,MATCH(K358,MOTORISTAS!$A:$A,0)),"Não cadastrado"))</f>
        <v/>
      </c>
      <c r="M358" s="7" t="str">
        <f>IF(H358="","",IFERROR(INDEX(MOTORISTAS!$AA:$AA,MATCH(H358,MOTORISTAS!$A:$A,0)),"Não cadastrado"))</f>
        <v/>
      </c>
      <c r="N358" s="7" t="str">
        <f>IF(H358="","",IF(COUNTIFS(CONSULTAS!$C$2:$C$2000,H358,CONSULTAS!$E$2:$E$2000,"GR",CONSULTAS!$S$2:$S$2000,"Sim")&gt;0,"Sim","Não"))</f>
        <v/>
      </c>
      <c r="O358" s="7" t="str">
        <f>IF(H358="","",IFERROR(INDEX(CONSULTAS!$L:$L,MATCH(H358&amp;"#GR",CONSULTAS!$T:$T,0)),"—"))</f>
        <v/>
      </c>
      <c r="P358" s="13" t="str">
        <f>IF(H358="","",IFERROR(INDEX(CONSULTAS!$Q:$Q,MATCH(H358&amp;"#GR",CONSULTAS!$T:$T,0)),""))</f>
        <v/>
      </c>
      <c r="Q358" s="7" t="str">
        <f>IF(H358="","",IF(COUNTIFS(CONSULTAS!$C$2:$C$2000,H358,CONSULTAS!$E$2:$E$2000,"Seguradora",CONSULTAS!$S$2:$S$2000,"Sim")&gt;0,"Sim","Não"))</f>
        <v/>
      </c>
      <c r="R358" s="7" t="str">
        <f>IF(H358="","",IFERROR(INDEX(CONSULTAS!$L:$L,MATCH(H358&amp;"#Seguradora",CONSULTAS!$T:$T,0)),"—"))</f>
        <v/>
      </c>
      <c r="S358" s="13" t="str">
        <f>IF(H358="","",IFERROR(INDEX(CONSULTAS!$Q:$Q,MATCH(H358&amp;"#Seguradora",CONSULTAS!$T:$T,0)),""))</f>
        <v/>
      </c>
      <c r="T358" s="10" t="str">
        <f>IF(H358="","",IFERROR(INDEX(CONSULTAS!$N:$N,MATCH(H358&amp;"#GR",CONSULTAS!$T:$T,0)),""))</f>
        <v/>
      </c>
      <c r="U358" s="7" t="str">
        <f>IF(K358="","N/A",IF(AND(COUNTIFS(CONSULTAS!$C$2:$C$2000,K358,CONSULTAS!$E$2:$E$2000,"GR",CONSULTAS!$S$2:$S$2000,"Sim")&gt;0,COUNTIFS(CONSULTAS!$C$2:$C$2000,K358,CONSULTAS!$E$2:$E$2000,"Seguradora",CONSULTAS!$S$2:$S$2000,"Sim")&gt;0),"Sim","Não"))</f>
        <v>N/A</v>
      </c>
      <c r="V358" s="7" t="str">
        <f>IF(C358="","",IFERROR(INDEX(VEICULOS!$X:$X,MATCH(C358,VEICULOS!$A:$A,0)),"Não"))</f>
        <v/>
      </c>
      <c r="W358" s="7"/>
      <c r="X358" s="7"/>
      <c r="Y358" s="7"/>
      <c r="Z358" s="10"/>
      <c r="AA358" s="7"/>
      <c r="AB358" s="10" t="str">
        <f t="shared" si="85"/>
        <v/>
      </c>
      <c r="AC358" s="7">
        <f>IF(OR(Y358="",AB358=""),0,SUMPRODUCT((PGR_REGRAS!$C$2:$C$61=Y358)*(PGR_REGRAS!$D$2:$D$61&lt;=AB358)*(PGR_REGRAS!$E$2:$E$61&gt;=AB358)*(PGR_REGRAS!$C$2:$C$61&lt;&gt;"")*ROW(PGR_REGRAS!$C$2:$C$61)))</f>
        <v>0</v>
      </c>
      <c r="AD358" s="7" t="str">
        <f>IF(AC358=0,IF(Y358="","","Sem regra - consultar seguradora"),INDEX(PGR_REGRAS!$A:$A,AC358))</f>
        <v/>
      </c>
      <c r="AE358" s="7" t="str">
        <f>IF(AC358=0,"",INDEX(PGR_REGRAS!$T:$T,AC358))</f>
        <v/>
      </c>
      <c r="AF358" s="7" t="str">
        <f>IF(AC358=0,"",INDEX(PGR_REGRAS!$I:$I,AC358))</f>
        <v/>
      </c>
      <c r="AG358" s="7" t="str">
        <f>IF(AC358=0,"",INDEX(PGR_REGRAS!$K:$K,AC358))</f>
        <v/>
      </c>
      <c r="AH358" s="7" t="str">
        <f t="shared" si="86"/>
        <v/>
      </c>
      <c r="AI358" s="7"/>
      <c r="AJ358" s="7"/>
      <c r="AK358" s="7"/>
      <c r="AL358" s="7"/>
      <c r="AM358" s="7"/>
      <c r="AN358" s="7"/>
      <c r="AO358" s="13"/>
      <c r="AP358" s="12"/>
      <c r="AQ358" s="12"/>
      <c r="AR358" s="7" t="str">
        <f>IF(C358="","",IFERROR(INDEX(RASTREADORES!$F:$F,MATCH(C358&amp;"#Principal",RASTREADORES!$Y:$Y,0))&amp;" ("&amp;INDEX(RASTREADORES!$G:$G,MATCH(C358&amp;"#Principal",RASTREADORES!$Y:$Y,0))&amp;")","Sem rastreador principal"))</f>
        <v/>
      </c>
      <c r="AS358" s="7" t="str">
        <f>IF(C358="","",IFERROR(INDEX(RASTREADORES!$H:$H,MATCH(C358&amp;"#Principal",RASTREADORES!$Y:$Y,0)),"—"))</f>
        <v/>
      </c>
      <c r="AT358" s="7" t="str">
        <f>IF(C358="","",IFERROR(INDEX(RASTREADORES!$A:$A,MATCH(C358&amp;"#Redundante",RASTREADORES!$Y:$Y,0)),IFERROR(INDEX(RASTREADORES!$A:$A,MATCH(C358&amp;"#Isca retornável",RASTREADORES!$Y:$Y,0)),IFERROR(INDEX(RASTREADORES!$A:$A,MATCH(C358&amp;"#Isca descartável",RASTREADORES!$Y:$Y,0)),"Nenhum"))))</f>
        <v/>
      </c>
      <c r="AU358" s="7" t="str">
        <f>IF(C358="","",IFERROR(INDEX(RASTREADORES!$L:$L,MATCH(C358&amp;"#Principal",RASTREADORES!$Y:$Y,0)),""))</f>
        <v/>
      </c>
      <c r="AV358" s="7" t="str">
        <f>IF(C358="","",IF(COUNTIFS(ESPELHAMENTOS!$B$2:$B$2000,C358,ESPELHAMENTOS!$O$2:$O$2000,"Sim")&gt;0,"Sim","Não"))</f>
        <v/>
      </c>
      <c r="AW358" s="7" t="str">
        <f>IF(C358="","",COUNTIFS(ESPELHAMENTOS!$B$2:$B$2000,C358,ESPELHAMENTOS!$O$2:$O$2000,"Sim"))</f>
        <v/>
      </c>
      <c r="AX358" s="7" t="str">
        <f>IF(C358="","",IF(COUNTIFS(ESPELHAMENTOS!$B$2:$B$2000,C358,ESPELHAMENTOS!$O$2:$O$2000,"Sim",ESPELHAMENTOS!$E$2:$E$2000,"GR transportadora")&gt;0,"Sim","Não"))</f>
        <v/>
      </c>
      <c r="AY358" s="7" t="str">
        <f>IF(OR(AQ358="",C358=""),"",IFERROR(ROUND((AQ358-SUMPRODUCT(MIN((ESPELHAMENTOS!$C$2:$C$2000=A358)*ESPELHAMENTOS!$H$2:$H$2000+(ESPELHAMENTOS!$C$2:$C$2000&lt;&gt;A358)*99999)))*24,1),""))</f>
        <v/>
      </c>
      <c r="AZ358" s="7" t="str">
        <f ca="1">IF(C358="","",IF(COUNTIFS(CHECKLISTS!$B$2:$B$2000,C358,CHECKLISTS!$AH$2:$AH$2000,"Válido",CHECKLISTS!$AG$2:$AG$2000,"&gt;="&amp;INT(IF(AO358="",TODAY(),AO358)))+COUNTIFS(CHECKLISTS!$B$2:$B$2000,C358,CHECKLISTS!$AH$2:$AH$2000,"Vence &lt;=7d",CHECKLISTS!$AG$2:$AG$2000,"&gt;="&amp;INT(IF(AO358="",TODAY(),AO358)))&gt;0,"Sim","Não"))</f>
        <v/>
      </c>
      <c r="BA358" s="13" t="str">
        <f>IF(C358="","",IF(COUNTIFS(CHECKLISTS!$B$2:$B$2000,C358,CHECKLISTS!$AF$2:$AF$2000,"Aprovado")=0,"",SUMPRODUCT(MAX((CHECKLISTS!$B$2:$B$2000=C358)*CHECKLISTS!$AG$2:$AG$2000))))</f>
        <v/>
      </c>
      <c r="BB358" s="7" t="str">
        <f>IF(A358="","",IF(COUNTIFS(SMP!$B$2:$B$2000,A358,SMP!$I$2:$I$2000,"Liberada")+COUNTIFS(SMP!$B$2:$B$2000,A358,SMP!$I$2:$I$2000,"Em andamento")+COUNTIFS(SMP!$B$2:$B$2000,A358,SMP!$I$2:$I$2000,"Finalizada")&gt;0,"Sim","Não"))</f>
        <v/>
      </c>
      <c r="BC358" s="7" t="str">
        <f>IF(A358="","",IFERROR(INDEX(SMP!$A:$A,MATCH(A358,SMP!$B:$B,0)),"—"))</f>
        <v/>
      </c>
      <c r="BD358" s="7" t="str">
        <f>IF(A358="","",IFERROR(INDEX(SMP!$I:$I,MATCH(A358,SMP!$B:$B,0)),"Não aberta"))</f>
        <v/>
      </c>
      <c r="BE358" s="7" t="str">
        <f>IF(A358="","",IFERROR(INDEX(SMP!$D:$D,MATCH(A358,SMP!$B:$B,0)),""))</f>
        <v/>
      </c>
      <c r="BF358" s="7" t="str">
        <f>IF(A358="","",IF(COUNTIFS(AVERBACOES!$B$2:$B$2000,A358,AVERBACOES!$Q$2:$Q$2000,"Averbado completo")+COUNTIFS(AVERBACOES!$B$2:$B$2000,A358,AVERBACOES!$Q$2:$Q$2000,"Averbado CRT")+COUNTIFS(AVERBACOES!$B$2:$B$2000,A358,AVERBACOES!$Q$2:$Q$2000,"Averbado CT-e")+COUNTIFS(AVERBACOES!$B$2:$B$2000,A358,AVERBACOES!$Q$2:$Q$2000,"Averbado MDF-e")+COUNTIFS(AVERBACOES!$B$2:$B$2000,A358,AVERBACOES!$Q$2:$Q$2000,"Averbado pelo embarcador")&gt;0,"Sim","Não"))</f>
        <v/>
      </c>
      <c r="BG358" s="7" t="str">
        <f>IF(A358="","",IFERROR(INDEX(AVERBACOES!$L:$L,MATCH(A358,AVERBACOES!$B:$B,0)),"—"))</f>
        <v/>
      </c>
      <c r="BH358" s="7"/>
      <c r="BI358" s="7"/>
      <c r="BJ358" s="7"/>
      <c r="BK358" s="7"/>
      <c r="BL358" s="7"/>
      <c r="BM358" s="7">
        <f t="shared" si="87"/>
        <v>0</v>
      </c>
      <c r="BN358" s="7" t="str">
        <f t="shared" si="88"/>
        <v/>
      </c>
      <c r="BO358" s="7" t="str">
        <f t="shared" si="89"/>
        <v/>
      </c>
      <c r="BP358" s="7" t="str">
        <f t="shared" si="90"/>
        <v/>
      </c>
      <c r="BQ358" s="7" t="str">
        <f t="shared" si="91"/>
        <v/>
      </c>
      <c r="BR358" s="12"/>
      <c r="BS358" s="7" t="str">
        <f t="shared" si="92"/>
        <v/>
      </c>
      <c r="BT358" s="7" t="str">
        <f>IF(C358="","",IF(BV358=0,"Sem posição registrada",IFERROR(INDEX(POSICOES!$E:$E,MATCH(C358&amp;"#"&amp;ROUND(BV358*1440,0),POSICOES!$R:$R,0)),"?")))</f>
        <v/>
      </c>
      <c r="BU358" s="7" t="str">
        <f>IF(OR(C358="",BV358=0),"",IFERROR(INDEX(POSICOES!$F:$F,MATCH(C358&amp;"#"&amp;ROUND(BV358*1440,0),POSICOES!$R:$R,0))&amp;"/"&amp;INDEX(POSICOES!$G:$G,MATCH(C358&amp;"#"&amp;ROUND(BV358*1440,0),POSICOES!$R:$R,0))&amp;" - "&amp;INDEX(POSICOES!$H:$H,MATCH(C358&amp;"#"&amp;ROUND(BV358*1440,0),POSICOES!$R:$R,0)),""))</f>
        <v/>
      </c>
      <c r="BV358" s="14">
        <f>IF(C358="",0,SUMPRODUCT(MAX((POSICOES!$C$2:$C$3000=C358)*POSICOES!$B$2:$B$3000)))</f>
        <v>0</v>
      </c>
      <c r="BW358" s="7" t="str">
        <f t="shared" ca="1" si="93"/>
        <v/>
      </c>
      <c r="BX358" s="7" t="str">
        <f t="shared" ca="1" si="94"/>
        <v/>
      </c>
      <c r="BY358" s="12"/>
      <c r="BZ358" s="12"/>
      <c r="CA358" s="7" t="str">
        <f>IF(A358="","",IF(COUNTIFS(FRONTEIRA!$B$2:$B$2000,A358,FRONTEIRA!$AA$2:$AA$2000,"Sim")=0,"",ROUND(SUMIFS(FRONTEIRA!$Y$2:$Y$2000,FRONTEIRA!$B$2:$B$2000,A358,FRONTEIRA!$AA$2:$AA$2000,"Sim"),1)))</f>
        <v/>
      </c>
      <c r="CB358" s="7" t="str">
        <f>IF(A358="","",IFERROR(INDEX(FRONTEIRA!$L:$L,MATCH(A358,FRONTEIRA!$B:$B,0)),""))</f>
        <v/>
      </c>
      <c r="CC358" s="7" t="str">
        <f>IF(A358="","",IF(COUNTIFS(OCORRENCIAS!$B$2:$B$2000,A358,OCORRENCIAS!$Z$2:$Z$2000,"Sim")&gt;0,"Sim","Não"))</f>
        <v/>
      </c>
      <c r="CD358" s="7" t="str">
        <f t="shared" si="95"/>
        <v/>
      </c>
      <c r="CE358" s="7"/>
      <c r="CF358" s="7" t="str">
        <f t="shared" ca="1" si="96"/>
        <v xml:space="preserve">Motorista GR; Motorista seguradora; Veículo GR; Checklist; Espelhamento; SMP; Averbação; </v>
      </c>
      <c r="CG358" s="7" t="str">
        <f t="shared" si="97"/>
        <v/>
      </c>
      <c r="CH358" s="7" t="str">
        <f t="shared" si="98"/>
        <v/>
      </c>
      <c r="CI358" s="7" t="str">
        <f t="shared" si="99"/>
        <v>Não</v>
      </c>
      <c r="CJ358" s="7" t="str">
        <f t="shared" si="100"/>
        <v/>
      </c>
      <c r="CK358" s="7"/>
      <c r="CL358" s="7"/>
      <c r="CM358" s="7"/>
      <c r="CN358" s="12"/>
      <c r="CO358" s="7"/>
      <c r="CP358" s="7" t="str">
        <f t="shared" ca="1" si="101"/>
        <v/>
      </c>
    </row>
    <row r="359" spans="1:94" x14ac:dyDescent="0.25">
      <c r="A359" s="7"/>
      <c r="B359" s="12"/>
      <c r="C359" s="7"/>
      <c r="D359" s="7"/>
      <c r="E359" s="7"/>
      <c r="F359" s="7" t="str">
        <f>IF(C359="","",IFERROR(INDEX(VEICULOS!$C:$C,MATCH(C359,VEICULOS!$A:$A,0)),"?")&amp;IF(D359="",""," + "&amp;IFERROR(INDEX(VEICULOS!$C:$C,MATCH(D359,VEICULOS!$A:$A,0)),"?"))&amp;IF(E359="",""," + "&amp;IFERROR(INDEX(VEICULOS!$C:$C,MATCH(E359,VEICULOS!$A:$A,0)),"?")))</f>
        <v/>
      </c>
      <c r="G359" s="7" t="str">
        <f>IF(C359="","",IFERROR(INDEX(VEICULOS!$I:$I,MATCH(C359,VEICULOS!$A:$A,0)),"Não cadastrado"))</f>
        <v/>
      </c>
      <c r="H359" s="7"/>
      <c r="I359" s="7" t="str">
        <f>IF(H359="","",IFERROR(INDEX(MOTORISTAS!$B:$B,MATCH(H359,MOTORISTAS!$A:$A,0)),"Não cadastrado"))</f>
        <v/>
      </c>
      <c r="J359" s="7"/>
      <c r="K359" s="7"/>
      <c r="L359" s="7" t="str">
        <f>IF(K359="","",IFERROR(INDEX(MOTORISTAS!$B:$B,MATCH(K359,MOTORISTAS!$A:$A,0)),"Não cadastrado"))</f>
        <v/>
      </c>
      <c r="M359" s="7" t="str">
        <f>IF(H359="","",IFERROR(INDEX(MOTORISTAS!$AA:$AA,MATCH(H359,MOTORISTAS!$A:$A,0)),"Não cadastrado"))</f>
        <v/>
      </c>
      <c r="N359" s="7" t="str">
        <f>IF(H359="","",IF(COUNTIFS(CONSULTAS!$C$2:$C$2000,H359,CONSULTAS!$E$2:$E$2000,"GR",CONSULTAS!$S$2:$S$2000,"Sim")&gt;0,"Sim","Não"))</f>
        <v/>
      </c>
      <c r="O359" s="7" t="str">
        <f>IF(H359="","",IFERROR(INDEX(CONSULTAS!$L:$L,MATCH(H359&amp;"#GR",CONSULTAS!$T:$T,0)),"—"))</f>
        <v/>
      </c>
      <c r="P359" s="13" t="str">
        <f>IF(H359="","",IFERROR(INDEX(CONSULTAS!$Q:$Q,MATCH(H359&amp;"#GR",CONSULTAS!$T:$T,0)),""))</f>
        <v/>
      </c>
      <c r="Q359" s="7" t="str">
        <f>IF(H359="","",IF(COUNTIFS(CONSULTAS!$C$2:$C$2000,H359,CONSULTAS!$E$2:$E$2000,"Seguradora",CONSULTAS!$S$2:$S$2000,"Sim")&gt;0,"Sim","Não"))</f>
        <v/>
      </c>
      <c r="R359" s="7" t="str">
        <f>IF(H359="","",IFERROR(INDEX(CONSULTAS!$L:$L,MATCH(H359&amp;"#Seguradora",CONSULTAS!$T:$T,0)),"—"))</f>
        <v/>
      </c>
      <c r="S359" s="13" t="str">
        <f>IF(H359="","",IFERROR(INDEX(CONSULTAS!$Q:$Q,MATCH(H359&amp;"#Seguradora",CONSULTAS!$T:$T,0)),""))</f>
        <v/>
      </c>
      <c r="T359" s="10" t="str">
        <f>IF(H359="","",IFERROR(INDEX(CONSULTAS!$N:$N,MATCH(H359&amp;"#GR",CONSULTAS!$T:$T,0)),""))</f>
        <v/>
      </c>
      <c r="U359" s="7" t="str">
        <f>IF(K359="","N/A",IF(AND(COUNTIFS(CONSULTAS!$C$2:$C$2000,K359,CONSULTAS!$E$2:$E$2000,"GR",CONSULTAS!$S$2:$S$2000,"Sim")&gt;0,COUNTIFS(CONSULTAS!$C$2:$C$2000,K359,CONSULTAS!$E$2:$E$2000,"Seguradora",CONSULTAS!$S$2:$S$2000,"Sim")&gt;0),"Sim","Não"))</f>
        <v>N/A</v>
      </c>
      <c r="V359" s="7" t="str">
        <f>IF(C359="","",IFERROR(INDEX(VEICULOS!$X:$X,MATCH(C359,VEICULOS!$A:$A,0)),"Não"))</f>
        <v/>
      </c>
      <c r="W359" s="7"/>
      <c r="X359" s="7"/>
      <c r="Y359" s="7"/>
      <c r="Z359" s="10"/>
      <c r="AA359" s="7"/>
      <c r="AB359" s="10" t="str">
        <f t="shared" si="85"/>
        <v/>
      </c>
      <c r="AC359" s="7">
        <f>IF(OR(Y359="",AB359=""),0,SUMPRODUCT((PGR_REGRAS!$C$2:$C$61=Y359)*(PGR_REGRAS!$D$2:$D$61&lt;=AB359)*(PGR_REGRAS!$E$2:$E$61&gt;=AB359)*(PGR_REGRAS!$C$2:$C$61&lt;&gt;"")*ROW(PGR_REGRAS!$C$2:$C$61)))</f>
        <v>0</v>
      </c>
      <c r="AD359" s="7" t="str">
        <f>IF(AC359=0,IF(Y359="","","Sem regra - consultar seguradora"),INDEX(PGR_REGRAS!$A:$A,AC359))</f>
        <v/>
      </c>
      <c r="AE359" s="7" t="str">
        <f>IF(AC359=0,"",INDEX(PGR_REGRAS!$T:$T,AC359))</f>
        <v/>
      </c>
      <c r="AF359" s="7" t="str">
        <f>IF(AC359=0,"",INDEX(PGR_REGRAS!$I:$I,AC359))</f>
        <v/>
      </c>
      <c r="AG359" s="7" t="str">
        <f>IF(AC359=0,"",INDEX(PGR_REGRAS!$K:$K,AC359))</f>
        <v/>
      </c>
      <c r="AH359" s="7" t="str">
        <f t="shared" si="86"/>
        <v/>
      </c>
      <c r="AI359" s="7"/>
      <c r="AJ359" s="7"/>
      <c r="AK359" s="7"/>
      <c r="AL359" s="7"/>
      <c r="AM359" s="7"/>
      <c r="AN359" s="7"/>
      <c r="AO359" s="13"/>
      <c r="AP359" s="12"/>
      <c r="AQ359" s="12"/>
      <c r="AR359" s="7" t="str">
        <f>IF(C359="","",IFERROR(INDEX(RASTREADORES!$F:$F,MATCH(C359&amp;"#Principal",RASTREADORES!$Y:$Y,0))&amp;" ("&amp;INDEX(RASTREADORES!$G:$G,MATCH(C359&amp;"#Principal",RASTREADORES!$Y:$Y,0))&amp;")","Sem rastreador principal"))</f>
        <v/>
      </c>
      <c r="AS359" s="7" t="str">
        <f>IF(C359="","",IFERROR(INDEX(RASTREADORES!$H:$H,MATCH(C359&amp;"#Principal",RASTREADORES!$Y:$Y,0)),"—"))</f>
        <v/>
      </c>
      <c r="AT359" s="7" t="str">
        <f>IF(C359="","",IFERROR(INDEX(RASTREADORES!$A:$A,MATCH(C359&amp;"#Redundante",RASTREADORES!$Y:$Y,0)),IFERROR(INDEX(RASTREADORES!$A:$A,MATCH(C359&amp;"#Isca retornável",RASTREADORES!$Y:$Y,0)),IFERROR(INDEX(RASTREADORES!$A:$A,MATCH(C359&amp;"#Isca descartável",RASTREADORES!$Y:$Y,0)),"Nenhum"))))</f>
        <v/>
      </c>
      <c r="AU359" s="7" t="str">
        <f>IF(C359="","",IFERROR(INDEX(RASTREADORES!$L:$L,MATCH(C359&amp;"#Principal",RASTREADORES!$Y:$Y,0)),""))</f>
        <v/>
      </c>
      <c r="AV359" s="7" t="str">
        <f>IF(C359="","",IF(COUNTIFS(ESPELHAMENTOS!$B$2:$B$2000,C359,ESPELHAMENTOS!$O$2:$O$2000,"Sim")&gt;0,"Sim","Não"))</f>
        <v/>
      </c>
      <c r="AW359" s="7" t="str">
        <f>IF(C359="","",COUNTIFS(ESPELHAMENTOS!$B$2:$B$2000,C359,ESPELHAMENTOS!$O$2:$O$2000,"Sim"))</f>
        <v/>
      </c>
      <c r="AX359" s="7" t="str">
        <f>IF(C359="","",IF(COUNTIFS(ESPELHAMENTOS!$B$2:$B$2000,C359,ESPELHAMENTOS!$O$2:$O$2000,"Sim",ESPELHAMENTOS!$E$2:$E$2000,"GR transportadora")&gt;0,"Sim","Não"))</f>
        <v/>
      </c>
      <c r="AY359" s="7" t="str">
        <f>IF(OR(AQ359="",C359=""),"",IFERROR(ROUND((AQ359-SUMPRODUCT(MIN((ESPELHAMENTOS!$C$2:$C$2000=A359)*ESPELHAMENTOS!$H$2:$H$2000+(ESPELHAMENTOS!$C$2:$C$2000&lt;&gt;A359)*99999)))*24,1),""))</f>
        <v/>
      </c>
      <c r="AZ359" s="7" t="str">
        <f ca="1">IF(C359="","",IF(COUNTIFS(CHECKLISTS!$B$2:$B$2000,C359,CHECKLISTS!$AH$2:$AH$2000,"Válido",CHECKLISTS!$AG$2:$AG$2000,"&gt;="&amp;INT(IF(AO359="",TODAY(),AO359)))+COUNTIFS(CHECKLISTS!$B$2:$B$2000,C359,CHECKLISTS!$AH$2:$AH$2000,"Vence &lt;=7d",CHECKLISTS!$AG$2:$AG$2000,"&gt;="&amp;INT(IF(AO359="",TODAY(),AO359)))&gt;0,"Sim","Não"))</f>
        <v/>
      </c>
      <c r="BA359" s="13" t="str">
        <f>IF(C359="","",IF(COUNTIFS(CHECKLISTS!$B$2:$B$2000,C359,CHECKLISTS!$AF$2:$AF$2000,"Aprovado")=0,"",SUMPRODUCT(MAX((CHECKLISTS!$B$2:$B$2000=C359)*CHECKLISTS!$AG$2:$AG$2000))))</f>
        <v/>
      </c>
      <c r="BB359" s="7" t="str">
        <f>IF(A359="","",IF(COUNTIFS(SMP!$B$2:$B$2000,A359,SMP!$I$2:$I$2000,"Liberada")+COUNTIFS(SMP!$B$2:$B$2000,A359,SMP!$I$2:$I$2000,"Em andamento")+COUNTIFS(SMP!$B$2:$B$2000,A359,SMP!$I$2:$I$2000,"Finalizada")&gt;0,"Sim","Não"))</f>
        <v/>
      </c>
      <c r="BC359" s="7" t="str">
        <f>IF(A359="","",IFERROR(INDEX(SMP!$A:$A,MATCH(A359,SMP!$B:$B,0)),"—"))</f>
        <v/>
      </c>
      <c r="BD359" s="7" t="str">
        <f>IF(A359="","",IFERROR(INDEX(SMP!$I:$I,MATCH(A359,SMP!$B:$B,0)),"Não aberta"))</f>
        <v/>
      </c>
      <c r="BE359" s="7" t="str">
        <f>IF(A359="","",IFERROR(INDEX(SMP!$D:$D,MATCH(A359,SMP!$B:$B,0)),""))</f>
        <v/>
      </c>
      <c r="BF359" s="7" t="str">
        <f>IF(A359="","",IF(COUNTIFS(AVERBACOES!$B$2:$B$2000,A359,AVERBACOES!$Q$2:$Q$2000,"Averbado completo")+COUNTIFS(AVERBACOES!$B$2:$B$2000,A359,AVERBACOES!$Q$2:$Q$2000,"Averbado CRT")+COUNTIFS(AVERBACOES!$B$2:$B$2000,A359,AVERBACOES!$Q$2:$Q$2000,"Averbado CT-e")+COUNTIFS(AVERBACOES!$B$2:$B$2000,A359,AVERBACOES!$Q$2:$Q$2000,"Averbado MDF-e")+COUNTIFS(AVERBACOES!$B$2:$B$2000,A359,AVERBACOES!$Q$2:$Q$2000,"Averbado pelo embarcador")&gt;0,"Sim","Não"))</f>
        <v/>
      </c>
      <c r="BG359" s="7" t="str">
        <f>IF(A359="","",IFERROR(INDEX(AVERBACOES!$L:$L,MATCH(A359,AVERBACOES!$B:$B,0)),"—"))</f>
        <v/>
      </c>
      <c r="BH359" s="7"/>
      <c r="BI359" s="7"/>
      <c r="BJ359" s="7"/>
      <c r="BK359" s="7"/>
      <c r="BL359" s="7"/>
      <c r="BM359" s="7">
        <f t="shared" si="87"/>
        <v>0</v>
      </c>
      <c r="BN359" s="7" t="str">
        <f t="shared" si="88"/>
        <v/>
      </c>
      <c r="BO359" s="7" t="str">
        <f t="shared" si="89"/>
        <v/>
      </c>
      <c r="BP359" s="7" t="str">
        <f t="shared" si="90"/>
        <v/>
      </c>
      <c r="BQ359" s="7" t="str">
        <f t="shared" si="91"/>
        <v/>
      </c>
      <c r="BR359" s="12"/>
      <c r="BS359" s="7" t="str">
        <f t="shared" si="92"/>
        <v/>
      </c>
      <c r="BT359" s="7" t="str">
        <f>IF(C359="","",IF(BV359=0,"Sem posição registrada",IFERROR(INDEX(POSICOES!$E:$E,MATCH(C359&amp;"#"&amp;ROUND(BV359*1440,0),POSICOES!$R:$R,0)),"?")))</f>
        <v/>
      </c>
      <c r="BU359" s="7" t="str">
        <f>IF(OR(C359="",BV359=0),"",IFERROR(INDEX(POSICOES!$F:$F,MATCH(C359&amp;"#"&amp;ROUND(BV359*1440,0),POSICOES!$R:$R,0))&amp;"/"&amp;INDEX(POSICOES!$G:$G,MATCH(C359&amp;"#"&amp;ROUND(BV359*1440,0),POSICOES!$R:$R,0))&amp;" - "&amp;INDEX(POSICOES!$H:$H,MATCH(C359&amp;"#"&amp;ROUND(BV359*1440,0),POSICOES!$R:$R,0)),""))</f>
        <v/>
      </c>
      <c r="BV359" s="14">
        <f>IF(C359="",0,SUMPRODUCT(MAX((POSICOES!$C$2:$C$3000=C359)*POSICOES!$B$2:$B$3000)))</f>
        <v>0</v>
      </c>
      <c r="BW359" s="7" t="str">
        <f t="shared" ca="1" si="93"/>
        <v/>
      </c>
      <c r="BX359" s="7" t="str">
        <f t="shared" ca="1" si="94"/>
        <v/>
      </c>
      <c r="BY359" s="12"/>
      <c r="BZ359" s="12"/>
      <c r="CA359" s="7" t="str">
        <f>IF(A359="","",IF(COUNTIFS(FRONTEIRA!$B$2:$B$2000,A359,FRONTEIRA!$AA$2:$AA$2000,"Sim")=0,"",ROUND(SUMIFS(FRONTEIRA!$Y$2:$Y$2000,FRONTEIRA!$B$2:$B$2000,A359,FRONTEIRA!$AA$2:$AA$2000,"Sim"),1)))</f>
        <v/>
      </c>
      <c r="CB359" s="7" t="str">
        <f>IF(A359="","",IFERROR(INDEX(FRONTEIRA!$L:$L,MATCH(A359,FRONTEIRA!$B:$B,0)),""))</f>
        <v/>
      </c>
      <c r="CC359" s="7" t="str">
        <f>IF(A359="","",IF(COUNTIFS(OCORRENCIAS!$B$2:$B$2000,A359,OCORRENCIAS!$Z$2:$Z$2000,"Sim")&gt;0,"Sim","Não"))</f>
        <v/>
      </c>
      <c r="CD359" s="7" t="str">
        <f t="shared" si="95"/>
        <v/>
      </c>
      <c r="CE359" s="7"/>
      <c r="CF359" s="7" t="str">
        <f t="shared" ca="1" si="96"/>
        <v xml:space="preserve">Motorista GR; Motorista seguradora; Veículo GR; Checklist; Espelhamento; SMP; Averbação; </v>
      </c>
      <c r="CG359" s="7" t="str">
        <f t="shared" si="97"/>
        <v/>
      </c>
      <c r="CH359" s="7" t="str">
        <f t="shared" si="98"/>
        <v/>
      </c>
      <c r="CI359" s="7" t="str">
        <f t="shared" si="99"/>
        <v>Não</v>
      </c>
      <c r="CJ359" s="7" t="str">
        <f t="shared" si="100"/>
        <v/>
      </c>
      <c r="CK359" s="7"/>
      <c r="CL359" s="7"/>
      <c r="CM359" s="7"/>
      <c r="CN359" s="12"/>
      <c r="CO359" s="7"/>
      <c r="CP359" s="7" t="str">
        <f t="shared" ca="1" si="101"/>
        <v/>
      </c>
    </row>
    <row r="360" spans="1:94" x14ac:dyDescent="0.25">
      <c r="A360" s="7"/>
      <c r="B360" s="12"/>
      <c r="C360" s="7"/>
      <c r="D360" s="7"/>
      <c r="E360" s="7"/>
      <c r="F360" s="7" t="str">
        <f>IF(C360="","",IFERROR(INDEX(VEICULOS!$C:$C,MATCH(C360,VEICULOS!$A:$A,0)),"?")&amp;IF(D360="",""," + "&amp;IFERROR(INDEX(VEICULOS!$C:$C,MATCH(D360,VEICULOS!$A:$A,0)),"?"))&amp;IF(E360="",""," + "&amp;IFERROR(INDEX(VEICULOS!$C:$C,MATCH(E360,VEICULOS!$A:$A,0)),"?")))</f>
        <v/>
      </c>
      <c r="G360" s="7" t="str">
        <f>IF(C360="","",IFERROR(INDEX(VEICULOS!$I:$I,MATCH(C360,VEICULOS!$A:$A,0)),"Não cadastrado"))</f>
        <v/>
      </c>
      <c r="H360" s="7"/>
      <c r="I360" s="7" t="str">
        <f>IF(H360="","",IFERROR(INDEX(MOTORISTAS!$B:$B,MATCH(H360,MOTORISTAS!$A:$A,0)),"Não cadastrado"))</f>
        <v/>
      </c>
      <c r="J360" s="7"/>
      <c r="K360" s="7"/>
      <c r="L360" s="7" t="str">
        <f>IF(K360="","",IFERROR(INDEX(MOTORISTAS!$B:$B,MATCH(K360,MOTORISTAS!$A:$A,0)),"Não cadastrado"))</f>
        <v/>
      </c>
      <c r="M360" s="7" t="str">
        <f>IF(H360="","",IFERROR(INDEX(MOTORISTAS!$AA:$AA,MATCH(H360,MOTORISTAS!$A:$A,0)),"Não cadastrado"))</f>
        <v/>
      </c>
      <c r="N360" s="7" t="str">
        <f>IF(H360="","",IF(COUNTIFS(CONSULTAS!$C$2:$C$2000,H360,CONSULTAS!$E$2:$E$2000,"GR",CONSULTAS!$S$2:$S$2000,"Sim")&gt;0,"Sim","Não"))</f>
        <v/>
      </c>
      <c r="O360" s="7" t="str">
        <f>IF(H360="","",IFERROR(INDEX(CONSULTAS!$L:$L,MATCH(H360&amp;"#GR",CONSULTAS!$T:$T,0)),"—"))</f>
        <v/>
      </c>
      <c r="P360" s="13" t="str">
        <f>IF(H360="","",IFERROR(INDEX(CONSULTAS!$Q:$Q,MATCH(H360&amp;"#GR",CONSULTAS!$T:$T,0)),""))</f>
        <v/>
      </c>
      <c r="Q360" s="7" t="str">
        <f>IF(H360="","",IF(COUNTIFS(CONSULTAS!$C$2:$C$2000,H360,CONSULTAS!$E$2:$E$2000,"Seguradora",CONSULTAS!$S$2:$S$2000,"Sim")&gt;0,"Sim","Não"))</f>
        <v/>
      </c>
      <c r="R360" s="7" t="str">
        <f>IF(H360="","",IFERROR(INDEX(CONSULTAS!$L:$L,MATCH(H360&amp;"#Seguradora",CONSULTAS!$T:$T,0)),"—"))</f>
        <v/>
      </c>
      <c r="S360" s="13" t="str">
        <f>IF(H360="","",IFERROR(INDEX(CONSULTAS!$Q:$Q,MATCH(H360&amp;"#Seguradora",CONSULTAS!$T:$T,0)),""))</f>
        <v/>
      </c>
      <c r="T360" s="10" t="str">
        <f>IF(H360="","",IFERROR(INDEX(CONSULTAS!$N:$N,MATCH(H360&amp;"#GR",CONSULTAS!$T:$T,0)),""))</f>
        <v/>
      </c>
      <c r="U360" s="7" t="str">
        <f>IF(K360="","N/A",IF(AND(COUNTIFS(CONSULTAS!$C$2:$C$2000,K360,CONSULTAS!$E$2:$E$2000,"GR",CONSULTAS!$S$2:$S$2000,"Sim")&gt;0,COUNTIFS(CONSULTAS!$C$2:$C$2000,K360,CONSULTAS!$E$2:$E$2000,"Seguradora",CONSULTAS!$S$2:$S$2000,"Sim")&gt;0),"Sim","Não"))</f>
        <v>N/A</v>
      </c>
      <c r="V360" s="7" t="str">
        <f>IF(C360="","",IFERROR(INDEX(VEICULOS!$X:$X,MATCH(C360,VEICULOS!$A:$A,0)),"Não"))</f>
        <v/>
      </c>
      <c r="W360" s="7"/>
      <c r="X360" s="7"/>
      <c r="Y360" s="7"/>
      <c r="Z360" s="10"/>
      <c r="AA360" s="7"/>
      <c r="AB360" s="10" t="str">
        <f t="shared" si="85"/>
        <v/>
      </c>
      <c r="AC360" s="7">
        <f>IF(OR(Y360="",AB360=""),0,SUMPRODUCT((PGR_REGRAS!$C$2:$C$61=Y360)*(PGR_REGRAS!$D$2:$D$61&lt;=AB360)*(PGR_REGRAS!$E$2:$E$61&gt;=AB360)*(PGR_REGRAS!$C$2:$C$61&lt;&gt;"")*ROW(PGR_REGRAS!$C$2:$C$61)))</f>
        <v>0</v>
      </c>
      <c r="AD360" s="7" t="str">
        <f>IF(AC360=0,IF(Y360="","","Sem regra - consultar seguradora"),INDEX(PGR_REGRAS!$A:$A,AC360))</f>
        <v/>
      </c>
      <c r="AE360" s="7" t="str">
        <f>IF(AC360=0,"",INDEX(PGR_REGRAS!$T:$T,AC360))</f>
        <v/>
      </c>
      <c r="AF360" s="7" t="str">
        <f>IF(AC360=0,"",INDEX(PGR_REGRAS!$I:$I,AC360))</f>
        <v/>
      </c>
      <c r="AG360" s="7" t="str">
        <f>IF(AC360=0,"",INDEX(PGR_REGRAS!$K:$K,AC360))</f>
        <v/>
      </c>
      <c r="AH360" s="7" t="str">
        <f t="shared" si="86"/>
        <v/>
      </c>
      <c r="AI360" s="7"/>
      <c r="AJ360" s="7"/>
      <c r="AK360" s="7"/>
      <c r="AL360" s="7"/>
      <c r="AM360" s="7"/>
      <c r="AN360" s="7"/>
      <c r="AO360" s="13"/>
      <c r="AP360" s="12"/>
      <c r="AQ360" s="12"/>
      <c r="AR360" s="7" t="str">
        <f>IF(C360="","",IFERROR(INDEX(RASTREADORES!$F:$F,MATCH(C360&amp;"#Principal",RASTREADORES!$Y:$Y,0))&amp;" ("&amp;INDEX(RASTREADORES!$G:$G,MATCH(C360&amp;"#Principal",RASTREADORES!$Y:$Y,0))&amp;")","Sem rastreador principal"))</f>
        <v/>
      </c>
      <c r="AS360" s="7" t="str">
        <f>IF(C360="","",IFERROR(INDEX(RASTREADORES!$H:$H,MATCH(C360&amp;"#Principal",RASTREADORES!$Y:$Y,0)),"—"))</f>
        <v/>
      </c>
      <c r="AT360" s="7" t="str">
        <f>IF(C360="","",IFERROR(INDEX(RASTREADORES!$A:$A,MATCH(C360&amp;"#Redundante",RASTREADORES!$Y:$Y,0)),IFERROR(INDEX(RASTREADORES!$A:$A,MATCH(C360&amp;"#Isca retornável",RASTREADORES!$Y:$Y,0)),IFERROR(INDEX(RASTREADORES!$A:$A,MATCH(C360&amp;"#Isca descartável",RASTREADORES!$Y:$Y,0)),"Nenhum"))))</f>
        <v/>
      </c>
      <c r="AU360" s="7" t="str">
        <f>IF(C360="","",IFERROR(INDEX(RASTREADORES!$L:$L,MATCH(C360&amp;"#Principal",RASTREADORES!$Y:$Y,0)),""))</f>
        <v/>
      </c>
      <c r="AV360" s="7" t="str">
        <f>IF(C360="","",IF(COUNTIFS(ESPELHAMENTOS!$B$2:$B$2000,C360,ESPELHAMENTOS!$O$2:$O$2000,"Sim")&gt;0,"Sim","Não"))</f>
        <v/>
      </c>
      <c r="AW360" s="7" t="str">
        <f>IF(C360="","",COUNTIFS(ESPELHAMENTOS!$B$2:$B$2000,C360,ESPELHAMENTOS!$O$2:$O$2000,"Sim"))</f>
        <v/>
      </c>
      <c r="AX360" s="7" t="str">
        <f>IF(C360="","",IF(COUNTIFS(ESPELHAMENTOS!$B$2:$B$2000,C360,ESPELHAMENTOS!$O$2:$O$2000,"Sim",ESPELHAMENTOS!$E$2:$E$2000,"GR transportadora")&gt;0,"Sim","Não"))</f>
        <v/>
      </c>
      <c r="AY360" s="7" t="str">
        <f>IF(OR(AQ360="",C360=""),"",IFERROR(ROUND((AQ360-SUMPRODUCT(MIN((ESPELHAMENTOS!$C$2:$C$2000=A360)*ESPELHAMENTOS!$H$2:$H$2000+(ESPELHAMENTOS!$C$2:$C$2000&lt;&gt;A360)*99999)))*24,1),""))</f>
        <v/>
      </c>
      <c r="AZ360" s="7" t="str">
        <f ca="1">IF(C360="","",IF(COUNTIFS(CHECKLISTS!$B$2:$B$2000,C360,CHECKLISTS!$AH$2:$AH$2000,"Válido",CHECKLISTS!$AG$2:$AG$2000,"&gt;="&amp;INT(IF(AO360="",TODAY(),AO360)))+COUNTIFS(CHECKLISTS!$B$2:$B$2000,C360,CHECKLISTS!$AH$2:$AH$2000,"Vence &lt;=7d",CHECKLISTS!$AG$2:$AG$2000,"&gt;="&amp;INT(IF(AO360="",TODAY(),AO360)))&gt;0,"Sim","Não"))</f>
        <v/>
      </c>
      <c r="BA360" s="13" t="str">
        <f>IF(C360="","",IF(COUNTIFS(CHECKLISTS!$B$2:$B$2000,C360,CHECKLISTS!$AF$2:$AF$2000,"Aprovado")=0,"",SUMPRODUCT(MAX((CHECKLISTS!$B$2:$B$2000=C360)*CHECKLISTS!$AG$2:$AG$2000))))</f>
        <v/>
      </c>
      <c r="BB360" s="7" t="str">
        <f>IF(A360="","",IF(COUNTIFS(SMP!$B$2:$B$2000,A360,SMP!$I$2:$I$2000,"Liberada")+COUNTIFS(SMP!$B$2:$B$2000,A360,SMP!$I$2:$I$2000,"Em andamento")+COUNTIFS(SMP!$B$2:$B$2000,A360,SMP!$I$2:$I$2000,"Finalizada")&gt;0,"Sim","Não"))</f>
        <v/>
      </c>
      <c r="BC360" s="7" t="str">
        <f>IF(A360="","",IFERROR(INDEX(SMP!$A:$A,MATCH(A360,SMP!$B:$B,0)),"—"))</f>
        <v/>
      </c>
      <c r="BD360" s="7" t="str">
        <f>IF(A360="","",IFERROR(INDEX(SMP!$I:$I,MATCH(A360,SMP!$B:$B,0)),"Não aberta"))</f>
        <v/>
      </c>
      <c r="BE360" s="7" t="str">
        <f>IF(A360="","",IFERROR(INDEX(SMP!$D:$D,MATCH(A360,SMP!$B:$B,0)),""))</f>
        <v/>
      </c>
      <c r="BF360" s="7" t="str">
        <f>IF(A360="","",IF(COUNTIFS(AVERBACOES!$B$2:$B$2000,A360,AVERBACOES!$Q$2:$Q$2000,"Averbado completo")+COUNTIFS(AVERBACOES!$B$2:$B$2000,A360,AVERBACOES!$Q$2:$Q$2000,"Averbado CRT")+COUNTIFS(AVERBACOES!$B$2:$B$2000,A360,AVERBACOES!$Q$2:$Q$2000,"Averbado CT-e")+COUNTIFS(AVERBACOES!$B$2:$B$2000,A360,AVERBACOES!$Q$2:$Q$2000,"Averbado MDF-e")+COUNTIFS(AVERBACOES!$B$2:$B$2000,A360,AVERBACOES!$Q$2:$Q$2000,"Averbado pelo embarcador")&gt;0,"Sim","Não"))</f>
        <v/>
      </c>
      <c r="BG360" s="7" t="str">
        <f>IF(A360="","",IFERROR(INDEX(AVERBACOES!$L:$L,MATCH(A360,AVERBACOES!$B:$B,0)),"—"))</f>
        <v/>
      </c>
      <c r="BH360" s="7"/>
      <c r="BI360" s="7"/>
      <c r="BJ360" s="7"/>
      <c r="BK360" s="7"/>
      <c r="BL360" s="7"/>
      <c r="BM360" s="7">
        <f t="shared" si="87"/>
        <v>0</v>
      </c>
      <c r="BN360" s="7" t="str">
        <f t="shared" si="88"/>
        <v/>
      </c>
      <c r="BO360" s="7" t="str">
        <f t="shared" si="89"/>
        <v/>
      </c>
      <c r="BP360" s="7" t="str">
        <f t="shared" si="90"/>
        <v/>
      </c>
      <c r="BQ360" s="7" t="str">
        <f t="shared" si="91"/>
        <v/>
      </c>
      <c r="BR360" s="12"/>
      <c r="BS360" s="7" t="str">
        <f t="shared" si="92"/>
        <v/>
      </c>
      <c r="BT360" s="7" t="str">
        <f>IF(C360="","",IF(BV360=0,"Sem posição registrada",IFERROR(INDEX(POSICOES!$E:$E,MATCH(C360&amp;"#"&amp;ROUND(BV360*1440,0),POSICOES!$R:$R,0)),"?")))</f>
        <v/>
      </c>
      <c r="BU360" s="7" t="str">
        <f>IF(OR(C360="",BV360=0),"",IFERROR(INDEX(POSICOES!$F:$F,MATCH(C360&amp;"#"&amp;ROUND(BV360*1440,0),POSICOES!$R:$R,0))&amp;"/"&amp;INDEX(POSICOES!$G:$G,MATCH(C360&amp;"#"&amp;ROUND(BV360*1440,0),POSICOES!$R:$R,0))&amp;" - "&amp;INDEX(POSICOES!$H:$H,MATCH(C360&amp;"#"&amp;ROUND(BV360*1440,0),POSICOES!$R:$R,0)),""))</f>
        <v/>
      </c>
      <c r="BV360" s="14">
        <f>IF(C360="",0,SUMPRODUCT(MAX((POSICOES!$C$2:$C$3000=C360)*POSICOES!$B$2:$B$3000)))</f>
        <v>0</v>
      </c>
      <c r="BW360" s="7" t="str">
        <f t="shared" ca="1" si="93"/>
        <v/>
      </c>
      <c r="BX360" s="7" t="str">
        <f t="shared" ca="1" si="94"/>
        <v/>
      </c>
      <c r="BY360" s="12"/>
      <c r="BZ360" s="12"/>
      <c r="CA360" s="7" t="str">
        <f>IF(A360="","",IF(COUNTIFS(FRONTEIRA!$B$2:$B$2000,A360,FRONTEIRA!$AA$2:$AA$2000,"Sim")=0,"",ROUND(SUMIFS(FRONTEIRA!$Y$2:$Y$2000,FRONTEIRA!$B$2:$B$2000,A360,FRONTEIRA!$AA$2:$AA$2000,"Sim"),1)))</f>
        <v/>
      </c>
      <c r="CB360" s="7" t="str">
        <f>IF(A360="","",IFERROR(INDEX(FRONTEIRA!$L:$L,MATCH(A360,FRONTEIRA!$B:$B,0)),""))</f>
        <v/>
      </c>
      <c r="CC360" s="7" t="str">
        <f>IF(A360="","",IF(COUNTIFS(OCORRENCIAS!$B$2:$B$2000,A360,OCORRENCIAS!$Z$2:$Z$2000,"Sim")&gt;0,"Sim","Não"))</f>
        <v/>
      </c>
      <c r="CD360" s="7" t="str">
        <f t="shared" si="95"/>
        <v/>
      </c>
      <c r="CE360" s="7"/>
      <c r="CF360" s="7" t="str">
        <f t="shared" ca="1" si="96"/>
        <v xml:space="preserve">Motorista GR; Motorista seguradora; Veículo GR; Checklist; Espelhamento; SMP; Averbação; </v>
      </c>
      <c r="CG360" s="7" t="str">
        <f t="shared" si="97"/>
        <v/>
      </c>
      <c r="CH360" s="7" t="str">
        <f t="shared" si="98"/>
        <v/>
      </c>
      <c r="CI360" s="7" t="str">
        <f t="shared" si="99"/>
        <v>Não</v>
      </c>
      <c r="CJ360" s="7" t="str">
        <f t="shared" si="100"/>
        <v/>
      </c>
      <c r="CK360" s="7"/>
      <c r="CL360" s="7"/>
      <c r="CM360" s="7"/>
      <c r="CN360" s="12"/>
      <c r="CO360" s="7"/>
      <c r="CP360" s="7" t="str">
        <f t="shared" ca="1" si="101"/>
        <v/>
      </c>
    </row>
    <row r="361" spans="1:94" x14ac:dyDescent="0.25">
      <c r="A361" s="7"/>
      <c r="B361" s="12"/>
      <c r="C361" s="7"/>
      <c r="D361" s="7"/>
      <c r="E361" s="7"/>
      <c r="F361" s="7" t="str">
        <f>IF(C361="","",IFERROR(INDEX(VEICULOS!$C:$C,MATCH(C361,VEICULOS!$A:$A,0)),"?")&amp;IF(D361="",""," + "&amp;IFERROR(INDEX(VEICULOS!$C:$C,MATCH(D361,VEICULOS!$A:$A,0)),"?"))&amp;IF(E361="",""," + "&amp;IFERROR(INDEX(VEICULOS!$C:$C,MATCH(E361,VEICULOS!$A:$A,0)),"?")))</f>
        <v/>
      </c>
      <c r="G361" s="7" t="str">
        <f>IF(C361="","",IFERROR(INDEX(VEICULOS!$I:$I,MATCH(C361,VEICULOS!$A:$A,0)),"Não cadastrado"))</f>
        <v/>
      </c>
      <c r="H361" s="7"/>
      <c r="I361" s="7" t="str">
        <f>IF(H361="","",IFERROR(INDEX(MOTORISTAS!$B:$B,MATCH(H361,MOTORISTAS!$A:$A,0)),"Não cadastrado"))</f>
        <v/>
      </c>
      <c r="J361" s="7"/>
      <c r="K361" s="7"/>
      <c r="L361" s="7" t="str">
        <f>IF(K361="","",IFERROR(INDEX(MOTORISTAS!$B:$B,MATCH(K361,MOTORISTAS!$A:$A,0)),"Não cadastrado"))</f>
        <v/>
      </c>
      <c r="M361" s="7" t="str">
        <f>IF(H361="","",IFERROR(INDEX(MOTORISTAS!$AA:$AA,MATCH(H361,MOTORISTAS!$A:$A,0)),"Não cadastrado"))</f>
        <v/>
      </c>
      <c r="N361" s="7" t="str">
        <f>IF(H361="","",IF(COUNTIFS(CONSULTAS!$C$2:$C$2000,H361,CONSULTAS!$E$2:$E$2000,"GR",CONSULTAS!$S$2:$S$2000,"Sim")&gt;0,"Sim","Não"))</f>
        <v/>
      </c>
      <c r="O361" s="7" t="str">
        <f>IF(H361="","",IFERROR(INDEX(CONSULTAS!$L:$L,MATCH(H361&amp;"#GR",CONSULTAS!$T:$T,0)),"—"))</f>
        <v/>
      </c>
      <c r="P361" s="13" t="str">
        <f>IF(H361="","",IFERROR(INDEX(CONSULTAS!$Q:$Q,MATCH(H361&amp;"#GR",CONSULTAS!$T:$T,0)),""))</f>
        <v/>
      </c>
      <c r="Q361" s="7" t="str">
        <f>IF(H361="","",IF(COUNTIFS(CONSULTAS!$C$2:$C$2000,H361,CONSULTAS!$E$2:$E$2000,"Seguradora",CONSULTAS!$S$2:$S$2000,"Sim")&gt;0,"Sim","Não"))</f>
        <v/>
      </c>
      <c r="R361" s="7" t="str">
        <f>IF(H361="","",IFERROR(INDEX(CONSULTAS!$L:$L,MATCH(H361&amp;"#Seguradora",CONSULTAS!$T:$T,0)),"—"))</f>
        <v/>
      </c>
      <c r="S361" s="13" t="str">
        <f>IF(H361="","",IFERROR(INDEX(CONSULTAS!$Q:$Q,MATCH(H361&amp;"#Seguradora",CONSULTAS!$T:$T,0)),""))</f>
        <v/>
      </c>
      <c r="T361" s="10" t="str">
        <f>IF(H361="","",IFERROR(INDEX(CONSULTAS!$N:$N,MATCH(H361&amp;"#GR",CONSULTAS!$T:$T,0)),""))</f>
        <v/>
      </c>
      <c r="U361" s="7" t="str">
        <f>IF(K361="","N/A",IF(AND(COUNTIFS(CONSULTAS!$C$2:$C$2000,K361,CONSULTAS!$E$2:$E$2000,"GR",CONSULTAS!$S$2:$S$2000,"Sim")&gt;0,COUNTIFS(CONSULTAS!$C$2:$C$2000,K361,CONSULTAS!$E$2:$E$2000,"Seguradora",CONSULTAS!$S$2:$S$2000,"Sim")&gt;0),"Sim","Não"))</f>
        <v>N/A</v>
      </c>
      <c r="V361" s="7" t="str">
        <f>IF(C361="","",IFERROR(INDEX(VEICULOS!$X:$X,MATCH(C361,VEICULOS!$A:$A,0)),"Não"))</f>
        <v/>
      </c>
      <c r="W361" s="7"/>
      <c r="X361" s="7"/>
      <c r="Y361" s="7"/>
      <c r="Z361" s="10"/>
      <c r="AA361" s="7"/>
      <c r="AB361" s="10" t="str">
        <f t="shared" si="85"/>
        <v/>
      </c>
      <c r="AC361" s="7">
        <f>IF(OR(Y361="",AB361=""),0,SUMPRODUCT((PGR_REGRAS!$C$2:$C$61=Y361)*(PGR_REGRAS!$D$2:$D$61&lt;=AB361)*(PGR_REGRAS!$E$2:$E$61&gt;=AB361)*(PGR_REGRAS!$C$2:$C$61&lt;&gt;"")*ROW(PGR_REGRAS!$C$2:$C$61)))</f>
        <v>0</v>
      </c>
      <c r="AD361" s="7" t="str">
        <f>IF(AC361=0,IF(Y361="","","Sem regra - consultar seguradora"),INDEX(PGR_REGRAS!$A:$A,AC361))</f>
        <v/>
      </c>
      <c r="AE361" s="7" t="str">
        <f>IF(AC361=0,"",INDEX(PGR_REGRAS!$T:$T,AC361))</f>
        <v/>
      </c>
      <c r="AF361" s="7" t="str">
        <f>IF(AC361=0,"",INDEX(PGR_REGRAS!$I:$I,AC361))</f>
        <v/>
      </c>
      <c r="AG361" s="7" t="str">
        <f>IF(AC361=0,"",INDEX(PGR_REGRAS!$K:$K,AC361))</f>
        <v/>
      </c>
      <c r="AH361" s="7" t="str">
        <f t="shared" si="86"/>
        <v/>
      </c>
      <c r="AI361" s="7"/>
      <c r="AJ361" s="7"/>
      <c r="AK361" s="7"/>
      <c r="AL361" s="7"/>
      <c r="AM361" s="7"/>
      <c r="AN361" s="7"/>
      <c r="AO361" s="13"/>
      <c r="AP361" s="12"/>
      <c r="AQ361" s="12"/>
      <c r="AR361" s="7" t="str">
        <f>IF(C361="","",IFERROR(INDEX(RASTREADORES!$F:$F,MATCH(C361&amp;"#Principal",RASTREADORES!$Y:$Y,0))&amp;" ("&amp;INDEX(RASTREADORES!$G:$G,MATCH(C361&amp;"#Principal",RASTREADORES!$Y:$Y,0))&amp;")","Sem rastreador principal"))</f>
        <v/>
      </c>
      <c r="AS361" s="7" t="str">
        <f>IF(C361="","",IFERROR(INDEX(RASTREADORES!$H:$H,MATCH(C361&amp;"#Principal",RASTREADORES!$Y:$Y,0)),"—"))</f>
        <v/>
      </c>
      <c r="AT361" s="7" t="str">
        <f>IF(C361="","",IFERROR(INDEX(RASTREADORES!$A:$A,MATCH(C361&amp;"#Redundante",RASTREADORES!$Y:$Y,0)),IFERROR(INDEX(RASTREADORES!$A:$A,MATCH(C361&amp;"#Isca retornável",RASTREADORES!$Y:$Y,0)),IFERROR(INDEX(RASTREADORES!$A:$A,MATCH(C361&amp;"#Isca descartável",RASTREADORES!$Y:$Y,0)),"Nenhum"))))</f>
        <v/>
      </c>
      <c r="AU361" s="7" t="str">
        <f>IF(C361="","",IFERROR(INDEX(RASTREADORES!$L:$L,MATCH(C361&amp;"#Principal",RASTREADORES!$Y:$Y,0)),""))</f>
        <v/>
      </c>
      <c r="AV361" s="7" t="str">
        <f>IF(C361="","",IF(COUNTIFS(ESPELHAMENTOS!$B$2:$B$2000,C361,ESPELHAMENTOS!$O$2:$O$2000,"Sim")&gt;0,"Sim","Não"))</f>
        <v/>
      </c>
      <c r="AW361" s="7" t="str">
        <f>IF(C361="","",COUNTIFS(ESPELHAMENTOS!$B$2:$B$2000,C361,ESPELHAMENTOS!$O$2:$O$2000,"Sim"))</f>
        <v/>
      </c>
      <c r="AX361" s="7" t="str">
        <f>IF(C361="","",IF(COUNTIFS(ESPELHAMENTOS!$B$2:$B$2000,C361,ESPELHAMENTOS!$O$2:$O$2000,"Sim",ESPELHAMENTOS!$E$2:$E$2000,"GR transportadora")&gt;0,"Sim","Não"))</f>
        <v/>
      </c>
      <c r="AY361" s="7" t="str">
        <f>IF(OR(AQ361="",C361=""),"",IFERROR(ROUND((AQ361-SUMPRODUCT(MIN((ESPELHAMENTOS!$C$2:$C$2000=A361)*ESPELHAMENTOS!$H$2:$H$2000+(ESPELHAMENTOS!$C$2:$C$2000&lt;&gt;A361)*99999)))*24,1),""))</f>
        <v/>
      </c>
      <c r="AZ361" s="7" t="str">
        <f ca="1">IF(C361="","",IF(COUNTIFS(CHECKLISTS!$B$2:$B$2000,C361,CHECKLISTS!$AH$2:$AH$2000,"Válido",CHECKLISTS!$AG$2:$AG$2000,"&gt;="&amp;INT(IF(AO361="",TODAY(),AO361)))+COUNTIFS(CHECKLISTS!$B$2:$B$2000,C361,CHECKLISTS!$AH$2:$AH$2000,"Vence &lt;=7d",CHECKLISTS!$AG$2:$AG$2000,"&gt;="&amp;INT(IF(AO361="",TODAY(),AO361)))&gt;0,"Sim","Não"))</f>
        <v/>
      </c>
      <c r="BA361" s="13" t="str">
        <f>IF(C361="","",IF(COUNTIFS(CHECKLISTS!$B$2:$B$2000,C361,CHECKLISTS!$AF$2:$AF$2000,"Aprovado")=0,"",SUMPRODUCT(MAX((CHECKLISTS!$B$2:$B$2000=C361)*CHECKLISTS!$AG$2:$AG$2000))))</f>
        <v/>
      </c>
      <c r="BB361" s="7" t="str">
        <f>IF(A361="","",IF(COUNTIFS(SMP!$B$2:$B$2000,A361,SMP!$I$2:$I$2000,"Liberada")+COUNTIFS(SMP!$B$2:$B$2000,A361,SMP!$I$2:$I$2000,"Em andamento")+COUNTIFS(SMP!$B$2:$B$2000,A361,SMP!$I$2:$I$2000,"Finalizada")&gt;0,"Sim","Não"))</f>
        <v/>
      </c>
      <c r="BC361" s="7" t="str">
        <f>IF(A361="","",IFERROR(INDEX(SMP!$A:$A,MATCH(A361,SMP!$B:$B,0)),"—"))</f>
        <v/>
      </c>
      <c r="BD361" s="7" t="str">
        <f>IF(A361="","",IFERROR(INDEX(SMP!$I:$I,MATCH(A361,SMP!$B:$B,0)),"Não aberta"))</f>
        <v/>
      </c>
      <c r="BE361" s="7" t="str">
        <f>IF(A361="","",IFERROR(INDEX(SMP!$D:$D,MATCH(A361,SMP!$B:$B,0)),""))</f>
        <v/>
      </c>
      <c r="BF361" s="7" t="str">
        <f>IF(A361="","",IF(COUNTIFS(AVERBACOES!$B$2:$B$2000,A361,AVERBACOES!$Q$2:$Q$2000,"Averbado completo")+COUNTIFS(AVERBACOES!$B$2:$B$2000,A361,AVERBACOES!$Q$2:$Q$2000,"Averbado CRT")+COUNTIFS(AVERBACOES!$B$2:$B$2000,A361,AVERBACOES!$Q$2:$Q$2000,"Averbado CT-e")+COUNTIFS(AVERBACOES!$B$2:$B$2000,A361,AVERBACOES!$Q$2:$Q$2000,"Averbado MDF-e")+COUNTIFS(AVERBACOES!$B$2:$B$2000,A361,AVERBACOES!$Q$2:$Q$2000,"Averbado pelo embarcador")&gt;0,"Sim","Não"))</f>
        <v/>
      </c>
      <c r="BG361" s="7" t="str">
        <f>IF(A361="","",IFERROR(INDEX(AVERBACOES!$L:$L,MATCH(A361,AVERBACOES!$B:$B,0)),"—"))</f>
        <v/>
      </c>
      <c r="BH361" s="7"/>
      <c r="BI361" s="7"/>
      <c r="BJ361" s="7"/>
      <c r="BK361" s="7"/>
      <c r="BL361" s="7"/>
      <c r="BM361" s="7">
        <f t="shared" si="87"/>
        <v>0</v>
      </c>
      <c r="BN361" s="7" t="str">
        <f t="shared" si="88"/>
        <v/>
      </c>
      <c r="BO361" s="7" t="str">
        <f t="shared" si="89"/>
        <v/>
      </c>
      <c r="BP361" s="7" t="str">
        <f t="shared" si="90"/>
        <v/>
      </c>
      <c r="BQ361" s="7" t="str">
        <f t="shared" si="91"/>
        <v/>
      </c>
      <c r="BR361" s="12"/>
      <c r="BS361" s="7" t="str">
        <f t="shared" si="92"/>
        <v/>
      </c>
      <c r="BT361" s="7" t="str">
        <f>IF(C361="","",IF(BV361=0,"Sem posição registrada",IFERROR(INDEX(POSICOES!$E:$E,MATCH(C361&amp;"#"&amp;ROUND(BV361*1440,0),POSICOES!$R:$R,0)),"?")))</f>
        <v/>
      </c>
      <c r="BU361" s="7" t="str">
        <f>IF(OR(C361="",BV361=0),"",IFERROR(INDEX(POSICOES!$F:$F,MATCH(C361&amp;"#"&amp;ROUND(BV361*1440,0),POSICOES!$R:$R,0))&amp;"/"&amp;INDEX(POSICOES!$G:$G,MATCH(C361&amp;"#"&amp;ROUND(BV361*1440,0),POSICOES!$R:$R,0))&amp;" - "&amp;INDEX(POSICOES!$H:$H,MATCH(C361&amp;"#"&amp;ROUND(BV361*1440,0),POSICOES!$R:$R,0)),""))</f>
        <v/>
      </c>
      <c r="BV361" s="14">
        <f>IF(C361="",0,SUMPRODUCT(MAX((POSICOES!$C$2:$C$3000=C361)*POSICOES!$B$2:$B$3000)))</f>
        <v>0</v>
      </c>
      <c r="BW361" s="7" t="str">
        <f t="shared" ca="1" si="93"/>
        <v/>
      </c>
      <c r="BX361" s="7" t="str">
        <f t="shared" ca="1" si="94"/>
        <v/>
      </c>
      <c r="BY361" s="12"/>
      <c r="BZ361" s="12"/>
      <c r="CA361" s="7" t="str">
        <f>IF(A361="","",IF(COUNTIFS(FRONTEIRA!$B$2:$B$2000,A361,FRONTEIRA!$AA$2:$AA$2000,"Sim")=0,"",ROUND(SUMIFS(FRONTEIRA!$Y$2:$Y$2000,FRONTEIRA!$B$2:$B$2000,A361,FRONTEIRA!$AA$2:$AA$2000,"Sim"),1)))</f>
        <v/>
      </c>
      <c r="CB361" s="7" t="str">
        <f>IF(A361="","",IFERROR(INDEX(FRONTEIRA!$L:$L,MATCH(A361,FRONTEIRA!$B:$B,0)),""))</f>
        <v/>
      </c>
      <c r="CC361" s="7" t="str">
        <f>IF(A361="","",IF(COUNTIFS(OCORRENCIAS!$B$2:$B$2000,A361,OCORRENCIAS!$Z$2:$Z$2000,"Sim")&gt;0,"Sim","Não"))</f>
        <v/>
      </c>
      <c r="CD361" s="7" t="str">
        <f t="shared" si="95"/>
        <v/>
      </c>
      <c r="CE361" s="7"/>
      <c r="CF361" s="7" t="str">
        <f t="shared" ca="1" si="96"/>
        <v xml:space="preserve">Motorista GR; Motorista seguradora; Veículo GR; Checklist; Espelhamento; SMP; Averbação; </v>
      </c>
      <c r="CG361" s="7" t="str">
        <f t="shared" si="97"/>
        <v/>
      </c>
      <c r="CH361" s="7" t="str">
        <f t="shared" si="98"/>
        <v/>
      </c>
      <c r="CI361" s="7" t="str">
        <f t="shared" si="99"/>
        <v>Não</v>
      </c>
      <c r="CJ361" s="7" t="str">
        <f t="shared" si="100"/>
        <v/>
      </c>
      <c r="CK361" s="7"/>
      <c r="CL361" s="7"/>
      <c r="CM361" s="7"/>
      <c r="CN361" s="12"/>
      <c r="CO361" s="7"/>
      <c r="CP361" s="7" t="str">
        <f t="shared" ca="1" si="101"/>
        <v/>
      </c>
    </row>
    <row r="362" spans="1:94" x14ac:dyDescent="0.25">
      <c r="A362" s="7"/>
      <c r="B362" s="12"/>
      <c r="C362" s="7"/>
      <c r="D362" s="7"/>
      <c r="E362" s="7"/>
      <c r="F362" s="7" t="str">
        <f>IF(C362="","",IFERROR(INDEX(VEICULOS!$C:$C,MATCH(C362,VEICULOS!$A:$A,0)),"?")&amp;IF(D362="",""," + "&amp;IFERROR(INDEX(VEICULOS!$C:$C,MATCH(D362,VEICULOS!$A:$A,0)),"?"))&amp;IF(E362="",""," + "&amp;IFERROR(INDEX(VEICULOS!$C:$C,MATCH(E362,VEICULOS!$A:$A,0)),"?")))</f>
        <v/>
      </c>
      <c r="G362" s="7" t="str">
        <f>IF(C362="","",IFERROR(INDEX(VEICULOS!$I:$I,MATCH(C362,VEICULOS!$A:$A,0)),"Não cadastrado"))</f>
        <v/>
      </c>
      <c r="H362" s="7"/>
      <c r="I362" s="7" t="str">
        <f>IF(H362="","",IFERROR(INDEX(MOTORISTAS!$B:$B,MATCH(H362,MOTORISTAS!$A:$A,0)),"Não cadastrado"))</f>
        <v/>
      </c>
      <c r="J362" s="7"/>
      <c r="K362" s="7"/>
      <c r="L362" s="7" t="str">
        <f>IF(K362="","",IFERROR(INDEX(MOTORISTAS!$B:$B,MATCH(K362,MOTORISTAS!$A:$A,0)),"Não cadastrado"))</f>
        <v/>
      </c>
      <c r="M362" s="7" t="str">
        <f>IF(H362="","",IFERROR(INDEX(MOTORISTAS!$AA:$AA,MATCH(H362,MOTORISTAS!$A:$A,0)),"Não cadastrado"))</f>
        <v/>
      </c>
      <c r="N362" s="7" t="str">
        <f>IF(H362="","",IF(COUNTIFS(CONSULTAS!$C$2:$C$2000,H362,CONSULTAS!$E$2:$E$2000,"GR",CONSULTAS!$S$2:$S$2000,"Sim")&gt;0,"Sim","Não"))</f>
        <v/>
      </c>
      <c r="O362" s="7" t="str">
        <f>IF(H362="","",IFERROR(INDEX(CONSULTAS!$L:$L,MATCH(H362&amp;"#GR",CONSULTAS!$T:$T,0)),"—"))</f>
        <v/>
      </c>
      <c r="P362" s="13" t="str">
        <f>IF(H362="","",IFERROR(INDEX(CONSULTAS!$Q:$Q,MATCH(H362&amp;"#GR",CONSULTAS!$T:$T,0)),""))</f>
        <v/>
      </c>
      <c r="Q362" s="7" t="str">
        <f>IF(H362="","",IF(COUNTIFS(CONSULTAS!$C$2:$C$2000,H362,CONSULTAS!$E$2:$E$2000,"Seguradora",CONSULTAS!$S$2:$S$2000,"Sim")&gt;0,"Sim","Não"))</f>
        <v/>
      </c>
      <c r="R362" s="7" t="str">
        <f>IF(H362="","",IFERROR(INDEX(CONSULTAS!$L:$L,MATCH(H362&amp;"#Seguradora",CONSULTAS!$T:$T,0)),"—"))</f>
        <v/>
      </c>
      <c r="S362" s="13" t="str">
        <f>IF(H362="","",IFERROR(INDEX(CONSULTAS!$Q:$Q,MATCH(H362&amp;"#Seguradora",CONSULTAS!$T:$T,0)),""))</f>
        <v/>
      </c>
      <c r="T362" s="10" t="str">
        <f>IF(H362="","",IFERROR(INDEX(CONSULTAS!$N:$N,MATCH(H362&amp;"#GR",CONSULTAS!$T:$T,0)),""))</f>
        <v/>
      </c>
      <c r="U362" s="7" t="str">
        <f>IF(K362="","N/A",IF(AND(COUNTIFS(CONSULTAS!$C$2:$C$2000,K362,CONSULTAS!$E$2:$E$2000,"GR",CONSULTAS!$S$2:$S$2000,"Sim")&gt;0,COUNTIFS(CONSULTAS!$C$2:$C$2000,K362,CONSULTAS!$E$2:$E$2000,"Seguradora",CONSULTAS!$S$2:$S$2000,"Sim")&gt;0),"Sim","Não"))</f>
        <v>N/A</v>
      </c>
      <c r="V362" s="7" t="str">
        <f>IF(C362="","",IFERROR(INDEX(VEICULOS!$X:$X,MATCH(C362,VEICULOS!$A:$A,0)),"Não"))</f>
        <v/>
      </c>
      <c r="W362" s="7"/>
      <c r="X362" s="7"/>
      <c r="Y362" s="7"/>
      <c r="Z362" s="10"/>
      <c r="AA362" s="7"/>
      <c r="AB362" s="10" t="str">
        <f t="shared" si="85"/>
        <v/>
      </c>
      <c r="AC362" s="7">
        <f>IF(OR(Y362="",AB362=""),0,SUMPRODUCT((PGR_REGRAS!$C$2:$C$61=Y362)*(PGR_REGRAS!$D$2:$D$61&lt;=AB362)*(PGR_REGRAS!$E$2:$E$61&gt;=AB362)*(PGR_REGRAS!$C$2:$C$61&lt;&gt;"")*ROW(PGR_REGRAS!$C$2:$C$61)))</f>
        <v>0</v>
      </c>
      <c r="AD362" s="7" t="str">
        <f>IF(AC362=0,IF(Y362="","","Sem regra - consultar seguradora"),INDEX(PGR_REGRAS!$A:$A,AC362))</f>
        <v/>
      </c>
      <c r="AE362" s="7" t="str">
        <f>IF(AC362=0,"",INDEX(PGR_REGRAS!$T:$T,AC362))</f>
        <v/>
      </c>
      <c r="AF362" s="7" t="str">
        <f>IF(AC362=0,"",INDEX(PGR_REGRAS!$I:$I,AC362))</f>
        <v/>
      </c>
      <c r="AG362" s="7" t="str">
        <f>IF(AC362=0,"",INDEX(PGR_REGRAS!$K:$K,AC362))</f>
        <v/>
      </c>
      <c r="AH362" s="7" t="str">
        <f t="shared" si="86"/>
        <v/>
      </c>
      <c r="AI362" s="7"/>
      <c r="AJ362" s="7"/>
      <c r="AK362" s="7"/>
      <c r="AL362" s="7"/>
      <c r="AM362" s="7"/>
      <c r="AN362" s="7"/>
      <c r="AO362" s="13"/>
      <c r="AP362" s="12"/>
      <c r="AQ362" s="12"/>
      <c r="AR362" s="7" t="str">
        <f>IF(C362="","",IFERROR(INDEX(RASTREADORES!$F:$F,MATCH(C362&amp;"#Principal",RASTREADORES!$Y:$Y,0))&amp;" ("&amp;INDEX(RASTREADORES!$G:$G,MATCH(C362&amp;"#Principal",RASTREADORES!$Y:$Y,0))&amp;")","Sem rastreador principal"))</f>
        <v/>
      </c>
      <c r="AS362" s="7" t="str">
        <f>IF(C362="","",IFERROR(INDEX(RASTREADORES!$H:$H,MATCH(C362&amp;"#Principal",RASTREADORES!$Y:$Y,0)),"—"))</f>
        <v/>
      </c>
      <c r="AT362" s="7" t="str">
        <f>IF(C362="","",IFERROR(INDEX(RASTREADORES!$A:$A,MATCH(C362&amp;"#Redundante",RASTREADORES!$Y:$Y,0)),IFERROR(INDEX(RASTREADORES!$A:$A,MATCH(C362&amp;"#Isca retornável",RASTREADORES!$Y:$Y,0)),IFERROR(INDEX(RASTREADORES!$A:$A,MATCH(C362&amp;"#Isca descartável",RASTREADORES!$Y:$Y,0)),"Nenhum"))))</f>
        <v/>
      </c>
      <c r="AU362" s="7" t="str">
        <f>IF(C362="","",IFERROR(INDEX(RASTREADORES!$L:$L,MATCH(C362&amp;"#Principal",RASTREADORES!$Y:$Y,0)),""))</f>
        <v/>
      </c>
      <c r="AV362" s="7" t="str">
        <f>IF(C362="","",IF(COUNTIFS(ESPELHAMENTOS!$B$2:$B$2000,C362,ESPELHAMENTOS!$O$2:$O$2000,"Sim")&gt;0,"Sim","Não"))</f>
        <v/>
      </c>
      <c r="AW362" s="7" t="str">
        <f>IF(C362="","",COUNTIFS(ESPELHAMENTOS!$B$2:$B$2000,C362,ESPELHAMENTOS!$O$2:$O$2000,"Sim"))</f>
        <v/>
      </c>
      <c r="AX362" s="7" t="str">
        <f>IF(C362="","",IF(COUNTIFS(ESPELHAMENTOS!$B$2:$B$2000,C362,ESPELHAMENTOS!$O$2:$O$2000,"Sim",ESPELHAMENTOS!$E$2:$E$2000,"GR transportadora")&gt;0,"Sim","Não"))</f>
        <v/>
      </c>
      <c r="AY362" s="7" t="str">
        <f>IF(OR(AQ362="",C362=""),"",IFERROR(ROUND((AQ362-SUMPRODUCT(MIN((ESPELHAMENTOS!$C$2:$C$2000=A362)*ESPELHAMENTOS!$H$2:$H$2000+(ESPELHAMENTOS!$C$2:$C$2000&lt;&gt;A362)*99999)))*24,1),""))</f>
        <v/>
      </c>
      <c r="AZ362" s="7" t="str">
        <f ca="1">IF(C362="","",IF(COUNTIFS(CHECKLISTS!$B$2:$B$2000,C362,CHECKLISTS!$AH$2:$AH$2000,"Válido",CHECKLISTS!$AG$2:$AG$2000,"&gt;="&amp;INT(IF(AO362="",TODAY(),AO362)))+COUNTIFS(CHECKLISTS!$B$2:$B$2000,C362,CHECKLISTS!$AH$2:$AH$2000,"Vence &lt;=7d",CHECKLISTS!$AG$2:$AG$2000,"&gt;="&amp;INT(IF(AO362="",TODAY(),AO362)))&gt;0,"Sim","Não"))</f>
        <v/>
      </c>
      <c r="BA362" s="13" t="str">
        <f>IF(C362="","",IF(COUNTIFS(CHECKLISTS!$B$2:$B$2000,C362,CHECKLISTS!$AF$2:$AF$2000,"Aprovado")=0,"",SUMPRODUCT(MAX((CHECKLISTS!$B$2:$B$2000=C362)*CHECKLISTS!$AG$2:$AG$2000))))</f>
        <v/>
      </c>
      <c r="BB362" s="7" t="str">
        <f>IF(A362="","",IF(COUNTIFS(SMP!$B$2:$B$2000,A362,SMP!$I$2:$I$2000,"Liberada")+COUNTIFS(SMP!$B$2:$B$2000,A362,SMP!$I$2:$I$2000,"Em andamento")+COUNTIFS(SMP!$B$2:$B$2000,A362,SMP!$I$2:$I$2000,"Finalizada")&gt;0,"Sim","Não"))</f>
        <v/>
      </c>
      <c r="BC362" s="7" t="str">
        <f>IF(A362="","",IFERROR(INDEX(SMP!$A:$A,MATCH(A362,SMP!$B:$B,0)),"—"))</f>
        <v/>
      </c>
      <c r="BD362" s="7" t="str">
        <f>IF(A362="","",IFERROR(INDEX(SMP!$I:$I,MATCH(A362,SMP!$B:$B,0)),"Não aberta"))</f>
        <v/>
      </c>
      <c r="BE362" s="7" t="str">
        <f>IF(A362="","",IFERROR(INDEX(SMP!$D:$D,MATCH(A362,SMP!$B:$B,0)),""))</f>
        <v/>
      </c>
      <c r="BF362" s="7" t="str">
        <f>IF(A362="","",IF(COUNTIFS(AVERBACOES!$B$2:$B$2000,A362,AVERBACOES!$Q$2:$Q$2000,"Averbado completo")+COUNTIFS(AVERBACOES!$B$2:$B$2000,A362,AVERBACOES!$Q$2:$Q$2000,"Averbado CRT")+COUNTIFS(AVERBACOES!$B$2:$B$2000,A362,AVERBACOES!$Q$2:$Q$2000,"Averbado CT-e")+COUNTIFS(AVERBACOES!$B$2:$B$2000,A362,AVERBACOES!$Q$2:$Q$2000,"Averbado MDF-e")+COUNTIFS(AVERBACOES!$B$2:$B$2000,A362,AVERBACOES!$Q$2:$Q$2000,"Averbado pelo embarcador")&gt;0,"Sim","Não"))</f>
        <v/>
      </c>
      <c r="BG362" s="7" t="str">
        <f>IF(A362="","",IFERROR(INDEX(AVERBACOES!$L:$L,MATCH(A362,AVERBACOES!$B:$B,0)),"—"))</f>
        <v/>
      </c>
      <c r="BH362" s="7"/>
      <c r="BI362" s="7"/>
      <c r="BJ362" s="7"/>
      <c r="BK362" s="7"/>
      <c r="BL362" s="7"/>
      <c r="BM362" s="7">
        <f t="shared" si="87"/>
        <v>0</v>
      </c>
      <c r="BN362" s="7" t="str">
        <f t="shared" si="88"/>
        <v/>
      </c>
      <c r="BO362" s="7" t="str">
        <f t="shared" si="89"/>
        <v/>
      </c>
      <c r="BP362" s="7" t="str">
        <f t="shared" si="90"/>
        <v/>
      </c>
      <c r="BQ362" s="7" t="str">
        <f t="shared" si="91"/>
        <v/>
      </c>
      <c r="BR362" s="12"/>
      <c r="BS362" s="7" t="str">
        <f t="shared" si="92"/>
        <v/>
      </c>
      <c r="BT362" s="7" t="str">
        <f>IF(C362="","",IF(BV362=0,"Sem posição registrada",IFERROR(INDEX(POSICOES!$E:$E,MATCH(C362&amp;"#"&amp;ROUND(BV362*1440,0),POSICOES!$R:$R,0)),"?")))</f>
        <v/>
      </c>
      <c r="BU362" s="7" t="str">
        <f>IF(OR(C362="",BV362=0),"",IFERROR(INDEX(POSICOES!$F:$F,MATCH(C362&amp;"#"&amp;ROUND(BV362*1440,0),POSICOES!$R:$R,0))&amp;"/"&amp;INDEX(POSICOES!$G:$G,MATCH(C362&amp;"#"&amp;ROUND(BV362*1440,0),POSICOES!$R:$R,0))&amp;" - "&amp;INDEX(POSICOES!$H:$H,MATCH(C362&amp;"#"&amp;ROUND(BV362*1440,0),POSICOES!$R:$R,0)),""))</f>
        <v/>
      </c>
      <c r="BV362" s="14">
        <f>IF(C362="",0,SUMPRODUCT(MAX((POSICOES!$C$2:$C$3000=C362)*POSICOES!$B$2:$B$3000)))</f>
        <v>0</v>
      </c>
      <c r="BW362" s="7" t="str">
        <f t="shared" ca="1" si="93"/>
        <v/>
      </c>
      <c r="BX362" s="7" t="str">
        <f t="shared" ca="1" si="94"/>
        <v/>
      </c>
      <c r="BY362" s="12"/>
      <c r="BZ362" s="12"/>
      <c r="CA362" s="7" t="str">
        <f>IF(A362="","",IF(COUNTIFS(FRONTEIRA!$B$2:$B$2000,A362,FRONTEIRA!$AA$2:$AA$2000,"Sim")=0,"",ROUND(SUMIFS(FRONTEIRA!$Y$2:$Y$2000,FRONTEIRA!$B$2:$B$2000,A362,FRONTEIRA!$AA$2:$AA$2000,"Sim"),1)))</f>
        <v/>
      </c>
      <c r="CB362" s="7" t="str">
        <f>IF(A362="","",IFERROR(INDEX(FRONTEIRA!$L:$L,MATCH(A362,FRONTEIRA!$B:$B,0)),""))</f>
        <v/>
      </c>
      <c r="CC362" s="7" t="str">
        <f>IF(A362="","",IF(COUNTIFS(OCORRENCIAS!$B$2:$B$2000,A362,OCORRENCIAS!$Z$2:$Z$2000,"Sim")&gt;0,"Sim","Não"))</f>
        <v/>
      </c>
      <c r="CD362" s="7" t="str">
        <f t="shared" si="95"/>
        <v/>
      </c>
      <c r="CE362" s="7"/>
      <c r="CF362" s="7" t="str">
        <f t="shared" ca="1" si="96"/>
        <v xml:space="preserve">Motorista GR; Motorista seguradora; Veículo GR; Checklist; Espelhamento; SMP; Averbação; </v>
      </c>
      <c r="CG362" s="7" t="str">
        <f t="shared" si="97"/>
        <v/>
      </c>
      <c r="CH362" s="7" t="str">
        <f t="shared" si="98"/>
        <v/>
      </c>
      <c r="CI362" s="7" t="str">
        <f t="shared" si="99"/>
        <v>Não</v>
      </c>
      <c r="CJ362" s="7" t="str">
        <f t="shared" si="100"/>
        <v/>
      </c>
      <c r="CK362" s="7"/>
      <c r="CL362" s="7"/>
      <c r="CM362" s="7"/>
      <c r="CN362" s="12"/>
      <c r="CO362" s="7"/>
      <c r="CP362" s="7" t="str">
        <f t="shared" ca="1" si="101"/>
        <v/>
      </c>
    </row>
    <row r="363" spans="1:94" x14ac:dyDescent="0.25">
      <c r="A363" s="7"/>
      <c r="B363" s="12"/>
      <c r="C363" s="7"/>
      <c r="D363" s="7"/>
      <c r="E363" s="7"/>
      <c r="F363" s="7" t="str">
        <f>IF(C363="","",IFERROR(INDEX(VEICULOS!$C:$C,MATCH(C363,VEICULOS!$A:$A,0)),"?")&amp;IF(D363="",""," + "&amp;IFERROR(INDEX(VEICULOS!$C:$C,MATCH(D363,VEICULOS!$A:$A,0)),"?"))&amp;IF(E363="",""," + "&amp;IFERROR(INDEX(VEICULOS!$C:$C,MATCH(E363,VEICULOS!$A:$A,0)),"?")))</f>
        <v/>
      </c>
      <c r="G363" s="7" t="str">
        <f>IF(C363="","",IFERROR(INDEX(VEICULOS!$I:$I,MATCH(C363,VEICULOS!$A:$A,0)),"Não cadastrado"))</f>
        <v/>
      </c>
      <c r="H363" s="7"/>
      <c r="I363" s="7" t="str">
        <f>IF(H363="","",IFERROR(INDEX(MOTORISTAS!$B:$B,MATCH(H363,MOTORISTAS!$A:$A,0)),"Não cadastrado"))</f>
        <v/>
      </c>
      <c r="J363" s="7"/>
      <c r="K363" s="7"/>
      <c r="L363" s="7" t="str">
        <f>IF(K363="","",IFERROR(INDEX(MOTORISTAS!$B:$B,MATCH(K363,MOTORISTAS!$A:$A,0)),"Não cadastrado"))</f>
        <v/>
      </c>
      <c r="M363" s="7" t="str">
        <f>IF(H363="","",IFERROR(INDEX(MOTORISTAS!$AA:$AA,MATCH(H363,MOTORISTAS!$A:$A,0)),"Não cadastrado"))</f>
        <v/>
      </c>
      <c r="N363" s="7" t="str">
        <f>IF(H363="","",IF(COUNTIFS(CONSULTAS!$C$2:$C$2000,H363,CONSULTAS!$E$2:$E$2000,"GR",CONSULTAS!$S$2:$S$2000,"Sim")&gt;0,"Sim","Não"))</f>
        <v/>
      </c>
      <c r="O363" s="7" t="str">
        <f>IF(H363="","",IFERROR(INDEX(CONSULTAS!$L:$L,MATCH(H363&amp;"#GR",CONSULTAS!$T:$T,0)),"—"))</f>
        <v/>
      </c>
      <c r="P363" s="13" t="str">
        <f>IF(H363="","",IFERROR(INDEX(CONSULTAS!$Q:$Q,MATCH(H363&amp;"#GR",CONSULTAS!$T:$T,0)),""))</f>
        <v/>
      </c>
      <c r="Q363" s="7" t="str">
        <f>IF(H363="","",IF(COUNTIFS(CONSULTAS!$C$2:$C$2000,H363,CONSULTAS!$E$2:$E$2000,"Seguradora",CONSULTAS!$S$2:$S$2000,"Sim")&gt;0,"Sim","Não"))</f>
        <v/>
      </c>
      <c r="R363" s="7" t="str">
        <f>IF(H363="","",IFERROR(INDEX(CONSULTAS!$L:$L,MATCH(H363&amp;"#Seguradora",CONSULTAS!$T:$T,0)),"—"))</f>
        <v/>
      </c>
      <c r="S363" s="13" t="str">
        <f>IF(H363="","",IFERROR(INDEX(CONSULTAS!$Q:$Q,MATCH(H363&amp;"#Seguradora",CONSULTAS!$T:$T,0)),""))</f>
        <v/>
      </c>
      <c r="T363" s="10" t="str">
        <f>IF(H363="","",IFERROR(INDEX(CONSULTAS!$N:$N,MATCH(H363&amp;"#GR",CONSULTAS!$T:$T,0)),""))</f>
        <v/>
      </c>
      <c r="U363" s="7" t="str">
        <f>IF(K363="","N/A",IF(AND(COUNTIFS(CONSULTAS!$C$2:$C$2000,K363,CONSULTAS!$E$2:$E$2000,"GR",CONSULTAS!$S$2:$S$2000,"Sim")&gt;0,COUNTIFS(CONSULTAS!$C$2:$C$2000,K363,CONSULTAS!$E$2:$E$2000,"Seguradora",CONSULTAS!$S$2:$S$2000,"Sim")&gt;0),"Sim","Não"))</f>
        <v>N/A</v>
      </c>
      <c r="V363" s="7" t="str">
        <f>IF(C363="","",IFERROR(INDEX(VEICULOS!$X:$X,MATCH(C363,VEICULOS!$A:$A,0)),"Não"))</f>
        <v/>
      </c>
      <c r="W363" s="7"/>
      <c r="X363" s="7"/>
      <c r="Y363" s="7"/>
      <c r="Z363" s="10"/>
      <c r="AA363" s="7"/>
      <c r="AB363" s="10" t="str">
        <f t="shared" si="85"/>
        <v/>
      </c>
      <c r="AC363" s="7">
        <f>IF(OR(Y363="",AB363=""),0,SUMPRODUCT((PGR_REGRAS!$C$2:$C$61=Y363)*(PGR_REGRAS!$D$2:$D$61&lt;=AB363)*(PGR_REGRAS!$E$2:$E$61&gt;=AB363)*(PGR_REGRAS!$C$2:$C$61&lt;&gt;"")*ROW(PGR_REGRAS!$C$2:$C$61)))</f>
        <v>0</v>
      </c>
      <c r="AD363" s="7" t="str">
        <f>IF(AC363=0,IF(Y363="","","Sem regra - consultar seguradora"),INDEX(PGR_REGRAS!$A:$A,AC363))</f>
        <v/>
      </c>
      <c r="AE363" s="7" t="str">
        <f>IF(AC363=0,"",INDEX(PGR_REGRAS!$T:$T,AC363))</f>
        <v/>
      </c>
      <c r="AF363" s="7" t="str">
        <f>IF(AC363=0,"",INDEX(PGR_REGRAS!$I:$I,AC363))</f>
        <v/>
      </c>
      <c r="AG363" s="7" t="str">
        <f>IF(AC363=0,"",INDEX(PGR_REGRAS!$K:$K,AC363))</f>
        <v/>
      </c>
      <c r="AH363" s="7" t="str">
        <f t="shared" si="86"/>
        <v/>
      </c>
      <c r="AI363" s="7"/>
      <c r="AJ363" s="7"/>
      <c r="AK363" s="7"/>
      <c r="AL363" s="7"/>
      <c r="AM363" s="7"/>
      <c r="AN363" s="7"/>
      <c r="AO363" s="13"/>
      <c r="AP363" s="12"/>
      <c r="AQ363" s="12"/>
      <c r="AR363" s="7" t="str">
        <f>IF(C363="","",IFERROR(INDEX(RASTREADORES!$F:$F,MATCH(C363&amp;"#Principal",RASTREADORES!$Y:$Y,0))&amp;" ("&amp;INDEX(RASTREADORES!$G:$G,MATCH(C363&amp;"#Principal",RASTREADORES!$Y:$Y,0))&amp;")","Sem rastreador principal"))</f>
        <v/>
      </c>
      <c r="AS363" s="7" t="str">
        <f>IF(C363="","",IFERROR(INDEX(RASTREADORES!$H:$H,MATCH(C363&amp;"#Principal",RASTREADORES!$Y:$Y,0)),"—"))</f>
        <v/>
      </c>
      <c r="AT363" s="7" t="str">
        <f>IF(C363="","",IFERROR(INDEX(RASTREADORES!$A:$A,MATCH(C363&amp;"#Redundante",RASTREADORES!$Y:$Y,0)),IFERROR(INDEX(RASTREADORES!$A:$A,MATCH(C363&amp;"#Isca retornável",RASTREADORES!$Y:$Y,0)),IFERROR(INDEX(RASTREADORES!$A:$A,MATCH(C363&amp;"#Isca descartável",RASTREADORES!$Y:$Y,0)),"Nenhum"))))</f>
        <v/>
      </c>
      <c r="AU363" s="7" t="str">
        <f>IF(C363="","",IFERROR(INDEX(RASTREADORES!$L:$L,MATCH(C363&amp;"#Principal",RASTREADORES!$Y:$Y,0)),""))</f>
        <v/>
      </c>
      <c r="AV363" s="7" t="str">
        <f>IF(C363="","",IF(COUNTIFS(ESPELHAMENTOS!$B$2:$B$2000,C363,ESPELHAMENTOS!$O$2:$O$2000,"Sim")&gt;0,"Sim","Não"))</f>
        <v/>
      </c>
      <c r="AW363" s="7" t="str">
        <f>IF(C363="","",COUNTIFS(ESPELHAMENTOS!$B$2:$B$2000,C363,ESPELHAMENTOS!$O$2:$O$2000,"Sim"))</f>
        <v/>
      </c>
      <c r="AX363" s="7" t="str">
        <f>IF(C363="","",IF(COUNTIFS(ESPELHAMENTOS!$B$2:$B$2000,C363,ESPELHAMENTOS!$O$2:$O$2000,"Sim",ESPELHAMENTOS!$E$2:$E$2000,"GR transportadora")&gt;0,"Sim","Não"))</f>
        <v/>
      </c>
      <c r="AY363" s="7" t="str">
        <f>IF(OR(AQ363="",C363=""),"",IFERROR(ROUND((AQ363-SUMPRODUCT(MIN((ESPELHAMENTOS!$C$2:$C$2000=A363)*ESPELHAMENTOS!$H$2:$H$2000+(ESPELHAMENTOS!$C$2:$C$2000&lt;&gt;A363)*99999)))*24,1),""))</f>
        <v/>
      </c>
      <c r="AZ363" s="7" t="str">
        <f ca="1">IF(C363="","",IF(COUNTIFS(CHECKLISTS!$B$2:$B$2000,C363,CHECKLISTS!$AH$2:$AH$2000,"Válido",CHECKLISTS!$AG$2:$AG$2000,"&gt;="&amp;INT(IF(AO363="",TODAY(),AO363)))+COUNTIFS(CHECKLISTS!$B$2:$B$2000,C363,CHECKLISTS!$AH$2:$AH$2000,"Vence &lt;=7d",CHECKLISTS!$AG$2:$AG$2000,"&gt;="&amp;INT(IF(AO363="",TODAY(),AO363)))&gt;0,"Sim","Não"))</f>
        <v/>
      </c>
      <c r="BA363" s="13" t="str">
        <f>IF(C363="","",IF(COUNTIFS(CHECKLISTS!$B$2:$B$2000,C363,CHECKLISTS!$AF$2:$AF$2000,"Aprovado")=0,"",SUMPRODUCT(MAX((CHECKLISTS!$B$2:$B$2000=C363)*CHECKLISTS!$AG$2:$AG$2000))))</f>
        <v/>
      </c>
      <c r="BB363" s="7" t="str">
        <f>IF(A363="","",IF(COUNTIFS(SMP!$B$2:$B$2000,A363,SMP!$I$2:$I$2000,"Liberada")+COUNTIFS(SMP!$B$2:$B$2000,A363,SMP!$I$2:$I$2000,"Em andamento")+COUNTIFS(SMP!$B$2:$B$2000,A363,SMP!$I$2:$I$2000,"Finalizada")&gt;0,"Sim","Não"))</f>
        <v/>
      </c>
      <c r="BC363" s="7" t="str">
        <f>IF(A363="","",IFERROR(INDEX(SMP!$A:$A,MATCH(A363,SMP!$B:$B,0)),"—"))</f>
        <v/>
      </c>
      <c r="BD363" s="7" t="str">
        <f>IF(A363="","",IFERROR(INDEX(SMP!$I:$I,MATCH(A363,SMP!$B:$B,0)),"Não aberta"))</f>
        <v/>
      </c>
      <c r="BE363" s="7" t="str">
        <f>IF(A363="","",IFERROR(INDEX(SMP!$D:$D,MATCH(A363,SMP!$B:$B,0)),""))</f>
        <v/>
      </c>
      <c r="BF363" s="7" t="str">
        <f>IF(A363="","",IF(COUNTIFS(AVERBACOES!$B$2:$B$2000,A363,AVERBACOES!$Q$2:$Q$2000,"Averbado completo")+COUNTIFS(AVERBACOES!$B$2:$B$2000,A363,AVERBACOES!$Q$2:$Q$2000,"Averbado CRT")+COUNTIFS(AVERBACOES!$B$2:$B$2000,A363,AVERBACOES!$Q$2:$Q$2000,"Averbado CT-e")+COUNTIFS(AVERBACOES!$B$2:$B$2000,A363,AVERBACOES!$Q$2:$Q$2000,"Averbado MDF-e")+COUNTIFS(AVERBACOES!$B$2:$B$2000,A363,AVERBACOES!$Q$2:$Q$2000,"Averbado pelo embarcador")&gt;0,"Sim","Não"))</f>
        <v/>
      </c>
      <c r="BG363" s="7" t="str">
        <f>IF(A363="","",IFERROR(INDEX(AVERBACOES!$L:$L,MATCH(A363,AVERBACOES!$B:$B,0)),"—"))</f>
        <v/>
      </c>
      <c r="BH363" s="7"/>
      <c r="BI363" s="7"/>
      <c r="BJ363" s="7"/>
      <c r="BK363" s="7"/>
      <c r="BL363" s="7"/>
      <c r="BM363" s="7">
        <f t="shared" si="87"/>
        <v>0</v>
      </c>
      <c r="BN363" s="7" t="str">
        <f t="shared" si="88"/>
        <v/>
      </c>
      <c r="BO363" s="7" t="str">
        <f t="shared" si="89"/>
        <v/>
      </c>
      <c r="BP363" s="7" t="str">
        <f t="shared" si="90"/>
        <v/>
      </c>
      <c r="BQ363" s="7" t="str">
        <f t="shared" si="91"/>
        <v/>
      </c>
      <c r="BR363" s="12"/>
      <c r="BS363" s="7" t="str">
        <f t="shared" si="92"/>
        <v/>
      </c>
      <c r="BT363" s="7" t="str">
        <f>IF(C363="","",IF(BV363=0,"Sem posição registrada",IFERROR(INDEX(POSICOES!$E:$E,MATCH(C363&amp;"#"&amp;ROUND(BV363*1440,0),POSICOES!$R:$R,0)),"?")))</f>
        <v/>
      </c>
      <c r="BU363" s="7" t="str">
        <f>IF(OR(C363="",BV363=0),"",IFERROR(INDEX(POSICOES!$F:$F,MATCH(C363&amp;"#"&amp;ROUND(BV363*1440,0),POSICOES!$R:$R,0))&amp;"/"&amp;INDEX(POSICOES!$G:$G,MATCH(C363&amp;"#"&amp;ROUND(BV363*1440,0),POSICOES!$R:$R,0))&amp;" - "&amp;INDEX(POSICOES!$H:$H,MATCH(C363&amp;"#"&amp;ROUND(BV363*1440,0),POSICOES!$R:$R,0)),""))</f>
        <v/>
      </c>
      <c r="BV363" s="14">
        <f>IF(C363="",0,SUMPRODUCT(MAX((POSICOES!$C$2:$C$3000=C363)*POSICOES!$B$2:$B$3000)))</f>
        <v>0</v>
      </c>
      <c r="BW363" s="7" t="str">
        <f t="shared" ca="1" si="93"/>
        <v/>
      </c>
      <c r="BX363" s="7" t="str">
        <f t="shared" ca="1" si="94"/>
        <v/>
      </c>
      <c r="BY363" s="12"/>
      <c r="BZ363" s="12"/>
      <c r="CA363" s="7" t="str">
        <f>IF(A363="","",IF(COUNTIFS(FRONTEIRA!$B$2:$B$2000,A363,FRONTEIRA!$AA$2:$AA$2000,"Sim")=0,"",ROUND(SUMIFS(FRONTEIRA!$Y$2:$Y$2000,FRONTEIRA!$B$2:$B$2000,A363,FRONTEIRA!$AA$2:$AA$2000,"Sim"),1)))</f>
        <v/>
      </c>
      <c r="CB363" s="7" t="str">
        <f>IF(A363="","",IFERROR(INDEX(FRONTEIRA!$L:$L,MATCH(A363,FRONTEIRA!$B:$B,0)),""))</f>
        <v/>
      </c>
      <c r="CC363" s="7" t="str">
        <f>IF(A363="","",IF(COUNTIFS(OCORRENCIAS!$B$2:$B$2000,A363,OCORRENCIAS!$Z$2:$Z$2000,"Sim")&gt;0,"Sim","Não"))</f>
        <v/>
      </c>
      <c r="CD363" s="7" t="str">
        <f t="shared" si="95"/>
        <v/>
      </c>
      <c r="CE363" s="7"/>
      <c r="CF363" s="7" t="str">
        <f t="shared" ca="1" si="96"/>
        <v xml:space="preserve">Motorista GR; Motorista seguradora; Veículo GR; Checklist; Espelhamento; SMP; Averbação; </v>
      </c>
      <c r="CG363" s="7" t="str">
        <f t="shared" si="97"/>
        <v/>
      </c>
      <c r="CH363" s="7" t="str">
        <f t="shared" si="98"/>
        <v/>
      </c>
      <c r="CI363" s="7" t="str">
        <f t="shared" si="99"/>
        <v>Não</v>
      </c>
      <c r="CJ363" s="7" t="str">
        <f t="shared" si="100"/>
        <v/>
      </c>
      <c r="CK363" s="7"/>
      <c r="CL363" s="7"/>
      <c r="CM363" s="7"/>
      <c r="CN363" s="12"/>
      <c r="CO363" s="7"/>
      <c r="CP363" s="7" t="str">
        <f t="shared" ca="1" si="101"/>
        <v/>
      </c>
    </row>
    <row r="364" spans="1:94" x14ac:dyDescent="0.25">
      <c r="A364" s="7"/>
      <c r="B364" s="12"/>
      <c r="C364" s="7"/>
      <c r="D364" s="7"/>
      <c r="E364" s="7"/>
      <c r="F364" s="7" t="str">
        <f>IF(C364="","",IFERROR(INDEX(VEICULOS!$C:$C,MATCH(C364,VEICULOS!$A:$A,0)),"?")&amp;IF(D364="",""," + "&amp;IFERROR(INDEX(VEICULOS!$C:$C,MATCH(D364,VEICULOS!$A:$A,0)),"?"))&amp;IF(E364="",""," + "&amp;IFERROR(INDEX(VEICULOS!$C:$C,MATCH(E364,VEICULOS!$A:$A,0)),"?")))</f>
        <v/>
      </c>
      <c r="G364" s="7" t="str">
        <f>IF(C364="","",IFERROR(INDEX(VEICULOS!$I:$I,MATCH(C364,VEICULOS!$A:$A,0)),"Não cadastrado"))</f>
        <v/>
      </c>
      <c r="H364" s="7"/>
      <c r="I364" s="7" t="str">
        <f>IF(H364="","",IFERROR(INDEX(MOTORISTAS!$B:$B,MATCH(H364,MOTORISTAS!$A:$A,0)),"Não cadastrado"))</f>
        <v/>
      </c>
      <c r="J364" s="7"/>
      <c r="K364" s="7"/>
      <c r="L364" s="7" t="str">
        <f>IF(K364="","",IFERROR(INDEX(MOTORISTAS!$B:$B,MATCH(K364,MOTORISTAS!$A:$A,0)),"Não cadastrado"))</f>
        <v/>
      </c>
      <c r="M364" s="7" t="str">
        <f>IF(H364="","",IFERROR(INDEX(MOTORISTAS!$AA:$AA,MATCH(H364,MOTORISTAS!$A:$A,0)),"Não cadastrado"))</f>
        <v/>
      </c>
      <c r="N364" s="7" t="str">
        <f>IF(H364="","",IF(COUNTIFS(CONSULTAS!$C$2:$C$2000,H364,CONSULTAS!$E$2:$E$2000,"GR",CONSULTAS!$S$2:$S$2000,"Sim")&gt;0,"Sim","Não"))</f>
        <v/>
      </c>
      <c r="O364" s="7" t="str">
        <f>IF(H364="","",IFERROR(INDEX(CONSULTAS!$L:$L,MATCH(H364&amp;"#GR",CONSULTAS!$T:$T,0)),"—"))</f>
        <v/>
      </c>
      <c r="P364" s="13" t="str">
        <f>IF(H364="","",IFERROR(INDEX(CONSULTAS!$Q:$Q,MATCH(H364&amp;"#GR",CONSULTAS!$T:$T,0)),""))</f>
        <v/>
      </c>
      <c r="Q364" s="7" t="str">
        <f>IF(H364="","",IF(COUNTIFS(CONSULTAS!$C$2:$C$2000,H364,CONSULTAS!$E$2:$E$2000,"Seguradora",CONSULTAS!$S$2:$S$2000,"Sim")&gt;0,"Sim","Não"))</f>
        <v/>
      </c>
      <c r="R364" s="7" t="str">
        <f>IF(H364="","",IFERROR(INDEX(CONSULTAS!$L:$L,MATCH(H364&amp;"#Seguradora",CONSULTAS!$T:$T,0)),"—"))</f>
        <v/>
      </c>
      <c r="S364" s="13" t="str">
        <f>IF(H364="","",IFERROR(INDEX(CONSULTAS!$Q:$Q,MATCH(H364&amp;"#Seguradora",CONSULTAS!$T:$T,0)),""))</f>
        <v/>
      </c>
      <c r="T364" s="10" t="str">
        <f>IF(H364="","",IFERROR(INDEX(CONSULTAS!$N:$N,MATCH(H364&amp;"#GR",CONSULTAS!$T:$T,0)),""))</f>
        <v/>
      </c>
      <c r="U364" s="7" t="str">
        <f>IF(K364="","N/A",IF(AND(COUNTIFS(CONSULTAS!$C$2:$C$2000,K364,CONSULTAS!$E$2:$E$2000,"GR",CONSULTAS!$S$2:$S$2000,"Sim")&gt;0,COUNTIFS(CONSULTAS!$C$2:$C$2000,K364,CONSULTAS!$E$2:$E$2000,"Seguradora",CONSULTAS!$S$2:$S$2000,"Sim")&gt;0),"Sim","Não"))</f>
        <v>N/A</v>
      </c>
      <c r="V364" s="7" t="str">
        <f>IF(C364="","",IFERROR(INDEX(VEICULOS!$X:$X,MATCH(C364,VEICULOS!$A:$A,0)),"Não"))</f>
        <v/>
      </c>
      <c r="W364" s="7"/>
      <c r="X364" s="7"/>
      <c r="Y364" s="7"/>
      <c r="Z364" s="10"/>
      <c r="AA364" s="7"/>
      <c r="AB364" s="10" t="str">
        <f t="shared" si="85"/>
        <v/>
      </c>
      <c r="AC364" s="7">
        <f>IF(OR(Y364="",AB364=""),0,SUMPRODUCT((PGR_REGRAS!$C$2:$C$61=Y364)*(PGR_REGRAS!$D$2:$D$61&lt;=AB364)*(PGR_REGRAS!$E$2:$E$61&gt;=AB364)*(PGR_REGRAS!$C$2:$C$61&lt;&gt;"")*ROW(PGR_REGRAS!$C$2:$C$61)))</f>
        <v>0</v>
      </c>
      <c r="AD364" s="7" t="str">
        <f>IF(AC364=0,IF(Y364="","","Sem regra - consultar seguradora"),INDEX(PGR_REGRAS!$A:$A,AC364))</f>
        <v/>
      </c>
      <c r="AE364" s="7" t="str">
        <f>IF(AC364=0,"",INDEX(PGR_REGRAS!$T:$T,AC364))</f>
        <v/>
      </c>
      <c r="AF364" s="7" t="str">
        <f>IF(AC364=0,"",INDEX(PGR_REGRAS!$I:$I,AC364))</f>
        <v/>
      </c>
      <c r="AG364" s="7" t="str">
        <f>IF(AC364=0,"",INDEX(PGR_REGRAS!$K:$K,AC364))</f>
        <v/>
      </c>
      <c r="AH364" s="7" t="str">
        <f t="shared" si="86"/>
        <v/>
      </c>
      <c r="AI364" s="7"/>
      <c r="AJ364" s="7"/>
      <c r="AK364" s="7"/>
      <c r="AL364" s="7"/>
      <c r="AM364" s="7"/>
      <c r="AN364" s="7"/>
      <c r="AO364" s="13"/>
      <c r="AP364" s="12"/>
      <c r="AQ364" s="12"/>
      <c r="AR364" s="7" t="str">
        <f>IF(C364="","",IFERROR(INDEX(RASTREADORES!$F:$F,MATCH(C364&amp;"#Principal",RASTREADORES!$Y:$Y,0))&amp;" ("&amp;INDEX(RASTREADORES!$G:$G,MATCH(C364&amp;"#Principal",RASTREADORES!$Y:$Y,0))&amp;")","Sem rastreador principal"))</f>
        <v/>
      </c>
      <c r="AS364" s="7" t="str">
        <f>IF(C364="","",IFERROR(INDEX(RASTREADORES!$H:$H,MATCH(C364&amp;"#Principal",RASTREADORES!$Y:$Y,0)),"—"))</f>
        <v/>
      </c>
      <c r="AT364" s="7" t="str">
        <f>IF(C364="","",IFERROR(INDEX(RASTREADORES!$A:$A,MATCH(C364&amp;"#Redundante",RASTREADORES!$Y:$Y,0)),IFERROR(INDEX(RASTREADORES!$A:$A,MATCH(C364&amp;"#Isca retornável",RASTREADORES!$Y:$Y,0)),IFERROR(INDEX(RASTREADORES!$A:$A,MATCH(C364&amp;"#Isca descartável",RASTREADORES!$Y:$Y,0)),"Nenhum"))))</f>
        <v/>
      </c>
      <c r="AU364" s="7" t="str">
        <f>IF(C364="","",IFERROR(INDEX(RASTREADORES!$L:$L,MATCH(C364&amp;"#Principal",RASTREADORES!$Y:$Y,0)),""))</f>
        <v/>
      </c>
      <c r="AV364" s="7" t="str">
        <f>IF(C364="","",IF(COUNTIFS(ESPELHAMENTOS!$B$2:$B$2000,C364,ESPELHAMENTOS!$O$2:$O$2000,"Sim")&gt;0,"Sim","Não"))</f>
        <v/>
      </c>
      <c r="AW364" s="7" t="str">
        <f>IF(C364="","",COUNTIFS(ESPELHAMENTOS!$B$2:$B$2000,C364,ESPELHAMENTOS!$O$2:$O$2000,"Sim"))</f>
        <v/>
      </c>
      <c r="AX364" s="7" t="str">
        <f>IF(C364="","",IF(COUNTIFS(ESPELHAMENTOS!$B$2:$B$2000,C364,ESPELHAMENTOS!$O$2:$O$2000,"Sim",ESPELHAMENTOS!$E$2:$E$2000,"GR transportadora")&gt;0,"Sim","Não"))</f>
        <v/>
      </c>
      <c r="AY364" s="7" t="str">
        <f>IF(OR(AQ364="",C364=""),"",IFERROR(ROUND((AQ364-SUMPRODUCT(MIN((ESPELHAMENTOS!$C$2:$C$2000=A364)*ESPELHAMENTOS!$H$2:$H$2000+(ESPELHAMENTOS!$C$2:$C$2000&lt;&gt;A364)*99999)))*24,1),""))</f>
        <v/>
      </c>
      <c r="AZ364" s="7" t="str">
        <f ca="1">IF(C364="","",IF(COUNTIFS(CHECKLISTS!$B$2:$B$2000,C364,CHECKLISTS!$AH$2:$AH$2000,"Válido",CHECKLISTS!$AG$2:$AG$2000,"&gt;="&amp;INT(IF(AO364="",TODAY(),AO364)))+COUNTIFS(CHECKLISTS!$B$2:$B$2000,C364,CHECKLISTS!$AH$2:$AH$2000,"Vence &lt;=7d",CHECKLISTS!$AG$2:$AG$2000,"&gt;="&amp;INT(IF(AO364="",TODAY(),AO364)))&gt;0,"Sim","Não"))</f>
        <v/>
      </c>
      <c r="BA364" s="13" t="str">
        <f>IF(C364="","",IF(COUNTIFS(CHECKLISTS!$B$2:$B$2000,C364,CHECKLISTS!$AF$2:$AF$2000,"Aprovado")=0,"",SUMPRODUCT(MAX((CHECKLISTS!$B$2:$B$2000=C364)*CHECKLISTS!$AG$2:$AG$2000))))</f>
        <v/>
      </c>
      <c r="BB364" s="7" t="str">
        <f>IF(A364="","",IF(COUNTIFS(SMP!$B$2:$B$2000,A364,SMP!$I$2:$I$2000,"Liberada")+COUNTIFS(SMP!$B$2:$B$2000,A364,SMP!$I$2:$I$2000,"Em andamento")+COUNTIFS(SMP!$B$2:$B$2000,A364,SMP!$I$2:$I$2000,"Finalizada")&gt;0,"Sim","Não"))</f>
        <v/>
      </c>
      <c r="BC364" s="7" t="str">
        <f>IF(A364="","",IFERROR(INDEX(SMP!$A:$A,MATCH(A364,SMP!$B:$B,0)),"—"))</f>
        <v/>
      </c>
      <c r="BD364" s="7" t="str">
        <f>IF(A364="","",IFERROR(INDEX(SMP!$I:$I,MATCH(A364,SMP!$B:$B,0)),"Não aberta"))</f>
        <v/>
      </c>
      <c r="BE364" s="7" t="str">
        <f>IF(A364="","",IFERROR(INDEX(SMP!$D:$D,MATCH(A364,SMP!$B:$B,0)),""))</f>
        <v/>
      </c>
      <c r="BF364" s="7" t="str">
        <f>IF(A364="","",IF(COUNTIFS(AVERBACOES!$B$2:$B$2000,A364,AVERBACOES!$Q$2:$Q$2000,"Averbado completo")+COUNTIFS(AVERBACOES!$B$2:$B$2000,A364,AVERBACOES!$Q$2:$Q$2000,"Averbado CRT")+COUNTIFS(AVERBACOES!$B$2:$B$2000,A364,AVERBACOES!$Q$2:$Q$2000,"Averbado CT-e")+COUNTIFS(AVERBACOES!$B$2:$B$2000,A364,AVERBACOES!$Q$2:$Q$2000,"Averbado MDF-e")+COUNTIFS(AVERBACOES!$B$2:$B$2000,A364,AVERBACOES!$Q$2:$Q$2000,"Averbado pelo embarcador")&gt;0,"Sim","Não"))</f>
        <v/>
      </c>
      <c r="BG364" s="7" t="str">
        <f>IF(A364="","",IFERROR(INDEX(AVERBACOES!$L:$L,MATCH(A364,AVERBACOES!$B:$B,0)),"—"))</f>
        <v/>
      </c>
      <c r="BH364" s="7"/>
      <c r="BI364" s="7"/>
      <c r="BJ364" s="7"/>
      <c r="BK364" s="7"/>
      <c r="BL364" s="7"/>
      <c r="BM364" s="7">
        <f t="shared" si="87"/>
        <v>0</v>
      </c>
      <c r="BN364" s="7" t="str">
        <f t="shared" si="88"/>
        <v/>
      </c>
      <c r="BO364" s="7" t="str">
        <f t="shared" si="89"/>
        <v/>
      </c>
      <c r="BP364" s="7" t="str">
        <f t="shared" si="90"/>
        <v/>
      </c>
      <c r="BQ364" s="7" t="str">
        <f t="shared" si="91"/>
        <v/>
      </c>
      <c r="BR364" s="12"/>
      <c r="BS364" s="7" t="str">
        <f t="shared" si="92"/>
        <v/>
      </c>
      <c r="BT364" s="7" t="str">
        <f>IF(C364="","",IF(BV364=0,"Sem posição registrada",IFERROR(INDEX(POSICOES!$E:$E,MATCH(C364&amp;"#"&amp;ROUND(BV364*1440,0),POSICOES!$R:$R,0)),"?")))</f>
        <v/>
      </c>
      <c r="BU364" s="7" t="str">
        <f>IF(OR(C364="",BV364=0),"",IFERROR(INDEX(POSICOES!$F:$F,MATCH(C364&amp;"#"&amp;ROUND(BV364*1440,0),POSICOES!$R:$R,0))&amp;"/"&amp;INDEX(POSICOES!$G:$G,MATCH(C364&amp;"#"&amp;ROUND(BV364*1440,0),POSICOES!$R:$R,0))&amp;" - "&amp;INDEX(POSICOES!$H:$H,MATCH(C364&amp;"#"&amp;ROUND(BV364*1440,0),POSICOES!$R:$R,0)),""))</f>
        <v/>
      </c>
      <c r="BV364" s="14">
        <f>IF(C364="",0,SUMPRODUCT(MAX((POSICOES!$C$2:$C$3000=C364)*POSICOES!$B$2:$B$3000)))</f>
        <v>0</v>
      </c>
      <c r="BW364" s="7" t="str">
        <f t="shared" ca="1" si="93"/>
        <v/>
      </c>
      <c r="BX364" s="7" t="str">
        <f t="shared" ca="1" si="94"/>
        <v/>
      </c>
      <c r="BY364" s="12"/>
      <c r="BZ364" s="12"/>
      <c r="CA364" s="7" t="str">
        <f>IF(A364="","",IF(COUNTIFS(FRONTEIRA!$B$2:$B$2000,A364,FRONTEIRA!$AA$2:$AA$2000,"Sim")=0,"",ROUND(SUMIFS(FRONTEIRA!$Y$2:$Y$2000,FRONTEIRA!$B$2:$B$2000,A364,FRONTEIRA!$AA$2:$AA$2000,"Sim"),1)))</f>
        <v/>
      </c>
      <c r="CB364" s="7" t="str">
        <f>IF(A364="","",IFERROR(INDEX(FRONTEIRA!$L:$L,MATCH(A364,FRONTEIRA!$B:$B,0)),""))</f>
        <v/>
      </c>
      <c r="CC364" s="7" t="str">
        <f>IF(A364="","",IF(COUNTIFS(OCORRENCIAS!$B$2:$B$2000,A364,OCORRENCIAS!$Z$2:$Z$2000,"Sim")&gt;0,"Sim","Não"))</f>
        <v/>
      </c>
      <c r="CD364" s="7" t="str">
        <f t="shared" si="95"/>
        <v/>
      </c>
      <c r="CE364" s="7"/>
      <c r="CF364" s="7" t="str">
        <f t="shared" ca="1" si="96"/>
        <v xml:space="preserve">Motorista GR; Motorista seguradora; Veículo GR; Checklist; Espelhamento; SMP; Averbação; </v>
      </c>
      <c r="CG364" s="7" t="str">
        <f t="shared" si="97"/>
        <v/>
      </c>
      <c r="CH364" s="7" t="str">
        <f t="shared" si="98"/>
        <v/>
      </c>
      <c r="CI364" s="7" t="str">
        <f t="shared" si="99"/>
        <v>Não</v>
      </c>
      <c r="CJ364" s="7" t="str">
        <f t="shared" si="100"/>
        <v/>
      </c>
      <c r="CK364" s="7"/>
      <c r="CL364" s="7"/>
      <c r="CM364" s="7"/>
      <c r="CN364" s="12"/>
      <c r="CO364" s="7"/>
      <c r="CP364" s="7" t="str">
        <f t="shared" ca="1" si="101"/>
        <v/>
      </c>
    </row>
    <row r="365" spans="1:94" x14ac:dyDescent="0.25">
      <c r="A365" s="7"/>
      <c r="B365" s="12"/>
      <c r="C365" s="7"/>
      <c r="D365" s="7"/>
      <c r="E365" s="7"/>
      <c r="F365" s="7" t="str">
        <f>IF(C365="","",IFERROR(INDEX(VEICULOS!$C:$C,MATCH(C365,VEICULOS!$A:$A,0)),"?")&amp;IF(D365="",""," + "&amp;IFERROR(INDEX(VEICULOS!$C:$C,MATCH(D365,VEICULOS!$A:$A,0)),"?"))&amp;IF(E365="",""," + "&amp;IFERROR(INDEX(VEICULOS!$C:$C,MATCH(E365,VEICULOS!$A:$A,0)),"?")))</f>
        <v/>
      </c>
      <c r="G365" s="7" t="str">
        <f>IF(C365="","",IFERROR(INDEX(VEICULOS!$I:$I,MATCH(C365,VEICULOS!$A:$A,0)),"Não cadastrado"))</f>
        <v/>
      </c>
      <c r="H365" s="7"/>
      <c r="I365" s="7" t="str">
        <f>IF(H365="","",IFERROR(INDEX(MOTORISTAS!$B:$B,MATCH(H365,MOTORISTAS!$A:$A,0)),"Não cadastrado"))</f>
        <v/>
      </c>
      <c r="J365" s="7"/>
      <c r="K365" s="7"/>
      <c r="L365" s="7" t="str">
        <f>IF(K365="","",IFERROR(INDEX(MOTORISTAS!$B:$B,MATCH(K365,MOTORISTAS!$A:$A,0)),"Não cadastrado"))</f>
        <v/>
      </c>
      <c r="M365" s="7" t="str">
        <f>IF(H365="","",IFERROR(INDEX(MOTORISTAS!$AA:$AA,MATCH(H365,MOTORISTAS!$A:$A,0)),"Não cadastrado"))</f>
        <v/>
      </c>
      <c r="N365" s="7" t="str">
        <f>IF(H365="","",IF(COUNTIFS(CONSULTAS!$C$2:$C$2000,H365,CONSULTAS!$E$2:$E$2000,"GR",CONSULTAS!$S$2:$S$2000,"Sim")&gt;0,"Sim","Não"))</f>
        <v/>
      </c>
      <c r="O365" s="7" t="str">
        <f>IF(H365="","",IFERROR(INDEX(CONSULTAS!$L:$L,MATCH(H365&amp;"#GR",CONSULTAS!$T:$T,0)),"—"))</f>
        <v/>
      </c>
      <c r="P365" s="13" t="str">
        <f>IF(H365="","",IFERROR(INDEX(CONSULTAS!$Q:$Q,MATCH(H365&amp;"#GR",CONSULTAS!$T:$T,0)),""))</f>
        <v/>
      </c>
      <c r="Q365" s="7" t="str">
        <f>IF(H365="","",IF(COUNTIFS(CONSULTAS!$C$2:$C$2000,H365,CONSULTAS!$E$2:$E$2000,"Seguradora",CONSULTAS!$S$2:$S$2000,"Sim")&gt;0,"Sim","Não"))</f>
        <v/>
      </c>
      <c r="R365" s="7" t="str">
        <f>IF(H365="","",IFERROR(INDEX(CONSULTAS!$L:$L,MATCH(H365&amp;"#Seguradora",CONSULTAS!$T:$T,0)),"—"))</f>
        <v/>
      </c>
      <c r="S365" s="13" t="str">
        <f>IF(H365="","",IFERROR(INDEX(CONSULTAS!$Q:$Q,MATCH(H365&amp;"#Seguradora",CONSULTAS!$T:$T,0)),""))</f>
        <v/>
      </c>
      <c r="T365" s="10" t="str">
        <f>IF(H365="","",IFERROR(INDEX(CONSULTAS!$N:$N,MATCH(H365&amp;"#GR",CONSULTAS!$T:$T,0)),""))</f>
        <v/>
      </c>
      <c r="U365" s="7" t="str">
        <f>IF(K365="","N/A",IF(AND(COUNTIFS(CONSULTAS!$C$2:$C$2000,K365,CONSULTAS!$E$2:$E$2000,"GR",CONSULTAS!$S$2:$S$2000,"Sim")&gt;0,COUNTIFS(CONSULTAS!$C$2:$C$2000,K365,CONSULTAS!$E$2:$E$2000,"Seguradora",CONSULTAS!$S$2:$S$2000,"Sim")&gt;0),"Sim","Não"))</f>
        <v>N/A</v>
      </c>
      <c r="V365" s="7" t="str">
        <f>IF(C365="","",IFERROR(INDEX(VEICULOS!$X:$X,MATCH(C365,VEICULOS!$A:$A,0)),"Não"))</f>
        <v/>
      </c>
      <c r="W365" s="7"/>
      <c r="X365" s="7"/>
      <c r="Y365" s="7"/>
      <c r="Z365" s="10"/>
      <c r="AA365" s="7"/>
      <c r="AB365" s="10" t="str">
        <f t="shared" si="85"/>
        <v/>
      </c>
      <c r="AC365" s="7">
        <f>IF(OR(Y365="",AB365=""),0,SUMPRODUCT((PGR_REGRAS!$C$2:$C$61=Y365)*(PGR_REGRAS!$D$2:$D$61&lt;=AB365)*(PGR_REGRAS!$E$2:$E$61&gt;=AB365)*(PGR_REGRAS!$C$2:$C$61&lt;&gt;"")*ROW(PGR_REGRAS!$C$2:$C$61)))</f>
        <v>0</v>
      </c>
      <c r="AD365" s="7" t="str">
        <f>IF(AC365=0,IF(Y365="","","Sem regra - consultar seguradora"),INDEX(PGR_REGRAS!$A:$A,AC365))</f>
        <v/>
      </c>
      <c r="AE365" s="7" t="str">
        <f>IF(AC365=0,"",INDEX(PGR_REGRAS!$T:$T,AC365))</f>
        <v/>
      </c>
      <c r="AF365" s="7" t="str">
        <f>IF(AC365=0,"",INDEX(PGR_REGRAS!$I:$I,AC365))</f>
        <v/>
      </c>
      <c r="AG365" s="7" t="str">
        <f>IF(AC365=0,"",INDEX(PGR_REGRAS!$K:$K,AC365))</f>
        <v/>
      </c>
      <c r="AH365" s="7" t="str">
        <f t="shared" si="86"/>
        <v/>
      </c>
      <c r="AI365" s="7"/>
      <c r="AJ365" s="7"/>
      <c r="AK365" s="7"/>
      <c r="AL365" s="7"/>
      <c r="AM365" s="7"/>
      <c r="AN365" s="7"/>
      <c r="AO365" s="13"/>
      <c r="AP365" s="12"/>
      <c r="AQ365" s="12"/>
      <c r="AR365" s="7" t="str">
        <f>IF(C365="","",IFERROR(INDEX(RASTREADORES!$F:$F,MATCH(C365&amp;"#Principal",RASTREADORES!$Y:$Y,0))&amp;" ("&amp;INDEX(RASTREADORES!$G:$G,MATCH(C365&amp;"#Principal",RASTREADORES!$Y:$Y,0))&amp;")","Sem rastreador principal"))</f>
        <v/>
      </c>
      <c r="AS365" s="7" t="str">
        <f>IF(C365="","",IFERROR(INDEX(RASTREADORES!$H:$H,MATCH(C365&amp;"#Principal",RASTREADORES!$Y:$Y,0)),"—"))</f>
        <v/>
      </c>
      <c r="AT365" s="7" t="str">
        <f>IF(C365="","",IFERROR(INDEX(RASTREADORES!$A:$A,MATCH(C365&amp;"#Redundante",RASTREADORES!$Y:$Y,0)),IFERROR(INDEX(RASTREADORES!$A:$A,MATCH(C365&amp;"#Isca retornável",RASTREADORES!$Y:$Y,0)),IFERROR(INDEX(RASTREADORES!$A:$A,MATCH(C365&amp;"#Isca descartável",RASTREADORES!$Y:$Y,0)),"Nenhum"))))</f>
        <v/>
      </c>
      <c r="AU365" s="7" t="str">
        <f>IF(C365="","",IFERROR(INDEX(RASTREADORES!$L:$L,MATCH(C365&amp;"#Principal",RASTREADORES!$Y:$Y,0)),""))</f>
        <v/>
      </c>
      <c r="AV365" s="7" t="str">
        <f>IF(C365="","",IF(COUNTIFS(ESPELHAMENTOS!$B$2:$B$2000,C365,ESPELHAMENTOS!$O$2:$O$2000,"Sim")&gt;0,"Sim","Não"))</f>
        <v/>
      </c>
      <c r="AW365" s="7" t="str">
        <f>IF(C365="","",COUNTIFS(ESPELHAMENTOS!$B$2:$B$2000,C365,ESPELHAMENTOS!$O$2:$O$2000,"Sim"))</f>
        <v/>
      </c>
      <c r="AX365" s="7" t="str">
        <f>IF(C365="","",IF(COUNTIFS(ESPELHAMENTOS!$B$2:$B$2000,C365,ESPELHAMENTOS!$O$2:$O$2000,"Sim",ESPELHAMENTOS!$E$2:$E$2000,"GR transportadora")&gt;0,"Sim","Não"))</f>
        <v/>
      </c>
      <c r="AY365" s="7" t="str">
        <f>IF(OR(AQ365="",C365=""),"",IFERROR(ROUND((AQ365-SUMPRODUCT(MIN((ESPELHAMENTOS!$C$2:$C$2000=A365)*ESPELHAMENTOS!$H$2:$H$2000+(ESPELHAMENTOS!$C$2:$C$2000&lt;&gt;A365)*99999)))*24,1),""))</f>
        <v/>
      </c>
      <c r="AZ365" s="7" t="str">
        <f ca="1">IF(C365="","",IF(COUNTIFS(CHECKLISTS!$B$2:$B$2000,C365,CHECKLISTS!$AH$2:$AH$2000,"Válido",CHECKLISTS!$AG$2:$AG$2000,"&gt;="&amp;INT(IF(AO365="",TODAY(),AO365)))+COUNTIFS(CHECKLISTS!$B$2:$B$2000,C365,CHECKLISTS!$AH$2:$AH$2000,"Vence &lt;=7d",CHECKLISTS!$AG$2:$AG$2000,"&gt;="&amp;INT(IF(AO365="",TODAY(),AO365)))&gt;0,"Sim","Não"))</f>
        <v/>
      </c>
      <c r="BA365" s="13" t="str">
        <f>IF(C365="","",IF(COUNTIFS(CHECKLISTS!$B$2:$B$2000,C365,CHECKLISTS!$AF$2:$AF$2000,"Aprovado")=0,"",SUMPRODUCT(MAX((CHECKLISTS!$B$2:$B$2000=C365)*CHECKLISTS!$AG$2:$AG$2000))))</f>
        <v/>
      </c>
      <c r="BB365" s="7" t="str">
        <f>IF(A365="","",IF(COUNTIFS(SMP!$B$2:$B$2000,A365,SMP!$I$2:$I$2000,"Liberada")+COUNTIFS(SMP!$B$2:$B$2000,A365,SMP!$I$2:$I$2000,"Em andamento")+COUNTIFS(SMP!$B$2:$B$2000,A365,SMP!$I$2:$I$2000,"Finalizada")&gt;0,"Sim","Não"))</f>
        <v/>
      </c>
      <c r="BC365" s="7" t="str">
        <f>IF(A365="","",IFERROR(INDEX(SMP!$A:$A,MATCH(A365,SMP!$B:$B,0)),"—"))</f>
        <v/>
      </c>
      <c r="BD365" s="7" t="str">
        <f>IF(A365="","",IFERROR(INDEX(SMP!$I:$I,MATCH(A365,SMP!$B:$B,0)),"Não aberta"))</f>
        <v/>
      </c>
      <c r="BE365" s="7" t="str">
        <f>IF(A365="","",IFERROR(INDEX(SMP!$D:$D,MATCH(A365,SMP!$B:$B,0)),""))</f>
        <v/>
      </c>
      <c r="BF365" s="7" t="str">
        <f>IF(A365="","",IF(COUNTIFS(AVERBACOES!$B$2:$B$2000,A365,AVERBACOES!$Q$2:$Q$2000,"Averbado completo")+COUNTIFS(AVERBACOES!$B$2:$B$2000,A365,AVERBACOES!$Q$2:$Q$2000,"Averbado CRT")+COUNTIFS(AVERBACOES!$B$2:$B$2000,A365,AVERBACOES!$Q$2:$Q$2000,"Averbado CT-e")+COUNTIFS(AVERBACOES!$B$2:$B$2000,A365,AVERBACOES!$Q$2:$Q$2000,"Averbado MDF-e")+COUNTIFS(AVERBACOES!$B$2:$B$2000,A365,AVERBACOES!$Q$2:$Q$2000,"Averbado pelo embarcador")&gt;0,"Sim","Não"))</f>
        <v/>
      </c>
      <c r="BG365" s="7" t="str">
        <f>IF(A365="","",IFERROR(INDEX(AVERBACOES!$L:$L,MATCH(A365,AVERBACOES!$B:$B,0)),"—"))</f>
        <v/>
      </c>
      <c r="BH365" s="7"/>
      <c r="BI365" s="7"/>
      <c r="BJ365" s="7"/>
      <c r="BK365" s="7"/>
      <c r="BL365" s="7"/>
      <c r="BM365" s="7">
        <f t="shared" si="87"/>
        <v>0</v>
      </c>
      <c r="BN365" s="7" t="str">
        <f t="shared" si="88"/>
        <v/>
      </c>
      <c r="BO365" s="7" t="str">
        <f t="shared" si="89"/>
        <v/>
      </c>
      <c r="BP365" s="7" t="str">
        <f t="shared" si="90"/>
        <v/>
      </c>
      <c r="BQ365" s="7" t="str">
        <f t="shared" si="91"/>
        <v/>
      </c>
      <c r="BR365" s="12"/>
      <c r="BS365" s="7" t="str">
        <f t="shared" si="92"/>
        <v/>
      </c>
      <c r="BT365" s="7" t="str">
        <f>IF(C365="","",IF(BV365=0,"Sem posição registrada",IFERROR(INDEX(POSICOES!$E:$E,MATCH(C365&amp;"#"&amp;ROUND(BV365*1440,0),POSICOES!$R:$R,0)),"?")))</f>
        <v/>
      </c>
      <c r="BU365" s="7" t="str">
        <f>IF(OR(C365="",BV365=0),"",IFERROR(INDEX(POSICOES!$F:$F,MATCH(C365&amp;"#"&amp;ROUND(BV365*1440,0),POSICOES!$R:$R,0))&amp;"/"&amp;INDEX(POSICOES!$G:$G,MATCH(C365&amp;"#"&amp;ROUND(BV365*1440,0),POSICOES!$R:$R,0))&amp;" - "&amp;INDEX(POSICOES!$H:$H,MATCH(C365&amp;"#"&amp;ROUND(BV365*1440,0),POSICOES!$R:$R,0)),""))</f>
        <v/>
      </c>
      <c r="BV365" s="14">
        <f>IF(C365="",0,SUMPRODUCT(MAX((POSICOES!$C$2:$C$3000=C365)*POSICOES!$B$2:$B$3000)))</f>
        <v>0</v>
      </c>
      <c r="BW365" s="7" t="str">
        <f t="shared" ca="1" si="93"/>
        <v/>
      </c>
      <c r="BX365" s="7" t="str">
        <f t="shared" ca="1" si="94"/>
        <v/>
      </c>
      <c r="BY365" s="12"/>
      <c r="BZ365" s="12"/>
      <c r="CA365" s="7" t="str">
        <f>IF(A365="","",IF(COUNTIFS(FRONTEIRA!$B$2:$B$2000,A365,FRONTEIRA!$AA$2:$AA$2000,"Sim")=0,"",ROUND(SUMIFS(FRONTEIRA!$Y$2:$Y$2000,FRONTEIRA!$B$2:$B$2000,A365,FRONTEIRA!$AA$2:$AA$2000,"Sim"),1)))</f>
        <v/>
      </c>
      <c r="CB365" s="7" t="str">
        <f>IF(A365="","",IFERROR(INDEX(FRONTEIRA!$L:$L,MATCH(A365,FRONTEIRA!$B:$B,0)),""))</f>
        <v/>
      </c>
      <c r="CC365" s="7" t="str">
        <f>IF(A365="","",IF(COUNTIFS(OCORRENCIAS!$B$2:$B$2000,A365,OCORRENCIAS!$Z$2:$Z$2000,"Sim")&gt;0,"Sim","Não"))</f>
        <v/>
      </c>
      <c r="CD365" s="7" t="str">
        <f t="shared" si="95"/>
        <v/>
      </c>
      <c r="CE365" s="7"/>
      <c r="CF365" s="7" t="str">
        <f t="shared" ca="1" si="96"/>
        <v xml:space="preserve">Motorista GR; Motorista seguradora; Veículo GR; Checklist; Espelhamento; SMP; Averbação; </v>
      </c>
      <c r="CG365" s="7" t="str">
        <f t="shared" si="97"/>
        <v/>
      </c>
      <c r="CH365" s="7" t="str">
        <f t="shared" si="98"/>
        <v/>
      </c>
      <c r="CI365" s="7" t="str">
        <f t="shared" si="99"/>
        <v>Não</v>
      </c>
      <c r="CJ365" s="7" t="str">
        <f t="shared" si="100"/>
        <v/>
      </c>
      <c r="CK365" s="7"/>
      <c r="CL365" s="7"/>
      <c r="CM365" s="7"/>
      <c r="CN365" s="12"/>
      <c r="CO365" s="7"/>
      <c r="CP365" s="7" t="str">
        <f t="shared" ca="1" si="101"/>
        <v/>
      </c>
    </row>
    <row r="366" spans="1:94" x14ac:dyDescent="0.25">
      <c r="A366" s="7"/>
      <c r="B366" s="12"/>
      <c r="C366" s="7"/>
      <c r="D366" s="7"/>
      <c r="E366" s="7"/>
      <c r="F366" s="7" t="str">
        <f>IF(C366="","",IFERROR(INDEX(VEICULOS!$C:$C,MATCH(C366,VEICULOS!$A:$A,0)),"?")&amp;IF(D366="",""," + "&amp;IFERROR(INDEX(VEICULOS!$C:$C,MATCH(D366,VEICULOS!$A:$A,0)),"?"))&amp;IF(E366="",""," + "&amp;IFERROR(INDEX(VEICULOS!$C:$C,MATCH(E366,VEICULOS!$A:$A,0)),"?")))</f>
        <v/>
      </c>
      <c r="G366" s="7" t="str">
        <f>IF(C366="","",IFERROR(INDEX(VEICULOS!$I:$I,MATCH(C366,VEICULOS!$A:$A,0)),"Não cadastrado"))</f>
        <v/>
      </c>
      <c r="H366" s="7"/>
      <c r="I366" s="7" t="str">
        <f>IF(H366="","",IFERROR(INDEX(MOTORISTAS!$B:$B,MATCH(H366,MOTORISTAS!$A:$A,0)),"Não cadastrado"))</f>
        <v/>
      </c>
      <c r="J366" s="7"/>
      <c r="K366" s="7"/>
      <c r="L366" s="7" t="str">
        <f>IF(K366="","",IFERROR(INDEX(MOTORISTAS!$B:$B,MATCH(K366,MOTORISTAS!$A:$A,0)),"Não cadastrado"))</f>
        <v/>
      </c>
      <c r="M366" s="7" t="str">
        <f>IF(H366="","",IFERROR(INDEX(MOTORISTAS!$AA:$AA,MATCH(H366,MOTORISTAS!$A:$A,0)),"Não cadastrado"))</f>
        <v/>
      </c>
      <c r="N366" s="7" t="str">
        <f>IF(H366="","",IF(COUNTIFS(CONSULTAS!$C$2:$C$2000,H366,CONSULTAS!$E$2:$E$2000,"GR",CONSULTAS!$S$2:$S$2000,"Sim")&gt;0,"Sim","Não"))</f>
        <v/>
      </c>
      <c r="O366" s="7" t="str">
        <f>IF(H366="","",IFERROR(INDEX(CONSULTAS!$L:$L,MATCH(H366&amp;"#GR",CONSULTAS!$T:$T,0)),"—"))</f>
        <v/>
      </c>
      <c r="P366" s="13" t="str">
        <f>IF(H366="","",IFERROR(INDEX(CONSULTAS!$Q:$Q,MATCH(H366&amp;"#GR",CONSULTAS!$T:$T,0)),""))</f>
        <v/>
      </c>
      <c r="Q366" s="7" t="str">
        <f>IF(H366="","",IF(COUNTIFS(CONSULTAS!$C$2:$C$2000,H366,CONSULTAS!$E$2:$E$2000,"Seguradora",CONSULTAS!$S$2:$S$2000,"Sim")&gt;0,"Sim","Não"))</f>
        <v/>
      </c>
      <c r="R366" s="7" t="str">
        <f>IF(H366="","",IFERROR(INDEX(CONSULTAS!$L:$L,MATCH(H366&amp;"#Seguradora",CONSULTAS!$T:$T,0)),"—"))</f>
        <v/>
      </c>
      <c r="S366" s="13" t="str">
        <f>IF(H366="","",IFERROR(INDEX(CONSULTAS!$Q:$Q,MATCH(H366&amp;"#Seguradora",CONSULTAS!$T:$T,0)),""))</f>
        <v/>
      </c>
      <c r="T366" s="10" t="str">
        <f>IF(H366="","",IFERROR(INDEX(CONSULTAS!$N:$N,MATCH(H366&amp;"#GR",CONSULTAS!$T:$T,0)),""))</f>
        <v/>
      </c>
      <c r="U366" s="7" t="str">
        <f>IF(K366="","N/A",IF(AND(COUNTIFS(CONSULTAS!$C$2:$C$2000,K366,CONSULTAS!$E$2:$E$2000,"GR",CONSULTAS!$S$2:$S$2000,"Sim")&gt;0,COUNTIFS(CONSULTAS!$C$2:$C$2000,K366,CONSULTAS!$E$2:$E$2000,"Seguradora",CONSULTAS!$S$2:$S$2000,"Sim")&gt;0),"Sim","Não"))</f>
        <v>N/A</v>
      </c>
      <c r="V366" s="7" t="str">
        <f>IF(C366="","",IFERROR(INDEX(VEICULOS!$X:$X,MATCH(C366,VEICULOS!$A:$A,0)),"Não"))</f>
        <v/>
      </c>
      <c r="W366" s="7"/>
      <c r="X366" s="7"/>
      <c r="Y366" s="7"/>
      <c r="Z366" s="10"/>
      <c r="AA366" s="7"/>
      <c r="AB366" s="10" t="str">
        <f t="shared" si="85"/>
        <v/>
      </c>
      <c r="AC366" s="7">
        <f>IF(OR(Y366="",AB366=""),0,SUMPRODUCT((PGR_REGRAS!$C$2:$C$61=Y366)*(PGR_REGRAS!$D$2:$D$61&lt;=AB366)*(PGR_REGRAS!$E$2:$E$61&gt;=AB366)*(PGR_REGRAS!$C$2:$C$61&lt;&gt;"")*ROW(PGR_REGRAS!$C$2:$C$61)))</f>
        <v>0</v>
      </c>
      <c r="AD366" s="7" t="str">
        <f>IF(AC366=0,IF(Y366="","","Sem regra - consultar seguradora"),INDEX(PGR_REGRAS!$A:$A,AC366))</f>
        <v/>
      </c>
      <c r="AE366" s="7" t="str">
        <f>IF(AC366=0,"",INDEX(PGR_REGRAS!$T:$T,AC366))</f>
        <v/>
      </c>
      <c r="AF366" s="7" t="str">
        <f>IF(AC366=0,"",INDEX(PGR_REGRAS!$I:$I,AC366))</f>
        <v/>
      </c>
      <c r="AG366" s="7" t="str">
        <f>IF(AC366=0,"",INDEX(PGR_REGRAS!$K:$K,AC366))</f>
        <v/>
      </c>
      <c r="AH366" s="7" t="str">
        <f t="shared" si="86"/>
        <v/>
      </c>
      <c r="AI366" s="7"/>
      <c r="AJ366" s="7"/>
      <c r="AK366" s="7"/>
      <c r="AL366" s="7"/>
      <c r="AM366" s="7"/>
      <c r="AN366" s="7"/>
      <c r="AO366" s="13"/>
      <c r="AP366" s="12"/>
      <c r="AQ366" s="12"/>
      <c r="AR366" s="7" t="str">
        <f>IF(C366="","",IFERROR(INDEX(RASTREADORES!$F:$F,MATCH(C366&amp;"#Principal",RASTREADORES!$Y:$Y,0))&amp;" ("&amp;INDEX(RASTREADORES!$G:$G,MATCH(C366&amp;"#Principal",RASTREADORES!$Y:$Y,0))&amp;")","Sem rastreador principal"))</f>
        <v/>
      </c>
      <c r="AS366" s="7" t="str">
        <f>IF(C366="","",IFERROR(INDEX(RASTREADORES!$H:$H,MATCH(C366&amp;"#Principal",RASTREADORES!$Y:$Y,0)),"—"))</f>
        <v/>
      </c>
      <c r="AT366" s="7" t="str">
        <f>IF(C366="","",IFERROR(INDEX(RASTREADORES!$A:$A,MATCH(C366&amp;"#Redundante",RASTREADORES!$Y:$Y,0)),IFERROR(INDEX(RASTREADORES!$A:$A,MATCH(C366&amp;"#Isca retornável",RASTREADORES!$Y:$Y,0)),IFERROR(INDEX(RASTREADORES!$A:$A,MATCH(C366&amp;"#Isca descartável",RASTREADORES!$Y:$Y,0)),"Nenhum"))))</f>
        <v/>
      </c>
      <c r="AU366" s="7" t="str">
        <f>IF(C366="","",IFERROR(INDEX(RASTREADORES!$L:$L,MATCH(C366&amp;"#Principal",RASTREADORES!$Y:$Y,0)),""))</f>
        <v/>
      </c>
      <c r="AV366" s="7" t="str">
        <f>IF(C366="","",IF(COUNTIFS(ESPELHAMENTOS!$B$2:$B$2000,C366,ESPELHAMENTOS!$O$2:$O$2000,"Sim")&gt;0,"Sim","Não"))</f>
        <v/>
      </c>
      <c r="AW366" s="7" t="str">
        <f>IF(C366="","",COUNTIFS(ESPELHAMENTOS!$B$2:$B$2000,C366,ESPELHAMENTOS!$O$2:$O$2000,"Sim"))</f>
        <v/>
      </c>
      <c r="AX366" s="7" t="str">
        <f>IF(C366="","",IF(COUNTIFS(ESPELHAMENTOS!$B$2:$B$2000,C366,ESPELHAMENTOS!$O$2:$O$2000,"Sim",ESPELHAMENTOS!$E$2:$E$2000,"GR transportadora")&gt;0,"Sim","Não"))</f>
        <v/>
      </c>
      <c r="AY366" s="7" t="str">
        <f>IF(OR(AQ366="",C366=""),"",IFERROR(ROUND((AQ366-SUMPRODUCT(MIN((ESPELHAMENTOS!$C$2:$C$2000=A366)*ESPELHAMENTOS!$H$2:$H$2000+(ESPELHAMENTOS!$C$2:$C$2000&lt;&gt;A366)*99999)))*24,1),""))</f>
        <v/>
      </c>
      <c r="AZ366" s="7" t="str">
        <f ca="1">IF(C366="","",IF(COUNTIFS(CHECKLISTS!$B$2:$B$2000,C366,CHECKLISTS!$AH$2:$AH$2000,"Válido",CHECKLISTS!$AG$2:$AG$2000,"&gt;="&amp;INT(IF(AO366="",TODAY(),AO366)))+COUNTIFS(CHECKLISTS!$B$2:$B$2000,C366,CHECKLISTS!$AH$2:$AH$2000,"Vence &lt;=7d",CHECKLISTS!$AG$2:$AG$2000,"&gt;="&amp;INT(IF(AO366="",TODAY(),AO366)))&gt;0,"Sim","Não"))</f>
        <v/>
      </c>
      <c r="BA366" s="13" t="str">
        <f>IF(C366="","",IF(COUNTIFS(CHECKLISTS!$B$2:$B$2000,C366,CHECKLISTS!$AF$2:$AF$2000,"Aprovado")=0,"",SUMPRODUCT(MAX((CHECKLISTS!$B$2:$B$2000=C366)*CHECKLISTS!$AG$2:$AG$2000))))</f>
        <v/>
      </c>
      <c r="BB366" s="7" t="str">
        <f>IF(A366="","",IF(COUNTIFS(SMP!$B$2:$B$2000,A366,SMP!$I$2:$I$2000,"Liberada")+COUNTIFS(SMP!$B$2:$B$2000,A366,SMP!$I$2:$I$2000,"Em andamento")+COUNTIFS(SMP!$B$2:$B$2000,A366,SMP!$I$2:$I$2000,"Finalizada")&gt;0,"Sim","Não"))</f>
        <v/>
      </c>
      <c r="BC366" s="7" t="str">
        <f>IF(A366="","",IFERROR(INDEX(SMP!$A:$A,MATCH(A366,SMP!$B:$B,0)),"—"))</f>
        <v/>
      </c>
      <c r="BD366" s="7" t="str">
        <f>IF(A366="","",IFERROR(INDEX(SMP!$I:$I,MATCH(A366,SMP!$B:$B,0)),"Não aberta"))</f>
        <v/>
      </c>
      <c r="BE366" s="7" t="str">
        <f>IF(A366="","",IFERROR(INDEX(SMP!$D:$D,MATCH(A366,SMP!$B:$B,0)),""))</f>
        <v/>
      </c>
      <c r="BF366" s="7" t="str">
        <f>IF(A366="","",IF(COUNTIFS(AVERBACOES!$B$2:$B$2000,A366,AVERBACOES!$Q$2:$Q$2000,"Averbado completo")+COUNTIFS(AVERBACOES!$B$2:$B$2000,A366,AVERBACOES!$Q$2:$Q$2000,"Averbado CRT")+COUNTIFS(AVERBACOES!$B$2:$B$2000,A366,AVERBACOES!$Q$2:$Q$2000,"Averbado CT-e")+COUNTIFS(AVERBACOES!$B$2:$B$2000,A366,AVERBACOES!$Q$2:$Q$2000,"Averbado MDF-e")+COUNTIFS(AVERBACOES!$B$2:$B$2000,A366,AVERBACOES!$Q$2:$Q$2000,"Averbado pelo embarcador")&gt;0,"Sim","Não"))</f>
        <v/>
      </c>
      <c r="BG366" s="7" t="str">
        <f>IF(A366="","",IFERROR(INDEX(AVERBACOES!$L:$L,MATCH(A366,AVERBACOES!$B:$B,0)),"—"))</f>
        <v/>
      </c>
      <c r="BH366" s="7"/>
      <c r="BI366" s="7"/>
      <c r="BJ366" s="7"/>
      <c r="BK366" s="7"/>
      <c r="BL366" s="7"/>
      <c r="BM366" s="7">
        <f t="shared" si="87"/>
        <v>0</v>
      </c>
      <c r="BN366" s="7" t="str">
        <f t="shared" si="88"/>
        <v/>
      </c>
      <c r="BO366" s="7" t="str">
        <f t="shared" si="89"/>
        <v/>
      </c>
      <c r="BP366" s="7" t="str">
        <f t="shared" si="90"/>
        <v/>
      </c>
      <c r="BQ366" s="7" t="str">
        <f t="shared" si="91"/>
        <v/>
      </c>
      <c r="BR366" s="12"/>
      <c r="BS366" s="7" t="str">
        <f t="shared" si="92"/>
        <v/>
      </c>
      <c r="BT366" s="7" t="str">
        <f>IF(C366="","",IF(BV366=0,"Sem posição registrada",IFERROR(INDEX(POSICOES!$E:$E,MATCH(C366&amp;"#"&amp;ROUND(BV366*1440,0),POSICOES!$R:$R,0)),"?")))</f>
        <v/>
      </c>
      <c r="BU366" s="7" t="str">
        <f>IF(OR(C366="",BV366=0),"",IFERROR(INDEX(POSICOES!$F:$F,MATCH(C366&amp;"#"&amp;ROUND(BV366*1440,0),POSICOES!$R:$R,0))&amp;"/"&amp;INDEX(POSICOES!$G:$G,MATCH(C366&amp;"#"&amp;ROUND(BV366*1440,0),POSICOES!$R:$R,0))&amp;" - "&amp;INDEX(POSICOES!$H:$H,MATCH(C366&amp;"#"&amp;ROUND(BV366*1440,0),POSICOES!$R:$R,0)),""))</f>
        <v/>
      </c>
      <c r="BV366" s="14">
        <f>IF(C366="",0,SUMPRODUCT(MAX((POSICOES!$C$2:$C$3000=C366)*POSICOES!$B$2:$B$3000)))</f>
        <v>0</v>
      </c>
      <c r="BW366" s="7" t="str">
        <f t="shared" ca="1" si="93"/>
        <v/>
      </c>
      <c r="BX366" s="7" t="str">
        <f t="shared" ca="1" si="94"/>
        <v/>
      </c>
      <c r="BY366" s="12"/>
      <c r="BZ366" s="12"/>
      <c r="CA366" s="7" t="str">
        <f>IF(A366="","",IF(COUNTIFS(FRONTEIRA!$B$2:$B$2000,A366,FRONTEIRA!$AA$2:$AA$2000,"Sim")=0,"",ROUND(SUMIFS(FRONTEIRA!$Y$2:$Y$2000,FRONTEIRA!$B$2:$B$2000,A366,FRONTEIRA!$AA$2:$AA$2000,"Sim"),1)))</f>
        <v/>
      </c>
      <c r="CB366" s="7" t="str">
        <f>IF(A366="","",IFERROR(INDEX(FRONTEIRA!$L:$L,MATCH(A366,FRONTEIRA!$B:$B,0)),""))</f>
        <v/>
      </c>
      <c r="CC366" s="7" t="str">
        <f>IF(A366="","",IF(COUNTIFS(OCORRENCIAS!$B$2:$B$2000,A366,OCORRENCIAS!$Z$2:$Z$2000,"Sim")&gt;0,"Sim","Não"))</f>
        <v/>
      </c>
      <c r="CD366" s="7" t="str">
        <f t="shared" si="95"/>
        <v/>
      </c>
      <c r="CE366" s="7"/>
      <c r="CF366" s="7" t="str">
        <f t="shared" ca="1" si="96"/>
        <v xml:space="preserve">Motorista GR; Motorista seguradora; Veículo GR; Checklist; Espelhamento; SMP; Averbação; </v>
      </c>
      <c r="CG366" s="7" t="str">
        <f t="shared" si="97"/>
        <v/>
      </c>
      <c r="CH366" s="7" t="str">
        <f t="shared" si="98"/>
        <v/>
      </c>
      <c r="CI366" s="7" t="str">
        <f t="shared" si="99"/>
        <v>Não</v>
      </c>
      <c r="CJ366" s="7" t="str">
        <f t="shared" si="100"/>
        <v/>
      </c>
      <c r="CK366" s="7"/>
      <c r="CL366" s="7"/>
      <c r="CM366" s="7"/>
      <c r="CN366" s="12"/>
      <c r="CO366" s="7"/>
      <c r="CP366" s="7" t="str">
        <f t="shared" ca="1" si="101"/>
        <v/>
      </c>
    </row>
    <row r="367" spans="1:94" x14ac:dyDescent="0.25">
      <c r="A367" s="7"/>
      <c r="B367" s="12"/>
      <c r="C367" s="7"/>
      <c r="D367" s="7"/>
      <c r="E367" s="7"/>
      <c r="F367" s="7" t="str">
        <f>IF(C367="","",IFERROR(INDEX(VEICULOS!$C:$C,MATCH(C367,VEICULOS!$A:$A,0)),"?")&amp;IF(D367="",""," + "&amp;IFERROR(INDEX(VEICULOS!$C:$C,MATCH(D367,VEICULOS!$A:$A,0)),"?"))&amp;IF(E367="",""," + "&amp;IFERROR(INDEX(VEICULOS!$C:$C,MATCH(E367,VEICULOS!$A:$A,0)),"?")))</f>
        <v/>
      </c>
      <c r="G367" s="7" t="str">
        <f>IF(C367="","",IFERROR(INDEX(VEICULOS!$I:$I,MATCH(C367,VEICULOS!$A:$A,0)),"Não cadastrado"))</f>
        <v/>
      </c>
      <c r="H367" s="7"/>
      <c r="I367" s="7" t="str">
        <f>IF(H367="","",IFERROR(INDEX(MOTORISTAS!$B:$B,MATCH(H367,MOTORISTAS!$A:$A,0)),"Não cadastrado"))</f>
        <v/>
      </c>
      <c r="J367" s="7"/>
      <c r="K367" s="7"/>
      <c r="L367" s="7" t="str">
        <f>IF(K367="","",IFERROR(INDEX(MOTORISTAS!$B:$B,MATCH(K367,MOTORISTAS!$A:$A,0)),"Não cadastrado"))</f>
        <v/>
      </c>
      <c r="M367" s="7" t="str">
        <f>IF(H367="","",IFERROR(INDEX(MOTORISTAS!$AA:$AA,MATCH(H367,MOTORISTAS!$A:$A,0)),"Não cadastrado"))</f>
        <v/>
      </c>
      <c r="N367" s="7" t="str">
        <f>IF(H367="","",IF(COUNTIFS(CONSULTAS!$C$2:$C$2000,H367,CONSULTAS!$E$2:$E$2000,"GR",CONSULTAS!$S$2:$S$2000,"Sim")&gt;0,"Sim","Não"))</f>
        <v/>
      </c>
      <c r="O367" s="7" t="str">
        <f>IF(H367="","",IFERROR(INDEX(CONSULTAS!$L:$L,MATCH(H367&amp;"#GR",CONSULTAS!$T:$T,0)),"—"))</f>
        <v/>
      </c>
      <c r="P367" s="13" t="str">
        <f>IF(H367="","",IFERROR(INDEX(CONSULTAS!$Q:$Q,MATCH(H367&amp;"#GR",CONSULTAS!$T:$T,0)),""))</f>
        <v/>
      </c>
      <c r="Q367" s="7" t="str">
        <f>IF(H367="","",IF(COUNTIFS(CONSULTAS!$C$2:$C$2000,H367,CONSULTAS!$E$2:$E$2000,"Seguradora",CONSULTAS!$S$2:$S$2000,"Sim")&gt;0,"Sim","Não"))</f>
        <v/>
      </c>
      <c r="R367" s="7" t="str">
        <f>IF(H367="","",IFERROR(INDEX(CONSULTAS!$L:$L,MATCH(H367&amp;"#Seguradora",CONSULTAS!$T:$T,0)),"—"))</f>
        <v/>
      </c>
      <c r="S367" s="13" t="str">
        <f>IF(H367="","",IFERROR(INDEX(CONSULTAS!$Q:$Q,MATCH(H367&amp;"#Seguradora",CONSULTAS!$T:$T,0)),""))</f>
        <v/>
      </c>
      <c r="T367" s="10" t="str">
        <f>IF(H367="","",IFERROR(INDEX(CONSULTAS!$N:$N,MATCH(H367&amp;"#GR",CONSULTAS!$T:$T,0)),""))</f>
        <v/>
      </c>
      <c r="U367" s="7" t="str">
        <f>IF(K367="","N/A",IF(AND(COUNTIFS(CONSULTAS!$C$2:$C$2000,K367,CONSULTAS!$E$2:$E$2000,"GR",CONSULTAS!$S$2:$S$2000,"Sim")&gt;0,COUNTIFS(CONSULTAS!$C$2:$C$2000,K367,CONSULTAS!$E$2:$E$2000,"Seguradora",CONSULTAS!$S$2:$S$2000,"Sim")&gt;0),"Sim","Não"))</f>
        <v>N/A</v>
      </c>
      <c r="V367" s="7" t="str">
        <f>IF(C367="","",IFERROR(INDEX(VEICULOS!$X:$X,MATCH(C367,VEICULOS!$A:$A,0)),"Não"))</f>
        <v/>
      </c>
      <c r="W367" s="7"/>
      <c r="X367" s="7"/>
      <c r="Y367" s="7"/>
      <c r="Z367" s="10"/>
      <c r="AA367" s="7"/>
      <c r="AB367" s="10" t="str">
        <f t="shared" si="85"/>
        <v/>
      </c>
      <c r="AC367" s="7">
        <f>IF(OR(Y367="",AB367=""),0,SUMPRODUCT((PGR_REGRAS!$C$2:$C$61=Y367)*(PGR_REGRAS!$D$2:$D$61&lt;=AB367)*(PGR_REGRAS!$E$2:$E$61&gt;=AB367)*(PGR_REGRAS!$C$2:$C$61&lt;&gt;"")*ROW(PGR_REGRAS!$C$2:$C$61)))</f>
        <v>0</v>
      </c>
      <c r="AD367" s="7" t="str">
        <f>IF(AC367=0,IF(Y367="","","Sem regra - consultar seguradora"),INDEX(PGR_REGRAS!$A:$A,AC367))</f>
        <v/>
      </c>
      <c r="AE367" s="7" t="str">
        <f>IF(AC367=0,"",INDEX(PGR_REGRAS!$T:$T,AC367))</f>
        <v/>
      </c>
      <c r="AF367" s="7" t="str">
        <f>IF(AC367=0,"",INDEX(PGR_REGRAS!$I:$I,AC367))</f>
        <v/>
      </c>
      <c r="AG367" s="7" t="str">
        <f>IF(AC367=0,"",INDEX(PGR_REGRAS!$K:$K,AC367))</f>
        <v/>
      </c>
      <c r="AH367" s="7" t="str">
        <f t="shared" si="86"/>
        <v/>
      </c>
      <c r="AI367" s="7"/>
      <c r="AJ367" s="7"/>
      <c r="AK367" s="7"/>
      <c r="AL367" s="7"/>
      <c r="AM367" s="7"/>
      <c r="AN367" s="7"/>
      <c r="AO367" s="13"/>
      <c r="AP367" s="12"/>
      <c r="AQ367" s="12"/>
      <c r="AR367" s="7" t="str">
        <f>IF(C367="","",IFERROR(INDEX(RASTREADORES!$F:$F,MATCH(C367&amp;"#Principal",RASTREADORES!$Y:$Y,0))&amp;" ("&amp;INDEX(RASTREADORES!$G:$G,MATCH(C367&amp;"#Principal",RASTREADORES!$Y:$Y,0))&amp;")","Sem rastreador principal"))</f>
        <v/>
      </c>
      <c r="AS367" s="7" t="str">
        <f>IF(C367="","",IFERROR(INDEX(RASTREADORES!$H:$H,MATCH(C367&amp;"#Principal",RASTREADORES!$Y:$Y,0)),"—"))</f>
        <v/>
      </c>
      <c r="AT367" s="7" t="str">
        <f>IF(C367="","",IFERROR(INDEX(RASTREADORES!$A:$A,MATCH(C367&amp;"#Redundante",RASTREADORES!$Y:$Y,0)),IFERROR(INDEX(RASTREADORES!$A:$A,MATCH(C367&amp;"#Isca retornável",RASTREADORES!$Y:$Y,0)),IFERROR(INDEX(RASTREADORES!$A:$A,MATCH(C367&amp;"#Isca descartável",RASTREADORES!$Y:$Y,0)),"Nenhum"))))</f>
        <v/>
      </c>
      <c r="AU367" s="7" t="str">
        <f>IF(C367="","",IFERROR(INDEX(RASTREADORES!$L:$L,MATCH(C367&amp;"#Principal",RASTREADORES!$Y:$Y,0)),""))</f>
        <v/>
      </c>
      <c r="AV367" s="7" t="str">
        <f>IF(C367="","",IF(COUNTIFS(ESPELHAMENTOS!$B$2:$B$2000,C367,ESPELHAMENTOS!$O$2:$O$2000,"Sim")&gt;0,"Sim","Não"))</f>
        <v/>
      </c>
      <c r="AW367" s="7" t="str">
        <f>IF(C367="","",COUNTIFS(ESPELHAMENTOS!$B$2:$B$2000,C367,ESPELHAMENTOS!$O$2:$O$2000,"Sim"))</f>
        <v/>
      </c>
      <c r="AX367" s="7" t="str">
        <f>IF(C367="","",IF(COUNTIFS(ESPELHAMENTOS!$B$2:$B$2000,C367,ESPELHAMENTOS!$O$2:$O$2000,"Sim",ESPELHAMENTOS!$E$2:$E$2000,"GR transportadora")&gt;0,"Sim","Não"))</f>
        <v/>
      </c>
      <c r="AY367" s="7" t="str">
        <f>IF(OR(AQ367="",C367=""),"",IFERROR(ROUND((AQ367-SUMPRODUCT(MIN((ESPELHAMENTOS!$C$2:$C$2000=A367)*ESPELHAMENTOS!$H$2:$H$2000+(ESPELHAMENTOS!$C$2:$C$2000&lt;&gt;A367)*99999)))*24,1),""))</f>
        <v/>
      </c>
      <c r="AZ367" s="7" t="str">
        <f ca="1">IF(C367="","",IF(COUNTIFS(CHECKLISTS!$B$2:$B$2000,C367,CHECKLISTS!$AH$2:$AH$2000,"Válido",CHECKLISTS!$AG$2:$AG$2000,"&gt;="&amp;INT(IF(AO367="",TODAY(),AO367)))+COUNTIFS(CHECKLISTS!$B$2:$B$2000,C367,CHECKLISTS!$AH$2:$AH$2000,"Vence &lt;=7d",CHECKLISTS!$AG$2:$AG$2000,"&gt;="&amp;INT(IF(AO367="",TODAY(),AO367)))&gt;0,"Sim","Não"))</f>
        <v/>
      </c>
      <c r="BA367" s="13" t="str">
        <f>IF(C367="","",IF(COUNTIFS(CHECKLISTS!$B$2:$B$2000,C367,CHECKLISTS!$AF$2:$AF$2000,"Aprovado")=0,"",SUMPRODUCT(MAX((CHECKLISTS!$B$2:$B$2000=C367)*CHECKLISTS!$AG$2:$AG$2000))))</f>
        <v/>
      </c>
      <c r="BB367" s="7" t="str">
        <f>IF(A367="","",IF(COUNTIFS(SMP!$B$2:$B$2000,A367,SMP!$I$2:$I$2000,"Liberada")+COUNTIFS(SMP!$B$2:$B$2000,A367,SMP!$I$2:$I$2000,"Em andamento")+COUNTIFS(SMP!$B$2:$B$2000,A367,SMP!$I$2:$I$2000,"Finalizada")&gt;0,"Sim","Não"))</f>
        <v/>
      </c>
      <c r="BC367" s="7" t="str">
        <f>IF(A367="","",IFERROR(INDEX(SMP!$A:$A,MATCH(A367,SMP!$B:$B,0)),"—"))</f>
        <v/>
      </c>
      <c r="BD367" s="7" t="str">
        <f>IF(A367="","",IFERROR(INDEX(SMP!$I:$I,MATCH(A367,SMP!$B:$B,0)),"Não aberta"))</f>
        <v/>
      </c>
      <c r="BE367" s="7" t="str">
        <f>IF(A367="","",IFERROR(INDEX(SMP!$D:$D,MATCH(A367,SMP!$B:$B,0)),""))</f>
        <v/>
      </c>
      <c r="BF367" s="7" t="str">
        <f>IF(A367="","",IF(COUNTIFS(AVERBACOES!$B$2:$B$2000,A367,AVERBACOES!$Q$2:$Q$2000,"Averbado completo")+COUNTIFS(AVERBACOES!$B$2:$B$2000,A367,AVERBACOES!$Q$2:$Q$2000,"Averbado CRT")+COUNTIFS(AVERBACOES!$B$2:$B$2000,A367,AVERBACOES!$Q$2:$Q$2000,"Averbado CT-e")+COUNTIFS(AVERBACOES!$B$2:$B$2000,A367,AVERBACOES!$Q$2:$Q$2000,"Averbado MDF-e")+COUNTIFS(AVERBACOES!$B$2:$B$2000,A367,AVERBACOES!$Q$2:$Q$2000,"Averbado pelo embarcador")&gt;0,"Sim","Não"))</f>
        <v/>
      </c>
      <c r="BG367" s="7" t="str">
        <f>IF(A367="","",IFERROR(INDEX(AVERBACOES!$L:$L,MATCH(A367,AVERBACOES!$B:$B,0)),"—"))</f>
        <v/>
      </c>
      <c r="BH367" s="7"/>
      <c r="BI367" s="7"/>
      <c r="BJ367" s="7"/>
      <c r="BK367" s="7"/>
      <c r="BL367" s="7"/>
      <c r="BM367" s="7">
        <f t="shared" si="87"/>
        <v>0</v>
      </c>
      <c r="BN367" s="7" t="str">
        <f t="shared" si="88"/>
        <v/>
      </c>
      <c r="BO367" s="7" t="str">
        <f t="shared" si="89"/>
        <v/>
      </c>
      <c r="BP367" s="7" t="str">
        <f t="shared" si="90"/>
        <v/>
      </c>
      <c r="BQ367" s="7" t="str">
        <f t="shared" si="91"/>
        <v/>
      </c>
      <c r="BR367" s="12"/>
      <c r="BS367" s="7" t="str">
        <f t="shared" si="92"/>
        <v/>
      </c>
      <c r="BT367" s="7" t="str">
        <f>IF(C367="","",IF(BV367=0,"Sem posição registrada",IFERROR(INDEX(POSICOES!$E:$E,MATCH(C367&amp;"#"&amp;ROUND(BV367*1440,0),POSICOES!$R:$R,0)),"?")))</f>
        <v/>
      </c>
      <c r="BU367" s="7" t="str">
        <f>IF(OR(C367="",BV367=0),"",IFERROR(INDEX(POSICOES!$F:$F,MATCH(C367&amp;"#"&amp;ROUND(BV367*1440,0),POSICOES!$R:$R,0))&amp;"/"&amp;INDEX(POSICOES!$G:$G,MATCH(C367&amp;"#"&amp;ROUND(BV367*1440,0),POSICOES!$R:$R,0))&amp;" - "&amp;INDEX(POSICOES!$H:$H,MATCH(C367&amp;"#"&amp;ROUND(BV367*1440,0),POSICOES!$R:$R,0)),""))</f>
        <v/>
      </c>
      <c r="BV367" s="14">
        <f>IF(C367="",0,SUMPRODUCT(MAX((POSICOES!$C$2:$C$3000=C367)*POSICOES!$B$2:$B$3000)))</f>
        <v>0</v>
      </c>
      <c r="BW367" s="7" t="str">
        <f t="shared" ca="1" si="93"/>
        <v/>
      </c>
      <c r="BX367" s="7" t="str">
        <f t="shared" ca="1" si="94"/>
        <v/>
      </c>
      <c r="BY367" s="12"/>
      <c r="BZ367" s="12"/>
      <c r="CA367" s="7" t="str">
        <f>IF(A367="","",IF(COUNTIFS(FRONTEIRA!$B$2:$B$2000,A367,FRONTEIRA!$AA$2:$AA$2000,"Sim")=0,"",ROUND(SUMIFS(FRONTEIRA!$Y$2:$Y$2000,FRONTEIRA!$B$2:$B$2000,A367,FRONTEIRA!$AA$2:$AA$2000,"Sim"),1)))</f>
        <v/>
      </c>
      <c r="CB367" s="7" t="str">
        <f>IF(A367="","",IFERROR(INDEX(FRONTEIRA!$L:$L,MATCH(A367,FRONTEIRA!$B:$B,0)),""))</f>
        <v/>
      </c>
      <c r="CC367" s="7" t="str">
        <f>IF(A367="","",IF(COUNTIFS(OCORRENCIAS!$B$2:$B$2000,A367,OCORRENCIAS!$Z$2:$Z$2000,"Sim")&gt;0,"Sim","Não"))</f>
        <v/>
      </c>
      <c r="CD367" s="7" t="str">
        <f t="shared" si="95"/>
        <v/>
      </c>
      <c r="CE367" s="7"/>
      <c r="CF367" s="7" t="str">
        <f t="shared" ca="1" si="96"/>
        <v xml:space="preserve">Motorista GR; Motorista seguradora; Veículo GR; Checklist; Espelhamento; SMP; Averbação; </v>
      </c>
      <c r="CG367" s="7" t="str">
        <f t="shared" si="97"/>
        <v/>
      </c>
      <c r="CH367" s="7" t="str">
        <f t="shared" si="98"/>
        <v/>
      </c>
      <c r="CI367" s="7" t="str">
        <f t="shared" si="99"/>
        <v>Não</v>
      </c>
      <c r="CJ367" s="7" t="str">
        <f t="shared" si="100"/>
        <v/>
      </c>
      <c r="CK367" s="7"/>
      <c r="CL367" s="7"/>
      <c r="CM367" s="7"/>
      <c r="CN367" s="12"/>
      <c r="CO367" s="7"/>
      <c r="CP367" s="7" t="str">
        <f t="shared" ca="1" si="101"/>
        <v/>
      </c>
    </row>
    <row r="368" spans="1:94" x14ac:dyDescent="0.25">
      <c r="A368" s="7"/>
      <c r="B368" s="12"/>
      <c r="C368" s="7"/>
      <c r="D368" s="7"/>
      <c r="E368" s="7"/>
      <c r="F368" s="7" t="str">
        <f>IF(C368="","",IFERROR(INDEX(VEICULOS!$C:$C,MATCH(C368,VEICULOS!$A:$A,0)),"?")&amp;IF(D368="",""," + "&amp;IFERROR(INDEX(VEICULOS!$C:$C,MATCH(D368,VEICULOS!$A:$A,0)),"?"))&amp;IF(E368="",""," + "&amp;IFERROR(INDEX(VEICULOS!$C:$C,MATCH(E368,VEICULOS!$A:$A,0)),"?")))</f>
        <v/>
      </c>
      <c r="G368" s="7" t="str">
        <f>IF(C368="","",IFERROR(INDEX(VEICULOS!$I:$I,MATCH(C368,VEICULOS!$A:$A,0)),"Não cadastrado"))</f>
        <v/>
      </c>
      <c r="H368" s="7"/>
      <c r="I368" s="7" t="str">
        <f>IF(H368="","",IFERROR(INDEX(MOTORISTAS!$B:$B,MATCH(H368,MOTORISTAS!$A:$A,0)),"Não cadastrado"))</f>
        <v/>
      </c>
      <c r="J368" s="7"/>
      <c r="K368" s="7"/>
      <c r="L368" s="7" t="str">
        <f>IF(K368="","",IFERROR(INDEX(MOTORISTAS!$B:$B,MATCH(K368,MOTORISTAS!$A:$A,0)),"Não cadastrado"))</f>
        <v/>
      </c>
      <c r="M368" s="7" t="str">
        <f>IF(H368="","",IFERROR(INDEX(MOTORISTAS!$AA:$AA,MATCH(H368,MOTORISTAS!$A:$A,0)),"Não cadastrado"))</f>
        <v/>
      </c>
      <c r="N368" s="7" t="str">
        <f>IF(H368="","",IF(COUNTIFS(CONSULTAS!$C$2:$C$2000,H368,CONSULTAS!$E$2:$E$2000,"GR",CONSULTAS!$S$2:$S$2000,"Sim")&gt;0,"Sim","Não"))</f>
        <v/>
      </c>
      <c r="O368" s="7" t="str">
        <f>IF(H368="","",IFERROR(INDEX(CONSULTAS!$L:$L,MATCH(H368&amp;"#GR",CONSULTAS!$T:$T,0)),"—"))</f>
        <v/>
      </c>
      <c r="P368" s="13" t="str">
        <f>IF(H368="","",IFERROR(INDEX(CONSULTAS!$Q:$Q,MATCH(H368&amp;"#GR",CONSULTAS!$T:$T,0)),""))</f>
        <v/>
      </c>
      <c r="Q368" s="7" t="str">
        <f>IF(H368="","",IF(COUNTIFS(CONSULTAS!$C$2:$C$2000,H368,CONSULTAS!$E$2:$E$2000,"Seguradora",CONSULTAS!$S$2:$S$2000,"Sim")&gt;0,"Sim","Não"))</f>
        <v/>
      </c>
      <c r="R368" s="7" t="str">
        <f>IF(H368="","",IFERROR(INDEX(CONSULTAS!$L:$L,MATCH(H368&amp;"#Seguradora",CONSULTAS!$T:$T,0)),"—"))</f>
        <v/>
      </c>
      <c r="S368" s="13" t="str">
        <f>IF(H368="","",IFERROR(INDEX(CONSULTAS!$Q:$Q,MATCH(H368&amp;"#Seguradora",CONSULTAS!$T:$T,0)),""))</f>
        <v/>
      </c>
      <c r="T368" s="10" t="str">
        <f>IF(H368="","",IFERROR(INDEX(CONSULTAS!$N:$N,MATCH(H368&amp;"#GR",CONSULTAS!$T:$T,0)),""))</f>
        <v/>
      </c>
      <c r="U368" s="7" t="str">
        <f>IF(K368="","N/A",IF(AND(COUNTIFS(CONSULTAS!$C$2:$C$2000,K368,CONSULTAS!$E$2:$E$2000,"GR",CONSULTAS!$S$2:$S$2000,"Sim")&gt;0,COUNTIFS(CONSULTAS!$C$2:$C$2000,K368,CONSULTAS!$E$2:$E$2000,"Seguradora",CONSULTAS!$S$2:$S$2000,"Sim")&gt;0),"Sim","Não"))</f>
        <v>N/A</v>
      </c>
      <c r="V368" s="7" t="str">
        <f>IF(C368="","",IFERROR(INDEX(VEICULOS!$X:$X,MATCH(C368,VEICULOS!$A:$A,0)),"Não"))</f>
        <v/>
      </c>
      <c r="W368" s="7"/>
      <c r="X368" s="7"/>
      <c r="Y368" s="7"/>
      <c r="Z368" s="10"/>
      <c r="AA368" s="7"/>
      <c r="AB368" s="10" t="str">
        <f t="shared" si="85"/>
        <v/>
      </c>
      <c r="AC368" s="7">
        <f>IF(OR(Y368="",AB368=""),0,SUMPRODUCT((PGR_REGRAS!$C$2:$C$61=Y368)*(PGR_REGRAS!$D$2:$D$61&lt;=AB368)*(PGR_REGRAS!$E$2:$E$61&gt;=AB368)*(PGR_REGRAS!$C$2:$C$61&lt;&gt;"")*ROW(PGR_REGRAS!$C$2:$C$61)))</f>
        <v>0</v>
      </c>
      <c r="AD368" s="7" t="str">
        <f>IF(AC368=0,IF(Y368="","","Sem regra - consultar seguradora"),INDEX(PGR_REGRAS!$A:$A,AC368))</f>
        <v/>
      </c>
      <c r="AE368" s="7" t="str">
        <f>IF(AC368=0,"",INDEX(PGR_REGRAS!$T:$T,AC368))</f>
        <v/>
      </c>
      <c r="AF368" s="7" t="str">
        <f>IF(AC368=0,"",INDEX(PGR_REGRAS!$I:$I,AC368))</f>
        <v/>
      </c>
      <c r="AG368" s="7" t="str">
        <f>IF(AC368=0,"",INDEX(PGR_REGRAS!$K:$K,AC368))</f>
        <v/>
      </c>
      <c r="AH368" s="7" t="str">
        <f t="shared" si="86"/>
        <v/>
      </c>
      <c r="AI368" s="7"/>
      <c r="AJ368" s="7"/>
      <c r="AK368" s="7"/>
      <c r="AL368" s="7"/>
      <c r="AM368" s="7"/>
      <c r="AN368" s="7"/>
      <c r="AO368" s="13"/>
      <c r="AP368" s="12"/>
      <c r="AQ368" s="12"/>
      <c r="AR368" s="7" t="str">
        <f>IF(C368="","",IFERROR(INDEX(RASTREADORES!$F:$F,MATCH(C368&amp;"#Principal",RASTREADORES!$Y:$Y,0))&amp;" ("&amp;INDEX(RASTREADORES!$G:$G,MATCH(C368&amp;"#Principal",RASTREADORES!$Y:$Y,0))&amp;")","Sem rastreador principal"))</f>
        <v/>
      </c>
      <c r="AS368" s="7" t="str">
        <f>IF(C368="","",IFERROR(INDEX(RASTREADORES!$H:$H,MATCH(C368&amp;"#Principal",RASTREADORES!$Y:$Y,0)),"—"))</f>
        <v/>
      </c>
      <c r="AT368" s="7" t="str">
        <f>IF(C368="","",IFERROR(INDEX(RASTREADORES!$A:$A,MATCH(C368&amp;"#Redundante",RASTREADORES!$Y:$Y,0)),IFERROR(INDEX(RASTREADORES!$A:$A,MATCH(C368&amp;"#Isca retornável",RASTREADORES!$Y:$Y,0)),IFERROR(INDEX(RASTREADORES!$A:$A,MATCH(C368&amp;"#Isca descartável",RASTREADORES!$Y:$Y,0)),"Nenhum"))))</f>
        <v/>
      </c>
      <c r="AU368" s="7" t="str">
        <f>IF(C368="","",IFERROR(INDEX(RASTREADORES!$L:$L,MATCH(C368&amp;"#Principal",RASTREADORES!$Y:$Y,0)),""))</f>
        <v/>
      </c>
      <c r="AV368" s="7" t="str">
        <f>IF(C368="","",IF(COUNTIFS(ESPELHAMENTOS!$B$2:$B$2000,C368,ESPELHAMENTOS!$O$2:$O$2000,"Sim")&gt;0,"Sim","Não"))</f>
        <v/>
      </c>
      <c r="AW368" s="7" t="str">
        <f>IF(C368="","",COUNTIFS(ESPELHAMENTOS!$B$2:$B$2000,C368,ESPELHAMENTOS!$O$2:$O$2000,"Sim"))</f>
        <v/>
      </c>
      <c r="AX368" s="7" t="str">
        <f>IF(C368="","",IF(COUNTIFS(ESPELHAMENTOS!$B$2:$B$2000,C368,ESPELHAMENTOS!$O$2:$O$2000,"Sim",ESPELHAMENTOS!$E$2:$E$2000,"GR transportadora")&gt;0,"Sim","Não"))</f>
        <v/>
      </c>
      <c r="AY368" s="7" t="str">
        <f>IF(OR(AQ368="",C368=""),"",IFERROR(ROUND((AQ368-SUMPRODUCT(MIN((ESPELHAMENTOS!$C$2:$C$2000=A368)*ESPELHAMENTOS!$H$2:$H$2000+(ESPELHAMENTOS!$C$2:$C$2000&lt;&gt;A368)*99999)))*24,1),""))</f>
        <v/>
      </c>
      <c r="AZ368" s="7" t="str">
        <f ca="1">IF(C368="","",IF(COUNTIFS(CHECKLISTS!$B$2:$B$2000,C368,CHECKLISTS!$AH$2:$AH$2000,"Válido",CHECKLISTS!$AG$2:$AG$2000,"&gt;="&amp;INT(IF(AO368="",TODAY(),AO368)))+COUNTIFS(CHECKLISTS!$B$2:$B$2000,C368,CHECKLISTS!$AH$2:$AH$2000,"Vence &lt;=7d",CHECKLISTS!$AG$2:$AG$2000,"&gt;="&amp;INT(IF(AO368="",TODAY(),AO368)))&gt;0,"Sim","Não"))</f>
        <v/>
      </c>
      <c r="BA368" s="13" t="str">
        <f>IF(C368="","",IF(COUNTIFS(CHECKLISTS!$B$2:$B$2000,C368,CHECKLISTS!$AF$2:$AF$2000,"Aprovado")=0,"",SUMPRODUCT(MAX((CHECKLISTS!$B$2:$B$2000=C368)*CHECKLISTS!$AG$2:$AG$2000))))</f>
        <v/>
      </c>
      <c r="BB368" s="7" t="str">
        <f>IF(A368="","",IF(COUNTIFS(SMP!$B$2:$B$2000,A368,SMP!$I$2:$I$2000,"Liberada")+COUNTIFS(SMP!$B$2:$B$2000,A368,SMP!$I$2:$I$2000,"Em andamento")+COUNTIFS(SMP!$B$2:$B$2000,A368,SMP!$I$2:$I$2000,"Finalizada")&gt;0,"Sim","Não"))</f>
        <v/>
      </c>
      <c r="BC368" s="7" t="str">
        <f>IF(A368="","",IFERROR(INDEX(SMP!$A:$A,MATCH(A368,SMP!$B:$B,0)),"—"))</f>
        <v/>
      </c>
      <c r="BD368" s="7" t="str">
        <f>IF(A368="","",IFERROR(INDEX(SMP!$I:$I,MATCH(A368,SMP!$B:$B,0)),"Não aberta"))</f>
        <v/>
      </c>
      <c r="BE368" s="7" t="str">
        <f>IF(A368="","",IFERROR(INDEX(SMP!$D:$D,MATCH(A368,SMP!$B:$B,0)),""))</f>
        <v/>
      </c>
      <c r="BF368" s="7" t="str">
        <f>IF(A368="","",IF(COUNTIFS(AVERBACOES!$B$2:$B$2000,A368,AVERBACOES!$Q$2:$Q$2000,"Averbado completo")+COUNTIFS(AVERBACOES!$B$2:$B$2000,A368,AVERBACOES!$Q$2:$Q$2000,"Averbado CRT")+COUNTIFS(AVERBACOES!$B$2:$B$2000,A368,AVERBACOES!$Q$2:$Q$2000,"Averbado CT-e")+COUNTIFS(AVERBACOES!$B$2:$B$2000,A368,AVERBACOES!$Q$2:$Q$2000,"Averbado MDF-e")+COUNTIFS(AVERBACOES!$B$2:$B$2000,A368,AVERBACOES!$Q$2:$Q$2000,"Averbado pelo embarcador")&gt;0,"Sim","Não"))</f>
        <v/>
      </c>
      <c r="BG368" s="7" t="str">
        <f>IF(A368="","",IFERROR(INDEX(AVERBACOES!$L:$L,MATCH(A368,AVERBACOES!$B:$B,0)),"—"))</f>
        <v/>
      </c>
      <c r="BH368" s="7"/>
      <c r="BI368" s="7"/>
      <c r="BJ368" s="7"/>
      <c r="BK368" s="7"/>
      <c r="BL368" s="7"/>
      <c r="BM368" s="7">
        <f t="shared" si="87"/>
        <v>0</v>
      </c>
      <c r="BN368" s="7" t="str">
        <f t="shared" si="88"/>
        <v/>
      </c>
      <c r="BO368" s="7" t="str">
        <f t="shared" si="89"/>
        <v/>
      </c>
      <c r="BP368" s="7" t="str">
        <f t="shared" si="90"/>
        <v/>
      </c>
      <c r="BQ368" s="7" t="str">
        <f t="shared" si="91"/>
        <v/>
      </c>
      <c r="BR368" s="12"/>
      <c r="BS368" s="7" t="str">
        <f t="shared" si="92"/>
        <v/>
      </c>
      <c r="BT368" s="7" t="str">
        <f>IF(C368="","",IF(BV368=0,"Sem posição registrada",IFERROR(INDEX(POSICOES!$E:$E,MATCH(C368&amp;"#"&amp;ROUND(BV368*1440,0),POSICOES!$R:$R,0)),"?")))</f>
        <v/>
      </c>
      <c r="BU368" s="7" t="str">
        <f>IF(OR(C368="",BV368=0),"",IFERROR(INDEX(POSICOES!$F:$F,MATCH(C368&amp;"#"&amp;ROUND(BV368*1440,0),POSICOES!$R:$R,0))&amp;"/"&amp;INDEX(POSICOES!$G:$G,MATCH(C368&amp;"#"&amp;ROUND(BV368*1440,0),POSICOES!$R:$R,0))&amp;" - "&amp;INDEX(POSICOES!$H:$H,MATCH(C368&amp;"#"&amp;ROUND(BV368*1440,0),POSICOES!$R:$R,0)),""))</f>
        <v/>
      </c>
      <c r="BV368" s="14">
        <f>IF(C368="",0,SUMPRODUCT(MAX((POSICOES!$C$2:$C$3000=C368)*POSICOES!$B$2:$B$3000)))</f>
        <v>0</v>
      </c>
      <c r="BW368" s="7" t="str">
        <f t="shared" ca="1" si="93"/>
        <v/>
      </c>
      <c r="BX368" s="7" t="str">
        <f t="shared" ca="1" si="94"/>
        <v/>
      </c>
      <c r="BY368" s="12"/>
      <c r="BZ368" s="12"/>
      <c r="CA368" s="7" t="str">
        <f>IF(A368="","",IF(COUNTIFS(FRONTEIRA!$B$2:$B$2000,A368,FRONTEIRA!$AA$2:$AA$2000,"Sim")=0,"",ROUND(SUMIFS(FRONTEIRA!$Y$2:$Y$2000,FRONTEIRA!$B$2:$B$2000,A368,FRONTEIRA!$AA$2:$AA$2000,"Sim"),1)))</f>
        <v/>
      </c>
      <c r="CB368" s="7" t="str">
        <f>IF(A368="","",IFERROR(INDEX(FRONTEIRA!$L:$L,MATCH(A368,FRONTEIRA!$B:$B,0)),""))</f>
        <v/>
      </c>
      <c r="CC368" s="7" t="str">
        <f>IF(A368="","",IF(COUNTIFS(OCORRENCIAS!$B$2:$B$2000,A368,OCORRENCIAS!$Z$2:$Z$2000,"Sim")&gt;0,"Sim","Não"))</f>
        <v/>
      </c>
      <c r="CD368" s="7" t="str">
        <f t="shared" si="95"/>
        <v/>
      </c>
      <c r="CE368" s="7"/>
      <c r="CF368" s="7" t="str">
        <f t="shared" ca="1" si="96"/>
        <v xml:space="preserve">Motorista GR; Motorista seguradora; Veículo GR; Checklist; Espelhamento; SMP; Averbação; </v>
      </c>
      <c r="CG368" s="7" t="str">
        <f t="shared" si="97"/>
        <v/>
      </c>
      <c r="CH368" s="7" t="str">
        <f t="shared" si="98"/>
        <v/>
      </c>
      <c r="CI368" s="7" t="str">
        <f t="shared" si="99"/>
        <v>Não</v>
      </c>
      <c r="CJ368" s="7" t="str">
        <f t="shared" si="100"/>
        <v/>
      </c>
      <c r="CK368" s="7"/>
      <c r="CL368" s="7"/>
      <c r="CM368" s="7"/>
      <c r="CN368" s="12"/>
      <c r="CO368" s="7"/>
      <c r="CP368" s="7" t="str">
        <f t="shared" ca="1" si="101"/>
        <v/>
      </c>
    </row>
    <row r="369" spans="1:94" x14ac:dyDescent="0.25">
      <c r="A369" s="7"/>
      <c r="B369" s="12"/>
      <c r="C369" s="7"/>
      <c r="D369" s="7"/>
      <c r="E369" s="7"/>
      <c r="F369" s="7" t="str">
        <f>IF(C369="","",IFERROR(INDEX(VEICULOS!$C:$C,MATCH(C369,VEICULOS!$A:$A,0)),"?")&amp;IF(D369="",""," + "&amp;IFERROR(INDEX(VEICULOS!$C:$C,MATCH(D369,VEICULOS!$A:$A,0)),"?"))&amp;IF(E369="",""," + "&amp;IFERROR(INDEX(VEICULOS!$C:$C,MATCH(E369,VEICULOS!$A:$A,0)),"?")))</f>
        <v/>
      </c>
      <c r="G369" s="7" t="str">
        <f>IF(C369="","",IFERROR(INDEX(VEICULOS!$I:$I,MATCH(C369,VEICULOS!$A:$A,0)),"Não cadastrado"))</f>
        <v/>
      </c>
      <c r="H369" s="7"/>
      <c r="I369" s="7" t="str">
        <f>IF(H369="","",IFERROR(INDEX(MOTORISTAS!$B:$B,MATCH(H369,MOTORISTAS!$A:$A,0)),"Não cadastrado"))</f>
        <v/>
      </c>
      <c r="J369" s="7"/>
      <c r="K369" s="7"/>
      <c r="L369" s="7" t="str">
        <f>IF(K369="","",IFERROR(INDEX(MOTORISTAS!$B:$B,MATCH(K369,MOTORISTAS!$A:$A,0)),"Não cadastrado"))</f>
        <v/>
      </c>
      <c r="M369" s="7" t="str">
        <f>IF(H369="","",IFERROR(INDEX(MOTORISTAS!$AA:$AA,MATCH(H369,MOTORISTAS!$A:$A,0)),"Não cadastrado"))</f>
        <v/>
      </c>
      <c r="N369" s="7" t="str">
        <f>IF(H369="","",IF(COUNTIFS(CONSULTAS!$C$2:$C$2000,H369,CONSULTAS!$E$2:$E$2000,"GR",CONSULTAS!$S$2:$S$2000,"Sim")&gt;0,"Sim","Não"))</f>
        <v/>
      </c>
      <c r="O369" s="7" t="str">
        <f>IF(H369="","",IFERROR(INDEX(CONSULTAS!$L:$L,MATCH(H369&amp;"#GR",CONSULTAS!$T:$T,0)),"—"))</f>
        <v/>
      </c>
      <c r="P369" s="13" t="str">
        <f>IF(H369="","",IFERROR(INDEX(CONSULTAS!$Q:$Q,MATCH(H369&amp;"#GR",CONSULTAS!$T:$T,0)),""))</f>
        <v/>
      </c>
      <c r="Q369" s="7" t="str">
        <f>IF(H369="","",IF(COUNTIFS(CONSULTAS!$C$2:$C$2000,H369,CONSULTAS!$E$2:$E$2000,"Seguradora",CONSULTAS!$S$2:$S$2000,"Sim")&gt;0,"Sim","Não"))</f>
        <v/>
      </c>
      <c r="R369" s="7" t="str">
        <f>IF(H369="","",IFERROR(INDEX(CONSULTAS!$L:$L,MATCH(H369&amp;"#Seguradora",CONSULTAS!$T:$T,0)),"—"))</f>
        <v/>
      </c>
      <c r="S369" s="13" t="str">
        <f>IF(H369="","",IFERROR(INDEX(CONSULTAS!$Q:$Q,MATCH(H369&amp;"#Seguradora",CONSULTAS!$T:$T,0)),""))</f>
        <v/>
      </c>
      <c r="T369" s="10" t="str">
        <f>IF(H369="","",IFERROR(INDEX(CONSULTAS!$N:$N,MATCH(H369&amp;"#GR",CONSULTAS!$T:$T,0)),""))</f>
        <v/>
      </c>
      <c r="U369" s="7" t="str">
        <f>IF(K369="","N/A",IF(AND(COUNTIFS(CONSULTAS!$C$2:$C$2000,K369,CONSULTAS!$E$2:$E$2000,"GR",CONSULTAS!$S$2:$S$2000,"Sim")&gt;0,COUNTIFS(CONSULTAS!$C$2:$C$2000,K369,CONSULTAS!$E$2:$E$2000,"Seguradora",CONSULTAS!$S$2:$S$2000,"Sim")&gt;0),"Sim","Não"))</f>
        <v>N/A</v>
      </c>
      <c r="V369" s="7" t="str">
        <f>IF(C369="","",IFERROR(INDEX(VEICULOS!$X:$X,MATCH(C369,VEICULOS!$A:$A,0)),"Não"))</f>
        <v/>
      </c>
      <c r="W369" s="7"/>
      <c r="X369" s="7"/>
      <c r="Y369" s="7"/>
      <c r="Z369" s="10"/>
      <c r="AA369" s="7"/>
      <c r="AB369" s="10" t="str">
        <f t="shared" si="85"/>
        <v/>
      </c>
      <c r="AC369" s="7">
        <f>IF(OR(Y369="",AB369=""),0,SUMPRODUCT((PGR_REGRAS!$C$2:$C$61=Y369)*(PGR_REGRAS!$D$2:$D$61&lt;=AB369)*(PGR_REGRAS!$E$2:$E$61&gt;=AB369)*(PGR_REGRAS!$C$2:$C$61&lt;&gt;"")*ROW(PGR_REGRAS!$C$2:$C$61)))</f>
        <v>0</v>
      </c>
      <c r="AD369" s="7" t="str">
        <f>IF(AC369=0,IF(Y369="","","Sem regra - consultar seguradora"),INDEX(PGR_REGRAS!$A:$A,AC369))</f>
        <v/>
      </c>
      <c r="AE369" s="7" t="str">
        <f>IF(AC369=0,"",INDEX(PGR_REGRAS!$T:$T,AC369))</f>
        <v/>
      </c>
      <c r="AF369" s="7" t="str">
        <f>IF(AC369=0,"",INDEX(PGR_REGRAS!$I:$I,AC369))</f>
        <v/>
      </c>
      <c r="AG369" s="7" t="str">
        <f>IF(AC369=0,"",INDEX(PGR_REGRAS!$K:$K,AC369))</f>
        <v/>
      </c>
      <c r="AH369" s="7" t="str">
        <f t="shared" si="86"/>
        <v/>
      </c>
      <c r="AI369" s="7"/>
      <c r="AJ369" s="7"/>
      <c r="AK369" s="7"/>
      <c r="AL369" s="7"/>
      <c r="AM369" s="7"/>
      <c r="AN369" s="7"/>
      <c r="AO369" s="13"/>
      <c r="AP369" s="12"/>
      <c r="AQ369" s="12"/>
      <c r="AR369" s="7" t="str">
        <f>IF(C369="","",IFERROR(INDEX(RASTREADORES!$F:$F,MATCH(C369&amp;"#Principal",RASTREADORES!$Y:$Y,0))&amp;" ("&amp;INDEX(RASTREADORES!$G:$G,MATCH(C369&amp;"#Principal",RASTREADORES!$Y:$Y,0))&amp;")","Sem rastreador principal"))</f>
        <v/>
      </c>
      <c r="AS369" s="7" t="str">
        <f>IF(C369="","",IFERROR(INDEX(RASTREADORES!$H:$H,MATCH(C369&amp;"#Principal",RASTREADORES!$Y:$Y,0)),"—"))</f>
        <v/>
      </c>
      <c r="AT369" s="7" t="str">
        <f>IF(C369="","",IFERROR(INDEX(RASTREADORES!$A:$A,MATCH(C369&amp;"#Redundante",RASTREADORES!$Y:$Y,0)),IFERROR(INDEX(RASTREADORES!$A:$A,MATCH(C369&amp;"#Isca retornável",RASTREADORES!$Y:$Y,0)),IFERROR(INDEX(RASTREADORES!$A:$A,MATCH(C369&amp;"#Isca descartável",RASTREADORES!$Y:$Y,0)),"Nenhum"))))</f>
        <v/>
      </c>
      <c r="AU369" s="7" t="str">
        <f>IF(C369="","",IFERROR(INDEX(RASTREADORES!$L:$L,MATCH(C369&amp;"#Principal",RASTREADORES!$Y:$Y,0)),""))</f>
        <v/>
      </c>
      <c r="AV369" s="7" t="str">
        <f>IF(C369="","",IF(COUNTIFS(ESPELHAMENTOS!$B$2:$B$2000,C369,ESPELHAMENTOS!$O$2:$O$2000,"Sim")&gt;0,"Sim","Não"))</f>
        <v/>
      </c>
      <c r="AW369" s="7" t="str">
        <f>IF(C369="","",COUNTIFS(ESPELHAMENTOS!$B$2:$B$2000,C369,ESPELHAMENTOS!$O$2:$O$2000,"Sim"))</f>
        <v/>
      </c>
      <c r="AX369" s="7" t="str">
        <f>IF(C369="","",IF(COUNTIFS(ESPELHAMENTOS!$B$2:$B$2000,C369,ESPELHAMENTOS!$O$2:$O$2000,"Sim",ESPELHAMENTOS!$E$2:$E$2000,"GR transportadora")&gt;0,"Sim","Não"))</f>
        <v/>
      </c>
      <c r="AY369" s="7" t="str">
        <f>IF(OR(AQ369="",C369=""),"",IFERROR(ROUND((AQ369-SUMPRODUCT(MIN((ESPELHAMENTOS!$C$2:$C$2000=A369)*ESPELHAMENTOS!$H$2:$H$2000+(ESPELHAMENTOS!$C$2:$C$2000&lt;&gt;A369)*99999)))*24,1),""))</f>
        <v/>
      </c>
      <c r="AZ369" s="7" t="str">
        <f ca="1">IF(C369="","",IF(COUNTIFS(CHECKLISTS!$B$2:$B$2000,C369,CHECKLISTS!$AH$2:$AH$2000,"Válido",CHECKLISTS!$AG$2:$AG$2000,"&gt;="&amp;INT(IF(AO369="",TODAY(),AO369)))+COUNTIFS(CHECKLISTS!$B$2:$B$2000,C369,CHECKLISTS!$AH$2:$AH$2000,"Vence &lt;=7d",CHECKLISTS!$AG$2:$AG$2000,"&gt;="&amp;INT(IF(AO369="",TODAY(),AO369)))&gt;0,"Sim","Não"))</f>
        <v/>
      </c>
      <c r="BA369" s="13" t="str">
        <f>IF(C369="","",IF(COUNTIFS(CHECKLISTS!$B$2:$B$2000,C369,CHECKLISTS!$AF$2:$AF$2000,"Aprovado")=0,"",SUMPRODUCT(MAX((CHECKLISTS!$B$2:$B$2000=C369)*CHECKLISTS!$AG$2:$AG$2000))))</f>
        <v/>
      </c>
      <c r="BB369" s="7" t="str">
        <f>IF(A369="","",IF(COUNTIFS(SMP!$B$2:$B$2000,A369,SMP!$I$2:$I$2000,"Liberada")+COUNTIFS(SMP!$B$2:$B$2000,A369,SMP!$I$2:$I$2000,"Em andamento")+COUNTIFS(SMP!$B$2:$B$2000,A369,SMP!$I$2:$I$2000,"Finalizada")&gt;0,"Sim","Não"))</f>
        <v/>
      </c>
      <c r="BC369" s="7" t="str">
        <f>IF(A369="","",IFERROR(INDEX(SMP!$A:$A,MATCH(A369,SMP!$B:$B,0)),"—"))</f>
        <v/>
      </c>
      <c r="BD369" s="7" t="str">
        <f>IF(A369="","",IFERROR(INDEX(SMP!$I:$I,MATCH(A369,SMP!$B:$B,0)),"Não aberta"))</f>
        <v/>
      </c>
      <c r="BE369" s="7" t="str">
        <f>IF(A369="","",IFERROR(INDEX(SMP!$D:$D,MATCH(A369,SMP!$B:$B,0)),""))</f>
        <v/>
      </c>
      <c r="BF369" s="7" t="str">
        <f>IF(A369="","",IF(COUNTIFS(AVERBACOES!$B$2:$B$2000,A369,AVERBACOES!$Q$2:$Q$2000,"Averbado completo")+COUNTIFS(AVERBACOES!$B$2:$B$2000,A369,AVERBACOES!$Q$2:$Q$2000,"Averbado CRT")+COUNTIFS(AVERBACOES!$B$2:$B$2000,A369,AVERBACOES!$Q$2:$Q$2000,"Averbado CT-e")+COUNTIFS(AVERBACOES!$B$2:$B$2000,A369,AVERBACOES!$Q$2:$Q$2000,"Averbado MDF-e")+COUNTIFS(AVERBACOES!$B$2:$B$2000,A369,AVERBACOES!$Q$2:$Q$2000,"Averbado pelo embarcador")&gt;0,"Sim","Não"))</f>
        <v/>
      </c>
      <c r="BG369" s="7" t="str">
        <f>IF(A369="","",IFERROR(INDEX(AVERBACOES!$L:$L,MATCH(A369,AVERBACOES!$B:$B,0)),"—"))</f>
        <v/>
      </c>
      <c r="BH369" s="7"/>
      <c r="BI369" s="7"/>
      <c r="BJ369" s="7"/>
      <c r="BK369" s="7"/>
      <c r="BL369" s="7"/>
      <c r="BM369" s="7">
        <f t="shared" si="87"/>
        <v>0</v>
      </c>
      <c r="BN369" s="7" t="str">
        <f t="shared" si="88"/>
        <v/>
      </c>
      <c r="BO369" s="7" t="str">
        <f t="shared" si="89"/>
        <v/>
      </c>
      <c r="BP369" s="7" t="str">
        <f t="shared" si="90"/>
        <v/>
      </c>
      <c r="BQ369" s="7" t="str">
        <f t="shared" si="91"/>
        <v/>
      </c>
      <c r="BR369" s="12"/>
      <c r="BS369" s="7" t="str">
        <f t="shared" si="92"/>
        <v/>
      </c>
      <c r="BT369" s="7" t="str">
        <f>IF(C369="","",IF(BV369=0,"Sem posição registrada",IFERROR(INDEX(POSICOES!$E:$E,MATCH(C369&amp;"#"&amp;ROUND(BV369*1440,0),POSICOES!$R:$R,0)),"?")))</f>
        <v/>
      </c>
      <c r="BU369" s="7" t="str">
        <f>IF(OR(C369="",BV369=0),"",IFERROR(INDEX(POSICOES!$F:$F,MATCH(C369&amp;"#"&amp;ROUND(BV369*1440,0),POSICOES!$R:$R,0))&amp;"/"&amp;INDEX(POSICOES!$G:$G,MATCH(C369&amp;"#"&amp;ROUND(BV369*1440,0),POSICOES!$R:$R,0))&amp;" - "&amp;INDEX(POSICOES!$H:$H,MATCH(C369&amp;"#"&amp;ROUND(BV369*1440,0),POSICOES!$R:$R,0)),""))</f>
        <v/>
      </c>
      <c r="BV369" s="14">
        <f>IF(C369="",0,SUMPRODUCT(MAX((POSICOES!$C$2:$C$3000=C369)*POSICOES!$B$2:$B$3000)))</f>
        <v>0</v>
      </c>
      <c r="BW369" s="7" t="str">
        <f t="shared" ca="1" si="93"/>
        <v/>
      </c>
      <c r="BX369" s="7" t="str">
        <f t="shared" ca="1" si="94"/>
        <v/>
      </c>
      <c r="BY369" s="12"/>
      <c r="BZ369" s="12"/>
      <c r="CA369" s="7" t="str">
        <f>IF(A369="","",IF(COUNTIFS(FRONTEIRA!$B$2:$B$2000,A369,FRONTEIRA!$AA$2:$AA$2000,"Sim")=0,"",ROUND(SUMIFS(FRONTEIRA!$Y$2:$Y$2000,FRONTEIRA!$B$2:$B$2000,A369,FRONTEIRA!$AA$2:$AA$2000,"Sim"),1)))</f>
        <v/>
      </c>
      <c r="CB369" s="7" t="str">
        <f>IF(A369="","",IFERROR(INDEX(FRONTEIRA!$L:$L,MATCH(A369,FRONTEIRA!$B:$B,0)),""))</f>
        <v/>
      </c>
      <c r="CC369" s="7" t="str">
        <f>IF(A369="","",IF(COUNTIFS(OCORRENCIAS!$B$2:$B$2000,A369,OCORRENCIAS!$Z$2:$Z$2000,"Sim")&gt;0,"Sim","Não"))</f>
        <v/>
      </c>
      <c r="CD369" s="7" t="str">
        <f t="shared" si="95"/>
        <v/>
      </c>
      <c r="CE369" s="7"/>
      <c r="CF369" s="7" t="str">
        <f t="shared" ca="1" si="96"/>
        <v xml:space="preserve">Motorista GR; Motorista seguradora; Veículo GR; Checklist; Espelhamento; SMP; Averbação; </v>
      </c>
      <c r="CG369" s="7" t="str">
        <f t="shared" si="97"/>
        <v/>
      </c>
      <c r="CH369" s="7" t="str">
        <f t="shared" si="98"/>
        <v/>
      </c>
      <c r="CI369" s="7" t="str">
        <f t="shared" si="99"/>
        <v>Não</v>
      </c>
      <c r="CJ369" s="7" t="str">
        <f t="shared" si="100"/>
        <v/>
      </c>
      <c r="CK369" s="7"/>
      <c r="CL369" s="7"/>
      <c r="CM369" s="7"/>
      <c r="CN369" s="12"/>
      <c r="CO369" s="7"/>
      <c r="CP369" s="7" t="str">
        <f t="shared" ca="1" si="101"/>
        <v/>
      </c>
    </row>
    <row r="370" spans="1:94" x14ac:dyDescent="0.25">
      <c r="A370" s="7"/>
      <c r="B370" s="12"/>
      <c r="C370" s="7"/>
      <c r="D370" s="7"/>
      <c r="E370" s="7"/>
      <c r="F370" s="7" t="str">
        <f>IF(C370="","",IFERROR(INDEX(VEICULOS!$C:$C,MATCH(C370,VEICULOS!$A:$A,0)),"?")&amp;IF(D370="",""," + "&amp;IFERROR(INDEX(VEICULOS!$C:$C,MATCH(D370,VEICULOS!$A:$A,0)),"?"))&amp;IF(E370="",""," + "&amp;IFERROR(INDEX(VEICULOS!$C:$C,MATCH(E370,VEICULOS!$A:$A,0)),"?")))</f>
        <v/>
      </c>
      <c r="G370" s="7" t="str">
        <f>IF(C370="","",IFERROR(INDEX(VEICULOS!$I:$I,MATCH(C370,VEICULOS!$A:$A,0)),"Não cadastrado"))</f>
        <v/>
      </c>
      <c r="H370" s="7"/>
      <c r="I370" s="7" t="str">
        <f>IF(H370="","",IFERROR(INDEX(MOTORISTAS!$B:$B,MATCH(H370,MOTORISTAS!$A:$A,0)),"Não cadastrado"))</f>
        <v/>
      </c>
      <c r="J370" s="7"/>
      <c r="K370" s="7"/>
      <c r="L370" s="7" t="str">
        <f>IF(K370="","",IFERROR(INDEX(MOTORISTAS!$B:$B,MATCH(K370,MOTORISTAS!$A:$A,0)),"Não cadastrado"))</f>
        <v/>
      </c>
      <c r="M370" s="7" t="str">
        <f>IF(H370="","",IFERROR(INDEX(MOTORISTAS!$AA:$AA,MATCH(H370,MOTORISTAS!$A:$A,0)),"Não cadastrado"))</f>
        <v/>
      </c>
      <c r="N370" s="7" t="str">
        <f>IF(H370="","",IF(COUNTIFS(CONSULTAS!$C$2:$C$2000,H370,CONSULTAS!$E$2:$E$2000,"GR",CONSULTAS!$S$2:$S$2000,"Sim")&gt;0,"Sim","Não"))</f>
        <v/>
      </c>
      <c r="O370" s="7" t="str">
        <f>IF(H370="","",IFERROR(INDEX(CONSULTAS!$L:$L,MATCH(H370&amp;"#GR",CONSULTAS!$T:$T,0)),"—"))</f>
        <v/>
      </c>
      <c r="P370" s="13" t="str">
        <f>IF(H370="","",IFERROR(INDEX(CONSULTAS!$Q:$Q,MATCH(H370&amp;"#GR",CONSULTAS!$T:$T,0)),""))</f>
        <v/>
      </c>
      <c r="Q370" s="7" t="str">
        <f>IF(H370="","",IF(COUNTIFS(CONSULTAS!$C$2:$C$2000,H370,CONSULTAS!$E$2:$E$2000,"Seguradora",CONSULTAS!$S$2:$S$2000,"Sim")&gt;0,"Sim","Não"))</f>
        <v/>
      </c>
      <c r="R370" s="7" t="str">
        <f>IF(H370="","",IFERROR(INDEX(CONSULTAS!$L:$L,MATCH(H370&amp;"#Seguradora",CONSULTAS!$T:$T,0)),"—"))</f>
        <v/>
      </c>
      <c r="S370" s="13" t="str">
        <f>IF(H370="","",IFERROR(INDEX(CONSULTAS!$Q:$Q,MATCH(H370&amp;"#Seguradora",CONSULTAS!$T:$T,0)),""))</f>
        <v/>
      </c>
      <c r="T370" s="10" t="str">
        <f>IF(H370="","",IFERROR(INDEX(CONSULTAS!$N:$N,MATCH(H370&amp;"#GR",CONSULTAS!$T:$T,0)),""))</f>
        <v/>
      </c>
      <c r="U370" s="7" t="str">
        <f>IF(K370="","N/A",IF(AND(COUNTIFS(CONSULTAS!$C$2:$C$2000,K370,CONSULTAS!$E$2:$E$2000,"GR",CONSULTAS!$S$2:$S$2000,"Sim")&gt;0,COUNTIFS(CONSULTAS!$C$2:$C$2000,K370,CONSULTAS!$E$2:$E$2000,"Seguradora",CONSULTAS!$S$2:$S$2000,"Sim")&gt;0),"Sim","Não"))</f>
        <v>N/A</v>
      </c>
      <c r="V370" s="7" t="str">
        <f>IF(C370="","",IFERROR(INDEX(VEICULOS!$X:$X,MATCH(C370,VEICULOS!$A:$A,0)),"Não"))</f>
        <v/>
      </c>
      <c r="W370" s="7"/>
      <c r="X370" s="7"/>
      <c r="Y370" s="7"/>
      <c r="Z370" s="10"/>
      <c r="AA370" s="7"/>
      <c r="AB370" s="10" t="str">
        <f t="shared" si="85"/>
        <v/>
      </c>
      <c r="AC370" s="7">
        <f>IF(OR(Y370="",AB370=""),0,SUMPRODUCT((PGR_REGRAS!$C$2:$C$61=Y370)*(PGR_REGRAS!$D$2:$D$61&lt;=AB370)*(PGR_REGRAS!$E$2:$E$61&gt;=AB370)*(PGR_REGRAS!$C$2:$C$61&lt;&gt;"")*ROW(PGR_REGRAS!$C$2:$C$61)))</f>
        <v>0</v>
      </c>
      <c r="AD370" s="7" t="str">
        <f>IF(AC370=0,IF(Y370="","","Sem regra - consultar seguradora"),INDEX(PGR_REGRAS!$A:$A,AC370))</f>
        <v/>
      </c>
      <c r="AE370" s="7" t="str">
        <f>IF(AC370=0,"",INDEX(PGR_REGRAS!$T:$T,AC370))</f>
        <v/>
      </c>
      <c r="AF370" s="7" t="str">
        <f>IF(AC370=0,"",INDEX(PGR_REGRAS!$I:$I,AC370))</f>
        <v/>
      </c>
      <c r="AG370" s="7" t="str">
        <f>IF(AC370=0,"",INDEX(PGR_REGRAS!$K:$K,AC370))</f>
        <v/>
      </c>
      <c r="AH370" s="7" t="str">
        <f t="shared" si="86"/>
        <v/>
      </c>
      <c r="AI370" s="7"/>
      <c r="AJ370" s="7"/>
      <c r="AK370" s="7"/>
      <c r="AL370" s="7"/>
      <c r="AM370" s="7"/>
      <c r="AN370" s="7"/>
      <c r="AO370" s="13"/>
      <c r="AP370" s="12"/>
      <c r="AQ370" s="12"/>
      <c r="AR370" s="7" t="str">
        <f>IF(C370="","",IFERROR(INDEX(RASTREADORES!$F:$F,MATCH(C370&amp;"#Principal",RASTREADORES!$Y:$Y,0))&amp;" ("&amp;INDEX(RASTREADORES!$G:$G,MATCH(C370&amp;"#Principal",RASTREADORES!$Y:$Y,0))&amp;")","Sem rastreador principal"))</f>
        <v/>
      </c>
      <c r="AS370" s="7" t="str">
        <f>IF(C370="","",IFERROR(INDEX(RASTREADORES!$H:$H,MATCH(C370&amp;"#Principal",RASTREADORES!$Y:$Y,0)),"—"))</f>
        <v/>
      </c>
      <c r="AT370" s="7" t="str">
        <f>IF(C370="","",IFERROR(INDEX(RASTREADORES!$A:$A,MATCH(C370&amp;"#Redundante",RASTREADORES!$Y:$Y,0)),IFERROR(INDEX(RASTREADORES!$A:$A,MATCH(C370&amp;"#Isca retornável",RASTREADORES!$Y:$Y,0)),IFERROR(INDEX(RASTREADORES!$A:$A,MATCH(C370&amp;"#Isca descartável",RASTREADORES!$Y:$Y,0)),"Nenhum"))))</f>
        <v/>
      </c>
      <c r="AU370" s="7" t="str">
        <f>IF(C370="","",IFERROR(INDEX(RASTREADORES!$L:$L,MATCH(C370&amp;"#Principal",RASTREADORES!$Y:$Y,0)),""))</f>
        <v/>
      </c>
      <c r="AV370" s="7" t="str">
        <f>IF(C370="","",IF(COUNTIFS(ESPELHAMENTOS!$B$2:$B$2000,C370,ESPELHAMENTOS!$O$2:$O$2000,"Sim")&gt;0,"Sim","Não"))</f>
        <v/>
      </c>
      <c r="AW370" s="7" t="str">
        <f>IF(C370="","",COUNTIFS(ESPELHAMENTOS!$B$2:$B$2000,C370,ESPELHAMENTOS!$O$2:$O$2000,"Sim"))</f>
        <v/>
      </c>
      <c r="AX370" s="7" t="str">
        <f>IF(C370="","",IF(COUNTIFS(ESPELHAMENTOS!$B$2:$B$2000,C370,ESPELHAMENTOS!$O$2:$O$2000,"Sim",ESPELHAMENTOS!$E$2:$E$2000,"GR transportadora")&gt;0,"Sim","Não"))</f>
        <v/>
      </c>
      <c r="AY370" s="7" t="str">
        <f>IF(OR(AQ370="",C370=""),"",IFERROR(ROUND((AQ370-SUMPRODUCT(MIN((ESPELHAMENTOS!$C$2:$C$2000=A370)*ESPELHAMENTOS!$H$2:$H$2000+(ESPELHAMENTOS!$C$2:$C$2000&lt;&gt;A370)*99999)))*24,1),""))</f>
        <v/>
      </c>
      <c r="AZ370" s="7" t="str">
        <f ca="1">IF(C370="","",IF(COUNTIFS(CHECKLISTS!$B$2:$B$2000,C370,CHECKLISTS!$AH$2:$AH$2000,"Válido",CHECKLISTS!$AG$2:$AG$2000,"&gt;="&amp;INT(IF(AO370="",TODAY(),AO370)))+COUNTIFS(CHECKLISTS!$B$2:$B$2000,C370,CHECKLISTS!$AH$2:$AH$2000,"Vence &lt;=7d",CHECKLISTS!$AG$2:$AG$2000,"&gt;="&amp;INT(IF(AO370="",TODAY(),AO370)))&gt;0,"Sim","Não"))</f>
        <v/>
      </c>
      <c r="BA370" s="13" t="str">
        <f>IF(C370="","",IF(COUNTIFS(CHECKLISTS!$B$2:$B$2000,C370,CHECKLISTS!$AF$2:$AF$2000,"Aprovado")=0,"",SUMPRODUCT(MAX((CHECKLISTS!$B$2:$B$2000=C370)*CHECKLISTS!$AG$2:$AG$2000))))</f>
        <v/>
      </c>
      <c r="BB370" s="7" t="str">
        <f>IF(A370="","",IF(COUNTIFS(SMP!$B$2:$B$2000,A370,SMP!$I$2:$I$2000,"Liberada")+COUNTIFS(SMP!$B$2:$B$2000,A370,SMP!$I$2:$I$2000,"Em andamento")+COUNTIFS(SMP!$B$2:$B$2000,A370,SMP!$I$2:$I$2000,"Finalizada")&gt;0,"Sim","Não"))</f>
        <v/>
      </c>
      <c r="BC370" s="7" t="str">
        <f>IF(A370="","",IFERROR(INDEX(SMP!$A:$A,MATCH(A370,SMP!$B:$B,0)),"—"))</f>
        <v/>
      </c>
      <c r="BD370" s="7" t="str">
        <f>IF(A370="","",IFERROR(INDEX(SMP!$I:$I,MATCH(A370,SMP!$B:$B,0)),"Não aberta"))</f>
        <v/>
      </c>
      <c r="BE370" s="7" t="str">
        <f>IF(A370="","",IFERROR(INDEX(SMP!$D:$D,MATCH(A370,SMP!$B:$B,0)),""))</f>
        <v/>
      </c>
      <c r="BF370" s="7" t="str">
        <f>IF(A370="","",IF(COUNTIFS(AVERBACOES!$B$2:$B$2000,A370,AVERBACOES!$Q$2:$Q$2000,"Averbado completo")+COUNTIFS(AVERBACOES!$B$2:$B$2000,A370,AVERBACOES!$Q$2:$Q$2000,"Averbado CRT")+COUNTIFS(AVERBACOES!$B$2:$B$2000,A370,AVERBACOES!$Q$2:$Q$2000,"Averbado CT-e")+COUNTIFS(AVERBACOES!$B$2:$B$2000,A370,AVERBACOES!$Q$2:$Q$2000,"Averbado MDF-e")+COUNTIFS(AVERBACOES!$B$2:$B$2000,A370,AVERBACOES!$Q$2:$Q$2000,"Averbado pelo embarcador")&gt;0,"Sim","Não"))</f>
        <v/>
      </c>
      <c r="BG370" s="7" t="str">
        <f>IF(A370="","",IFERROR(INDEX(AVERBACOES!$L:$L,MATCH(A370,AVERBACOES!$B:$B,0)),"—"))</f>
        <v/>
      </c>
      <c r="BH370" s="7"/>
      <c r="BI370" s="7"/>
      <c r="BJ370" s="7"/>
      <c r="BK370" s="7"/>
      <c r="BL370" s="7"/>
      <c r="BM370" s="7">
        <f t="shared" si="87"/>
        <v>0</v>
      </c>
      <c r="BN370" s="7" t="str">
        <f t="shared" si="88"/>
        <v/>
      </c>
      <c r="BO370" s="7" t="str">
        <f t="shared" si="89"/>
        <v/>
      </c>
      <c r="BP370" s="7" t="str">
        <f t="shared" si="90"/>
        <v/>
      </c>
      <c r="BQ370" s="7" t="str">
        <f t="shared" si="91"/>
        <v/>
      </c>
      <c r="BR370" s="12"/>
      <c r="BS370" s="7" t="str">
        <f t="shared" si="92"/>
        <v/>
      </c>
      <c r="BT370" s="7" t="str">
        <f>IF(C370="","",IF(BV370=0,"Sem posição registrada",IFERROR(INDEX(POSICOES!$E:$E,MATCH(C370&amp;"#"&amp;ROUND(BV370*1440,0),POSICOES!$R:$R,0)),"?")))</f>
        <v/>
      </c>
      <c r="BU370" s="7" t="str">
        <f>IF(OR(C370="",BV370=0),"",IFERROR(INDEX(POSICOES!$F:$F,MATCH(C370&amp;"#"&amp;ROUND(BV370*1440,0),POSICOES!$R:$R,0))&amp;"/"&amp;INDEX(POSICOES!$G:$G,MATCH(C370&amp;"#"&amp;ROUND(BV370*1440,0),POSICOES!$R:$R,0))&amp;" - "&amp;INDEX(POSICOES!$H:$H,MATCH(C370&amp;"#"&amp;ROUND(BV370*1440,0),POSICOES!$R:$R,0)),""))</f>
        <v/>
      </c>
      <c r="BV370" s="14">
        <f>IF(C370="",0,SUMPRODUCT(MAX((POSICOES!$C$2:$C$3000=C370)*POSICOES!$B$2:$B$3000)))</f>
        <v>0</v>
      </c>
      <c r="BW370" s="7" t="str">
        <f t="shared" ca="1" si="93"/>
        <v/>
      </c>
      <c r="BX370" s="7" t="str">
        <f t="shared" ca="1" si="94"/>
        <v/>
      </c>
      <c r="BY370" s="12"/>
      <c r="BZ370" s="12"/>
      <c r="CA370" s="7" t="str">
        <f>IF(A370="","",IF(COUNTIFS(FRONTEIRA!$B$2:$B$2000,A370,FRONTEIRA!$AA$2:$AA$2000,"Sim")=0,"",ROUND(SUMIFS(FRONTEIRA!$Y$2:$Y$2000,FRONTEIRA!$B$2:$B$2000,A370,FRONTEIRA!$AA$2:$AA$2000,"Sim"),1)))</f>
        <v/>
      </c>
      <c r="CB370" s="7" t="str">
        <f>IF(A370="","",IFERROR(INDEX(FRONTEIRA!$L:$L,MATCH(A370,FRONTEIRA!$B:$B,0)),""))</f>
        <v/>
      </c>
      <c r="CC370" s="7" t="str">
        <f>IF(A370="","",IF(COUNTIFS(OCORRENCIAS!$B$2:$B$2000,A370,OCORRENCIAS!$Z$2:$Z$2000,"Sim")&gt;0,"Sim","Não"))</f>
        <v/>
      </c>
      <c r="CD370" s="7" t="str">
        <f t="shared" si="95"/>
        <v/>
      </c>
      <c r="CE370" s="7"/>
      <c r="CF370" s="7" t="str">
        <f t="shared" ca="1" si="96"/>
        <v xml:space="preserve">Motorista GR; Motorista seguradora; Veículo GR; Checklist; Espelhamento; SMP; Averbação; </v>
      </c>
      <c r="CG370" s="7" t="str">
        <f t="shared" si="97"/>
        <v/>
      </c>
      <c r="CH370" s="7" t="str">
        <f t="shared" si="98"/>
        <v/>
      </c>
      <c r="CI370" s="7" t="str">
        <f t="shared" si="99"/>
        <v>Não</v>
      </c>
      <c r="CJ370" s="7" t="str">
        <f t="shared" si="100"/>
        <v/>
      </c>
      <c r="CK370" s="7"/>
      <c r="CL370" s="7"/>
      <c r="CM370" s="7"/>
      <c r="CN370" s="12"/>
      <c r="CO370" s="7"/>
      <c r="CP370" s="7" t="str">
        <f t="shared" ca="1" si="101"/>
        <v/>
      </c>
    </row>
    <row r="371" spans="1:94" x14ac:dyDescent="0.25">
      <c r="A371" s="7"/>
      <c r="B371" s="12"/>
      <c r="C371" s="7"/>
      <c r="D371" s="7"/>
      <c r="E371" s="7"/>
      <c r="F371" s="7" t="str">
        <f>IF(C371="","",IFERROR(INDEX(VEICULOS!$C:$C,MATCH(C371,VEICULOS!$A:$A,0)),"?")&amp;IF(D371="",""," + "&amp;IFERROR(INDEX(VEICULOS!$C:$C,MATCH(D371,VEICULOS!$A:$A,0)),"?"))&amp;IF(E371="",""," + "&amp;IFERROR(INDEX(VEICULOS!$C:$C,MATCH(E371,VEICULOS!$A:$A,0)),"?")))</f>
        <v/>
      </c>
      <c r="G371" s="7" t="str">
        <f>IF(C371="","",IFERROR(INDEX(VEICULOS!$I:$I,MATCH(C371,VEICULOS!$A:$A,0)),"Não cadastrado"))</f>
        <v/>
      </c>
      <c r="H371" s="7"/>
      <c r="I371" s="7" t="str">
        <f>IF(H371="","",IFERROR(INDEX(MOTORISTAS!$B:$B,MATCH(H371,MOTORISTAS!$A:$A,0)),"Não cadastrado"))</f>
        <v/>
      </c>
      <c r="J371" s="7"/>
      <c r="K371" s="7"/>
      <c r="L371" s="7" t="str">
        <f>IF(K371="","",IFERROR(INDEX(MOTORISTAS!$B:$B,MATCH(K371,MOTORISTAS!$A:$A,0)),"Não cadastrado"))</f>
        <v/>
      </c>
      <c r="M371" s="7" t="str">
        <f>IF(H371="","",IFERROR(INDEX(MOTORISTAS!$AA:$AA,MATCH(H371,MOTORISTAS!$A:$A,0)),"Não cadastrado"))</f>
        <v/>
      </c>
      <c r="N371" s="7" t="str">
        <f>IF(H371="","",IF(COUNTIFS(CONSULTAS!$C$2:$C$2000,H371,CONSULTAS!$E$2:$E$2000,"GR",CONSULTAS!$S$2:$S$2000,"Sim")&gt;0,"Sim","Não"))</f>
        <v/>
      </c>
      <c r="O371" s="7" t="str">
        <f>IF(H371="","",IFERROR(INDEX(CONSULTAS!$L:$L,MATCH(H371&amp;"#GR",CONSULTAS!$T:$T,0)),"—"))</f>
        <v/>
      </c>
      <c r="P371" s="13" t="str">
        <f>IF(H371="","",IFERROR(INDEX(CONSULTAS!$Q:$Q,MATCH(H371&amp;"#GR",CONSULTAS!$T:$T,0)),""))</f>
        <v/>
      </c>
      <c r="Q371" s="7" t="str">
        <f>IF(H371="","",IF(COUNTIFS(CONSULTAS!$C$2:$C$2000,H371,CONSULTAS!$E$2:$E$2000,"Seguradora",CONSULTAS!$S$2:$S$2000,"Sim")&gt;0,"Sim","Não"))</f>
        <v/>
      </c>
      <c r="R371" s="7" t="str">
        <f>IF(H371="","",IFERROR(INDEX(CONSULTAS!$L:$L,MATCH(H371&amp;"#Seguradora",CONSULTAS!$T:$T,0)),"—"))</f>
        <v/>
      </c>
      <c r="S371" s="13" t="str">
        <f>IF(H371="","",IFERROR(INDEX(CONSULTAS!$Q:$Q,MATCH(H371&amp;"#Seguradora",CONSULTAS!$T:$T,0)),""))</f>
        <v/>
      </c>
      <c r="T371" s="10" t="str">
        <f>IF(H371="","",IFERROR(INDEX(CONSULTAS!$N:$N,MATCH(H371&amp;"#GR",CONSULTAS!$T:$T,0)),""))</f>
        <v/>
      </c>
      <c r="U371" s="7" t="str">
        <f>IF(K371="","N/A",IF(AND(COUNTIFS(CONSULTAS!$C$2:$C$2000,K371,CONSULTAS!$E$2:$E$2000,"GR",CONSULTAS!$S$2:$S$2000,"Sim")&gt;0,COUNTIFS(CONSULTAS!$C$2:$C$2000,K371,CONSULTAS!$E$2:$E$2000,"Seguradora",CONSULTAS!$S$2:$S$2000,"Sim")&gt;0),"Sim","Não"))</f>
        <v>N/A</v>
      </c>
      <c r="V371" s="7" t="str">
        <f>IF(C371="","",IFERROR(INDEX(VEICULOS!$X:$X,MATCH(C371,VEICULOS!$A:$A,0)),"Não"))</f>
        <v/>
      </c>
      <c r="W371" s="7"/>
      <c r="X371" s="7"/>
      <c r="Y371" s="7"/>
      <c r="Z371" s="10"/>
      <c r="AA371" s="7"/>
      <c r="AB371" s="10" t="str">
        <f t="shared" si="85"/>
        <v/>
      </c>
      <c r="AC371" s="7">
        <f>IF(OR(Y371="",AB371=""),0,SUMPRODUCT((PGR_REGRAS!$C$2:$C$61=Y371)*(PGR_REGRAS!$D$2:$D$61&lt;=AB371)*(PGR_REGRAS!$E$2:$E$61&gt;=AB371)*(PGR_REGRAS!$C$2:$C$61&lt;&gt;"")*ROW(PGR_REGRAS!$C$2:$C$61)))</f>
        <v>0</v>
      </c>
      <c r="AD371" s="7" t="str">
        <f>IF(AC371=0,IF(Y371="","","Sem regra - consultar seguradora"),INDEX(PGR_REGRAS!$A:$A,AC371))</f>
        <v/>
      </c>
      <c r="AE371" s="7" t="str">
        <f>IF(AC371=0,"",INDEX(PGR_REGRAS!$T:$T,AC371))</f>
        <v/>
      </c>
      <c r="AF371" s="7" t="str">
        <f>IF(AC371=0,"",INDEX(PGR_REGRAS!$I:$I,AC371))</f>
        <v/>
      </c>
      <c r="AG371" s="7" t="str">
        <f>IF(AC371=0,"",INDEX(PGR_REGRAS!$K:$K,AC371))</f>
        <v/>
      </c>
      <c r="AH371" s="7" t="str">
        <f t="shared" si="86"/>
        <v/>
      </c>
      <c r="AI371" s="7"/>
      <c r="AJ371" s="7"/>
      <c r="AK371" s="7"/>
      <c r="AL371" s="7"/>
      <c r="AM371" s="7"/>
      <c r="AN371" s="7"/>
      <c r="AO371" s="13"/>
      <c r="AP371" s="12"/>
      <c r="AQ371" s="12"/>
      <c r="AR371" s="7" t="str">
        <f>IF(C371="","",IFERROR(INDEX(RASTREADORES!$F:$F,MATCH(C371&amp;"#Principal",RASTREADORES!$Y:$Y,0))&amp;" ("&amp;INDEX(RASTREADORES!$G:$G,MATCH(C371&amp;"#Principal",RASTREADORES!$Y:$Y,0))&amp;")","Sem rastreador principal"))</f>
        <v/>
      </c>
      <c r="AS371" s="7" t="str">
        <f>IF(C371="","",IFERROR(INDEX(RASTREADORES!$H:$H,MATCH(C371&amp;"#Principal",RASTREADORES!$Y:$Y,0)),"—"))</f>
        <v/>
      </c>
      <c r="AT371" s="7" t="str">
        <f>IF(C371="","",IFERROR(INDEX(RASTREADORES!$A:$A,MATCH(C371&amp;"#Redundante",RASTREADORES!$Y:$Y,0)),IFERROR(INDEX(RASTREADORES!$A:$A,MATCH(C371&amp;"#Isca retornável",RASTREADORES!$Y:$Y,0)),IFERROR(INDEX(RASTREADORES!$A:$A,MATCH(C371&amp;"#Isca descartável",RASTREADORES!$Y:$Y,0)),"Nenhum"))))</f>
        <v/>
      </c>
      <c r="AU371" s="7" t="str">
        <f>IF(C371="","",IFERROR(INDEX(RASTREADORES!$L:$L,MATCH(C371&amp;"#Principal",RASTREADORES!$Y:$Y,0)),""))</f>
        <v/>
      </c>
      <c r="AV371" s="7" t="str">
        <f>IF(C371="","",IF(COUNTIFS(ESPELHAMENTOS!$B$2:$B$2000,C371,ESPELHAMENTOS!$O$2:$O$2000,"Sim")&gt;0,"Sim","Não"))</f>
        <v/>
      </c>
      <c r="AW371" s="7" t="str">
        <f>IF(C371="","",COUNTIFS(ESPELHAMENTOS!$B$2:$B$2000,C371,ESPELHAMENTOS!$O$2:$O$2000,"Sim"))</f>
        <v/>
      </c>
      <c r="AX371" s="7" t="str">
        <f>IF(C371="","",IF(COUNTIFS(ESPELHAMENTOS!$B$2:$B$2000,C371,ESPELHAMENTOS!$O$2:$O$2000,"Sim",ESPELHAMENTOS!$E$2:$E$2000,"GR transportadora")&gt;0,"Sim","Não"))</f>
        <v/>
      </c>
      <c r="AY371" s="7" t="str">
        <f>IF(OR(AQ371="",C371=""),"",IFERROR(ROUND((AQ371-SUMPRODUCT(MIN((ESPELHAMENTOS!$C$2:$C$2000=A371)*ESPELHAMENTOS!$H$2:$H$2000+(ESPELHAMENTOS!$C$2:$C$2000&lt;&gt;A371)*99999)))*24,1),""))</f>
        <v/>
      </c>
      <c r="AZ371" s="7" t="str">
        <f ca="1">IF(C371="","",IF(COUNTIFS(CHECKLISTS!$B$2:$B$2000,C371,CHECKLISTS!$AH$2:$AH$2000,"Válido",CHECKLISTS!$AG$2:$AG$2000,"&gt;="&amp;INT(IF(AO371="",TODAY(),AO371)))+COUNTIFS(CHECKLISTS!$B$2:$B$2000,C371,CHECKLISTS!$AH$2:$AH$2000,"Vence &lt;=7d",CHECKLISTS!$AG$2:$AG$2000,"&gt;="&amp;INT(IF(AO371="",TODAY(),AO371)))&gt;0,"Sim","Não"))</f>
        <v/>
      </c>
      <c r="BA371" s="13" t="str">
        <f>IF(C371="","",IF(COUNTIFS(CHECKLISTS!$B$2:$B$2000,C371,CHECKLISTS!$AF$2:$AF$2000,"Aprovado")=0,"",SUMPRODUCT(MAX((CHECKLISTS!$B$2:$B$2000=C371)*CHECKLISTS!$AG$2:$AG$2000))))</f>
        <v/>
      </c>
      <c r="BB371" s="7" t="str">
        <f>IF(A371="","",IF(COUNTIFS(SMP!$B$2:$B$2000,A371,SMP!$I$2:$I$2000,"Liberada")+COUNTIFS(SMP!$B$2:$B$2000,A371,SMP!$I$2:$I$2000,"Em andamento")+COUNTIFS(SMP!$B$2:$B$2000,A371,SMP!$I$2:$I$2000,"Finalizada")&gt;0,"Sim","Não"))</f>
        <v/>
      </c>
      <c r="BC371" s="7" t="str">
        <f>IF(A371="","",IFERROR(INDEX(SMP!$A:$A,MATCH(A371,SMP!$B:$B,0)),"—"))</f>
        <v/>
      </c>
      <c r="BD371" s="7" t="str">
        <f>IF(A371="","",IFERROR(INDEX(SMP!$I:$I,MATCH(A371,SMP!$B:$B,0)),"Não aberta"))</f>
        <v/>
      </c>
      <c r="BE371" s="7" t="str">
        <f>IF(A371="","",IFERROR(INDEX(SMP!$D:$D,MATCH(A371,SMP!$B:$B,0)),""))</f>
        <v/>
      </c>
      <c r="BF371" s="7" t="str">
        <f>IF(A371="","",IF(COUNTIFS(AVERBACOES!$B$2:$B$2000,A371,AVERBACOES!$Q$2:$Q$2000,"Averbado completo")+COUNTIFS(AVERBACOES!$B$2:$B$2000,A371,AVERBACOES!$Q$2:$Q$2000,"Averbado CRT")+COUNTIFS(AVERBACOES!$B$2:$B$2000,A371,AVERBACOES!$Q$2:$Q$2000,"Averbado CT-e")+COUNTIFS(AVERBACOES!$B$2:$B$2000,A371,AVERBACOES!$Q$2:$Q$2000,"Averbado MDF-e")+COUNTIFS(AVERBACOES!$B$2:$B$2000,A371,AVERBACOES!$Q$2:$Q$2000,"Averbado pelo embarcador")&gt;0,"Sim","Não"))</f>
        <v/>
      </c>
      <c r="BG371" s="7" t="str">
        <f>IF(A371="","",IFERROR(INDEX(AVERBACOES!$L:$L,MATCH(A371,AVERBACOES!$B:$B,0)),"—"))</f>
        <v/>
      </c>
      <c r="BH371" s="7"/>
      <c r="BI371" s="7"/>
      <c r="BJ371" s="7"/>
      <c r="BK371" s="7"/>
      <c r="BL371" s="7"/>
      <c r="BM371" s="7">
        <f t="shared" si="87"/>
        <v>0</v>
      </c>
      <c r="BN371" s="7" t="str">
        <f t="shared" si="88"/>
        <v/>
      </c>
      <c r="BO371" s="7" t="str">
        <f t="shared" si="89"/>
        <v/>
      </c>
      <c r="BP371" s="7" t="str">
        <f t="shared" si="90"/>
        <v/>
      </c>
      <c r="BQ371" s="7" t="str">
        <f t="shared" si="91"/>
        <v/>
      </c>
      <c r="BR371" s="12"/>
      <c r="BS371" s="7" t="str">
        <f t="shared" si="92"/>
        <v/>
      </c>
      <c r="BT371" s="7" t="str">
        <f>IF(C371="","",IF(BV371=0,"Sem posição registrada",IFERROR(INDEX(POSICOES!$E:$E,MATCH(C371&amp;"#"&amp;ROUND(BV371*1440,0),POSICOES!$R:$R,0)),"?")))</f>
        <v/>
      </c>
      <c r="BU371" s="7" t="str">
        <f>IF(OR(C371="",BV371=0),"",IFERROR(INDEX(POSICOES!$F:$F,MATCH(C371&amp;"#"&amp;ROUND(BV371*1440,0),POSICOES!$R:$R,0))&amp;"/"&amp;INDEX(POSICOES!$G:$G,MATCH(C371&amp;"#"&amp;ROUND(BV371*1440,0),POSICOES!$R:$R,0))&amp;" - "&amp;INDEX(POSICOES!$H:$H,MATCH(C371&amp;"#"&amp;ROUND(BV371*1440,0),POSICOES!$R:$R,0)),""))</f>
        <v/>
      </c>
      <c r="BV371" s="14">
        <f>IF(C371="",0,SUMPRODUCT(MAX((POSICOES!$C$2:$C$3000=C371)*POSICOES!$B$2:$B$3000)))</f>
        <v>0</v>
      </c>
      <c r="BW371" s="7" t="str">
        <f t="shared" ca="1" si="93"/>
        <v/>
      </c>
      <c r="BX371" s="7" t="str">
        <f t="shared" ca="1" si="94"/>
        <v/>
      </c>
      <c r="BY371" s="12"/>
      <c r="BZ371" s="12"/>
      <c r="CA371" s="7" t="str">
        <f>IF(A371="","",IF(COUNTIFS(FRONTEIRA!$B$2:$B$2000,A371,FRONTEIRA!$AA$2:$AA$2000,"Sim")=0,"",ROUND(SUMIFS(FRONTEIRA!$Y$2:$Y$2000,FRONTEIRA!$B$2:$B$2000,A371,FRONTEIRA!$AA$2:$AA$2000,"Sim"),1)))</f>
        <v/>
      </c>
      <c r="CB371" s="7" t="str">
        <f>IF(A371="","",IFERROR(INDEX(FRONTEIRA!$L:$L,MATCH(A371,FRONTEIRA!$B:$B,0)),""))</f>
        <v/>
      </c>
      <c r="CC371" s="7" t="str">
        <f>IF(A371="","",IF(COUNTIFS(OCORRENCIAS!$B$2:$B$2000,A371,OCORRENCIAS!$Z$2:$Z$2000,"Sim")&gt;0,"Sim","Não"))</f>
        <v/>
      </c>
      <c r="CD371" s="7" t="str">
        <f t="shared" si="95"/>
        <v/>
      </c>
      <c r="CE371" s="7"/>
      <c r="CF371" s="7" t="str">
        <f t="shared" ca="1" si="96"/>
        <v xml:space="preserve">Motorista GR; Motorista seguradora; Veículo GR; Checklist; Espelhamento; SMP; Averbação; </v>
      </c>
      <c r="CG371" s="7" t="str">
        <f t="shared" si="97"/>
        <v/>
      </c>
      <c r="CH371" s="7" t="str">
        <f t="shared" si="98"/>
        <v/>
      </c>
      <c r="CI371" s="7" t="str">
        <f t="shared" si="99"/>
        <v>Não</v>
      </c>
      <c r="CJ371" s="7" t="str">
        <f t="shared" si="100"/>
        <v/>
      </c>
      <c r="CK371" s="7"/>
      <c r="CL371" s="7"/>
      <c r="CM371" s="7"/>
      <c r="CN371" s="12"/>
      <c r="CO371" s="7"/>
      <c r="CP371" s="7" t="str">
        <f t="shared" ca="1" si="101"/>
        <v/>
      </c>
    </row>
    <row r="372" spans="1:94" x14ac:dyDescent="0.25">
      <c r="A372" s="7"/>
      <c r="B372" s="12"/>
      <c r="C372" s="7"/>
      <c r="D372" s="7"/>
      <c r="E372" s="7"/>
      <c r="F372" s="7" t="str">
        <f>IF(C372="","",IFERROR(INDEX(VEICULOS!$C:$C,MATCH(C372,VEICULOS!$A:$A,0)),"?")&amp;IF(D372="",""," + "&amp;IFERROR(INDEX(VEICULOS!$C:$C,MATCH(D372,VEICULOS!$A:$A,0)),"?"))&amp;IF(E372="",""," + "&amp;IFERROR(INDEX(VEICULOS!$C:$C,MATCH(E372,VEICULOS!$A:$A,0)),"?")))</f>
        <v/>
      </c>
      <c r="G372" s="7" t="str">
        <f>IF(C372="","",IFERROR(INDEX(VEICULOS!$I:$I,MATCH(C372,VEICULOS!$A:$A,0)),"Não cadastrado"))</f>
        <v/>
      </c>
      <c r="H372" s="7"/>
      <c r="I372" s="7" t="str">
        <f>IF(H372="","",IFERROR(INDEX(MOTORISTAS!$B:$B,MATCH(H372,MOTORISTAS!$A:$A,0)),"Não cadastrado"))</f>
        <v/>
      </c>
      <c r="J372" s="7"/>
      <c r="K372" s="7"/>
      <c r="L372" s="7" t="str">
        <f>IF(K372="","",IFERROR(INDEX(MOTORISTAS!$B:$B,MATCH(K372,MOTORISTAS!$A:$A,0)),"Não cadastrado"))</f>
        <v/>
      </c>
      <c r="M372" s="7" t="str">
        <f>IF(H372="","",IFERROR(INDEX(MOTORISTAS!$AA:$AA,MATCH(H372,MOTORISTAS!$A:$A,0)),"Não cadastrado"))</f>
        <v/>
      </c>
      <c r="N372" s="7" t="str">
        <f>IF(H372="","",IF(COUNTIFS(CONSULTAS!$C$2:$C$2000,H372,CONSULTAS!$E$2:$E$2000,"GR",CONSULTAS!$S$2:$S$2000,"Sim")&gt;0,"Sim","Não"))</f>
        <v/>
      </c>
      <c r="O372" s="7" t="str">
        <f>IF(H372="","",IFERROR(INDEX(CONSULTAS!$L:$L,MATCH(H372&amp;"#GR",CONSULTAS!$T:$T,0)),"—"))</f>
        <v/>
      </c>
      <c r="P372" s="13" t="str">
        <f>IF(H372="","",IFERROR(INDEX(CONSULTAS!$Q:$Q,MATCH(H372&amp;"#GR",CONSULTAS!$T:$T,0)),""))</f>
        <v/>
      </c>
      <c r="Q372" s="7" t="str">
        <f>IF(H372="","",IF(COUNTIFS(CONSULTAS!$C$2:$C$2000,H372,CONSULTAS!$E$2:$E$2000,"Seguradora",CONSULTAS!$S$2:$S$2000,"Sim")&gt;0,"Sim","Não"))</f>
        <v/>
      </c>
      <c r="R372" s="7" t="str">
        <f>IF(H372="","",IFERROR(INDEX(CONSULTAS!$L:$L,MATCH(H372&amp;"#Seguradora",CONSULTAS!$T:$T,0)),"—"))</f>
        <v/>
      </c>
      <c r="S372" s="13" t="str">
        <f>IF(H372="","",IFERROR(INDEX(CONSULTAS!$Q:$Q,MATCH(H372&amp;"#Seguradora",CONSULTAS!$T:$T,0)),""))</f>
        <v/>
      </c>
      <c r="T372" s="10" t="str">
        <f>IF(H372="","",IFERROR(INDEX(CONSULTAS!$N:$N,MATCH(H372&amp;"#GR",CONSULTAS!$T:$T,0)),""))</f>
        <v/>
      </c>
      <c r="U372" s="7" t="str">
        <f>IF(K372="","N/A",IF(AND(COUNTIFS(CONSULTAS!$C$2:$C$2000,K372,CONSULTAS!$E$2:$E$2000,"GR",CONSULTAS!$S$2:$S$2000,"Sim")&gt;0,COUNTIFS(CONSULTAS!$C$2:$C$2000,K372,CONSULTAS!$E$2:$E$2000,"Seguradora",CONSULTAS!$S$2:$S$2000,"Sim")&gt;0),"Sim","Não"))</f>
        <v>N/A</v>
      </c>
      <c r="V372" s="7" t="str">
        <f>IF(C372="","",IFERROR(INDEX(VEICULOS!$X:$X,MATCH(C372,VEICULOS!$A:$A,0)),"Não"))</f>
        <v/>
      </c>
      <c r="W372" s="7"/>
      <c r="X372" s="7"/>
      <c r="Y372" s="7"/>
      <c r="Z372" s="10"/>
      <c r="AA372" s="7"/>
      <c r="AB372" s="10" t="str">
        <f t="shared" si="85"/>
        <v/>
      </c>
      <c r="AC372" s="7">
        <f>IF(OR(Y372="",AB372=""),0,SUMPRODUCT((PGR_REGRAS!$C$2:$C$61=Y372)*(PGR_REGRAS!$D$2:$D$61&lt;=AB372)*(PGR_REGRAS!$E$2:$E$61&gt;=AB372)*(PGR_REGRAS!$C$2:$C$61&lt;&gt;"")*ROW(PGR_REGRAS!$C$2:$C$61)))</f>
        <v>0</v>
      </c>
      <c r="AD372" s="7" t="str">
        <f>IF(AC372=0,IF(Y372="","","Sem regra - consultar seguradora"),INDEX(PGR_REGRAS!$A:$A,AC372))</f>
        <v/>
      </c>
      <c r="AE372" s="7" t="str">
        <f>IF(AC372=0,"",INDEX(PGR_REGRAS!$T:$T,AC372))</f>
        <v/>
      </c>
      <c r="AF372" s="7" t="str">
        <f>IF(AC372=0,"",INDEX(PGR_REGRAS!$I:$I,AC372))</f>
        <v/>
      </c>
      <c r="AG372" s="7" t="str">
        <f>IF(AC372=0,"",INDEX(PGR_REGRAS!$K:$K,AC372))</f>
        <v/>
      </c>
      <c r="AH372" s="7" t="str">
        <f t="shared" si="86"/>
        <v/>
      </c>
      <c r="AI372" s="7"/>
      <c r="AJ372" s="7"/>
      <c r="AK372" s="7"/>
      <c r="AL372" s="7"/>
      <c r="AM372" s="7"/>
      <c r="AN372" s="7"/>
      <c r="AO372" s="13"/>
      <c r="AP372" s="12"/>
      <c r="AQ372" s="12"/>
      <c r="AR372" s="7" t="str">
        <f>IF(C372="","",IFERROR(INDEX(RASTREADORES!$F:$F,MATCH(C372&amp;"#Principal",RASTREADORES!$Y:$Y,0))&amp;" ("&amp;INDEX(RASTREADORES!$G:$G,MATCH(C372&amp;"#Principal",RASTREADORES!$Y:$Y,0))&amp;")","Sem rastreador principal"))</f>
        <v/>
      </c>
      <c r="AS372" s="7" t="str">
        <f>IF(C372="","",IFERROR(INDEX(RASTREADORES!$H:$H,MATCH(C372&amp;"#Principal",RASTREADORES!$Y:$Y,0)),"—"))</f>
        <v/>
      </c>
      <c r="AT372" s="7" t="str">
        <f>IF(C372="","",IFERROR(INDEX(RASTREADORES!$A:$A,MATCH(C372&amp;"#Redundante",RASTREADORES!$Y:$Y,0)),IFERROR(INDEX(RASTREADORES!$A:$A,MATCH(C372&amp;"#Isca retornável",RASTREADORES!$Y:$Y,0)),IFERROR(INDEX(RASTREADORES!$A:$A,MATCH(C372&amp;"#Isca descartável",RASTREADORES!$Y:$Y,0)),"Nenhum"))))</f>
        <v/>
      </c>
      <c r="AU372" s="7" t="str">
        <f>IF(C372="","",IFERROR(INDEX(RASTREADORES!$L:$L,MATCH(C372&amp;"#Principal",RASTREADORES!$Y:$Y,0)),""))</f>
        <v/>
      </c>
      <c r="AV372" s="7" t="str">
        <f>IF(C372="","",IF(COUNTIFS(ESPELHAMENTOS!$B$2:$B$2000,C372,ESPELHAMENTOS!$O$2:$O$2000,"Sim")&gt;0,"Sim","Não"))</f>
        <v/>
      </c>
      <c r="AW372" s="7" t="str">
        <f>IF(C372="","",COUNTIFS(ESPELHAMENTOS!$B$2:$B$2000,C372,ESPELHAMENTOS!$O$2:$O$2000,"Sim"))</f>
        <v/>
      </c>
      <c r="AX372" s="7" t="str">
        <f>IF(C372="","",IF(COUNTIFS(ESPELHAMENTOS!$B$2:$B$2000,C372,ESPELHAMENTOS!$O$2:$O$2000,"Sim",ESPELHAMENTOS!$E$2:$E$2000,"GR transportadora")&gt;0,"Sim","Não"))</f>
        <v/>
      </c>
      <c r="AY372" s="7" t="str">
        <f>IF(OR(AQ372="",C372=""),"",IFERROR(ROUND((AQ372-SUMPRODUCT(MIN((ESPELHAMENTOS!$C$2:$C$2000=A372)*ESPELHAMENTOS!$H$2:$H$2000+(ESPELHAMENTOS!$C$2:$C$2000&lt;&gt;A372)*99999)))*24,1),""))</f>
        <v/>
      </c>
      <c r="AZ372" s="7" t="str">
        <f ca="1">IF(C372="","",IF(COUNTIFS(CHECKLISTS!$B$2:$B$2000,C372,CHECKLISTS!$AH$2:$AH$2000,"Válido",CHECKLISTS!$AG$2:$AG$2000,"&gt;="&amp;INT(IF(AO372="",TODAY(),AO372)))+COUNTIFS(CHECKLISTS!$B$2:$B$2000,C372,CHECKLISTS!$AH$2:$AH$2000,"Vence &lt;=7d",CHECKLISTS!$AG$2:$AG$2000,"&gt;="&amp;INT(IF(AO372="",TODAY(),AO372)))&gt;0,"Sim","Não"))</f>
        <v/>
      </c>
      <c r="BA372" s="13" t="str">
        <f>IF(C372="","",IF(COUNTIFS(CHECKLISTS!$B$2:$B$2000,C372,CHECKLISTS!$AF$2:$AF$2000,"Aprovado")=0,"",SUMPRODUCT(MAX((CHECKLISTS!$B$2:$B$2000=C372)*CHECKLISTS!$AG$2:$AG$2000))))</f>
        <v/>
      </c>
      <c r="BB372" s="7" t="str">
        <f>IF(A372="","",IF(COUNTIFS(SMP!$B$2:$B$2000,A372,SMP!$I$2:$I$2000,"Liberada")+COUNTIFS(SMP!$B$2:$B$2000,A372,SMP!$I$2:$I$2000,"Em andamento")+COUNTIFS(SMP!$B$2:$B$2000,A372,SMP!$I$2:$I$2000,"Finalizada")&gt;0,"Sim","Não"))</f>
        <v/>
      </c>
      <c r="BC372" s="7" t="str">
        <f>IF(A372="","",IFERROR(INDEX(SMP!$A:$A,MATCH(A372,SMP!$B:$B,0)),"—"))</f>
        <v/>
      </c>
      <c r="BD372" s="7" t="str">
        <f>IF(A372="","",IFERROR(INDEX(SMP!$I:$I,MATCH(A372,SMP!$B:$B,0)),"Não aberta"))</f>
        <v/>
      </c>
      <c r="BE372" s="7" t="str">
        <f>IF(A372="","",IFERROR(INDEX(SMP!$D:$D,MATCH(A372,SMP!$B:$B,0)),""))</f>
        <v/>
      </c>
      <c r="BF372" s="7" t="str">
        <f>IF(A372="","",IF(COUNTIFS(AVERBACOES!$B$2:$B$2000,A372,AVERBACOES!$Q$2:$Q$2000,"Averbado completo")+COUNTIFS(AVERBACOES!$B$2:$B$2000,A372,AVERBACOES!$Q$2:$Q$2000,"Averbado CRT")+COUNTIFS(AVERBACOES!$B$2:$B$2000,A372,AVERBACOES!$Q$2:$Q$2000,"Averbado CT-e")+COUNTIFS(AVERBACOES!$B$2:$B$2000,A372,AVERBACOES!$Q$2:$Q$2000,"Averbado MDF-e")+COUNTIFS(AVERBACOES!$B$2:$B$2000,A372,AVERBACOES!$Q$2:$Q$2000,"Averbado pelo embarcador")&gt;0,"Sim","Não"))</f>
        <v/>
      </c>
      <c r="BG372" s="7" t="str">
        <f>IF(A372="","",IFERROR(INDEX(AVERBACOES!$L:$L,MATCH(A372,AVERBACOES!$B:$B,0)),"—"))</f>
        <v/>
      </c>
      <c r="BH372" s="7"/>
      <c r="BI372" s="7"/>
      <c r="BJ372" s="7"/>
      <c r="BK372" s="7"/>
      <c r="BL372" s="7"/>
      <c r="BM372" s="7">
        <f t="shared" si="87"/>
        <v>0</v>
      </c>
      <c r="BN372" s="7" t="str">
        <f t="shared" si="88"/>
        <v/>
      </c>
      <c r="BO372" s="7" t="str">
        <f t="shared" si="89"/>
        <v/>
      </c>
      <c r="BP372" s="7" t="str">
        <f t="shared" si="90"/>
        <v/>
      </c>
      <c r="BQ372" s="7" t="str">
        <f t="shared" si="91"/>
        <v/>
      </c>
      <c r="BR372" s="12"/>
      <c r="BS372" s="7" t="str">
        <f t="shared" si="92"/>
        <v/>
      </c>
      <c r="BT372" s="7" t="str">
        <f>IF(C372="","",IF(BV372=0,"Sem posição registrada",IFERROR(INDEX(POSICOES!$E:$E,MATCH(C372&amp;"#"&amp;ROUND(BV372*1440,0),POSICOES!$R:$R,0)),"?")))</f>
        <v/>
      </c>
      <c r="BU372" s="7" t="str">
        <f>IF(OR(C372="",BV372=0),"",IFERROR(INDEX(POSICOES!$F:$F,MATCH(C372&amp;"#"&amp;ROUND(BV372*1440,0),POSICOES!$R:$R,0))&amp;"/"&amp;INDEX(POSICOES!$G:$G,MATCH(C372&amp;"#"&amp;ROUND(BV372*1440,0),POSICOES!$R:$R,0))&amp;" - "&amp;INDEX(POSICOES!$H:$H,MATCH(C372&amp;"#"&amp;ROUND(BV372*1440,0),POSICOES!$R:$R,0)),""))</f>
        <v/>
      </c>
      <c r="BV372" s="14">
        <f>IF(C372="",0,SUMPRODUCT(MAX((POSICOES!$C$2:$C$3000=C372)*POSICOES!$B$2:$B$3000)))</f>
        <v>0</v>
      </c>
      <c r="BW372" s="7" t="str">
        <f t="shared" ca="1" si="93"/>
        <v/>
      </c>
      <c r="BX372" s="7" t="str">
        <f t="shared" ca="1" si="94"/>
        <v/>
      </c>
      <c r="BY372" s="12"/>
      <c r="BZ372" s="12"/>
      <c r="CA372" s="7" t="str">
        <f>IF(A372="","",IF(COUNTIFS(FRONTEIRA!$B$2:$B$2000,A372,FRONTEIRA!$AA$2:$AA$2000,"Sim")=0,"",ROUND(SUMIFS(FRONTEIRA!$Y$2:$Y$2000,FRONTEIRA!$B$2:$B$2000,A372,FRONTEIRA!$AA$2:$AA$2000,"Sim"),1)))</f>
        <v/>
      </c>
      <c r="CB372" s="7" t="str">
        <f>IF(A372="","",IFERROR(INDEX(FRONTEIRA!$L:$L,MATCH(A372,FRONTEIRA!$B:$B,0)),""))</f>
        <v/>
      </c>
      <c r="CC372" s="7" t="str">
        <f>IF(A372="","",IF(COUNTIFS(OCORRENCIAS!$B$2:$B$2000,A372,OCORRENCIAS!$Z$2:$Z$2000,"Sim")&gt;0,"Sim","Não"))</f>
        <v/>
      </c>
      <c r="CD372" s="7" t="str">
        <f t="shared" si="95"/>
        <v/>
      </c>
      <c r="CE372" s="7"/>
      <c r="CF372" s="7" t="str">
        <f t="shared" ca="1" si="96"/>
        <v xml:space="preserve">Motorista GR; Motorista seguradora; Veículo GR; Checklist; Espelhamento; SMP; Averbação; </v>
      </c>
      <c r="CG372" s="7" t="str">
        <f t="shared" si="97"/>
        <v/>
      </c>
      <c r="CH372" s="7" t="str">
        <f t="shared" si="98"/>
        <v/>
      </c>
      <c r="CI372" s="7" t="str">
        <f t="shared" si="99"/>
        <v>Não</v>
      </c>
      <c r="CJ372" s="7" t="str">
        <f t="shared" si="100"/>
        <v/>
      </c>
      <c r="CK372" s="7"/>
      <c r="CL372" s="7"/>
      <c r="CM372" s="7"/>
      <c r="CN372" s="12"/>
      <c r="CO372" s="7"/>
      <c r="CP372" s="7" t="str">
        <f t="shared" ca="1" si="101"/>
        <v/>
      </c>
    </row>
    <row r="373" spans="1:94" x14ac:dyDescent="0.25">
      <c r="A373" s="7"/>
      <c r="B373" s="12"/>
      <c r="C373" s="7"/>
      <c r="D373" s="7"/>
      <c r="E373" s="7"/>
      <c r="F373" s="7" t="str">
        <f>IF(C373="","",IFERROR(INDEX(VEICULOS!$C:$C,MATCH(C373,VEICULOS!$A:$A,0)),"?")&amp;IF(D373="",""," + "&amp;IFERROR(INDEX(VEICULOS!$C:$C,MATCH(D373,VEICULOS!$A:$A,0)),"?"))&amp;IF(E373="",""," + "&amp;IFERROR(INDEX(VEICULOS!$C:$C,MATCH(E373,VEICULOS!$A:$A,0)),"?")))</f>
        <v/>
      </c>
      <c r="G373" s="7" t="str">
        <f>IF(C373="","",IFERROR(INDEX(VEICULOS!$I:$I,MATCH(C373,VEICULOS!$A:$A,0)),"Não cadastrado"))</f>
        <v/>
      </c>
      <c r="H373" s="7"/>
      <c r="I373" s="7" t="str">
        <f>IF(H373="","",IFERROR(INDEX(MOTORISTAS!$B:$B,MATCH(H373,MOTORISTAS!$A:$A,0)),"Não cadastrado"))</f>
        <v/>
      </c>
      <c r="J373" s="7"/>
      <c r="K373" s="7"/>
      <c r="L373" s="7" t="str">
        <f>IF(K373="","",IFERROR(INDEX(MOTORISTAS!$B:$B,MATCH(K373,MOTORISTAS!$A:$A,0)),"Não cadastrado"))</f>
        <v/>
      </c>
      <c r="M373" s="7" t="str">
        <f>IF(H373="","",IFERROR(INDEX(MOTORISTAS!$AA:$AA,MATCH(H373,MOTORISTAS!$A:$A,0)),"Não cadastrado"))</f>
        <v/>
      </c>
      <c r="N373" s="7" t="str">
        <f>IF(H373="","",IF(COUNTIFS(CONSULTAS!$C$2:$C$2000,H373,CONSULTAS!$E$2:$E$2000,"GR",CONSULTAS!$S$2:$S$2000,"Sim")&gt;0,"Sim","Não"))</f>
        <v/>
      </c>
      <c r="O373" s="7" t="str">
        <f>IF(H373="","",IFERROR(INDEX(CONSULTAS!$L:$L,MATCH(H373&amp;"#GR",CONSULTAS!$T:$T,0)),"—"))</f>
        <v/>
      </c>
      <c r="P373" s="13" t="str">
        <f>IF(H373="","",IFERROR(INDEX(CONSULTAS!$Q:$Q,MATCH(H373&amp;"#GR",CONSULTAS!$T:$T,0)),""))</f>
        <v/>
      </c>
      <c r="Q373" s="7" t="str">
        <f>IF(H373="","",IF(COUNTIFS(CONSULTAS!$C$2:$C$2000,H373,CONSULTAS!$E$2:$E$2000,"Seguradora",CONSULTAS!$S$2:$S$2000,"Sim")&gt;0,"Sim","Não"))</f>
        <v/>
      </c>
      <c r="R373" s="7" t="str">
        <f>IF(H373="","",IFERROR(INDEX(CONSULTAS!$L:$L,MATCH(H373&amp;"#Seguradora",CONSULTAS!$T:$T,0)),"—"))</f>
        <v/>
      </c>
      <c r="S373" s="13" t="str">
        <f>IF(H373="","",IFERROR(INDEX(CONSULTAS!$Q:$Q,MATCH(H373&amp;"#Seguradora",CONSULTAS!$T:$T,0)),""))</f>
        <v/>
      </c>
      <c r="T373" s="10" t="str">
        <f>IF(H373="","",IFERROR(INDEX(CONSULTAS!$N:$N,MATCH(H373&amp;"#GR",CONSULTAS!$T:$T,0)),""))</f>
        <v/>
      </c>
      <c r="U373" s="7" t="str">
        <f>IF(K373="","N/A",IF(AND(COUNTIFS(CONSULTAS!$C$2:$C$2000,K373,CONSULTAS!$E$2:$E$2000,"GR",CONSULTAS!$S$2:$S$2000,"Sim")&gt;0,COUNTIFS(CONSULTAS!$C$2:$C$2000,K373,CONSULTAS!$E$2:$E$2000,"Seguradora",CONSULTAS!$S$2:$S$2000,"Sim")&gt;0),"Sim","Não"))</f>
        <v>N/A</v>
      </c>
      <c r="V373" s="7" t="str">
        <f>IF(C373="","",IFERROR(INDEX(VEICULOS!$X:$X,MATCH(C373,VEICULOS!$A:$A,0)),"Não"))</f>
        <v/>
      </c>
      <c r="W373" s="7"/>
      <c r="X373" s="7"/>
      <c r="Y373" s="7"/>
      <c r="Z373" s="10"/>
      <c r="AA373" s="7"/>
      <c r="AB373" s="10" t="str">
        <f t="shared" si="85"/>
        <v/>
      </c>
      <c r="AC373" s="7">
        <f>IF(OR(Y373="",AB373=""),0,SUMPRODUCT((PGR_REGRAS!$C$2:$C$61=Y373)*(PGR_REGRAS!$D$2:$D$61&lt;=AB373)*(PGR_REGRAS!$E$2:$E$61&gt;=AB373)*(PGR_REGRAS!$C$2:$C$61&lt;&gt;"")*ROW(PGR_REGRAS!$C$2:$C$61)))</f>
        <v>0</v>
      </c>
      <c r="AD373" s="7" t="str">
        <f>IF(AC373=0,IF(Y373="","","Sem regra - consultar seguradora"),INDEX(PGR_REGRAS!$A:$A,AC373))</f>
        <v/>
      </c>
      <c r="AE373" s="7" t="str">
        <f>IF(AC373=0,"",INDEX(PGR_REGRAS!$T:$T,AC373))</f>
        <v/>
      </c>
      <c r="AF373" s="7" t="str">
        <f>IF(AC373=0,"",INDEX(PGR_REGRAS!$I:$I,AC373))</f>
        <v/>
      </c>
      <c r="AG373" s="7" t="str">
        <f>IF(AC373=0,"",INDEX(PGR_REGRAS!$K:$K,AC373))</f>
        <v/>
      </c>
      <c r="AH373" s="7" t="str">
        <f t="shared" si="86"/>
        <v/>
      </c>
      <c r="AI373" s="7"/>
      <c r="AJ373" s="7"/>
      <c r="AK373" s="7"/>
      <c r="AL373" s="7"/>
      <c r="AM373" s="7"/>
      <c r="AN373" s="7"/>
      <c r="AO373" s="13"/>
      <c r="AP373" s="12"/>
      <c r="AQ373" s="12"/>
      <c r="AR373" s="7" t="str">
        <f>IF(C373="","",IFERROR(INDEX(RASTREADORES!$F:$F,MATCH(C373&amp;"#Principal",RASTREADORES!$Y:$Y,0))&amp;" ("&amp;INDEX(RASTREADORES!$G:$G,MATCH(C373&amp;"#Principal",RASTREADORES!$Y:$Y,0))&amp;")","Sem rastreador principal"))</f>
        <v/>
      </c>
      <c r="AS373" s="7" t="str">
        <f>IF(C373="","",IFERROR(INDEX(RASTREADORES!$H:$H,MATCH(C373&amp;"#Principal",RASTREADORES!$Y:$Y,0)),"—"))</f>
        <v/>
      </c>
      <c r="AT373" s="7" t="str">
        <f>IF(C373="","",IFERROR(INDEX(RASTREADORES!$A:$A,MATCH(C373&amp;"#Redundante",RASTREADORES!$Y:$Y,0)),IFERROR(INDEX(RASTREADORES!$A:$A,MATCH(C373&amp;"#Isca retornável",RASTREADORES!$Y:$Y,0)),IFERROR(INDEX(RASTREADORES!$A:$A,MATCH(C373&amp;"#Isca descartável",RASTREADORES!$Y:$Y,0)),"Nenhum"))))</f>
        <v/>
      </c>
      <c r="AU373" s="7" t="str">
        <f>IF(C373="","",IFERROR(INDEX(RASTREADORES!$L:$L,MATCH(C373&amp;"#Principal",RASTREADORES!$Y:$Y,0)),""))</f>
        <v/>
      </c>
      <c r="AV373" s="7" t="str">
        <f>IF(C373="","",IF(COUNTIFS(ESPELHAMENTOS!$B$2:$B$2000,C373,ESPELHAMENTOS!$O$2:$O$2000,"Sim")&gt;0,"Sim","Não"))</f>
        <v/>
      </c>
      <c r="AW373" s="7" t="str">
        <f>IF(C373="","",COUNTIFS(ESPELHAMENTOS!$B$2:$B$2000,C373,ESPELHAMENTOS!$O$2:$O$2000,"Sim"))</f>
        <v/>
      </c>
      <c r="AX373" s="7" t="str">
        <f>IF(C373="","",IF(COUNTIFS(ESPELHAMENTOS!$B$2:$B$2000,C373,ESPELHAMENTOS!$O$2:$O$2000,"Sim",ESPELHAMENTOS!$E$2:$E$2000,"GR transportadora")&gt;0,"Sim","Não"))</f>
        <v/>
      </c>
      <c r="AY373" s="7" t="str">
        <f>IF(OR(AQ373="",C373=""),"",IFERROR(ROUND((AQ373-SUMPRODUCT(MIN((ESPELHAMENTOS!$C$2:$C$2000=A373)*ESPELHAMENTOS!$H$2:$H$2000+(ESPELHAMENTOS!$C$2:$C$2000&lt;&gt;A373)*99999)))*24,1),""))</f>
        <v/>
      </c>
      <c r="AZ373" s="7" t="str">
        <f ca="1">IF(C373="","",IF(COUNTIFS(CHECKLISTS!$B$2:$B$2000,C373,CHECKLISTS!$AH$2:$AH$2000,"Válido",CHECKLISTS!$AG$2:$AG$2000,"&gt;="&amp;INT(IF(AO373="",TODAY(),AO373)))+COUNTIFS(CHECKLISTS!$B$2:$B$2000,C373,CHECKLISTS!$AH$2:$AH$2000,"Vence &lt;=7d",CHECKLISTS!$AG$2:$AG$2000,"&gt;="&amp;INT(IF(AO373="",TODAY(),AO373)))&gt;0,"Sim","Não"))</f>
        <v/>
      </c>
      <c r="BA373" s="13" t="str">
        <f>IF(C373="","",IF(COUNTIFS(CHECKLISTS!$B$2:$B$2000,C373,CHECKLISTS!$AF$2:$AF$2000,"Aprovado")=0,"",SUMPRODUCT(MAX((CHECKLISTS!$B$2:$B$2000=C373)*CHECKLISTS!$AG$2:$AG$2000))))</f>
        <v/>
      </c>
      <c r="BB373" s="7" t="str">
        <f>IF(A373="","",IF(COUNTIFS(SMP!$B$2:$B$2000,A373,SMP!$I$2:$I$2000,"Liberada")+COUNTIFS(SMP!$B$2:$B$2000,A373,SMP!$I$2:$I$2000,"Em andamento")+COUNTIFS(SMP!$B$2:$B$2000,A373,SMP!$I$2:$I$2000,"Finalizada")&gt;0,"Sim","Não"))</f>
        <v/>
      </c>
      <c r="BC373" s="7" t="str">
        <f>IF(A373="","",IFERROR(INDEX(SMP!$A:$A,MATCH(A373,SMP!$B:$B,0)),"—"))</f>
        <v/>
      </c>
      <c r="BD373" s="7" t="str">
        <f>IF(A373="","",IFERROR(INDEX(SMP!$I:$I,MATCH(A373,SMP!$B:$B,0)),"Não aberta"))</f>
        <v/>
      </c>
      <c r="BE373" s="7" t="str">
        <f>IF(A373="","",IFERROR(INDEX(SMP!$D:$D,MATCH(A373,SMP!$B:$B,0)),""))</f>
        <v/>
      </c>
      <c r="BF373" s="7" t="str">
        <f>IF(A373="","",IF(COUNTIFS(AVERBACOES!$B$2:$B$2000,A373,AVERBACOES!$Q$2:$Q$2000,"Averbado completo")+COUNTIFS(AVERBACOES!$B$2:$B$2000,A373,AVERBACOES!$Q$2:$Q$2000,"Averbado CRT")+COUNTIFS(AVERBACOES!$B$2:$B$2000,A373,AVERBACOES!$Q$2:$Q$2000,"Averbado CT-e")+COUNTIFS(AVERBACOES!$B$2:$B$2000,A373,AVERBACOES!$Q$2:$Q$2000,"Averbado MDF-e")+COUNTIFS(AVERBACOES!$B$2:$B$2000,A373,AVERBACOES!$Q$2:$Q$2000,"Averbado pelo embarcador")&gt;0,"Sim","Não"))</f>
        <v/>
      </c>
      <c r="BG373" s="7" t="str">
        <f>IF(A373="","",IFERROR(INDEX(AVERBACOES!$L:$L,MATCH(A373,AVERBACOES!$B:$B,0)),"—"))</f>
        <v/>
      </c>
      <c r="BH373" s="7"/>
      <c r="BI373" s="7"/>
      <c r="BJ373" s="7"/>
      <c r="BK373" s="7"/>
      <c r="BL373" s="7"/>
      <c r="BM373" s="7">
        <f t="shared" si="87"/>
        <v>0</v>
      </c>
      <c r="BN373" s="7" t="str">
        <f t="shared" si="88"/>
        <v/>
      </c>
      <c r="BO373" s="7" t="str">
        <f t="shared" si="89"/>
        <v/>
      </c>
      <c r="BP373" s="7" t="str">
        <f t="shared" si="90"/>
        <v/>
      </c>
      <c r="BQ373" s="7" t="str">
        <f t="shared" si="91"/>
        <v/>
      </c>
      <c r="BR373" s="12"/>
      <c r="BS373" s="7" t="str">
        <f t="shared" si="92"/>
        <v/>
      </c>
      <c r="BT373" s="7" t="str">
        <f>IF(C373="","",IF(BV373=0,"Sem posição registrada",IFERROR(INDEX(POSICOES!$E:$E,MATCH(C373&amp;"#"&amp;ROUND(BV373*1440,0),POSICOES!$R:$R,0)),"?")))</f>
        <v/>
      </c>
      <c r="BU373" s="7" t="str">
        <f>IF(OR(C373="",BV373=0),"",IFERROR(INDEX(POSICOES!$F:$F,MATCH(C373&amp;"#"&amp;ROUND(BV373*1440,0),POSICOES!$R:$R,0))&amp;"/"&amp;INDEX(POSICOES!$G:$G,MATCH(C373&amp;"#"&amp;ROUND(BV373*1440,0),POSICOES!$R:$R,0))&amp;" - "&amp;INDEX(POSICOES!$H:$H,MATCH(C373&amp;"#"&amp;ROUND(BV373*1440,0),POSICOES!$R:$R,0)),""))</f>
        <v/>
      </c>
      <c r="BV373" s="14">
        <f>IF(C373="",0,SUMPRODUCT(MAX((POSICOES!$C$2:$C$3000=C373)*POSICOES!$B$2:$B$3000)))</f>
        <v>0</v>
      </c>
      <c r="BW373" s="7" t="str">
        <f t="shared" ca="1" si="93"/>
        <v/>
      </c>
      <c r="BX373" s="7" t="str">
        <f t="shared" ca="1" si="94"/>
        <v/>
      </c>
      <c r="BY373" s="12"/>
      <c r="BZ373" s="12"/>
      <c r="CA373" s="7" t="str">
        <f>IF(A373="","",IF(COUNTIFS(FRONTEIRA!$B$2:$B$2000,A373,FRONTEIRA!$AA$2:$AA$2000,"Sim")=0,"",ROUND(SUMIFS(FRONTEIRA!$Y$2:$Y$2000,FRONTEIRA!$B$2:$B$2000,A373,FRONTEIRA!$AA$2:$AA$2000,"Sim"),1)))</f>
        <v/>
      </c>
      <c r="CB373" s="7" t="str">
        <f>IF(A373="","",IFERROR(INDEX(FRONTEIRA!$L:$L,MATCH(A373,FRONTEIRA!$B:$B,0)),""))</f>
        <v/>
      </c>
      <c r="CC373" s="7" t="str">
        <f>IF(A373="","",IF(COUNTIFS(OCORRENCIAS!$B$2:$B$2000,A373,OCORRENCIAS!$Z$2:$Z$2000,"Sim")&gt;0,"Sim","Não"))</f>
        <v/>
      </c>
      <c r="CD373" s="7" t="str">
        <f t="shared" si="95"/>
        <v/>
      </c>
      <c r="CE373" s="7"/>
      <c r="CF373" s="7" t="str">
        <f t="shared" ca="1" si="96"/>
        <v xml:space="preserve">Motorista GR; Motorista seguradora; Veículo GR; Checklist; Espelhamento; SMP; Averbação; </v>
      </c>
      <c r="CG373" s="7" t="str">
        <f t="shared" si="97"/>
        <v/>
      </c>
      <c r="CH373" s="7" t="str">
        <f t="shared" si="98"/>
        <v/>
      </c>
      <c r="CI373" s="7" t="str">
        <f t="shared" si="99"/>
        <v>Não</v>
      </c>
      <c r="CJ373" s="7" t="str">
        <f t="shared" si="100"/>
        <v/>
      </c>
      <c r="CK373" s="7"/>
      <c r="CL373" s="7"/>
      <c r="CM373" s="7"/>
      <c r="CN373" s="12"/>
      <c r="CO373" s="7"/>
      <c r="CP373" s="7" t="str">
        <f t="shared" ca="1" si="101"/>
        <v/>
      </c>
    </row>
    <row r="374" spans="1:94" x14ac:dyDescent="0.25">
      <c r="A374" s="7"/>
      <c r="B374" s="12"/>
      <c r="C374" s="7"/>
      <c r="D374" s="7"/>
      <c r="E374" s="7"/>
      <c r="F374" s="7" t="str">
        <f>IF(C374="","",IFERROR(INDEX(VEICULOS!$C:$C,MATCH(C374,VEICULOS!$A:$A,0)),"?")&amp;IF(D374="",""," + "&amp;IFERROR(INDEX(VEICULOS!$C:$C,MATCH(D374,VEICULOS!$A:$A,0)),"?"))&amp;IF(E374="",""," + "&amp;IFERROR(INDEX(VEICULOS!$C:$C,MATCH(E374,VEICULOS!$A:$A,0)),"?")))</f>
        <v/>
      </c>
      <c r="G374" s="7" t="str">
        <f>IF(C374="","",IFERROR(INDEX(VEICULOS!$I:$I,MATCH(C374,VEICULOS!$A:$A,0)),"Não cadastrado"))</f>
        <v/>
      </c>
      <c r="H374" s="7"/>
      <c r="I374" s="7" t="str">
        <f>IF(H374="","",IFERROR(INDEX(MOTORISTAS!$B:$B,MATCH(H374,MOTORISTAS!$A:$A,0)),"Não cadastrado"))</f>
        <v/>
      </c>
      <c r="J374" s="7"/>
      <c r="K374" s="7"/>
      <c r="L374" s="7" t="str">
        <f>IF(K374="","",IFERROR(INDEX(MOTORISTAS!$B:$B,MATCH(K374,MOTORISTAS!$A:$A,0)),"Não cadastrado"))</f>
        <v/>
      </c>
      <c r="M374" s="7" t="str">
        <f>IF(H374="","",IFERROR(INDEX(MOTORISTAS!$AA:$AA,MATCH(H374,MOTORISTAS!$A:$A,0)),"Não cadastrado"))</f>
        <v/>
      </c>
      <c r="N374" s="7" t="str">
        <f>IF(H374="","",IF(COUNTIFS(CONSULTAS!$C$2:$C$2000,H374,CONSULTAS!$E$2:$E$2000,"GR",CONSULTAS!$S$2:$S$2000,"Sim")&gt;0,"Sim","Não"))</f>
        <v/>
      </c>
      <c r="O374" s="7" t="str">
        <f>IF(H374="","",IFERROR(INDEX(CONSULTAS!$L:$L,MATCH(H374&amp;"#GR",CONSULTAS!$T:$T,0)),"—"))</f>
        <v/>
      </c>
      <c r="P374" s="13" t="str">
        <f>IF(H374="","",IFERROR(INDEX(CONSULTAS!$Q:$Q,MATCH(H374&amp;"#GR",CONSULTAS!$T:$T,0)),""))</f>
        <v/>
      </c>
      <c r="Q374" s="7" t="str">
        <f>IF(H374="","",IF(COUNTIFS(CONSULTAS!$C$2:$C$2000,H374,CONSULTAS!$E$2:$E$2000,"Seguradora",CONSULTAS!$S$2:$S$2000,"Sim")&gt;0,"Sim","Não"))</f>
        <v/>
      </c>
      <c r="R374" s="7" t="str">
        <f>IF(H374="","",IFERROR(INDEX(CONSULTAS!$L:$L,MATCH(H374&amp;"#Seguradora",CONSULTAS!$T:$T,0)),"—"))</f>
        <v/>
      </c>
      <c r="S374" s="13" t="str">
        <f>IF(H374="","",IFERROR(INDEX(CONSULTAS!$Q:$Q,MATCH(H374&amp;"#Seguradora",CONSULTAS!$T:$T,0)),""))</f>
        <v/>
      </c>
      <c r="T374" s="10" t="str">
        <f>IF(H374="","",IFERROR(INDEX(CONSULTAS!$N:$N,MATCH(H374&amp;"#GR",CONSULTAS!$T:$T,0)),""))</f>
        <v/>
      </c>
      <c r="U374" s="7" t="str">
        <f>IF(K374="","N/A",IF(AND(COUNTIFS(CONSULTAS!$C$2:$C$2000,K374,CONSULTAS!$E$2:$E$2000,"GR",CONSULTAS!$S$2:$S$2000,"Sim")&gt;0,COUNTIFS(CONSULTAS!$C$2:$C$2000,K374,CONSULTAS!$E$2:$E$2000,"Seguradora",CONSULTAS!$S$2:$S$2000,"Sim")&gt;0),"Sim","Não"))</f>
        <v>N/A</v>
      </c>
      <c r="V374" s="7" t="str">
        <f>IF(C374="","",IFERROR(INDEX(VEICULOS!$X:$X,MATCH(C374,VEICULOS!$A:$A,0)),"Não"))</f>
        <v/>
      </c>
      <c r="W374" s="7"/>
      <c r="X374" s="7"/>
      <c r="Y374" s="7"/>
      <c r="Z374" s="10"/>
      <c r="AA374" s="7"/>
      <c r="AB374" s="10" t="str">
        <f t="shared" si="85"/>
        <v/>
      </c>
      <c r="AC374" s="7">
        <f>IF(OR(Y374="",AB374=""),0,SUMPRODUCT((PGR_REGRAS!$C$2:$C$61=Y374)*(PGR_REGRAS!$D$2:$D$61&lt;=AB374)*(PGR_REGRAS!$E$2:$E$61&gt;=AB374)*(PGR_REGRAS!$C$2:$C$61&lt;&gt;"")*ROW(PGR_REGRAS!$C$2:$C$61)))</f>
        <v>0</v>
      </c>
      <c r="AD374" s="7" t="str">
        <f>IF(AC374=0,IF(Y374="","","Sem regra - consultar seguradora"),INDEX(PGR_REGRAS!$A:$A,AC374))</f>
        <v/>
      </c>
      <c r="AE374" s="7" t="str">
        <f>IF(AC374=0,"",INDEX(PGR_REGRAS!$T:$T,AC374))</f>
        <v/>
      </c>
      <c r="AF374" s="7" t="str">
        <f>IF(AC374=0,"",INDEX(PGR_REGRAS!$I:$I,AC374))</f>
        <v/>
      </c>
      <c r="AG374" s="7" t="str">
        <f>IF(AC374=0,"",INDEX(PGR_REGRAS!$K:$K,AC374))</f>
        <v/>
      </c>
      <c r="AH374" s="7" t="str">
        <f t="shared" si="86"/>
        <v/>
      </c>
      <c r="AI374" s="7"/>
      <c r="AJ374" s="7"/>
      <c r="AK374" s="7"/>
      <c r="AL374" s="7"/>
      <c r="AM374" s="7"/>
      <c r="AN374" s="7"/>
      <c r="AO374" s="13"/>
      <c r="AP374" s="12"/>
      <c r="AQ374" s="12"/>
      <c r="AR374" s="7" t="str">
        <f>IF(C374="","",IFERROR(INDEX(RASTREADORES!$F:$F,MATCH(C374&amp;"#Principal",RASTREADORES!$Y:$Y,0))&amp;" ("&amp;INDEX(RASTREADORES!$G:$G,MATCH(C374&amp;"#Principal",RASTREADORES!$Y:$Y,0))&amp;")","Sem rastreador principal"))</f>
        <v/>
      </c>
      <c r="AS374" s="7" t="str">
        <f>IF(C374="","",IFERROR(INDEX(RASTREADORES!$H:$H,MATCH(C374&amp;"#Principal",RASTREADORES!$Y:$Y,0)),"—"))</f>
        <v/>
      </c>
      <c r="AT374" s="7" t="str">
        <f>IF(C374="","",IFERROR(INDEX(RASTREADORES!$A:$A,MATCH(C374&amp;"#Redundante",RASTREADORES!$Y:$Y,0)),IFERROR(INDEX(RASTREADORES!$A:$A,MATCH(C374&amp;"#Isca retornável",RASTREADORES!$Y:$Y,0)),IFERROR(INDEX(RASTREADORES!$A:$A,MATCH(C374&amp;"#Isca descartável",RASTREADORES!$Y:$Y,0)),"Nenhum"))))</f>
        <v/>
      </c>
      <c r="AU374" s="7" t="str">
        <f>IF(C374="","",IFERROR(INDEX(RASTREADORES!$L:$L,MATCH(C374&amp;"#Principal",RASTREADORES!$Y:$Y,0)),""))</f>
        <v/>
      </c>
      <c r="AV374" s="7" t="str">
        <f>IF(C374="","",IF(COUNTIFS(ESPELHAMENTOS!$B$2:$B$2000,C374,ESPELHAMENTOS!$O$2:$O$2000,"Sim")&gt;0,"Sim","Não"))</f>
        <v/>
      </c>
      <c r="AW374" s="7" t="str">
        <f>IF(C374="","",COUNTIFS(ESPELHAMENTOS!$B$2:$B$2000,C374,ESPELHAMENTOS!$O$2:$O$2000,"Sim"))</f>
        <v/>
      </c>
      <c r="AX374" s="7" t="str">
        <f>IF(C374="","",IF(COUNTIFS(ESPELHAMENTOS!$B$2:$B$2000,C374,ESPELHAMENTOS!$O$2:$O$2000,"Sim",ESPELHAMENTOS!$E$2:$E$2000,"GR transportadora")&gt;0,"Sim","Não"))</f>
        <v/>
      </c>
      <c r="AY374" s="7" t="str">
        <f>IF(OR(AQ374="",C374=""),"",IFERROR(ROUND((AQ374-SUMPRODUCT(MIN((ESPELHAMENTOS!$C$2:$C$2000=A374)*ESPELHAMENTOS!$H$2:$H$2000+(ESPELHAMENTOS!$C$2:$C$2000&lt;&gt;A374)*99999)))*24,1),""))</f>
        <v/>
      </c>
      <c r="AZ374" s="7" t="str">
        <f ca="1">IF(C374="","",IF(COUNTIFS(CHECKLISTS!$B$2:$B$2000,C374,CHECKLISTS!$AH$2:$AH$2000,"Válido",CHECKLISTS!$AG$2:$AG$2000,"&gt;="&amp;INT(IF(AO374="",TODAY(),AO374)))+COUNTIFS(CHECKLISTS!$B$2:$B$2000,C374,CHECKLISTS!$AH$2:$AH$2000,"Vence &lt;=7d",CHECKLISTS!$AG$2:$AG$2000,"&gt;="&amp;INT(IF(AO374="",TODAY(),AO374)))&gt;0,"Sim","Não"))</f>
        <v/>
      </c>
      <c r="BA374" s="13" t="str">
        <f>IF(C374="","",IF(COUNTIFS(CHECKLISTS!$B$2:$B$2000,C374,CHECKLISTS!$AF$2:$AF$2000,"Aprovado")=0,"",SUMPRODUCT(MAX((CHECKLISTS!$B$2:$B$2000=C374)*CHECKLISTS!$AG$2:$AG$2000))))</f>
        <v/>
      </c>
      <c r="BB374" s="7" t="str">
        <f>IF(A374="","",IF(COUNTIFS(SMP!$B$2:$B$2000,A374,SMP!$I$2:$I$2000,"Liberada")+COUNTIFS(SMP!$B$2:$B$2000,A374,SMP!$I$2:$I$2000,"Em andamento")+COUNTIFS(SMP!$B$2:$B$2000,A374,SMP!$I$2:$I$2000,"Finalizada")&gt;0,"Sim","Não"))</f>
        <v/>
      </c>
      <c r="BC374" s="7" t="str">
        <f>IF(A374="","",IFERROR(INDEX(SMP!$A:$A,MATCH(A374,SMP!$B:$B,0)),"—"))</f>
        <v/>
      </c>
      <c r="BD374" s="7" t="str">
        <f>IF(A374="","",IFERROR(INDEX(SMP!$I:$I,MATCH(A374,SMP!$B:$B,0)),"Não aberta"))</f>
        <v/>
      </c>
      <c r="BE374" s="7" t="str">
        <f>IF(A374="","",IFERROR(INDEX(SMP!$D:$D,MATCH(A374,SMP!$B:$B,0)),""))</f>
        <v/>
      </c>
      <c r="BF374" s="7" t="str">
        <f>IF(A374="","",IF(COUNTIFS(AVERBACOES!$B$2:$B$2000,A374,AVERBACOES!$Q$2:$Q$2000,"Averbado completo")+COUNTIFS(AVERBACOES!$B$2:$B$2000,A374,AVERBACOES!$Q$2:$Q$2000,"Averbado CRT")+COUNTIFS(AVERBACOES!$B$2:$B$2000,A374,AVERBACOES!$Q$2:$Q$2000,"Averbado CT-e")+COUNTIFS(AVERBACOES!$B$2:$B$2000,A374,AVERBACOES!$Q$2:$Q$2000,"Averbado MDF-e")+COUNTIFS(AVERBACOES!$B$2:$B$2000,A374,AVERBACOES!$Q$2:$Q$2000,"Averbado pelo embarcador")&gt;0,"Sim","Não"))</f>
        <v/>
      </c>
      <c r="BG374" s="7" t="str">
        <f>IF(A374="","",IFERROR(INDEX(AVERBACOES!$L:$L,MATCH(A374,AVERBACOES!$B:$B,0)),"—"))</f>
        <v/>
      </c>
      <c r="BH374" s="7"/>
      <c r="BI374" s="7"/>
      <c r="BJ374" s="7"/>
      <c r="BK374" s="7"/>
      <c r="BL374" s="7"/>
      <c r="BM374" s="7">
        <f t="shared" si="87"/>
        <v>0</v>
      </c>
      <c r="BN374" s="7" t="str">
        <f t="shared" si="88"/>
        <v/>
      </c>
      <c r="BO374" s="7" t="str">
        <f t="shared" si="89"/>
        <v/>
      </c>
      <c r="BP374" s="7" t="str">
        <f t="shared" si="90"/>
        <v/>
      </c>
      <c r="BQ374" s="7" t="str">
        <f t="shared" si="91"/>
        <v/>
      </c>
      <c r="BR374" s="12"/>
      <c r="BS374" s="7" t="str">
        <f t="shared" si="92"/>
        <v/>
      </c>
      <c r="BT374" s="7" t="str">
        <f>IF(C374="","",IF(BV374=0,"Sem posição registrada",IFERROR(INDEX(POSICOES!$E:$E,MATCH(C374&amp;"#"&amp;ROUND(BV374*1440,0),POSICOES!$R:$R,0)),"?")))</f>
        <v/>
      </c>
      <c r="BU374" s="7" t="str">
        <f>IF(OR(C374="",BV374=0),"",IFERROR(INDEX(POSICOES!$F:$F,MATCH(C374&amp;"#"&amp;ROUND(BV374*1440,0),POSICOES!$R:$R,0))&amp;"/"&amp;INDEX(POSICOES!$G:$G,MATCH(C374&amp;"#"&amp;ROUND(BV374*1440,0),POSICOES!$R:$R,0))&amp;" - "&amp;INDEX(POSICOES!$H:$H,MATCH(C374&amp;"#"&amp;ROUND(BV374*1440,0),POSICOES!$R:$R,0)),""))</f>
        <v/>
      </c>
      <c r="BV374" s="14">
        <f>IF(C374="",0,SUMPRODUCT(MAX((POSICOES!$C$2:$C$3000=C374)*POSICOES!$B$2:$B$3000)))</f>
        <v>0</v>
      </c>
      <c r="BW374" s="7" t="str">
        <f t="shared" ca="1" si="93"/>
        <v/>
      </c>
      <c r="BX374" s="7" t="str">
        <f t="shared" ca="1" si="94"/>
        <v/>
      </c>
      <c r="BY374" s="12"/>
      <c r="BZ374" s="12"/>
      <c r="CA374" s="7" t="str">
        <f>IF(A374="","",IF(COUNTIFS(FRONTEIRA!$B$2:$B$2000,A374,FRONTEIRA!$AA$2:$AA$2000,"Sim")=0,"",ROUND(SUMIFS(FRONTEIRA!$Y$2:$Y$2000,FRONTEIRA!$B$2:$B$2000,A374,FRONTEIRA!$AA$2:$AA$2000,"Sim"),1)))</f>
        <v/>
      </c>
      <c r="CB374" s="7" t="str">
        <f>IF(A374="","",IFERROR(INDEX(FRONTEIRA!$L:$L,MATCH(A374,FRONTEIRA!$B:$B,0)),""))</f>
        <v/>
      </c>
      <c r="CC374" s="7" t="str">
        <f>IF(A374="","",IF(COUNTIFS(OCORRENCIAS!$B$2:$B$2000,A374,OCORRENCIAS!$Z$2:$Z$2000,"Sim")&gt;0,"Sim","Não"))</f>
        <v/>
      </c>
      <c r="CD374" s="7" t="str">
        <f t="shared" si="95"/>
        <v/>
      </c>
      <c r="CE374" s="7"/>
      <c r="CF374" s="7" t="str">
        <f t="shared" ca="1" si="96"/>
        <v xml:space="preserve">Motorista GR; Motorista seguradora; Veículo GR; Checklist; Espelhamento; SMP; Averbação; </v>
      </c>
      <c r="CG374" s="7" t="str">
        <f t="shared" si="97"/>
        <v/>
      </c>
      <c r="CH374" s="7" t="str">
        <f t="shared" si="98"/>
        <v/>
      </c>
      <c r="CI374" s="7" t="str">
        <f t="shared" si="99"/>
        <v>Não</v>
      </c>
      <c r="CJ374" s="7" t="str">
        <f t="shared" si="100"/>
        <v/>
      </c>
      <c r="CK374" s="7"/>
      <c r="CL374" s="7"/>
      <c r="CM374" s="7"/>
      <c r="CN374" s="12"/>
      <c r="CO374" s="7"/>
      <c r="CP374" s="7" t="str">
        <f t="shared" ca="1" si="101"/>
        <v/>
      </c>
    </row>
    <row r="375" spans="1:94" x14ac:dyDescent="0.25">
      <c r="A375" s="7"/>
      <c r="B375" s="12"/>
      <c r="C375" s="7"/>
      <c r="D375" s="7"/>
      <c r="E375" s="7"/>
      <c r="F375" s="7" t="str">
        <f>IF(C375="","",IFERROR(INDEX(VEICULOS!$C:$C,MATCH(C375,VEICULOS!$A:$A,0)),"?")&amp;IF(D375="",""," + "&amp;IFERROR(INDEX(VEICULOS!$C:$C,MATCH(D375,VEICULOS!$A:$A,0)),"?"))&amp;IF(E375="",""," + "&amp;IFERROR(INDEX(VEICULOS!$C:$C,MATCH(E375,VEICULOS!$A:$A,0)),"?")))</f>
        <v/>
      </c>
      <c r="G375" s="7" t="str">
        <f>IF(C375="","",IFERROR(INDEX(VEICULOS!$I:$I,MATCH(C375,VEICULOS!$A:$A,0)),"Não cadastrado"))</f>
        <v/>
      </c>
      <c r="H375" s="7"/>
      <c r="I375" s="7" t="str">
        <f>IF(H375="","",IFERROR(INDEX(MOTORISTAS!$B:$B,MATCH(H375,MOTORISTAS!$A:$A,0)),"Não cadastrado"))</f>
        <v/>
      </c>
      <c r="J375" s="7"/>
      <c r="K375" s="7"/>
      <c r="L375" s="7" t="str">
        <f>IF(K375="","",IFERROR(INDEX(MOTORISTAS!$B:$B,MATCH(K375,MOTORISTAS!$A:$A,0)),"Não cadastrado"))</f>
        <v/>
      </c>
      <c r="M375" s="7" t="str">
        <f>IF(H375="","",IFERROR(INDEX(MOTORISTAS!$AA:$AA,MATCH(H375,MOTORISTAS!$A:$A,0)),"Não cadastrado"))</f>
        <v/>
      </c>
      <c r="N375" s="7" t="str">
        <f>IF(H375="","",IF(COUNTIFS(CONSULTAS!$C$2:$C$2000,H375,CONSULTAS!$E$2:$E$2000,"GR",CONSULTAS!$S$2:$S$2000,"Sim")&gt;0,"Sim","Não"))</f>
        <v/>
      </c>
      <c r="O375" s="7" t="str">
        <f>IF(H375="","",IFERROR(INDEX(CONSULTAS!$L:$L,MATCH(H375&amp;"#GR",CONSULTAS!$T:$T,0)),"—"))</f>
        <v/>
      </c>
      <c r="P375" s="13" t="str">
        <f>IF(H375="","",IFERROR(INDEX(CONSULTAS!$Q:$Q,MATCH(H375&amp;"#GR",CONSULTAS!$T:$T,0)),""))</f>
        <v/>
      </c>
      <c r="Q375" s="7" t="str">
        <f>IF(H375="","",IF(COUNTIFS(CONSULTAS!$C$2:$C$2000,H375,CONSULTAS!$E$2:$E$2000,"Seguradora",CONSULTAS!$S$2:$S$2000,"Sim")&gt;0,"Sim","Não"))</f>
        <v/>
      </c>
      <c r="R375" s="7" t="str">
        <f>IF(H375="","",IFERROR(INDEX(CONSULTAS!$L:$L,MATCH(H375&amp;"#Seguradora",CONSULTAS!$T:$T,0)),"—"))</f>
        <v/>
      </c>
      <c r="S375" s="13" t="str">
        <f>IF(H375="","",IFERROR(INDEX(CONSULTAS!$Q:$Q,MATCH(H375&amp;"#Seguradora",CONSULTAS!$T:$T,0)),""))</f>
        <v/>
      </c>
      <c r="T375" s="10" t="str">
        <f>IF(H375="","",IFERROR(INDEX(CONSULTAS!$N:$N,MATCH(H375&amp;"#GR",CONSULTAS!$T:$T,0)),""))</f>
        <v/>
      </c>
      <c r="U375" s="7" t="str">
        <f>IF(K375="","N/A",IF(AND(COUNTIFS(CONSULTAS!$C$2:$C$2000,K375,CONSULTAS!$E$2:$E$2000,"GR",CONSULTAS!$S$2:$S$2000,"Sim")&gt;0,COUNTIFS(CONSULTAS!$C$2:$C$2000,K375,CONSULTAS!$E$2:$E$2000,"Seguradora",CONSULTAS!$S$2:$S$2000,"Sim")&gt;0),"Sim","Não"))</f>
        <v>N/A</v>
      </c>
      <c r="V375" s="7" t="str">
        <f>IF(C375="","",IFERROR(INDEX(VEICULOS!$X:$X,MATCH(C375,VEICULOS!$A:$A,0)),"Não"))</f>
        <v/>
      </c>
      <c r="W375" s="7"/>
      <c r="X375" s="7"/>
      <c r="Y375" s="7"/>
      <c r="Z375" s="10"/>
      <c r="AA375" s="7"/>
      <c r="AB375" s="10" t="str">
        <f t="shared" si="85"/>
        <v/>
      </c>
      <c r="AC375" s="7">
        <f>IF(OR(Y375="",AB375=""),0,SUMPRODUCT((PGR_REGRAS!$C$2:$C$61=Y375)*(PGR_REGRAS!$D$2:$D$61&lt;=AB375)*(PGR_REGRAS!$E$2:$E$61&gt;=AB375)*(PGR_REGRAS!$C$2:$C$61&lt;&gt;"")*ROW(PGR_REGRAS!$C$2:$C$61)))</f>
        <v>0</v>
      </c>
      <c r="AD375" s="7" t="str">
        <f>IF(AC375=0,IF(Y375="","","Sem regra - consultar seguradora"),INDEX(PGR_REGRAS!$A:$A,AC375))</f>
        <v/>
      </c>
      <c r="AE375" s="7" t="str">
        <f>IF(AC375=0,"",INDEX(PGR_REGRAS!$T:$T,AC375))</f>
        <v/>
      </c>
      <c r="AF375" s="7" t="str">
        <f>IF(AC375=0,"",INDEX(PGR_REGRAS!$I:$I,AC375))</f>
        <v/>
      </c>
      <c r="AG375" s="7" t="str">
        <f>IF(AC375=0,"",INDEX(PGR_REGRAS!$K:$K,AC375))</f>
        <v/>
      </c>
      <c r="AH375" s="7" t="str">
        <f t="shared" si="86"/>
        <v/>
      </c>
      <c r="AI375" s="7"/>
      <c r="AJ375" s="7"/>
      <c r="AK375" s="7"/>
      <c r="AL375" s="7"/>
      <c r="AM375" s="7"/>
      <c r="AN375" s="7"/>
      <c r="AO375" s="13"/>
      <c r="AP375" s="12"/>
      <c r="AQ375" s="12"/>
      <c r="AR375" s="7" t="str">
        <f>IF(C375="","",IFERROR(INDEX(RASTREADORES!$F:$F,MATCH(C375&amp;"#Principal",RASTREADORES!$Y:$Y,0))&amp;" ("&amp;INDEX(RASTREADORES!$G:$G,MATCH(C375&amp;"#Principal",RASTREADORES!$Y:$Y,0))&amp;")","Sem rastreador principal"))</f>
        <v/>
      </c>
      <c r="AS375" s="7" t="str">
        <f>IF(C375="","",IFERROR(INDEX(RASTREADORES!$H:$H,MATCH(C375&amp;"#Principal",RASTREADORES!$Y:$Y,0)),"—"))</f>
        <v/>
      </c>
      <c r="AT375" s="7" t="str">
        <f>IF(C375="","",IFERROR(INDEX(RASTREADORES!$A:$A,MATCH(C375&amp;"#Redundante",RASTREADORES!$Y:$Y,0)),IFERROR(INDEX(RASTREADORES!$A:$A,MATCH(C375&amp;"#Isca retornável",RASTREADORES!$Y:$Y,0)),IFERROR(INDEX(RASTREADORES!$A:$A,MATCH(C375&amp;"#Isca descartável",RASTREADORES!$Y:$Y,0)),"Nenhum"))))</f>
        <v/>
      </c>
      <c r="AU375" s="7" t="str">
        <f>IF(C375="","",IFERROR(INDEX(RASTREADORES!$L:$L,MATCH(C375&amp;"#Principal",RASTREADORES!$Y:$Y,0)),""))</f>
        <v/>
      </c>
      <c r="AV375" s="7" t="str">
        <f>IF(C375="","",IF(COUNTIFS(ESPELHAMENTOS!$B$2:$B$2000,C375,ESPELHAMENTOS!$O$2:$O$2000,"Sim")&gt;0,"Sim","Não"))</f>
        <v/>
      </c>
      <c r="AW375" s="7" t="str">
        <f>IF(C375="","",COUNTIFS(ESPELHAMENTOS!$B$2:$B$2000,C375,ESPELHAMENTOS!$O$2:$O$2000,"Sim"))</f>
        <v/>
      </c>
      <c r="AX375" s="7" t="str">
        <f>IF(C375="","",IF(COUNTIFS(ESPELHAMENTOS!$B$2:$B$2000,C375,ESPELHAMENTOS!$O$2:$O$2000,"Sim",ESPELHAMENTOS!$E$2:$E$2000,"GR transportadora")&gt;0,"Sim","Não"))</f>
        <v/>
      </c>
      <c r="AY375" s="7" t="str">
        <f>IF(OR(AQ375="",C375=""),"",IFERROR(ROUND((AQ375-SUMPRODUCT(MIN((ESPELHAMENTOS!$C$2:$C$2000=A375)*ESPELHAMENTOS!$H$2:$H$2000+(ESPELHAMENTOS!$C$2:$C$2000&lt;&gt;A375)*99999)))*24,1),""))</f>
        <v/>
      </c>
      <c r="AZ375" s="7" t="str">
        <f ca="1">IF(C375="","",IF(COUNTIFS(CHECKLISTS!$B$2:$B$2000,C375,CHECKLISTS!$AH$2:$AH$2000,"Válido",CHECKLISTS!$AG$2:$AG$2000,"&gt;="&amp;INT(IF(AO375="",TODAY(),AO375)))+COUNTIFS(CHECKLISTS!$B$2:$B$2000,C375,CHECKLISTS!$AH$2:$AH$2000,"Vence &lt;=7d",CHECKLISTS!$AG$2:$AG$2000,"&gt;="&amp;INT(IF(AO375="",TODAY(),AO375)))&gt;0,"Sim","Não"))</f>
        <v/>
      </c>
      <c r="BA375" s="13" t="str">
        <f>IF(C375="","",IF(COUNTIFS(CHECKLISTS!$B$2:$B$2000,C375,CHECKLISTS!$AF$2:$AF$2000,"Aprovado")=0,"",SUMPRODUCT(MAX((CHECKLISTS!$B$2:$B$2000=C375)*CHECKLISTS!$AG$2:$AG$2000))))</f>
        <v/>
      </c>
      <c r="BB375" s="7" t="str">
        <f>IF(A375="","",IF(COUNTIFS(SMP!$B$2:$B$2000,A375,SMP!$I$2:$I$2000,"Liberada")+COUNTIFS(SMP!$B$2:$B$2000,A375,SMP!$I$2:$I$2000,"Em andamento")+COUNTIFS(SMP!$B$2:$B$2000,A375,SMP!$I$2:$I$2000,"Finalizada")&gt;0,"Sim","Não"))</f>
        <v/>
      </c>
      <c r="BC375" s="7" t="str">
        <f>IF(A375="","",IFERROR(INDEX(SMP!$A:$A,MATCH(A375,SMP!$B:$B,0)),"—"))</f>
        <v/>
      </c>
      <c r="BD375" s="7" t="str">
        <f>IF(A375="","",IFERROR(INDEX(SMP!$I:$I,MATCH(A375,SMP!$B:$B,0)),"Não aberta"))</f>
        <v/>
      </c>
      <c r="BE375" s="7" t="str">
        <f>IF(A375="","",IFERROR(INDEX(SMP!$D:$D,MATCH(A375,SMP!$B:$B,0)),""))</f>
        <v/>
      </c>
      <c r="BF375" s="7" t="str">
        <f>IF(A375="","",IF(COUNTIFS(AVERBACOES!$B$2:$B$2000,A375,AVERBACOES!$Q$2:$Q$2000,"Averbado completo")+COUNTIFS(AVERBACOES!$B$2:$B$2000,A375,AVERBACOES!$Q$2:$Q$2000,"Averbado CRT")+COUNTIFS(AVERBACOES!$B$2:$B$2000,A375,AVERBACOES!$Q$2:$Q$2000,"Averbado CT-e")+COUNTIFS(AVERBACOES!$B$2:$B$2000,A375,AVERBACOES!$Q$2:$Q$2000,"Averbado MDF-e")+COUNTIFS(AVERBACOES!$B$2:$B$2000,A375,AVERBACOES!$Q$2:$Q$2000,"Averbado pelo embarcador")&gt;0,"Sim","Não"))</f>
        <v/>
      </c>
      <c r="BG375" s="7" t="str">
        <f>IF(A375="","",IFERROR(INDEX(AVERBACOES!$L:$L,MATCH(A375,AVERBACOES!$B:$B,0)),"—"))</f>
        <v/>
      </c>
      <c r="BH375" s="7"/>
      <c r="BI375" s="7"/>
      <c r="BJ375" s="7"/>
      <c r="BK375" s="7"/>
      <c r="BL375" s="7"/>
      <c r="BM375" s="7">
        <f t="shared" si="87"/>
        <v>0</v>
      </c>
      <c r="BN375" s="7" t="str">
        <f t="shared" si="88"/>
        <v/>
      </c>
      <c r="BO375" s="7" t="str">
        <f t="shared" si="89"/>
        <v/>
      </c>
      <c r="BP375" s="7" t="str">
        <f t="shared" si="90"/>
        <v/>
      </c>
      <c r="BQ375" s="7" t="str">
        <f t="shared" si="91"/>
        <v/>
      </c>
      <c r="BR375" s="12"/>
      <c r="BS375" s="7" t="str">
        <f t="shared" si="92"/>
        <v/>
      </c>
      <c r="BT375" s="7" t="str">
        <f>IF(C375="","",IF(BV375=0,"Sem posição registrada",IFERROR(INDEX(POSICOES!$E:$E,MATCH(C375&amp;"#"&amp;ROUND(BV375*1440,0),POSICOES!$R:$R,0)),"?")))</f>
        <v/>
      </c>
      <c r="BU375" s="7" t="str">
        <f>IF(OR(C375="",BV375=0),"",IFERROR(INDEX(POSICOES!$F:$F,MATCH(C375&amp;"#"&amp;ROUND(BV375*1440,0),POSICOES!$R:$R,0))&amp;"/"&amp;INDEX(POSICOES!$G:$G,MATCH(C375&amp;"#"&amp;ROUND(BV375*1440,0),POSICOES!$R:$R,0))&amp;" - "&amp;INDEX(POSICOES!$H:$H,MATCH(C375&amp;"#"&amp;ROUND(BV375*1440,0),POSICOES!$R:$R,0)),""))</f>
        <v/>
      </c>
      <c r="BV375" s="14">
        <f>IF(C375="",0,SUMPRODUCT(MAX((POSICOES!$C$2:$C$3000=C375)*POSICOES!$B$2:$B$3000)))</f>
        <v>0</v>
      </c>
      <c r="BW375" s="7" t="str">
        <f t="shared" ca="1" si="93"/>
        <v/>
      </c>
      <c r="BX375" s="7" t="str">
        <f t="shared" ca="1" si="94"/>
        <v/>
      </c>
      <c r="BY375" s="12"/>
      <c r="BZ375" s="12"/>
      <c r="CA375" s="7" t="str">
        <f>IF(A375="","",IF(COUNTIFS(FRONTEIRA!$B$2:$B$2000,A375,FRONTEIRA!$AA$2:$AA$2000,"Sim")=0,"",ROUND(SUMIFS(FRONTEIRA!$Y$2:$Y$2000,FRONTEIRA!$B$2:$B$2000,A375,FRONTEIRA!$AA$2:$AA$2000,"Sim"),1)))</f>
        <v/>
      </c>
      <c r="CB375" s="7" t="str">
        <f>IF(A375="","",IFERROR(INDEX(FRONTEIRA!$L:$L,MATCH(A375,FRONTEIRA!$B:$B,0)),""))</f>
        <v/>
      </c>
      <c r="CC375" s="7" t="str">
        <f>IF(A375="","",IF(COUNTIFS(OCORRENCIAS!$B$2:$B$2000,A375,OCORRENCIAS!$Z$2:$Z$2000,"Sim")&gt;0,"Sim","Não"))</f>
        <v/>
      </c>
      <c r="CD375" s="7" t="str">
        <f t="shared" si="95"/>
        <v/>
      </c>
      <c r="CE375" s="7"/>
      <c r="CF375" s="7" t="str">
        <f t="shared" ca="1" si="96"/>
        <v xml:space="preserve">Motorista GR; Motorista seguradora; Veículo GR; Checklist; Espelhamento; SMP; Averbação; </v>
      </c>
      <c r="CG375" s="7" t="str">
        <f t="shared" si="97"/>
        <v/>
      </c>
      <c r="CH375" s="7" t="str">
        <f t="shared" si="98"/>
        <v/>
      </c>
      <c r="CI375" s="7" t="str">
        <f t="shared" si="99"/>
        <v>Não</v>
      </c>
      <c r="CJ375" s="7" t="str">
        <f t="shared" si="100"/>
        <v/>
      </c>
      <c r="CK375" s="7"/>
      <c r="CL375" s="7"/>
      <c r="CM375" s="7"/>
      <c r="CN375" s="12"/>
      <c r="CO375" s="7"/>
      <c r="CP375" s="7" t="str">
        <f t="shared" ca="1" si="101"/>
        <v/>
      </c>
    </row>
    <row r="376" spans="1:94" x14ac:dyDescent="0.25">
      <c r="A376" s="7"/>
      <c r="B376" s="12"/>
      <c r="C376" s="7"/>
      <c r="D376" s="7"/>
      <c r="E376" s="7"/>
      <c r="F376" s="7" t="str">
        <f>IF(C376="","",IFERROR(INDEX(VEICULOS!$C:$C,MATCH(C376,VEICULOS!$A:$A,0)),"?")&amp;IF(D376="",""," + "&amp;IFERROR(INDEX(VEICULOS!$C:$C,MATCH(D376,VEICULOS!$A:$A,0)),"?"))&amp;IF(E376="",""," + "&amp;IFERROR(INDEX(VEICULOS!$C:$C,MATCH(E376,VEICULOS!$A:$A,0)),"?")))</f>
        <v/>
      </c>
      <c r="G376" s="7" t="str">
        <f>IF(C376="","",IFERROR(INDEX(VEICULOS!$I:$I,MATCH(C376,VEICULOS!$A:$A,0)),"Não cadastrado"))</f>
        <v/>
      </c>
      <c r="H376" s="7"/>
      <c r="I376" s="7" t="str">
        <f>IF(H376="","",IFERROR(INDEX(MOTORISTAS!$B:$B,MATCH(H376,MOTORISTAS!$A:$A,0)),"Não cadastrado"))</f>
        <v/>
      </c>
      <c r="J376" s="7"/>
      <c r="K376" s="7"/>
      <c r="L376" s="7" t="str">
        <f>IF(K376="","",IFERROR(INDEX(MOTORISTAS!$B:$B,MATCH(K376,MOTORISTAS!$A:$A,0)),"Não cadastrado"))</f>
        <v/>
      </c>
      <c r="M376" s="7" t="str">
        <f>IF(H376="","",IFERROR(INDEX(MOTORISTAS!$AA:$AA,MATCH(H376,MOTORISTAS!$A:$A,0)),"Não cadastrado"))</f>
        <v/>
      </c>
      <c r="N376" s="7" t="str">
        <f>IF(H376="","",IF(COUNTIFS(CONSULTAS!$C$2:$C$2000,H376,CONSULTAS!$E$2:$E$2000,"GR",CONSULTAS!$S$2:$S$2000,"Sim")&gt;0,"Sim","Não"))</f>
        <v/>
      </c>
      <c r="O376" s="7" t="str">
        <f>IF(H376="","",IFERROR(INDEX(CONSULTAS!$L:$L,MATCH(H376&amp;"#GR",CONSULTAS!$T:$T,0)),"—"))</f>
        <v/>
      </c>
      <c r="P376" s="13" t="str">
        <f>IF(H376="","",IFERROR(INDEX(CONSULTAS!$Q:$Q,MATCH(H376&amp;"#GR",CONSULTAS!$T:$T,0)),""))</f>
        <v/>
      </c>
      <c r="Q376" s="7" t="str">
        <f>IF(H376="","",IF(COUNTIFS(CONSULTAS!$C$2:$C$2000,H376,CONSULTAS!$E$2:$E$2000,"Seguradora",CONSULTAS!$S$2:$S$2000,"Sim")&gt;0,"Sim","Não"))</f>
        <v/>
      </c>
      <c r="R376" s="7" t="str">
        <f>IF(H376="","",IFERROR(INDEX(CONSULTAS!$L:$L,MATCH(H376&amp;"#Seguradora",CONSULTAS!$T:$T,0)),"—"))</f>
        <v/>
      </c>
      <c r="S376" s="13" t="str">
        <f>IF(H376="","",IFERROR(INDEX(CONSULTAS!$Q:$Q,MATCH(H376&amp;"#Seguradora",CONSULTAS!$T:$T,0)),""))</f>
        <v/>
      </c>
      <c r="T376" s="10" t="str">
        <f>IF(H376="","",IFERROR(INDEX(CONSULTAS!$N:$N,MATCH(H376&amp;"#GR",CONSULTAS!$T:$T,0)),""))</f>
        <v/>
      </c>
      <c r="U376" s="7" t="str">
        <f>IF(K376="","N/A",IF(AND(COUNTIFS(CONSULTAS!$C$2:$C$2000,K376,CONSULTAS!$E$2:$E$2000,"GR",CONSULTAS!$S$2:$S$2000,"Sim")&gt;0,COUNTIFS(CONSULTAS!$C$2:$C$2000,K376,CONSULTAS!$E$2:$E$2000,"Seguradora",CONSULTAS!$S$2:$S$2000,"Sim")&gt;0),"Sim","Não"))</f>
        <v>N/A</v>
      </c>
      <c r="V376" s="7" t="str">
        <f>IF(C376="","",IFERROR(INDEX(VEICULOS!$X:$X,MATCH(C376,VEICULOS!$A:$A,0)),"Não"))</f>
        <v/>
      </c>
      <c r="W376" s="7"/>
      <c r="X376" s="7"/>
      <c r="Y376" s="7"/>
      <c r="Z376" s="10"/>
      <c r="AA376" s="7"/>
      <c r="AB376" s="10" t="str">
        <f t="shared" si="85"/>
        <v/>
      </c>
      <c r="AC376" s="7">
        <f>IF(OR(Y376="",AB376=""),0,SUMPRODUCT((PGR_REGRAS!$C$2:$C$61=Y376)*(PGR_REGRAS!$D$2:$D$61&lt;=AB376)*(PGR_REGRAS!$E$2:$E$61&gt;=AB376)*(PGR_REGRAS!$C$2:$C$61&lt;&gt;"")*ROW(PGR_REGRAS!$C$2:$C$61)))</f>
        <v>0</v>
      </c>
      <c r="AD376" s="7" t="str">
        <f>IF(AC376=0,IF(Y376="","","Sem regra - consultar seguradora"),INDEX(PGR_REGRAS!$A:$A,AC376))</f>
        <v/>
      </c>
      <c r="AE376" s="7" t="str">
        <f>IF(AC376=0,"",INDEX(PGR_REGRAS!$T:$T,AC376))</f>
        <v/>
      </c>
      <c r="AF376" s="7" t="str">
        <f>IF(AC376=0,"",INDEX(PGR_REGRAS!$I:$I,AC376))</f>
        <v/>
      </c>
      <c r="AG376" s="7" t="str">
        <f>IF(AC376=0,"",INDEX(PGR_REGRAS!$K:$K,AC376))</f>
        <v/>
      </c>
      <c r="AH376" s="7" t="str">
        <f t="shared" si="86"/>
        <v/>
      </c>
      <c r="AI376" s="7"/>
      <c r="AJ376" s="7"/>
      <c r="AK376" s="7"/>
      <c r="AL376" s="7"/>
      <c r="AM376" s="7"/>
      <c r="AN376" s="7"/>
      <c r="AO376" s="13"/>
      <c r="AP376" s="12"/>
      <c r="AQ376" s="12"/>
      <c r="AR376" s="7" t="str">
        <f>IF(C376="","",IFERROR(INDEX(RASTREADORES!$F:$F,MATCH(C376&amp;"#Principal",RASTREADORES!$Y:$Y,0))&amp;" ("&amp;INDEX(RASTREADORES!$G:$G,MATCH(C376&amp;"#Principal",RASTREADORES!$Y:$Y,0))&amp;")","Sem rastreador principal"))</f>
        <v/>
      </c>
      <c r="AS376" s="7" t="str">
        <f>IF(C376="","",IFERROR(INDEX(RASTREADORES!$H:$H,MATCH(C376&amp;"#Principal",RASTREADORES!$Y:$Y,0)),"—"))</f>
        <v/>
      </c>
      <c r="AT376" s="7" t="str">
        <f>IF(C376="","",IFERROR(INDEX(RASTREADORES!$A:$A,MATCH(C376&amp;"#Redundante",RASTREADORES!$Y:$Y,0)),IFERROR(INDEX(RASTREADORES!$A:$A,MATCH(C376&amp;"#Isca retornável",RASTREADORES!$Y:$Y,0)),IFERROR(INDEX(RASTREADORES!$A:$A,MATCH(C376&amp;"#Isca descartável",RASTREADORES!$Y:$Y,0)),"Nenhum"))))</f>
        <v/>
      </c>
      <c r="AU376" s="7" t="str">
        <f>IF(C376="","",IFERROR(INDEX(RASTREADORES!$L:$L,MATCH(C376&amp;"#Principal",RASTREADORES!$Y:$Y,0)),""))</f>
        <v/>
      </c>
      <c r="AV376" s="7" t="str">
        <f>IF(C376="","",IF(COUNTIFS(ESPELHAMENTOS!$B$2:$B$2000,C376,ESPELHAMENTOS!$O$2:$O$2000,"Sim")&gt;0,"Sim","Não"))</f>
        <v/>
      </c>
      <c r="AW376" s="7" t="str">
        <f>IF(C376="","",COUNTIFS(ESPELHAMENTOS!$B$2:$B$2000,C376,ESPELHAMENTOS!$O$2:$O$2000,"Sim"))</f>
        <v/>
      </c>
      <c r="AX376" s="7" t="str">
        <f>IF(C376="","",IF(COUNTIFS(ESPELHAMENTOS!$B$2:$B$2000,C376,ESPELHAMENTOS!$O$2:$O$2000,"Sim",ESPELHAMENTOS!$E$2:$E$2000,"GR transportadora")&gt;0,"Sim","Não"))</f>
        <v/>
      </c>
      <c r="AY376" s="7" t="str">
        <f>IF(OR(AQ376="",C376=""),"",IFERROR(ROUND((AQ376-SUMPRODUCT(MIN((ESPELHAMENTOS!$C$2:$C$2000=A376)*ESPELHAMENTOS!$H$2:$H$2000+(ESPELHAMENTOS!$C$2:$C$2000&lt;&gt;A376)*99999)))*24,1),""))</f>
        <v/>
      </c>
      <c r="AZ376" s="7" t="str">
        <f ca="1">IF(C376="","",IF(COUNTIFS(CHECKLISTS!$B$2:$B$2000,C376,CHECKLISTS!$AH$2:$AH$2000,"Válido",CHECKLISTS!$AG$2:$AG$2000,"&gt;="&amp;INT(IF(AO376="",TODAY(),AO376)))+COUNTIFS(CHECKLISTS!$B$2:$B$2000,C376,CHECKLISTS!$AH$2:$AH$2000,"Vence &lt;=7d",CHECKLISTS!$AG$2:$AG$2000,"&gt;="&amp;INT(IF(AO376="",TODAY(),AO376)))&gt;0,"Sim","Não"))</f>
        <v/>
      </c>
      <c r="BA376" s="13" t="str">
        <f>IF(C376="","",IF(COUNTIFS(CHECKLISTS!$B$2:$B$2000,C376,CHECKLISTS!$AF$2:$AF$2000,"Aprovado")=0,"",SUMPRODUCT(MAX((CHECKLISTS!$B$2:$B$2000=C376)*CHECKLISTS!$AG$2:$AG$2000))))</f>
        <v/>
      </c>
      <c r="BB376" s="7" t="str">
        <f>IF(A376="","",IF(COUNTIFS(SMP!$B$2:$B$2000,A376,SMP!$I$2:$I$2000,"Liberada")+COUNTIFS(SMP!$B$2:$B$2000,A376,SMP!$I$2:$I$2000,"Em andamento")+COUNTIFS(SMP!$B$2:$B$2000,A376,SMP!$I$2:$I$2000,"Finalizada")&gt;0,"Sim","Não"))</f>
        <v/>
      </c>
      <c r="BC376" s="7" t="str">
        <f>IF(A376="","",IFERROR(INDEX(SMP!$A:$A,MATCH(A376,SMP!$B:$B,0)),"—"))</f>
        <v/>
      </c>
      <c r="BD376" s="7" t="str">
        <f>IF(A376="","",IFERROR(INDEX(SMP!$I:$I,MATCH(A376,SMP!$B:$B,0)),"Não aberta"))</f>
        <v/>
      </c>
      <c r="BE376" s="7" t="str">
        <f>IF(A376="","",IFERROR(INDEX(SMP!$D:$D,MATCH(A376,SMP!$B:$B,0)),""))</f>
        <v/>
      </c>
      <c r="BF376" s="7" t="str">
        <f>IF(A376="","",IF(COUNTIFS(AVERBACOES!$B$2:$B$2000,A376,AVERBACOES!$Q$2:$Q$2000,"Averbado completo")+COUNTIFS(AVERBACOES!$B$2:$B$2000,A376,AVERBACOES!$Q$2:$Q$2000,"Averbado CRT")+COUNTIFS(AVERBACOES!$B$2:$B$2000,A376,AVERBACOES!$Q$2:$Q$2000,"Averbado CT-e")+COUNTIFS(AVERBACOES!$B$2:$B$2000,A376,AVERBACOES!$Q$2:$Q$2000,"Averbado MDF-e")+COUNTIFS(AVERBACOES!$B$2:$B$2000,A376,AVERBACOES!$Q$2:$Q$2000,"Averbado pelo embarcador")&gt;0,"Sim","Não"))</f>
        <v/>
      </c>
      <c r="BG376" s="7" t="str">
        <f>IF(A376="","",IFERROR(INDEX(AVERBACOES!$L:$L,MATCH(A376,AVERBACOES!$B:$B,0)),"—"))</f>
        <v/>
      </c>
      <c r="BH376" s="7"/>
      <c r="BI376" s="7"/>
      <c r="BJ376" s="7"/>
      <c r="BK376" s="7"/>
      <c r="BL376" s="7"/>
      <c r="BM376" s="7">
        <f t="shared" si="87"/>
        <v>0</v>
      </c>
      <c r="BN376" s="7" t="str">
        <f t="shared" si="88"/>
        <v/>
      </c>
      <c r="BO376" s="7" t="str">
        <f t="shared" si="89"/>
        <v/>
      </c>
      <c r="BP376" s="7" t="str">
        <f t="shared" si="90"/>
        <v/>
      </c>
      <c r="BQ376" s="7" t="str">
        <f t="shared" si="91"/>
        <v/>
      </c>
      <c r="BR376" s="12"/>
      <c r="BS376" s="7" t="str">
        <f t="shared" si="92"/>
        <v/>
      </c>
      <c r="BT376" s="7" t="str">
        <f>IF(C376="","",IF(BV376=0,"Sem posição registrada",IFERROR(INDEX(POSICOES!$E:$E,MATCH(C376&amp;"#"&amp;ROUND(BV376*1440,0),POSICOES!$R:$R,0)),"?")))</f>
        <v/>
      </c>
      <c r="BU376" s="7" t="str">
        <f>IF(OR(C376="",BV376=0),"",IFERROR(INDEX(POSICOES!$F:$F,MATCH(C376&amp;"#"&amp;ROUND(BV376*1440,0),POSICOES!$R:$R,0))&amp;"/"&amp;INDEX(POSICOES!$G:$G,MATCH(C376&amp;"#"&amp;ROUND(BV376*1440,0),POSICOES!$R:$R,0))&amp;" - "&amp;INDEX(POSICOES!$H:$H,MATCH(C376&amp;"#"&amp;ROUND(BV376*1440,0),POSICOES!$R:$R,0)),""))</f>
        <v/>
      </c>
      <c r="BV376" s="14">
        <f>IF(C376="",0,SUMPRODUCT(MAX((POSICOES!$C$2:$C$3000=C376)*POSICOES!$B$2:$B$3000)))</f>
        <v>0</v>
      </c>
      <c r="BW376" s="7" t="str">
        <f t="shared" ca="1" si="93"/>
        <v/>
      </c>
      <c r="BX376" s="7" t="str">
        <f t="shared" ca="1" si="94"/>
        <v/>
      </c>
      <c r="BY376" s="12"/>
      <c r="BZ376" s="12"/>
      <c r="CA376" s="7" t="str">
        <f>IF(A376="","",IF(COUNTIFS(FRONTEIRA!$B$2:$B$2000,A376,FRONTEIRA!$AA$2:$AA$2000,"Sim")=0,"",ROUND(SUMIFS(FRONTEIRA!$Y$2:$Y$2000,FRONTEIRA!$B$2:$B$2000,A376,FRONTEIRA!$AA$2:$AA$2000,"Sim"),1)))</f>
        <v/>
      </c>
      <c r="CB376" s="7" t="str">
        <f>IF(A376="","",IFERROR(INDEX(FRONTEIRA!$L:$L,MATCH(A376,FRONTEIRA!$B:$B,0)),""))</f>
        <v/>
      </c>
      <c r="CC376" s="7" t="str">
        <f>IF(A376="","",IF(COUNTIFS(OCORRENCIAS!$B$2:$B$2000,A376,OCORRENCIAS!$Z$2:$Z$2000,"Sim")&gt;0,"Sim","Não"))</f>
        <v/>
      </c>
      <c r="CD376" s="7" t="str">
        <f t="shared" si="95"/>
        <v/>
      </c>
      <c r="CE376" s="7"/>
      <c r="CF376" s="7" t="str">
        <f t="shared" ca="1" si="96"/>
        <v xml:space="preserve">Motorista GR; Motorista seguradora; Veículo GR; Checklist; Espelhamento; SMP; Averbação; </v>
      </c>
      <c r="CG376" s="7" t="str">
        <f t="shared" si="97"/>
        <v/>
      </c>
      <c r="CH376" s="7" t="str">
        <f t="shared" si="98"/>
        <v/>
      </c>
      <c r="CI376" s="7" t="str">
        <f t="shared" si="99"/>
        <v>Não</v>
      </c>
      <c r="CJ376" s="7" t="str">
        <f t="shared" si="100"/>
        <v/>
      </c>
      <c r="CK376" s="7"/>
      <c r="CL376" s="7"/>
      <c r="CM376" s="7"/>
      <c r="CN376" s="12"/>
      <c r="CO376" s="7"/>
      <c r="CP376" s="7" t="str">
        <f t="shared" ca="1" si="101"/>
        <v/>
      </c>
    </row>
    <row r="377" spans="1:94" x14ac:dyDescent="0.25">
      <c r="A377" s="7"/>
      <c r="B377" s="12"/>
      <c r="C377" s="7"/>
      <c r="D377" s="7"/>
      <c r="E377" s="7"/>
      <c r="F377" s="7" t="str">
        <f>IF(C377="","",IFERROR(INDEX(VEICULOS!$C:$C,MATCH(C377,VEICULOS!$A:$A,0)),"?")&amp;IF(D377="",""," + "&amp;IFERROR(INDEX(VEICULOS!$C:$C,MATCH(D377,VEICULOS!$A:$A,0)),"?"))&amp;IF(E377="",""," + "&amp;IFERROR(INDEX(VEICULOS!$C:$C,MATCH(E377,VEICULOS!$A:$A,0)),"?")))</f>
        <v/>
      </c>
      <c r="G377" s="7" t="str">
        <f>IF(C377="","",IFERROR(INDEX(VEICULOS!$I:$I,MATCH(C377,VEICULOS!$A:$A,0)),"Não cadastrado"))</f>
        <v/>
      </c>
      <c r="H377" s="7"/>
      <c r="I377" s="7" t="str">
        <f>IF(H377="","",IFERROR(INDEX(MOTORISTAS!$B:$B,MATCH(H377,MOTORISTAS!$A:$A,0)),"Não cadastrado"))</f>
        <v/>
      </c>
      <c r="J377" s="7"/>
      <c r="K377" s="7"/>
      <c r="L377" s="7" t="str">
        <f>IF(K377="","",IFERROR(INDEX(MOTORISTAS!$B:$B,MATCH(K377,MOTORISTAS!$A:$A,0)),"Não cadastrado"))</f>
        <v/>
      </c>
      <c r="M377" s="7" t="str">
        <f>IF(H377="","",IFERROR(INDEX(MOTORISTAS!$AA:$AA,MATCH(H377,MOTORISTAS!$A:$A,0)),"Não cadastrado"))</f>
        <v/>
      </c>
      <c r="N377" s="7" t="str">
        <f>IF(H377="","",IF(COUNTIFS(CONSULTAS!$C$2:$C$2000,H377,CONSULTAS!$E$2:$E$2000,"GR",CONSULTAS!$S$2:$S$2000,"Sim")&gt;0,"Sim","Não"))</f>
        <v/>
      </c>
      <c r="O377" s="7" t="str">
        <f>IF(H377="","",IFERROR(INDEX(CONSULTAS!$L:$L,MATCH(H377&amp;"#GR",CONSULTAS!$T:$T,0)),"—"))</f>
        <v/>
      </c>
      <c r="P377" s="13" t="str">
        <f>IF(H377="","",IFERROR(INDEX(CONSULTAS!$Q:$Q,MATCH(H377&amp;"#GR",CONSULTAS!$T:$T,0)),""))</f>
        <v/>
      </c>
      <c r="Q377" s="7" t="str">
        <f>IF(H377="","",IF(COUNTIFS(CONSULTAS!$C$2:$C$2000,H377,CONSULTAS!$E$2:$E$2000,"Seguradora",CONSULTAS!$S$2:$S$2000,"Sim")&gt;0,"Sim","Não"))</f>
        <v/>
      </c>
      <c r="R377" s="7" t="str">
        <f>IF(H377="","",IFERROR(INDEX(CONSULTAS!$L:$L,MATCH(H377&amp;"#Seguradora",CONSULTAS!$T:$T,0)),"—"))</f>
        <v/>
      </c>
      <c r="S377" s="13" t="str">
        <f>IF(H377="","",IFERROR(INDEX(CONSULTAS!$Q:$Q,MATCH(H377&amp;"#Seguradora",CONSULTAS!$T:$T,0)),""))</f>
        <v/>
      </c>
      <c r="T377" s="10" t="str">
        <f>IF(H377="","",IFERROR(INDEX(CONSULTAS!$N:$N,MATCH(H377&amp;"#GR",CONSULTAS!$T:$T,0)),""))</f>
        <v/>
      </c>
      <c r="U377" s="7" t="str">
        <f>IF(K377="","N/A",IF(AND(COUNTIFS(CONSULTAS!$C$2:$C$2000,K377,CONSULTAS!$E$2:$E$2000,"GR",CONSULTAS!$S$2:$S$2000,"Sim")&gt;0,COUNTIFS(CONSULTAS!$C$2:$C$2000,K377,CONSULTAS!$E$2:$E$2000,"Seguradora",CONSULTAS!$S$2:$S$2000,"Sim")&gt;0),"Sim","Não"))</f>
        <v>N/A</v>
      </c>
      <c r="V377" s="7" t="str">
        <f>IF(C377="","",IFERROR(INDEX(VEICULOS!$X:$X,MATCH(C377,VEICULOS!$A:$A,0)),"Não"))</f>
        <v/>
      </c>
      <c r="W377" s="7"/>
      <c r="X377" s="7"/>
      <c r="Y377" s="7"/>
      <c r="Z377" s="10"/>
      <c r="AA377" s="7"/>
      <c r="AB377" s="10" t="str">
        <f t="shared" si="85"/>
        <v/>
      </c>
      <c r="AC377" s="7">
        <f>IF(OR(Y377="",AB377=""),0,SUMPRODUCT((PGR_REGRAS!$C$2:$C$61=Y377)*(PGR_REGRAS!$D$2:$D$61&lt;=AB377)*(PGR_REGRAS!$E$2:$E$61&gt;=AB377)*(PGR_REGRAS!$C$2:$C$61&lt;&gt;"")*ROW(PGR_REGRAS!$C$2:$C$61)))</f>
        <v>0</v>
      </c>
      <c r="AD377" s="7" t="str">
        <f>IF(AC377=0,IF(Y377="","","Sem regra - consultar seguradora"),INDEX(PGR_REGRAS!$A:$A,AC377))</f>
        <v/>
      </c>
      <c r="AE377" s="7" t="str">
        <f>IF(AC377=0,"",INDEX(PGR_REGRAS!$T:$T,AC377))</f>
        <v/>
      </c>
      <c r="AF377" s="7" t="str">
        <f>IF(AC377=0,"",INDEX(PGR_REGRAS!$I:$I,AC377))</f>
        <v/>
      </c>
      <c r="AG377" s="7" t="str">
        <f>IF(AC377=0,"",INDEX(PGR_REGRAS!$K:$K,AC377))</f>
        <v/>
      </c>
      <c r="AH377" s="7" t="str">
        <f t="shared" si="86"/>
        <v/>
      </c>
      <c r="AI377" s="7"/>
      <c r="AJ377" s="7"/>
      <c r="AK377" s="7"/>
      <c r="AL377" s="7"/>
      <c r="AM377" s="7"/>
      <c r="AN377" s="7"/>
      <c r="AO377" s="13"/>
      <c r="AP377" s="12"/>
      <c r="AQ377" s="12"/>
      <c r="AR377" s="7" t="str">
        <f>IF(C377="","",IFERROR(INDEX(RASTREADORES!$F:$F,MATCH(C377&amp;"#Principal",RASTREADORES!$Y:$Y,0))&amp;" ("&amp;INDEX(RASTREADORES!$G:$G,MATCH(C377&amp;"#Principal",RASTREADORES!$Y:$Y,0))&amp;")","Sem rastreador principal"))</f>
        <v/>
      </c>
      <c r="AS377" s="7" t="str">
        <f>IF(C377="","",IFERROR(INDEX(RASTREADORES!$H:$H,MATCH(C377&amp;"#Principal",RASTREADORES!$Y:$Y,0)),"—"))</f>
        <v/>
      </c>
      <c r="AT377" s="7" t="str">
        <f>IF(C377="","",IFERROR(INDEX(RASTREADORES!$A:$A,MATCH(C377&amp;"#Redundante",RASTREADORES!$Y:$Y,0)),IFERROR(INDEX(RASTREADORES!$A:$A,MATCH(C377&amp;"#Isca retornável",RASTREADORES!$Y:$Y,0)),IFERROR(INDEX(RASTREADORES!$A:$A,MATCH(C377&amp;"#Isca descartável",RASTREADORES!$Y:$Y,0)),"Nenhum"))))</f>
        <v/>
      </c>
      <c r="AU377" s="7" t="str">
        <f>IF(C377="","",IFERROR(INDEX(RASTREADORES!$L:$L,MATCH(C377&amp;"#Principal",RASTREADORES!$Y:$Y,0)),""))</f>
        <v/>
      </c>
      <c r="AV377" s="7" t="str">
        <f>IF(C377="","",IF(COUNTIFS(ESPELHAMENTOS!$B$2:$B$2000,C377,ESPELHAMENTOS!$O$2:$O$2000,"Sim")&gt;0,"Sim","Não"))</f>
        <v/>
      </c>
      <c r="AW377" s="7" t="str">
        <f>IF(C377="","",COUNTIFS(ESPELHAMENTOS!$B$2:$B$2000,C377,ESPELHAMENTOS!$O$2:$O$2000,"Sim"))</f>
        <v/>
      </c>
      <c r="AX377" s="7" t="str">
        <f>IF(C377="","",IF(COUNTIFS(ESPELHAMENTOS!$B$2:$B$2000,C377,ESPELHAMENTOS!$O$2:$O$2000,"Sim",ESPELHAMENTOS!$E$2:$E$2000,"GR transportadora")&gt;0,"Sim","Não"))</f>
        <v/>
      </c>
      <c r="AY377" s="7" t="str">
        <f>IF(OR(AQ377="",C377=""),"",IFERROR(ROUND((AQ377-SUMPRODUCT(MIN((ESPELHAMENTOS!$C$2:$C$2000=A377)*ESPELHAMENTOS!$H$2:$H$2000+(ESPELHAMENTOS!$C$2:$C$2000&lt;&gt;A377)*99999)))*24,1),""))</f>
        <v/>
      </c>
      <c r="AZ377" s="7" t="str">
        <f ca="1">IF(C377="","",IF(COUNTIFS(CHECKLISTS!$B$2:$B$2000,C377,CHECKLISTS!$AH$2:$AH$2000,"Válido",CHECKLISTS!$AG$2:$AG$2000,"&gt;="&amp;INT(IF(AO377="",TODAY(),AO377)))+COUNTIFS(CHECKLISTS!$B$2:$B$2000,C377,CHECKLISTS!$AH$2:$AH$2000,"Vence &lt;=7d",CHECKLISTS!$AG$2:$AG$2000,"&gt;="&amp;INT(IF(AO377="",TODAY(),AO377)))&gt;0,"Sim","Não"))</f>
        <v/>
      </c>
      <c r="BA377" s="13" t="str">
        <f>IF(C377="","",IF(COUNTIFS(CHECKLISTS!$B$2:$B$2000,C377,CHECKLISTS!$AF$2:$AF$2000,"Aprovado")=0,"",SUMPRODUCT(MAX((CHECKLISTS!$B$2:$B$2000=C377)*CHECKLISTS!$AG$2:$AG$2000))))</f>
        <v/>
      </c>
      <c r="BB377" s="7" t="str">
        <f>IF(A377="","",IF(COUNTIFS(SMP!$B$2:$B$2000,A377,SMP!$I$2:$I$2000,"Liberada")+COUNTIFS(SMP!$B$2:$B$2000,A377,SMP!$I$2:$I$2000,"Em andamento")+COUNTIFS(SMP!$B$2:$B$2000,A377,SMP!$I$2:$I$2000,"Finalizada")&gt;0,"Sim","Não"))</f>
        <v/>
      </c>
      <c r="BC377" s="7" t="str">
        <f>IF(A377="","",IFERROR(INDEX(SMP!$A:$A,MATCH(A377,SMP!$B:$B,0)),"—"))</f>
        <v/>
      </c>
      <c r="BD377" s="7" t="str">
        <f>IF(A377="","",IFERROR(INDEX(SMP!$I:$I,MATCH(A377,SMP!$B:$B,0)),"Não aberta"))</f>
        <v/>
      </c>
      <c r="BE377" s="7" t="str">
        <f>IF(A377="","",IFERROR(INDEX(SMP!$D:$D,MATCH(A377,SMP!$B:$B,0)),""))</f>
        <v/>
      </c>
      <c r="BF377" s="7" t="str">
        <f>IF(A377="","",IF(COUNTIFS(AVERBACOES!$B$2:$B$2000,A377,AVERBACOES!$Q$2:$Q$2000,"Averbado completo")+COUNTIFS(AVERBACOES!$B$2:$B$2000,A377,AVERBACOES!$Q$2:$Q$2000,"Averbado CRT")+COUNTIFS(AVERBACOES!$B$2:$B$2000,A377,AVERBACOES!$Q$2:$Q$2000,"Averbado CT-e")+COUNTIFS(AVERBACOES!$B$2:$B$2000,A377,AVERBACOES!$Q$2:$Q$2000,"Averbado MDF-e")+COUNTIFS(AVERBACOES!$B$2:$B$2000,A377,AVERBACOES!$Q$2:$Q$2000,"Averbado pelo embarcador")&gt;0,"Sim","Não"))</f>
        <v/>
      </c>
      <c r="BG377" s="7" t="str">
        <f>IF(A377="","",IFERROR(INDEX(AVERBACOES!$L:$L,MATCH(A377,AVERBACOES!$B:$B,0)),"—"))</f>
        <v/>
      </c>
      <c r="BH377" s="7"/>
      <c r="BI377" s="7"/>
      <c r="BJ377" s="7"/>
      <c r="BK377" s="7"/>
      <c r="BL377" s="7"/>
      <c r="BM377" s="7">
        <f t="shared" si="87"/>
        <v>0</v>
      </c>
      <c r="BN377" s="7" t="str">
        <f t="shared" si="88"/>
        <v/>
      </c>
      <c r="BO377" s="7" t="str">
        <f t="shared" si="89"/>
        <v/>
      </c>
      <c r="BP377" s="7" t="str">
        <f t="shared" si="90"/>
        <v/>
      </c>
      <c r="BQ377" s="7" t="str">
        <f t="shared" si="91"/>
        <v/>
      </c>
      <c r="BR377" s="12"/>
      <c r="BS377" s="7" t="str">
        <f t="shared" si="92"/>
        <v/>
      </c>
      <c r="BT377" s="7" t="str">
        <f>IF(C377="","",IF(BV377=0,"Sem posição registrada",IFERROR(INDEX(POSICOES!$E:$E,MATCH(C377&amp;"#"&amp;ROUND(BV377*1440,0),POSICOES!$R:$R,0)),"?")))</f>
        <v/>
      </c>
      <c r="BU377" s="7" t="str">
        <f>IF(OR(C377="",BV377=0),"",IFERROR(INDEX(POSICOES!$F:$F,MATCH(C377&amp;"#"&amp;ROUND(BV377*1440,0),POSICOES!$R:$R,0))&amp;"/"&amp;INDEX(POSICOES!$G:$G,MATCH(C377&amp;"#"&amp;ROUND(BV377*1440,0),POSICOES!$R:$R,0))&amp;" - "&amp;INDEX(POSICOES!$H:$H,MATCH(C377&amp;"#"&amp;ROUND(BV377*1440,0),POSICOES!$R:$R,0)),""))</f>
        <v/>
      </c>
      <c r="BV377" s="14">
        <f>IF(C377="",0,SUMPRODUCT(MAX((POSICOES!$C$2:$C$3000=C377)*POSICOES!$B$2:$B$3000)))</f>
        <v>0</v>
      </c>
      <c r="BW377" s="7" t="str">
        <f t="shared" ca="1" si="93"/>
        <v/>
      </c>
      <c r="BX377" s="7" t="str">
        <f t="shared" ca="1" si="94"/>
        <v/>
      </c>
      <c r="BY377" s="12"/>
      <c r="BZ377" s="12"/>
      <c r="CA377" s="7" t="str">
        <f>IF(A377="","",IF(COUNTIFS(FRONTEIRA!$B$2:$B$2000,A377,FRONTEIRA!$AA$2:$AA$2000,"Sim")=0,"",ROUND(SUMIFS(FRONTEIRA!$Y$2:$Y$2000,FRONTEIRA!$B$2:$B$2000,A377,FRONTEIRA!$AA$2:$AA$2000,"Sim"),1)))</f>
        <v/>
      </c>
      <c r="CB377" s="7" t="str">
        <f>IF(A377="","",IFERROR(INDEX(FRONTEIRA!$L:$L,MATCH(A377,FRONTEIRA!$B:$B,0)),""))</f>
        <v/>
      </c>
      <c r="CC377" s="7" t="str">
        <f>IF(A377="","",IF(COUNTIFS(OCORRENCIAS!$B$2:$B$2000,A377,OCORRENCIAS!$Z$2:$Z$2000,"Sim")&gt;0,"Sim","Não"))</f>
        <v/>
      </c>
      <c r="CD377" s="7" t="str">
        <f t="shared" si="95"/>
        <v/>
      </c>
      <c r="CE377" s="7"/>
      <c r="CF377" s="7" t="str">
        <f t="shared" ca="1" si="96"/>
        <v xml:space="preserve">Motorista GR; Motorista seguradora; Veículo GR; Checklist; Espelhamento; SMP; Averbação; </v>
      </c>
      <c r="CG377" s="7" t="str">
        <f t="shared" si="97"/>
        <v/>
      </c>
      <c r="CH377" s="7" t="str">
        <f t="shared" si="98"/>
        <v/>
      </c>
      <c r="CI377" s="7" t="str">
        <f t="shared" si="99"/>
        <v>Não</v>
      </c>
      <c r="CJ377" s="7" t="str">
        <f t="shared" si="100"/>
        <v/>
      </c>
      <c r="CK377" s="7"/>
      <c r="CL377" s="7"/>
      <c r="CM377" s="7"/>
      <c r="CN377" s="12"/>
      <c r="CO377" s="7"/>
      <c r="CP377" s="7" t="str">
        <f t="shared" ca="1" si="101"/>
        <v/>
      </c>
    </row>
    <row r="378" spans="1:94" x14ac:dyDescent="0.25">
      <c r="A378" s="7"/>
      <c r="B378" s="12"/>
      <c r="C378" s="7"/>
      <c r="D378" s="7"/>
      <c r="E378" s="7"/>
      <c r="F378" s="7" t="str">
        <f>IF(C378="","",IFERROR(INDEX(VEICULOS!$C:$C,MATCH(C378,VEICULOS!$A:$A,0)),"?")&amp;IF(D378="",""," + "&amp;IFERROR(INDEX(VEICULOS!$C:$C,MATCH(D378,VEICULOS!$A:$A,0)),"?"))&amp;IF(E378="",""," + "&amp;IFERROR(INDEX(VEICULOS!$C:$C,MATCH(E378,VEICULOS!$A:$A,0)),"?")))</f>
        <v/>
      </c>
      <c r="G378" s="7" t="str">
        <f>IF(C378="","",IFERROR(INDEX(VEICULOS!$I:$I,MATCH(C378,VEICULOS!$A:$A,0)),"Não cadastrado"))</f>
        <v/>
      </c>
      <c r="H378" s="7"/>
      <c r="I378" s="7" t="str">
        <f>IF(H378="","",IFERROR(INDEX(MOTORISTAS!$B:$B,MATCH(H378,MOTORISTAS!$A:$A,0)),"Não cadastrado"))</f>
        <v/>
      </c>
      <c r="J378" s="7"/>
      <c r="K378" s="7"/>
      <c r="L378" s="7" t="str">
        <f>IF(K378="","",IFERROR(INDEX(MOTORISTAS!$B:$B,MATCH(K378,MOTORISTAS!$A:$A,0)),"Não cadastrado"))</f>
        <v/>
      </c>
      <c r="M378" s="7" t="str">
        <f>IF(H378="","",IFERROR(INDEX(MOTORISTAS!$AA:$AA,MATCH(H378,MOTORISTAS!$A:$A,0)),"Não cadastrado"))</f>
        <v/>
      </c>
      <c r="N378" s="7" t="str">
        <f>IF(H378="","",IF(COUNTIFS(CONSULTAS!$C$2:$C$2000,H378,CONSULTAS!$E$2:$E$2000,"GR",CONSULTAS!$S$2:$S$2000,"Sim")&gt;0,"Sim","Não"))</f>
        <v/>
      </c>
      <c r="O378" s="7" t="str">
        <f>IF(H378="","",IFERROR(INDEX(CONSULTAS!$L:$L,MATCH(H378&amp;"#GR",CONSULTAS!$T:$T,0)),"—"))</f>
        <v/>
      </c>
      <c r="P378" s="13" t="str">
        <f>IF(H378="","",IFERROR(INDEX(CONSULTAS!$Q:$Q,MATCH(H378&amp;"#GR",CONSULTAS!$T:$T,0)),""))</f>
        <v/>
      </c>
      <c r="Q378" s="7" t="str">
        <f>IF(H378="","",IF(COUNTIFS(CONSULTAS!$C$2:$C$2000,H378,CONSULTAS!$E$2:$E$2000,"Seguradora",CONSULTAS!$S$2:$S$2000,"Sim")&gt;0,"Sim","Não"))</f>
        <v/>
      </c>
      <c r="R378" s="7" t="str">
        <f>IF(H378="","",IFERROR(INDEX(CONSULTAS!$L:$L,MATCH(H378&amp;"#Seguradora",CONSULTAS!$T:$T,0)),"—"))</f>
        <v/>
      </c>
      <c r="S378" s="13" t="str">
        <f>IF(H378="","",IFERROR(INDEX(CONSULTAS!$Q:$Q,MATCH(H378&amp;"#Seguradora",CONSULTAS!$T:$T,0)),""))</f>
        <v/>
      </c>
      <c r="T378" s="10" t="str">
        <f>IF(H378="","",IFERROR(INDEX(CONSULTAS!$N:$N,MATCH(H378&amp;"#GR",CONSULTAS!$T:$T,0)),""))</f>
        <v/>
      </c>
      <c r="U378" s="7" t="str">
        <f>IF(K378="","N/A",IF(AND(COUNTIFS(CONSULTAS!$C$2:$C$2000,K378,CONSULTAS!$E$2:$E$2000,"GR",CONSULTAS!$S$2:$S$2000,"Sim")&gt;0,COUNTIFS(CONSULTAS!$C$2:$C$2000,K378,CONSULTAS!$E$2:$E$2000,"Seguradora",CONSULTAS!$S$2:$S$2000,"Sim")&gt;0),"Sim","Não"))</f>
        <v>N/A</v>
      </c>
      <c r="V378" s="7" t="str">
        <f>IF(C378="","",IFERROR(INDEX(VEICULOS!$X:$X,MATCH(C378,VEICULOS!$A:$A,0)),"Não"))</f>
        <v/>
      </c>
      <c r="W378" s="7"/>
      <c r="X378" s="7"/>
      <c r="Y378" s="7"/>
      <c r="Z378" s="10"/>
      <c r="AA378" s="7"/>
      <c r="AB378" s="10" t="str">
        <f t="shared" si="85"/>
        <v/>
      </c>
      <c r="AC378" s="7">
        <f>IF(OR(Y378="",AB378=""),0,SUMPRODUCT((PGR_REGRAS!$C$2:$C$61=Y378)*(PGR_REGRAS!$D$2:$D$61&lt;=AB378)*(PGR_REGRAS!$E$2:$E$61&gt;=AB378)*(PGR_REGRAS!$C$2:$C$61&lt;&gt;"")*ROW(PGR_REGRAS!$C$2:$C$61)))</f>
        <v>0</v>
      </c>
      <c r="AD378" s="7" t="str">
        <f>IF(AC378=0,IF(Y378="","","Sem regra - consultar seguradora"),INDEX(PGR_REGRAS!$A:$A,AC378))</f>
        <v/>
      </c>
      <c r="AE378" s="7" t="str">
        <f>IF(AC378=0,"",INDEX(PGR_REGRAS!$T:$T,AC378))</f>
        <v/>
      </c>
      <c r="AF378" s="7" t="str">
        <f>IF(AC378=0,"",INDEX(PGR_REGRAS!$I:$I,AC378))</f>
        <v/>
      </c>
      <c r="AG378" s="7" t="str">
        <f>IF(AC378=0,"",INDEX(PGR_REGRAS!$K:$K,AC378))</f>
        <v/>
      </c>
      <c r="AH378" s="7" t="str">
        <f t="shared" si="86"/>
        <v/>
      </c>
      <c r="AI378" s="7"/>
      <c r="AJ378" s="7"/>
      <c r="AK378" s="7"/>
      <c r="AL378" s="7"/>
      <c r="AM378" s="7"/>
      <c r="AN378" s="7"/>
      <c r="AO378" s="13"/>
      <c r="AP378" s="12"/>
      <c r="AQ378" s="12"/>
      <c r="AR378" s="7" t="str">
        <f>IF(C378="","",IFERROR(INDEX(RASTREADORES!$F:$F,MATCH(C378&amp;"#Principal",RASTREADORES!$Y:$Y,0))&amp;" ("&amp;INDEX(RASTREADORES!$G:$G,MATCH(C378&amp;"#Principal",RASTREADORES!$Y:$Y,0))&amp;")","Sem rastreador principal"))</f>
        <v/>
      </c>
      <c r="AS378" s="7" t="str">
        <f>IF(C378="","",IFERROR(INDEX(RASTREADORES!$H:$H,MATCH(C378&amp;"#Principal",RASTREADORES!$Y:$Y,0)),"—"))</f>
        <v/>
      </c>
      <c r="AT378" s="7" t="str">
        <f>IF(C378="","",IFERROR(INDEX(RASTREADORES!$A:$A,MATCH(C378&amp;"#Redundante",RASTREADORES!$Y:$Y,0)),IFERROR(INDEX(RASTREADORES!$A:$A,MATCH(C378&amp;"#Isca retornável",RASTREADORES!$Y:$Y,0)),IFERROR(INDEX(RASTREADORES!$A:$A,MATCH(C378&amp;"#Isca descartável",RASTREADORES!$Y:$Y,0)),"Nenhum"))))</f>
        <v/>
      </c>
      <c r="AU378" s="7" t="str">
        <f>IF(C378="","",IFERROR(INDEX(RASTREADORES!$L:$L,MATCH(C378&amp;"#Principal",RASTREADORES!$Y:$Y,0)),""))</f>
        <v/>
      </c>
      <c r="AV378" s="7" t="str">
        <f>IF(C378="","",IF(COUNTIFS(ESPELHAMENTOS!$B$2:$B$2000,C378,ESPELHAMENTOS!$O$2:$O$2000,"Sim")&gt;0,"Sim","Não"))</f>
        <v/>
      </c>
      <c r="AW378" s="7" t="str">
        <f>IF(C378="","",COUNTIFS(ESPELHAMENTOS!$B$2:$B$2000,C378,ESPELHAMENTOS!$O$2:$O$2000,"Sim"))</f>
        <v/>
      </c>
      <c r="AX378" s="7" t="str">
        <f>IF(C378="","",IF(COUNTIFS(ESPELHAMENTOS!$B$2:$B$2000,C378,ESPELHAMENTOS!$O$2:$O$2000,"Sim",ESPELHAMENTOS!$E$2:$E$2000,"GR transportadora")&gt;0,"Sim","Não"))</f>
        <v/>
      </c>
      <c r="AY378" s="7" t="str">
        <f>IF(OR(AQ378="",C378=""),"",IFERROR(ROUND((AQ378-SUMPRODUCT(MIN((ESPELHAMENTOS!$C$2:$C$2000=A378)*ESPELHAMENTOS!$H$2:$H$2000+(ESPELHAMENTOS!$C$2:$C$2000&lt;&gt;A378)*99999)))*24,1),""))</f>
        <v/>
      </c>
      <c r="AZ378" s="7" t="str">
        <f ca="1">IF(C378="","",IF(COUNTIFS(CHECKLISTS!$B$2:$B$2000,C378,CHECKLISTS!$AH$2:$AH$2000,"Válido",CHECKLISTS!$AG$2:$AG$2000,"&gt;="&amp;INT(IF(AO378="",TODAY(),AO378)))+COUNTIFS(CHECKLISTS!$B$2:$B$2000,C378,CHECKLISTS!$AH$2:$AH$2000,"Vence &lt;=7d",CHECKLISTS!$AG$2:$AG$2000,"&gt;="&amp;INT(IF(AO378="",TODAY(),AO378)))&gt;0,"Sim","Não"))</f>
        <v/>
      </c>
      <c r="BA378" s="13" t="str">
        <f>IF(C378="","",IF(COUNTIFS(CHECKLISTS!$B$2:$B$2000,C378,CHECKLISTS!$AF$2:$AF$2000,"Aprovado")=0,"",SUMPRODUCT(MAX((CHECKLISTS!$B$2:$B$2000=C378)*CHECKLISTS!$AG$2:$AG$2000))))</f>
        <v/>
      </c>
      <c r="BB378" s="7" t="str">
        <f>IF(A378="","",IF(COUNTIFS(SMP!$B$2:$B$2000,A378,SMP!$I$2:$I$2000,"Liberada")+COUNTIFS(SMP!$B$2:$B$2000,A378,SMP!$I$2:$I$2000,"Em andamento")+COUNTIFS(SMP!$B$2:$B$2000,A378,SMP!$I$2:$I$2000,"Finalizada")&gt;0,"Sim","Não"))</f>
        <v/>
      </c>
      <c r="BC378" s="7" t="str">
        <f>IF(A378="","",IFERROR(INDEX(SMP!$A:$A,MATCH(A378,SMP!$B:$B,0)),"—"))</f>
        <v/>
      </c>
      <c r="BD378" s="7" t="str">
        <f>IF(A378="","",IFERROR(INDEX(SMP!$I:$I,MATCH(A378,SMP!$B:$B,0)),"Não aberta"))</f>
        <v/>
      </c>
      <c r="BE378" s="7" t="str">
        <f>IF(A378="","",IFERROR(INDEX(SMP!$D:$D,MATCH(A378,SMP!$B:$B,0)),""))</f>
        <v/>
      </c>
      <c r="BF378" s="7" t="str">
        <f>IF(A378="","",IF(COUNTIFS(AVERBACOES!$B$2:$B$2000,A378,AVERBACOES!$Q$2:$Q$2000,"Averbado completo")+COUNTIFS(AVERBACOES!$B$2:$B$2000,A378,AVERBACOES!$Q$2:$Q$2000,"Averbado CRT")+COUNTIFS(AVERBACOES!$B$2:$B$2000,A378,AVERBACOES!$Q$2:$Q$2000,"Averbado CT-e")+COUNTIFS(AVERBACOES!$B$2:$B$2000,A378,AVERBACOES!$Q$2:$Q$2000,"Averbado MDF-e")+COUNTIFS(AVERBACOES!$B$2:$B$2000,A378,AVERBACOES!$Q$2:$Q$2000,"Averbado pelo embarcador")&gt;0,"Sim","Não"))</f>
        <v/>
      </c>
      <c r="BG378" s="7" t="str">
        <f>IF(A378="","",IFERROR(INDEX(AVERBACOES!$L:$L,MATCH(A378,AVERBACOES!$B:$B,0)),"—"))</f>
        <v/>
      </c>
      <c r="BH378" s="7"/>
      <c r="BI378" s="7"/>
      <c r="BJ378" s="7"/>
      <c r="BK378" s="7"/>
      <c r="BL378" s="7"/>
      <c r="BM378" s="7">
        <f t="shared" si="87"/>
        <v>0</v>
      </c>
      <c r="BN378" s="7" t="str">
        <f t="shared" si="88"/>
        <v/>
      </c>
      <c r="BO378" s="7" t="str">
        <f t="shared" si="89"/>
        <v/>
      </c>
      <c r="BP378" s="7" t="str">
        <f t="shared" si="90"/>
        <v/>
      </c>
      <c r="BQ378" s="7" t="str">
        <f t="shared" si="91"/>
        <v/>
      </c>
      <c r="BR378" s="12"/>
      <c r="BS378" s="7" t="str">
        <f t="shared" si="92"/>
        <v/>
      </c>
      <c r="BT378" s="7" t="str">
        <f>IF(C378="","",IF(BV378=0,"Sem posição registrada",IFERROR(INDEX(POSICOES!$E:$E,MATCH(C378&amp;"#"&amp;ROUND(BV378*1440,0),POSICOES!$R:$R,0)),"?")))</f>
        <v/>
      </c>
      <c r="BU378" s="7" t="str">
        <f>IF(OR(C378="",BV378=0),"",IFERROR(INDEX(POSICOES!$F:$F,MATCH(C378&amp;"#"&amp;ROUND(BV378*1440,0),POSICOES!$R:$R,0))&amp;"/"&amp;INDEX(POSICOES!$G:$G,MATCH(C378&amp;"#"&amp;ROUND(BV378*1440,0),POSICOES!$R:$R,0))&amp;" - "&amp;INDEX(POSICOES!$H:$H,MATCH(C378&amp;"#"&amp;ROUND(BV378*1440,0),POSICOES!$R:$R,0)),""))</f>
        <v/>
      </c>
      <c r="BV378" s="14">
        <f>IF(C378="",0,SUMPRODUCT(MAX((POSICOES!$C$2:$C$3000=C378)*POSICOES!$B$2:$B$3000)))</f>
        <v>0</v>
      </c>
      <c r="BW378" s="7" t="str">
        <f t="shared" ca="1" si="93"/>
        <v/>
      </c>
      <c r="BX378" s="7" t="str">
        <f t="shared" ca="1" si="94"/>
        <v/>
      </c>
      <c r="BY378" s="12"/>
      <c r="BZ378" s="12"/>
      <c r="CA378" s="7" t="str">
        <f>IF(A378="","",IF(COUNTIFS(FRONTEIRA!$B$2:$B$2000,A378,FRONTEIRA!$AA$2:$AA$2000,"Sim")=0,"",ROUND(SUMIFS(FRONTEIRA!$Y$2:$Y$2000,FRONTEIRA!$B$2:$B$2000,A378,FRONTEIRA!$AA$2:$AA$2000,"Sim"),1)))</f>
        <v/>
      </c>
      <c r="CB378" s="7" t="str">
        <f>IF(A378="","",IFERROR(INDEX(FRONTEIRA!$L:$L,MATCH(A378,FRONTEIRA!$B:$B,0)),""))</f>
        <v/>
      </c>
      <c r="CC378" s="7" t="str">
        <f>IF(A378="","",IF(COUNTIFS(OCORRENCIAS!$B$2:$B$2000,A378,OCORRENCIAS!$Z$2:$Z$2000,"Sim")&gt;0,"Sim","Não"))</f>
        <v/>
      </c>
      <c r="CD378" s="7" t="str">
        <f t="shared" si="95"/>
        <v/>
      </c>
      <c r="CE378" s="7"/>
      <c r="CF378" s="7" t="str">
        <f t="shared" ca="1" si="96"/>
        <v xml:space="preserve">Motorista GR; Motorista seguradora; Veículo GR; Checklist; Espelhamento; SMP; Averbação; </v>
      </c>
      <c r="CG378" s="7" t="str">
        <f t="shared" si="97"/>
        <v/>
      </c>
      <c r="CH378" s="7" t="str">
        <f t="shared" si="98"/>
        <v/>
      </c>
      <c r="CI378" s="7" t="str">
        <f t="shared" si="99"/>
        <v>Não</v>
      </c>
      <c r="CJ378" s="7" t="str">
        <f t="shared" si="100"/>
        <v/>
      </c>
      <c r="CK378" s="7"/>
      <c r="CL378" s="7"/>
      <c r="CM378" s="7"/>
      <c r="CN378" s="12"/>
      <c r="CO378" s="7"/>
      <c r="CP378" s="7" t="str">
        <f t="shared" ca="1" si="101"/>
        <v/>
      </c>
    </row>
    <row r="379" spans="1:94" x14ac:dyDescent="0.25">
      <c r="A379" s="7"/>
      <c r="B379" s="12"/>
      <c r="C379" s="7"/>
      <c r="D379" s="7"/>
      <c r="E379" s="7"/>
      <c r="F379" s="7" t="str">
        <f>IF(C379="","",IFERROR(INDEX(VEICULOS!$C:$C,MATCH(C379,VEICULOS!$A:$A,0)),"?")&amp;IF(D379="",""," + "&amp;IFERROR(INDEX(VEICULOS!$C:$C,MATCH(D379,VEICULOS!$A:$A,0)),"?"))&amp;IF(E379="",""," + "&amp;IFERROR(INDEX(VEICULOS!$C:$C,MATCH(E379,VEICULOS!$A:$A,0)),"?")))</f>
        <v/>
      </c>
      <c r="G379" s="7" t="str">
        <f>IF(C379="","",IFERROR(INDEX(VEICULOS!$I:$I,MATCH(C379,VEICULOS!$A:$A,0)),"Não cadastrado"))</f>
        <v/>
      </c>
      <c r="H379" s="7"/>
      <c r="I379" s="7" t="str">
        <f>IF(H379="","",IFERROR(INDEX(MOTORISTAS!$B:$B,MATCH(H379,MOTORISTAS!$A:$A,0)),"Não cadastrado"))</f>
        <v/>
      </c>
      <c r="J379" s="7"/>
      <c r="K379" s="7"/>
      <c r="L379" s="7" t="str">
        <f>IF(K379="","",IFERROR(INDEX(MOTORISTAS!$B:$B,MATCH(K379,MOTORISTAS!$A:$A,0)),"Não cadastrado"))</f>
        <v/>
      </c>
      <c r="M379" s="7" t="str">
        <f>IF(H379="","",IFERROR(INDEX(MOTORISTAS!$AA:$AA,MATCH(H379,MOTORISTAS!$A:$A,0)),"Não cadastrado"))</f>
        <v/>
      </c>
      <c r="N379" s="7" t="str">
        <f>IF(H379="","",IF(COUNTIFS(CONSULTAS!$C$2:$C$2000,H379,CONSULTAS!$E$2:$E$2000,"GR",CONSULTAS!$S$2:$S$2000,"Sim")&gt;0,"Sim","Não"))</f>
        <v/>
      </c>
      <c r="O379" s="7" t="str">
        <f>IF(H379="","",IFERROR(INDEX(CONSULTAS!$L:$L,MATCH(H379&amp;"#GR",CONSULTAS!$T:$T,0)),"—"))</f>
        <v/>
      </c>
      <c r="P379" s="13" t="str">
        <f>IF(H379="","",IFERROR(INDEX(CONSULTAS!$Q:$Q,MATCH(H379&amp;"#GR",CONSULTAS!$T:$T,0)),""))</f>
        <v/>
      </c>
      <c r="Q379" s="7" t="str">
        <f>IF(H379="","",IF(COUNTIFS(CONSULTAS!$C$2:$C$2000,H379,CONSULTAS!$E$2:$E$2000,"Seguradora",CONSULTAS!$S$2:$S$2000,"Sim")&gt;0,"Sim","Não"))</f>
        <v/>
      </c>
      <c r="R379" s="7" t="str">
        <f>IF(H379="","",IFERROR(INDEX(CONSULTAS!$L:$L,MATCH(H379&amp;"#Seguradora",CONSULTAS!$T:$T,0)),"—"))</f>
        <v/>
      </c>
      <c r="S379" s="13" t="str">
        <f>IF(H379="","",IFERROR(INDEX(CONSULTAS!$Q:$Q,MATCH(H379&amp;"#Seguradora",CONSULTAS!$T:$T,0)),""))</f>
        <v/>
      </c>
      <c r="T379" s="10" t="str">
        <f>IF(H379="","",IFERROR(INDEX(CONSULTAS!$N:$N,MATCH(H379&amp;"#GR",CONSULTAS!$T:$T,0)),""))</f>
        <v/>
      </c>
      <c r="U379" s="7" t="str">
        <f>IF(K379="","N/A",IF(AND(COUNTIFS(CONSULTAS!$C$2:$C$2000,K379,CONSULTAS!$E$2:$E$2000,"GR",CONSULTAS!$S$2:$S$2000,"Sim")&gt;0,COUNTIFS(CONSULTAS!$C$2:$C$2000,K379,CONSULTAS!$E$2:$E$2000,"Seguradora",CONSULTAS!$S$2:$S$2000,"Sim")&gt;0),"Sim","Não"))</f>
        <v>N/A</v>
      </c>
      <c r="V379" s="7" t="str">
        <f>IF(C379="","",IFERROR(INDEX(VEICULOS!$X:$X,MATCH(C379,VEICULOS!$A:$A,0)),"Não"))</f>
        <v/>
      </c>
      <c r="W379" s="7"/>
      <c r="X379" s="7"/>
      <c r="Y379" s="7"/>
      <c r="Z379" s="10"/>
      <c r="AA379" s="7"/>
      <c r="AB379" s="10" t="str">
        <f t="shared" si="85"/>
        <v/>
      </c>
      <c r="AC379" s="7">
        <f>IF(OR(Y379="",AB379=""),0,SUMPRODUCT((PGR_REGRAS!$C$2:$C$61=Y379)*(PGR_REGRAS!$D$2:$D$61&lt;=AB379)*(PGR_REGRAS!$E$2:$E$61&gt;=AB379)*(PGR_REGRAS!$C$2:$C$61&lt;&gt;"")*ROW(PGR_REGRAS!$C$2:$C$61)))</f>
        <v>0</v>
      </c>
      <c r="AD379" s="7" t="str">
        <f>IF(AC379=0,IF(Y379="","","Sem regra - consultar seguradora"),INDEX(PGR_REGRAS!$A:$A,AC379))</f>
        <v/>
      </c>
      <c r="AE379" s="7" t="str">
        <f>IF(AC379=0,"",INDEX(PGR_REGRAS!$T:$T,AC379))</f>
        <v/>
      </c>
      <c r="AF379" s="7" t="str">
        <f>IF(AC379=0,"",INDEX(PGR_REGRAS!$I:$I,AC379))</f>
        <v/>
      </c>
      <c r="AG379" s="7" t="str">
        <f>IF(AC379=0,"",INDEX(PGR_REGRAS!$K:$K,AC379))</f>
        <v/>
      </c>
      <c r="AH379" s="7" t="str">
        <f t="shared" si="86"/>
        <v/>
      </c>
      <c r="AI379" s="7"/>
      <c r="AJ379" s="7"/>
      <c r="AK379" s="7"/>
      <c r="AL379" s="7"/>
      <c r="AM379" s="7"/>
      <c r="AN379" s="7"/>
      <c r="AO379" s="13"/>
      <c r="AP379" s="12"/>
      <c r="AQ379" s="12"/>
      <c r="AR379" s="7" t="str">
        <f>IF(C379="","",IFERROR(INDEX(RASTREADORES!$F:$F,MATCH(C379&amp;"#Principal",RASTREADORES!$Y:$Y,0))&amp;" ("&amp;INDEX(RASTREADORES!$G:$G,MATCH(C379&amp;"#Principal",RASTREADORES!$Y:$Y,0))&amp;")","Sem rastreador principal"))</f>
        <v/>
      </c>
      <c r="AS379" s="7" t="str">
        <f>IF(C379="","",IFERROR(INDEX(RASTREADORES!$H:$H,MATCH(C379&amp;"#Principal",RASTREADORES!$Y:$Y,0)),"—"))</f>
        <v/>
      </c>
      <c r="AT379" s="7" t="str">
        <f>IF(C379="","",IFERROR(INDEX(RASTREADORES!$A:$A,MATCH(C379&amp;"#Redundante",RASTREADORES!$Y:$Y,0)),IFERROR(INDEX(RASTREADORES!$A:$A,MATCH(C379&amp;"#Isca retornável",RASTREADORES!$Y:$Y,0)),IFERROR(INDEX(RASTREADORES!$A:$A,MATCH(C379&amp;"#Isca descartável",RASTREADORES!$Y:$Y,0)),"Nenhum"))))</f>
        <v/>
      </c>
      <c r="AU379" s="7" t="str">
        <f>IF(C379="","",IFERROR(INDEX(RASTREADORES!$L:$L,MATCH(C379&amp;"#Principal",RASTREADORES!$Y:$Y,0)),""))</f>
        <v/>
      </c>
      <c r="AV379" s="7" t="str">
        <f>IF(C379="","",IF(COUNTIFS(ESPELHAMENTOS!$B$2:$B$2000,C379,ESPELHAMENTOS!$O$2:$O$2000,"Sim")&gt;0,"Sim","Não"))</f>
        <v/>
      </c>
      <c r="AW379" s="7" t="str">
        <f>IF(C379="","",COUNTIFS(ESPELHAMENTOS!$B$2:$B$2000,C379,ESPELHAMENTOS!$O$2:$O$2000,"Sim"))</f>
        <v/>
      </c>
      <c r="AX379" s="7" t="str">
        <f>IF(C379="","",IF(COUNTIFS(ESPELHAMENTOS!$B$2:$B$2000,C379,ESPELHAMENTOS!$O$2:$O$2000,"Sim",ESPELHAMENTOS!$E$2:$E$2000,"GR transportadora")&gt;0,"Sim","Não"))</f>
        <v/>
      </c>
      <c r="AY379" s="7" t="str">
        <f>IF(OR(AQ379="",C379=""),"",IFERROR(ROUND((AQ379-SUMPRODUCT(MIN((ESPELHAMENTOS!$C$2:$C$2000=A379)*ESPELHAMENTOS!$H$2:$H$2000+(ESPELHAMENTOS!$C$2:$C$2000&lt;&gt;A379)*99999)))*24,1),""))</f>
        <v/>
      </c>
      <c r="AZ379" s="7" t="str">
        <f ca="1">IF(C379="","",IF(COUNTIFS(CHECKLISTS!$B$2:$B$2000,C379,CHECKLISTS!$AH$2:$AH$2000,"Válido",CHECKLISTS!$AG$2:$AG$2000,"&gt;="&amp;INT(IF(AO379="",TODAY(),AO379)))+COUNTIFS(CHECKLISTS!$B$2:$B$2000,C379,CHECKLISTS!$AH$2:$AH$2000,"Vence &lt;=7d",CHECKLISTS!$AG$2:$AG$2000,"&gt;="&amp;INT(IF(AO379="",TODAY(),AO379)))&gt;0,"Sim","Não"))</f>
        <v/>
      </c>
      <c r="BA379" s="13" t="str">
        <f>IF(C379="","",IF(COUNTIFS(CHECKLISTS!$B$2:$B$2000,C379,CHECKLISTS!$AF$2:$AF$2000,"Aprovado")=0,"",SUMPRODUCT(MAX((CHECKLISTS!$B$2:$B$2000=C379)*CHECKLISTS!$AG$2:$AG$2000))))</f>
        <v/>
      </c>
      <c r="BB379" s="7" t="str">
        <f>IF(A379="","",IF(COUNTIFS(SMP!$B$2:$B$2000,A379,SMP!$I$2:$I$2000,"Liberada")+COUNTIFS(SMP!$B$2:$B$2000,A379,SMP!$I$2:$I$2000,"Em andamento")+COUNTIFS(SMP!$B$2:$B$2000,A379,SMP!$I$2:$I$2000,"Finalizada")&gt;0,"Sim","Não"))</f>
        <v/>
      </c>
      <c r="BC379" s="7" t="str">
        <f>IF(A379="","",IFERROR(INDEX(SMP!$A:$A,MATCH(A379,SMP!$B:$B,0)),"—"))</f>
        <v/>
      </c>
      <c r="BD379" s="7" t="str">
        <f>IF(A379="","",IFERROR(INDEX(SMP!$I:$I,MATCH(A379,SMP!$B:$B,0)),"Não aberta"))</f>
        <v/>
      </c>
      <c r="BE379" s="7" t="str">
        <f>IF(A379="","",IFERROR(INDEX(SMP!$D:$D,MATCH(A379,SMP!$B:$B,0)),""))</f>
        <v/>
      </c>
      <c r="BF379" s="7" t="str">
        <f>IF(A379="","",IF(COUNTIFS(AVERBACOES!$B$2:$B$2000,A379,AVERBACOES!$Q$2:$Q$2000,"Averbado completo")+COUNTIFS(AVERBACOES!$B$2:$B$2000,A379,AVERBACOES!$Q$2:$Q$2000,"Averbado CRT")+COUNTIFS(AVERBACOES!$B$2:$B$2000,A379,AVERBACOES!$Q$2:$Q$2000,"Averbado CT-e")+COUNTIFS(AVERBACOES!$B$2:$B$2000,A379,AVERBACOES!$Q$2:$Q$2000,"Averbado MDF-e")+COUNTIFS(AVERBACOES!$B$2:$B$2000,A379,AVERBACOES!$Q$2:$Q$2000,"Averbado pelo embarcador")&gt;0,"Sim","Não"))</f>
        <v/>
      </c>
      <c r="BG379" s="7" t="str">
        <f>IF(A379="","",IFERROR(INDEX(AVERBACOES!$L:$L,MATCH(A379,AVERBACOES!$B:$B,0)),"—"))</f>
        <v/>
      </c>
      <c r="BH379" s="7"/>
      <c r="BI379" s="7"/>
      <c r="BJ379" s="7"/>
      <c r="BK379" s="7"/>
      <c r="BL379" s="7"/>
      <c r="BM379" s="7">
        <f t="shared" si="87"/>
        <v>0</v>
      </c>
      <c r="BN379" s="7" t="str">
        <f t="shared" si="88"/>
        <v/>
      </c>
      <c r="BO379" s="7" t="str">
        <f t="shared" si="89"/>
        <v/>
      </c>
      <c r="BP379" s="7" t="str">
        <f t="shared" si="90"/>
        <v/>
      </c>
      <c r="BQ379" s="7" t="str">
        <f t="shared" si="91"/>
        <v/>
      </c>
      <c r="BR379" s="12"/>
      <c r="BS379" s="7" t="str">
        <f t="shared" si="92"/>
        <v/>
      </c>
      <c r="BT379" s="7" t="str">
        <f>IF(C379="","",IF(BV379=0,"Sem posição registrada",IFERROR(INDEX(POSICOES!$E:$E,MATCH(C379&amp;"#"&amp;ROUND(BV379*1440,0),POSICOES!$R:$R,0)),"?")))</f>
        <v/>
      </c>
      <c r="BU379" s="7" t="str">
        <f>IF(OR(C379="",BV379=0),"",IFERROR(INDEX(POSICOES!$F:$F,MATCH(C379&amp;"#"&amp;ROUND(BV379*1440,0),POSICOES!$R:$R,0))&amp;"/"&amp;INDEX(POSICOES!$G:$G,MATCH(C379&amp;"#"&amp;ROUND(BV379*1440,0),POSICOES!$R:$R,0))&amp;" - "&amp;INDEX(POSICOES!$H:$H,MATCH(C379&amp;"#"&amp;ROUND(BV379*1440,0),POSICOES!$R:$R,0)),""))</f>
        <v/>
      </c>
      <c r="BV379" s="14">
        <f>IF(C379="",0,SUMPRODUCT(MAX((POSICOES!$C$2:$C$3000=C379)*POSICOES!$B$2:$B$3000)))</f>
        <v>0</v>
      </c>
      <c r="BW379" s="7" t="str">
        <f t="shared" ca="1" si="93"/>
        <v/>
      </c>
      <c r="BX379" s="7" t="str">
        <f t="shared" ca="1" si="94"/>
        <v/>
      </c>
      <c r="BY379" s="12"/>
      <c r="BZ379" s="12"/>
      <c r="CA379" s="7" t="str">
        <f>IF(A379="","",IF(COUNTIFS(FRONTEIRA!$B$2:$B$2000,A379,FRONTEIRA!$AA$2:$AA$2000,"Sim")=0,"",ROUND(SUMIFS(FRONTEIRA!$Y$2:$Y$2000,FRONTEIRA!$B$2:$B$2000,A379,FRONTEIRA!$AA$2:$AA$2000,"Sim"),1)))</f>
        <v/>
      </c>
      <c r="CB379" s="7" t="str">
        <f>IF(A379="","",IFERROR(INDEX(FRONTEIRA!$L:$L,MATCH(A379,FRONTEIRA!$B:$B,0)),""))</f>
        <v/>
      </c>
      <c r="CC379" s="7" t="str">
        <f>IF(A379="","",IF(COUNTIFS(OCORRENCIAS!$B$2:$B$2000,A379,OCORRENCIAS!$Z$2:$Z$2000,"Sim")&gt;0,"Sim","Não"))</f>
        <v/>
      </c>
      <c r="CD379" s="7" t="str">
        <f t="shared" si="95"/>
        <v/>
      </c>
      <c r="CE379" s="7"/>
      <c r="CF379" s="7" t="str">
        <f t="shared" ca="1" si="96"/>
        <v xml:space="preserve">Motorista GR; Motorista seguradora; Veículo GR; Checklist; Espelhamento; SMP; Averbação; </v>
      </c>
      <c r="CG379" s="7" t="str">
        <f t="shared" si="97"/>
        <v/>
      </c>
      <c r="CH379" s="7" t="str">
        <f t="shared" si="98"/>
        <v/>
      </c>
      <c r="CI379" s="7" t="str">
        <f t="shared" si="99"/>
        <v>Não</v>
      </c>
      <c r="CJ379" s="7" t="str">
        <f t="shared" si="100"/>
        <v/>
      </c>
      <c r="CK379" s="7"/>
      <c r="CL379" s="7"/>
      <c r="CM379" s="7"/>
      <c r="CN379" s="12"/>
      <c r="CO379" s="7"/>
      <c r="CP379" s="7" t="str">
        <f t="shared" ca="1" si="101"/>
        <v/>
      </c>
    </row>
    <row r="380" spans="1:94" x14ac:dyDescent="0.25">
      <c r="A380" s="7"/>
      <c r="B380" s="12"/>
      <c r="C380" s="7"/>
      <c r="D380" s="7"/>
      <c r="E380" s="7"/>
      <c r="F380" s="7" t="str">
        <f>IF(C380="","",IFERROR(INDEX(VEICULOS!$C:$C,MATCH(C380,VEICULOS!$A:$A,0)),"?")&amp;IF(D380="",""," + "&amp;IFERROR(INDEX(VEICULOS!$C:$C,MATCH(D380,VEICULOS!$A:$A,0)),"?"))&amp;IF(E380="",""," + "&amp;IFERROR(INDEX(VEICULOS!$C:$C,MATCH(E380,VEICULOS!$A:$A,0)),"?")))</f>
        <v/>
      </c>
      <c r="G380" s="7" t="str">
        <f>IF(C380="","",IFERROR(INDEX(VEICULOS!$I:$I,MATCH(C380,VEICULOS!$A:$A,0)),"Não cadastrado"))</f>
        <v/>
      </c>
      <c r="H380" s="7"/>
      <c r="I380" s="7" t="str">
        <f>IF(H380="","",IFERROR(INDEX(MOTORISTAS!$B:$B,MATCH(H380,MOTORISTAS!$A:$A,0)),"Não cadastrado"))</f>
        <v/>
      </c>
      <c r="J380" s="7"/>
      <c r="K380" s="7"/>
      <c r="L380" s="7" t="str">
        <f>IF(K380="","",IFERROR(INDEX(MOTORISTAS!$B:$B,MATCH(K380,MOTORISTAS!$A:$A,0)),"Não cadastrado"))</f>
        <v/>
      </c>
      <c r="M380" s="7" t="str">
        <f>IF(H380="","",IFERROR(INDEX(MOTORISTAS!$AA:$AA,MATCH(H380,MOTORISTAS!$A:$A,0)),"Não cadastrado"))</f>
        <v/>
      </c>
      <c r="N380" s="7" t="str">
        <f>IF(H380="","",IF(COUNTIFS(CONSULTAS!$C$2:$C$2000,H380,CONSULTAS!$E$2:$E$2000,"GR",CONSULTAS!$S$2:$S$2000,"Sim")&gt;0,"Sim","Não"))</f>
        <v/>
      </c>
      <c r="O380" s="7" t="str">
        <f>IF(H380="","",IFERROR(INDEX(CONSULTAS!$L:$L,MATCH(H380&amp;"#GR",CONSULTAS!$T:$T,0)),"—"))</f>
        <v/>
      </c>
      <c r="P380" s="13" t="str">
        <f>IF(H380="","",IFERROR(INDEX(CONSULTAS!$Q:$Q,MATCH(H380&amp;"#GR",CONSULTAS!$T:$T,0)),""))</f>
        <v/>
      </c>
      <c r="Q380" s="7" t="str">
        <f>IF(H380="","",IF(COUNTIFS(CONSULTAS!$C$2:$C$2000,H380,CONSULTAS!$E$2:$E$2000,"Seguradora",CONSULTAS!$S$2:$S$2000,"Sim")&gt;0,"Sim","Não"))</f>
        <v/>
      </c>
      <c r="R380" s="7" t="str">
        <f>IF(H380="","",IFERROR(INDEX(CONSULTAS!$L:$L,MATCH(H380&amp;"#Seguradora",CONSULTAS!$T:$T,0)),"—"))</f>
        <v/>
      </c>
      <c r="S380" s="13" t="str">
        <f>IF(H380="","",IFERROR(INDEX(CONSULTAS!$Q:$Q,MATCH(H380&amp;"#Seguradora",CONSULTAS!$T:$T,0)),""))</f>
        <v/>
      </c>
      <c r="T380" s="10" t="str">
        <f>IF(H380="","",IFERROR(INDEX(CONSULTAS!$N:$N,MATCH(H380&amp;"#GR",CONSULTAS!$T:$T,0)),""))</f>
        <v/>
      </c>
      <c r="U380" s="7" t="str">
        <f>IF(K380="","N/A",IF(AND(COUNTIFS(CONSULTAS!$C$2:$C$2000,K380,CONSULTAS!$E$2:$E$2000,"GR",CONSULTAS!$S$2:$S$2000,"Sim")&gt;0,COUNTIFS(CONSULTAS!$C$2:$C$2000,K380,CONSULTAS!$E$2:$E$2000,"Seguradora",CONSULTAS!$S$2:$S$2000,"Sim")&gt;0),"Sim","Não"))</f>
        <v>N/A</v>
      </c>
      <c r="V380" s="7" t="str">
        <f>IF(C380="","",IFERROR(INDEX(VEICULOS!$X:$X,MATCH(C380,VEICULOS!$A:$A,0)),"Não"))</f>
        <v/>
      </c>
      <c r="W380" s="7"/>
      <c r="X380" s="7"/>
      <c r="Y380" s="7"/>
      <c r="Z380" s="10"/>
      <c r="AA380" s="7"/>
      <c r="AB380" s="10" t="str">
        <f t="shared" si="85"/>
        <v/>
      </c>
      <c r="AC380" s="7">
        <f>IF(OR(Y380="",AB380=""),0,SUMPRODUCT((PGR_REGRAS!$C$2:$C$61=Y380)*(PGR_REGRAS!$D$2:$D$61&lt;=AB380)*(PGR_REGRAS!$E$2:$E$61&gt;=AB380)*(PGR_REGRAS!$C$2:$C$61&lt;&gt;"")*ROW(PGR_REGRAS!$C$2:$C$61)))</f>
        <v>0</v>
      </c>
      <c r="AD380" s="7" t="str">
        <f>IF(AC380=0,IF(Y380="","","Sem regra - consultar seguradora"),INDEX(PGR_REGRAS!$A:$A,AC380))</f>
        <v/>
      </c>
      <c r="AE380" s="7" t="str">
        <f>IF(AC380=0,"",INDEX(PGR_REGRAS!$T:$T,AC380))</f>
        <v/>
      </c>
      <c r="AF380" s="7" t="str">
        <f>IF(AC380=0,"",INDEX(PGR_REGRAS!$I:$I,AC380))</f>
        <v/>
      </c>
      <c r="AG380" s="7" t="str">
        <f>IF(AC380=0,"",INDEX(PGR_REGRAS!$K:$K,AC380))</f>
        <v/>
      </c>
      <c r="AH380" s="7" t="str">
        <f t="shared" si="86"/>
        <v/>
      </c>
      <c r="AI380" s="7"/>
      <c r="AJ380" s="7"/>
      <c r="AK380" s="7"/>
      <c r="AL380" s="7"/>
      <c r="AM380" s="7"/>
      <c r="AN380" s="7"/>
      <c r="AO380" s="13"/>
      <c r="AP380" s="12"/>
      <c r="AQ380" s="12"/>
      <c r="AR380" s="7" t="str">
        <f>IF(C380="","",IFERROR(INDEX(RASTREADORES!$F:$F,MATCH(C380&amp;"#Principal",RASTREADORES!$Y:$Y,0))&amp;" ("&amp;INDEX(RASTREADORES!$G:$G,MATCH(C380&amp;"#Principal",RASTREADORES!$Y:$Y,0))&amp;")","Sem rastreador principal"))</f>
        <v/>
      </c>
      <c r="AS380" s="7" t="str">
        <f>IF(C380="","",IFERROR(INDEX(RASTREADORES!$H:$H,MATCH(C380&amp;"#Principal",RASTREADORES!$Y:$Y,0)),"—"))</f>
        <v/>
      </c>
      <c r="AT380" s="7" t="str">
        <f>IF(C380="","",IFERROR(INDEX(RASTREADORES!$A:$A,MATCH(C380&amp;"#Redundante",RASTREADORES!$Y:$Y,0)),IFERROR(INDEX(RASTREADORES!$A:$A,MATCH(C380&amp;"#Isca retornável",RASTREADORES!$Y:$Y,0)),IFERROR(INDEX(RASTREADORES!$A:$A,MATCH(C380&amp;"#Isca descartável",RASTREADORES!$Y:$Y,0)),"Nenhum"))))</f>
        <v/>
      </c>
      <c r="AU380" s="7" t="str">
        <f>IF(C380="","",IFERROR(INDEX(RASTREADORES!$L:$L,MATCH(C380&amp;"#Principal",RASTREADORES!$Y:$Y,0)),""))</f>
        <v/>
      </c>
      <c r="AV380" s="7" t="str">
        <f>IF(C380="","",IF(COUNTIFS(ESPELHAMENTOS!$B$2:$B$2000,C380,ESPELHAMENTOS!$O$2:$O$2000,"Sim")&gt;0,"Sim","Não"))</f>
        <v/>
      </c>
      <c r="AW380" s="7" t="str">
        <f>IF(C380="","",COUNTIFS(ESPELHAMENTOS!$B$2:$B$2000,C380,ESPELHAMENTOS!$O$2:$O$2000,"Sim"))</f>
        <v/>
      </c>
      <c r="AX380" s="7" t="str">
        <f>IF(C380="","",IF(COUNTIFS(ESPELHAMENTOS!$B$2:$B$2000,C380,ESPELHAMENTOS!$O$2:$O$2000,"Sim",ESPELHAMENTOS!$E$2:$E$2000,"GR transportadora")&gt;0,"Sim","Não"))</f>
        <v/>
      </c>
      <c r="AY380" s="7" t="str">
        <f>IF(OR(AQ380="",C380=""),"",IFERROR(ROUND((AQ380-SUMPRODUCT(MIN((ESPELHAMENTOS!$C$2:$C$2000=A380)*ESPELHAMENTOS!$H$2:$H$2000+(ESPELHAMENTOS!$C$2:$C$2000&lt;&gt;A380)*99999)))*24,1),""))</f>
        <v/>
      </c>
      <c r="AZ380" s="7" t="str">
        <f ca="1">IF(C380="","",IF(COUNTIFS(CHECKLISTS!$B$2:$B$2000,C380,CHECKLISTS!$AH$2:$AH$2000,"Válido",CHECKLISTS!$AG$2:$AG$2000,"&gt;="&amp;INT(IF(AO380="",TODAY(),AO380)))+COUNTIFS(CHECKLISTS!$B$2:$B$2000,C380,CHECKLISTS!$AH$2:$AH$2000,"Vence &lt;=7d",CHECKLISTS!$AG$2:$AG$2000,"&gt;="&amp;INT(IF(AO380="",TODAY(),AO380)))&gt;0,"Sim","Não"))</f>
        <v/>
      </c>
      <c r="BA380" s="13" t="str">
        <f>IF(C380="","",IF(COUNTIFS(CHECKLISTS!$B$2:$B$2000,C380,CHECKLISTS!$AF$2:$AF$2000,"Aprovado")=0,"",SUMPRODUCT(MAX((CHECKLISTS!$B$2:$B$2000=C380)*CHECKLISTS!$AG$2:$AG$2000))))</f>
        <v/>
      </c>
      <c r="BB380" s="7" t="str">
        <f>IF(A380="","",IF(COUNTIFS(SMP!$B$2:$B$2000,A380,SMP!$I$2:$I$2000,"Liberada")+COUNTIFS(SMP!$B$2:$B$2000,A380,SMP!$I$2:$I$2000,"Em andamento")+COUNTIFS(SMP!$B$2:$B$2000,A380,SMP!$I$2:$I$2000,"Finalizada")&gt;0,"Sim","Não"))</f>
        <v/>
      </c>
      <c r="BC380" s="7" t="str">
        <f>IF(A380="","",IFERROR(INDEX(SMP!$A:$A,MATCH(A380,SMP!$B:$B,0)),"—"))</f>
        <v/>
      </c>
      <c r="BD380" s="7" t="str">
        <f>IF(A380="","",IFERROR(INDEX(SMP!$I:$I,MATCH(A380,SMP!$B:$B,0)),"Não aberta"))</f>
        <v/>
      </c>
      <c r="BE380" s="7" t="str">
        <f>IF(A380="","",IFERROR(INDEX(SMP!$D:$D,MATCH(A380,SMP!$B:$B,0)),""))</f>
        <v/>
      </c>
      <c r="BF380" s="7" t="str">
        <f>IF(A380="","",IF(COUNTIFS(AVERBACOES!$B$2:$B$2000,A380,AVERBACOES!$Q$2:$Q$2000,"Averbado completo")+COUNTIFS(AVERBACOES!$B$2:$B$2000,A380,AVERBACOES!$Q$2:$Q$2000,"Averbado CRT")+COUNTIFS(AVERBACOES!$B$2:$B$2000,A380,AVERBACOES!$Q$2:$Q$2000,"Averbado CT-e")+COUNTIFS(AVERBACOES!$B$2:$B$2000,A380,AVERBACOES!$Q$2:$Q$2000,"Averbado MDF-e")+COUNTIFS(AVERBACOES!$B$2:$B$2000,A380,AVERBACOES!$Q$2:$Q$2000,"Averbado pelo embarcador")&gt;0,"Sim","Não"))</f>
        <v/>
      </c>
      <c r="BG380" s="7" t="str">
        <f>IF(A380="","",IFERROR(INDEX(AVERBACOES!$L:$L,MATCH(A380,AVERBACOES!$B:$B,0)),"—"))</f>
        <v/>
      </c>
      <c r="BH380" s="7"/>
      <c r="BI380" s="7"/>
      <c r="BJ380" s="7"/>
      <c r="BK380" s="7"/>
      <c r="BL380" s="7"/>
      <c r="BM380" s="7">
        <f t="shared" si="87"/>
        <v>0</v>
      </c>
      <c r="BN380" s="7" t="str">
        <f t="shared" si="88"/>
        <v/>
      </c>
      <c r="BO380" s="7" t="str">
        <f t="shared" si="89"/>
        <v/>
      </c>
      <c r="BP380" s="7" t="str">
        <f t="shared" si="90"/>
        <v/>
      </c>
      <c r="BQ380" s="7" t="str">
        <f t="shared" si="91"/>
        <v/>
      </c>
      <c r="BR380" s="12"/>
      <c r="BS380" s="7" t="str">
        <f t="shared" si="92"/>
        <v/>
      </c>
      <c r="BT380" s="7" t="str">
        <f>IF(C380="","",IF(BV380=0,"Sem posição registrada",IFERROR(INDEX(POSICOES!$E:$E,MATCH(C380&amp;"#"&amp;ROUND(BV380*1440,0),POSICOES!$R:$R,0)),"?")))</f>
        <v/>
      </c>
      <c r="BU380" s="7" t="str">
        <f>IF(OR(C380="",BV380=0),"",IFERROR(INDEX(POSICOES!$F:$F,MATCH(C380&amp;"#"&amp;ROUND(BV380*1440,0),POSICOES!$R:$R,0))&amp;"/"&amp;INDEX(POSICOES!$G:$G,MATCH(C380&amp;"#"&amp;ROUND(BV380*1440,0),POSICOES!$R:$R,0))&amp;" - "&amp;INDEX(POSICOES!$H:$H,MATCH(C380&amp;"#"&amp;ROUND(BV380*1440,0),POSICOES!$R:$R,0)),""))</f>
        <v/>
      </c>
      <c r="BV380" s="14">
        <f>IF(C380="",0,SUMPRODUCT(MAX((POSICOES!$C$2:$C$3000=C380)*POSICOES!$B$2:$B$3000)))</f>
        <v>0</v>
      </c>
      <c r="BW380" s="7" t="str">
        <f t="shared" ca="1" si="93"/>
        <v/>
      </c>
      <c r="BX380" s="7" t="str">
        <f t="shared" ca="1" si="94"/>
        <v/>
      </c>
      <c r="BY380" s="12"/>
      <c r="BZ380" s="12"/>
      <c r="CA380" s="7" t="str">
        <f>IF(A380="","",IF(COUNTIFS(FRONTEIRA!$B$2:$B$2000,A380,FRONTEIRA!$AA$2:$AA$2000,"Sim")=0,"",ROUND(SUMIFS(FRONTEIRA!$Y$2:$Y$2000,FRONTEIRA!$B$2:$B$2000,A380,FRONTEIRA!$AA$2:$AA$2000,"Sim"),1)))</f>
        <v/>
      </c>
      <c r="CB380" s="7" t="str">
        <f>IF(A380="","",IFERROR(INDEX(FRONTEIRA!$L:$L,MATCH(A380,FRONTEIRA!$B:$B,0)),""))</f>
        <v/>
      </c>
      <c r="CC380" s="7" t="str">
        <f>IF(A380="","",IF(COUNTIFS(OCORRENCIAS!$B$2:$B$2000,A380,OCORRENCIAS!$Z$2:$Z$2000,"Sim")&gt;0,"Sim","Não"))</f>
        <v/>
      </c>
      <c r="CD380" s="7" t="str">
        <f t="shared" si="95"/>
        <v/>
      </c>
      <c r="CE380" s="7"/>
      <c r="CF380" s="7" t="str">
        <f t="shared" ca="1" si="96"/>
        <v xml:space="preserve">Motorista GR; Motorista seguradora; Veículo GR; Checklist; Espelhamento; SMP; Averbação; </v>
      </c>
      <c r="CG380" s="7" t="str">
        <f t="shared" si="97"/>
        <v/>
      </c>
      <c r="CH380" s="7" t="str">
        <f t="shared" si="98"/>
        <v/>
      </c>
      <c r="CI380" s="7" t="str">
        <f t="shared" si="99"/>
        <v>Não</v>
      </c>
      <c r="CJ380" s="7" t="str">
        <f t="shared" si="100"/>
        <v/>
      </c>
      <c r="CK380" s="7"/>
      <c r="CL380" s="7"/>
      <c r="CM380" s="7"/>
      <c r="CN380" s="12"/>
      <c r="CO380" s="7"/>
      <c r="CP380" s="7" t="str">
        <f t="shared" ca="1" si="101"/>
        <v/>
      </c>
    </row>
    <row r="381" spans="1:94" x14ac:dyDescent="0.25">
      <c r="A381" s="7"/>
      <c r="B381" s="12"/>
      <c r="C381" s="7"/>
      <c r="D381" s="7"/>
      <c r="E381" s="7"/>
      <c r="F381" s="7" t="str">
        <f>IF(C381="","",IFERROR(INDEX(VEICULOS!$C:$C,MATCH(C381,VEICULOS!$A:$A,0)),"?")&amp;IF(D381="",""," + "&amp;IFERROR(INDEX(VEICULOS!$C:$C,MATCH(D381,VEICULOS!$A:$A,0)),"?"))&amp;IF(E381="",""," + "&amp;IFERROR(INDEX(VEICULOS!$C:$C,MATCH(E381,VEICULOS!$A:$A,0)),"?")))</f>
        <v/>
      </c>
      <c r="G381" s="7" t="str">
        <f>IF(C381="","",IFERROR(INDEX(VEICULOS!$I:$I,MATCH(C381,VEICULOS!$A:$A,0)),"Não cadastrado"))</f>
        <v/>
      </c>
      <c r="H381" s="7"/>
      <c r="I381" s="7" t="str">
        <f>IF(H381="","",IFERROR(INDEX(MOTORISTAS!$B:$B,MATCH(H381,MOTORISTAS!$A:$A,0)),"Não cadastrado"))</f>
        <v/>
      </c>
      <c r="J381" s="7"/>
      <c r="K381" s="7"/>
      <c r="L381" s="7" t="str">
        <f>IF(K381="","",IFERROR(INDEX(MOTORISTAS!$B:$B,MATCH(K381,MOTORISTAS!$A:$A,0)),"Não cadastrado"))</f>
        <v/>
      </c>
      <c r="M381" s="7" t="str">
        <f>IF(H381="","",IFERROR(INDEX(MOTORISTAS!$AA:$AA,MATCH(H381,MOTORISTAS!$A:$A,0)),"Não cadastrado"))</f>
        <v/>
      </c>
      <c r="N381" s="7" t="str">
        <f>IF(H381="","",IF(COUNTIFS(CONSULTAS!$C$2:$C$2000,H381,CONSULTAS!$E$2:$E$2000,"GR",CONSULTAS!$S$2:$S$2000,"Sim")&gt;0,"Sim","Não"))</f>
        <v/>
      </c>
      <c r="O381" s="7" t="str">
        <f>IF(H381="","",IFERROR(INDEX(CONSULTAS!$L:$L,MATCH(H381&amp;"#GR",CONSULTAS!$T:$T,0)),"—"))</f>
        <v/>
      </c>
      <c r="P381" s="13" t="str">
        <f>IF(H381="","",IFERROR(INDEX(CONSULTAS!$Q:$Q,MATCH(H381&amp;"#GR",CONSULTAS!$T:$T,0)),""))</f>
        <v/>
      </c>
      <c r="Q381" s="7" t="str">
        <f>IF(H381="","",IF(COUNTIFS(CONSULTAS!$C$2:$C$2000,H381,CONSULTAS!$E$2:$E$2000,"Seguradora",CONSULTAS!$S$2:$S$2000,"Sim")&gt;0,"Sim","Não"))</f>
        <v/>
      </c>
      <c r="R381" s="7" t="str">
        <f>IF(H381="","",IFERROR(INDEX(CONSULTAS!$L:$L,MATCH(H381&amp;"#Seguradora",CONSULTAS!$T:$T,0)),"—"))</f>
        <v/>
      </c>
      <c r="S381" s="13" t="str">
        <f>IF(H381="","",IFERROR(INDEX(CONSULTAS!$Q:$Q,MATCH(H381&amp;"#Seguradora",CONSULTAS!$T:$T,0)),""))</f>
        <v/>
      </c>
      <c r="T381" s="10" t="str">
        <f>IF(H381="","",IFERROR(INDEX(CONSULTAS!$N:$N,MATCH(H381&amp;"#GR",CONSULTAS!$T:$T,0)),""))</f>
        <v/>
      </c>
      <c r="U381" s="7" t="str">
        <f>IF(K381="","N/A",IF(AND(COUNTIFS(CONSULTAS!$C$2:$C$2000,K381,CONSULTAS!$E$2:$E$2000,"GR",CONSULTAS!$S$2:$S$2000,"Sim")&gt;0,COUNTIFS(CONSULTAS!$C$2:$C$2000,K381,CONSULTAS!$E$2:$E$2000,"Seguradora",CONSULTAS!$S$2:$S$2000,"Sim")&gt;0),"Sim","Não"))</f>
        <v>N/A</v>
      </c>
      <c r="V381" s="7" t="str">
        <f>IF(C381="","",IFERROR(INDEX(VEICULOS!$X:$X,MATCH(C381,VEICULOS!$A:$A,0)),"Não"))</f>
        <v/>
      </c>
      <c r="W381" s="7"/>
      <c r="X381" s="7"/>
      <c r="Y381" s="7"/>
      <c r="Z381" s="10"/>
      <c r="AA381" s="7"/>
      <c r="AB381" s="10" t="str">
        <f t="shared" si="85"/>
        <v/>
      </c>
      <c r="AC381" s="7">
        <f>IF(OR(Y381="",AB381=""),0,SUMPRODUCT((PGR_REGRAS!$C$2:$C$61=Y381)*(PGR_REGRAS!$D$2:$D$61&lt;=AB381)*(PGR_REGRAS!$E$2:$E$61&gt;=AB381)*(PGR_REGRAS!$C$2:$C$61&lt;&gt;"")*ROW(PGR_REGRAS!$C$2:$C$61)))</f>
        <v>0</v>
      </c>
      <c r="AD381" s="7" t="str">
        <f>IF(AC381=0,IF(Y381="","","Sem regra - consultar seguradora"),INDEX(PGR_REGRAS!$A:$A,AC381))</f>
        <v/>
      </c>
      <c r="AE381" s="7" t="str">
        <f>IF(AC381=0,"",INDEX(PGR_REGRAS!$T:$T,AC381))</f>
        <v/>
      </c>
      <c r="AF381" s="7" t="str">
        <f>IF(AC381=0,"",INDEX(PGR_REGRAS!$I:$I,AC381))</f>
        <v/>
      </c>
      <c r="AG381" s="7" t="str">
        <f>IF(AC381=0,"",INDEX(PGR_REGRAS!$K:$K,AC381))</f>
        <v/>
      </c>
      <c r="AH381" s="7" t="str">
        <f t="shared" si="86"/>
        <v/>
      </c>
      <c r="AI381" s="7"/>
      <c r="AJ381" s="7"/>
      <c r="AK381" s="7"/>
      <c r="AL381" s="7"/>
      <c r="AM381" s="7"/>
      <c r="AN381" s="7"/>
      <c r="AO381" s="13"/>
      <c r="AP381" s="12"/>
      <c r="AQ381" s="12"/>
      <c r="AR381" s="7" t="str">
        <f>IF(C381="","",IFERROR(INDEX(RASTREADORES!$F:$F,MATCH(C381&amp;"#Principal",RASTREADORES!$Y:$Y,0))&amp;" ("&amp;INDEX(RASTREADORES!$G:$G,MATCH(C381&amp;"#Principal",RASTREADORES!$Y:$Y,0))&amp;")","Sem rastreador principal"))</f>
        <v/>
      </c>
      <c r="AS381" s="7" t="str">
        <f>IF(C381="","",IFERROR(INDEX(RASTREADORES!$H:$H,MATCH(C381&amp;"#Principal",RASTREADORES!$Y:$Y,0)),"—"))</f>
        <v/>
      </c>
      <c r="AT381" s="7" t="str">
        <f>IF(C381="","",IFERROR(INDEX(RASTREADORES!$A:$A,MATCH(C381&amp;"#Redundante",RASTREADORES!$Y:$Y,0)),IFERROR(INDEX(RASTREADORES!$A:$A,MATCH(C381&amp;"#Isca retornável",RASTREADORES!$Y:$Y,0)),IFERROR(INDEX(RASTREADORES!$A:$A,MATCH(C381&amp;"#Isca descartável",RASTREADORES!$Y:$Y,0)),"Nenhum"))))</f>
        <v/>
      </c>
      <c r="AU381" s="7" t="str">
        <f>IF(C381="","",IFERROR(INDEX(RASTREADORES!$L:$L,MATCH(C381&amp;"#Principal",RASTREADORES!$Y:$Y,0)),""))</f>
        <v/>
      </c>
      <c r="AV381" s="7" t="str">
        <f>IF(C381="","",IF(COUNTIFS(ESPELHAMENTOS!$B$2:$B$2000,C381,ESPELHAMENTOS!$O$2:$O$2000,"Sim")&gt;0,"Sim","Não"))</f>
        <v/>
      </c>
      <c r="AW381" s="7" t="str">
        <f>IF(C381="","",COUNTIFS(ESPELHAMENTOS!$B$2:$B$2000,C381,ESPELHAMENTOS!$O$2:$O$2000,"Sim"))</f>
        <v/>
      </c>
      <c r="AX381" s="7" t="str">
        <f>IF(C381="","",IF(COUNTIFS(ESPELHAMENTOS!$B$2:$B$2000,C381,ESPELHAMENTOS!$O$2:$O$2000,"Sim",ESPELHAMENTOS!$E$2:$E$2000,"GR transportadora")&gt;0,"Sim","Não"))</f>
        <v/>
      </c>
      <c r="AY381" s="7" t="str">
        <f>IF(OR(AQ381="",C381=""),"",IFERROR(ROUND((AQ381-SUMPRODUCT(MIN((ESPELHAMENTOS!$C$2:$C$2000=A381)*ESPELHAMENTOS!$H$2:$H$2000+(ESPELHAMENTOS!$C$2:$C$2000&lt;&gt;A381)*99999)))*24,1),""))</f>
        <v/>
      </c>
      <c r="AZ381" s="7" t="str">
        <f ca="1">IF(C381="","",IF(COUNTIFS(CHECKLISTS!$B$2:$B$2000,C381,CHECKLISTS!$AH$2:$AH$2000,"Válido",CHECKLISTS!$AG$2:$AG$2000,"&gt;="&amp;INT(IF(AO381="",TODAY(),AO381)))+COUNTIFS(CHECKLISTS!$B$2:$B$2000,C381,CHECKLISTS!$AH$2:$AH$2000,"Vence &lt;=7d",CHECKLISTS!$AG$2:$AG$2000,"&gt;="&amp;INT(IF(AO381="",TODAY(),AO381)))&gt;0,"Sim","Não"))</f>
        <v/>
      </c>
      <c r="BA381" s="13" t="str">
        <f>IF(C381="","",IF(COUNTIFS(CHECKLISTS!$B$2:$B$2000,C381,CHECKLISTS!$AF$2:$AF$2000,"Aprovado")=0,"",SUMPRODUCT(MAX((CHECKLISTS!$B$2:$B$2000=C381)*CHECKLISTS!$AG$2:$AG$2000))))</f>
        <v/>
      </c>
      <c r="BB381" s="7" t="str">
        <f>IF(A381="","",IF(COUNTIFS(SMP!$B$2:$B$2000,A381,SMP!$I$2:$I$2000,"Liberada")+COUNTIFS(SMP!$B$2:$B$2000,A381,SMP!$I$2:$I$2000,"Em andamento")+COUNTIFS(SMP!$B$2:$B$2000,A381,SMP!$I$2:$I$2000,"Finalizada")&gt;0,"Sim","Não"))</f>
        <v/>
      </c>
      <c r="BC381" s="7" t="str">
        <f>IF(A381="","",IFERROR(INDEX(SMP!$A:$A,MATCH(A381,SMP!$B:$B,0)),"—"))</f>
        <v/>
      </c>
      <c r="BD381" s="7" t="str">
        <f>IF(A381="","",IFERROR(INDEX(SMP!$I:$I,MATCH(A381,SMP!$B:$B,0)),"Não aberta"))</f>
        <v/>
      </c>
      <c r="BE381" s="7" t="str">
        <f>IF(A381="","",IFERROR(INDEX(SMP!$D:$D,MATCH(A381,SMP!$B:$B,0)),""))</f>
        <v/>
      </c>
      <c r="BF381" s="7" t="str">
        <f>IF(A381="","",IF(COUNTIFS(AVERBACOES!$B$2:$B$2000,A381,AVERBACOES!$Q$2:$Q$2000,"Averbado completo")+COUNTIFS(AVERBACOES!$B$2:$B$2000,A381,AVERBACOES!$Q$2:$Q$2000,"Averbado CRT")+COUNTIFS(AVERBACOES!$B$2:$B$2000,A381,AVERBACOES!$Q$2:$Q$2000,"Averbado CT-e")+COUNTIFS(AVERBACOES!$B$2:$B$2000,A381,AVERBACOES!$Q$2:$Q$2000,"Averbado MDF-e")+COUNTIFS(AVERBACOES!$B$2:$B$2000,A381,AVERBACOES!$Q$2:$Q$2000,"Averbado pelo embarcador")&gt;0,"Sim","Não"))</f>
        <v/>
      </c>
      <c r="BG381" s="7" t="str">
        <f>IF(A381="","",IFERROR(INDEX(AVERBACOES!$L:$L,MATCH(A381,AVERBACOES!$B:$B,0)),"—"))</f>
        <v/>
      </c>
      <c r="BH381" s="7"/>
      <c r="BI381" s="7"/>
      <c r="BJ381" s="7"/>
      <c r="BK381" s="7"/>
      <c r="BL381" s="7"/>
      <c r="BM381" s="7">
        <f t="shared" si="87"/>
        <v>0</v>
      </c>
      <c r="BN381" s="7" t="str">
        <f t="shared" si="88"/>
        <v/>
      </c>
      <c r="BO381" s="7" t="str">
        <f t="shared" si="89"/>
        <v/>
      </c>
      <c r="BP381" s="7" t="str">
        <f t="shared" si="90"/>
        <v/>
      </c>
      <c r="BQ381" s="7" t="str">
        <f t="shared" si="91"/>
        <v/>
      </c>
      <c r="BR381" s="12"/>
      <c r="BS381" s="7" t="str">
        <f t="shared" si="92"/>
        <v/>
      </c>
      <c r="BT381" s="7" t="str">
        <f>IF(C381="","",IF(BV381=0,"Sem posição registrada",IFERROR(INDEX(POSICOES!$E:$E,MATCH(C381&amp;"#"&amp;ROUND(BV381*1440,0),POSICOES!$R:$R,0)),"?")))</f>
        <v/>
      </c>
      <c r="BU381" s="7" t="str">
        <f>IF(OR(C381="",BV381=0),"",IFERROR(INDEX(POSICOES!$F:$F,MATCH(C381&amp;"#"&amp;ROUND(BV381*1440,0),POSICOES!$R:$R,0))&amp;"/"&amp;INDEX(POSICOES!$G:$G,MATCH(C381&amp;"#"&amp;ROUND(BV381*1440,0),POSICOES!$R:$R,0))&amp;" - "&amp;INDEX(POSICOES!$H:$H,MATCH(C381&amp;"#"&amp;ROUND(BV381*1440,0),POSICOES!$R:$R,0)),""))</f>
        <v/>
      </c>
      <c r="BV381" s="14">
        <f>IF(C381="",0,SUMPRODUCT(MAX((POSICOES!$C$2:$C$3000=C381)*POSICOES!$B$2:$B$3000)))</f>
        <v>0</v>
      </c>
      <c r="BW381" s="7" t="str">
        <f t="shared" ca="1" si="93"/>
        <v/>
      </c>
      <c r="BX381" s="7" t="str">
        <f t="shared" ca="1" si="94"/>
        <v/>
      </c>
      <c r="BY381" s="12"/>
      <c r="BZ381" s="12"/>
      <c r="CA381" s="7" t="str">
        <f>IF(A381="","",IF(COUNTIFS(FRONTEIRA!$B$2:$B$2000,A381,FRONTEIRA!$AA$2:$AA$2000,"Sim")=0,"",ROUND(SUMIFS(FRONTEIRA!$Y$2:$Y$2000,FRONTEIRA!$B$2:$B$2000,A381,FRONTEIRA!$AA$2:$AA$2000,"Sim"),1)))</f>
        <v/>
      </c>
      <c r="CB381" s="7" t="str">
        <f>IF(A381="","",IFERROR(INDEX(FRONTEIRA!$L:$L,MATCH(A381,FRONTEIRA!$B:$B,0)),""))</f>
        <v/>
      </c>
      <c r="CC381" s="7" t="str">
        <f>IF(A381="","",IF(COUNTIFS(OCORRENCIAS!$B$2:$B$2000,A381,OCORRENCIAS!$Z$2:$Z$2000,"Sim")&gt;0,"Sim","Não"))</f>
        <v/>
      </c>
      <c r="CD381" s="7" t="str">
        <f t="shared" si="95"/>
        <v/>
      </c>
      <c r="CE381" s="7"/>
      <c r="CF381" s="7" t="str">
        <f t="shared" ca="1" si="96"/>
        <v xml:space="preserve">Motorista GR; Motorista seguradora; Veículo GR; Checklist; Espelhamento; SMP; Averbação; </v>
      </c>
      <c r="CG381" s="7" t="str">
        <f t="shared" si="97"/>
        <v/>
      </c>
      <c r="CH381" s="7" t="str">
        <f t="shared" si="98"/>
        <v/>
      </c>
      <c r="CI381" s="7" t="str">
        <f t="shared" si="99"/>
        <v>Não</v>
      </c>
      <c r="CJ381" s="7" t="str">
        <f t="shared" si="100"/>
        <v/>
      </c>
      <c r="CK381" s="7"/>
      <c r="CL381" s="7"/>
      <c r="CM381" s="7"/>
      <c r="CN381" s="12"/>
      <c r="CO381" s="7"/>
      <c r="CP381" s="7" t="str">
        <f t="shared" ca="1" si="101"/>
        <v/>
      </c>
    </row>
    <row r="382" spans="1:94" x14ac:dyDescent="0.25">
      <c r="A382" s="7"/>
      <c r="B382" s="12"/>
      <c r="C382" s="7"/>
      <c r="D382" s="7"/>
      <c r="E382" s="7"/>
      <c r="F382" s="7" t="str">
        <f>IF(C382="","",IFERROR(INDEX(VEICULOS!$C:$C,MATCH(C382,VEICULOS!$A:$A,0)),"?")&amp;IF(D382="",""," + "&amp;IFERROR(INDEX(VEICULOS!$C:$C,MATCH(D382,VEICULOS!$A:$A,0)),"?"))&amp;IF(E382="",""," + "&amp;IFERROR(INDEX(VEICULOS!$C:$C,MATCH(E382,VEICULOS!$A:$A,0)),"?")))</f>
        <v/>
      </c>
      <c r="G382" s="7" t="str">
        <f>IF(C382="","",IFERROR(INDEX(VEICULOS!$I:$I,MATCH(C382,VEICULOS!$A:$A,0)),"Não cadastrado"))</f>
        <v/>
      </c>
      <c r="H382" s="7"/>
      <c r="I382" s="7" t="str">
        <f>IF(H382="","",IFERROR(INDEX(MOTORISTAS!$B:$B,MATCH(H382,MOTORISTAS!$A:$A,0)),"Não cadastrado"))</f>
        <v/>
      </c>
      <c r="J382" s="7"/>
      <c r="K382" s="7"/>
      <c r="L382" s="7" t="str">
        <f>IF(K382="","",IFERROR(INDEX(MOTORISTAS!$B:$B,MATCH(K382,MOTORISTAS!$A:$A,0)),"Não cadastrado"))</f>
        <v/>
      </c>
      <c r="M382" s="7" t="str">
        <f>IF(H382="","",IFERROR(INDEX(MOTORISTAS!$AA:$AA,MATCH(H382,MOTORISTAS!$A:$A,0)),"Não cadastrado"))</f>
        <v/>
      </c>
      <c r="N382" s="7" t="str">
        <f>IF(H382="","",IF(COUNTIFS(CONSULTAS!$C$2:$C$2000,H382,CONSULTAS!$E$2:$E$2000,"GR",CONSULTAS!$S$2:$S$2000,"Sim")&gt;0,"Sim","Não"))</f>
        <v/>
      </c>
      <c r="O382" s="7" t="str">
        <f>IF(H382="","",IFERROR(INDEX(CONSULTAS!$L:$L,MATCH(H382&amp;"#GR",CONSULTAS!$T:$T,0)),"—"))</f>
        <v/>
      </c>
      <c r="P382" s="13" t="str">
        <f>IF(H382="","",IFERROR(INDEX(CONSULTAS!$Q:$Q,MATCH(H382&amp;"#GR",CONSULTAS!$T:$T,0)),""))</f>
        <v/>
      </c>
      <c r="Q382" s="7" t="str">
        <f>IF(H382="","",IF(COUNTIFS(CONSULTAS!$C$2:$C$2000,H382,CONSULTAS!$E$2:$E$2000,"Seguradora",CONSULTAS!$S$2:$S$2000,"Sim")&gt;0,"Sim","Não"))</f>
        <v/>
      </c>
      <c r="R382" s="7" t="str">
        <f>IF(H382="","",IFERROR(INDEX(CONSULTAS!$L:$L,MATCH(H382&amp;"#Seguradora",CONSULTAS!$T:$T,0)),"—"))</f>
        <v/>
      </c>
      <c r="S382" s="13" t="str">
        <f>IF(H382="","",IFERROR(INDEX(CONSULTAS!$Q:$Q,MATCH(H382&amp;"#Seguradora",CONSULTAS!$T:$T,0)),""))</f>
        <v/>
      </c>
      <c r="T382" s="10" t="str">
        <f>IF(H382="","",IFERROR(INDEX(CONSULTAS!$N:$N,MATCH(H382&amp;"#GR",CONSULTAS!$T:$T,0)),""))</f>
        <v/>
      </c>
      <c r="U382" s="7" t="str">
        <f>IF(K382="","N/A",IF(AND(COUNTIFS(CONSULTAS!$C$2:$C$2000,K382,CONSULTAS!$E$2:$E$2000,"GR",CONSULTAS!$S$2:$S$2000,"Sim")&gt;0,COUNTIFS(CONSULTAS!$C$2:$C$2000,K382,CONSULTAS!$E$2:$E$2000,"Seguradora",CONSULTAS!$S$2:$S$2000,"Sim")&gt;0),"Sim","Não"))</f>
        <v>N/A</v>
      </c>
      <c r="V382" s="7" t="str">
        <f>IF(C382="","",IFERROR(INDEX(VEICULOS!$X:$X,MATCH(C382,VEICULOS!$A:$A,0)),"Não"))</f>
        <v/>
      </c>
      <c r="W382" s="7"/>
      <c r="X382" s="7"/>
      <c r="Y382" s="7"/>
      <c r="Z382" s="10"/>
      <c r="AA382" s="7"/>
      <c r="AB382" s="10" t="str">
        <f t="shared" si="85"/>
        <v/>
      </c>
      <c r="AC382" s="7">
        <f>IF(OR(Y382="",AB382=""),0,SUMPRODUCT((PGR_REGRAS!$C$2:$C$61=Y382)*(PGR_REGRAS!$D$2:$D$61&lt;=AB382)*(PGR_REGRAS!$E$2:$E$61&gt;=AB382)*(PGR_REGRAS!$C$2:$C$61&lt;&gt;"")*ROW(PGR_REGRAS!$C$2:$C$61)))</f>
        <v>0</v>
      </c>
      <c r="AD382" s="7" t="str">
        <f>IF(AC382=0,IF(Y382="","","Sem regra - consultar seguradora"),INDEX(PGR_REGRAS!$A:$A,AC382))</f>
        <v/>
      </c>
      <c r="AE382" s="7" t="str">
        <f>IF(AC382=0,"",INDEX(PGR_REGRAS!$T:$T,AC382))</f>
        <v/>
      </c>
      <c r="AF382" s="7" t="str">
        <f>IF(AC382=0,"",INDEX(PGR_REGRAS!$I:$I,AC382))</f>
        <v/>
      </c>
      <c r="AG382" s="7" t="str">
        <f>IF(AC382=0,"",INDEX(PGR_REGRAS!$K:$K,AC382))</f>
        <v/>
      </c>
      <c r="AH382" s="7" t="str">
        <f t="shared" si="86"/>
        <v/>
      </c>
      <c r="AI382" s="7"/>
      <c r="AJ382" s="7"/>
      <c r="AK382" s="7"/>
      <c r="AL382" s="7"/>
      <c r="AM382" s="7"/>
      <c r="AN382" s="7"/>
      <c r="AO382" s="13"/>
      <c r="AP382" s="12"/>
      <c r="AQ382" s="12"/>
      <c r="AR382" s="7" t="str">
        <f>IF(C382="","",IFERROR(INDEX(RASTREADORES!$F:$F,MATCH(C382&amp;"#Principal",RASTREADORES!$Y:$Y,0))&amp;" ("&amp;INDEX(RASTREADORES!$G:$G,MATCH(C382&amp;"#Principal",RASTREADORES!$Y:$Y,0))&amp;")","Sem rastreador principal"))</f>
        <v/>
      </c>
      <c r="AS382" s="7" t="str">
        <f>IF(C382="","",IFERROR(INDEX(RASTREADORES!$H:$H,MATCH(C382&amp;"#Principal",RASTREADORES!$Y:$Y,0)),"—"))</f>
        <v/>
      </c>
      <c r="AT382" s="7" t="str">
        <f>IF(C382="","",IFERROR(INDEX(RASTREADORES!$A:$A,MATCH(C382&amp;"#Redundante",RASTREADORES!$Y:$Y,0)),IFERROR(INDEX(RASTREADORES!$A:$A,MATCH(C382&amp;"#Isca retornável",RASTREADORES!$Y:$Y,0)),IFERROR(INDEX(RASTREADORES!$A:$A,MATCH(C382&amp;"#Isca descartável",RASTREADORES!$Y:$Y,0)),"Nenhum"))))</f>
        <v/>
      </c>
      <c r="AU382" s="7" t="str">
        <f>IF(C382="","",IFERROR(INDEX(RASTREADORES!$L:$L,MATCH(C382&amp;"#Principal",RASTREADORES!$Y:$Y,0)),""))</f>
        <v/>
      </c>
      <c r="AV382" s="7" t="str">
        <f>IF(C382="","",IF(COUNTIFS(ESPELHAMENTOS!$B$2:$B$2000,C382,ESPELHAMENTOS!$O$2:$O$2000,"Sim")&gt;0,"Sim","Não"))</f>
        <v/>
      </c>
      <c r="AW382" s="7" t="str">
        <f>IF(C382="","",COUNTIFS(ESPELHAMENTOS!$B$2:$B$2000,C382,ESPELHAMENTOS!$O$2:$O$2000,"Sim"))</f>
        <v/>
      </c>
      <c r="AX382" s="7" t="str">
        <f>IF(C382="","",IF(COUNTIFS(ESPELHAMENTOS!$B$2:$B$2000,C382,ESPELHAMENTOS!$O$2:$O$2000,"Sim",ESPELHAMENTOS!$E$2:$E$2000,"GR transportadora")&gt;0,"Sim","Não"))</f>
        <v/>
      </c>
      <c r="AY382" s="7" t="str">
        <f>IF(OR(AQ382="",C382=""),"",IFERROR(ROUND((AQ382-SUMPRODUCT(MIN((ESPELHAMENTOS!$C$2:$C$2000=A382)*ESPELHAMENTOS!$H$2:$H$2000+(ESPELHAMENTOS!$C$2:$C$2000&lt;&gt;A382)*99999)))*24,1),""))</f>
        <v/>
      </c>
      <c r="AZ382" s="7" t="str">
        <f ca="1">IF(C382="","",IF(COUNTIFS(CHECKLISTS!$B$2:$B$2000,C382,CHECKLISTS!$AH$2:$AH$2000,"Válido",CHECKLISTS!$AG$2:$AG$2000,"&gt;="&amp;INT(IF(AO382="",TODAY(),AO382)))+COUNTIFS(CHECKLISTS!$B$2:$B$2000,C382,CHECKLISTS!$AH$2:$AH$2000,"Vence &lt;=7d",CHECKLISTS!$AG$2:$AG$2000,"&gt;="&amp;INT(IF(AO382="",TODAY(),AO382)))&gt;0,"Sim","Não"))</f>
        <v/>
      </c>
      <c r="BA382" s="13" t="str">
        <f>IF(C382="","",IF(COUNTIFS(CHECKLISTS!$B$2:$B$2000,C382,CHECKLISTS!$AF$2:$AF$2000,"Aprovado")=0,"",SUMPRODUCT(MAX((CHECKLISTS!$B$2:$B$2000=C382)*CHECKLISTS!$AG$2:$AG$2000))))</f>
        <v/>
      </c>
      <c r="BB382" s="7" t="str">
        <f>IF(A382="","",IF(COUNTIFS(SMP!$B$2:$B$2000,A382,SMP!$I$2:$I$2000,"Liberada")+COUNTIFS(SMP!$B$2:$B$2000,A382,SMP!$I$2:$I$2000,"Em andamento")+COUNTIFS(SMP!$B$2:$B$2000,A382,SMP!$I$2:$I$2000,"Finalizada")&gt;0,"Sim","Não"))</f>
        <v/>
      </c>
      <c r="BC382" s="7" t="str">
        <f>IF(A382="","",IFERROR(INDEX(SMP!$A:$A,MATCH(A382,SMP!$B:$B,0)),"—"))</f>
        <v/>
      </c>
      <c r="BD382" s="7" t="str">
        <f>IF(A382="","",IFERROR(INDEX(SMP!$I:$I,MATCH(A382,SMP!$B:$B,0)),"Não aberta"))</f>
        <v/>
      </c>
      <c r="BE382" s="7" t="str">
        <f>IF(A382="","",IFERROR(INDEX(SMP!$D:$D,MATCH(A382,SMP!$B:$B,0)),""))</f>
        <v/>
      </c>
      <c r="BF382" s="7" t="str">
        <f>IF(A382="","",IF(COUNTIFS(AVERBACOES!$B$2:$B$2000,A382,AVERBACOES!$Q$2:$Q$2000,"Averbado completo")+COUNTIFS(AVERBACOES!$B$2:$B$2000,A382,AVERBACOES!$Q$2:$Q$2000,"Averbado CRT")+COUNTIFS(AVERBACOES!$B$2:$B$2000,A382,AVERBACOES!$Q$2:$Q$2000,"Averbado CT-e")+COUNTIFS(AVERBACOES!$B$2:$B$2000,A382,AVERBACOES!$Q$2:$Q$2000,"Averbado MDF-e")+COUNTIFS(AVERBACOES!$B$2:$B$2000,A382,AVERBACOES!$Q$2:$Q$2000,"Averbado pelo embarcador")&gt;0,"Sim","Não"))</f>
        <v/>
      </c>
      <c r="BG382" s="7" t="str">
        <f>IF(A382="","",IFERROR(INDEX(AVERBACOES!$L:$L,MATCH(A382,AVERBACOES!$B:$B,0)),"—"))</f>
        <v/>
      </c>
      <c r="BH382" s="7"/>
      <c r="BI382" s="7"/>
      <c r="BJ382" s="7"/>
      <c r="BK382" s="7"/>
      <c r="BL382" s="7"/>
      <c r="BM382" s="7">
        <f t="shared" si="87"/>
        <v>0</v>
      </c>
      <c r="BN382" s="7" t="str">
        <f t="shared" si="88"/>
        <v/>
      </c>
      <c r="BO382" s="7" t="str">
        <f t="shared" si="89"/>
        <v/>
      </c>
      <c r="BP382" s="7" t="str">
        <f t="shared" si="90"/>
        <v/>
      </c>
      <c r="BQ382" s="7" t="str">
        <f t="shared" si="91"/>
        <v/>
      </c>
      <c r="BR382" s="12"/>
      <c r="BS382" s="7" t="str">
        <f t="shared" si="92"/>
        <v/>
      </c>
      <c r="BT382" s="7" t="str">
        <f>IF(C382="","",IF(BV382=0,"Sem posição registrada",IFERROR(INDEX(POSICOES!$E:$E,MATCH(C382&amp;"#"&amp;ROUND(BV382*1440,0),POSICOES!$R:$R,0)),"?")))</f>
        <v/>
      </c>
      <c r="BU382" s="7" t="str">
        <f>IF(OR(C382="",BV382=0),"",IFERROR(INDEX(POSICOES!$F:$F,MATCH(C382&amp;"#"&amp;ROUND(BV382*1440,0),POSICOES!$R:$R,0))&amp;"/"&amp;INDEX(POSICOES!$G:$G,MATCH(C382&amp;"#"&amp;ROUND(BV382*1440,0),POSICOES!$R:$R,0))&amp;" - "&amp;INDEX(POSICOES!$H:$H,MATCH(C382&amp;"#"&amp;ROUND(BV382*1440,0),POSICOES!$R:$R,0)),""))</f>
        <v/>
      </c>
      <c r="BV382" s="14">
        <f>IF(C382="",0,SUMPRODUCT(MAX((POSICOES!$C$2:$C$3000=C382)*POSICOES!$B$2:$B$3000)))</f>
        <v>0</v>
      </c>
      <c r="BW382" s="7" t="str">
        <f t="shared" ca="1" si="93"/>
        <v/>
      </c>
      <c r="BX382" s="7" t="str">
        <f t="shared" ca="1" si="94"/>
        <v/>
      </c>
      <c r="BY382" s="12"/>
      <c r="BZ382" s="12"/>
      <c r="CA382" s="7" t="str">
        <f>IF(A382="","",IF(COUNTIFS(FRONTEIRA!$B$2:$B$2000,A382,FRONTEIRA!$AA$2:$AA$2000,"Sim")=0,"",ROUND(SUMIFS(FRONTEIRA!$Y$2:$Y$2000,FRONTEIRA!$B$2:$B$2000,A382,FRONTEIRA!$AA$2:$AA$2000,"Sim"),1)))</f>
        <v/>
      </c>
      <c r="CB382" s="7" t="str">
        <f>IF(A382="","",IFERROR(INDEX(FRONTEIRA!$L:$L,MATCH(A382,FRONTEIRA!$B:$B,0)),""))</f>
        <v/>
      </c>
      <c r="CC382" s="7" t="str">
        <f>IF(A382="","",IF(COUNTIFS(OCORRENCIAS!$B$2:$B$2000,A382,OCORRENCIAS!$Z$2:$Z$2000,"Sim")&gt;0,"Sim","Não"))</f>
        <v/>
      </c>
      <c r="CD382" s="7" t="str">
        <f t="shared" si="95"/>
        <v/>
      </c>
      <c r="CE382" s="7"/>
      <c r="CF382" s="7" t="str">
        <f t="shared" ca="1" si="96"/>
        <v xml:space="preserve">Motorista GR; Motorista seguradora; Veículo GR; Checklist; Espelhamento; SMP; Averbação; </v>
      </c>
      <c r="CG382" s="7" t="str">
        <f t="shared" si="97"/>
        <v/>
      </c>
      <c r="CH382" s="7" t="str">
        <f t="shared" si="98"/>
        <v/>
      </c>
      <c r="CI382" s="7" t="str">
        <f t="shared" si="99"/>
        <v>Não</v>
      </c>
      <c r="CJ382" s="7" t="str">
        <f t="shared" si="100"/>
        <v/>
      </c>
      <c r="CK382" s="7"/>
      <c r="CL382" s="7"/>
      <c r="CM382" s="7"/>
      <c r="CN382" s="12"/>
      <c r="CO382" s="7"/>
      <c r="CP382" s="7" t="str">
        <f t="shared" ca="1" si="101"/>
        <v/>
      </c>
    </row>
    <row r="383" spans="1:94" x14ac:dyDescent="0.25">
      <c r="A383" s="7"/>
      <c r="B383" s="12"/>
      <c r="C383" s="7"/>
      <c r="D383" s="7"/>
      <c r="E383" s="7"/>
      <c r="F383" s="7" t="str">
        <f>IF(C383="","",IFERROR(INDEX(VEICULOS!$C:$C,MATCH(C383,VEICULOS!$A:$A,0)),"?")&amp;IF(D383="",""," + "&amp;IFERROR(INDEX(VEICULOS!$C:$C,MATCH(D383,VEICULOS!$A:$A,0)),"?"))&amp;IF(E383="",""," + "&amp;IFERROR(INDEX(VEICULOS!$C:$C,MATCH(E383,VEICULOS!$A:$A,0)),"?")))</f>
        <v/>
      </c>
      <c r="G383" s="7" t="str">
        <f>IF(C383="","",IFERROR(INDEX(VEICULOS!$I:$I,MATCH(C383,VEICULOS!$A:$A,0)),"Não cadastrado"))</f>
        <v/>
      </c>
      <c r="H383" s="7"/>
      <c r="I383" s="7" t="str">
        <f>IF(H383="","",IFERROR(INDEX(MOTORISTAS!$B:$B,MATCH(H383,MOTORISTAS!$A:$A,0)),"Não cadastrado"))</f>
        <v/>
      </c>
      <c r="J383" s="7"/>
      <c r="K383" s="7"/>
      <c r="L383" s="7" t="str">
        <f>IF(K383="","",IFERROR(INDEX(MOTORISTAS!$B:$B,MATCH(K383,MOTORISTAS!$A:$A,0)),"Não cadastrado"))</f>
        <v/>
      </c>
      <c r="M383" s="7" t="str">
        <f>IF(H383="","",IFERROR(INDEX(MOTORISTAS!$AA:$AA,MATCH(H383,MOTORISTAS!$A:$A,0)),"Não cadastrado"))</f>
        <v/>
      </c>
      <c r="N383" s="7" t="str">
        <f>IF(H383="","",IF(COUNTIFS(CONSULTAS!$C$2:$C$2000,H383,CONSULTAS!$E$2:$E$2000,"GR",CONSULTAS!$S$2:$S$2000,"Sim")&gt;0,"Sim","Não"))</f>
        <v/>
      </c>
      <c r="O383" s="7" t="str">
        <f>IF(H383="","",IFERROR(INDEX(CONSULTAS!$L:$L,MATCH(H383&amp;"#GR",CONSULTAS!$T:$T,0)),"—"))</f>
        <v/>
      </c>
      <c r="P383" s="13" t="str">
        <f>IF(H383="","",IFERROR(INDEX(CONSULTAS!$Q:$Q,MATCH(H383&amp;"#GR",CONSULTAS!$T:$T,0)),""))</f>
        <v/>
      </c>
      <c r="Q383" s="7" t="str">
        <f>IF(H383="","",IF(COUNTIFS(CONSULTAS!$C$2:$C$2000,H383,CONSULTAS!$E$2:$E$2000,"Seguradora",CONSULTAS!$S$2:$S$2000,"Sim")&gt;0,"Sim","Não"))</f>
        <v/>
      </c>
      <c r="R383" s="7" t="str">
        <f>IF(H383="","",IFERROR(INDEX(CONSULTAS!$L:$L,MATCH(H383&amp;"#Seguradora",CONSULTAS!$T:$T,0)),"—"))</f>
        <v/>
      </c>
      <c r="S383" s="13" t="str">
        <f>IF(H383="","",IFERROR(INDEX(CONSULTAS!$Q:$Q,MATCH(H383&amp;"#Seguradora",CONSULTAS!$T:$T,0)),""))</f>
        <v/>
      </c>
      <c r="T383" s="10" t="str">
        <f>IF(H383="","",IFERROR(INDEX(CONSULTAS!$N:$N,MATCH(H383&amp;"#GR",CONSULTAS!$T:$T,0)),""))</f>
        <v/>
      </c>
      <c r="U383" s="7" t="str">
        <f>IF(K383="","N/A",IF(AND(COUNTIFS(CONSULTAS!$C$2:$C$2000,K383,CONSULTAS!$E$2:$E$2000,"GR",CONSULTAS!$S$2:$S$2000,"Sim")&gt;0,COUNTIFS(CONSULTAS!$C$2:$C$2000,K383,CONSULTAS!$E$2:$E$2000,"Seguradora",CONSULTAS!$S$2:$S$2000,"Sim")&gt;0),"Sim","Não"))</f>
        <v>N/A</v>
      </c>
      <c r="V383" s="7" t="str">
        <f>IF(C383="","",IFERROR(INDEX(VEICULOS!$X:$X,MATCH(C383,VEICULOS!$A:$A,0)),"Não"))</f>
        <v/>
      </c>
      <c r="W383" s="7"/>
      <c r="X383" s="7"/>
      <c r="Y383" s="7"/>
      <c r="Z383" s="10"/>
      <c r="AA383" s="7"/>
      <c r="AB383" s="10" t="str">
        <f t="shared" si="85"/>
        <v/>
      </c>
      <c r="AC383" s="7">
        <f>IF(OR(Y383="",AB383=""),0,SUMPRODUCT((PGR_REGRAS!$C$2:$C$61=Y383)*(PGR_REGRAS!$D$2:$D$61&lt;=AB383)*(PGR_REGRAS!$E$2:$E$61&gt;=AB383)*(PGR_REGRAS!$C$2:$C$61&lt;&gt;"")*ROW(PGR_REGRAS!$C$2:$C$61)))</f>
        <v>0</v>
      </c>
      <c r="AD383" s="7" t="str">
        <f>IF(AC383=0,IF(Y383="","","Sem regra - consultar seguradora"),INDEX(PGR_REGRAS!$A:$A,AC383))</f>
        <v/>
      </c>
      <c r="AE383" s="7" t="str">
        <f>IF(AC383=0,"",INDEX(PGR_REGRAS!$T:$T,AC383))</f>
        <v/>
      </c>
      <c r="AF383" s="7" t="str">
        <f>IF(AC383=0,"",INDEX(PGR_REGRAS!$I:$I,AC383))</f>
        <v/>
      </c>
      <c r="AG383" s="7" t="str">
        <f>IF(AC383=0,"",INDEX(PGR_REGRAS!$K:$K,AC383))</f>
        <v/>
      </c>
      <c r="AH383" s="7" t="str">
        <f t="shared" si="86"/>
        <v/>
      </c>
      <c r="AI383" s="7"/>
      <c r="AJ383" s="7"/>
      <c r="AK383" s="7"/>
      <c r="AL383" s="7"/>
      <c r="AM383" s="7"/>
      <c r="AN383" s="7"/>
      <c r="AO383" s="13"/>
      <c r="AP383" s="12"/>
      <c r="AQ383" s="12"/>
      <c r="AR383" s="7" t="str">
        <f>IF(C383="","",IFERROR(INDEX(RASTREADORES!$F:$F,MATCH(C383&amp;"#Principal",RASTREADORES!$Y:$Y,0))&amp;" ("&amp;INDEX(RASTREADORES!$G:$G,MATCH(C383&amp;"#Principal",RASTREADORES!$Y:$Y,0))&amp;")","Sem rastreador principal"))</f>
        <v/>
      </c>
      <c r="AS383" s="7" t="str">
        <f>IF(C383="","",IFERROR(INDEX(RASTREADORES!$H:$H,MATCH(C383&amp;"#Principal",RASTREADORES!$Y:$Y,0)),"—"))</f>
        <v/>
      </c>
      <c r="AT383" s="7" t="str">
        <f>IF(C383="","",IFERROR(INDEX(RASTREADORES!$A:$A,MATCH(C383&amp;"#Redundante",RASTREADORES!$Y:$Y,0)),IFERROR(INDEX(RASTREADORES!$A:$A,MATCH(C383&amp;"#Isca retornável",RASTREADORES!$Y:$Y,0)),IFERROR(INDEX(RASTREADORES!$A:$A,MATCH(C383&amp;"#Isca descartável",RASTREADORES!$Y:$Y,0)),"Nenhum"))))</f>
        <v/>
      </c>
      <c r="AU383" s="7" t="str">
        <f>IF(C383="","",IFERROR(INDEX(RASTREADORES!$L:$L,MATCH(C383&amp;"#Principal",RASTREADORES!$Y:$Y,0)),""))</f>
        <v/>
      </c>
      <c r="AV383" s="7" t="str">
        <f>IF(C383="","",IF(COUNTIFS(ESPELHAMENTOS!$B$2:$B$2000,C383,ESPELHAMENTOS!$O$2:$O$2000,"Sim")&gt;0,"Sim","Não"))</f>
        <v/>
      </c>
      <c r="AW383" s="7" t="str">
        <f>IF(C383="","",COUNTIFS(ESPELHAMENTOS!$B$2:$B$2000,C383,ESPELHAMENTOS!$O$2:$O$2000,"Sim"))</f>
        <v/>
      </c>
      <c r="AX383" s="7" t="str">
        <f>IF(C383="","",IF(COUNTIFS(ESPELHAMENTOS!$B$2:$B$2000,C383,ESPELHAMENTOS!$O$2:$O$2000,"Sim",ESPELHAMENTOS!$E$2:$E$2000,"GR transportadora")&gt;0,"Sim","Não"))</f>
        <v/>
      </c>
      <c r="AY383" s="7" t="str">
        <f>IF(OR(AQ383="",C383=""),"",IFERROR(ROUND((AQ383-SUMPRODUCT(MIN((ESPELHAMENTOS!$C$2:$C$2000=A383)*ESPELHAMENTOS!$H$2:$H$2000+(ESPELHAMENTOS!$C$2:$C$2000&lt;&gt;A383)*99999)))*24,1),""))</f>
        <v/>
      </c>
      <c r="AZ383" s="7" t="str">
        <f ca="1">IF(C383="","",IF(COUNTIFS(CHECKLISTS!$B$2:$B$2000,C383,CHECKLISTS!$AH$2:$AH$2000,"Válido",CHECKLISTS!$AG$2:$AG$2000,"&gt;="&amp;INT(IF(AO383="",TODAY(),AO383)))+COUNTIFS(CHECKLISTS!$B$2:$B$2000,C383,CHECKLISTS!$AH$2:$AH$2000,"Vence &lt;=7d",CHECKLISTS!$AG$2:$AG$2000,"&gt;="&amp;INT(IF(AO383="",TODAY(),AO383)))&gt;0,"Sim","Não"))</f>
        <v/>
      </c>
      <c r="BA383" s="13" t="str">
        <f>IF(C383="","",IF(COUNTIFS(CHECKLISTS!$B$2:$B$2000,C383,CHECKLISTS!$AF$2:$AF$2000,"Aprovado")=0,"",SUMPRODUCT(MAX((CHECKLISTS!$B$2:$B$2000=C383)*CHECKLISTS!$AG$2:$AG$2000))))</f>
        <v/>
      </c>
      <c r="BB383" s="7" t="str">
        <f>IF(A383="","",IF(COUNTIFS(SMP!$B$2:$B$2000,A383,SMP!$I$2:$I$2000,"Liberada")+COUNTIFS(SMP!$B$2:$B$2000,A383,SMP!$I$2:$I$2000,"Em andamento")+COUNTIFS(SMP!$B$2:$B$2000,A383,SMP!$I$2:$I$2000,"Finalizada")&gt;0,"Sim","Não"))</f>
        <v/>
      </c>
      <c r="BC383" s="7" t="str">
        <f>IF(A383="","",IFERROR(INDEX(SMP!$A:$A,MATCH(A383,SMP!$B:$B,0)),"—"))</f>
        <v/>
      </c>
      <c r="BD383" s="7" t="str">
        <f>IF(A383="","",IFERROR(INDEX(SMP!$I:$I,MATCH(A383,SMP!$B:$B,0)),"Não aberta"))</f>
        <v/>
      </c>
      <c r="BE383" s="7" t="str">
        <f>IF(A383="","",IFERROR(INDEX(SMP!$D:$D,MATCH(A383,SMP!$B:$B,0)),""))</f>
        <v/>
      </c>
      <c r="BF383" s="7" t="str">
        <f>IF(A383="","",IF(COUNTIFS(AVERBACOES!$B$2:$B$2000,A383,AVERBACOES!$Q$2:$Q$2000,"Averbado completo")+COUNTIFS(AVERBACOES!$B$2:$B$2000,A383,AVERBACOES!$Q$2:$Q$2000,"Averbado CRT")+COUNTIFS(AVERBACOES!$B$2:$B$2000,A383,AVERBACOES!$Q$2:$Q$2000,"Averbado CT-e")+COUNTIFS(AVERBACOES!$B$2:$B$2000,A383,AVERBACOES!$Q$2:$Q$2000,"Averbado MDF-e")+COUNTIFS(AVERBACOES!$B$2:$B$2000,A383,AVERBACOES!$Q$2:$Q$2000,"Averbado pelo embarcador")&gt;0,"Sim","Não"))</f>
        <v/>
      </c>
      <c r="BG383" s="7" t="str">
        <f>IF(A383="","",IFERROR(INDEX(AVERBACOES!$L:$L,MATCH(A383,AVERBACOES!$B:$B,0)),"—"))</f>
        <v/>
      </c>
      <c r="BH383" s="7"/>
      <c r="BI383" s="7"/>
      <c r="BJ383" s="7"/>
      <c r="BK383" s="7"/>
      <c r="BL383" s="7"/>
      <c r="BM383" s="7">
        <f t="shared" si="87"/>
        <v>0</v>
      </c>
      <c r="BN383" s="7" t="str">
        <f t="shared" si="88"/>
        <v/>
      </c>
      <c r="BO383" s="7" t="str">
        <f t="shared" si="89"/>
        <v/>
      </c>
      <c r="BP383" s="7" t="str">
        <f t="shared" si="90"/>
        <v/>
      </c>
      <c r="BQ383" s="7" t="str">
        <f t="shared" si="91"/>
        <v/>
      </c>
      <c r="BR383" s="12"/>
      <c r="BS383" s="7" t="str">
        <f t="shared" si="92"/>
        <v/>
      </c>
      <c r="BT383" s="7" t="str">
        <f>IF(C383="","",IF(BV383=0,"Sem posição registrada",IFERROR(INDEX(POSICOES!$E:$E,MATCH(C383&amp;"#"&amp;ROUND(BV383*1440,0),POSICOES!$R:$R,0)),"?")))</f>
        <v/>
      </c>
      <c r="BU383" s="7" t="str">
        <f>IF(OR(C383="",BV383=0),"",IFERROR(INDEX(POSICOES!$F:$F,MATCH(C383&amp;"#"&amp;ROUND(BV383*1440,0),POSICOES!$R:$R,0))&amp;"/"&amp;INDEX(POSICOES!$G:$G,MATCH(C383&amp;"#"&amp;ROUND(BV383*1440,0),POSICOES!$R:$R,0))&amp;" - "&amp;INDEX(POSICOES!$H:$H,MATCH(C383&amp;"#"&amp;ROUND(BV383*1440,0),POSICOES!$R:$R,0)),""))</f>
        <v/>
      </c>
      <c r="BV383" s="14">
        <f>IF(C383="",0,SUMPRODUCT(MAX((POSICOES!$C$2:$C$3000=C383)*POSICOES!$B$2:$B$3000)))</f>
        <v>0</v>
      </c>
      <c r="BW383" s="7" t="str">
        <f t="shared" ca="1" si="93"/>
        <v/>
      </c>
      <c r="BX383" s="7" t="str">
        <f t="shared" ca="1" si="94"/>
        <v/>
      </c>
      <c r="BY383" s="12"/>
      <c r="BZ383" s="12"/>
      <c r="CA383" s="7" t="str">
        <f>IF(A383="","",IF(COUNTIFS(FRONTEIRA!$B$2:$B$2000,A383,FRONTEIRA!$AA$2:$AA$2000,"Sim")=0,"",ROUND(SUMIFS(FRONTEIRA!$Y$2:$Y$2000,FRONTEIRA!$B$2:$B$2000,A383,FRONTEIRA!$AA$2:$AA$2000,"Sim"),1)))</f>
        <v/>
      </c>
      <c r="CB383" s="7" t="str">
        <f>IF(A383="","",IFERROR(INDEX(FRONTEIRA!$L:$L,MATCH(A383,FRONTEIRA!$B:$B,0)),""))</f>
        <v/>
      </c>
      <c r="CC383" s="7" t="str">
        <f>IF(A383="","",IF(COUNTIFS(OCORRENCIAS!$B$2:$B$2000,A383,OCORRENCIAS!$Z$2:$Z$2000,"Sim")&gt;0,"Sim","Não"))</f>
        <v/>
      </c>
      <c r="CD383" s="7" t="str">
        <f t="shared" si="95"/>
        <v/>
      </c>
      <c r="CE383" s="7"/>
      <c r="CF383" s="7" t="str">
        <f t="shared" ca="1" si="96"/>
        <v xml:space="preserve">Motorista GR; Motorista seguradora; Veículo GR; Checklist; Espelhamento; SMP; Averbação; </v>
      </c>
      <c r="CG383" s="7" t="str">
        <f t="shared" si="97"/>
        <v/>
      </c>
      <c r="CH383" s="7" t="str">
        <f t="shared" si="98"/>
        <v/>
      </c>
      <c r="CI383" s="7" t="str">
        <f t="shared" si="99"/>
        <v>Não</v>
      </c>
      <c r="CJ383" s="7" t="str">
        <f t="shared" si="100"/>
        <v/>
      </c>
      <c r="CK383" s="7"/>
      <c r="CL383" s="7"/>
      <c r="CM383" s="7"/>
      <c r="CN383" s="12"/>
      <c r="CO383" s="7"/>
      <c r="CP383" s="7" t="str">
        <f t="shared" ca="1" si="101"/>
        <v/>
      </c>
    </row>
    <row r="384" spans="1:94" x14ac:dyDescent="0.25">
      <c r="A384" s="7"/>
      <c r="B384" s="12"/>
      <c r="C384" s="7"/>
      <c r="D384" s="7"/>
      <c r="E384" s="7"/>
      <c r="F384" s="7" t="str">
        <f>IF(C384="","",IFERROR(INDEX(VEICULOS!$C:$C,MATCH(C384,VEICULOS!$A:$A,0)),"?")&amp;IF(D384="",""," + "&amp;IFERROR(INDEX(VEICULOS!$C:$C,MATCH(D384,VEICULOS!$A:$A,0)),"?"))&amp;IF(E384="",""," + "&amp;IFERROR(INDEX(VEICULOS!$C:$C,MATCH(E384,VEICULOS!$A:$A,0)),"?")))</f>
        <v/>
      </c>
      <c r="G384" s="7" t="str">
        <f>IF(C384="","",IFERROR(INDEX(VEICULOS!$I:$I,MATCH(C384,VEICULOS!$A:$A,0)),"Não cadastrado"))</f>
        <v/>
      </c>
      <c r="H384" s="7"/>
      <c r="I384" s="7" t="str">
        <f>IF(H384="","",IFERROR(INDEX(MOTORISTAS!$B:$B,MATCH(H384,MOTORISTAS!$A:$A,0)),"Não cadastrado"))</f>
        <v/>
      </c>
      <c r="J384" s="7"/>
      <c r="K384" s="7"/>
      <c r="L384" s="7" t="str">
        <f>IF(K384="","",IFERROR(INDEX(MOTORISTAS!$B:$B,MATCH(K384,MOTORISTAS!$A:$A,0)),"Não cadastrado"))</f>
        <v/>
      </c>
      <c r="M384" s="7" t="str">
        <f>IF(H384="","",IFERROR(INDEX(MOTORISTAS!$AA:$AA,MATCH(H384,MOTORISTAS!$A:$A,0)),"Não cadastrado"))</f>
        <v/>
      </c>
      <c r="N384" s="7" t="str">
        <f>IF(H384="","",IF(COUNTIFS(CONSULTAS!$C$2:$C$2000,H384,CONSULTAS!$E$2:$E$2000,"GR",CONSULTAS!$S$2:$S$2000,"Sim")&gt;0,"Sim","Não"))</f>
        <v/>
      </c>
      <c r="O384" s="7" t="str">
        <f>IF(H384="","",IFERROR(INDEX(CONSULTAS!$L:$L,MATCH(H384&amp;"#GR",CONSULTAS!$T:$T,0)),"—"))</f>
        <v/>
      </c>
      <c r="P384" s="13" t="str">
        <f>IF(H384="","",IFERROR(INDEX(CONSULTAS!$Q:$Q,MATCH(H384&amp;"#GR",CONSULTAS!$T:$T,0)),""))</f>
        <v/>
      </c>
      <c r="Q384" s="7" t="str">
        <f>IF(H384="","",IF(COUNTIFS(CONSULTAS!$C$2:$C$2000,H384,CONSULTAS!$E$2:$E$2000,"Seguradora",CONSULTAS!$S$2:$S$2000,"Sim")&gt;0,"Sim","Não"))</f>
        <v/>
      </c>
      <c r="R384" s="7" t="str">
        <f>IF(H384="","",IFERROR(INDEX(CONSULTAS!$L:$L,MATCH(H384&amp;"#Seguradora",CONSULTAS!$T:$T,0)),"—"))</f>
        <v/>
      </c>
      <c r="S384" s="13" t="str">
        <f>IF(H384="","",IFERROR(INDEX(CONSULTAS!$Q:$Q,MATCH(H384&amp;"#Seguradora",CONSULTAS!$T:$T,0)),""))</f>
        <v/>
      </c>
      <c r="T384" s="10" t="str">
        <f>IF(H384="","",IFERROR(INDEX(CONSULTAS!$N:$N,MATCH(H384&amp;"#GR",CONSULTAS!$T:$T,0)),""))</f>
        <v/>
      </c>
      <c r="U384" s="7" t="str">
        <f>IF(K384="","N/A",IF(AND(COUNTIFS(CONSULTAS!$C$2:$C$2000,K384,CONSULTAS!$E$2:$E$2000,"GR",CONSULTAS!$S$2:$S$2000,"Sim")&gt;0,COUNTIFS(CONSULTAS!$C$2:$C$2000,K384,CONSULTAS!$E$2:$E$2000,"Seguradora",CONSULTAS!$S$2:$S$2000,"Sim")&gt;0),"Sim","Não"))</f>
        <v>N/A</v>
      </c>
      <c r="V384" s="7" t="str">
        <f>IF(C384="","",IFERROR(INDEX(VEICULOS!$X:$X,MATCH(C384,VEICULOS!$A:$A,0)),"Não"))</f>
        <v/>
      </c>
      <c r="W384" s="7"/>
      <c r="X384" s="7"/>
      <c r="Y384" s="7"/>
      <c r="Z384" s="10"/>
      <c r="AA384" s="7"/>
      <c r="AB384" s="10" t="str">
        <f t="shared" si="85"/>
        <v/>
      </c>
      <c r="AC384" s="7">
        <f>IF(OR(Y384="",AB384=""),0,SUMPRODUCT((PGR_REGRAS!$C$2:$C$61=Y384)*(PGR_REGRAS!$D$2:$D$61&lt;=AB384)*(PGR_REGRAS!$E$2:$E$61&gt;=AB384)*(PGR_REGRAS!$C$2:$C$61&lt;&gt;"")*ROW(PGR_REGRAS!$C$2:$C$61)))</f>
        <v>0</v>
      </c>
      <c r="AD384" s="7" t="str">
        <f>IF(AC384=0,IF(Y384="","","Sem regra - consultar seguradora"),INDEX(PGR_REGRAS!$A:$A,AC384))</f>
        <v/>
      </c>
      <c r="AE384" s="7" t="str">
        <f>IF(AC384=0,"",INDEX(PGR_REGRAS!$T:$T,AC384))</f>
        <v/>
      </c>
      <c r="AF384" s="7" t="str">
        <f>IF(AC384=0,"",INDEX(PGR_REGRAS!$I:$I,AC384))</f>
        <v/>
      </c>
      <c r="AG384" s="7" t="str">
        <f>IF(AC384=0,"",INDEX(PGR_REGRAS!$K:$K,AC384))</f>
        <v/>
      </c>
      <c r="AH384" s="7" t="str">
        <f t="shared" si="86"/>
        <v/>
      </c>
      <c r="AI384" s="7"/>
      <c r="AJ384" s="7"/>
      <c r="AK384" s="7"/>
      <c r="AL384" s="7"/>
      <c r="AM384" s="7"/>
      <c r="AN384" s="7"/>
      <c r="AO384" s="13"/>
      <c r="AP384" s="12"/>
      <c r="AQ384" s="12"/>
      <c r="AR384" s="7" t="str">
        <f>IF(C384="","",IFERROR(INDEX(RASTREADORES!$F:$F,MATCH(C384&amp;"#Principal",RASTREADORES!$Y:$Y,0))&amp;" ("&amp;INDEX(RASTREADORES!$G:$G,MATCH(C384&amp;"#Principal",RASTREADORES!$Y:$Y,0))&amp;")","Sem rastreador principal"))</f>
        <v/>
      </c>
      <c r="AS384" s="7" t="str">
        <f>IF(C384="","",IFERROR(INDEX(RASTREADORES!$H:$H,MATCH(C384&amp;"#Principal",RASTREADORES!$Y:$Y,0)),"—"))</f>
        <v/>
      </c>
      <c r="AT384" s="7" t="str">
        <f>IF(C384="","",IFERROR(INDEX(RASTREADORES!$A:$A,MATCH(C384&amp;"#Redundante",RASTREADORES!$Y:$Y,0)),IFERROR(INDEX(RASTREADORES!$A:$A,MATCH(C384&amp;"#Isca retornável",RASTREADORES!$Y:$Y,0)),IFERROR(INDEX(RASTREADORES!$A:$A,MATCH(C384&amp;"#Isca descartável",RASTREADORES!$Y:$Y,0)),"Nenhum"))))</f>
        <v/>
      </c>
      <c r="AU384" s="7" t="str">
        <f>IF(C384="","",IFERROR(INDEX(RASTREADORES!$L:$L,MATCH(C384&amp;"#Principal",RASTREADORES!$Y:$Y,0)),""))</f>
        <v/>
      </c>
      <c r="AV384" s="7" t="str">
        <f>IF(C384="","",IF(COUNTIFS(ESPELHAMENTOS!$B$2:$B$2000,C384,ESPELHAMENTOS!$O$2:$O$2000,"Sim")&gt;0,"Sim","Não"))</f>
        <v/>
      </c>
      <c r="AW384" s="7" t="str">
        <f>IF(C384="","",COUNTIFS(ESPELHAMENTOS!$B$2:$B$2000,C384,ESPELHAMENTOS!$O$2:$O$2000,"Sim"))</f>
        <v/>
      </c>
      <c r="AX384" s="7" t="str">
        <f>IF(C384="","",IF(COUNTIFS(ESPELHAMENTOS!$B$2:$B$2000,C384,ESPELHAMENTOS!$O$2:$O$2000,"Sim",ESPELHAMENTOS!$E$2:$E$2000,"GR transportadora")&gt;0,"Sim","Não"))</f>
        <v/>
      </c>
      <c r="AY384" s="7" t="str">
        <f>IF(OR(AQ384="",C384=""),"",IFERROR(ROUND((AQ384-SUMPRODUCT(MIN((ESPELHAMENTOS!$C$2:$C$2000=A384)*ESPELHAMENTOS!$H$2:$H$2000+(ESPELHAMENTOS!$C$2:$C$2000&lt;&gt;A384)*99999)))*24,1),""))</f>
        <v/>
      </c>
      <c r="AZ384" s="7" t="str">
        <f ca="1">IF(C384="","",IF(COUNTIFS(CHECKLISTS!$B$2:$B$2000,C384,CHECKLISTS!$AH$2:$AH$2000,"Válido",CHECKLISTS!$AG$2:$AG$2000,"&gt;="&amp;INT(IF(AO384="",TODAY(),AO384)))+COUNTIFS(CHECKLISTS!$B$2:$B$2000,C384,CHECKLISTS!$AH$2:$AH$2000,"Vence &lt;=7d",CHECKLISTS!$AG$2:$AG$2000,"&gt;="&amp;INT(IF(AO384="",TODAY(),AO384)))&gt;0,"Sim","Não"))</f>
        <v/>
      </c>
      <c r="BA384" s="13" t="str">
        <f>IF(C384="","",IF(COUNTIFS(CHECKLISTS!$B$2:$B$2000,C384,CHECKLISTS!$AF$2:$AF$2000,"Aprovado")=0,"",SUMPRODUCT(MAX((CHECKLISTS!$B$2:$B$2000=C384)*CHECKLISTS!$AG$2:$AG$2000))))</f>
        <v/>
      </c>
      <c r="BB384" s="7" t="str">
        <f>IF(A384="","",IF(COUNTIFS(SMP!$B$2:$B$2000,A384,SMP!$I$2:$I$2000,"Liberada")+COUNTIFS(SMP!$B$2:$B$2000,A384,SMP!$I$2:$I$2000,"Em andamento")+COUNTIFS(SMP!$B$2:$B$2000,A384,SMP!$I$2:$I$2000,"Finalizada")&gt;0,"Sim","Não"))</f>
        <v/>
      </c>
      <c r="BC384" s="7" t="str">
        <f>IF(A384="","",IFERROR(INDEX(SMP!$A:$A,MATCH(A384,SMP!$B:$B,0)),"—"))</f>
        <v/>
      </c>
      <c r="BD384" s="7" t="str">
        <f>IF(A384="","",IFERROR(INDEX(SMP!$I:$I,MATCH(A384,SMP!$B:$B,0)),"Não aberta"))</f>
        <v/>
      </c>
      <c r="BE384" s="7" t="str">
        <f>IF(A384="","",IFERROR(INDEX(SMP!$D:$D,MATCH(A384,SMP!$B:$B,0)),""))</f>
        <v/>
      </c>
      <c r="BF384" s="7" t="str">
        <f>IF(A384="","",IF(COUNTIFS(AVERBACOES!$B$2:$B$2000,A384,AVERBACOES!$Q$2:$Q$2000,"Averbado completo")+COUNTIFS(AVERBACOES!$B$2:$B$2000,A384,AVERBACOES!$Q$2:$Q$2000,"Averbado CRT")+COUNTIFS(AVERBACOES!$B$2:$B$2000,A384,AVERBACOES!$Q$2:$Q$2000,"Averbado CT-e")+COUNTIFS(AVERBACOES!$B$2:$B$2000,A384,AVERBACOES!$Q$2:$Q$2000,"Averbado MDF-e")+COUNTIFS(AVERBACOES!$B$2:$B$2000,A384,AVERBACOES!$Q$2:$Q$2000,"Averbado pelo embarcador")&gt;0,"Sim","Não"))</f>
        <v/>
      </c>
      <c r="BG384" s="7" t="str">
        <f>IF(A384="","",IFERROR(INDEX(AVERBACOES!$L:$L,MATCH(A384,AVERBACOES!$B:$B,0)),"—"))</f>
        <v/>
      </c>
      <c r="BH384" s="7"/>
      <c r="BI384" s="7"/>
      <c r="BJ384" s="7"/>
      <c r="BK384" s="7"/>
      <c r="BL384" s="7"/>
      <c r="BM384" s="7">
        <f t="shared" si="87"/>
        <v>0</v>
      </c>
      <c r="BN384" s="7" t="str">
        <f t="shared" si="88"/>
        <v/>
      </c>
      <c r="BO384" s="7" t="str">
        <f t="shared" si="89"/>
        <v/>
      </c>
      <c r="BP384" s="7" t="str">
        <f t="shared" si="90"/>
        <v/>
      </c>
      <c r="BQ384" s="7" t="str">
        <f t="shared" si="91"/>
        <v/>
      </c>
      <c r="BR384" s="12"/>
      <c r="BS384" s="7" t="str">
        <f t="shared" si="92"/>
        <v/>
      </c>
      <c r="BT384" s="7" t="str">
        <f>IF(C384="","",IF(BV384=0,"Sem posição registrada",IFERROR(INDEX(POSICOES!$E:$E,MATCH(C384&amp;"#"&amp;ROUND(BV384*1440,0),POSICOES!$R:$R,0)),"?")))</f>
        <v/>
      </c>
      <c r="BU384" s="7" t="str">
        <f>IF(OR(C384="",BV384=0),"",IFERROR(INDEX(POSICOES!$F:$F,MATCH(C384&amp;"#"&amp;ROUND(BV384*1440,0),POSICOES!$R:$R,0))&amp;"/"&amp;INDEX(POSICOES!$G:$G,MATCH(C384&amp;"#"&amp;ROUND(BV384*1440,0),POSICOES!$R:$R,0))&amp;" - "&amp;INDEX(POSICOES!$H:$H,MATCH(C384&amp;"#"&amp;ROUND(BV384*1440,0),POSICOES!$R:$R,0)),""))</f>
        <v/>
      </c>
      <c r="BV384" s="14">
        <f>IF(C384="",0,SUMPRODUCT(MAX((POSICOES!$C$2:$C$3000=C384)*POSICOES!$B$2:$B$3000)))</f>
        <v>0</v>
      </c>
      <c r="BW384" s="7" t="str">
        <f t="shared" ca="1" si="93"/>
        <v/>
      </c>
      <c r="BX384" s="7" t="str">
        <f t="shared" ca="1" si="94"/>
        <v/>
      </c>
      <c r="BY384" s="12"/>
      <c r="BZ384" s="12"/>
      <c r="CA384" s="7" t="str">
        <f>IF(A384="","",IF(COUNTIFS(FRONTEIRA!$B$2:$B$2000,A384,FRONTEIRA!$AA$2:$AA$2000,"Sim")=0,"",ROUND(SUMIFS(FRONTEIRA!$Y$2:$Y$2000,FRONTEIRA!$B$2:$B$2000,A384,FRONTEIRA!$AA$2:$AA$2000,"Sim"),1)))</f>
        <v/>
      </c>
      <c r="CB384" s="7" t="str">
        <f>IF(A384="","",IFERROR(INDEX(FRONTEIRA!$L:$L,MATCH(A384,FRONTEIRA!$B:$B,0)),""))</f>
        <v/>
      </c>
      <c r="CC384" s="7" t="str">
        <f>IF(A384="","",IF(COUNTIFS(OCORRENCIAS!$B$2:$B$2000,A384,OCORRENCIAS!$Z$2:$Z$2000,"Sim")&gt;0,"Sim","Não"))</f>
        <v/>
      </c>
      <c r="CD384" s="7" t="str">
        <f t="shared" si="95"/>
        <v/>
      </c>
      <c r="CE384" s="7"/>
      <c r="CF384" s="7" t="str">
        <f t="shared" ca="1" si="96"/>
        <v xml:space="preserve">Motorista GR; Motorista seguradora; Veículo GR; Checklist; Espelhamento; SMP; Averbação; </v>
      </c>
      <c r="CG384" s="7" t="str">
        <f t="shared" si="97"/>
        <v/>
      </c>
      <c r="CH384" s="7" t="str">
        <f t="shared" si="98"/>
        <v/>
      </c>
      <c r="CI384" s="7" t="str">
        <f t="shared" si="99"/>
        <v>Não</v>
      </c>
      <c r="CJ384" s="7" t="str">
        <f t="shared" si="100"/>
        <v/>
      </c>
      <c r="CK384" s="7"/>
      <c r="CL384" s="7"/>
      <c r="CM384" s="7"/>
      <c r="CN384" s="12"/>
      <c r="CO384" s="7"/>
      <c r="CP384" s="7" t="str">
        <f t="shared" ca="1" si="101"/>
        <v/>
      </c>
    </row>
    <row r="385" spans="1:94" x14ac:dyDescent="0.25">
      <c r="A385" s="7"/>
      <c r="B385" s="12"/>
      <c r="C385" s="7"/>
      <c r="D385" s="7"/>
      <c r="E385" s="7"/>
      <c r="F385" s="7" t="str">
        <f>IF(C385="","",IFERROR(INDEX(VEICULOS!$C:$C,MATCH(C385,VEICULOS!$A:$A,0)),"?")&amp;IF(D385="",""," + "&amp;IFERROR(INDEX(VEICULOS!$C:$C,MATCH(D385,VEICULOS!$A:$A,0)),"?"))&amp;IF(E385="",""," + "&amp;IFERROR(INDEX(VEICULOS!$C:$C,MATCH(E385,VEICULOS!$A:$A,0)),"?")))</f>
        <v/>
      </c>
      <c r="G385" s="7" t="str">
        <f>IF(C385="","",IFERROR(INDEX(VEICULOS!$I:$I,MATCH(C385,VEICULOS!$A:$A,0)),"Não cadastrado"))</f>
        <v/>
      </c>
      <c r="H385" s="7"/>
      <c r="I385" s="7" t="str">
        <f>IF(H385="","",IFERROR(INDEX(MOTORISTAS!$B:$B,MATCH(H385,MOTORISTAS!$A:$A,0)),"Não cadastrado"))</f>
        <v/>
      </c>
      <c r="J385" s="7"/>
      <c r="K385" s="7"/>
      <c r="L385" s="7" t="str">
        <f>IF(K385="","",IFERROR(INDEX(MOTORISTAS!$B:$B,MATCH(K385,MOTORISTAS!$A:$A,0)),"Não cadastrado"))</f>
        <v/>
      </c>
      <c r="M385" s="7" t="str">
        <f>IF(H385="","",IFERROR(INDEX(MOTORISTAS!$AA:$AA,MATCH(H385,MOTORISTAS!$A:$A,0)),"Não cadastrado"))</f>
        <v/>
      </c>
      <c r="N385" s="7" t="str">
        <f>IF(H385="","",IF(COUNTIFS(CONSULTAS!$C$2:$C$2000,H385,CONSULTAS!$E$2:$E$2000,"GR",CONSULTAS!$S$2:$S$2000,"Sim")&gt;0,"Sim","Não"))</f>
        <v/>
      </c>
      <c r="O385" s="7" t="str">
        <f>IF(H385="","",IFERROR(INDEX(CONSULTAS!$L:$L,MATCH(H385&amp;"#GR",CONSULTAS!$T:$T,0)),"—"))</f>
        <v/>
      </c>
      <c r="P385" s="13" t="str">
        <f>IF(H385="","",IFERROR(INDEX(CONSULTAS!$Q:$Q,MATCH(H385&amp;"#GR",CONSULTAS!$T:$T,0)),""))</f>
        <v/>
      </c>
      <c r="Q385" s="7" t="str">
        <f>IF(H385="","",IF(COUNTIFS(CONSULTAS!$C$2:$C$2000,H385,CONSULTAS!$E$2:$E$2000,"Seguradora",CONSULTAS!$S$2:$S$2000,"Sim")&gt;0,"Sim","Não"))</f>
        <v/>
      </c>
      <c r="R385" s="7" t="str">
        <f>IF(H385="","",IFERROR(INDEX(CONSULTAS!$L:$L,MATCH(H385&amp;"#Seguradora",CONSULTAS!$T:$T,0)),"—"))</f>
        <v/>
      </c>
      <c r="S385" s="13" t="str">
        <f>IF(H385="","",IFERROR(INDEX(CONSULTAS!$Q:$Q,MATCH(H385&amp;"#Seguradora",CONSULTAS!$T:$T,0)),""))</f>
        <v/>
      </c>
      <c r="T385" s="10" t="str">
        <f>IF(H385="","",IFERROR(INDEX(CONSULTAS!$N:$N,MATCH(H385&amp;"#GR",CONSULTAS!$T:$T,0)),""))</f>
        <v/>
      </c>
      <c r="U385" s="7" t="str">
        <f>IF(K385="","N/A",IF(AND(COUNTIFS(CONSULTAS!$C$2:$C$2000,K385,CONSULTAS!$E$2:$E$2000,"GR",CONSULTAS!$S$2:$S$2000,"Sim")&gt;0,COUNTIFS(CONSULTAS!$C$2:$C$2000,K385,CONSULTAS!$E$2:$E$2000,"Seguradora",CONSULTAS!$S$2:$S$2000,"Sim")&gt;0),"Sim","Não"))</f>
        <v>N/A</v>
      </c>
      <c r="V385" s="7" t="str">
        <f>IF(C385="","",IFERROR(INDEX(VEICULOS!$X:$X,MATCH(C385,VEICULOS!$A:$A,0)),"Não"))</f>
        <v/>
      </c>
      <c r="W385" s="7"/>
      <c r="X385" s="7"/>
      <c r="Y385" s="7"/>
      <c r="Z385" s="10"/>
      <c r="AA385" s="7"/>
      <c r="AB385" s="10" t="str">
        <f t="shared" si="85"/>
        <v/>
      </c>
      <c r="AC385" s="7">
        <f>IF(OR(Y385="",AB385=""),0,SUMPRODUCT((PGR_REGRAS!$C$2:$C$61=Y385)*(PGR_REGRAS!$D$2:$D$61&lt;=AB385)*(PGR_REGRAS!$E$2:$E$61&gt;=AB385)*(PGR_REGRAS!$C$2:$C$61&lt;&gt;"")*ROW(PGR_REGRAS!$C$2:$C$61)))</f>
        <v>0</v>
      </c>
      <c r="AD385" s="7" t="str">
        <f>IF(AC385=0,IF(Y385="","","Sem regra - consultar seguradora"),INDEX(PGR_REGRAS!$A:$A,AC385))</f>
        <v/>
      </c>
      <c r="AE385" s="7" t="str">
        <f>IF(AC385=0,"",INDEX(PGR_REGRAS!$T:$T,AC385))</f>
        <v/>
      </c>
      <c r="AF385" s="7" t="str">
        <f>IF(AC385=0,"",INDEX(PGR_REGRAS!$I:$I,AC385))</f>
        <v/>
      </c>
      <c r="AG385" s="7" t="str">
        <f>IF(AC385=0,"",INDEX(PGR_REGRAS!$K:$K,AC385))</f>
        <v/>
      </c>
      <c r="AH385" s="7" t="str">
        <f t="shared" si="86"/>
        <v/>
      </c>
      <c r="AI385" s="7"/>
      <c r="AJ385" s="7"/>
      <c r="AK385" s="7"/>
      <c r="AL385" s="7"/>
      <c r="AM385" s="7"/>
      <c r="AN385" s="7"/>
      <c r="AO385" s="13"/>
      <c r="AP385" s="12"/>
      <c r="AQ385" s="12"/>
      <c r="AR385" s="7" t="str">
        <f>IF(C385="","",IFERROR(INDEX(RASTREADORES!$F:$F,MATCH(C385&amp;"#Principal",RASTREADORES!$Y:$Y,0))&amp;" ("&amp;INDEX(RASTREADORES!$G:$G,MATCH(C385&amp;"#Principal",RASTREADORES!$Y:$Y,0))&amp;")","Sem rastreador principal"))</f>
        <v/>
      </c>
      <c r="AS385" s="7" t="str">
        <f>IF(C385="","",IFERROR(INDEX(RASTREADORES!$H:$H,MATCH(C385&amp;"#Principal",RASTREADORES!$Y:$Y,0)),"—"))</f>
        <v/>
      </c>
      <c r="AT385" s="7" t="str">
        <f>IF(C385="","",IFERROR(INDEX(RASTREADORES!$A:$A,MATCH(C385&amp;"#Redundante",RASTREADORES!$Y:$Y,0)),IFERROR(INDEX(RASTREADORES!$A:$A,MATCH(C385&amp;"#Isca retornável",RASTREADORES!$Y:$Y,0)),IFERROR(INDEX(RASTREADORES!$A:$A,MATCH(C385&amp;"#Isca descartável",RASTREADORES!$Y:$Y,0)),"Nenhum"))))</f>
        <v/>
      </c>
      <c r="AU385" s="7" t="str">
        <f>IF(C385="","",IFERROR(INDEX(RASTREADORES!$L:$L,MATCH(C385&amp;"#Principal",RASTREADORES!$Y:$Y,0)),""))</f>
        <v/>
      </c>
      <c r="AV385" s="7" t="str">
        <f>IF(C385="","",IF(COUNTIFS(ESPELHAMENTOS!$B$2:$B$2000,C385,ESPELHAMENTOS!$O$2:$O$2000,"Sim")&gt;0,"Sim","Não"))</f>
        <v/>
      </c>
      <c r="AW385" s="7" t="str">
        <f>IF(C385="","",COUNTIFS(ESPELHAMENTOS!$B$2:$B$2000,C385,ESPELHAMENTOS!$O$2:$O$2000,"Sim"))</f>
        <v/>
      </c>
      <c r="AX385" s="7" t="str">
        <f>IF(C385="","",IF(COUNTIFS(ESPELHAMENTOS!$B$2:$B$2000,C385,ESPELHAMENTOS!$O$2:$O$2000,"Sim",ESPELHAMENTOS!$E$2:$E$2000,"GR transportadora")&gt;0,"Sim","Não"))</f>
        <v/>
      </c>
      <c r="AY385" s="7" t="str">
        <f>IF(OR(AQ385="",C385=""),"",IFERROR(ROUND((AQ385-SUMPRODUCT(MIN((ESPELHAMENTOS!$C$2:$C$2000=A385)*ESPELHAMENTOS!$H$2:$H$2000+(ESPELHAMENTOS!$C$2:$C$2000&lt;&gt;A385)*99999)))*24,1),""))</f>
        <v/>
      </c>
      <c r="AZ385" s="7" t="str">
        <f ca="1">IF(C385="","",IF(COUNTIFS(CHECKLISTS!$B$2:$B$2000,C385,CHECKLISTS!$AH$2:$AH$2000,"Válido",CHECKLISTS!$AG$2:$AG$2000,"&gt;="&amp;INT(IF(AO385="",TODAY(),AO385)))+COUNTIFS(CHECKLISTS!$B$2:$B$2000,C385,CHECKLISTS!$AH$2:$AH$2000,"Vence &lt;=7d",CHECKLISTS!$AG$2:$AG$2000,"&gt;="&amp;INT(IF(AO385="",TODAY(),AO385)))&gt;0,"Sim","Não"))</f>
        <v/>
      </c>
      <c r="BA385" s="13" t="str">
        <f>IF(C385="","",IF(COUNTIFS(CHECKLISTS!$B$2:$B$2000,C385,CHECKLISTS!$AF$2:$AF$2000,"Aprovado")=0,"",SUMPRODUCT(MAX((CHECKLISTS!$B$2:$B$2000=C385)*CHECKLISTS!$AG$2:$AG$2000))))</f>
        <v/>
      </c>
      <c r="BB385" s="7" t="str">
        <f>IF(A385="","",IF(COUNTIFS(SMP!$B$2:$B$2000,A385,SMP!$I$2:$I$2000,"Liberada")+COUNTIFS(SMP!$B$2:$B$2000,A385,SMP!$I$2:$I$2000,"Em andamento")+COUNTIFS(SMP!$B$2:$B$2000,A385,SMP!$I$2:$I$2000,"Finalizada")&gt;0,"Sim","Não"))</f>
        <v/>
      </c>
      <c r="BC385" s="7" t="str">
        <f>IF(A385="","",IFERROR(INDEX(SMP!$A:$A,MATCH(A385,SMP!$B:$B,0)),"—"))</f>
        <v/>
      </c>
      <c r="BD385" s="7" t="str">
        <f>IF(A385="","",IFERROR(INDEX(SMP!$I:$I,MATCH(A385,SMP!$B:$B,0)),"Não aberta"))</f>
        <v/>
      </c>
      <c r="BE385" s="7" t="str">
        <f>IF(A385="","",IFERROR(INDEX(SMP!$D:$D,MATCH(A385,SMP!$B:$B,0)),""))</f>
        <v/>
      </c>
      <c r="BF385" s="7" t="str">
        <f>IF(A385="","",IF(COUNTIFS(AVERBACOES!$B$2:$B$2000,A385,AVERBACOES!$Q$2:$Q$2000,"Averbado completo")+COUNTIFS(AVERBACOES!$B$2:$B$2000,A385,AVERBACOES!$Q$2:$Q$2000,"Averbado CRT")+COUNTIFS(AVERBACOES!$B$2:$B$2000,A385,AVERBACOES!$Q$2:$Q$2000,"Averbado CT-e")+COUNTIFS(AVERBACOES!$B$2:$B$2000,A385,AVERBACOES!$Q$2:$Q$2000,"Averbado MDF-e")+COUNTIFS(AVERBACOES!$B$2:$B$2000,A385,AVERBACOES!$Q$2:$Q$2000,"Averbado pelo embarcador")&gt;0,"Sim","Não"))</f>
        <v/>
      </c>
      <c r="BG385" s="7" t="str">
        <f>IF(A385="","",IFERROR(INDEX(AVERBACOES!$L:$L,MATCH(A385,AVERBACOES!$B:$B,0)),"—"))</f>
        <v/>
      </c>
      <c r="BH385" s="7"/>
      <c r="BI385" s="7"/>
      <c r="BJ385" s="7"/>
      <c r="BK385" s="7"/>
      <c r="BL385" s="7"/>
      <c r="BM385" s="7">
        <f t="shared" si="87"/>
        <v>0</v>
      </c>
      <c r="BN385" s="7" t="str">
        <f t="shared" si="88"/>
        <v/>
      </c>
      <c r="BO385" s="7" t="str">
        <f t="shared" si="89"/>
        <v/>
      </c>
      <c r="BP385" s="7" t="str">
        <f t="shared" si="90"/>
        <v/>
      </c>
      <c r="BQ385" s="7" t="str">
        <f t="shared" si="91"/>
        <v/>
      </c>
      <c r="BR385" s="12"/>
      <c r="BS385" s="7" t="str">
        <f t="shared" si="92"/>
        <v/>
      </c>
      <c r="BT385" s="7" t="str">
        <f>IF(C385="","",IF(BV385=0,"Sem posição registrada",IFERROR(INDEX(POSICOES!$E:$E,MATCH(C385&amp;"#"&amp;ROUND(BV385*1440,0),POSICOES!$R:$R,0)),"?")))</f>
        <v/>
      </c>
      <c r="BU385" s="7" t="str">
        <f>IF(OR(C385="",BV385=0),"",IFERROR(INDEX(POSICOES!$F:$F,MATCH(C385&amp;"#"&amp;ROUND(BV385*1440,0),POSICOES!$R:$R,0))&amp;"/"&amp;INDEX(POSICOES!$G:$G,MATCH(C385&amp;"#"&amp;ROUND(BV385*1440,0),POSICOES!$R:$R,0))&amp;" - "&amp;INDEX(POSICOES!$H:$H,MATCH(C385&amp;"#"&amp;ROUND(BV385*1440,0),POSICOES!$R:$R,0)),""))</f>
        <v/>
      </c>
      <c r="BV385" s="14">
        <f>IF(C385="",0,SUMPRODUCT(MAX((POSICOES!$C$2:$C$3000=C385)*POSICOES!$B$2:$B$3000)))</f>
        <v>0</v>
      </c>
      <c r="BW385" s="7" t="str">
        <f t="shared" ca="1" si="93"/>
        <v/>
      </c>
      <c r="BX385" s="7" t="str">
        <f t="shared" ca="1" si="94"/>
        <v/>
      </c>
      <c r="BY385" s="12"/>
      <c r="BZ385" s="12"/>
      <c r="CA385" s="7" t="str">
        <f>IF(A385="","",IF(COUNTIFS(FRONTEIRA!$B$2:$B$2000,A385,FRONTEIRA!$AA$2:$AA$2000,"Sim")=0,"",ROUND(SUMIFS(FRONTEIRA!$Y$2:$Y$2000,FRONTEIRA!$B$2:$B$2000,A385,FRONTEIRA!$AA$2:$AA$2000,"Sim"),1)))</f>
        <v/>
      </c>
      <c r="CB385" s="7" t="str">
        <f>IF(A385="","",IFERROR(INDEX(FRONTEIRA!$L:$L,MATCH(A385,FRONTEIRA!$B:$B,0)),""))</f>
        <v/>
      </c>
      <c r="CC385" s="7" t="str">
        <f>IF(A385="","",IF(COUNTIFS(OCORRENCIAS!$B$2:$B$2000,A385,OCORRENCIAS!$Z$2:$Z$2000,"Sim")&gt;0,"Sim","Não"))</f>
        <v/>
      </c>
      <c r="CD385" s="7" t="str">
        <f t="shared" si="95"/>
        <v/>
      </c>
      <c r="CE385" s="7"/>
      <c r="CF385" s="7" t="str">
        <f t="shared" ca="1" si="96"/>
        <v xml:space="preserve">Motorista GR; Motorista seguradora; Veículo GR; Checklist; Espelhamento; SMP; Averbação; </v>
      </c>
      <c r="CG385" s="7" t="str">
        <f t="shared" si="97"/>
        <v/>
      </c>
      <c r="CH385" s="7" t="str">
        <f t="shared" si="98"/>
        <v/>
      </c>
      <c r="CI385" s="7" t="str">
        <f t="shared" si="99"/>
        <v>Não</v>
      </c>
      <c r="CJ385" s="7" t="str">
        <f t="shared" si="100"/>
        <v/>
      </c>
      <c r="CK385" s="7"/>
      <c r="CL385" s="7"/>
      <c r="CM385" s="7"/>
      <c r="CN385" s="12"/>
      <c r="CO385" s="7"/>
      <c r="CP385" s="7" t="str">
        <f t="shared" ca="1" si="101"/>
        <v/>
      </c>
    </row>
    <row r="386" spans="1:94" x14ac:dyDescent="0.25">
      <c r="A386" s="7"/>
      <c r="B386" s="12"/>
      <c r="C386" s="7"/>
      <c r="D386" s="7"/>
      <c r="E386" s="7"/>
      <c r="F386" s="7" t="str">
        <f>IF(C386="","",IFERROR(INDEX(VEICULOS!$C:$C,MATCH(C386,VEICULOS!$A:$A,0)),"?")&amp;IF(D386="",""," + "&amp;IFERROR(INDEX(VEICULOS!$C:$C,MATCH(D386,VEICULOS!$A:$A,0)),"?"))&amp;IF(E386="",""," + "&amp;IFERROR(INDEX(VEICULOS!$C:$C,MATCH(E386,VEICULOS!$A:$A,0)),"?")))</f>
        <v/>
      </c>
      <c r="G386" s="7" t="str">
        <f>IF(C386="","",IFERROR(INDEX(VEICULOS!$I:$I,MATCH(C386,VEICULOS!$A:$A,0)),"Não cadastrado"))</f>
        <v/>
      </c>
      <c r="H386" s="7"/>
      <c r="I386" s="7" t="str">
        <f>IF(H386="","",IFERROR(INDEX(MOTORISTAS!$B:$B,MATCH(H386,MOTORISTAS!$A:$A,0)),"Não cadastrado"))</f>
        <v/>
      </c>
      <c r="J386" s="7"/>
      <c r="K386" s="7"/>
      <c r="L386" s="7" t="str">
        <f>IF(K386="","",IFERROR(INDEX(MOTORISTAS!$B:$B,MATCH(K386,MOTORISTAS!$A:$A,0)),"Não cadastrado"))</f>
        <v/>
      </c>
      <c r="M386" s="7" t="str">
        <f>IF(H386="","",IFERROR(INDEX(MOTORISTAS!$AA:$AA,MATCH(H386,MOTORISTAS!$A:$A,0)),"Não cadastrado"))</f>
        <v/>
      </c>
      <c r="N386" s="7" t="str">
        <f>IF(H386="","",IF(COUNTIFS(CONSULTAS!$C$2:$C$2000,H386,CONSULTAS!$E$2:$E$2000,"GR",CONSULTAS!$S$2:$S$2000,"Sim")&gt;0,"Sim","Não"))</f>
        <v/>
      </c>
      <c r="O386" s="7" t="str">
        <f>IF(H386="","",IFERROR(INDEX(CONSULTAS!$L:$L,MATCH(H386&amp;"#GR",CONSULTAS!$T:$T,0)),"—"))</f>
        <v/>
      </c>
      <c r="P386" s="13" t="str">
        <f>IF(H386="","",IFERROR(INDEX(CONSULTAS!$Q:$Q,MATCH(H386&amp;"#GR",CONSULTAS!$T:$T,0)),""))</f>
        <v/>
      </c>
      <c r="Q386" s="7" t="str">
        <f>IF(H386="","",IF(COUNTIFS(CONSULTAS!$C$2:$C$2000,H386,CONSULTAS!$E$2:$E$2000,"Seguradora",CONSULTAS!$S$2:$S$2000,"Sim")&gt;0,"Sim","Não"))</f>
        <v/>
      </c>
      <c r="R386" s="7" t="str">
        <f>IF(H386="","",IFERROR(INDEX(CONSULTAS!$L:$L,MATCH(H386&amp;"#Seguradora",CONSULTAS!$T:$T,0)),"—"))</f>
        <v/>
      </c>
      <c r="S386" s="13" t="str">
        <f>IF(H386="","",IFERROR(INDEX(CONSULTAS!$Q:$Q,MATCH(H386&amp;"#Seguradora",CONSULTAS!$T:$T,0)),""))</f>
        <v/>
      </c>
      <c r="T386" s="10" t="str">
        <f>IF(H386="","",IFERROR(INDEX(CONSULTAS!$N:$N,MATCH(H386&amp;"#GR",CONSULTAS!$T:$T,0)),""))</f>
        <v/>
      </c>
      <c r="U386" s="7" t="str">
        <f>IF(K386="","N/A",IF(AND(COUNTIFS(CONSULTAS!$C$2:$C$2000,K386,CONSULTAS!$E$2:$E$2000,"GR",CONSULTAS!$S$2:$S$2000,"Sim")&gt;0,COUNTIFS(CONSULTAS!$C$2:$C$2000,K386,CONSULTAS!$E$2:$E$2000,"Seguradora",CONSULTAS!$S$2:$S$2000,"Sim")&gt;0),"Sim","Não"))</f>
        <v>N/A</v>
      </c>
      <c r="V386" s="7" t="str">
        <f>IF(C386="","",IFERROR(INDEX(VEICULOS!$X:$X,MATCH(C386,VEICULOS!$A:$A,0)),"Não"))</f>
        <v/>
      </c>
      <c r="W386" s="7"/>
      <c r="X386" s="7"/>
      <c r="Y386" s="7"/>
      <c r="Z386" s="10"/>
      <c r="AA386" s="7"/>
      <c r="AB386" s="10" t="str">
        <f t="shared" ref="AB386:AB449" si="102">IF(Z386="","",IF(AA386="USD",Z386*P_TAXA_USD,Z386))</f>
        <v/>
      </c>
      <c r="AC386" s="7">
        <f>IF(OR(Y386="",AB386=""),0,SUMPRODUCT((PGR_REGRAS!$C$2:$C$61=Y386)*(PGR_REGRAS!$D$2:$D$61&lt;=AB386)*(PGR_REGRAS!$E$2:$E$61&gt;=AB386)*(PGR_REGRAS!$C$2:$C$61&lt;&gt;"")*ROW(PGR_REGRAS!$C$2:$C$61)))</f>
        <v>0</v>
      </c>
      <c r="AD386" s="7" t="str">
        <f>IF(AC386=0,IF(Y386="","","Sem regra - consultar seguradora"),INDEX(PGR_REGRAS!$A:$A,AC386))</f>
        <v/>
      </c>
      <c r="AE386" s="7" t="str">
        <f>IF(AC386=0,"",INDEX(PGR_REGRAS!$T:$T,AC386))</f>
        <v/>
      </c>
      <c r="AF386" s="7" t="str">
        <f>IF(AC386=0,"",INDEX(PGR_REGRAS!$I:$I,AC386))</f>
        <v/>
      </c>
      <c r="AG386" s="7" t="str">
        <f>IF(AC386=0,"",INDEX(PGR_REGRAS!$K:$K,AC386))</f>
        <v/>
      </c>
      <c r="AH386" s="7" t="str">
        <f t="shared" ref="AH386:AH401" si="103">IF(AB386="","",IF(AB386&gt;P_LMG_REF,"Sim","Não"))</f>
        <v/>
      </c>
      <c r="AI386" s="7"/>
      <c r="AJ386" s="7"/>
      <c r="AK386" s="7"/>
      <c r="AL386" s="7"/>
      <c r="AM386" s="7"/>
      <c r="AN386" s="7"/>
      <c r="AO386" s="13"/>
      <c r="AP386" s="12"/>
      <c r="AQ386" s="12"/>
      <c r="AR386" s="7" t="str">
        <f>IF(C386="","",IFERROR(INDEX(RASTREADORES!$F:$F,MATCH(C386&amp;"#Principal",RASTREADORES!$Y:$Y,0))&amp;" ("&amp;INDEX(RASTREADORES!$G:$G,MATCH(C386&amp;"#Principal",RASTREADORES!$Y:$Y,0))&amp;")","Sem rastreador principal"))</f>
        <v/>
      </c>
      <c r="AS386" s="7" t="str">
        <f>IF(C386="","",IFERROR(INDEX(RASTREADORES!$H:$H,MATCH(C386&amp;"#Principal",RASTREADORES!$Y:$Y,0)),"—"))</f>
        <v/>
      </c>
      <c r="AT386" s="7" t="str">
        <f>IF(C386="","",IFERROR(INDEX(RASTREADORES!$A:$A,MATCH(C386&amp;"#Redundante",RASTREADORES!$Y:$Y,0)),IFERROR(INDEX(RASTREADORES!$A:$A,MATCH(C386&amp;"#Isca retornável",RASTREADORES!$Y:$Y,0)),IFERROR(INDEX(RASTREADORES!$A:$A,MATCH(C386&amp;"#Isca descartável",RASTREADORES!$Y:$Y,0)),"Nenhum"))))</f>
        <v/>
      </c>
      <c r="AU386" s="7" t="str">
        <f>IF(C386="","",IFERROR(INDEX(RASTREADORES!$L:$L,MATCH(C386&amp;"#Principal",RASTREADORES!$Y:$Y,0)),""))</f>
        <v/>
      </c>
      <c r="AV386" s="7" t="str">
        <f>IF(C386="","",IF(COUNTIFS(ESPELHAMENTOS!$B$2:$B$2000,C386,ESPELHAMENTOS!$O$2:$O$2000,"Sim")&gt;0,"Sim","Não"))</f>
        <v/>
      </c>
      <c r="AW386" s="7" t="str">
        <f>IF(C386="","",COUNTIFS(ESPELHAMENTOS!$B$2:$B$2000,C386,ESPELHAMENTOS!$O$2:$O$2000,"Sim"))</f>
        <v/>
      </c>
      <c r="AX386" s="7" t="str">
        <f>IF(C386="","",IF(COUNTIFS(ESPELHAMENTOS!$B$2:$B$2000,C386,ESPELHAMENTOS!$O$2:$O$2000,"Sim",ESPELHAMENTOS!$E$2:$E$2000,"GR transportadora")&gt;0,"Sim","Não"))</f>
        <v/>
      </c>
      <c r="AY386" s="7" t="str">
        <f>IF(OR(AQ386="",C386=""),"",IFERROR(ROUND((AQ386-SUMPRODUCT(MIN((ESPELHAMENTOS!$C$2:$C$2000=A386)*ESPELHAMENTOS!$H$2:$H$2000+(ESPELHAMENTOS!$C$2:$C$2000&lt;&gt;A386)*99999)))*24,1),""))</f>
        <v/>
      </c>
      <c r="AZ386" s="7" t="str">
        <f ca="1">IF(C386="","",IF(COUNTIFS(CHECKLISTS!$B$2:$B$2000,C386,CHECKLISTS!$AH$2:$AH$2000,"Válido",CHECKLISTS!$AG$2:$AG$2000,"&gt;="&amp;INT(IF(AO386="",TODAY(),AO386)))+COUNTIFS(CHECKLISTS!$B$2:$B$2000,C386,CHECKLISTS!$AH$2:$AH$2000,"Vence &lt;=7d",CHECKLISTS!$AG$2:$AG$2000,"&gt;="&amp;INT(IF(AO386="",TODAY(),AO386)))&gt;0,"Sim","Não"))</f>
        <v/>
      </c>
      <c r="BA386" s="13" t="str">
        <f>IF(C386="","",IF(COUNTIFS(CHECKLISTS!$B$2:$B$2000,C386,CHECKLISTS!$AF$2:$AF$2000,"Aprovado")=0,"",SUMPRODUCT(MAX((CHECKLISTS!$B$2:$B$2000=C386)*CHECKLISTS!$AG$2:$AG$2000))))</f>
        <v/>
      </c>
      <c r="BB386" s="7" t="str">
        <f>IF(A386="","",IF(COUNTIFS(SMP!$B$2:$B$2000,A386,SMP!$I$2:$I$2000,"Liberada")+COUNTIFS(SMP!$B$2:$B$2000,A386,SMP!$I$2:$I$2000,"Em andamento")+COUNTIFS(SMP!$B$2:$B$2000,A386,SMP!$I$2:$I$2000,"Finalizada")&gt;0,"Sim","Não"))</f>
        <v/>
      </c>
      <c r="BC386" s="7" t="str">
        <f>IF(A386="","",IFERROR(INDEX(SMP!$A:$A,MATCH(A386,SMP!$B:$B,0)),"—"))</f>
        <v/>
      </c>
      <c r="BD386" s="7" t="str">
        <f>IF(A386="","",IFERROR(INDEX(SMP!$I:$I,MATCH(A386,SMP!$B:$B,0)),"Não aberta"))</f>
        <v/>
      </c>
      <c r="BE386" s="7" t="str">
        <f>IF(A386="","",IFERROR(INDEX(SMP!$D:$D,MATCH(A386,SMP!$B:$B,0)),""))</f>
        <v/>
      </c>
      <c r="BF386" s="7" t="str">
        <f>IF(A386="","",IF(COUNTIFS(AVERBACOES!$B$2:$B$2000,A386,AVERBACOES!$Q$2:$Q$2000,"Averbado completo")+COUNTIFS(AVERBACOES!$B$2:$B$2000,A386,AVERBACOES!$Q$2:$Q$2000,"Averbado CRT")+COUNTIFS(AVERBACOES!$B$2:$B$2000,A386,AVERBACOES!$Q$2:$Q$2000,"Averbado CT-e")+COUNTIFS(AVERBACOES!$B$2:$B$2000,A386,AVERBACOES!$Q$2:$Q$2000,"Averbado MDF-e")+COUNTIFS(AVERBACOES!$B$2:$B$2000,A386,AVERBACOES!$Q$2:$Q$2000,"Averbado pelo embarcador")&gt;0,"Sim","Não"))</f>
        <v/>
      </c>
      <c r="BG386" s="7" t="str">
        <f>IF(A386="","",IFERROR(INDEX(AVERBACOES!$L:$L,MATCH(A386,AVERBACOES!$B:$B,0)),"—"))</f>
        <v/>
      </c>
      <c r="BH386" s="7"/>
      <c r="BI386" s="7"/>
      <c r="BJ386" s="7"/>
      <c r="BK386" s="7"/>
      <c r="BL386" s="7"/>
      <c r="BM386" s="7">
        <f t="shared" ref="BM386:BM449" si="104">IF(BL386="",0,VALUE(LEFT(BL386,2)))</f>
        <v>0</v>
      </c>
      <c r="BN386" s="7" t="str">
        <f t="shared" ref="BN386:BN401" si="105">IF(A386="","",IF(AP386&lt;&gt;"","Sim","Não"))</f>
        <v/>
      </c>
      <c r="BO386" s="7" t="str">
        <f t="shared" ref="BO386:BO401" si="106">IF(A386="","",IF(OR(BM386=8,BM386=9,BM386=10,BM386=11,BM386=15),"Sim","Não"))</f>
        <v/>
      </c>
      <c r="BP386" s="7" t="str">
        <f t="shared" ref="BP386:BP401" si="107">IF(A386="","",IF(AND(BM386&gt;=12,BM386&lt;=14),"Sim","Não"))</f>
        <v/>
      </c>
      <c r="BQ386" s="7" t="str">
        <f t="shared" ref="BQ386:BQ449" si="108">IF(A386="","",IF(OR(AND(BM386&gt;=16,BM386&lt;=20),BR386&lt;&gt;""),"Sim","Não"))</f>
        <v/>
      </c>
      <c r="BR386" s="12"/>
      <c r="BS386" s="7" t="str">
        <f t="shared" ref="BS386:BS401" si="109">IF(A386="","",IF(OR(BM386=18,BM386=19,BM386=20),"Sim","Não"))</f>
        <v/>
      </c>
      <c r="BT386" s="7" t="str">
        <f>IF(C386="","",IF(BV386=0,"Sem posição registrada",IFERROR(INDEX(POSICOES!$E:$E,MATCH(C386&amp;"#"&amp;ROUND(BV386*1440,0),POSICOES!$R:$R,0)),"?")))</f>
        <v/>
      </c>
      <c r="BU386" s="7" t="str">
        <f>IF(OR(C386="",BV386=0),"",IFERROR(INDEX(POSICOES!$F:$F,MATCH(C386&amp;"#"&amp;ROUND(BV386*1440,0),POSICOES!$R:$R,0))&amp;"/"&amp;INDEX(POSICOES!$G:$G,MATCH(C386&amp;"#"&amp;ROUND(BV386*1440,0),POSICOES!$R:$R,0))&amp;" - "&amp;INDEX(POSICOES!$H:$H,MATCH(C386&amp;"#"&amp;ROUND(BV386*1440,0),POSICOES!$R:$R,0)),""))</f>
        <v/>
      </c>
      <c r="BV386" s="14">
        <f>IF(C386="",0,SUMPRODUCT(MAX((POSICOES!$C$2:$C$3000=C386)*POSICOES!$B$2:$B$3000)))</f>
        <v>0</v>
      </c>
      <c r="BW386" s="7" t="str">
        <f t="shared" ref="BW386:BW449" ca="1" si="110">IF(OR(BV386=0,BM386=0,BM386&gt;=20),"",ROUND((NOW()-BV386)*24,1))</f>
        <v/>
      </c>
      <c r="BX386" s="7" t="str">
        <f t="shared" ref="BX386:BX449" ca="1" si="111">IF(BW386="","",IF(BW386&lt;P_SINAL_ALERTA,"Online",IF(BW386&lt;P_SINAL_CRIT,"Sem sinal 1-4h","Sem sinal &gt;4h")))</f>
        <v/>
      </c>
      <c r="BY386" s="12"/>
      <c r="BZ386" s="12"/>
      <c r="CA386" s="7" t="str">
        <f>IF(A386="","",IF(COUNTIFS(FRONTEIRA!$B$2:$B$2000,A386,FRONTEIRA!$AA$2:$AA$2000,"Sim")=0,"",ROUND(SUMIFS(FRONTEIRA!$Y$2:$Y$2000,FRONTEIRA!$B$2:$B$2000,A386,FRONTEIRA!$AA$2:$AA$2000,"Sim"),1)))</f>
        <v/>
      </c>
      <c r="CB386" s="7" t="str">
        <f>IF(A386="","",IFERROR(INDEX(FRONTEIRA!$L:$L,MATCH(A386,FRONTEIRA!$B:$B,0)),""))</f>
        <v/>
      </c>
      <c r="CC386" s="7" t="str">
        <f>IF(A386="","",IF(COUNTIFS(OCORRENCIAS!$B$2:$B$2000,A386,OCORRENCIAS!$Z$2:$Z$2000,"Sim")&gt;0,"Sim","Não"))</f>
        <v/>
      </c>
      <c r="CD386" s="7" t="str">
        <f t="shared" ref="CD386:CD449" si="112">IF(A386="","",IF(AND(N386="Sim",Q386="Sim",OR(U386="Sim",U386="N/A"),V386="Sim",M386&lt;&gt;"Inapto",AZ386="Sim",AV386="Sim",BB386="Sim",BF386="Sim",OR(BK386="Sim",BK386="N/A"),OR(T386="",AB386="",AB386&lt;=T386),OR(AH386&lt;&gt;"Sim",CE386="Sim")),"APTO","BLOQUEADO"))</f>
        <v/>
      </c>
      <c r="CE386" s="7"/>
      <c r="CF386" s="7" t="str">
        <f t="shared" ref="CF386:CF449" ca="1" si="113">IF(N386&lt;&gt;"Sim","Motorista GR; ","")&amp;IF(Q386&lt;&gt;"Sim","Motorista seguradora; ","")&amp;IF(U386="Não","Motorista 2; ","")&amp;IF(V386&lt;&gt;"Sim","Veículo GR; ","")&amp;IF(M386="Inapto","Documentos do motorista; ","")&amp;IF(AZ386&lt;&gt;"Sim","Checklist; ","")&amp;IF(AV386&lt;&gt;"Sim","Espelhamento; ","")&amp;IF(BB386&lt;&gt;"Sim","SMP; ","")&amp;IF(BF386&lt;&gt;"Sim","Averbação; ","")&amp;IF(BK386="Não","Docs internacionais; ","")&amp;IF(AND(T386&lt;&gt;"",AB386&lt;&gt;"",AB386&gt;T386),"Valor acima do perfil; ","")&amp;IF(AND(AH386="Sim",CE386&lt;&gt;"Sim"),"Acima do LMG sem aprovação; ","")</f>
        <v xml:space="preserve">Motorista GR; Motorista seguradora; Veículo GR; Checklist; Espelhamento; SMP; Averbação; </v>
      </c>
      <c r="CG386" s="7" t="str">
        <f t="shared" ref="CG386:CG449" si="114">IF(A386="","",IF(CF386="","Nenhuma",LEFT(CF386,LEN(CF386)-2)))</f>
        <v/>
      </c>
      <c r="CH386" s="7" t="str">
        <f t="shared" ref="CH386:CH401" si="115">IF(A386="","",IF(AND(OR(BO386="Sim",BP386="Sim"),CD386="BLOQUEADO"),"Sim","Não"))</f>
        <v/>
      </c>
      <c r="CI386" s="7" t="str">
        <f t="shared" ref="CI386:CI401" si="116">IF(OR(C386="",BM386=0,BM386&gt;=20),"Não",IF(B386=SUMPRODUCT(MAX((C$2:C$2000=C386)*(BM$2:BM$2000&gt;0)*(BM$2:BM$2000&lt;20)*B$2:B$2000)),"Sim","Não"))</f>
        <v>Não</v>
      </c>
      <c r="CJ386" s="7" t="str">
        <f t="shared" ref="CJ386:CJ401" si="117">IF(A386="","","Viagem "&amp;A386&amp;" - Placa "&amp;C386&amp;" - "&amp;BL386&amp;" - Local: "&amp;BT386&amp;" - Motorista: "&amp;I386&amp;" (GR: "&amp;N386&amp;"; Seguradora: "&amp;Q386&amp;") - Rastreador: "&amp;AR386&amp;" no "&amp;AS386&amp;" - Espelhado: "&amp;AV386&amp;" - Checklist: "&amp;AZ386&amp;" - SMP: "&amp;BB386&amp;" - Averbado: "&amp;BF386&amp;" - Apto: "&amp;CD386&amp;" - Pendencias: "&amp;CG386)</f>
        <v/>
      </c>
      <c r="CK386" s="7"/>
      <c r="CL386" s="7"/>
      <c r="CM386" s="7"/>
      <c r="CN386" s="12"/>
      <c r="CO386" s="7"/>
      <c r="CP386" s="7" t="str">
        <f t="shared" ref="CP386:CP401" ca="1" si="118">IF(OR(CN386="",BM386&lt;7,BM386&gt;=20),"",IF((NOW()-CN386)*24&gt;P_ATUALIZ_MAX_H,"Sim","Não"))</f>
        <v/>
      </c>
    </row>
    <row r="387" spans="1:94" x14ac:dyDescent="0.25">
      <c r="A387" s="7"/>
      <c r="B387" s="12"/>
      <c r="C387" s="7"/>
      <c r="D387" s="7"/>
      <c r="E387" s="7"/>
      <c r="F387" s="7" t="str">
        <f>IF(C387="","",IFERROR(INDEX(VEICULOS!$C:$C,MATCH(C387,VEICULOS!$A:$A,0)),"?")&amp;IF(D387="",""," + "&amp;IFERROR(INDEX(VEICULOS!$C:$C,MATCH(D387,VEICULOS!$A:$A,0)),"?"))&amp;IF(E387="",""," + "&amp;IFERROR(INDEX(VEICULOS!$C:$C,MATCH(E387,VEICULOS!$A:$A,0)),"?")))</f>
        <v/>
      </c>
      <c r="G387" s="7" t="str">
        <f>IF(C387="","",IFERROR(INDEX(VEICULOS!$I:$I,MATCH(C387,VEICULOS!$A:$A,0)),"Não cadastrado"))</f>
        <v/>
      </c>
      <c r="H387" s="7"/>
      <c r="I387" s="7" t="str">
        <f>IF(H387="","",IFERROR(INDEX(MOTORISTAS!$B:$B,MATCH(H387,MOTORISTAS!$A:$A,0)),"Não cadastrado"))</f>
        <v/>
      </c>
      <c r="J387" s="7"/>
      <c r="K387" s="7"/>
      <c r="L387" s="7" t="str">
        <f>IF(K387="","",IFERROR(INDEX(MOTORISTAS!$B:$B,MATCH(K387,MOTORISTAS!$A:$A,0)),"Não cadastrado"))</f>
        <v/>
      </c>
      <c r="M387" s="7" t="str">
        <f>IF(H387="","",IFERROR(INDEX(MOTORISTAS!$AA:$AA,MATCH(H387,MOTORISTAS!$A:$A,0)),"Não cadastrado"))</f>
        <v/>
      </c>
      <c r="N387" s="7" t="str">
        <f>IF(H387="","",IF(COUNTIFS(CONSULTAS!$C$2:$C$2000,H387,CONSULTAS!$E$2:$E$2000,"GR",CONSULTAS!$S$2:$S$2000,"Sim")&gt;0,"Sim","Não"))</f>
        <v/>
      </c>
      <c r="O387" s="7" t="str">
        <f>IF(H387="","",IFERROR(INDEX(CONSULTAS!$L:$L,MATCH(H387&amp;"#GR",CONSULTAS!$T:$T,0)),"—"))</f>
        <v/>
      </c>
      <c r="P387" s="13" t="str">
        <f>IF(H387="","",IFERROR(INDEX(CONSULTAS!$Q:$Q,MATCH(H387&amp;"#GR",CONSULTAS!$T:$T,0)),""))</f>
        <v/>
      </c>
      <c r="Q387" s="7" t="str">
        <f>IF(H387="","",IF(COUNTIFS(CONSULTAS!$C$2:$C$2000,H387,CONSULTAS!$E$2:$E$2000,"Seguradora",CONSULTAS!$S$2:$S$2000,"Sim")&gt;0,"Sim","Não"))</f>
        <v/>
      </c>
      <c r="R387" s="7" t="str">
        <f>IF(H387="","",IFERROR(INDEX(CONSULTAS!$L:$L,MATCH(H387&amp;"#Seguradora",CONSULTAS!$T:$T,0)),"—"))</f>
        <v/>
      </c>
      <c r="S387" s="13" t="str">
        <f>IF(H387="","",IFERROR(INDEX(CONSULTAS!$Q:$Q,MATCH(H387&amp;"#Seguradora",CONSULTAS!$T:$T,0)),""))</f>
        <v/>
      </c>
      <c r="T387" s="10" t="str">
        <f>IF(H387="","",IFERROR(INDEX(CONSULTAS!$N:$N,MATCH(H387&amp;"#GR",CONSULTAS!$T:$T,0)),""))</f>
        <v/>
      </c>
      <c r="U387" s="7" t="str">
        <f>IF(K387="","N/A",IF(AND(COUNTIFS(CONSULTAS!$C$2:$C$2000,K387,CONSULTAS!$E$2:$E$2000,"GR",CONSULTAS!$S$2:$S$2000,"Sim")&gt;0,COUNTIFS(CONSULTAS!$C$2:$C$2000,K387,CONSULTAS!$E$2:$E$2000,"Seguradora",CONSULTAS!$S$2:$S$2000,"Sim")&gt;0),"Sim","Não"))</f>
        <v>N/A</v>
      </c>
      <c r="V387" s="7" t="str">
        <f>IF(C387="","",IFERROR(INDEX(VEICULOS!$X:$X,MATCH(C387,VEICULOS!$A:$A,0)),"Não"))</f>
        <v/>
      </c>
      <c r="W387" s="7"/>
      <c r="X387" s="7"/>
      <c r="Y387" s="7"/>
      <c r="Z387" s="10"/>
      <c r="AA387" s="7"/>
      <c r="AB387" s="10" t="str">
        <f t="shared" si="102"/>
        <v/>
      </c>
      <c r="AC387" s="7">
        <f>IF(OR(Y387="",AB387=""),0,SUMPRODUCT((PGR_REGRAS!$C$2:$C$61=Y387)*(PGR_REGRAS!$D$2:$D$61&lt;=AB387)*(PGR_REGRAS!$E$2:$E$61&gt;=AB387)*(PGR_REGRAS!$C$2:$C$61&lt;&gt;"")*ROW(PGR_REGRAS!$C$2:$C$61)))</f>
        <v>0</v>
      </c>
      <c r="AD387" s="7" t="str">
        <f>IF(AC387=0,IF(Y387="","","Sem regra - consultar seguradora"),INDEX(PGR_REGRAS!$A:$A,AC387))</f>
        <v/>
      </c>
      <c r="AE387" s="7" t="str">
        <f>IF(AC387=0,"",INDEX(PGR_REGRAS!$T:$T,AC387))</f>
        <v/>
      </c>
      <c r="AF387" s="7" t="str">
        <f>IF(AC387=0,"",INDEX(PGR_REGRAS!$I:$I,AC387))</f>
        <v/>
      </c>
      <c r="AG387" s="7" t="str">
        <f>IF(AC387=0,"",INDEX(PGR_REGRAS!$K:$K,AC387))</f>
        <v/>
      </c>
      <c r="AH387" s="7" t="str">
        <f t="shared" si="103"/>
        <v/>
      </c>
      <c r="AI387" s="7"/>
      <c r="AJ387" s="7"/>
      <c r="AK387" s="7"/>
      <c r="AL387" s="7"/>
      <c r="AM387" s="7"/>
      <c r="AN387" s="7"/>
      <c r="AO387" s="13"/>
      <c r="AP387" s="12"/>
      <c r="AQ387" s="12"/>
      <c r="AR387" s="7" t="str">
        <f>IF(C387="","",IFERROR(INDEX(RASTREADORES!$F:$F,MATCH(C387&amp;"#Principal",RASTREADORES!$Y:$Y,0))&amp;" ("&amp;INDEX(RASTREADORES!$G:$G,MATCH(C387&amp;"#Principal",RASTREADORES!$Y:$Y,0))&amp;")","Sem rastreador principal"))</f>
        <v/>
      </c>
      <c r="AS387" s="7" t="str">
        <f>IF(C387="","",IFERROR(INDEX(RASTREADORES!$H:$H,MATCH(C387&amp;"#Principal",RASTREADORES!$Y:$Y,0)),"—"))</f>
        <v/>
      </c>
      <c r="AT387" s="7" t="str">
        <f>IF(C387="","",IFERROR(INDEX(RASTREADORES!$A:$A,MATCH(C387&amp;"#Redundante",RASTREADORES!$Y:$Y,0)),IFERROR(INDEX(RASTREADORES!$A:$A,MATCH(C387&amp;"#Isca retornável",RASTREADORES!$Y:$Y,0)),IFERROR(INDEX(RASTREADORES!$A:$A,MATCH(C387&amp;"#Isca descartável",RASTREADORES!$Y:$Y,0)),"Nenhum"))))</f>
        <v/>
      </c>
      <c r="AU387" s="7" t="str">
        <f>IF(C387="","",IFERROR(INDEX(RASTREADORES!$L:$L,MATCH(C387&amp;"#Principal",RASTREADORES!$Y:$Y,0)),""))</f>
        <v/>
      </c>
      <c r="AV387" s="7" t="str">
        <f>IF(C387="","",IF(COUNTIFS(ESPELHAMENTOS!$B$2:$B$2000,C387,ESPELHAMENTOS!$O$2:$O$2000,"Sim")&gt;0,"Sim","Não"))</f>
        <v/>
      </c>
      <c r="AW387" s="7" t="str">
        <f>IF(C387="","",COUNTIFS(ESPELHAMENTOS!$B$2:$B$2000,C387,ESPELHAMENTOS!$O$2:$O$2000,"Sim"))</f>
        <v/>
      </c>
      <c r="AX387" s="7" t="str">
        <f>IF(C387="","",IF(COUNTIFS(ESPELHAMENTOS!$B$2:$B$2000,C387,ESPELHAMENTOS!$O$2:$O$2000,"Sim",ESPELHAMENTOS!$E$2:$E$2000,"GR transportadora")&gt;0,"Sim","Não"))</f>
        <v/>
      </c>
      <c r="AY387" s="7" t="str">
        <f>IF(OR(AQ387="",C387=""),"",IFERROR(ROUND((AQ387-SUMPRODUCT(MIN((ESPELHAMENTOS!$C$2:$C$2000=A387)*ESPELHAMENTOS!$H$2:$H$2000+(ESPELHAMENTOS!$C$2:$C$2000&lt;&gt;A387)*99999)))*24,1),""))</f>
        <v/>
      </c>
      <c r="AZ387" s="7" t="str">
        <f ca="1">IF(C387="","",IF(COUNTIFS(CHECKLISTS!$B$2:$B$2000,C387,CHECKLISTS!$AH$2:$AH$2000,"Válido",CHECKLISTS!$AG$2:$AG$2000,"&gt;="&amp;INT(IF(AO387="",TODAY(),AO387)))+COUNTIFS(CHECKLISTS!$B$2:$B$2000,C387,CHECKLISTS!$AH$2:$AH$2000,"Vence &lt;=7d",CHECKLISTS!$AG$2:$AG$2000,"&gt;="&amp;INT(IF(AO387="",TODAY(),AO387)))&gt;0,"Sim","Não"))</f>
        <v/>
      </c>
      <c r="BA387" s="13" t="str">
        <f>IF(C387="","",IF(COUNTIFS(CHECKLISTS!$B$2:$B$2000,C387,CHECKLISTS!$AF$2:$AF$2000,"Aprovado")=0,"",SUMPRODUCT(MAX((CHECKLISTS!$B$2:$B$2000=C387)*CHECKLISTS!$AG$2:$AG$2000))))</f>
        <v/>
      </c>
      <c r="BB387" s="7" t="str">
        <f>IF(A387="","",IF(COUNTIFS(SMP!$B$2:$B$2000,A387,SMP!$I$2:$I$2000,"Liberada")+COUNTIFS(SMP!$B$2:$B$2000,A387,SMP!$I$2:$I$2000,"Em andamento")+COUNTIFS(SMP!$B$2:$B$2000,A387,SMP!$I$2:$I$2000,"Finalizada")&gt;0,"Sim","Não"))</f>
        <v/>
      </c>
      <c r="BC387" s="7" t="str">
        <f>IF(A387="","",IFERROR(INDEX(SMP!$A:$A,MATCH(A387,SMP!$B:$B,0)),"—"))</f>
        <v/>
      </c>
      <c r="BD387" s="7" t="str">
        <f>IF(A387="","",IFERROR(INDEX(SMP!$I:$I,MATCH(A387,SMP!$B:$B,0)),"Não aberta"))</f>
        <v/>
      </c>
      <c r="BE387" s="7" t="str">
        <f>IF(A387="","",IFERROR(INDEX(SMP!$D:$D,MATCH(A387,SMP!$B:$B,0)),""))</f>
        <v/>
      </c>
      <c r="BF387" s="7" t="str">
        <f>IF(A387="","",IF(COUNTIFS(AVERBACOES!$B$2:$B$2000,A387,AVERBACOES!$Q$2:$Q$2000,"Averbado completo")+COUNTIFS(AVERBACOES!$B$2:$B$2000,A387,AVERBACOES!$Q$2:$Q$2000,"Averbado CRT")+COUNTIFS(AVERBACOES!$B$2:$B$2000,A387,AVERBACOES!$Q$2:$Q$2000,"Averbado CT-e")+COUNTIFS(AVERBACOES!$B$2:$B$2000,A387,AVERBACOES!$Q$2:$Q$2000,"Averbado MDF-e")+COUNTIFS(AVERBACOES!$B$2:$B$2000,A387,AVERBACOES!$Q$2:$Q$2000,"Averbado pelo embarcador")&gt;0,"Sim","Não"))</f>
        <v/>
      </c>
      <c r="BG387" s="7" t="str">
        <f>IF(A387="","",IFERROR(INDEX(AVERBACOES!$L:$L,MATCH(A387,AVERBACOES!$B:$B,0)),"—"))</f>
        <v/>
      </c>
      <c r="BH387" s="7"/>
      <c r="BI387" s="7"/>
      <c r="BJ387" s="7"/>
      <c r="BK387" s="7"/>
      <c r="BL387" s="7"/>
      <c r="BM387" s="7">
        <f t="shared" si="104"/>
        <v>0</v>
      </c>
      <c r="BN387" s="7" t="str">
        <f t="shared" si="105"/>
        <v/>
      </c>
      <c r="BO387" s="7" t="str">
        <f t="shared" si="106"/>
        <v/>
      </c>
      <c r="BP387" s="7" t="str">
        <f t="shared" si="107"/>
        <v/>
      </c>
      <c r="BQ387" s="7" t="str">
        <f t="shared" si="108"/>
        <v/>
      </c>
      <c r="BR387" s="12"/>
      <c r="BS387" s="7" t="str">
        <f t="shared" si="109"/>
        <v/>
      </c>
      <c r="BT387" s="7" t="str">
        <f>IF(C387="","",IF(BV387=0,"Sem posição registrada",IFERROR(INDEX(POSICOES!$E:$E,MATCH(C387&amp;"#"&amp;ROUND(BV387*1440,0),POSICOES!$R:$R,0)),"?")))</f>
        <v/>
      </c>
      <c r="BU387" s="7" t="str">
        <f>IF(OR(C387="",BV387=0),"",IFERROR(INDEX(POSICOES!$F:$F,MATCH(C387&amp;"#"&amp;ROUND(BV387*1440,0),POSICOES!$R:$R,0))&amp;"/"&amp;INDEX(POSICOES!$G:$G,MATCH(C387&amp;"#"&amp;ROUND(BV387*1440,0),POSICOES!$R:$R,0))&amp;" - "&amp;INDEX(POSICOES!$H:$H,MATCH(C387&amp;"#"&amp;ROUND(BV387*1440,0),POSICOES!$R:$R,0)),""))</f>
        <v/>
      </c>
      <c r="BV387" s="14">
        <f>IF(C387="",0,SUMPRODUCT(MAX((POSICOES!$C$2:$C$3000=C387)*POSICOES!$B$2:$B$3000)))</f>
        <v>0</v>
      </c>
      <c r="BW387" s="7" t="str">
        <f t="shared" ca="1" si="110"/>
        <v/>
      </c>
      <c r="BX387" s="7" t="str">
        <f t="shared" ca="1" si="111"/>
        <v/>
      </c>
      <c r="BY387" s="12"/>
      <c r="BZ387" s="12"/>
      <c r="CA387" s="7" t="str">
        <f>IF(A387="","",IF(COUNTIFS(FRONTEIRA!$B$2:$B$2000,A387,FRONTEIRA!$AA$2:$AA$2000,"Sim")=0,"",ROUND(SUMIFS(FRONTEIRA!$Y$2:$Y$2000,FRONTEIRA!$B$2:$B$2000,A387,FRONTEIRA!$AA$2:$AA$2000,"Sim"),1)))</f>
        <v/>
      </c>
      <c r="CB387" s="7" t="str">
        <f>IF(A387="","",IFERROR(INDEX(FRONTEIRA!$L:$L,MATCH(A387,FRONTEIRA!$B:$B,0)),""))</f>
        <v/>
      </c>
      <c r="CC387" s="7" t="str">
        <f>IF(A387="","",IF(COUNTIFS(OCORRENCIAS!$B$2:$B$2000,A387,OCORRENCIAS!$Z$2:$Z$2000,"Sim")&gt;0,"Sim","Não"))</f>
        <v/>
      </c>
      <c r="CD387" s="7" t="str">
        <f t="shared" si="112"/>
        <v/>
      </c>
      <c r="CE387" s="7"/>
      <c r="CF387" s="7" t="str">
        <f t="shared" ca="1" si="113"/>
        <v xml:space="preserve">Motorista GR; Motorista seguradora; Veículo GR; Checklist; Espelhamento; SMP; Averbação; </v>
      </c>
      <c r="CG387" s="7" t="str">
        <f t="shared" si="114"/>
        <v/>
      </c>
      <c r="CH387" s="7" t="str">
        <f t="shared" si="115"/>
        <v/>
      </c>
      <c r="CI387" s="7" t="str">
        <f t="shared" si="116"/>
        <v>Não</v>
      </c>
      <c r="CJ387" s="7" t="str">
        <f t="shared" si="117"/>
        <v/>
      </c>
      <c r="CK387" s="7"/>
      <c r="CL387" s="7"/>
      <c r="CM387" s="7"/>
      <c r="CN387" s="12"/>
      <c r="CO387" s="7"/>
      <c r="CP387" s="7" t="str">
        <f t="shared" ca="1" si="118"/>
        <v/>
      </c>
    </row>
    <row r="388" spans="1:94" x14ac:dyDescent="0.25">
      <c r="A388" s="7"/>
      <c r="B388" s="12"/>
      <c r="C388" s="7"/>
      <c r="D388" s="7"/>
      <c r="E388" s="7"/>
      <c r="F388" s="7" t="str">
        <f>IF(C388="","",IFERROR(INDEX(VEICULOS!$C:$C,MATCH(C388,VEICULOS!$A:$A,0)),"?")&amp;IF(D388="",""," + "&amp;IFERROR(INDEX(VEICULOS!$C:$C,MATCH(D388,VEICULOS!$A:$A,0)),"?"))&amp;IF(E388="",""," + "&amp;IFERROR(INDEX(VEICULOS!$C:$C,MATCH(E388,VEICULOS!$A:$A,0)),"?")))</f>
        <v/>
      </c>
      <c r="G388" s="7" t="str">
        <f>IF(C388="","",IFERROR(INDEX(VEICULOS!$I:$I,MATCH(C388,VEICULOS!$A:$A,0)),"Não cadastrado"))</f>
        <v/>
      </c>
      <c r="H388" s="7"/>
      <c r="I388" s="7" t="str">
        <f>IF(H388="","",IFERROR(INDEX(MOTORISTAS!$B:$B,MATCH(H388,MOTORISTAS!$A:$A,0)),"Não cadastrado"))</f>
        <v/>
      </c>
      <c r="J388" s="7"/>
      <c r="K388" s="7"/>
      <c r="L388" s="7" t="str">
        <f>IF(K388="","",IFERROR(INDEX(MOTORISTAS!$B:$B,MATCH(K388,MOTORISTAS!$A:$A,0)),"Não cadastrado"))</f>
        <v/>
      </c>
      <c r="M388" s="7" t="str">
        <f>IF(H388="","",IFERROR(INDEX(MOTORISTAS!$AA:$AA,MATCH(H388,MOTORISTAS!$A:$A,0)),"Não cadastrado"))</f>
        <v/>
      </c>
      <c r="N388" s="7" t="str">
        <f>IF(H388="","",IF(COUNTIFS(CONSULTAS!$C$2:$C$2000,H388,CONSULTAS!$E$2:$E$2000,"GR",CONSULTAS!$S$2:$S$2000,"Sim")&gt;0,"Sim","Não"))</f>
        <v/>
      </c>
      <c r="O388" s="7" t="str">
        <f>IF(H388="","",IFERROR(INDEX(CONSULTAS!$L:$L,MATCH(H388&amp;"#GR",CONSULTAS!$T:$T,0)),"—"))</f>
        <v/>
      </c>
      <c r="P388" s="13" t="str">
        <f>IF(H388="","",IFERROR(INDEX(CONSULTAS!$Q:$Q,MATCH(H388&amp;"#GR",CONSULTAS!$T:$T,0)),""))</f>
        <v/>
      </c>
      <c r="Q388" s="7" t="str">
        <f>IF(H388="","",IF(COUNTIFS(CONSULTAS!$C$2:$C$2000,H388,CONSULTAS!$E$2:$E$2000,"Seguradora",CONSULTAS!$S$2:$S$2000,"Sim")&gt;0,"Sim","Não"))</f>
        <v/>
      </c>
      <c r="R388" s="7" t="str">
        <f>IF(H388="","",IFERROR(INDEX(CONSULTAS!$L:$L,MATCH(H388&amp;"#Seguradora",CONSULTAS!$T:$T,0)),"—"))</f>
        <v/>
      </c>
      <c r="S388" s="13" t="str">
        <f>IF(H388="","",IFERROR(INDEX(CONSULTAS!$Q:$Q,MATCH(H388&amp;"#Seguradora",CONSULTAS!$T:$T,0)),""))</f>
        <v/>
      </c>
      <c r="T388" s="10" t="str">
        <f>IF(H388="","",IFERROR(INDEX(CONSULTAS!$N:$N,MATCH(H388&amp;"#GR",CONSULTAS!$T:$T,0)),""))</f>
        <v/>
      </c>
      <c r="U388" s="7" t="str">
        <f>IF(K388="","N/A",IF(AND(COUNTIFS(CONSULTAS!$C$2:$C$2000,K388,CONSULTAS!$E$2:$E$2000,"GR",CONSULTAS!$S$2:$S$2000,"Sim")&gt;0,COUNTIFS(CONSULTAS!$C$2:$C$2000,K388,CONSULTAS!$E$2:$E$2000,"Seguradora",CONSULTAS!$S$2:$S$2000,"Sim")&gt;0),"Sim","Não"))</f>
        <v>N/A</v>
      </c>
      <c r="V388" s="7" t="str">
        <f>IF(C388="","",IFERROR(INDEX(VEICULOS!$X:$X,MATCH(C388,VEICULOS!$A:$A,0)),"Não"))</f>
        <v/>
      </c>
      <c r="W388" s="7"/>
      <c r="X388" s="7"/>
      <c r="Y388" s="7"/>
      <c r="Z388" s="10"/>
      <c r="AA388" s="7"/>
      <c r="AB388" s="10" t="str">
        <f t="shared" si="102"/>
        <v/>
      </c>
      <c r="AC388" s="7">
        <f>IF(OR(Y388="",AB388=""),0,SUMPRODUCT((PGR_REGRAS!$C$2:$C$61=Y388)*(PGR_REGRAS!$D$2:$D$61&lt;=AB388)*(PGR_REGRAS!$E$2:$E$61&gt;=AB388)*(PGR_REGRAS!$C$2:$C$61&lt;&gt;"")*ROW(PGR_REGRAS!$C$2:$C$61)))</f>
        <v>0</v>
      </c>
      <c r="AD388" s="7" t="str">
        <f>IF(AC388=0,IF(Y388="","","Sem regra - consultar seguradora"),INDEX(PGR_REGRAS!$A:$A,AC388))</f>
        <v/>
      </c>
      <c r="AE388" s="7" t="str">
        <f>IF(AC388=0,"",INDEX(PGR_REGRAS!$T:$T,AC388))</f>
        <v/>
      </c>
      <c r="AF388" s="7" t="str">
        <f>IF(AC388=0,"",INDEX(PGR_REGRAS!$I:$I,AC388))</f>
        <v/>
      </c>
      <c r="AG388" s="7" t="str">
        <f>IF(AC388=0,"",INDEX(PGR_REGRAS!$K:$K,AC388))</f>
        <v/>
      </c>
      <c r="AH388" s="7" t="str">
        <f t="shared" si="103"/>
        <v/>
      </c>
      <c r="AI388" s="7"/>
      <c r="AJ388" s="7"/>
      <c r="AK388" s="7"/>
      <c r="AL388" s="7"/>
      <c r="AM388" s="7"/>
      <c r="AN388" s="7"/>
      <c r="AO388" s="13"/>
      <c r="AP388" s="12"/>
      <c r="AQ388" s="12"/>
      <c r="AR388" s="7" t="str">
        <f>IF(C388="","",IFERROR(INDEX(RASTREADORES!$F:$F,MATCH(C388&amp;"#Principal",RASTREADORES!$Y:$Y,0))&amp;" ("&amp;INDEX(RASTREADORES!$G:$G,MATCH(C388&amp;"#Principal",RASTREADORES!$Y:$Y,0))&amp;")","Sem rastreador principal"))</f>
        <v/>
      </c>
      <c r="AS388" s="7" t="str">
        <f>IF(C388="","",IFERROR(INDEX(RASTREADORES!$H:$H,MATCH(C388&amp;"#Principal",RASTREADORES!$Y:$Y,0)),"—"))</f>
        <v/>
      </c>
      <c r="AT388" s="7" t="str">
        <f>IF(C388="","",IFERROR(INDEX(RASTREADORES!$A:$A,MATCH(C388&amp;"#Redundante",RASTREADORES!$Y:$Y,0)),IFERROR(INDEX(RASTREADORES!$A:$A,MATCH(C388&amp;"#Isca retornável",RASTREADORES!$Y:$Y,0)),IFERROR(INDEX(RASTREADORES!$A:$A,MATCH(C388&amp;"#Isca descartável",RASTREADORES!$Y:$Y,0)),"Nenhum"))))</f>
        <v/>
      </c>
      <c r="AU388" s="7" t="str">
        <f>IF(C388="","",IFERROR(INDEX(RASTREADORES!$L:$L,MATCH(C388&amp;"#Principal",RASTREADORES!$Y:$Y,0)),""))</f>
        <v/>
      </c>
      <c r="AV388" s="7" t="str">
        <f>IF(C388="","",IF(COUNTIFS(ESPELHAMENTOS!$B$2:$B$2000,C388,ESPELHAMENTOS!$O$2:$O$2000,"Sim")&gt;0,"Sim","Não"))</f>
        <v/>
      </c>
      <c r="AW388" s="7" t="str">
        <f>IF(C388="","",COUNTIFS(ESPELHAMENTOS!$B$2:$B$2000,C388,ESPELHAMENTOS!$O$2:$O$2000,"Sim"))</f>
        <v/>
      </c>
      <c r="AX388" s="7" t="str">
        <f>IF(C388="","",IF(COUNTIFS(ESPELHAMENTOS!$B$2:$B$2000,C388,ESPELHAMENTOS!$O$2:$O$2000,"Sim",ESPELHAMENTOS!$E$2:$E$2000,"GR transportadora")&gt;0,"Sim","Não"))</f>
        <v/>
      </c>
      <c r="AY388" s="7" t="str">
        <f>IF(OR(AQ388="",C388=""),"",IFERROR(ROUND((AQ388-SUMPRODUCT(MIN((ESPELHAMENTOS!$C$2:$C$2000=A388)*ESPELHAMENTOS!$H$2:$H$2000+(ESPELHAMENTOS!$C$2:$C$2000&lt;&gt;A388)*99999)))*24,1),""))</f>
        <v/>
      </c>
      <c r="AZ388" s="7" t="str">
        <f ca="1">IF(C388="","",IF(COUNTIFS(CHECKLISTS!$B$2:$B$2000,C388,CHECKLISTS!$AH$2:$AH$2000,"Válido",CHECKLISTS!$AG$2:$AG$2000,"&gt;="&amp;INT(IF(AO388="",TODAY(),AO388)))+COUNTIFS(CHECKLISTS!$B$2:$B$2000,C388,CHECKLISTS!$AH$2:$AH$2000,"Vence &lt;=7d",CHECKLISTS!$AG$2:$AG$2000,"&gt;="&amp;INT(IF(AO388="",TODAY(),AO388)))&gt;0,"Sim","Não"))</f>
        <v/>
      </c>
      <c r="BA388" s="13" t="str">
        <f>IF(C388="","",IF(COUNTIFS(CHECKLISTS!$B$2:$B$2000,C388,CHECKLISTS!$AF$2:$AF$2000,"Aprovado")=0,"",SUMPRODUCT(MAX((CHECKLISTS!$B$2:$B$2000=C388)*CHECKLISTS!$AG$2:$AG$2000))))</f>
        <v/>
      </c>
      <c r="BB388" s="7" t="str">
        <f>IF(A388="","",IF(COUNTIFS(SMP!$B$2:$B$2000,A388,SMP!$I$2:$I$2000,"Liberada")+COUNTIFS(SMP!$B$2:$B$2000,A388,SMP!$I$2:$I$2000,"Em andamento")+COUNTIFS(SMP!$B$2:$B$2000,A388,SMP!$I$2:$I$2000,"Finalizada")&gt;0,"Sim","Não"))</f>
        <v/>
      </c>
      <c r="BC388" s="7" t="str">
        <f>IF(A388="","",IFERROR(INDEX(SMP!$A:$A,MATCH(A388,SMP!$B:$B,0)),"—"))</f>
        <v/>
      </c>
      <c r="BD388" s="7" t="str">
        <f>IF(A388="","",IFERROR(INDEX(SMP!$I:$I,MATCH(A388,SMP!$B:$B,0)),"Não aberta"))</f>
        <v/>
      </c>
      <c r="BE388" s="7" t="str">
        <f>IF(A388="","",IFERROR(INDEX(SMP!$D:$D,MATCH(A388,SMP!$B:$B,0)),""))</f>
        <v/>
      </c>
      <c r="BF388" s="7" t="str">
        <f>IF(A388="","",IF(COUNTIFS(AVERBACOES!$B$2:$B$2000,A388,AVERBACOES!$Q$2:$Q$2000,"Averbado completo")+COUNTIFS(AVERBACOES!$B$2:$B$2000,A388,AVERBACOES!$Q$2:$Q$2000,"Averbado CRT")+COUNTIFS(AVERBACOES!$B$2:$B$2000,A388,AVERBACOES!$Q$2:$Q$2000,"Averbado CT-e")+COUNTIFS(AVERBACOES!$B$2:$B$2000,A388,AVERBACOES!$Q$2:$Q$2000,"Averbado MDF-e")+COUNTIFS(AVERBACOES!$B$2:$B$2000,A388,AVERBACOES!$Q$2:$Q$2000,"Averbado pelo embarcador")&gt;0,"Sim","Não"))</f>
        <v/>
      </c>
      <c r="BG388" s="7" t="str">
        <f>IF(A388="","",IFERROR(INDEX(AVERBACOES!$L:$L,MATCH(A388,AVERBACOES!$B:$B,0)),"—"))</f>
        <v/>
      </c>
      <c r="BH388" s="7"/>
      <c r="BI388" s="7"/>
      <c r="BJ388" s="7"/>
      <c r="BK388" s="7"/>
      <c r="BL388" s="7"/>
      <c r="BM388" s="7">
        <f t="shared" si="104"/>
        <v>0</v>
      </c>
      <c r="BN388" s="7" t="str">
        <f t="shared" si="105"/>
        <v/>
      </c>
      <c r="BO388" s="7" t="str">
        <f t="shared" si="106"/>
        <v/>
      </c>
      <c r="BP388" s="7" t="str">
        <f t="shared" si="107"/>
        <v/>
      </c>
      <c r="BQ388" s="7" t="str">
        <f t="shared" si="108"/>
        <v/>
      </c>
      <c r="BR388" s="12"/>
      <c r="BS388" s="7" t="str">
        <f t="shared" si="109"/>
        <v/>
      </c>
      <c r="BT388" s="7" t="str">
        <f>IF(C388="","",IF(BV388=0,"Sem posição registrada",IFERROR(INDEX(POSICOES!$E:$E,MATCH(C388&amp;"#"&amp;ROUND(BV388*1440,0),POSICOES!$R:$R,0)),"?")))</f>
        <v/>
      </c>
      <c r="BU388" s="7" t="str">
        <f>IF(OR(C388="",BV388=0),"",IFERROR(INDEX(POSICOES!$F:$F,MATCH(C388&amp;"#"&amp;ROUND(BV388*1440,0),POSICOES!$R:$R,0))&amp;"/"&amp;INDEX(POSICOES!$G:$G,MATCH(C388&amp;"#"&amp;ROUND(BV388*1440,0),POSICOES!$R:$R,0))&amp;" - "&amp;INDEX(POSICOES!$H:$H,MATCH(C388&amp;"#"&amp;ROUND(BV388*1440,0),POSICOES!$R:$R,0)),""))</f>
        <v/>
      </c>
      <c r="BV388" s="14">
        <f>IF(C388="",0,SUMPRODUCT(MAX((POSICOES!$C$2:$C$3000=C388)*POSICOES!$B$2:$B$3000)))</f>
        <v>0</v>
      </c>
      <c r="BW388" s="7" t="str">
        <f t="shared" ca="1" si="110"/>
        <v/>
      </c>
      <c r="BX388" s="7" t="str">
        <f t="shared" ca="1" si="111"/>
        <v/>
      </c>
      <c r="BY388" s="12"/>
      <c r="BZ388" s="12"/>
      <c r="CA388" s="7" t="str">
        <f>IF(A388="","",IF(COUNTIFS(FRONTEIRA!$B$2:$B$2000,A388,FRONTEIRA!$AA$2:$AA$2000,"Sim")=0,"",ROUND(SUMIFS(FRONTEIRA!$Y$2:$Y$2000,FRONTEIRA!$B$2:$B$2000,A388,FRONTEIRA!$AA$2:$AA$2000,"Sim"),1)))</f>
        <v/>
      </c>
      <c r="CB388" s="7" t="str">
        <f>IF(A388="","",IFERROR(INDEX(FRONTEIRA!$L:$L,MATCH(A388,FRONTEIRA!$B:$B,0)),""))</f>
        <v/>
      </c>
      <c r="CC388" s="7" t="str">
        <f>IF(A388="","",IF(COUNTIFS(OCORRENCIAS!$B$2:$B$2000,A388,OCORRENCIAS!$Z$2:$Z$2000,"Sim")&gt;0,"Sim","Não"))</f>
        <v/>
      </c>
      <c r="CD388" s="7" t="str">
        <f t="shared" si="112"/>
        <v/>
      </c>
      <c r="CE388" s="7"/>
      <c r="CF388" s="7" t="str">
        <f t="shared" ca="1" si="113"/>
        <v xml:space="preserve">Motorista GR; Motorista seguradora; Veículo GR; Checklist; Espelhamento; SMP; Averbação; </v>
      </c>
      <c r="CG388" s="7" t="str">
        <f t="shared" si="114"/>
        <v/>
      </c>
      <c r="CH388" s="7" t="str">
        <f t="shared" si="115"/>
        <v/>
      </c>
      <c r="CI388" s="7" t="str">
        <f t="shared" si="116"/>
        <v>Não</v>
      </c>
      <c r="CJ388" s="7" t="str">
        <f t="shared" si="117"/>
        <v/>
      </c>
      <c r="CK388" s="7"/>
      <c r="CL388" s="7"/>
      <c r="CM388" s="7"/>
      <c r="CN388" s="12"/>
      <c r="CO388" s="7"/>
      <c r="CP388" s="7" t="str">
        <f t="shared" ca="1" si="118"/>
        <v/>
      </c>
    </row>
    <row r="389" spans="1:94" x14ac:dyDescent="0.25">
      <c r="A389" s="7"/>
      <c r="B389" s="12"/>
      <c r="C389" s="7"/>
      <c r="D389" s="7"/>
      <c r="E389" s="7"/>
      <c r="F389" s="7" t="str">
        <f>IF(C389="","",IFERROR(INDEX(VEICULOS!$C:$C,MATCH(C389,VEICULOS!$A:$A,0)),"?")&amp;IF(D389="",""," + "&amp;IFERROR(INDEX(VEICULOS!$C:$C,MATCH(D389,VEICULOS!$A:$A,0)),"?"))&amp;IF(E389="",""," + "&amp;IFERROR(INDEX(VEICULOS!$C:$C,MATCH(E389,VEICULOS!$A:$A,0)),"?")))</f>
        <v/>
      </c>
      <c r="G389" s="7" t="str">
        <f>IF(C389="","",IFERROR(INDEX(VEICULOS!$I:$I,MATCH(C389,VEICULOS!$A:$A,0)),"Não cadastrado"))</f>
        <v/>
      </c>
      <c r="H389" s="7"/>
      <c r="I389" s="7" t="str">
        <f>IF(H389="","",IFERROR(INDEX(MOTORISTAS!$B:$B,MATCH(H389,MOTORISTAS!$A:$A,0)),"Não cadastrado"))</f>
        <v/>
      </c>
      <c r="J389" s="7"/>
      <c r="K389" s="7"/>
      <c r="L389" s="7" t="str">
        <f>IF(K389="","",IFERROR(INDEX(MOTORISTAS!$B:$B,MATCH(K389,MOTORISTAS!$A:$A,0)),"Não cadastrado"))</f>
        <v/>
      </c>
      <c r="M389" s="7" t="str">
        <f>IF(H389="","",IFERROR(INDEX(MOTORISTAS!$AA:$AA,MATCH(H389,MOTORISTAS!$A:$A,0)),"Não cadastrado"))</f>
        <v/>
      </c>
      <c r="N389" s="7" t="str">
        <f>IF(H389="","",IF(COUNTIFS(CONSULTAS!$C$2:$C$2000,H389,CONSULTAS!$E$2:$E$2000,"GR",CONSULTAS!$S$2:$S$2000,"Sim")&gt;0,"Sim","Não"))</f>
        <v/>
      </c>
      <c r="O389" s="7" t="str">
        <f>IF(H389="","",IFERROR(INDEX(CONSULTAS!$L:$L,MATCH(H389&amp;"#GR",CONSULTAS!$T:$T,0)),"—"))</f>
        <v/>
      </c>
      <c r="P389" s="13" t="str">
        <f>IF(H389="","",IFERROR(INDEX(CONSULTAS!$Q:$Q,MATCH(H389&amp;"#GR",CONSULTAS!$T:$T,0)),""))</f>
        <v/>
      </c>
      <c r="Q389" s="7" t="str">
        <f>IF(H389="","",IF(COUNTIFS(CONSULTAS!$C$2:$C$2000,H389,CONSULTAS!$E$2:$E$2000,"Seguradora",CONSULTAS!$S$2:$S$2000,"Sim")&gt;0,"Sim","Não"))</f>
        <v/>
      </c>
      <c r="R389" s="7" t="str">
        <f>IF(H389="","",IFERROR(INDEX(CONSULTAS!$L:$L,MATCH(H389&amp;"#Seguradora",CONSULTAS!$T:$T,0)),"—"))</f>
        <v/>
      </c>
      <c r="S389" s="13" t="str">
        <f>IF(H389="","",IFERROR(INDEX(CONSULTAS!$Q:$Q,MATCH(H389&amp;"#Seguradora",CONSULTAS!$T:$T,0)),""))</f>
        <v/>
      </c>
      <c r="T389" s="10" t="str">
        <f>IF(H389="","",IFERROR(INDEX(CONSULTAS!$N:$N,MATCH(H389&amp;"#GR",CONSULTAS!$T:$T,0)),""))</f>
        <v/>
      </c>
      <c r="U389" s="7" t="str">
        <f>IF(K389="","N/A",IF(AND(COUNTIFS(CONSULTAS!$C$2:$C$2000,K389,CONSULTAS!$E$2:$E$2000,"GR",CONSULTAS!$S$2:$S$2000,"Sim")&gt;0,COUNTIFS(CONSULTAS!$C$2:$C$2000,K389,CONSULTAS!$E$2:$E$2000,"Seguradora",CONSULTAS!$S$2:$S$2000,"Sim")&gt;0),"Sim","Não"))</f>
        <v>N/A</v>
      </c>
      <c r="V389" s="7" t="str">
        <f>IF(C389="","",IFERROR(INDEX(VEICULOS!$X:$X,MATCH(C389,VEICULOS!$A:$A,0)),"Não"))</f>
        <v/>
      </c>
      <c r="W389" s="7"/>
      <c r="X389" s="7"/>
      <c r="Y389" s="7"/>
      <c r="Z389" s="10"/>
      <c r="AA389" s="7"/>
      <c r="AB389" s="10" t="str">
        <f t="shared" si="102"/>
        <v/>
      </c>
      <c r="AC389" s="7">
        <f>IF(OR(Y389="",AB389=""),0,SUMPRODUCT((PGR_REGRAS!$C$2:$C$61=Y389)*(PGR_REGRAS!$D$2:$D$61&lt;=AB389)*(PGR_REGRAS!$E$2:$E$61&gt;=AB389)*(PGR_REGRAS!$C$2:$C$61&lt;&gt;"")*ROW(PGR_REGRAS!$C$2:$C$61)))</f>
        <v>0</v>
      </c>
      <c r="AD389" s="7" t="str">
        <f>IF(AC389=0,IF(Y389="","","Sem regra - consultar seguradora"),INDEX(PGR_REGRAS!$A:$A,AC389))</f>
        <v/>
      </c>
      <c r="AE389" s="7" t="str">
        <f>IF(AC389=0,"",INDEX(PGR_REGRAS!$T:$T,AC389))</f>
        <v/>
      </c>
      <c r="AF389" s="7" t="str">
        <f>IF(AC389=0,"",INDEX(PGR_REGRAS!$I:$I,AC389))</f>
        <v/>
      </c>
      <c r="AG389" s="7" t="str">
        <f>IF(AC389=0,"",INDEX(PGR_REGRAS!$K:$K,AC389))</f>
        <v/>
      </c>
      <c r="AH389" s="7" t="str">
        <f t="shared" si="103"/>
        <v/>
      </c>
      <c r="AI389" s="7"/>
      <c r="AJ389" s="7"/>
      <c r="AK389" s="7"/>
      <c r="AL389" s="7"/>
      <c r="AM389" s="7"/>
      <c r="AN389" s="7"/>
      <c r="AO389" s="13"/>
      <c r="AP389" s="12"/>
      <c r="AQ389" s="12"/>
      <c r="AR389" s="7" t="str">
        <f>IF(C389="","",IFERROR(INDEX(RASTREADORES!$F:$F,MATCH(C389&amp;"#Principal",RASTREADORES!$Y:$Y,0))&amp;" ("&amp;INDEX(RASTREADORES!$G:$G,MATCH(C389&amp;"#Principal",RASTREADORES!$Y:$Y,0))&amp;")","Sem rastreador principal"))</f>
        <v/>
      </c>
      <c r="AS389" s="7" t="str">
        <f>IF(C389="","",IFERROR(INDEX(RASTREADORES!$H:$H,MATCH(C389&amp;"#Principal",RASTREADORES!$Y:$Y,0)),"—"))</f>
        <v/>
      </c>
      <c r="AT389" s="7" t="str">
        <f>IF(C389="","",IFERROR(INDEX(RASTREADORES!$A:$A,MATCH(C389&amp;"#Redundante",RASTREADORES!$Y:$Y,0)),IFERROR(INDEX(RASTREADORES!$A:$A,MATCH(C389&amp;"#Isca retornável",RASTREADORES!$Y:$Y,0)),IFERROR(INDEX(RASTREADORES!$A:$A,MATCH(C389&amp;"#Isca descartável",RASTREADORES!$Y:$Y,0)),"Nenhum"))))</f>
        <v/>
      </c>
      <c r="AU389" s="7" t="str">
        <f>IF(C389="","",IFERROR(INDEX(RASTREADORES!$L:$L,MATCH(C389&amp;"#Principal",RASTREADORES!$Y:$Y,0)),""))</f>
        <v/>
      </c>
      <c r="AV389" s="7" t="str">
        <f>IF(C389="","",IF(COUNTIFS(ESPELHAMENTOS!$B$2:$B$2000,C389,ESPELHAMENTOS!$O$2:$O$2000,"Sim")&gt;0,"Sim","Não"))</f>
        <v/>
      </c>
      <c r="AW389" s="7" t="str">
        <f>IF(C389="","",COUNTIFS(ESPELHAMENTOS!$B$2:$B$2000,C389,ESPELHAMENTOS!$O$2:$O$2000,"Sim"))</f>
        <v/>
      </c>
      <c r="AX389" s="7" t="str">
        <f>IF(C389="","",IF(COUNTIFS(ESPELHAMENTOS!$B$2:$B$2000,C389,ESPELHAMENTOS!$O$2:$O$2000,"Sim",ESPELHAMENTOS!$E$2:$E$2000,"GR transportadora")&gt;0,"Sim","Não"))</f>
        <v/>
      </c>
      <c r="AY389" s="7" t="str">
        <f>IF(OR(AQ389="",C389=""),"",IFERROR(ROUND((AQ389-SUMPRODUCT(MIN((ESPELHAMENTOS!$C$2:$C$2000=A389)*ESPELHAMENTOS!$H$2:$H$2000+(ESPELHAMENTOS!$C$2:$C$2000&lt;&gt;A389)*99999)))*24,1),""))</f>
        <v/>
      </c>
      <c r="AZ389" s="7" t="str">
        <f ca="1">IF(C389="","",IF(COUNTIFS(CHECKLISTS!$B$2:$B$2000,C389,CHECKLISTS!$AH$2:$AH$2000,"Válido",CHECKLISTS!$AG$2:$AG$2000,"&gt;="&amp;INT(IF(AO389="",TODAY(),AO389)))+COUNTIFS(CHECKLISTS!$B$2:$B$2000,C389,CHECKLISTS!$AH$2:$AH$2000,"Vence &lt;=7d",CHECKLISTS!$AG$2:$AG$2000,"&gt;="&amp;INT(IF(AO389="",TODAY(),AO389)))&gt;0,"Sim","Não"))</f>
        <v/>
      </c>
      <c r="BA389" s="13" t="str">
        <f>IF(C389="","",IF(COUNTIFS(CHECKLISTS!$B$2:$B$2000,C389,CHECKLISTS!$AF$2:$AF$2000,"Aprovado")=0,"",SUMPRODUCT(MAX((CHECKLISTS!$B$2:$B$2000=C389)*CHECKLISTS!$AG$2:$AG$2000))))</f>
        <v/>
      </c>
      <c r="BB389" s="7" t="str">
        <f>IF(A389="","",IF(COUNTIFS(SMP!$B$2:$B$2000,A389,SMP!$I$2:$I$2000,"Liberada")+COUNTIFS(SMP!$B$2:$B$2000,A389,SMP!$I$2:$I$2000,"Em andamento")+COUNTIFS(SMP!$B$2:$B$2000,A389,SMP!$I$2:$I$2000,"Finalizada")&gt;0,"Sim","Não"))</f>
        <v/>
      </c>
      <c r="BC389" s="7" t="str">
        <f>IF(A389="","",IFERROR(INDEX(SMP!$A:$A,MATCH(A389,SMP!$B:$B,0)),"—"))</f>
        <v/>
      </c>
      <c r="BD389" s="7" t="str">
        <f>IF(A389="","",IFERROR(INDEX(SMP!$I:$I,MATCH(A389,SMP!$B:$B,0)),"Não aberta"))</f>
        <v/>
      </c>
      <c r="BE389" s="7" t="str">
        <f>IF(A389="","",IFERROR(INDEX(SMP!$D:$D,MATCH(A389,SMP!$B:$B,0)),""))</f>
        <v/>
      </c>
      <c r="BF389" s="7" t="str">
        <f>IF(A389="","",IF(COUNTIFS(AVERBACOES!$B$2:$B$2000,A389,AVERBACOES!$Q$2:$Q$2000,"Averbado completo")+COUNTIFS(AVERBACOES!$B$2:$B$2000,A389,AVERBACOES!$Q$2:$Q$2000,"Averbado CRT")+COUNTIFS(AVERBACOES!$B$2:$B$2000,A389,AVERBACOES!$Q$2:$Q$2000,"Averbado CT-e")+COUNTIFS(AVERBACOES!$B$2:$B$2000,A389,AVERBACOES!$Q$2:$Q$2000,"Averbado MDF-e")+COUNTIFS(AVERBACOES!$B$2:$B$2000,A389,AVERBACOES!$Q$2:$Q$2000,"Averbado pelo embarcador")&gt;0,"Sim","Não"))</f>
        <v/>
      </c>
      <c r="BG389" s="7" t="str">
        <f>IF(A389="","",IFERROR(INDEX(AVERBACOES!$L:$L,MATCH(A389,AVERBACOES!$B:$B,0)),"—"))</f>
        <v/>
      </c>
      <c r="BH389" s="7"/>
      <c r="BI389" s="7"/>
      <c r="BJ389" s="7"/>
      <c r="BK389" s="7"/>
      <c r="BL389" s="7"/>
      <c r="BM389" s="7">
        <f t="shared" si="104"/>
        <v>0</v>
      </c>
      <c r="BN389" s="7" t="str">
        <f t="shared" si="105"/>
        <v/>
      </c>
      <c r="BO389" s="7" t="str">
        <f t="shared" si="106"/>
        <v/>
      </c>
      <c r="BP389" s="7" t="str">
        <f t="shared" si="107"/>
        <v/>
      </c>
      <c r="BQ389" s="7" t="str">
        <f t="shared" si="108"/>
        <v/>
      </c>
      <c r="BR389" s="12"/>
      <c r="BS389" s="7" t="str">
        <f t="shared" si="109"/>
        <v/>
      </c>
      <c r="BT389" s="7" t="str">
        <f>IF(C389="","",IF(BV389=0,"Sem posição registrada",IFERROR(INDEX(POSICOES!$E:$E,MATCH(C389&amp;"#"&amp;ROUND(BV389*1440,0),POSICOES!$R:$R,0)),"?")))</f>
        <v/>
      </c>
      <c r="BU389" s="7" t="str">
        <f>IF(OR(C389="",BV389=0),"",IFERROR(INDEX(POSICOES!$F:$F,MATCH(C389&amp;"#"&amp;ROUND(BV389*1440,0),POSICOES!$R:$R,0))&amp;"/"&amp;INDEX(POSICOES!$G:$G,MATCH(C389&amp;"#"&amp;ROUND(BV389*1440,0),POSICOES!$R:$R,0))&amp;" - "&amp;INDEX(POSICOES!$H:$H,MATCH(C389&amp;"#"&amp;ROUND(BV389*1440,0),POSICOES!$R:$R,0)),""))</f>
        <v/>
      </c>
      <c r="BV389" s="14">
        <f>IF(C389="",0,SUMPRODUCT(MAX((POSICOES!$C$2:$C$3000=C389)*POSICOES!$B$2:$B$3000)))</f>
        <v>0</v>
      </c>
      <c r="BW389" s="7" t="str">
        <f t="shared" ca="1" si="110"/>
        <v/>
      </c>
      <c r="BX389" s="7" t="str">
        <f t="shared" ca="1" si="111"/>
        <v/>
      </c>
      <c r="BY389" s="12"/>
      <c r="BZ389" s="12"/>
      <c r="CA389" s="7" t="str">
        <f>IF(A389="","",IF(COUNTIFS(FRONTEIRA!$B$2:$B$2000,A389,FRONTEIRA!$AA$2:$AA$2000,"Sim")=0,"",ROUND(SUMIFS(FRONTEIRA!$Y$2:$Y$2000,FRONTEIRA!$B$2:$B$2000,A389,FRONTEIRA!$AA$2:$AA$2000,"Sim"),1)))</f>
        <v/>
      </c>
      <c r="CB389" s="7" t="str">
        <f>IF(A389="","",IFERROR(INDEX(FRONTEIRA!$L:$L,MATCH(A389,FRONTEIRA!$B:$B,0)),""))</f>
        <v/>
      </c>
      <c r="CC389" s="7" t="str">
        <f>IF(A389="","",IF(COUNTIFS(OCORRENCIAS!$B$2:$B$2000,A389,OCORRENCIAS!$Z$2:$Z$2000,"Sim")&gt;0,"Sim","Não"))</f>
        <v/>
      </c>
      <c r="CD389" s="7" t="str">
        <f t="shared" si="112"/>
        <v/>
      </c>
      <c r="CE389" s="7"/>
      <c r="CF389" s="7" t="str">
        <f t="shared" ca="1" si="113"/>
        <v xml:space="preserve">Motorista GR; Motorista seguradora; Veículo GR; Checklist; Espelhamento; SMP; Averbação; </v>
      </c>
      <c r="CG389" s="7" t="str">
        <f t="shared" si="114"/>
        <v/>
      </c>
      <c r="CH389" s="7" t="str">
        <f t="shared" si="115"/>
        <v/>
      </c>
      <c r="CI389" s="7" t="str">
        <f t="shared" si="116"/>
        <v>Não</v>
      </c>
      <c r="CJ389" s="7" t="str">
        <f t="shared" si="117"/>
        <v/>
      </c>
      <c r="CK389" s="7"/>
      <c r="CL389" s="7"/>
      <c r="CM389" s="7"/>
      <c r="CN389" s="12"/>
      <c r="CO389" s="7"/>
      <c r="CP389" s="7" t="str">
        <f t="shared" ca="1" si="118"/>
        <v/>
      </c>
    </row>
    <row r="390" spans="1:94" x14ac:dyDescent="0.25">
      <c r="A390" s="7"/>
      <c r="B390" s="12"/>
      <c r="C390" s="7"/>
      <c r="D390" s="7"/>
      <c r="E390" s="7"/>
      <c r="F390" s="7" t="str">
        <f>IF(C390="","",IFERROR(INDEX(VEICULOS!$C:$C,MATCH(C390,VEICULOS!$A:$A,0)),"?")&amp;IF(D390="",""," + "&amp;IFERROR(INDEX(VEICULOS!$C:$C,MATCH(D390,VEICULOS!$A:$A,0)),"?"))&amp;IF(E390="",""," + "&amp;IFERROR(INDEX(VEICULOS!$C:$C,MATCH(E390,VEICULOS!$A:$A,0)),"?")))</f>
        <v/>
      </c>
      <c r="G390" s="7" t="str">
        <f>IF(C390="","",IFERROR(INDEX(VEICULOS!$I:$I,MATCH(C390,VEICULOS!$A:$A,0)),"Não cadastrado"))</f>
        <v/>
      </c>
      <c r="H390" s="7"/>
      <c r="I390" s="7" t="str">
        <f>IF(H390="","",IFERROR(INDEX(MOTORISTAS!$B:$B,MATCH(H390,MOTORISTAS!$A:$A,0)),"Não cadastrado"))</f>
        <v/>
      </c>
      <c r="J390" s="7"/>
      <c r="K390" s="7"/>
      <c r="L390" s="7" t="str">
        <f>IF(K390="","",IFERROR(INDEX(MOTORISTAS!$B:$B,MATCH(K390,MOTORISTAS!$A:$A,0)),"Não cadastrado"))</f>
        <v/>
      </c>
      <c r="M390" s="7" t="str">
        <f>IF(H390="","",IFERROR(INDEX(MOTORISTAS!$AA:$AA,MATCH(H390,MOTORISTAS!$A:$A,0)),"Não cadastrado"))</f>
        <v/>
      </c>
      <c r="N390" s="7" t="str">
        <f>IF(H390="","",IF(COUNTIFS(CONSULTAS!$C$2:$C$2000,H390,CONSULTAS!$E$2:$E$2000,"GR",CONSULTAS!$S$2:$S$2000,"Sim")&gt;0,"Sim","Não"))</f>
        <v/>
      </c>
      <c r="O390" s="7" t="str">
        <f>IF(H390="","",IFERROR(INDEX(CONSULTAS!$L:$L,MATCH(H390&amp;"#GR",CONSULTAS!$T:$T,0)),"—"))</f>
        <v/>
      </c>
      <c r="P390" s="13" t="str">
        <f>IF(H390="","",IFERROR(INDEX(CONSULTAS!$Q:$Q,MATCH(H390&amp;"#GR",CONSULTAS!$T:$T,0)),""))</f>
        <v/>
      </c>
      <c r="Q390" s="7" t="str">
        <f>IF(H390="","",IF(COUNTIFS(CONSULTAS!$C$2:$C$2000,H390,CONSULTAS!$E$2:$E$2000,"Seguradora",CONSULTAS!$S$2:$S$2000,"Sim")&gt;0,"Sim","Não"))</f>
        <v/>
      </c>
      <c r="R390" s="7" t="str">
        <f>IF(H390="","",IFERROR(INDEX(CONSULTAS!$L:$L,MATCH(H390&amp;"#Seguradora",CONSULTAS!$T:$T,0)),"—"))</f>
        <v/>
      </c>
      <c r="S390" s="13" t="str">
        <f>IF(H390="","",IFERROR(INDEX(CONSULTAS!$Q:$Q,MATCH(H390&amp;"#Seguradora",CONSULTAS!$T:$T,0)),""))</f>
        <v/>
      </c>
      <c r="T390" s="10" t="str">
        <f>IF(H390="","",IFERROR(INDEX(CONSULTAS!$N:$N,MATCH(H390&amp;"#GR",CONSULTAS!$T:$T,0)),""))</f>
        <v/>
      </c>
      <c r="U390" s="7" t="str">
        <f>IF(K390="","N/A",IF(AND(COUNTIFS(CONSULTAS!$C$2:$C$2000,K390,CONSULTAS!$E$2:$E$2000,"GR",CONSULTAS!$S$2:$S$2000,"Sim")&gt;0,COUNTIFS(CONSULTAS!$C$2:$C$2000,K390,CONSULTAS!$E$2:$E$2000,"Seguradora",CONSULTAS!$S$2:$S$2000,"Sim")&gt;0),"Sim","Não"))</f>
        <v>N/A</v>
      </c>
      <c r="V390" s="7" t="str">
        <f>IF(C390="","",IFERROR(INDEX(VEICULOS!$X:$X,MATCH(C390,VEICULOS!$A:$A,0)),"Não"))</f>
        <v/>
      </c>
      <c r="W390" s="7"/>
      <c r="X390" s="7"/>
      <c r="Y390" s="7"/>
      <c r="Z390" s="10"/>
      <c r="AA390" s="7"/>
      <c r="AB390" s="10" t="str">
        <f t="shared" si="102"/>
        <v/>
      </c>
      <c r="AC390" s="7">
        <f>IF(OR(Y390="",AB390=""),0,SUMPRODUCT((PGR_REGRAS!$C$2:$C$61=Y390)*(PGR_REGRAS!$D$2:$D$61&lt;=AB390)*(PGR_REGRAS!$E$2:$E$61&gt;=AB390)*(PGR_REGRAS!$C$2:$C$61&lt;&gt;"")*ROW(PGR_REGRAS!$C$2:$C$61)))</f>
        <v>0</v>
      </c>
      <c r="AD390" s="7" t="str">
        <f>IF(AC390=0,IF(Y390="","","Sem regra - consultar seguradora"),INDEX(PGR_REGRAS!$A:$A,AC390))</f>
        <v/>
      </c>
      <c r="AE390" s="7" t="str">
        <f>IF(AC390=0,"",INDEX(PGR_REGRAS!$T:$T,AC390))</f>
        <v/>
      </c>
      <c r="AF390" s="7" t="str">
        <f>IF(AC390=0,"",INDEX(PGR_REGRAS!$I:$I,AC390))</f>
        <v/>
      </c>
      <c r="AG390" s="7" t="str">
        <f>IF(AC390=0,"",INDEX(PGR_REGRAS!$K:$K,AC390))</f>
        <v/>
      </c>
      <c r="AH390" s="7" t="str">
        <f t="shared" si="103"/>
        <v/>
      </c>
      <c r="AI390" s="7"/>
      <c r="AJ390" s="7"/>
      <c r="AK390" s="7"/>
      <c r="AL390" s="7"/>
      <c r="AM390" s="7"/>
      <c r="AN390" s="7"/>
      <c r="AO390" s="13"/>
      <c r="AP390" s="12"/>
      <c r="AQ390" s="12"/>
      <c r="AR390" s="7" t="str">
        <f>IF(C390="","",IFERROR(INDEX(RASTREADORES!$F:$F,MATCH(C390&amp;"#Principal",RASTREADORES!$Y:$Y,0))&amp;" ("&amp;INDEX(RASTREADORES!$G:$G,MATCH(C390&amp;"#Principal",RASTREADORES!$Y:$Y,0))&amp;")","Sem rastreador principal"))</f>
        <v/>
      </c>
      <c r="AS390" s="7" t="str">
        <f>IF(C390="","",IFERROR(INDEX(RASTREADORES!$H:$H,MATCH(C390&amp;"#Principal",RASTREADORES!$Y:$Y,0)),"—"))</f>
        <v/>
      </c>
      <c r="AT390" s="7" t="str">
        <f>IF(C390="","",IFERROR(INDEX(RASTREADORES!$A:$A,MATCH(C390&amp;"#Redundante",RASTREADORES!$Y:$Y,0)),IFERROR(INDEX(RASTREADORES!$A:$A,MATCH(C390&amp;"#Isca retornável",RASTREADORES!$Y:$Y,0)),IFERROR(INDEX(RASTREADORES!$A:$A,MATCH(C390&amp;"#Isca descartável",RASTREADORES!$Y:$Y,0)),"Nenhum"))))</f>
        <v/>
      </c>
      <c r="AU390" s="7" t="str">
        <f>IF(C390="","",IFERROR(INDEX(RASTREADORES!$L:$L,MATCH(C390&amp;"#Principal",RASTREADORES!$Y:$Y,0)),""))</f>
        <v/>
      </c>
      <c r="AV390" s="7" t="str">
        <f>IF(C390="","",IF(COUNTIFS(ESPELHAMENTOS!$B$2:$B$2000,C390,ESPELHAMENTOS!$O$2:$O$2000,"Sim")&gt;0,"Sim","Não"))</f>
        <v/>
      </c>
      <c r="AW390" s="7" t="str">
        <f>IF(C390="","",COUNTIFS(ESPELHAMENTOS!$B$2:$B$2000,C390,ESPELHAMENTOS!$O$2:$O$2000,"Sim"))</f>
        <v/>
      </c>
      <c r="AX390" s="7" t="str">
        <f>IF(C390="","",IF(COUNTIFS(ESPELHAMENTOS!$B$2:$B$2000,C390,ESPELHAMENTOS!$O$2:$O$2000,"Sim",ESPELHAMENTOS!$E$2:$E$2000,"GR transportadora")&gt;0,"Sim","Não"))</f>
        <v/>
      </c>
      <c r="AY390" s="7" t="str">
        <f>IF(OR(AQ390="",C390=""),"",IFERROR(ROUND((AQ390-SUMPRODUCT(MIN((ESPELHAMENTOS!$C$2:$C$2000=A390)*ESPELHAMENTOS!$H$2:$H$2000+(ESPELHAMENTOS!$C$2:$C$2000&lt;&gt;A390)*99999)))*24,1),""))</f>
        <v/>
      </c>
      <c r="AZ390" s="7" t="str">
        <f ca="1">IF(C390="","",IF(COUNTIFS(CHECKLISTS!$B$2:$B$2000,C390,CHECKLISTS!$AH$2:$AH$2000,"Válido",CHECKLISTS!$AG$2:$AG$2000,"&gt;="&amp;INT(IF(AO390="",TODAY(),AO390)))+COUNTIFS(CHECKLISTS!$B$2:$B$2000,C390,CHECKLISTS!$AH$2:$AH$2000,"Vence &lt;=7d",CHECKLISTS!$AG$2:$AG$2000,"&gt;="&amp;INT(IF(AO390="",TODAY(),AO390)))&gt;0,"Sim","Não"))</f>
        <v/>
      </c>
      <c r="BA390" s="13" t="str">
        <f>IF(C390="","",IF(COUNTIFS(CHECKLISTS!$B$2:$B$2000,C390,CHECKLISTS!$AF$2:$AF$2000,"Aprovado")=0,"",SUMPRODUCT(MAX((CHECKLISTS!$B$2:$B$2000=C390)*CHECKLISTS!$AG$2:$AG$2000))))</f>
        <v/>
      </c>
      <c r="BB390" s="7" t="str">
        <f>IF(A390="","",IF(COUNTIFS(SMP!$B$2:$B$2000,A390,SMP!$I$2:$I$2000,"Liberada")+COUNTIFS(SMP!$B$2:$B$2000,A390,SMP!$I$2:$I$2000,"Em andamento")+COUNTIFS(SMP!$B$2:$B$2000,A390,SMP!$I$2:$I$2000,"Finalizada")&gt;0,"Sim","Não"))</f>
        <v/>
      </c>
      <c r="BC390" s="7" t="str">
        <f>IF(A390="","",IFERROR(INDEX(SMP!$A:$A,MATCH(A390,SMP!$B:$B,0)),"—"))</f>
        <v/>
      </c>
      <c r="BD390" s="7" t="str">
        <f>IF(A390="","",IFERROR(INDEX(SMP!$I:$I,MATCH(A390,SMP!$B:$B,0)),"Não aberta"))</f>
        <v/>
      </c>
      <c r="BE390" s="7" t="str">
        <f>IF(A390="","",IFERROR(INDEX(SMP!$D:$D,MATCH(A390,SMP!$B:$B,0)),""))</f>
        <v/>
      </c>
      <c r="BF390" s="7" t="str">
        <f>IF(A390="","",IF(COUNTIFS(AVERBACOES!$B$2:$B$2000,A390,AVERBACOES!$Q$2:$Q$2000,"Averbado completo")+COUNTIFS(AVERBACOES!$B$2:$B$2000,A390,AVERBACOES!$Q$2:$Q$2000,"Averbado CRT")+COUNTIFS(AVERBACOES!$B$2:$B$2000,A390,AVERBACOES!$Q$2:$Q$2000,"Averbado CT-e")+COUNTIFS(AVERBACOES!$B$2:$B$2000,A390,AVERBACOES!$Q$2:$Q$2000,"Averbado MDF-e")+COUNTIFS(AVERBACOES!$B$2:$B$2000,A390,AVERBACOES!$Q$2:$Q$2000,"Averbado pelo embarcador")&gt;0,"Sim","Não"))</f>
        <v/>
      </c>
      <c r="BG390" s="7" t="str">
        <f>IF(A390="","",IFERROR(INDEX(AVERBACOES!$L:$L,MATCH(A390,AVERBACOES!$B:$B,0)),"—"))</f>
        <v/>
      </c>
      <c r="BH390" s="7"/>
      <c r="BI390" s="7"/>
      <c r="BJ390" s="7"/>
      <c r="BK390" s="7"/>
      <c r="BL390" s="7"/>
      <c r="BM390" s="7">
        <f t="shared" si="104"/>
        <v>0</v>
      </c>
      <c r="BN390" s="7" t="str">
        <f t="shared" si="105"/>
        <v/>
      </c>
      <c r="BO390" s="7" t="str">
        <f t="shared" si="106"/>
        <v/>
      </c>
      <c r="BP390" s="7" t="str">
        <f t="shared" si="107"/>
        <v/>
      </c>
      <c r="BQ390" s="7" t="str">
        <f t="shared" si="108"/>
        <v/>
      </c>
      <c r="BR390" s="12"/>
      <c r="BS390" s="7" t="str">
        <f t="shared" si="109"/>
        <v/>
      </c>
      <c r="BT390" s="7" t="str">
        <f>IF(C390="","",IF(BV390=0,"Sem posição registrada",IFERROR(INDEX(POSICOES!$E:$E,MATCH(C390&amp;"#"&amp;ROUND(BV390*1440,0),POSICOES!$R:$R,0)),"?")))</f>
        <v/>
      </c>
      <c r="BU390" s="7" t="str">
        <f>IF(OR(C390="",BV390=0),"",IFERROR(INDEX(POSICOES!$F:$F,MATCH(C390&amp;"#"&amp;ROUND(BV390*1440,0),POSICOES!$R:$R,0))&amp;"/"&amp;INDEX(POSICOES!$G:$G,MATCH(C390&amp;"#"&amp;ROUND(BV390*1440,0),POSICOES!$R:$R,0))&amp;" - "&amp;INDEX(POSICOES!$H:$H,MATCH(C390&amp;"#"&amp;ROUND(BV390*1440,0),POSICOES!$R:$R,0)),""))</f>
        <v/>
      </c>
      <c r="BV390" s="14">
        <f>IF(C390="",0,SUMPRODUCT(MAX((POSICOES!$C$2:$C$3000=C390)*POSICOES!$B$2:$B$3000)))</f>
        <v>0</v>
      </c>
      <c r="BW390" s="7" t="str">
        <f t="shared" ca="1" si="110"/>
        <v/>
      </c>
      <c r="BX390" s="7" t="str">
        <f t="shared" ca="1" si="111"/>
        <v/>
      </c>
      <c r="BY390" s="12"/>
      <c r="BZ390" s="12"/>
      <c r="CA390" s="7" t="str">
        <f>IF(A390="","",IF(COUNTIFS(FRONTEIRA!$B$2:$B$2000,A390,FRONTEIRA!$AA$2:$AA$2000,"Sim")=0,"",ROUND(SUMIFS(FRONTEIRA!$Y$2:$Y$2000,FRONTEIRA!$B$2:$B$2000,A390,FRONTEIRA!$AA$2:$AA$2000,"Sim"),1)))</f>
        <v/>
      </c>
      <c r="CB390" s="7" t="str">
        <f>IF(A390="","",IFERROR(INDEX(FRONTEIRA!$L:$L,MATCH(A390,FRONTEIRA!$B:$B,0)),""))</f>
        <v/>
      </c>
      <c r="CC390" s="7" t="str">
        <f>IF(A390="","",IF(COUNTIFS(OCORRENCIAS!$B$2:$B$2000,A390,OCORRENCIAS!$Z$2:$Z$2000,"Sim")&gt;0,"Sim","Não"))</f>
        <v/>
      </c>
      <c r="CD390" s="7" t="str">
        <f t="shared" si="112"/>
        <v/>
      </c>
      <c r="CE390" s="7"/>
      <c r="CF390" s="7" t="str">
        <f t="shared" ca="1" si="113"/>
        <v xml:space="preserve">Motorista GR; Motorista seguradora; Veículo GR; Checklist; Espelhamento; SMP; Averbação; </v>
      </c>
      <c r="CG390" s="7" t="str">
        <f t="shared" si="114"/>
        <v/>
      </c>
      <c r="CH390" s="7" t="str">
        <f t="shared" si="115"/>
        <v/>
      </c>
      <c r="CI390" s="7" t="str">
        <f t="shared" si="116"/>
        <v>Não</v>
      </c>
      <c r="CJ390" s="7" t="str">
        <f t="shared" si="117"/>
        <v/>
      </c>
      <c r="CK390" s="7"/>
      <c r="CL390" s="7"/>
      <c r="CM390" s="7"/>
      <c r="CN390" s="12"/>
      <c r="CO390" s="7"/>
      <c r="CP390" s="7" t="str">
        <f t="shared" ca="1" si="118"/>
        <v/>
      </c>
    </row>
    <row r="391" spans="1:94" x14ac:dyDescent="0.25">
      <c r="A391" s="7"/>
      <c r="B391" s="12"/>
      <c r="C391" s="7"/>
      <c r="D391" s="7"/>
      <c r="E391" s="7"/>
      <c r="F391" s="7" t="str">
        <f>IF(C391="","",IFERROR(INDEX(VEICULOS!$C:$C,MATCH(C391,VEICULOS!$A:$A,0)),"?")&amp;IF(D391="",""," + "&amp;IFERROR(INDEX(VEICULOS!$C:$C,MATCH(D391,VEICULOS!$A:$A,0)),"?"))&amp;IF(E391="",""," + "&amp;IFERROR(INDEX(VEICULOS!$C:$C,MATCH(E391,VEICULOS!$A:$A,0)),"?")))</f>
        <v/>
      </c>
      <c r="G391" s="7" t="str">
        <f>IF(C391="","",IFERROR(INDEX(VEICULOS!$I:$I,MATCH(C391,VEICULOS!$A:$A,0)),"Não cadastrado"))</f>
        <v/>
      </c>
      <c r="H391" s="7"/>
      <c r="I391" s="7" t="str">
        <f>IF(H391="","",IFERROR(INDEX(MOTORISTAS!$B:$B,MATCH(H391,MOTORISTAS!$A:$A,0)),"Não cadastrado"))</f>
        <v/>
      </c>
      <c r="J391" s="7"/>
      <c r="K391" s="7"/>
      <c r="L391" s="7" t="str">
        <f>IF(K391="","",IFERROR(INDEX(MOTORISTAS!$B:$B,MATCH(K391,MOTORISTAS!$A:$A,0)),"Não cadastrado"))</f>
        <v/>
      </c>
      <c r="M391" s="7" t="str">
        <f>IF(H391="","",IFERROR(INDEX(MOTORISTAS!$AA:$AA,MATCH(H391,MOTORISTAS!$A:$A,0)),"Não cadastrado"))</f>
        <v/>
      </c>
      <c r="N391" s="7" t="str">
        <f>IF(H391="","",IF(COUNTIFS(CONSULTAS!$C$2:$C$2000,H391,CONSULTAS!$E$2:$E$2000,"GR",CONSULTAS!$S$2:$S$2000,"Sim")&gt;0,"Sim","Não"))</f>
        <v/>
      </c>
      <c r="O391" s="7" t="str">
        <f>IF(H391="","",IFERROR(INDEX(CONSULTAS!$L:$L,MATCH(H391&amp;"#GR",CONSULTAS!$T:$T,0)),"—"))</f>
        <v/>
      </c>
      <c r="P391" s="13" t="str">
        <f>IF(H391="","",IFERROR(INDEX(CONSULTAS!$Q:$Q,MATCH(H391&amp;"#GR",CONSULTAS!$T:$T,0)),""))</f>
        <v/>
      </c>
      <c r="Q391" s="7" t="str">
        <f>IF(H391="","",IF(COUNTIFS(CONSULTAS!$C$2:$C$2000,H391,CONSULTAS!$E$2:$E$2000,"Seguradora",CONSULTAS!$S$2:$S$2000,"Sim")&gt;0,"Sim","Não"))</f>
        <v/>
      </c>
      <c r="R391" s="7" t="str">
        <f>IF(H391="","",IFERROR(INDEX(CONSULTAS!$L:$L,MATCH(H391&amp;"#Seguradora",CONSULTAS!$T:$T,0)),"—"))</f>
        <v/>
      </c>
      <c r="S391" s="13" t="str">
        <f>IF(H391="","",IFERROR(INDEX(CONSULTAS!$Q:$Q,MATCH(H391&amp;"#Seguradora",CONSULTAS!$T:$T,0)),""))</f>
        <v/>
      </c>
      <c r="T391" s="10" t="str">
        <f>IF(H391="","",IFERROR(INDEX(CONSULTAS!$N:$N,MATCH(H391&amp;"#GR",CONSULTAS!$T:$T,0)),""))</f>
        <v/>
      </c>
      <c r="U391" s="7" t="str">
        <f>IF(K391="","N/A",IF(AND(COUNTIFS(CONSULTAS!$C$2:$C$2000,K391,CONSULTAS!$E$2:$E$2000,"GR",CONSULTAS!$S$2:$S$2000,"Sim")&gt;0,COUNTIFS(CONSULTAS!$C$2:$C$2000,K391,CONSULTAS!$E$2:$E$2000,"Seguradora",CONSULTAS!$S$2:$S$2000,"Sim")&gt;0),"Sim","Não"))</f>
        <v>N/A</v>
      </c>
      <c r="V391" s="7" t="str">
        <f>IF(C391="","",IFERROR(INDEX(VEICULOS!$X:$X,MATCH(C391,VEICULOS!$A:$A,0)),"Não"))</f>
        <v/>
      </c>
      <c r="W391" s="7"/>
      <c r="X391" s="7"/>
      <c r="Y391" s="7"/>
      <c r="Z391" s="10"/>
      <c r="AA391" s="7"/>
      <c r="AB391" s="10" t="str">
        <f t="shared" si="102"/>
        <v/>
      </c>
      <c r="AC391" s="7">
        <f>IF(OR(Y391="",AB391=""),0,SUMPRODUCT((PGR_REGRAS!$C$2:$C$61=Y391)*(PGR_REGRAS!$D$2:$D$61&lt;=AB391)*(PGR_REGRAS!$E$2:$E$61&gt;=AB391)*(PGR_REGRAS!$C$2:$C$61&lt;&gt;"")*ROW(PGR_REGRAS!$C$2:$C$61)))</f>
        <v>0</v>
      </c>
      <c r="AD391" s="7" t="str">
        <f>IF(AC391=0,IF(Y391="","","Sem regra - consultar seguradora"),INDEX(PGR_REGRAS!$A:$A,AC391))</f>
        <v/>
      </c>
      <c r="AE391" s="7" t="str">
        <f>IF(AC391=0,"",INDEX(PGR_REGRAS!$T:$T,AC391))</f>
        <v/>
      </c>
      <c r="AF391" s="7" t="str">
        <f>IF(AC391=0,"",INDEX(PGR_REGRAS!$I:$I,AC391))</f>
        <v/>
      </c>
      <c r="AG391" s="7" t="str">
        <f>IF(AC391=0,"",INDEX(PGR_REGRAS!$K:$K,AC391))</f>
        <v/>
      </c>
      <c r="AH391" s="7" t="str">
        <f t="shared" si="103"/>
        <v/>
      </c>
      <c r="AI391" s="7"/>
      <c r="AJ391" s="7"/>
      <c r="AK391" s="7"/>
      <c r="AL391" s="7"/>
      <c r="AM391" s="7"/>
      <c r="AN391" s="7"/>
      <c r="AO391" s="13"/>
      <c r="AP391" s="12"/>
      <c r="AQ391" s="12"/>
      <c r="AR391" s="7" t="str">
        <f>IF(C391="","",IFERROR(INDEX(RASTREADORES!$F:$F,MATCH(C391&amp;"#Principal",RASTREADORES!$Y:$Y,0))&amp;" ("&amp;INDEX(RASTREADORES!$G:$G,MATCH(C391&amp;"#Principal",RASTREADORES!$Y:$Y,0))&amp;")","Sem rastreador principal"))</f>
        <v/>
      </c>
      <c r="AS391" s="7" t="str">
        <f>IF(C391="","",IFERROR(INDEX(RASTREADORES!$H:$H,MATCH(C391&amp;"#Principal",RASTREADORES!$Y:$Y,0)),"—"))</f>
        <v/>
      </c>
      <c r="AT391" s="7" t="str">
        <f>IF(C391="","",IFERROR(INDEX(RASTREADORES!$A:$A,MATCH(C391&amp;"#Redundante",RASTREADORES!$Y:$Y,0)),IFERROR(INDEX(RASTREADORES!$A:$A,MATCH(C391&amp;"#Isca retornável",RASTREADORES!$Y:$Y,0)),IFERROR(INDEX(RASTREADORES!$A:$A,MATCH(C391&amp;"#Isca descartável",RASTREADORES!$Y:$Y,0)),"Nenhum"))))</f>
        <v/>
      </c>
      <c r="AU391" s="7" t="str">
        <f>IF(C391="","",IFERROR(INDEX(RASTREADORES!$L:$L,MATCH(C391&amp;"#Principal",RASTREADORES!$Y:$Y,0)),""))</f>
        <v/>
      </c>
      <c r="AV391" s="7" t="str">
        <f>IF(C391="","",IF(COUNTIFS(ESPELHAMENTOS!$B$2:$B$2000,C391,ESPELHAMENTOS!$O$2:$O$2000,"Sim")&gt;0,"Sim","Não"))</f>
        <v/>
      </c>
      <c r="AW391" s="7" t="str">
        <f>IF(C391="","",COUNTIFS(ESPELHAMENTOS!$B$2:$B$2000,C391,ESPELHAMENTOS!$O$2:$O$2000,"Sim"))</f>
        <v/>
      </c>
      <c r="AX391" s="7" t="str">
        <f>IF(C391="","",IF(COUNTIFS(ESPELHAMENTOS!$B$2:$B$2000,C391,ESPELHAMENTOS!$O$2:$O$2000,"Sim",ESPELHAMENTOS!$E$2:$E$2000,"GR transportadora")&gt;0,"Sim","Não"))</f>
        <v/>
      </c>
      <c r="AY391" s="7" t="str">
        <f>IF(OR(AQ391="",C391=""),"",IFERROR(ROUND((AQ391-SUMPRODUCT(MIN((ESPELHAMENTOS!$C$2:$C$2000=A391)*ESPELHAMENTOS!$H$2:$H$2000+(ESPELHAMENTOS!$C$2:$C$2000&lt;&gt;A391)*99999)))*24,1),""))</f>
        <v/>
      </c>
      <c r="AZ391" s="7" t="str">
        <f ca="1">IF(C391="","",IF(COUNTIFS(CHECKLISTS!$B$2:$B$2000,C391,CHECKLISTS!$AH$2:$AH$2000,"Válido",CHECKLISTS!$AG$2:$AG$2000,"&gt;="&amp;INT(IF(AO391="",TODAY(),AO391)))+COUNTIFS(CHECKLISTS!$B$2:$B$2000,C391,CHECKLISTS!$AH$2:$AH$2000,"Vence &lt;=7d",CHECKLISTS!$AG$2:$AG$2000,"&gt;="&amp;INT(IF(AO391="",TODAY(),AO391)))&gt;0,"Sim","Não"))</f>
        <v/>
      </c>
      <c r="BA391" s="13" t="str">
        <f>IF(C391="","",IF(COUNTIFS(CHECKLISTS!$B$2:$B$2000,C391,CHECKLISTS!$AF$2:$AF$2000,"Aprovado")=0,"",SUMPRODUCT(MAX((CHECKLISTS!$B$2:$B$2000=C391)*CHECKLISTS!$AG$2:$AG$2000))))</f>
        <v/>
      </c>
      <c r="BB391" s="7" t="str">
        <f>IF(A391="","",IF(COUNTIFS(SMP!$B$2:$B$2000,A391,SMP!$I$2:$I$2000,"Liberada")+COUNTIFS(SMP!$B$2:$B$2000,A391,SMP!$I$2:$I$2000,"Em andamento")+COUNTIFS(SMP!$B$2:$B$2000,A391,SMP!$I$2:$I$2000,"Finalizada")&gt;0,"Sim","Não"))</f>
        <v/>
      </c>
      <c r="BC391" s="7" t="str">
        <f>IF(A391="","",IFERROR(INDEX(SMP!$A:$A,MATCH(A391,SMP!$B:$B,0)),"—"))</f>
        <v/>
      </c>
      <c r="BD391" s="7" t="str">
        <f>IF(A391="","",IFERROR(INDEX(SMP!$I:$I,MATCH(A391,SMP!$B:$B,0)),"Não aberta"))</f>
        <v/>
      </c>
      <c r="BE391" s="7" t="str">
        <f>IF(A391="","",IFERROR(INDEX(SMP!$D:$D,MATCH(A391,SMP!$B:$B,0)),""))</f>
        <v/>
      </c>
      <c r="BF391" s="7" t="str">
        <f>IF(A391="","",IF(COUNTIFS(AVERBACOES!$B$2:$B$2000,A391,AVERBACOES!$Q$2:$Q$2000,"Averbado completo")+COUNTIFS(AVERBACOES!$B$2:$B$2000,A391,AVERBACOES!$Q$2:$Q$2000,"Averbado CRT")+COUNTIFS(AVERBACOES!$B$2:$B$2000,A391,AVERBACOES!$Q$2:$Q$2000,"Averbado CT-e")+COUNTIFS(AVERBACOES!$B$2:$B$2000,A391,AVERBACOES!$Q$2:$Q$2000,"Averbado MDF-e")+COUNTIFS(AVERBACOES!$B$2:$B$2000,A391,AVERBACOES!$Q$2:$Q$2000,"Averbado pelo embarcador")&gt;0,"Sim","Não"))</f>
        <v/>
      </c>
      <c r="BG391" s="7" t="str">
        <f>IF(A391="","",IFERROR(INDEX(AVERBACOES!$L:$L,MATCH(A391,AVERBACOES!$B:$B,0)),"—"))</f>
        <v/>
      </c>
      <c r="BH391" s="7"/>
      <c r="BI391" s="7"/>
      <c r="BJ391" s="7"/>
      <c r="BK391" s="7"/>
      <c r="BL391" s="7"/>
      <c r="BM391" s="7">
        <f t="shared" si="104"/>
        <v>0</v>
      </c>
      <c r="BN391" s="7" t="str">
        <f t="shared" si="105"/>
        <v/>
      </c>
      <c r="BO391" s="7" t="str">
        <f t="shared" si="106"/>
        <v/>
      </c>
      <c r="BP391" s="7" t="str">
        <f t="shared" si="107"/>
        <v/>
      </c>
      <c r="BQ391" s="7" t="str">
        <f t="shared" si="108"/>
        <v/>
      </c>
      <c r="BR391" s="12"/>
      <c r="BS391" s="7" t="str">
        <f t="shared" si="109"/>
        <v/>
      </c>
      <c r="BT391" s="7" t="str">
        <f>IF(C391="","",IF(BV391=0,"Sem posição registrada",IFERROR(INDEX(POSICOES!$E:$E,MATCH(C391&amp;"#"&amp;ROUND(BV391*1440,0),POSICOES!$R:$R,0)),"?")))</f>
        <v/>
      </c>
      <c r="BU391" s="7" t="str">
        <f>IF(OR(C391="",BV391=0),"",IFERROR(INDEX(POSICOES!$F:$F,MATCH(C391&amp;"#"&amp;ROUND(BV391*1440,0),POSICOES!$R:$R,0))&amp;"/"&amp;INDEX(POSICOES!$G:$G,MATCH(C391&amp;"#"&amp;ROUND(BV391*1440,0),POSICOES!$R:$R,0))&amp;" - "&amp;INDEX(POSICOES!$H:$H,MATCH(C391&amp;"#"&amp;ROUND(BV391*1440,0),POSICOES!$R:$R,0)),""))</f>
        <v/>
      </c>
      <c r="BV391" s="14">
        <f>IF(C391="",0,SUMPRODUCT(MAX((POSICOES!$C$2:$C$3000=C391)*POSICOES!$B$2:$B$3000)))</f>
        <v>0</v>
      </c>
      <c r="BW391" s="7" t="str">
        <f t="shared" ca="1" si="110"/>
        <v/>
      </c>
      <c r="BX391" s="7" t="str">
        <f t="shared" ca="1" si="111"/>
        <v/>
      </c>
      <c r="BY391" s="12"/>
      <c r="BZ391" s="12"/>
      <c r="CA391" s="7" t="str">
        <f>IF(A391="","",IF(COUNTIFS(FRONTEIRA!$B$2:$B$2000,A391,FRONTEIRA!$AA$2:$AA$2000,"Sim")=0,"",ROUND(SUMIFS(FRONTEIRA!$Y$2:$Y$2000,FRONTEIRA!$B$2:$B$2000,A391,FRONTEIRA!$AA$2:$AA$2000,"Sim"),1)))</f>
        <v/>
      </c>
      <c r="CB391" s="7" t="str">
        <f>IF(A391="","",IFERROR(INDEX(FRONTEIRA!$L:$L,MATCH(A391,FRONTEIRA!$B:$B,0)),""))</f>
        <v/>
      </c>
      <c r="CC391" s="7" t="str">
        <f>IF(A391="","",IF(COUNTIFS(OCORRENCIAS!$B$2:$B$2000,A391,OCORRENCIAS!$Z$2:$Z$2000,"Sim")&gt;0,"Sim","Não"))</f>
        <v/>
      </c>
      <c r="CD391" s="7" t="str">
        <f t="shared" si="112"/>
        <v/>
      </c>
      <c r="CE391" s="7"/>
      <c r="CF391" s="7" t="str">
        <f t="shared" ca="1" si="113"/>
        <v xml:space="preserve">Motorista GR; Motorista seguradora; Veículo GR; Checklist; Espelhamento; SMP; Averbação; </v>
      </c>
      <c r="CG391" s="7" t="str">
        <f t="shared" si="114"/>
        <v/>
      </c>
      <c r="CH391" s="7" t="str">
        <f t="shared" si="115"/>
        <v/>
      </c>
      <c r="CI391" s="7" t="str">
        <f t="shared" si="116"/>
        <v>Não</v>
      </c>
      <c r="CJ391" s="7" t="str">
        <f t="shared" si="117"/>
        <v/>
      </c>
      <c r="CK391" s="7"/>
      <c r="CL391" s="7"/>
      <c r="CM391" s="7"/>
      <c r="CN391" s="12"/>
      <c r="CO391" s="7"/>
      <c r="CP391" s="7" t="str">
        <f t="shared" ca="1" si="118"/>
        <v/>
      </c>
    </row>
    <row r="392" spans="1:94" x14ac:dyDescent="0.25">
      <c r="A392" s="7"/>
      <c r="B392" s="12"/>
      <c r="C392" s="7"/>
      <c r="D392" s="7"/>
      <c r="E392" s="7"/>
      <c r="F392" s="7" t="str">
        <f>IF(C392="","",IFERROR(INDEX(VEICULOS!$C:$C,MATCH(C392,VEICULOS!$A:$A,0)),"?")&amp;IF(D392="",""," + "&amp;IFERROR(INDEX(VEICULOS!$C:$C,MATCH(D392,VEICULOS!$A:$A,0)),"?"))&amp;IF(E392="",""," + "&amp;IFERROR(INDEX(VEICULOS!$C:$C,MATCH(E392,VEICULOS!$A:$A,0)),"?")))</f>
        <v/>
      </c>
      <c r="G392" s="7" t="str">
        <f>IF(C392="","",IFERROR(INDEX(VEICULOS!$I:$I,MATCH(C392,VEICULOS!$A:$A,0)),"Não cadastrado"))</f>
        <v/>
      </c>
      <c r="H392" s="7"/>
      <c r="I392" s="7" t="str">
        <f>IF(H392="","",IFERROR(INDEX(MOTORISTAS!$B:$B,MATCH(H392,MOTORISTAS!$A:$A,0)),"Não cadastrado"))</f>
        <v/>
      </c>
      <c r="J392" s="7"/>
      <c r="K392" s="7"/>
      <c r="L392" s="7" t="str">
        <f>IF(K392="","",IFERROR(INDEX(MOTORISTAS!$B:$B,MATCH(K392,MOTORISTAS!$A:$A,0)),"Não cadastrado"))</f>
        <v/>
      </c>
      <c r="M392" s="7" t="str">
        <f>IF(H392="","",IFERROR(INDEX(MOTORISTAS!$AA:$AA,MATCH(H392,MOTORISTAS!$A:$A,0)),"Não cadastrado"))</f>
        <v/>
      </c>
      <c r="N392" s="7" t="str">
        <f>IF(H392="","",IF(COUNTIFS(CONSULTAS!$C$2:$C$2000,H392,CONSULTAS!$E$2:$E$2000,"GR",CONSULTAS!$S$2:$S$2000,"Sim")&gt;0,"Sim","Não"))</f>
        <v/>
      </c>
      <c r="O392" s="7" t="str">
        <f>IF(H392="","",IFERROR(INDEX(CONSULTAS!$L:$L,MATCH(H392&amp;"#GR",CONSULTAS!$T:$T,0)),"—"))</f>
        <v/>
      </c>
      <c r="P392" s="13" t="str">
        <f>IF(H392="","",IFERROR(INDEX(CONSULTAS!$Q:$Q,MATCH(H392&amp;"#GR",CONSULTAS!$T:$T,0)),""))</f>
        <v/>
      </c>
      <c r="Q392" s="7" t="str">
        <f>IF(H392="","",IF(COUNTIFS(CONSULTAS!$C$2:$C$2000,H392,CONSULTAS!$E$2:$E$2000,"Seguradora",CONSULTAS!$S$2:$S$2000,"Sim")&gt;0,"Sim","Não"))</f>
        <v/>
      </c>
      <c r="R392" s="7" t="str">
        <f>IF(H392="","",IFERROR(INDEX(CONSULTAS!$L:$L,MATCH(H392&amp;"#Seguradora",CONSULTAS!$T:$T,0)),"—"))</f>
        <v/>
      </c>
      <c r="S392" s="13" t="str">
        <f>IF(H392="","",IFERROR(INDEX(CONSULTAS!$Q:$Q,MATCH(H392&amp;"#Seguradora",CONSULTAS!$T:$T,0)),""))</f>
        <v/>
      </c>
      <c r="T392" s="10" t="str">
        <f>IF(H392="","",IFERROR(INDEX(CONSULTAS!$N:$N,MATCH(H392&amp;"#GR",CONSULTAS!$T:$T,0)),""))</f>
        <v/>
      </c>
      <c r="U392" s="7" t="str">
        <f>IF(K392="","N/A",IF(AND(COUNTIFS(CONSULTAS!$C$2:$C$2000,K392,CONSULTAS!$E$2:$E$2000,"GR",CONSULTAS!$S$2:$S$2000,"Sim")&gt;0,COUNTIFS(CONSULTAS!$C$2:$C$2000,K392,CONSULTAS!$E$2:$E$2000,"Seguradora",CONSULTAS!$S$2:$S$2000,"Sim")&gt;0),"Sim","Não"))</f>
        <v>N/A</v>
      </c>
      <c r="V392" s="7" t="str">
        <f>IF(C392="","",IFERROR(INDEX(VEICULOS!$X:$X,MATCH(C392,VEICULOS!$A:$A,0)),"Não"))</f>
        <v/>
      </c>
      <c r="W392" s="7"/>
      <c r="X392" s="7"/>
      <c r="Y392" s="7"/>
      <c r="Z392" s="10"/>
      <c r="AA392" s="7"/>
      <c r="AB392" s="10" t="str">
        <f t="shared" si="102"/>
        <v/>
      </c>
      <c r="AC392" s="7">
        <f>IF(OR(Y392="",AB392=""),0,SUMPRODUCT((PGR_REGRAS!$C$2:$C$61=Y392)*(PGR_REGRAS!$D$2:$D$61&lt;=AB392)*(PGR_REGRAS!$E$2:$E$61&gt;=AB392)*(PGR_REGRAS!$C$2:$C$61&lt;&gt;"")*ROW(PGR_REGRAS!$C$2:$C$61)))</f>
        <v>0</v>
      </c>
      <c r="AD392" s="7" t="str">
        <f>IF(AC392=0,IF(Y392="","","Sem regra - consultar seguradora"),INDEX(PGR_REGRAS!$A:$A,AC392))</f>
        <v/>
      </c>
      <c r="AE392" s="7" t="str">
        <f>IF(AC392=0,"",INDEX(PGR_REGRAS!$T:$T,AC392))</f>
        <v/>
      </c>
      <c r="AF392" s="7" t="str">
        <f>IF(AC392=0,"",INDEX(PGR_REGRAS!$I:$I,AC392))</f>
        <v/>
      </c>
      <c r="AG392" s="7" t="str">
        <f>IF(AC392=0,"",INDEX(PGR_REGRAS!$K:$K,AC392))</f>
        <v/>
      </c>
      <c r="AH392" s="7" t="str">
        <f t="shared" si="103"/>
        <v/>
      </c>
      <c r="AI392" s="7"/>
      <c r="AJ392" s="7"/>
      <c r="AK392" s="7"/>
      <c r="AL392" s="7"/>
      <c r="AM392" s="7"/>
      <c r="AN392" s="7"/>
      <c r="AO392" s="13"/>
      <c r="AP392" s="12"/>
      <c r="AQ392" s="12"/>
      <c r="AR392" s="7" t="str">
        <f>IF(C392="","",IFERROR(INDEX(RASTREADORES!$F:$F,MATCH(C392&amp;"#Principal",RASTREADORES!$Y:$Y,0))&amp;" ("&amp;INDEX(RASTREADORES!$G:$G,MATCH(C392&amp;"#Principal",RASTREADORES!$Y:$Y,0))&amp;")","Sem rastreador principal"))</f>
        <v/>
      </c>
      <c r="AS392" s="7" t="str">
        <f>IF(C392="","",IFERROR(INDEX(RASTREADORES!$H:$H,MATCH(C392&amp;"#Principal",RASTREADORES!$Y:$Y,0)),"—"))</f>
        <v/>
      </c>
      <c r="AT392" s="7" t="str">
        <f>IF(C392="","",IFERROR(INDEX(RASTREADORES!$A:$A,MATCH(C392&amp;"#Redundante",RASTREADORES!$Y:$Y,0)),IFERROR(INDEX(RASTREADORES!$A:$A,MATCH(C392&amp;"#Isca retornável",RASTREADORES!$Y:$Y,0)),IFERROR(INDEX(RASTREADORES!$A:$A,MATCH(C392&amp;"#Isca descartável",RASTREADORES!$Y:$Y,0)),"Nenhum"))))</f>
        <v/>
      </c>
      <c r="AU392" s="7" t="str">
        <f>IF(C392="","",IFERROR(INDEX(RASTREADORES!$L:$L,MATCH(C392&amp;"#Principal",RASTREADORES!$Y:$Y,0)),""))</f>
        <v/>
      </c>
      <c r="AV392" s="7" t="str">
        <f>IF(C392="","",IF(COUNTIFS(ESPELHAMENTOS!$B$2:$B$2000,C392,ESPELHAMENTOS!$O$2:$O$2000,"Sim")&gt;0,"Sim","Não"))</f>
        <v/>
      </c>
      <c r="AW392" s="7" t="str">
        <f>IF(C392="","",COUNTIFS(ESPELHAMENTOS!$B$2:$B$2000,C392,ESPELHAMENTOS!$O$2:$O$2000,"Sim"))</f>
        <v/>
      </c>
      <c r="AX392" s="7" t="str">
        <f>IF(C392="","",IF(COUNTIFS(ESPELHAMENTOS!$B$2:$B$2000,C392,ESPELHAMENTOS!$O$2:$O$2000,"Sim",ESPELHAMENTOS!$E$2:$E$2000,"GR transportadora")&gt;0,"Sim","Não"))</f>
        <v/>
      </c>
      <c r="AY392" s="7" t="str">
        <f>IF(OR(AQ392="",C392=""),"",IFERROR(ROUND((AQ392-SUMPRODUCT(MIN((ESPELHAMENTOS!$C$2:$C$2000=A392)*ESPELHAMENTOS!$H$2:$H$2000+(ESPELHAMENTOS!$C$2:$C$2000&lt;&gt;A392)*99999)))*24,1),""))</f>
        <v/>
      </c>
      <c r="AZ392" s="7" t="str">
        <f ca="1">IF(C392="","",IF(COUNTIFS(CHECKLISTS!$B$2:$B$2000,C392,CHECKLISTS!$AH$2:$AH$2000,"Válido",CHECKLISTS!$AG$2:$AG$2000,"&gt;="&amp;INT(IF(AO392="",TODAY(),AO392)))+COUNTIFS(CHECKLISTS!$B$2:$B$2000,C392,CHECKLISTS!$AH$2:$AH$2000,"Vence &lt;=7d",CHECKLISTS!$AG$2:$AG$2000,"&gt;="&amp;INT(IF(AO392="",TODAY(),AO392)))&gt;0,"Sim","Não"))</f>
        <v/>
      </c>
      <c r="BA392" s="13" t="str">
        <f>IF(C392="","",IF(COUNTIFS(CHECKLISTS!$B$2:$B$2000,C392,CHECKLISTS!$AF$2:$AF$2000,"Aprovado")=0,"",SUMPRODUCT(MAX((CHECKLISTS!$B$2:$B$2000=C392)*CHECKLISTS!$AG$2:$AG$2000))))</f>
        <v/>
      </c>
      <c r="BB392" s="7" t="str">
        <f>IF(A392="","",IF(COUNTIFS(SMP!$B$2:$B$2000,A392,SMP!$I$2:$I$2000,"Liberada")+COUNTIFS(SMP!$B$2:$B$2000,A392,SMP!$I$2:$I$2000,"Em andamento")+COUNTIFS(SMP!$B$2:$B$2000,A392,SMP!$I$2:$I$2000,"Finalizada")&gt;0,"Sim","Não"))</f>
        <v/>
      </c>
      <c r="BC392" s="7" t="str">
        <f>IF(A392="","",IFERROR(INDEX(SMP!$A:$A,MATCH(A392,SMP!$B:$B,0)),"—"))</f>
        <v/>
      </c>
      <c r="BD392" s="7" t="str">
        <f>IF(A392="","",IFERROR(INDEX(SMP!$I:$I,MATCH(A392,SMP!$B:$B,0)),"Não aberta"))</f>
        <v/>
      </c>
      <c r="BE392" s="7" t="str">
        <f>IF(A392="","",IFERROR(INDEX(SMP!$D:$D,MATCH(A392,SMP!$B:$B,0)),""))</f>
        <v/>
      </c>
      <c r="BF392" s="7" t="str">
        <f>IF(A392="","",IF(COUNTIFS(AVERBACOES!$B$2:$B$2000,A392,AVERBACOES!$Q$2:$Q$2000,"Averbado completo")+COUNTIFS(AVERBACOES!$B$2:$B$2000,A392,AVERBACOES!$Q$2:$Q$2000,"Averbado CRT")+COUNTIFS(AVERBACOES!$B$2:$B$2000,A392,AVERBACOES!$Q$2:$Q$2000,"Averbado CT-e")+COUNTIFS(AVERBACOES!$B$2:$B$2000,A392,AVERBACOES!$Q$2:$Q$2000,"Averbado MDF-e")+COUNTIFS(AVERBACOES!$B$2:$B$2000,A392,AVERBACOES!$Q$2:$Q$2000,"Averbado pelo embarcador")&gt;0,"Sim","Não"))</f>
        <v/>
      </c>
      <c r="BG392" s="7" t="str">
        <f>IF(A392="","",IFERROR(INDEX(AVERBACOES!$L:$L,MATCH(A392,AVERBACOES!$B:$B,0)),"—"))</f>
        <v/>
      </c>
      <c r="BH392" s="7"/>
      <c r="BI392" s="7"/>
      <c r="BJ392" s="7"/>
      <c r="BK392" s="7"/>
      <c r="BL392" s="7"/>
      <c r="BM392" s="7">
        <f t="shared" si="104"/>
        <v>0</v>
      </c>
      <c r="BN392" s="7" t="str">
        <f t="shared" si="105"/>
        <v/>
      </c>
      <c r="BO392" s="7" t="str">
        <f t="shared" si="106"/>
        <v/>
      </c>
      <c r="BP392" s="7" t="str">
        <f t="shared" si="107"/>
        <v/>
      </c>
      <c r="BQ392" s="7" t="str">
        <f t="shared" si="108"/>
        <v/>
      </c>
      <c r="BR392" s="12"/>
      <c r="BS392" s="7" t="str">
        <f t="shared" si="109"/>
        <v/>
      </c>
      <c r="BT392" s="7" t="str">
        <f>IF(C392="","",IF(BV392=0,"Sem posição registrada",IFERROR(INDEX(POSICOES!$E:$E,MATCH(C392&amp;"#"&amp;ROUND(BV392*1440,0),POSICOES!$R:$R,0)),"?")))</f>
        <v/>
      </c>
      <c r="BU392" s="7" t="str">
        <f>IF(OR(C392="",BV392=0),"",IFERROR(INDEX(POSICOES!$F:$F,MATCH(C392&amp;"#"&amp;ROUND(BV392*1440,0),POSICOES!$R:$R,0))&amp;"/"&amp;INDEX(POSICOES!$G:$G,MATCH(C392&amp;"#"&amp;ROUND(BV392*1440,0),POSICOES!$R:$R,0))&amp;" - "&amp;INDEX(POSICOES!$H:$H,MATCH(C392&amp;"#"&amp;ROUND(BV392*1440,0),POSICOES!$R:$R,0)),""))</f>
        <v/>
      </c>
      <c r="BV392" s="14">
        <f>IF(C392="",0,SUMPRODUCT(MAX((POSICOES!$C$2:$C$3000=C392)*POSICOES!$B$2:$B$3000)))</f>
        <v>0</v>
      </c>
      <c r="BW392" s="7" t="str">
        <f t="shared" ca="1" si="110"/>
        <v/>
      </c>
      <c r="BX392" s="7" t="str">
        <f t="shared" ca="1" si="111"/>
        <v/>
      </c>
      <c r="BY392" s="12"/>
      <c r="BZ392" s="12"/>
      <c r="CA392" s="7" t="str">
        <f>IF(A392="","",IF(COUNTIFS(FRONTEIRA!$B$2:$B$2000,A392,FRONTEIRA!$AA$2:$AA$2000,"Sim")=0,"",ROUND(SUMIFS(FRONTEIRA!$Y$2:$Y$2000,FRONTEIRA!$B$2:$B$2000,A392,FRONTEIRA!$AA$2:$AA$2000,"Sim"),1)))</f>
        <v/>
      </c>
      <c r="CB392" s="7" t="str">
        <f>IF(A392="","",IFERROR(INDEX(FRONTEIRA!$L:$L,MATCH(A392,FRONTEIRA!$B:$B,0)),""))</f>
        <v/>
      </c>
      <c r="CC392" s="7" t="str">
        <f>IF(A392="","",IF(COUNTIFS(OCORRENCIAS!$B$2:$B$2000,A392,OCORRENCIAS!$Z$2:$Z$2000,"Sim")&gt;0,"Sim","Não"))</f>
        <v/>
      </c>
      <c r="CD392" s="7" t="str">
        <f t="shared" si="112"/>
        <v/>
      </c>
      <c r="CE392" s="7"/>
      <c r="CF392" s="7" t="str">
        <f t="shared" ca="1" si="113"/>
        <v xml:space="preserve">Motorista GR; Motorista seguradora; Veículo GR; Checklist; Espelhamento; SMP; Averbação; </v>
      </c>
      <c r="CG392" s="7" t="str">
        <f t="shared" si="114"/>
        <v/>
      </c>
      <c r="CH392" s="7" t="str">
        <f t="shared" si="115"/>
        <v/>
      </c>
      <c r="CI392" s="7" t="str">
        <f t="shared" si="116"/>
        <v>Não</v>
      </c>
      <c r="CJ392" s="7" t="str">
        <f t="shared" si="117"/>
        <v/>
      </c>
      <c r="CK392" s="7"/>
      <c r="CL392" s="7"/>
      <c r="CM392" s="7"/>
      <c r="CN392" s="12"/>
      <c r="CO392" s="7"/>
      <c r="CP392" s="7" t="str">
        <f t="shared" ca="1" si="118"/>
        <v/>
      </c>
    </row>
    <row r="393" spans="1:94" x14ac:dyDescent="0.25">
      <c r="A393" s="7"/>
      <c r="B393" s="12"/>
      <c r="C393" s="7"/>
      <c r="D393" s="7"/>
      <c r="E393" s="7"/>
      <c r="F393" s="7" t="str">
        <f>IF(C393="","",IFERROR(INDEX(VEICULOS!$C:$C,MATCH(C393,VEICULOS!$A:$A,0)),"?")&amp;IF(D393="",""," + "&amp;IFERROR(INDEX(VEICULOS!$C:$C,MATCH(D393,VEICULOS!$A:$A,0)),"?"))&amp;IF(E393="",""," + "&amp;IFERROR(INDEX(VEICULOS!$C:$C,MATCH(E393,VEICULOS!$A:$A,0)),"?")))</f>
        <v/>
      </c>
      <c r="G393" s="7" t="str">
        <f>IF(C393="","",IFERROR(INDEX(VEICULOS!$I:$I,MATCH(C393,VEICULOS!$A:$A,0)),"Não cadastrado"))</f>
        <v/>
      </c>
      <c r="H393" s="7"/>
      <c r="I393" s="7" t="str">
        <f>IF(H393="","",IFERROR(INDEX(MOTORISTAS!$B:$B,MATCH(H393,MOTORISTAS!$A:$A,0)),"Não cadastrado"))</f>
        <v/>
      </c>
      <c r="J393" s="7"/>
      <c r="K393" s="7"/>
      <c r="L393" s="7" t="str">
        <f>IF(K393="","",IFERROR(INDEX(MOTORISTAS!$B:$B,MATCH(K393,MOTORISTAS!$A:$A,0)),"Não cadastrado"))</f>
        <v/>
      </c>
      <c r="M393" s="7" t="str">
        <f>IF(H393="","",IFERROR(INDEX(MOTORISTAS!$AA:$AA,MATCH(H393,MOTORISTAS!$A:$A,0)),"Não cadastrado"))</f>
        <v/>
      </c>
      <c r="N393" s="7" t="str">
        <f>IF(H393="","",IF(COUNTIFS(CONSULTAS!$C$2:$C$2000,H393,CONSULTAS!$E$2:$E$2000,"GR",CONSULTAS!$S$2:$S$2000,"Sim")&gt;0,"Sim","Não"))</f>
        <v/>
      </c>
      <c r="O393" s="7" t="str">
        <f>IF(H393="","",IFERROR(INDEX(CONSULTAS!$L:$L,MATCH(H393&amp;"#GR",CONSULTAS!$T:$T,0)),"—"))</f>
        <v/>
      </c>
      <c r="P393" s="13" t="str">
        <f>IF(H393="","",IFERROR(INDEX(CONSULTAS!$Q:$Q,MATCH(H393&amp;"#GR",CONSULTAS!$T:$T,0)),""))</f>
        <v/>
      </c>
      <c r="Q393" s="7" t="str">
        <f>IF(H393="","",IF(COUNTIFS(CONSULTAS!$C$2:$C$2000,H393,CONSULTAS!$E$2:$E$2000,"Seguradora",CONSULTAS!$S$2:$S$2000,"Sim")&gt;0,"Sim","Não"))</f>
        <v/>
      </c>
      <c r="R393" s="7" t="str">
        <f>IF(H393="","",IFERROR(INDEX(CONSULTAS!$L:$L,MATCH(H393&amp;"#Seguradora",CONSULTAS!$T:$T,0)),"—"))</f>
        <v/>
      </c>
      <c r="S393" s="13" t="str">
        <f>IF(H393="","",IFERROR(INDEX(CONSULTAS!$Q:$Q,MATCH(H393&amp;"#Seguradora",CONSULTAS!$T:$T,0)),""))</f>
        <v/>
      </c>
      <c r="T393" s="10" t="str">
        <f>IF(H393="","",IFERROR(INDEX(CONSULTAS!$N:$N,MATCH(H393&amp;"#GR",CONSULTAS!$T:$T,0)),""))</f>
        <v/>
      </c>
      <c r="U393" s="7" t="str">
        <f>IF(K393="","N/A",IF(AND(COUNTIFS(CONSULTAS!$C$2:$C$2000,K393,CONSULTAS!$E$2:$E$2000,"GR",CONSULTAS!$S$2:$S$2000,"Sim")&gt;0,COUNTIFS(CONSULTAS!$C$2:$C$2000,K393,CONSULTAS!$E$2:$E$2000,"Seguradora",CONSULTAS!$S$2:$S$2000,"Sim")&gt;0),"Sim","Não"))</f>
        <v>N/A</v>
      </c>
      <c r="V393" s="7" t="str">
        <f>IF(C393="","",IFERROR(INDEX(VEICULOS!$X:$X,MATCH(C393,VEICULOS!$A:$A,0)),"Não"))</f>
        <v/>
      </c>
      <c r="W393" s="7"/>
      <c r="X393" s="7"/>
      <c r="Y393" s="7"/>
      <c r="Z393" s="10"/>
      <c r="AA393" s="7"/>
      <c r="AB393" s="10" t="str">
        <f t="shared" si="102"/>
        <v/>
      </c>
      <c r="AC393" s="7">
        <f>IF(OR(Y393="",AB393=""),0,SUMPRODUCT((PGR_REGRAS!$C$2:$C$61=Y393)*(PGR_REGRAS!$D$2:$D$61&lt;=AB393)*(PGR_REGRAS!$E$2:$E$61&gt;=AB393)*(PGR_REGRAS!$C$2:$C$61&lt;&gt;"")*ROW(PGR_REGRAS!$C$2:$C$61)))</f>
        <v>0</v>
      </c>
      <c r="AD393" s="7" t="str">
        <f>IF(AC393=0,IF(Y393="","","Sem regra - consultar seguradora"),INDEX(PGR_REGRAS!$A:$A,AC393))</f>
        <v/>
      </c>
      <c r="AE393" s="7" t="str">
        <f>IF(AC393=0,"",INDEX(PGR_REGRAS!$T:$T,AC393))</f>
        <v/>
      </c>
      <c r="AF393" s="7" t="str">
        <f>IF(AC393=0,"",INDEX(PGR_REGRAS!$I:$I,AC393))</f>
        <v/>
      </c>
      <c r="AG393" s="7" t="str">
        <f>IF(AC393=0,"",INDEX(PGR_REGRAS!$K:$K,AC393))</f>
        <v/>
      </c>
      <c r="AH393" s="7" t="str">
        <f t="shared" si="103"/>
        <v/>
      </c>
      <c r="AI393" s="7"/>
      <c r="AJ393" s="7"/>
      <c r="AK393" s="7"/>
      <c r="AL393" s="7"/>
      <c r="AM393" s="7"/>
      <c r="AN393" s="7"/>
      <c r="AO393" s="13"/>
      <c r="AP393" s="12"/>
      <c r="AQ393" s="12"/>
      <c r="AR393" s="7" t="str">
        <f>IF(C393="","",IFERROR(INDEX(RASTREADORES!$F:$F,MATCH(C393&amp;"#Principal",RASTREADORES!$Y:$Y,0))&amp;" ("&amp;INDEX(RASTREADORES!$G:$G,MATCH(C393&amp;"#Principal",RASTREADORES!$Y:$Y,0))&amp;")","Sem rastreador principal"))</f>
        <v/>
      </c>
      <c r="AS393" s="7" t="str">
        <f>IF(C393="","",IFERROR(INDEX(RASTREADORES!$H:$H,MATCH(C393&amp;"#Principal",RASTREADORES!$Y:$Y,0)),"—"))</f>
        <v/>
      </c>
      <c r="AT393" s="7" t="str">
        <f>IF(C393="","",IFERROR(INDEX(RASTREADORES!$A:$A,MATCH(C393&amp;"#Redundante",RASTREADORES!$Y:$Y,0)),IFERROR(INDEX(RASTREADORES!$A:$A,MATCH(C393&amp;"#Isca retornável",RASTREADORES!$Y:$Y,0)),IFERROR(INDEX(RASTREADORES!$A:$A,MATCH(C393&amp;"#Isca descartável",RASTREADORES!$Y:$Y,0)),"Nenhum"))))</f>
        <v/>
      </c>
      <c r="AU393" s="7" t="str">
        <f>IF(C393="","",IFERROR(INDEX(RASTREADORES!$L:$L,MATCH(C393&amp;"#Principal",RASTREADORES!$Y:$Y,0)),""))</f>
        <v/>
      </c>
      <c r="AV393" s="7" t="str">
        <f>IF(C393="","",IF(COUNTIFS(ESPELHAMENTOS!$B$2:$B$2000,C393,ESPELHAMENTOS!$O$2:$O$2000,"Sim")&gt;0,"Sim","Não"))</f>
        <v/>
      </c>
      <c r="AW393" s="7" t="str">
        <f>IF(C393="","",COUNTIFS(ESPELHAMENTOS!$B$2:$B$2000,C393,ESPELHAMENTOS!$O$2:$O$2000,"Sim"))</f>
        <v/>
      </c>
      <c r="AX393" s="7" t="str">
        <f>IF(C393="","",IF(COUNTIFS(ESPELHAMENTOS!$B$2:$B$2000,C393,ESPELHAMENTOS!$O$2:$O$2000,"Sim",ESPELHAMENTOS!$E$2:$E$2000,"GR transportadora")&gt;0,"Sim","Não"))</f>
        <v/>
      </c>
      <c r="AY393" s="7" t="str">
        <f>IF(OR(AQ393="",C393=""),"",IFERROR(ROUND((AQ393-SUMPRODUCT(MIN((ESPELHAMENTOS!$C$2:$C$2000=A393)*ESPELHAMENTOS!$H$2:$H$2000+(ESPELHAMENTOS!$C$2:$C$2000&lt;&gt;A393)*99999)))*24,1),""))</f>
        <v/>
      </c>
      <c r="AZ393" s="7" t="str">
        <f ca="1">IF(C393="","",IF(COUNTIFS(CHECKLISTS!$B$2:$B$2000,C393,CHECKLISTS!$AH$2:$AH$2000,"Válido",CHECKLISTS!$AG$2:$AG$2000,"&gt;="&amp;INT(IF(AO393="",TODAY(),AO393)))+COUNTIFS(CHECKLISTS!$B$2:$B$2000,C393,CHECKLISTS!$AH$2:$AH$2000,"Vence &lt;=7d",CHECKLISTS!$AG$2:$AG$2000,"&gt;="&amp;INT(IF(AO393="",TODAY(),AO393)))&gt;0,"Sim","Não"))</f>
        <v/>
      </c>
      <c r="BA393" s="13" t="str">
        <f>IF(C393="","",IF(COUNTIFS(CHECKLISTS!$B$2:$B$2000,C393,CHECKLISTS!$AF$2:$AF$2000,"Aprovado")=0,"",SUMPRODUCT(MAX((CHECKLISTS!$B$2:$B$2000=C393)*CHECKLISTS!$AG$2:$AG$2000))))</f>
        <v/>
      </c>
      <c r="BB393" s="7" t="str">
        <f>IF(A393="","",IF(COUNTIFS(SMP!$B$2:$B$2000,A393,SMP!$I$2:$I$2000,"Liberada")+COUNTIFS(SMP!$B$2:$B$2000,A393,SMP!$I$2:$I$2000,"Em andamento")+COUNTIFS(SMP!$B$2:$B$2000,A393,SMP!$I$2:$I$2000,"Finalizada")&gt;0,"Sim","Não"))</f>
        <v/>
      </c>
      <c r="BC393" s="7" t="str">
        <f>IF(A393="","",IFERROR(INDEX(SMP!$A:$A,MATCH(A393,SMP!$B:$B,0)),"—"))</f>
        <v/>
      </c>
      <c r="BD393" s="7" t="str">
        <f>IF(A393="","",IFERROR(INDEX(SMP!$I:$I,MATCH(A393,SMP!$B:$B,0)),"Não aberta"))</f>
        <v/>
      </c>
      <c r="BE393" s="7" t="str">
        <f>IF(A393="","",IFERROR(INDEX(SMP!$D:$D,MATCH(A393,SMP!$B:$B,0)),""))</f>
        <v/>
      </c>
      <c r="BF393" s="7" t="str">
        <f>IF(A393="","",IF(COUNTIFS(AVERBACOES!$B$2:$B$2000,A393,AVERBACOES!$Q$2:$Q$2000,"Averbado completo")+COUNTIFS(AVERBACOES!$B$2:$B$2000,A393,AVERBACOES!$Q$2:$Q$2000,"Averbado CRT")+COUNTIFS(AVERBACOES!$B$2:$B$2000,A393,AVERBACOES!$Q$2:$Q$2000,"Averbado CT-e")+COUNTIFS(AVERBACOES!$B$2:$B$2000,A393,AVERBACOES!$Q$2:$Q$2000,"Averbado MDF-e")+COUNTIFS(AVERBACOES!$B$2:$B$2000,A393,AVERBACOES!$Q$2:$Q$2000,"Averbado pelo embarcador")&gt;0,"Sim","Não"))</f>
        <v/>
      </c>
      <c r="BG393" s="7" t="str">
        <f>IF(A393="","",IFERROR(INDEX(AVERBACOES!$L:$L,MATCH(A393,AVERBACOES!$B:$B,0)),"—"))</f>
        <v/>
      </c>
      <c r="BH393" s="7"/>
      <c r="BI393" s="7"/>
      <c r="BJ393" s="7"/>
      <c r="BK393" s="7"/>
      <c r="BL393" s="7"/>
      <c r="BM393" s="7">
        <f t="shared" si="104"/>
        <v>0</v>
      </c>
      <c r="BN393" s="7" t="str">
        <f t="shared" si="105"/>
        <v/>
      </c>
      <c r="BO393" s="7" t="str">
        <f t="shared" si="106"/>
        <v/>
      </c>
      <c r="BP393" s="7" t="str">
        <f t="shared" si="107"/>
        <v/>
      </c>
      <c r="BQ393" s="7" t="str">
        <f t="shared" si="108"/>
        <v/>
      </c>
      <c r="BR393" s="12"/>
      <c r="BS393" s="7" t="str">
        <f t="shared" si="109"/>
        <v/>
      </c>
      <c r="BT393" s="7" t="str">
        <f>IF(C393="","",IF(BV393=0,"Sem posição registrada",IFERROR(INDEX(POSICOES!$E:$E,MATCH(C393&amp;"#"&amp;ROUND(BV393*1440,0),POSICOES!$R:$R,0)),"?")))</f>
        <v/>
      </c>
      <c r="BU393" s="7" t="str">
        <f>IF(OR(C393="",BV393=0),"",IFERROR(INDEX(POSICOES!$F:$F,MATCH(C393&amp;"#"&amp;ROUND(BV393*1440,0),POSICOES!$R:$R,0))&amp;"/"&amp;INDEX(POSICOES!$G:$G,MATCH(C393&amp;"#"&amp;ROUND(BV393*1440,0),POSICOES!$R:$R,0))&amp;" - "&amp;INDEX(POSICOES!$H:$H,MATCH(C393&amp;"#"&amp;ROUND(BV393*1440,0),POSICOES!$R:$R,0)),""))</f>
        <v/>
      </c>
      <c r="BV393" s="14">
        <f>IF(C393="",0,SUMPRODUCT(MAX((POSICOES!$C$2:$C$3000=C393)*POSICOES!$B$2:$B$3000)))</f>
        <v>0</v>
      </c>
      <c r="BW393" s="7" t="str">
        <f t="shared" ca="1" si="110"/>
        <v/>
      </c>
      <c r="BX393" s="7" t="str">
        <f t="shared" ca="1" si="111"/>
        <v/>
      </c>
      <c r="BY393" s="12"/>
      <c r="BZ393" s="12"/>
      <c r="CA393" s="7" t="str">
        <f>IF(A393="","",IF(COUNTIFS(FRONTEIRA!$B$2:$B$2000,A393,FRONTEIRA!$AA$2:$AA$2000,"Sim")=0,"",ROUND(SUMIFS(FRONTEIRA!$Y$2:$Y$2000,FRONTEIRA!$B$2:$B$2000,A393,FRONTEIRA!$AA$2:$AA$2000,"Sim"),1)))</f>
        <v/>
      </c>
      <c r="CB393" s="7" t="str">
        <f>IF(A393="","",IFERROR(INDEX(FRONTEIRA!$L:$L,MATCH(A393,FRONTEIRA!$B:$B,0)),""))</f>
        <v/>
      </c>
      <c r="CC393" s="7" t="str">
        <f>IF(A393="","",IF(COUNTIFS(OCORRENCIAS!$B$2:$B$2000,A393,OCORRENCIAS!$Z$2:$Z$2000,"Sim")&gt;0,"Sim","Não"))</f>
        <v/>
      </c>
      <c r="CD393" s="7" t="str">
        <f t="shared" si="112"/>
        <v/>
      </c>
      <c r="CE393" s="7"/>
      <c r="CF393" s="7" t="str">
        <f t="shared" ca="1" si="113"/>
        <v xml:space="preserve">Motorista GR; Motorista seguradora; Veículo GR; Checklist; Espelhamento; SMP; Averbação; </v>
      </c>
      <c r="CG393" s="7" t="str">
        <f t="shared" si="114"/>
        <v/>
      </c>
      <c r="CH393" s="7" t="str">
        <f t="shared" si="115"/>
        <v/>
      </c>
      <c r="CI393" s="7" t="str">
        <f t="shared" si="116"/>
        <v>Não</v>
      </c>
      <c r="CJ393" s="7" t="str">
        <f t="shared" si="117"/>
        <v/>
      </c>
      <c r="CK393" s="7"/>
      <c r="CL393" s="7"/>
      <c r="CM393" s="7"/>
      <c r="CN393" s="12"/>
      <c r="CO393" s="7"/>
      <c r="CP393" s="7" t="str">
        <f t="shared" ca="1" si="118"/>
        <v/>
      </c>
    </row>
    <row r="394" spans="1:94" x14ac:dyDescent="0.25">
      <c r="A394" s="7"/>
      <c r="B394" s="12"/>
      <c r="C394" s="7"/>
      <c r="D394" s="7"/>
      <c r="E394" s="7"/>
      <c r="F394" s="7" t="str">
        <f>IF(C394="","",IFERROR(INDEX(VEICULOS!$C:$C,MATCH(C394,VEICULOS!$A:$A,0)),"?")&amp;IF(D394="",""," + "&amp;IFERROR(INDEX(VEICULOS!$C:$C,MATCH(D394,VEICULOS!$A:$A,0)),"?"))&amp;IF(E394="",""," + "&amp;IFERROR(INDEX(VEICULOS!$C:$C,MATCH(E394,VEICULOS!$A:$A,0)),"?")))</f>
        <v/>
      </c>
      <c r="G394" s="7" t="str">
        <f>IF(C394="","",IFERROR(INDEX(VEICULOS!$I:$I,MATCH(C394,VEICULOS!$A:$A,0)),"Não cadastrado"))</f>
        <v/>
      </c>
      <c r="H394" s="7"/>
      <c r="I394" s="7" t="str">
        <f>IF(H394="","",IFERROR(INDEX(MOTORISTAS!$B:$B,MATCH(H394,MOTORISTAS!$A:$A,0)),"Não cadastrado"))</f>
        <v/>
      </c>
      <c r="J394" s="7"/>
      <c r="K394" s="7"/>
      <c r="L394" s="7" t="str">
        <f>IF(K394="","",IFERROR(INDEX(MOTORISTAS!$B:$B,MATCH(K394,MOTORISTAS!$A:$A,0)),"Não cadastrado"))</f>
        <v/>
      </c>
      <c r="M394" s="7" t="str">
        <f>IF(H394="","",IFERROR(INDEX(MOTORISTAS!$AA:$AA,MATCH(H394,MOTORISTAS!$A:$A,0)),"Não cadastrado"))</f>
        <v/>
      </c>
      <c r="N394" s="7" t="str">
        <f>IF(H394="","",IF(COUNTIFS(CONSULTAS!$C$2:$C$2000,H394,CONSULTAS!$E$2:$E$2000,"GR",CONSULTAS!$S$2:$S$2000,"Sim")&gt;0,"Sim","Não"))</f>
        <v/>
      </c>
      <c r="O394" s="7" t="str">
        <f>IF(H394="","",IFERROR(INDEX(CONSULTAS!$L:$L,MATCH(H394&amp;"#GR",CONSULTAS!$T:$T,0)),"—"))</f>
        <v/>
      </c>
      <c r="P394" s="13" t="str">
        <f>IF(H394="","",IFERROR(INDEX(CONSULTAS!$Q:$Q,MATCH(H394&amp;"#GR",CONSULTAS!$T:$T,0)),""))</f>
        <v/>
      </c>
      <c r="Q394" s="7" t="str">
        <f>IF(H394="","",IF(COUNTIFS(CONSULTAS!$C$2:$C$2000,H394,CONSULTAS!$E$2:$E$2000,"Seguradora",CONSULTAS!$S$2:$S$2000,"Sim")&gt;0,"Sim","Não"))</f>
        <v/>
      </c>
      <c r="R394" s="7" t="str">
        <f>IF(H394="","",IFERROR(INDEX(CONSULTAS!$L:$L,MATCH(H394&amp;"#Seguradora",CONSULTAS!$T:$T,0)),"—"))</f>
        <v/>
      </c>
      <c r="S394" s="13" t="str">
        <f>IF(H394="","",IFERROR(INDEX(CONSULTAS!$Q:$Q,MATCH(H394&amp;"#Seguradora",CONSULTAS!$T:$T,0)),""))</f>
        <v/>
      </c>
      <c r="T394" s="10" t="str">
        <f>IF(H394="","",IFERROR(INDEX(CONSULTAS!$N:$N,MATCH(H394&amp;"#GR",CONSULTAS!$T:$T,0)),""))</f>
        <v/>
      </c>
      <c r="U394" s="7" t="str">
        <f>IF(K394="","N/A",IF(AND(COUNTIFS(CONSULTAS!$C$2:$C$2000,K394,CONSULTAS!$E$2:$E$2000,"GR",CONSULTAS!$S$2:$S$2000,"Sim")&gt;0,COUNTIFS(CONSULTAS!$C$2:$C$2000,K394,CONSULTAS!$E$2:$E$2000,"Seguradora",CONSULTAS!$S$2:$S$2000,"Sim")&gt;0),"Sim","Não"))</f>
        <v>N/A</v>
      </c>
      <c r="V394" s="7" t="str">
        <f>IF(C394="","",IFERROR(INDEX(VEICULOS!$X:$X,MATCH(C394,VEICULOS!$A:$A,0)),"Não"))</f>
        <v/>
      </c>
      <c r="W394" s="7"/>
      <c r="X394" s="7"/>
      <c r="Y394" s="7"/>
      <c r="Z394" s="10"/>
      <c r="AA394" s="7"/>
      <c r="AB394" s="10" t="str">
        <f t="shared" si="102"/>
        <v/>
      </c>
      <c r="AC394" s="7">
        <f>IF(OR(Y394="",AB394=""),0,SUMPRODUCT((PGR_REGRAS!$C$2:$C$61=Y394)*(PGR_REGRAS!$D$2:$D$61&lt;=AB394)*(PGR_REGRAS!$E$2:$E$61&gt;=AB394)*(PGR_REGRAS!$C$2:$C$61&lt;&gt;"")*ROW(PGR_REGRAS!$C$2:$C$61)))</f>
        <v>0</v>
      </c>
      <c r="AD394" s="7" t="str">
        <f>IF(AC394=0,IF(Y394="","","Sem regra - consultar seguradora"),INDEX(PGR_REGRAS!$A:$A,AC394))</f>
        <v/>
      </c>
      <c r="AE394" s="7" t="str">
        <f>IF(AC394=0,"",INDEX(PGR_REGRAS!$T:$T,AC394))</f>
        <v/>
      </c>
      <c r="AF394" s="7" t="str">
        <f>IF(AC394=0,"",INDEX(PGR_REGRAS!$I:$I,AC394))</f>
        <v/>
      </c>
      <c r="AG394" s="7" t="str">
        <f>IF(AC394=0,"",INDEX(PGR_REGRAS!$K:$K,AC394))</f>
        <v/>
      </c>
      <c r="AH394" s="7" t="str">
        <f t="shared" si="103"/>
        <v/>
      </c>
      <c r="AI394" s="7"/>
      <c r="AJ394" s="7"/>
      <c r="AK394" s="7"/>
      <c r="AL394" s="7"/>
      <c r="AM394" s="7"/>
      <c r="AN394" s="7"/>
      <c r="AO394" s="13"/>
      <c r="AP394" s="12"/>
      <c r="AQ394" s="12"/>
      <c r="AR394" s="7" t="str">
        <f>IF(C394="","",IFERROR(INDEX(RASTREADORES!$F:$F,MATCH(C394&amp;"#Principal",RASTREADORES!$Y:$Y,0))&amp;" ("&amp;INDEX(RASTREADORES!$G:$G,MATCH(C394&amp;"#Principal",RASTREADORES!$Y:$Y,0))&amp;")","Sem rastreador principal"))</f>
        <v/>
      </c>
      <c r="AS394" s="7" t="str">
        <f>IF(C394="","",IFERROR(INDEX(RASTREADORES!$H:$H,MATCH(C394&amp;"#Principal",RASTREADORES!$Y:$Y,0)),"—"))</f>
        <v/>
      </c>
      <c r="AT394" s="7" t="str">
        <f>IF(C394="","",IFERROR(INDEX(RASTREADORES!$A:$A,MATCH(C394&amp;"#Redundante",RASTREADORES!$Y:$Y,0)),IFERROR(INDEX(RASTREADORES!$A:$A,MATCH(C394&amp;"#Isca retornável",RASTREADORES!$Y:$Y,0)),IFERROR(INDEX(RASTREADORES!$A:$A,MATCH(C394&amp;"#Isca descartável",RASTREADORES!$Y:$Y,0)),"Nenhum"))))</f>
        <v/>
      </c>
      <c r="AU394" s="7" t="str">
        <f>IF(C394="","",IFERROR(INDEX(RASTREADORES!$L:$L,MATCH(C394&amp;"#Principal",RASTREADORES!$Y:$Y,0)),""))</f>
        <v/>
      </c>
      <c r="AV394" s="7" t="str">
        <f>IF(C394="","",IF(COUNTIFS(ESPELHAMENTOS!$B$2:$B$2000,C394,ESPELHAMENTOS!$O$2:$O$2000,"Sim")&gt;0,"Sim","Não"))</f>
        <v/>
      </c>
      <c r="AW394" s="7" t="str">
        <f>IF(C394="","",COUNTIFS(ESPELHAMENTOS!$B$2:$B$2000,C394,ESPELHAMENTOS!$O$2:$O$2000,"Sim"))</f>
        <v/>
      </c>
      <c r="AX394" s="7" t="str">
        <f>IF(C394="","",IF(COUNTIFS(ESPELHAMENTOS!$B$2:$B$2000,C394,ESPELHAMENTOS!$O$2:$O$2000,"Sim",ESPELHAMENTOS!$E$2:$E$2000,"GR transportadora")&gt;0,"Sim","Não"))</f>
        <v/>
      </c>
      <c r="AY394" s="7" t="str">
        <f>IF(OR(AQ394="",C394=""),"",IFERROR(ROUND((AQ394-SUMPRODUCT(MIN((ESPELHAMENTOS!$C$2:$C$2000=A394)*ESPELHAMENTOS!$H$2:$H$2000+(ESPELHAMENTOS!$C$2:$C$2000&lt;&gt;A394)*99999)))*24,1),""))</f>
        <v/>
      </c>
      <c r="AZ394" s="7" t="str">
        <f ca="1">IF(C394="","",IF(COUNTIFS(CHECKLISTS!$B$2:$B$2000,C394,CHECKLISTS!$AH$2:$AH$2000,"Válido",CHECKLISTS!$AG$2:$AG$2000,"&gt;="&amp;INT(IF(AO394="",TODAY(),AO394)))+COUNTIFS(CHECKLISTS!$B$2:$B$2000,C394,CHECKLISTS!$AH$2:$AH$2000,"Vence &lt;=7d",CHECKLISTS!$AG$2:$AG$2000,"&gt;="&amp;INT(IF(AO394="",TODAY(),AO394)))&gt;0,"Sim","Não"))</f>
        <v/>
      </c>
      <c r="BA394" s="13" t="str">
        <f>IF(C394="","",IF(COUNTIFS(CHECKLISTS!$B$2:$B$2000,C394,CHECKLISTS!$AF$2:$AF$2000,"Aprovado")=0,"",SUMPRODUCT(MAX((CHECKLISTS!$B$2:$B$2000=C394)*CHECKLISTS!$AG$2:$AG$2000))))</f>
        <v/>
      </c>
      <c r="BB394" s="7" t="str">
        <f>IF(A394="","",IF(COUNTIFS(SMP!$B$2:$B$2000,A394,SMP!$I$2:$I$2000,"Liberada")+COUNTIFS(SMP!$B$2:$B$2000,A394,SMP!$I$2:$I$2000,"Em andamento")+COUNTIFS(SMP!$B$2:$B$2000,A394,SMP!$I$2:$I$2000,"Finalizada")&gt;0,"Sim","Não"))</f>
        <v/>
      </c>
      <c r="BC394" s="7" t="str">
        <f>IF(A394="","",IFERROR(INDEX(SMP!$A:$A,MATCH(A394,SMP!$B:$B,0)),"—"))</f>
        <v/>
      </c>
      <c r="BD394" s="7" t="str">
        <f>IF(A394="","",IFERROR(INDEX(SMP!$I:$I,MATCH(A394,SMP!$B:$B,0)),"Não aberta"))</f>
        <v/>
      </c>
      <c r="BE394" s="7" t="str">
        <f>IF(A394="","",IFERROR(INDEX(SMP!$D:$D,MATCH(A394,SMP!$B:$B,0)),""))</f>
        <v/>
      </c>
      <c r="BF394" s="7" t="str">
        <f>IF(A394="","",IF(COUNTIFS(AVERBACOES!$B$2:$B$2000,A394,AVERBACOES!$Q$2:$Q$2000,"Averbado completo")+COUNTIFS(AVERBACOES!$B$2:$B$2000,A394,AVERBACOES!$Q$2:$Q$2000,"Averbado CRT")+COUNTIFS(AVERBACOES!$B$2:$B$2000,A394,AVERBACOES!$Q$2:$Q$2000,"Averbado CT-e")+COUNTIFS(AVERBACOES!$B$2:$B$2000,A394,AVERBACOES!$Q$2:$Q$2000,"Averbado MDF-e")+COUNTIFS(AVERBACOES!$B$2:$B$2000,A394,AVERBACOES!$Q$2:$Q$2000,"Averbado pelo embarcador")&gt;0,"Sim","Não"))</f>
        <v/>
      </c>
      <c r="BG394" s="7" t="str">
        <f>IF(A394="","",IFERROR(INDEX(AVERBACOES!$L:$L,MATCH(A394,AVERBACOES!$B:$B,0)),"—"))</f>
        <v/>
      </c>
      <c r="BH394" s="7"/>
      <c r="BI394" s="7"/>
      <c r="BJ394" s="7"/>
      <c r="BK394" s="7"/>
      <c r="BL394" s="7"/>
      <c r="BM394" s="7">
        <f t="shared" si="104"/>
        <v>0</v>
      </c>
      <c r="BN394" s="7" t="str">
        <f t="shared" si="105"/>
        <v/>
      </c>
      <c r="BO394" s="7" t="str">
        <f t="shared" si="106"/>
        <v/>
      </c>
      <c r="BP394" s="7" t="str">
        <f t="shared" si="107"/>
        <v/>
      </c>
      <c r="BQ394" s="7" t="str">
        <f t="shared" si="108"/>
        <v/>
      </c>
      <c r="BR394" s="12"/>
      <c r="BS394" s="7" t="str">
        <f t="shared" si="109"/>
        <v/>
      </c>
      <c r="BT394" s="7" t="str">
        <f>IF(C394="","",IF(BV394=0,"Sem posição registrada",IFERROR(INDEX(POSICOES!$E:$E,MATCH(C394&amp;"#"&amp;ROUND(BV394*1440,0),POSICOES!$R:$R,0)),"?")))</f>
        <v/>
      </c>
      <c r="BU394" s="7" t="str">
        <f>IF(OR(C394="",BV394=0),"",IFERROR(INDEX(POSICOES!$F:$F,MATCH(C394&amp;"#"&amp;ROUND(BV394*1440,0),POSICOES!$R:$R,0))&amp;"/"&amp;INDEX(POSICOES!$G:$G,MATCH(C394&amp;"#"&amp;ROUND(BV394*1440,0),POSICOES!$R:$R,0))&amp;" - "&amp;INDEX(POSICOES!$H:$H,MATCH(C394&amp;"#"&amp;ROUND(BV394*1440,0),POSICOES!$R:$R,0)),""))</f>
        <v/>
      </c>
      <c r="BV394" s="14">
        <f>IF(C394="",0,SUMPRODUCT(MAX((POSICOES!$C$2:$C$3000=C394)*POSICOES!$B$2:$B$3000)))</f>
        <v>0</v>
      </c>
      <c r="BW394" s="7" t="str">
        <f t="shared" ca="1" si="110"/>
        <v/>
      </c>
      <c r="BX394" s="7" t="str">
        <f t="shared" ca="1" si="111"/>
        <v/>
      </c>
      <c r="BY394" s="12"/>
      <c r="BZ394" s="12"/>
      <c r="CA394" s="7" t="str">
        <f>IF(A394="","",IF(COUNTIFS(FRONTEIRA!$B$2:$B$2000,A394,FRONTEIRA!$AA$2:$AA$2000,"Sim")=0,"",ROUND(SUMIFS(FRONTEIRA!$Y$2:$Y$2000,FRONTEIRA!$B$2:$B$2000,A394,FRONTEIRA!$AA$2:$AA$2000,"Sim"),1)))</f>
        <v/>
      </c>
      <c r="CB394" s="7" t="str">
        <f>IF(A394="","",IFERROR(INDEX(FRONTEIRA!$L:$L,MATCH(A394,FRONTEIRA!$B:$B,0)),""))</f>
        <v/>
      </c>
      <c r="CC394" s="7" t="str">
        <f>IF(A394="","",IF(COUNTIFS(OCORRENCIAS!$B$2:$B$2000,A394,OCORRENCIAS!$Z$2:$Z$2000,"Sim")&gt;0,"Sim","Não"))</f>
        <v/>
      </c>
      <c r="CD394" s="7" t="str">
        <f t="shared" si="112"/>
        <v/>
      </c>
      <c r="CE394" s="7"/>
      <c r="CF394" s="7" t="str">
        <f t="shared" ca="1" si="113"/>
        <v xml:space="preserve">Motorista GR; Motorista seguradora; Veículo GR; Checklist; Espelhamento; SMP; Averbação; </v>
      </c>
      <c r="CG394" s="7" t="str">
        <f t="shared" si="114"/>
        <v/>
      </c>
      <c r="CH394" s="7" t="str">
        <f t="shared" si="115"/>
        <v/>
      </c>
      <c r="CI394" s="7" t="str">
        <f t="shared" si="116"/>
        <v>Não</v>
      </c>
      <c r="CJ394" s="7" t="str">
        <f t="shared" si="117"/>
        <v/>
      </c>
      <c r="CK394" s="7"/>
      <c r="CL394" s="7"/>
      <c r="CM394" s="7"/>
      <c r="CN394" s="12"/>
      <c r="CO394" s="7"/>
      <c r="CP394" s="7" t="str">
        <f t="shared" ca="1" si="118"/>
        <v/>
      </c>
    </row>
    <row r="395" spans="1:94" x14ac:dyDescent="0.25">
      <c r="A395" s="7"/>
      <c r="B395" s="12"/>
      <c r="C395" s="7"/>
      <c r="D395" s="7"/>
      <c r="E395" s="7"/>
      <c r="F395" s="7" t="str">
        <f>IF(C395="","",IFERROR(INDEX(VEICULOS!$C:$C,MATCH(C395,VEICULOS!$A:$A,0)),"?")&amp;IF(D395="",""," + "&amp;IFERROR(INDEX(VEICULOS!$C:$C,MATCH(D395,VEICULOS!$A:$A,0)),"?"))&amp;IF(E395="",""," + "&amp;IFERROR(INDEX(VEICULOS!$C:$C,MATCH(E395,VEICULOS!$A:$A,0)),"?")))</f>
        <v/>
      </c>
      <c r="G395" s="7" t="str">
        <f>IF(C395="","",IFERROR(INDEX(VEICULOS!$I:$I,MATCH(C395,VEICULOS!$A:$A,0)),"Não cadastrado"))</f>
        <v/>
      </c>
      <c r="H395" s="7"/>
      <c r="I395" s="7" t="str">
        <f>IF(H395="","",IFERROR(INDEX(MOTORISTAS!$B:$B,MATCH(H395,MOTORISTAS!$A:$A,0)),"Não cadastrado"))</f>
        <v/>
      </c>
      <c r="J395" s="7"/>
      <c r="K395" s="7"/>
      <c r="L395" s="7" t="str">
        <f>IF(K395="","",IFERROR(INDEX(MOTORISTAS!$B:$B,MATCH(K395,MOTORISTAS!$A:$A,0)),"Não cadastrado"))</f>
        <v/>
      </c>
      <c r="M395" s="7" t="str">
        <f>IF(H395="","",IFERROR(INDEX(MOTORISTAS!$AA:$AA,MATCH(H395,MOTORISTAS!$A:$A,0)),"Não cadastrado"))</f>
        <v/>
      </c>
      <c r="N395" s="7" t="str">
        <f>IF(H395="","",IF(COUNTIFS(CONSULTAS!$C$2:$C$2000,H395,CONSULTAS!$E$2:$E$2000,"GR",CONSULTAS!$S$2:$S$2000,"Sim")&gt;0,"Sim","Não"))</f>
        <v/>
      </c>
      <c r="O395" s="7" t="str">
        <f>IF(H395="","",IFERROR(INDEX(CONSULTAS!$L:$L,MATCH(H395&amp;"#GR",CONSULTAS!$T:$T,0)),"—"))</f>
        <v/>
      </c>
      <c r="P395" s="13" t="str">
        <f>IF(H395="","",IFERROR(INDEX(CONSULTAS!$Q:$Q,MATCH(H395&amp;"#GR",CONSULTAS!$T:$T,0)),""))</f>
        <v/>
      </c>
      <c r="Q395" s="7" t="str">
        <f>IF(H395="","",IF(COUNTIFS(CONSULTAS!$C$2:$C$2000,H395,CONSULTAS!$E$2:$E$2000,"Seguradora",CONSULTAS!$S$2:$S$2000,"Sim")&gt;0,"Sim","Não"))</f>
        <v/>
      </c>
      <c r="R395" s="7" t="str">
        <f>IF(H395="","",IFERROR(INDEX(CONSULTAS!$L:$L,MATCH(H395&amp;"#Seguradora",CONSULTAS!$T:$T,0)),"—"))</f>
        <v/>
      </c>
      <c r="S395" s="13" t="str">
        <f>IF(H395="","",IFERROR(INDEX(CONSULTAS!$Q:$Q,MATCH(H395&amp;"#Seguradora",CONSULTAS!$T:$T,0)),""))</f>
        <v/>
      </c>
      <c r="T395" s="10" t="str">
        <f>IF(H395="","",IFERROR(INDEX(CONSULTAS!$N:$N,MATCH(H395&amp;"#GR",CONSULTAS!$T:$T,0)),""))</f>
        <v/>
      </c>
      <c r="U395" s="7" t="str">
        <f>IF(K395="","N/A",IF(AND(COUNTIFS(CONSULTAS!$C$2:$C$2000,K395,CONSULTAS!$E$2:$E$2000,"GR",CONSULTAS!$S$2:$S$2000,"Sim")&gt;0,COUNTIFS(CONSULTAS!$C$2:$C$2000,K395,CONSULTAS!$E$2:$E$2000,"Seguradora",CONSULTAS!$S$2:$S$2000,"Sim")&gt;0),"Sim","Não"))</f>
        <v>N/A</v>
      </c>
      <c r="V395" s="7" t="str">
        <f>IF(C395="","",IFERROR(INDEX(VEICULOS!$X:$X,MATCH(C395,VEICULOS!$A:$A,0)),"Não"))</f>
        <v/>
      </c>
      <c r="W395" s="7"/>
      <c r="X395" s="7"/>
      <c r="Y395" s="7"/>
      <c r="Z395" s="10"/>
      <c r="AA395" s="7"/>
      <c r="AB395" s="10" t="str">
        <f t="shared" si="102"/>
        <v/>
      </c>
      <c r="AC395" s="7">
        <f>IF(OR(Y395="",AB395=""),0,SUMPRODUCT((PGR_REGRAS!$C$2:$C$61=Y395)*(PGR_REGRAS!$D$2:$D$61&lt;=AB395)*(PGR_REGRAS!$E$2:$E$61&gt;=AB395)*(PGR_REGRAS!$C$2:$C$61&lt;&gt;"")*ROW(PGR_REGRAS!$C$2:$C$61)))</f>
        <v>0</v>
      </c>
      <c r="AD395" s="7" t="str">
        <f>IF(AC395=0,IF(Y395="","","Sem regra - consultar seguradora"),INDEX(PGR_REGRAS!$A:$A,AC395))</f>
        <v/>
      </c>
      <c r="AE395" s="7" t="str">
        <f>IF(AC395=0,"",INDEX(PGR_REGRAS!$T:$T,AC395))</f>
        <v/>
      </c>
      <c r="AF395" s="7" t="str">
        <f>IF(AC395=0,"",INDEX(PGR_REGRAS!$I:$I,AC395))</f>
        <v/>
      </c>
      <c r="AG395" s="7" t="str">
        <f>IF(AC395=0,"",INDEX(PGR_REGRAS!$K:$K,AC395))</f>
        <v/>
      </c>
      <c r="AH395" s="7" t="str">
        <f t="shared" si="103"/>
        <v/>
      </c>
      <c r="AI395" s="7"/>
      <c r="AJ395" s="7"/>
      <c r="AK395" s="7"/>
      <c r="AL395" s="7"/>
      <c r="AM395" s="7"/>
      <c r="AN395" s="7"/>
      <c r="AO395" s="13"/>
      <c r="AP395" s="12"/>
      <c r="AQ395" s="12"/>
      <c r="AR395" s="7" t="str">
        <f>IF(C395="","",IFERROR(INDEX(RASTREADORES!$F:$F,MATCH(C395&amp;"#Principal",RASTREADORES!$Y:$Y,0))&amp;" ("&amp;INDEX(RASTREADORES!$G:$G,MATCH(C395&amp;"#Principal",RASTREADORES!$Y:$Y,0))&amp;")","Sem rastreador principal"))</f>
        <v/>
      </c>
      <c r="AS395" s="7" t="str">
        <f>IF(C395="","",IFERROR(INDEX(RASTREADORES!$H:$H,MATCH(C395&amp;"#Principal",RASTREADORES!$Y:$Y,0)),"—"))</f>
        <v/>
      </c>
      <c r="AT395" s="7" t="str">
        <f>IF(C395="","",IFERROR(INDEX(RASTREADORES!$A:$A,MATCH(C395&amp;"#Redundante",RASTREADORES!$Y:$Y,0)),IFERROR(INDEX(RASTREADORES!$A:$A,MATCH(C395&amp;"#Isca retornável",RASTREADORES!$Y:$Y,0)),IFERROR(INDEX(RASTREADORES!$A:$A,MATCH(C395&amp;"#Isca descartável",RASTREADORES!$Y:$Y,0)),"Nenhum"))))</f>
        <v/>
      </c>
      <c r="AU395" s="7" t="str">
        <f>IF(C395="","",IFERROR(INDEX(RASTREADORES!$L:$L,MATCH(C395&amp;"#Principal",RASTREADORES!$Y:$Y,0)),""))</f>
        <v/>
      </c>
      <c r="AV395" s="7" t="str">
        <f>IF(C395="","",IF(COUNTIFS(ESPELHAMENTOS!$B$2:$B$2000,C395,ESPELHAMENTOS!$O$2:$O$2000,"Sim")&gt;0,"Sim","Não"))</f>
        <v/>
      </c>
      <c r="AW395" s="7" t="str">
        <f>IF(C395="","",COUNTIFS(ESPELHAMENTOS!$B$2:$B$2000,C395,ESPELHAMENTOS!$O$2:$O$2000,"Sim"))</f>
        <v/>
      </c>
      <c r="AX395" s="7" t="str">
        <f>IF(C395="","",IF(COUNTIFS(ESPELHAMENTOS!$B$2:$B$2000,C395,ESPELHAMENTOS!$O$2:$O$2000,"Sim",ESPELHAMENTOS!$E$2:$E$2000,"GR transportadora")&gt;0,"Sim","Não"))</f>
        <v/>
      </c>
      <c r="AY395" s="7" t="str">
        <f>IF(OR(AQ395="",C395=""),"",IFERROR(ROUND((AQ395-SUMPRODUCT(MIN((ESPELHAMENTOS!$C$2:$C$2000=A395)*ESPELHAMENTOS!$H$2:$H$2000+(ESPELHAMENTOS!$C$2:$C$2000&lt;&gt;A395)*99999)))*24,1),""))</f>
        <v/>
      </c>
      <c r="AZ395" s="7" t="str">
        <f ca="1">IF(C395="","",IF(COUNTIFS(CHECKLISTS!$B$2:$B$2000,C395,CHECKLISTS!$AH$2:$AH$2000,"Válido",CHECKLISTS!$AG$2:$AG$2000,"&gt;="&amp;INT(IF(AO395="",TODAY(),AO395)))+COUNTIFS(CHECKLISTS!$B$2:$B$2000,C395,CHECKLISTS!$AH$2:$AH$2000,"Vence &lt;=7d",CHECKLISTS!$AG$2:$AG$2000,"&gt;="&amp;INT(IF(AO395="",TODAY(),AO395)))&gt;0,"Sim","Não"))</f>
        <v/>
      </c>
      <c r="BA395" s="13" t="str">
        <f>IF(C395="","",IF(COUNTIFS(CHECKLISTS!$B$2:$B$2000,C395,CHECKLISTS!$AF$2:$AF$2000,"Aprovado")=0,"",SUMPRODUCT(MAX((CHECKLISTS!$B$2:$B$2000=C395)*CHECKLISTS!$AG$2:$AG$2000))))</f>
        <v/>
      </c>
      <c r="BB395" s="7" t="str">
        <f>IF(A395="","",IF(COUNTIFS(SMP!$B$2:$B$2000,A395,SMP!$I$2:$I$2000,"Liberada")+COUNTIFS(SMP!$B$2:$B$2000,A395,SMP!$I$2:$I$2000,"Em andamento")+COUNTIFS(SMP!$B$2:$B$2000,A395,SMP!$I$2:$I$2000,"Finalizada")&gt;0,"Sim","Não"))</f>
        <v/>
      </c>
      <c r="BC395" s="7" t="str">
        <f>IF(A395="","",IFERROR(INDEX(SMP!$A:$A,MATCH(A395,SMP!$B:$B,0)),"—"))</f>
        <v/>
      </c>
      <c r="BD395" s="7" t="str">
        <f>IF(A395="","",IFERROR(INDEX(SMP!$I:$I,MATCH(A395,SMP!$B:$B,0)),"Não aberta"))</f>
        <v/>
      </c>
      <c r="BE395" s="7" t="str">
        <f>IF(A395="","",IFERROR(INDEX(SMP!$D:$D,MATCH(A395,SMP!$B:$B,0)),""))</f>
        <v/>
      </c>
      <c r="BF395" s="7" t="str">
        <f>IF(A395="","",IF(COUNTIFS(AVERBACOES!$B$2:$B$2000,A395,AVERBACOES!$Q$2:$Q$2000,"Averbado completo")+COUNTIFS(AVERBACOES!$B$2:$B$2000,A395,AVERBACOES!$Q$2:$Q$2000,"Averbado CRT")+COUNTIFS(AVERBACOES!$B$2:$B$2000,A395,AVERBACOES!$Q$2:$Q$2000,"Averbado CT-e")+COUNTIFS(AVERBACOES!$B$2:$B$2000,A395,AVERBACOES!$Q$2:$Q$2000,"Averbado MDF-e")+COUNTIFS(AVERBACOES!$B$2:$B$2000,A395,AVERBACOES!$Q$2:$Q$2000,"Averbado pelo embarcador")&gt;0,"Sim","Não"))</f>
        <v/>
      </c>
      <c r="BG395" s="7" t="str">
        <f>IF(A395="","",IFERROR(INDEX(AVERBACOES!$L:$L,MATCH(A395,AVERBACOES!$B:$B,0)),"—"))</f>
        <v/>
      </c>
      <c r="BH395" s="7"/>
      <c r="BI395" s="7"/>
      <c r="BJ395" s="7"/>
      <c r="BK395" s="7"/>
      <c r="BL395" s="7"/>
      <c r="BM395" s="7">
        <f t="shared" si="104"/>
        <v>0</v>
      </c>
      <c r="BN395" s="7" t="str">
        <f t="shared" si="105"/>
        <v/>
      </c>
      <c r="BO395" s="7" t="str">
        <f t="shared" si="106"/>
        <v/>
      </c>
      <c r="BP395" s="7" t="str">
        <f t="shared" si="107"/>
        <v/>
      </c>
      <c r="BQ395" s="7" t="str">
        <f t="shared" si="108"/>
        <v/>
      </c>
      <c r="BR395" s="12"/>
      <c r="BS395" s="7" t="str">
        <f t="shared" si="109"/>
        <v/>
      </c>
      <c r="BT395" s="7" t="str">
        <f>IF(C395="","",IF(BV395=0,"Sem posição registrada",IFERROR(INDEX(POSICOES!$E:$E,MATCH(C395&amp;"#"&amp;ROUND(BV395*1440,0),POSICOES!$R:$R,0)),"?")))</f>
        <v/>
      </c>
      <c r="BU395" s="7" t="str">
        <f>IF(OR(C395="",BV395=0),"",IFERROR(INDEX(POSICOES!$F:$F,MATCH(C395&amp;"#"&amp;ROUND(BV395*1440,0),POSICOES!$R:$R,0))&amp;"/"&amp;INDEX(POSICOES!$G:$G,MATCH(C395&amp;"#"&amp;ROUND(BV395*1440,0),POSICOES!$R:$R,0))&amp;" - "&amp;INDEX(POSICOES!$H:$H,MATCH(C395&amp;"#"&amp;ROUND(BV395*1440,0),POSICOES!$R:$R,0)),""))</f>
        <v/>
      </c>
      <c r="BV395" s="14">
        <f>IF(C395="",0,SUMPRODUCT(MAX((POSICOES!$C$2:$C$3000=C395)*POSICOES!$B$2:$B$3000)))</f>
        <v>0</v>
      </c>
      <c r="BW395" s="7" t="str">
        <f t="shared" ca="1" si="110"/>
        <v/>
      </c>
      <c r="BX395" s="7" t="str">
        <f t="shared" ca="1" si="111"/>
        <v/>
      </c>
      <c r="BY395" s="12"/>
      <c r="BZ395" s="12"/>
      <c r="CA395" s="7" t="str">
        <f>IF(A395="","",IF(COUNTIFS(FRONTEIRA!$B$2:$B$2000,A395,FRONTEIRA!$AA$2:$AA$2000,"Sim")=0,"",ROUND(SUMIFS(FRONTEIRA!$Y$2:$Y$2000,FRONTEIRA!$B$2:$B$2000,A395,FRONTEIRA!$AA$2:$AA$2000,"Sim"),1)))</f>
        <v/>
      </c>
      <c r="CB395" s="7" t="str">
        <f>IF(A395="","",IFERROR(INDEX(FRONTEIRA!$L:$L,MATCH(A395,FRONTEIRA!$B:$B,0)),""))</f>
        <v/>
      </c>
      <c r="CC395" s="7" t="str">
        <f>IF(A395="","",IF(COUNTIFS(OCORRENCIAS!$B$2:$B$2000,A395,OCORRENCIAS!$Z$2:$Z$2000,"Sim")&gt;0,"Sim","Não"))</f>
        <v/>
      </c>
      <c r="CD395" s="7" t="str">
        <f t="shared" si="112"/>
        <v/>
      </c>
      <c r="CE395" s="7"/>
      <c r="CF395" s="7" t="str">
        <f t="shared" ca="1" si="113"/>
        <v xml:space="preserve">Motorista GR; Motorista seguradora; Veículo GR; Checklist; Espelhamento; SMP; Averbação; </v>
      </c>
      <c r="CG395" s="7" t="str">
        <f t="shared" si="114"/>
        <v/>
      </c>
      <c r="CH395" s="7" t="str">
        <f t="shared" si="115"/>
        <v/>
      </c>
      <c r="CI395" s="7" t="str">
        <f t="shared" si="116"/>
        <v>Não</v>
      </c>
      <c r="CJ395" s="7" t="str">
        <f t="shared" si="117"/>
        <v/>
      </c>
      <c r="CK395" s="7"/>
      <c r="CL395" s="7"/>
      <c r="CM395" s="7"/>
      <c r="CN395" s="12"/>
      <c r="CO395" s="7"/>
      <c r="CP395" s="7" t="str">
        <f t="shared" ca="1" si="118"/>
        <v/>
      </c>
    </row>
    <row r="396" spans="1:94" x14ac:dyDescent="0.25">
      <c r="A396" s="7"/>
      <c r="B396" s="12"/>
      <c r="C396" s="7"/>
      <c r="D396" s="7"/>
      <c r="E396" s="7"/>
      <c r="F396" s="7" t="str">
        <f>IF(C396="","",IFERROR(INDEX(VEICULOS!$C:$C,MATCH(C396,VEICULOS!$A:$A,0)),"?")&amp;IF(D396="",""," + "&amp;IFERROR(INDEX(VEICULOS!$C:$C,MATCH(D396,VEICULOS!$A:$A,0)),"?"))&amp;IF(E396="",""," + "&amp;IFERROR(INDEX(VEICULOS!$C:$C,MATCH(E396,VEICULOS!$A:$A,0)),"?")))</f>
        <v/>
      </c>
      <c r="G396" s="7" t="str">
        <f>IF(C396="","",IFERROR(INDEX(VEICULOS!$I:$I,MATCH(C396,VEICULOS!$A:$A,0)),"Não cadastrado"))</f>
        <v/>
      </c>
      <c r="H396" s="7"/>
      <c r="I396" s="7" t="str">
        <f>IF(H396="","",IFERROR(INDEX(MOTORISTAS!$B:$B,MATCH(H396,MOTORISTAS!$A:$A,0)),"Não cadastrado"))</f>
        <v/>
      </c>
      <c r="J396" s="7"/>
      <c r="K396" s="7"/>
      <c r="L396" s="7" t="str">
        <f>IF(K396="","",IFERROR(INDEX(MOTORISTAS!$B:$B,MATCH(K396,MOTORISTAS!$A:$A,0)),"Não cadastrado"))</f>
        <v/>
      </c>
      <c r="M396" s="7" t="str">
        <f>IF(H396="","",IFERROR(INDEX(MOTORISTAS!$AA:$AA,MATCH(H396,MOTORISTAS!$A:$A,0)),"Não cadastrado"))</f>
        <v/>
      </c>
      <c r="N396" s="7" t="str">
        <f>IF(H396="","",IF(COUNTIFS(CONSULTAS!$C$2:$C$2000,H396,CONSULTAS!$E$2:$E$2000,"GR",CONSULTAS!$S$2:$S$2000,"Sim")&gt;0,"Sim","Não"))</f>
        <v/>
      </c>
      <c r="O396" s="7" t="str">
        <f>IF(H396="","",IFERROR(INDEX(CONSULTAS!$L:$L,MATCH(H396&amp;"#GR",CONSULTAS!$T:$T,0)),"—"))</f>
        <v/>
      </c>
      <c r="P396" s="13" t="str">
        <f>IF(H396="","",IFERROR(INDEX(CONSULTAS!$Q:$Q,MATCH(H396&amp;"#GR",CONSULTAS!$T:$T,0)),""))</f>
        <v/>
      </c>
      <c r="Q396" s="7" t="str">
        <f>IF(H396="","",IF(COUNTIFS(CONSULTAS!$C$2:$C$2000,H396,CONSULTAS!$E$2:$E$2000,"Seguradora",CONSULTAS!$S$2:$S$2000,"Sim")&gt;0,"Sim","Não"))</f>
        <v/>
      </c>
      <c r="R396" s="7" t="str">
        <f>IF(H396="","",IFERROR(INDEX(CONSULTAS!$L:$L,MATCH(H396&amp;"#Seguradora",CONSULTAS!$T:$T,0)),"—"))</f>
        <v/>
      </c>
      <c r="S396" s="13" t="str">
        <f>IF(H396="","",IFERROR(INDEX(CONSULTAS!$Q:$Q,MATCH(H396&amp;"#Seguradora",CONSULTAS!$T:$T,0)),""))</f>
        <v/>
      </c>
      <c r="T396" s="10" t="str">
        <f>IF(H396="","",IFERROR(INDEX(CONSULTAS!$N:$N,MATCH(H396&amp;"#GR",CONSULTAS!$T:$T,0)),""))</f>
        <v/>
      </c>
      <c r="U396" s="7" t="str">
        <f>IF(K396="","N/A",IF(AND(COUNTIFS(CONSULTAS!$C$2:$C$2000,K396,CONSULTAS!$E$2:$E$2000,"GR",CONSULTAS!$S$2:$S$2000,"Sim")&gt;0,COUNTIFS(CONSULTAS!$C$2:$C$2000,K396,CONSULTAS!$E$2:$E$2000,"Seguradora",CONSULTAS!$S$2:$S$2000,"Sim")&gt;0),"Sim","Não"))</f>
        <v>N/A</v>
      </c>
      <c r="V396" s="7" t="str">
        <f>IF(C396="","",IFERROR(INDEX(VEICULOS!$X:$X,MATCH(C396,VEICULOS!$A:$A,0)),"Não"))</f>
        <v/>
      </c>
      <c r="W396" s="7"/>
      <c r="X396" s="7"/>
      <c r="Y396" s="7"/>
      <c r="Z396" s="10"/>
      <c r="AA396" s="7"/>
      <c r="AB396" s="10" t="str">
        <f t="shared" si="102"/>
        <v/>
      </c>
      <c r="AC396" s="7">
        <f>IF(OR(Y396="",AB396=""),0,SUMPRODUCT((PGR_REGRAS!$C$2:$C$61=Y396)*(PGR_REGRAS!$D$2:$D$61&lt;=AB396)*(PGR_REGRAS!$E$2:$E$61&gt;=AB396)*(PGR_REGRAS!$C$2:$C$61&lt;&gt;"")*ROW(PGR_REGRAS!$C$2:$C$61)))</f>
        <v>0</v>
      </c>
      <c r="AD396" s="7" t="str">
        <f>IF(AC396=0,IF(Y396="","","Sem regra - consultar seguradora"),INDEX(PGR_REGRAS!$A:$A,AC396))</f>
        <v/>
      </c>
      <c r="AE396" s="7" t="str">
        <f>IF(AC396=0,"",INDEX(PGR_REGRAS!$T:$T,AC396))</f>
        <v/>
      </c>
      <c r="AF396" s="7" t="str">
        <f>IF(AC396=0,"",INDEX(PGR_REGRAS!$I:$I,AC396))</f>
        <v/>
      </c>
      <c r="AG396" s="7" t="str">
        <f>IF(AC396=0,"",INDEX(PGR_REGRAS!$K:$K,AC396))</f>
        <v/>
      </c>
      <c r="AH396" s="7" t="str">
        <f t="shared" si="103"/>
        <v/>
      </c>
      <c r="AI396" s="7"/>
      <c r="AJ396" s="7"/>
      <c r="AK396" s="7"/>
      <c r="AL396" s="7"/>
      <c r="AM396" s="7"/>
      <c r="AN396" s="7"/>
      <c r="AO396" s="13"/>
      <c r="AP396" s="12"/>
      <c r="AQ396" s="12"/>
      <c r="AR396" s="7" t="str">
        <f>IF(C396="","",IFERROR(INDEX(RASTREADORES!$F:$F,MATCH(C396&amp;"#Principal",RASTREADORES!$Y:$Y,0))&amp;" ("&amp;INDEX(RASTREADORES!$G:$G,MATCH(C396&amp;"#Principal",RASTREADORES!$Y:$Y,0))&amp;")","Sem rastreador principal"))</f>
        <v/>
      </c>
      <c r="AS396" s="7" t="str">
        <f>IF(C396="","",IFERROR(INDEX(RASTREADORES!$H:$H,MATCH(C396&amp;"#Principal",RASTREADORES!$Y:$Y,0)),"—"))</f>
        <v/>
      </c>
      <c r="AT396" s="7" t="str">
        <f>IF(C396="","",IFERROR(INDEX(RASTREADORES!$A:$A,MATCH(C396&amp;"#Redundante",RASTREADORES!$Y:$Y,0)),IFERROR(INDEX(RASTREADORES!$A:$A,MATCH(C396&amp;"#Isca retornável",RASTREADORES!$Y:$Y,0)),IFERROR(INDEX(RASTREADORES!$A:$A,MATCH(C396&amp;"#Isca descartável",RASTREADORES!$Y:$Y,0)),"Nenhum"))))</f>
        <v/>
      </c>
      <c r="AU396" s="7" t="str">
        <f>IF(C396="","",IFERROR(INDEX(RASTREADORES!$L:$L,MATCH(C396&amp;"#Principal",RASTREADORES!$Y:$Y,0)),""))</f>
        <v/>
      </c>
      <c r="AV396" s="7" t="str">
        <f>IF(C396="","",IF(COUNTIFS(ESPELHAMENTOS!$B$2:$B$2000,C396,ESPELHAMENTOS!$O$2:$O$2000,"Sim")&gt;0,"Sim","Não"))</f>
        <v/>
      </c>
      <c r="AW396" s="7" t="str">
        <f>IF(C396="","",COUNTIFS(ESPELHAMENTOS!$B$2:$B$2000,C396,ESPELHAMENTOS!$O$2:$O$2000,"Sim"))</f>
        <v/>
      </c>
      <c r="AX396" s="7" t="str">
        <f>IF(C396="","",IF(COUNTIFS(ESPELHAMENTOS!$B$2:$B$2000,C396,ESPELHAMENTOS!$O$2:$O$2000,"Sim",ESPELHAMENTOS!$E$2:$E$2000,"GR transportadora")&gt;0,"Sim","Não"))</f>
        <v/>
      </c>
      <c r="AY396" s="7" t="str">
        <f>IF(OR(AQ396="",C396=""),"",IFERROR(ROUND((AQ396-SUMPRODUCT(MIN((ESPELHAMENTOS!$C$2:$C$2000=A396)*ESPELHAMENTOS!$H$2:$H$2000+(ESPELHAMENTOS!$C$2:$C$2000&lt;&gt;A396)*99999)))*24,1),""))</f>
        <v/>
      </c>
      <c r="AZ396" s="7" t="str">
        <f ca="1">IF(C396="","",IF(COUNTIFS(CHECKLISTS!$B$2:$B$2000,C396,CHECKLISTS!$AH$2:$AH$2000,"Válido",CHECKLISTS!$AG$2:$AG$2000,"&gt;="&amp;INT(IF(AO396="",TODAY(),AO396)))+COUNTIFS(CHECKLISTS!$B$2:$B$2000,C396,CHECKLISTS!$AH$2:$AH$2000,"Vence &lt;=7d",CHECKLISTS!$AG$2:$AG$2000,"&gt;="&amp;INT(IF(AO396="",TODAY(),AO396)))&gt;0,"Sim","Não"))</f>
        <v/>
      </c>
      <c r="BA396" s="13" t="str">
        <f>IF(C396="","",IF(COUNTIFS(CHECKLISTS!$B$2:$B$2000,C396,CHECKLISTS!$AF$2:$AF$2000,"Aprovado")=0,"",SUMPRODUCT(MAX((CHECKLISTS!$B$2:$B$2000=C396)*CHECKLISTS!$AG$2:$AG$2000))))</f>
        <v/>
      </c>
      <c r="BB396" s="7" t="str">
        <f>IF(A396="","",IF(COUNTIFS(SMP!$B$2:$B$2000,A396,SMP!$I$2:$I$2000,"Liberada")+COUNTIFS(SMP!$B$2:$B$2000,A396,SMP!$I$2:$I$2000,"Em andamento")+COUNTIFS(SMP!$B$2:$B$2000,A396,SMP!$I$2:$I$2000,"Finalizada")&gt;0,"Sim","Não"))</f>
        <v/>
      </c>
      <c r="BC396" s="7" t="str">
        <f>IF(A396="","",IFERROR(INDEX(SMP!$A:$A,MATCH(A396,SMP!$B:$B,0)),"—"))</f>
        <v/>
      </c>
      <c r="BD396" s="7" t="str">
        <f>IF(A396="","",IFERROR(INDEX(SMP!$I:$I,MATCH(A396,SMP!$B:$B,0)),"Não aberta"))</f>
        <v/>
      </c>
      <c r="BE396" s="7" t="str">
        <f>IF(A396="","",IFERROR(INDEX(SMP!$D:$D,MATCH(A396,SMP!$B:$B,0)),""))</f>
        <v/>
      </c>
      <c r="BF396" s="7" t="str">
        <f>IF(A396="","",IF(COUNTIFS(AVERBACOES!$B$2:$B$2000,A396,AVERBACOES!$Q$2:$Q$2000,"Averbado completo")+COUNTIFS(AVERBACOES!$B$2:$B$2000,A396,AVERBACOES!$Q$2:$Q$2000,"Averbado CRT")+COUNTIFS(AVERBACOES!$B$2:$B$2000,A396,AVERBACOES!$Q$2:$Q$2000,"Averbado CT-e")+COUNTIFS(AVERBACOES!$B$2:$B$2000,A396,AVERBACOES!$Q$2:$Q$2000,"Averbado MDF-e")+COUNTIFS(AVERBACOES!$B$2:$B$2000,A396,AVERBACOES!$Q$2:$Q$2000,"Averbado pelo embarcador")&gt;0,"Sim","Não"))</f>
        <v/>
      </c>
      <c r="BG396" s="7" t="str">
        <f>IF(A396="","",IFERROR(INDEX(AVERBACOES!$L:$L,MATCH(A396,AVERBACOES!$B:$B,0)),"—"))</f>
        <v/>
      </c>
      <c r="BH396" s="7"/>
      <c r="BI396" s="7"/>
      <c r="BJ396" s="7"/>
      <c r="BK396" s="7"/>
      <c r="BL396" s="7"/>
      <c r="BM396" s="7">
        <f t="shared" si="104"/>
        <v>0</v>
      </c>
      <c r="BN396" s="7" t="str">
        <f t="shared" si="105"/>
        <v/>
      </c>
      <c r="BO396" s="7" t="str">
        <f t="shared" si="106"/>
        <v/>
      </c>
      <c r="BP396" s="7" t="str">
        <f t="shared" si="107"/>
        <v/>
      </c>
      <c r="BQ396" s="7" t="str">
        <f t="shared" si="108"/>
        <v/>
      </c>
      <c r="BR396" s="12"/>
      <c r="BS396" s="7" t="str">
        <f t="shared" si="109"/>
        <v/>
      </c>
      <c r="BT396" s="7" t="str">
        <f>IF(C396="","",IF(BV396=0,"Sem posição registrada",IFERROR(INDEX(POSICOES!$E:$E,MATCH(C396&amp;"#"&amp;ROUND(BV396*1440,0),POSICOES!$R:$R,0)),"?")))</f>
        <v/>
      </c>
      <c r="BU396" s="7" t="str">
        <f>IF(OR(C396="",BV396=0),"",IFERROR(INDEX(POSICOES!$F:$F,MATCH(C396&amp;"#"&amp;ROUND(BV396*1440,0),POSICOES!$R:$R,0))&amp;"/"&amp;INDEX(POSICOES!$G:$G,MATCH(C396&amp;"#"&amp;ROUND(BV396*1440,0),POSICOES!$R:$R,0))&amp;" - "&amp;INDEX(POSICOES!$H:$H,MATCH(C396&amp;"#"&amp;ROUND(BV396*1440,0),POSICOES!$R:$R,0)),""))</f>
        <v/>
      </c>
      <c r="BV396" s="14">
        <f>IF(C396="",0,SUMPRODUCT(MAX((POSICOES!$C$2:$C$3000=C396)*POSICOES!$B$2:$B$3000)))</f>
        <v>0</v>
      </c>
      <c r="BW396" s="7" t="str">
        <f t="shared" ca="1" si="110"/>
        <v/>
      </c>
      <c r="BX396" s="7" t="str">
        <f t="shared" ca="1" si="111"/>
        <v/>
      </c>
      <c r="BY396" s="12"/>
      <c r="BZ396" s="12"/>
      <c r="CA396" s="7" t="str">
        <f>IF(A396="","",IF(COUNTIFS(FRONTEIRA!$B$2:$B$2000,A396,FRONTEIRA!$AA$2:$AA$2000,"Sim")=0,"",ROUND(SUMIFS(FRONTEIRA!$Y$2:$Y$2000,FRONTEIRA!$B$2:$B$2000,A396,FRONTEIRA!$AA$2:$AA$2000,"Sim"),1)))</f>
        <v/>
      </c>
      <c r="CB396" s="7" t="str">
        <f>IF(A396="","",IFERROR(INDEX(FRONTEIRA!$L:$L,MATCH(A396,FRONTEIRA!$B:$B,0)),""))</f>
        <v/>
      </c>
      <c r="CC396" s="7" t="str">
        <f>IF(A396="","",IF(COUNTIFS(OCORRENCIAS!$B$2:$B$2000,A396,OCORRENCIAS!$Z$2:$Z$2000,"Sim")&gt;0,"Sim","Não"))</f>
        <v/>
      </c>
      <c r="CD396" s="7" t="str">
        <f t="shared" si="112"/>
        <v/>
      </c>
      <c r="CE396" s="7"/>
      <c r="CF396" s="7" t="str">
        <f t="shared" ca="1" si="113"/>
        <v xml:space="preserve">Motorista GR; Motorista seguradora; Veículo GR; Checklist; Espelhamento; SMP; Averbação; </v>
      </c>
      <c r="CG396" s="7" t="str">
        <f t="shared" si="114"/>
        <v/>
      </c>
      <c r="CH396" s="7" t="str">
        <f t="shared" si="115"/>
        <v/>
      </c>
      <c r="CI396" s="7" t="str">
        <f t="shared" si="116"/>
        <v>Não</v>
      </c>
      <c r="CJ396" s="7" t="str">
        <f t="shared" si="117"/>
        <v/>
      </c>
      <c r="CK396" s="7"/>
      <c r="CL396" s="7"/>
      <c r="CM396" s="7"/>
      <c r="CN396" s="12"/>
      <c r="CO396" s="7"/>
      <c r="CP396" s="7" t="str">
        <f t="shared" ca="1" si="118"/>
        <v/>
      </c>
    </row>
    <row r="397" spans="1:94" x14ac:dyDescent="0.25">
      <c r="A397" s="7"/>
      <c r="B397" s="12"/>
      <c r="C397" s="7"/>
      <c r="D397" s="7"/>
      <c r="E397" s="7"/>
      <c r="F397" s="7" t="str">
        <f>IF(C397="","",IFERROR(INDEX(VEICULOS!$C:$C,MATCH(C397,VEICULOS!$A:$A,0)),"?")&amp;IF(D397="",""," + "&amp;IFERROR(INDEX(VEICULOS!$C:$C,MATCH(D397,VEICULOS!$A:$A,0)),"?"))&amp;IF(E397="",""," + "&amp;IFERROR(INDEX(VEICULOS!$C:$C,MATCH(E397,VEICULOS!$A:$A,0)),"?")))</f>
        <v/>
      </c>
      <c r="G397" s="7" t="str">
        <f>IF(C397="","",IFERROR(INDEX(VEICULOS!$I:$I,MATCH(C397,VEICULOS!$A:$A,0)),"Não cadastrado"))</f>
        <v/>
      </c>
      <c r="H397" s="7"/>
      <c r="I397" s="7" t="str">
        <f>IF(H397="","",IFERROR(INDEX(MOTORISTAS!$B:$B,MATCH(H397,MOTORISTAS!$A:$A,0)),"Não cadastrado"))</f>
        <v/>
      </c>
      <c r="J397" s="7"/>
      <c r="K397" s="7"/>
      <c r="L397" s="7" t="str">
        <f>IF(K397="","",IFERROR(INDEX(MOTORISTAS!$B:$B,MATCH(K397,MOTORISTAS!$A:$A,0)),"Não cadastrado"))</f>
        <v/>
      </c>
      <c r="M397" s="7" t="str">
        <f>IF(H397="","",IFERROR(INDEX(MOTORISTAS!$AA:$AA,MATCH(H397,MOTORISTAS!$A:$A,0)),"Não cadastrado"))</f>
        <v/>
      </c>
      <c r="N397" s="7" t="str">
        <f>IF(H397="","",IF(COUNTIFS(CONSULTAS!$C$2:$C$2000,H397,CONSULTAS!$E$2:$E$2000,"GR",CONSULTAS!$S$2:$S$2000,"Sim")&gt;0,"Sim","Não"))</f>
        <v/>
      </c>
      <c r="O397" s="7" t="str">
        <f>IF(H397="","",IFERROR(INDEX(CONSULTAS!$L:$L,MATCH(H397&amp;"#GR",CONSULTAS!$T:$T,0)),"—"))</f>
        <v/>
      </c>
      <c r="P397" s="13" t="str">
        <f>IF(H397="","",IFERROR(INDEX(CONSULTAS!$Q:$Q,MATCH(H397&amp;"#GR",CONSULTAS!$T:$T,0)),""))</f>
        <v/>
      </c>
      <c r="Q397" s="7" t="str">
        <f>IF(H397="","",IF(COUNTIFS(CONSULTAS!$C$2:$C$2000,H397,CONSULTAS!$E$2:$E$2000,"Seguradora",CONSULTAS!$S$2:$S$2000,"Sim")&gt;0,"Sim","Não"))</f>
        <v/>
      </c>
      <c r="R397" s="7" t="str">
        <f>IF(H397="","",IFERROR(INDEX(CONSULTAS!$L:$L,MATCH(H397&amp;"#Seguradora",CONSULTAS!$T:$T,0)),"—"))</f>
        <v/>
      </c>
      <c r="S397" s="13" t="str">
        <f>IF(H397="","",IFERROR(INDEX(CONSULTAS!$Q:$Q,MATCH(H397&amp;"#Seguradora",CONSULTAS!$T:$T,0)),""))</f>
        <v/>
      </c>
      <c r="T397" s="10" t="str">
        <f>IF(H397="","",IFERROR(INDEX(CONSULTAS!$N:$N,MATCH(H397&amp;"#GR",CONSULTAS!$T:$T,0)),""))</f>
        <v/>
      </c>
      <c r="U397" s="7" t="str">
        <f>IF(K397="","N/A",IF(AND(COUNTIFS(CONSULTAS!$C$2:$C$2000,K397,CONSULTAS!$E$2:$E$2000,"GR",CONSULTAS!$S$2:$S$2000,"Sim")&gt;0,COUNTIFS(CONSULTAS!$C$2:$C$2000,K397,CONSULTAS!$E$2:$E$2000,"Seguradora",CONSULTAS!$S$2:$S$2000,"Sim")&gt;0),"Sim","Não"))</f>
        <v>N/A</v>
      </c>
      <c r="V397" s="7" t="str">
        <f>IF(C397="","",IFERROR(INDEX(VEICULOS!$X:$X,MATCH(C397,VEICULOS!$A:$A,0)),"Não"))</f>
        <v/>
      </c>
      <c r="W397" s="7"/>
      <c r="X397" s="7"/>
      <c r="Y397" s="7"/>
      <c r="Z397" s="10"/>
      <c r="AA397" s="7"/>
      <c r="AB397" s="10" t="str">
        <f t="shared" si="102"/>
        <v/>
      </c>
      <c r="AC397" s="7">
        <f>IF(OR(Y397="",AB397=""),0,SUMPRODUCT((PGR_REGRAS!$C$2:$C$61=Y397)*(PGR_REGRAS!$D$2:$D$61&lt;=AB397)*(PGR_REGRAS!$E$2:$E$61&gt;=AB397)*(PGR_REGRAS!$C$2:$C$61&lt;&gt;"")*ROW(PGR_REGRAS!$C$2:$C$61)))</f>
        <v>0</v>
      </c>
      <c r="AD397" s="7" t="str">
        <f>IF(AC397=0,IF(Y397="","","Sem regra - consultar seguradora"),INDEX(PGR_REGRAS!$A:$A,AC397))</f>
        <v/>
      </c>
      <c r="AE397" s="7" t="str">
        <f>IF(AC397=0,"",INDEX(PGR_REGRAS!$T:$T,AC397))</f>
        <v/>
      </c>
      <c r="AF397" s="7" t="str">
        <f>IF(AC397=0,"",INDEX(PGR_REGRAS!$I:$I,AC397))</f>
        <v/>
      </c>
      <c r="AG397" s="7" t="str">
        <f>IF(AC397=0,"",INDEX(PGR_REGRAS!$K:$K,AC397))</f>
        <v/>
      </c>
      <c r="AH397" s="7" t="str">
        <f t="shared" si="103"/>
        <v/>
      </c>
      <c r="AI397" s="7"/>
      <c r="AJ397" s="7"/>
      <c r="AK397" s="7"/>
      <c r="AL397" s="7"/>
      <c r="AM397" s="7"/>
      <c r="AN397" s="7"/>
      <c r="AO397" s="13"/>
      <c r="AP397" s="12"/>
      <c r="AQ397" s="12"/>
      <c r="AR397" s="7" t="str">
        <f>IF(C397="","",IFERROR(INDEX(RASTREADORES!$F:$F,MATCH(C397&amp;"#Principal",RASTREADORES!$Y:$Y,0))&amp;" ("&amp;INDEX(RASTREADORES!$G:$G,MATCH(C397&amp;"#Principal",RASTREADORES!$Y:$Y,0))&amp;")","Sem rastreador principal"))</f>
        <v/>
      </c>
      <c r="AS397" s="7" t="str">
        <f>IF(C397="","",IFERROR(INDEX(RASTREADORES!$H:$H,MATCH(C397&amp;"#Principal",RASTREADORES!$Y:$Y,0)),"—"))</f>
        <v/>
      </c>
      <c r="AT397" s="7" t="str">
        <f>IF(C397="","",IFERROR(INDEX(RASTREADORES!$A:$A,MATCH(C397&amp;"#Redundante",RASTREADORES!$Y:$Y,0)),IFERROR(INDEX(RASTREADORES!$A:$A,MATCH(C397&amp;"#Isca retornável",RASTREADORES!$Y:$Y,0)),IFERROR(INDEX(RASTREADORES!$A:$A,MATCH(C397&amp;"#Isca descartável",RASTREADORES!$Y:$Y,0)),"Nenhum"))))</f>
        <v/>
      </c>
      <c r="AU397" s="7" t="str">
        <f>IF(C397="","",IFERROR(INDEX(RASTREADORES!$L:$L,MATCH(C397&amp;"#Principal",RASTREADORES!$Y:$Y,0)),""))</f>
        <v/>
      </c>
      <c r="AV397" s="7" t="str">
        <f>IF(C397="","",IF(COUNTIFS(ESPELHAMENTOS!$B$2:$B$2000,C397,ESPELHAMENTOS!$O$2:$O$2000,"Sim")&gt;0,"Sim","Não"))</f>
        <v/>
      </c>
      <c r="AW397" s="7" t="str">
        <f>IF(C397="","",COUNTIFS(ESPELHAMENTOS!$B$2:$B$2000,C397,ESPELHAMENTOS!$O$2:$O$2000,"Sim"))</f>
        <v/>
      </c>
      <c r="AX397" s="7" t="str">
        <f>IF(C397="","",IF(COUNTIFS(ESPELHAMENTOS!$B$2:$B$2000,C397,ESPELHAMENTOS!$O$2:$O$2000,"Sim",ESPELHAMENTOS!$E$2:$E$2000,"GR transportadora")&gt;0,"Sim","Não"))</f>
        <v/>
      </c>
      <c r="AY397" s="7" t="str">
        <f>IF(OR(AQ397="",C397=""),"",IFERROR(ROUND((AQ397-SUMPRODUCT(MIN((ESPELHAMENTOS!$C$2:$C$2000=A397)*ESPELHAMENTOS!$H$2:$H$2000+(ESPELHAMENTOS!$C$2:$C$2000&lt;&gt;A397)*99999)))*24,1),""))</f>
        <v/>
      </c>
      <c r="AZ397" s="7" t="str">
        <f ca="1">IF(C397="","",IF(COUNTIFS(CHECKLISTS!$B$2:$B$2000,C397,CHECKLISTS!$AH$2:$AH$2000,"Válido",CHECKLISTS!$AG$2:$AG$2000,"&gt;="&amp;INT(IF(AO397="",TODAY(),AO397)))+COUNTIFS(CHECKLISTS!$B$2:$B$2000,C397,CHECKLISTS!$AH$2:$AH$2000,"Vence &lt;=7d",CHECKLISTS!$AG$2:$AG$2000,"&gt;="&amp;INT(IF(AO397="",TODAY(),AO397)))&gt;0,"Sim","Não"))</f>
        <v/>
      </c>
      <c r="BA397" s="13" t="str">
        <f>IF(C397="","",IF(COUNTIFS(CHECKLISTS!$B$2:$B$2000,C397,CHECKLISTS!$AF$2:$AF$2000,"Aprovado")=0,"",SUMPRODUCT(MAX((CHECKLISTS!$B$2:$B$2000=C397)*CHECKLISTS!$AG$2:$AG$2000))))</f>
        <v/>
      </c>
      <c r="BB397" s="7" t="str">
        <f>IF(A397="","",IF(COUNTIFS(SMP!$B$2:$B$2000,A397,SMP!$I$2:$I$2000,"Liberada")+COUNTIFS(SMP!$B$2:$B$2000,A397,SMP!$I$2:$I$2000,"Em andamento")+COUNTIFS(SMP!$B$2:$B$2000,A397,SMP!$I$2:$I$2000,"Finalizada")&gt;0,"Sim","Não"))</f>
        <v/>
      </c>
      <c r="BC397" s="7" t="str">
        <f>IF(A397="","",IFERROR(INDEX(SMP!$A:$A,MATCH(A397,SMP!$B:$B,0)),"—"))</f>
        <v/>
      </c>
      <c r="BD397" s="7" t="str">
        <f>IF(A397="","",IFERROR(INDEX(SMP!$I:$I,MATCH(A397,SMP!$B:$B,0)),"Não aberta"))</f>
        <v/>
      </c>
      <c r="BE397" s="7" t="str">
        <f>IF(A397="","",IFERROR(INDEX(SMP!$D:$D,MATCH(A397,SMP!$B:$B,0)),""))</f>
        <v/>
      </c>
      <c r="BF397" s="7" t="str">
        <f>IF(A397="","",IF(COUNTIFS(AVERBACOES!$B$2:$B$2000,A397,AVERBACOES!$Q$2:$Q$2000,"Averbado completo")+COUNTIFS(AVERBACOES!$B$2:$B$2000,A397,AVERBACOES!$Q$2:$Q$2000,"Averbado CRT")+COUNTIFS(AVERBACOES!$B$2:$B$2000,A397,AVERBACOES!$Q$2:$Q$2000,"Averbado CT-e")+COUNTIFS(AVERBACOES!$B$2:$B$2000,A397,AVERBACOES!$Q$2:$Q$2000,"Averbado MDF-e")+COUNTIFS(AVERBACOES!$B$2:$B$2000,A397,AVERBACOES!$Q$2:$Q$2000,"Averbado pelo embarcador")&gt;0,"Sim","Não"))</f>
        <v/>
      </c>
      <c r="BG397" s="7" t="str">
        <f>IF(A397="","",IFERROR(INDEX(AVERBACOES!$L:$L,MATCH(A397,AVERBACOES!$B:$B,0)),"—"))</f>
        <v/>
      </c>
      <c r="BH397" s="7"/>
      <c r="BI397" s="7"/>
      <c r="BJ397" s="7"/>
      <c r="BK397" s="7"/>
      <c r="BL397" s="7"/>
      <c r="BM397" s="7">
        <f t="shared" si="104"/>
        <v>0</v>
      </c>
      <c r="BN397" s="7" t="str">
        <f t="shared" si="105"/>
        <v/>
      </c>
      <c r="BO397" s="7" t="str">
        <f t="shared" si="106"/>
        <v/>
      </c>
      <c r="BP397" s="7" t="str">
        <f t="shared" si="107"/>
        <v/>
      </c>
      <c r="BQ397" s="7" t="str">
        <f t="shared" si="108"/>
        <v/>
      </c>
      <c r="BR397" s="12"/>
      <c r="BS397" s="7" t="str">
        <f t="shared" si="109"/>
        <v/>
      </c>
      <c r="BT397" s="7" t="str">
        <f>IF(C397="","",IF(BV397=0,"Sem posição registrada",IFERROR(INDEX(POSICOES!$E:$E,MATCH(C397&amp;"#"&amp;ROUND(BV397*1440,0),POSICOES!$R:$R,0)),"?")))</f>
        <v/>
      </c>
      <c r="BU397" s="7" t="str">
        <f>IF(OR(C397="",BV397=0),"",IFERROR(INDEX(POSICOES!$F:$F,MATCH(C397&amp;"#"&amp;ROUND(BV397*1440,0),POSICOES!$R:$R,0))&amp;"/"&amp;INDEX(POSICOES!$G:$G,MATCH(C397&amp;"#"&amp;ROUND(BV397*1440,0),POSICOES!$R:$R,0))&amp;" - "&amp;INDEX(POSICOES!$H:$H,MATCH(C397&amp;"#"&amp;ROUND(BV397*1440,0),POSICOES!$R:$R,0)),""))</f>
        <v/>
      </c>
      <c r="BV397" s="14">
        <f>IF(C397="",0,SUMPRODUCT(MAX((POSICOES!$C$2:$C$3000=C397)*POSICOES!$B$2:$B$3000)))</f>
        <v>0</v>
      </c>
      <c r="BW397" s="7" t="str">
        <f t="shared" ca="1" si="110"/>
        <v/>
      </c>
      <c r="BX397" s="7" t="str">
        <f t="shared" ca="1" si="111"/>
        <v/>
      </c>
      <c r="BY397" s="12"/>
      <c r="BZ397" s="12"/>
      <c r="CA397" s="7" t="str">
        <f>IF(A397="","",IF(COUNTIFS(FRONTEIRA!$B$2:$B$2000,A397,FRONTEIRA!$AA$2:$AA$2000,"Sim")=0,"",ROUND(SUMIFS(FRONTEIRA!$Y$2:$Y$2000,FRONTEIRA!$B$2:$B$2000,A397,FRONTEIRA!$AA$2:$AA$2000,"Sim"),1)))</f>
        <v/>
      </c>
      <c r="CB397" s="7" t="str">
        <f>IF(A397="","",IFERROR(INDEX(FRONTEIRA!$L:$L,MATCH(A397,FRONTEIRA!$B:$B,0)),""))</f>
        <v/>
      </c>
      <c r="CC397" s="7" t="str">
        <f>IF(A397="","",IF(COUNTIFS(OCORRENCIAS!$B$2:$B$2000,A397,OCORRENCIAS!$Z$2:$Z$2000,"Sim")&gt;0,"Sim","Não"))</f>
        <v/>
      </c>
      <c r="CD397" s="7" t="str">
        <f t="shared" si="112"/>
        <v/>
      </c>
      <c r="CE397" s="7"/>
      <c r="CF397" s="7" t="str">
        <f t="shared" ca="1" si="113"/>
        <v xml:space="preserve">Motorista GR; Motorista seguradora; Veículo GR; Checklist; Espelhamento; SMP; Averbação; </v>
      </c>
      <c r="CG397" s="7" t="str">
        <f t="shared" si="114"/>
        <v/>
      </c>
      <c r="CH397" s="7" t="str">
        <f t="shared" si="115"/>
        <v/>
      </c>
      <c r="CI397" s="7" t="str">
        <f t="shared" si="116"/>
        <v>Não</v>
      </c>
      <c r="CJ397" s="7" t="str">
        <f t="shared" si="117"/>
        <v/>
      </c>
      <c r="CK397" s="7"/>
      <c r="CL397" s="7"/>
      <c r="CM397" s="7"/>
      <c r="CN397" s="12"/>
      <c r="CO397" s="7"/>
      <c r="CP397" s="7" t="str">
        <f t="shared" ca="1" si="118"/>
        <v/>
      </c>
    </row>
    <row r="398" spans="1:94" x14ac:dyDescent="0.25">
      <c r="A398" s="7"/>
      <c r="B398" s="12"/>
      <c r="C398" s="7"/>
      <c r="D398" s="7"/>
      <c r="E398" s="7"/>
      <c r="F398" s="7" t="str">
        <f>IF(C398="","",IFERROR(INDEX(VEICULOS!$C:$C,MATCH(C398,VEICULOS!$A:$A,0)),"?")&amp;IF(D398="",""," + "&amp;IFERROR(INDEX(VEICULOS!$C:$C,MATCH(D398,VEICULOS!$A:$A,0)),"?"))&amp;IF(E398="",""," + "&amp;IFERROR(INDEX(VEICULOS!$C:$C,MATCH(E398,VEICULOS!$A:$A,0)),"?")))</f>
        <v/>
      </c>
      <c r="G398" s="7" t="str">
        <f>IF(C398="","",IFERROR(INDEX(VEICULOS!$I:$I,MATCH(C398,VEICULOS!$A:$A,0)),"Não cadastrado"))</f>
        <v/>
      </c>
      <c r="H398" s="7"/>
      <c r="I398" s="7" t="str">
        <f>IF(H398="","",IFERROR(INDEX(MOTORISTAS!$B:$B,MATCH(H398,MOTORISTAS!$A:$A,0)),"Não cadastrado"))</f>
        <v/>
      </c>
      <c r="J398" s="7"/>
      <c r="K398" s="7"/>
      <c r="L398" s="7" t="str">
        <f>IF(K398="","",IFERROR(INDEX(MOTORISTAS!$B:$B,MATCH(K398,MOTORISTAS!$A:$A,0)),"Não cadastrado"))</f>
        <v/>
      </c>
      <c r="M398" s="7" t="str">
        <f>IF(H398="","",IFERROR(INDEX(MOTORISTAS!$AA:$AA,MATCH(H398,MOTORISTAS!$A:$A,0)),"Não cadastrado"))</f>
        <v/>
      </c>
      <c r="N398" s="7" t="str">
        <f>IF(H398="","",IF(COUNTIFS(CONSULTAS!$C$2:$C$2000,H398,CONSULTAS!$E$2:$E$2000,"GR",CONSULTAS!$S$2:$S$2000,"Sim")&gt;0,"Sim","Não"))</f>
        <v/>
      </c>
      <c r="O398" s="7" t="str">
        <f>IF(H398="","",IFERROR(INDEX(CONSULTAS!$L:$L,MATCH(H398&amp;"#GR",CONSULTAS!$T:$T,0)),"—"))</f>
        <v/>
      </c>
      <c r="P398" s="13" t="str">
        <f>IF(H398="","",IFERROR(INDEX(CONSULTAS!$Q:$Q,MATCH(H398&amp;"#GR",CONSULTAS!$T:$T,0)),""))</f>
        <v/>
      </c>
      <c r="Q398" s="7" t="str">
        <f>IF(H398="","",IF(COUNTIFS(CONSULTAS!$C$2:$C$2000,H398,CONSULTAS!$E$2:$E$2000,"Seguradora",CONSULTAS!$S$2:$S$2000,"Sim")&gt;0,"Sim","Não"))</f>
        <v/>
      </c>
      <c r="R398" s="7" t="str">
        <f>IF(H398="","",IFERROR(INDEX(CONSULTAS!$L:$L,MATCH(H398&amp;"#Seguradora",CONSULTAS!$T:$T,0)),"—"))</f>
        <v/>
      </c>
      <c r="S398" s="13" t="str">
        <f>IF(H398="","",IFERROR(INDEX(CONSULTAS!$Q:$Q,MATCH(H398&amp;"#Seguradora",CONSULTAS!$T:$T,0)),""))</f>
        <v/>
      </c>
      <c r="T398" s="10" t="str">
        <f>IF(H398="","",IFERROR(INDEX(CONSULTAS!$N:$N,MATCH(H398&amp;"#GR",CONSULTAS!$T:$T,0)),""))</f>
        <v/>
      </c>
      <c r="U398" s="7" t="str">
        <f>IF(K398="","N/A",IF(AND(COUNTIFS(CONSULTAS!$C$2:$C$2000,K398,CONSULTAS!$E$2:$E$2000,"GR",CONSULTAS!$S$2:$S$2000,"Sim")&gt;0,COUNTIFS(CONSULTAS!$C$2:$C$2000,K398,CONSULTAS!$E$2:$E$2000,"Seguradora",CONSULTAS!$S$2:$S$2000,"Sim")&gt;0),"Sim","Não"))</f>
        <v>N/A</v>
      </c>
      <c r="V398" s="7" t="str">
        <f>IF(C398="","",IFERROR(INDEX(VEICULOS!$X:$X,MATCH(C398,VEICULOS!$A:$A,0)),"Não"))</f>
        <v/>
      </c>
      <c r="W398" s="7"/>
      <c r="X398" s="7"/>
      <c r="Y398" s="7"/>
      <c r="Z398" s="10"/>
      <c r="AA398" s="7"/>
      <c r="AB398" s="10" t="str">
        <f t="shared" si="102"/>
        <v/>
      </c>
      <c r="AC398" s="7">
        <f>IF(OR(Y398="",AB398=""),0,SUMPRODUCT((PGR_REGRAS!$C$2:$C$61=Y398)*(PGR_REGRAS!$D$2:$D$61&lt;=AB398)*(PGR_REGRAS!$E$2:$E$61&gt;=AB398)*(PGR_REGRAS!$C$2:$C$61&lt;&gt;"")*ROW(PGR_REGRAS!$C$2:$C$61)))</f>
        <v>0</v>
      </c>
      <c r="AD398" s="7" t="str">
        <f>IF(AC398=0,IF(Y398="","","Sem regra - consultar seguradora"),INDEX(PGR_REGRAS!$A:$A,AC398))</f>
        <v/>
      </c>
      <c r="AE398" s="7" t="str">
        <f>IF(AC398=0,"",INDEX(PGR_REGRAS!$T:$T,AC398))</f>
        <v/>
      </c>
      <c r="AF398" s="7" t="str">
        <f>IF(AC398=0,"",INDEX(PGR_REGRAS!$I:$I,AC398))</f>
        <v/>
      </c>
      <c r="AG398" s="7" t="str">
        <f>IF(AC398=0,"",INDEX(PGR_REGRAS!$K:$K,AC398))</f>
        <v/>
      </c>
      <c r="AH398" s="7" t="str">
        <f t="shared" si="103"/>
        <v/>
      </c>
      <c r="AI398" s="7"/>
      <c r="AJ398" s="7"/>
      <c r="AK398" s="7"/>
      <c r="AL398" s="7"/>
      <c r="AM398" s="7"/>
      <c r="AN398" s="7"/>
      <c r="AO398" s="13"/>
      <c r="AP398" s="12"/>
      <c r="AQ398" s="12"/>
      <c r="AR398" s="7" t="str">
        <f>IF(C398="","",IFERROR(INDEX(RASTREADORES!$F:$F,MATCH(C398&amp;"#Principal",RASTREADORES!$Y:$Y,0))&amp;" ("&amp;INDEX(RASTREADORES!$G:$G,MATCH(C398&amp;"#Principal",RASTREADORES!$Y:$Y,0))&amp;")","Sem rastreador principal"))</f>
        <v/>
      </c>
      <c r="AS398" s="7" t="str">
        <f>IF(C398="","",IFERROR(INDEX(RASTREADORES!$H:$H,MATCH(C398&amp;"#Principal",RASTREADORES!$Y:$Y,0)),"—"))</f>
        <v/>
      </c>
      <c r="AT398" s="7" t="str">
        <f>IF(C398="","",IFERROR(INDEX(RASTREADORES!$A:$A,MATCH(C398&amp;"#Redundante",RASTREADORES!$Y:$Y,0)),IFERROR(INDEX(RASTREADORES!$A:$A,MATCH(C398&amp;"#Isca retornável",RASTREADORES!$Y:$Y,0)),IFERROR(INDEX(RASTREADORES!$A:$A,MATCH(C398&amp;"#Isca descartável",RASTREADORES!$Y:$Y,0)),"Nenhum"))))</f>
        <v/>
      </c>
      <c r="AU398" s="7" t="str">
        <f>IF(C398="","",IFERROR(INDEX(RASTREADORES!$L:$L,MATCH(C398&amp;"#Principal",RASTREADORES!$Y:$Y,0)),""))</f>
        <v/>
      </c>
      <c r="AV398" s="7" t="str">
        <f>IF(C398="","",IF(COUNTIFS(ESPELHAMENTOS!$B$2:$B$2000,C398,ESPELHAMENTOS!$O$2:$O$2000,"Sim")&gt;0,"Sim","Não"))</f>
        <v/>
      </c>
      <c r="AW398" s="7" t="str">
        <f>IF(C398="","",COUNTIFS(ESPELHAMENTOS!$B$2:$B$2000,C398,ESPELHAMENTOS!$O$2:$O$2000,"Sim"))</f>
        <v/>
      </c>
      <c r="AX398" s="7" t="str">
        <f>IF(C398="","",IF(COUNTIFS(ESPELHAMENTOS!$B$2:$B$2000,C398,ESPELHAMENTOS!$O$2:$O$2000,"Sim",ESPELHAMENTOS!$E$2:$E$2000,"GR transportadora")&gt;0,"Sim","Não"))</f>
        <v/>
      </c>
      <c r="AY398" s="7" t="str">
        <f>IF(OR(AQ398="",C398=""),"",IFERROR(ROUND((AQ398-SUMPRODUCT(MIN((ESPELHAMENTOS!$C$2:$C$2000=A398)*ESPELHAMENTOS!$H$2:$H$2000+(ESPELHAMENTOS!$C$2:$C$2000&lt;&gt;A398)*99999)))*24,1),""))</f>
        <v/>
      </c>
      <c r="AZ398" s="7" t="str">
        <f ca="1">IF(C398="","",IF(COUNTIFS(CHECKLISTS!$B$2:$B$2000,C398,CHECKLISTS!$AH$2:$AH$2000,"Válido",CHECKLISTS!$AG$2:$AG$2000,"&gt;="&amp;INT(IF(AO398="",TODAY(),AO398)))+COUNTIFS(CHECKLISTS!$B$2:$B$2000,C398,CHECKLISTS!$AH$2:$AH$2000,"Vence &lt;=7d",CHECKLISTS!$AG$2:$AG$2000,"&gt;="&amp;INT(IF(AO398="",TODAY(),AO398)))&gt;0,"Sim","Não"))</f>
        <v/>
      </c>
      <c r="BA398" s="13" t="str">
        <f>IF(C398="","",IF(COUNTIFS(CHECKLISTS!$B$2:$B$2000,C398,CHECKLISTS!$AF$2:$AF$2000,"Aprovado")=0,"",SUMPRODUCT(MAX((CHECKLISTS!$B$2:$B$2000=C398)*CHECKLISTS!$AG$2:$AG$2000))))</f>
        <v/>
      </c>
      <c r="BB398" s="7" t="str">
        <f>IF(A398="","",IF(COUNTIFS(SMP!$B$2:$B$2000,A398,SMP!$I$2:$I$2000,"Liberada")+COUNTIFS(SMP!$B$2:$B$2000,A398,SMP!$I$2:$I$2000,"Em andamento")+COUNTIFS(SMP!$B$2:$B$2000,A398,SMP!$I$2:$I$2000,"Finalizada")&gt;0,"Sim","Não"))</f>
        <v/>
      </c>
      <c r="BC398" s="7" t="str">
        <f>IF(A398="","",IFERROR(INDEX(SMP!$A:$A,MATCH(A398,SMP!$B:$B,0)),"—"))</f>
        <v/>
      </c>
      <c r="BD398" s="7" t="str">
        <f>IF(A398="","",IFERROR(INDEX(SMP!$I:$I,MATCH(A398,SMP!$B:$B,0)),"Não aberta"))</f>
        <v/>
      </c>
      <c r="BE398" s="7" t="str">
        <f>IF(A398="","",IFERROR(INDEX(SMP!$D:$D,MATCH(A398,SMP!$B:$B,0)),""))</f>
        <v/>
      </c>
      <c r="BF398" s="7" t="str">
        <f>IF(A398="","",IF(COUNTIFS(AVERBACOES!$B$2:$B$2000,A398,AVERBACOES!$Q$2:$Q$2000,"Averbado completo")+COUNTIFS(AVERBACOES!$B$2:$B$2000,A398,AVERBACOES!$Q$2:$Q$2000,"Averbado CRT")+COUNTIFS(AVERBACOES!$B$2:$B$2000,A398,AVERBACOES!$Q$2:$Q$2000,"Averbado CT-e")+COUNTIFS(AVERBACOES!$B$2:$B$2000,A398,AVERBACOES!$Q$2:$Q$2000,"Averbado MDF-e")+COUNTIFS(AVERBACOES!$B$2:$B$2000,A398,AVERBACOES!$Q$2:$Q$2000,"Averbado pelo embarcador")&gt;0,"Sim","Não"))</f>
        <v/>
      </c>
      <c r="BG398" s="7" t="str">
        <f>IF(A398="","",IFERROR(INDEX(AVERBACOES!$L:$L,MATCH(A398,AVERBACOES!$B:$B,0)),"—"))</f>
        <v/>
      </c>
      <c r="BH398" s="7"/>
      <c r="BI398" s="7"/>
      <c r="BJ398" s="7"/>
      <c r="BK398" s="7"/>
      <c r="BL398" s="7"/>
      <c r="BM398" s="7">
        <f t="shared" si="104"/>
        <v>0</v>
      </c>
      <c r="BN398" s="7" t="str">
        <f t="shared" si="105"/>
        <v/>
      </c>
      <c r="BO398" s="7" t="str">
        <f t="shared" si="106"/>
        <v/>
      </c>
      <c r="BP398" s="7" t="str">
        <f t="shared" si="107"/>
        <v/>
      </c>
      <c r="BQ398" s="7" t="str">
        <f t="shared" si="108"/>
        <v/>
      </c>
      <c r="BR398" s="12"/>
      <c r="BS398" s="7" t="str">
        <f t="shared" si="109"/>
        <v/>
      </c>
      <c r="BT398" s="7" t="str">
        <f>IF(C398="","",IF(BV398=0,"Sem posição registrada",IFERROR(INDEX(POSICOES!$E:$E,MATCH(C398&amp;"#"&amp;ROUND(BV398*1440,0),POSICOES!$R:$R,0)),"?")))</f>
        <v/>
      </c>
      <c r="BU398" s="7" t="str">
        <f>IF(OR(C398="",BV398=0),"",IFERROR(INDEX(POSICOES!$F:$F,MATCH(C398&amp;"#"&amp;ROUND(BV398*1440,0),POSICOES!$R:$R,0))&amp;"/"&amp;INDEX(POSICOES!$G:$G,MATCH(C398&amp;"#"&amp;ROUND(BV398*1440,0),POSICOES!$R:$R,0))&amp;" - "&amp;INDEX(POSICOES!$H:$H,MATCH(C398&amp;"#"&amp;ROUND(BV398*1440,0),POSICOES!$R:$R,0)),""))</f>
        <v/>
      </c>
      <c r="BV398" s="14">
        <f>IF(C398="",0,SUMPRODUCT(MAX((POSICOES!$C$2:$C$3000=C398)*POSICOES!$B$2:$B$3000)))</f>
        <v>0</v>
      </c>
      <c r="BW398" s="7" t="str">
        <f t="shared" ca="1" si="110"/>
        <v/>
      </c>
      <c r="BX398" s="7" t="str">
        <f t="shared" ca="1" si="111"/>
        <v/>
      </c>
      <c r="BY398" s="12"/>
      <c r="BZ398" s="12"/>
      <c r="CA398" s="7" t="str">
        <f>IF(A398="","",IF(COUNTIFS(FRONTEIRA!$B$2:$B$2000,A398,FRONTEIRA!$AA$2:$AA$2000,"Sim")=0,"",ROUND(SUMIFS(FRONTEIRA!$Y$2:$Y$2000,FRONTEIRA!$B$2:$B$2000,A398,FRONTEIRA!$AA$2:$AA$2000,"Sim"),1)))</f>
        <v/>
      </c>
      <c r="CB398" s="7" t="str">
        <f>IF(A398="","",IFERROR(INDEX(FRONTEIRA!$L:$L,MATCH(A398,FRONTEIRA!$B:$B,0)),""))</f>
        <v/>
      </c>
      <c r="CC398" s="7" t="str">
        <f>IF(A398="","",IF(COUNTIFS(OCORRENCIAS!$B$2:$B$2000,A398,OCORRENCIAS!$Z$2:$Z$2000,"Sim")&gt;0,"Sim","Não"))</f>
        <v/>
      </c>
      <c r="CD398" s="7" t="str">
        <f t="shared" si="112"/>
        <v/>
      </c>
      <c r="CE398" s="7"/>
      <c r="CF398" s="7" t="str">
        <f t="shared" ca="1" si="113"/>
        <v xml:space="preserve">Motorista GR; Motorista seguradora; Veículo GR; Checklist; Espelhamento; SMP; Averbação; </v>
      </c>
      <c r="CG398" s="7" t="str">
        <f t="shared" si="114"/>
        <v/>
      </c>
      <c r="CH398" s="7" t="str">
        <f t="shared" si="115"/>
        <v/>
      </c>
      <c r="CI398" s="7" t="str">
        <f t="shared" si="116"/>
        <v>Não</v>
      </c>
      <c r="CJ398" s="7" t="str">
        <f t="shared" si="117"/>
        <v/>
      </c>
      <c r="CK398" s="7"/>
      <c r="CL398" s="7"/>
      <c r="CM398" s="7"/>
      <c r="CN398" s="12"/>
      <c r="CO398" s="7"/>
      <c r="CP398" s="7" t="str">
        <f t="shared" ca="1" si="118"/>
        <v/>
      </c>
    </row>
    <row r="399" spans="1:94" x14ac:dyDescent="0.25">
      <c r="A399" s="7"/>
      <c r="B399" s="12"/>
      <c r="C399" s="7"/>
      <c r="D399" s="7"/>
      <c r="E399" s="7"/>
      <c r="F399" s="7" t="str">
        <f>IF(C399="","",IFERROR(INDEX(VEICULOS!$C:$C,MATCH(C399,VEICULOS!$A:$A,0)),"?")&amp;IF(D399="",""," + "&amp;IFERROR(INDEX(VEICULOS!$C:$C,MATCH(D399,VEICULOS!$A:$A,0)),"?"))&amp;IF(E399="",""," + "&amp;IFERROR(INDEX(VEICULOS!$C:$C,MATCH(E399,VEICULOS!$A:$A,0)),"?")))</f>
        <v/>
      </c>
      <c r="G399" s="7" t="str">
        <f>IF(C399="","",IFERROR(INDEX(VEICULOS!$I:$I,MATCH(C399,VEICULOS!$A:$A,0)),"Não cadastrado"))</f>
        <v/>
      </c>
      <c r="H399" s="7"/>
      <c r="I399" s="7" t="str">
        <f>IF(H399="","",IFERROR(INDEX(MOTORISTAS!$B:$B,MATCH(H399,MOTORISTAS!$A:$A,0)),"Não cadastrado"))</f>
        <v/>
      </c>
      <c r="J399" s="7"/>
      <c r="K399" s="7"/>
      <c r="L399" s="7" t="str">
        <f>IF(K399="","",IFERROR(INDEX(MOTORISTAS!$B:$B,MATCH(K399,MOTORISTAS!$A:$A,0)),"Não cadastrado"))</f>
        <v/>
      </c>
      <c r="M399" s="7" t="str">
        <f>IF(H399="","",IFERROR(INDEX(MOTORISTAS!$AA:$AA,MATCH(H399,MOTORISTAS!$A:$A,0)),"Não cadastrado"))</f>
        <v/>
      </c>
      <c r="N399" s="7" t="str">
        <f>IF(H399="","",IF(COUNTIFS(CONSULTAS!$C$2:$C$2000,H399,CONSULTAS!$E$2:$E$2000,"GR",CONSULTAS!$S$2:$S$2000,"Sim")&gt;0,"Sim","Não"))</f>
        <v/>
      </c>
      <c r="O399" s="7" t="str">
        <f>IF(H399="","",IFERROR(INDEX(CONSULTAS!$L:$L,MATCH(H399&amp;"#GR",CONSULTAS!$T:$T,0)),"—"))</f>
        <v/>
      </c>
      <c r="P399" s="13" t="str">
        <f>IF(H399="","",IFERROR(INDEX(CONSULTAS!$Q:$Q,MATCH(H399&amp;"#GR",CONSULTAS!$T:$T,0)),""))</f>
        <v/>
      </c>
      <c r="Q399" s="7" t="str">
        <f>IF(H399="","",IF(COUNTIFS(CONSULTAS!$C$2:$C$2000,H399,CONSULTAS!$E$2:$E$2000,"Seguradora",CONSULTAS!$S$2:$S$2000,"Sim")&gt;0,"Sim","Não"))</f>
        <v/>
      </c>
      <c r="R399" s="7" t="str">
        <f>IF(H399="","",IFERROR(INDEX(CONSULTAS!$L:$L,MATCH(H399&amp;"#Seguradora",CONSULTAS!$T:$T,0)),"—"))</f>
        <v/>
      </c>
      <c r="S399" s="13" t="str">
        <f>IF(H399="","",IFERROR(INDEX(CONSULTAS!$Q:$Q,MATCH(H399&amp;"#Seguradora",CONSULTAS!$T:$T,0)),""))</f>
        <v/>
      </c>
      <c r="T399" s="10" t="str">
        <f>IF(H399="","",IFERROR(INDEX(CONSULTAS!$N:$N,MATCH(H399&amp;"#GR",CONSULTAS!$T:$T,0)),""))</f>
        <v/>
      </c>
      <c r="U399" s="7" t="str">
        <f>IF(K399="","N/A",IF(AND(COUNTIFS(CONSULTAS!$C$2:$C$2000,K399,CONSULTAS!$E$2:$E$2000,"GR",CONSULTAS!$S$2:$S$2000,"Sim")&gt;0,COUNTIFS(CONSULTAS!$C$2:$C$2000,K399,CONSULTAS!$E$2:$E$2000,"Seguradora",CONSULTAS!$S$2:$S$2000,"Sim")&gt;0),"Sim","Não"))</f>
        <v>N/A</v>
      </c>
      <c r="V399" s="7" t="str">
        <f>IF(C399="","",IFERROR(INDEX(VEICULOS!$X:$X,MATCH(C399,VEICULOS!$A:$A,0)),"Não"))</f>
        <v/>
      </c>
      <c r="W399" s="7"/>
      <c r="X399" s="7"/>
      <c r="Y399" s="7"/>
      <c r="Z399" s="10"/>
      <c r="AA399" s="7"/>
      <c r="AB399" s="10" t="str">
        <f t="shared" si="102"/>
        <v/>
      </c>
      <c r="AC399" s="7">
        <f>IF(OR(Y399="",AB399=""),0,SUMPRODUCT((PGR_REGRAS!$C$2:$C$61=Y399)*(PGR_REGRAS!$D$2:$D$61&lt;=AB399)*(PGR_REGRAS!$E$2:$E$61&gt;=AB399)*(PGR_REGRAS!$C$2:$C$61&lt;&gt;"")*ROW(PGR_REGRAS!$C$2:$C$61)))</f>
        <v>0</v>
      </c>
      <c r="AD399" s="7" t="str">
        <f>IF(AC399=0,IF(Y399="","","Sem regra - consultar seguradora"),INDEX(PGR_REGRAS!$A:$A,AC399))</f>
        <v/>
      </c>
      <c r="AE399" s="7" t="str">
        <f>IF(AC399=0,"",INDEX(PGR_REGRAS!$T:$T,AC399))</f>
        <v/>
      </c>
      <c r="AF399" s="7" t="str">
        <f>IF(AC399=0,"",INDEX(PGR_REGRAS!$I:$I,AC399))</f>
        <v/>
      </c>
      <c r="AG399" s="7" t="str">
        <f>IF(AC399=0,"",INDEX(PGR_REGRAS!$K:$K,AC399))</f>
        <v/>
      </c>
      <c r="AH399" s="7" t="str">
        <f t="shared" si="103"/>
        <v/>
      </c>
      <c r="AI399" s="7"/>
      <c r="AJ399" s="7"/>
      <c r="AK399" s="7"/>
      <c r="AL399" s="7"/>
      <c r="AM399" s="7"/>
      <c r="AN399" s="7"/>
      <c r="AO399" s="13"/>
      <c r="AP399" s="12"/>
      <c r="AQ399" s="12"/>
      <c r="AR399" s="7" t="str">
        <f>IF(C399="","",IFERROR(INDEX(RASTREADORES!$F:$F,MATCH(C399&amp;"#Principal",RASTREADORES!$Y:$Y,0))&amp;" ("&amp;INDEX(RASTREADORES!$G:$G,MATCH(C399&amp;"#Principal",RASTREADORES!$Y:$Y,0))&amp;")","Sem rastreador principal"))</f>
        <v/>
      </c>
      <c r="AS399" s="7" t="str">
        <f>IF(C399="","",IFERROR(INDEX(RASTREADORES!$H:$H,MATCH(C399&amp;"#Principal",RASTREADORES!$Y:$Y,0)),"—"))</f>
        <v/>
      </c>
      <c r="AT399" s="7" t="str">
        <f>IF(C399="","",IFERROR(INDEX(RASTREADORES!$A:$A,MATCH(C399&amp;"#Redundante",RASTREADORES!$Y:$Y,0)),IFERROR(INDEX(RASTREADORES!$A:$A,MATCH(C399&amp;"#Isca retornável",RASTREADORES!$Y:$Y,0)),IFERROR(INDEX(RASTREADORES!$A:$A,MATCH(C399&amp;"#Isca descartável",RASTREADORES!$Y:$Y,0)),"Nenhum"))))</f>
        <v/>
      </c>
      <c r="AU399" s="7" t="str">
        <f>IF(C399="","",IFERROR(INDEX(RASTREADORES!$L:$L,MATCH(C399&amp;"#Principal",RASTREADORES!$Y:$Y,0)),""))</f>
        <v/>
      </c>
      <c r="AV399" s="7" t="str">
        <f>IF(C399="","",IF(COUNTIFS(ESPELHAMENTOS!$B$2:$B$2000,C399,ESPELHAMENTOS!$O$2:$O$2000,"Sim")&gt;0,"Sim","Não"))</f>
        <v/>
      </c>
      <c r="AW399" s="7" t="str">
        <f>IF(C399="","",COUNTIFS(ESPELHAMENTOS!$B$2:$B$2000,C399,ESPELHAMENTOS!$O$2:$O$2000,"Sim"))</f>
        <v/>
      </c>
      <c r="AX399" s="7" t="str">
        <f>IF(C399="","",IF(COUNTIFS(ESPELHAMENTOS!$B$2:$B$2000,C399,ESPELHAMENTOS!$O$2:$O$2000,"Sim",ESPELHAMENTOS!$E$2:$E$2000,"GR transportadora")&gt;0,"Sim","Não"))</f>
        <v/>
      </c>
      <c r="AY399" s="7" t="str">
        <f>IF(OR(AQ399="",C399=""),"",IFERROR(ROUND((AQ399-SUMPRODUCT(MIN((ESPELHAMENTOS!$C$2:$C$2000=A399)*ESPELHAMENTOS!$H$2:$H$2000+(ESPELHAMENTOS!$C$2:$C$2000&lt;&gt;A399)*99999)))*24,1),""))</f>
        <v/>
      </c>
      <c r="AZ399" s="7" t="str">
        <f ca="1">IF(C399="","",IF(COUNTIFS(CHECKLISTS!$B$2:$B$2000,C399,CHECKLISTS!$AH$2:$AH$2000,"Válido",CHECKLISTS!$AG$2:$AG$2000,"&gt;="&amp;INT(IF(AO399="",TODAY(),AO399)))+COUNTIFS(CHECKLISTS!$B$2:$B$2000,C399,CHECKLISTS!$AH$2:$AH$2000,"Vence &lt;=7d",CHECKLISTS!$AG$2:$AG$2000,"&gt;="&amp;INT(IF(AO399="",TODAY(),AO399)))&gt;0,"Sim","Não"))</f>
        <v/>
      </c>
      <c r="BA399" s="13" t="str">
        <f>IF(C399="","",IF(COUNTIFS(CHECKLISTS!$B$2:$B$2000,C399,CHECKLISTS!$AF$2:$AF$2000,"Aprovado")=0,"",SUMPRODUCT(MAX((CHECKLISTS!$B$2:$B$2000=C399)*CHECKLISTS!$AG$2:$AG$2000))))</f>
        <v/>
      </c>
      <c r="BB399" s="7" t="str">
        <f>IF(A399="","",IF(COUNTIFS(SMP!$B$2:$B$2000,A399,SMP!$I$2:$I$2000,"Liberada")+COUNTIFS(SMP!$B$2:$B$2000,A399,SMP!$I$2:$I$2000,"Em andamento")+COUNTIFS(SMP!$B$2:$B$2000,A399,SMP!$I$2:$I$2000,"Finalizada")&gt;0,"Sim","Não"))</f>
        <v/>
      </c>
      <c r="BC399" s="7" t="str">
        <f>IF(A399="","",IFERROR(INDEX(SMP!$A:$A,MATCH(A399,SMP!$B:$B,0)),"—"))</f>
        <v/>
      </c>
      <c r="BD399" s="7" t="str">
        <f>IF(A399="","",IFERROR(INDEX(SMP!$I:$I,MATCH(A399,SMP!$B:$B,0)),"Não aberta"))</f>
        <v/>
      </c>
      <c r="BE399" s="7" t="str">
        <f>IF(A399="","",IFERROR(INDEX(SMP!$D:$D,MATCH(A399,SMP!$B:$B,0)),""))</f>
        <v/>
      </c>
      <c r="BF399" s="7" t="str">
        <f>IF(A399="","",IF(COUNTIFS(AVERBACOES!$B$2:$B$2000,A399,AVERBACOES!$Q$2:$Q$2000,"Averbado completo")+COUNTIFS(AVERBACOES!$B$2:$B$2000,A399,AVERBACOES!$Q$2:$Q$2000,"Averbado CRT")+COUNTIFS(AVERBACOES!$B$2:$B$2000,A399,AVERBACOES!$Q$2:$Q$2000,"Averbado CT-e")+COUNTIFS(AVERBACOES!$B$2:$B$2000,A399,AVERBACOES!$Q$2:$Q$2000,"Averbado MDF-e")+COUNTIFS(AVERBACOES!$B$2:$B$2000,A399,AVERBACOES!$Q$2:$Q$2000,"Averbado pelo embarcador")&gt;0,"Sim","Não"))</f>
        <v/>
      </c>
      <c r="BG399" s="7" t="str">
        <f>IF(A399="","",IFERROR(INDEX(AVERBACOES!$L:$L,MATCH(A399,AVERBACOES!$B:$B,0)),"—"))</f>
        <v/>
      </c>
      <c r="BH399" s="7"/>
      <c r="BI399" s="7"/>
      <c r="BJ399" s="7"/>
      <c r="BK399" s="7"/>
      <c r="BL399" s="7"/>
      <c r="BM399" s="7">
        <f t="shared" si="104"/>
        <v>0</v>
      </c>
      <c r="BN399" s="7" t="str">
        <f t="shared" si="105"/>
        <v/>
      </c>
      <c r="BO399" s="7" t="str">
        <f t="shared" si="106"/>
        <v/>
      </c>
      <c r="BP399" s="7" t="str">
        <f t="shared" si="107"/>
        <v/>
      </c>
      <c r="BQ399" s="7" t="str">
        <f t="shared" si="108"/>
        <v/>
      </c>
      <c r="BR399" s="12"/>
      <c r="BS399" s="7" t="str">
        <f t="shared" si="109"/>
        <v/>
      </c>
      <c r="BT399" s="7" t="str">
        <f>IF(C399="","",IF(BV399=0,"Sem posição registrada",IFERROR(INDEX(POSICOES!$E:$E,MATCH(C399&amp;"#"&amp;ROUND(BV399*1440,0),POSICOES!$R:$R,0)),"?")))</f>
        <v/>
      </c>
      <c r="BU399" s="7" t="str">
        <f>IF(OR(C399="",BV399=0),"",IFERROR(INDEX(POSICOES!$F:$F,MATCH(C399&amp;"#"&amp;ROUND(BV399*1440,0),POSICOES!$R:$R,0))&amp;"/"&amp;INDEX(POSICOES!$G:$G,MATCH(C399&amp;"#"&amp;ROUND(BV399*1440,0),POSICOES!$R:$R,0))&amp;" - "&amp;INDEX(POSICOES!$H:$H,MATCH(C399&amp;"#"&amp;ROUND(BV399*1440,0),POSICOES!$R:$R,0)),""))</f>
        <v/>
      </c>
      <c r="BV399" s="14">
        <f>IF(C399="",0,SUMPRODUCT(MAX((POSICOES!$C$2:$C$3000=C399)*POSICOES!$B$2:$B$3000)))</f>
        <v>0</v>
      </c>
      <c r="BW399" s="7" t="str">
        <f t="shared" ca="1" si="110"/>
        <v/>
      </c>
      <c r="BX399" s="7" t="str">
        <f t="shared" ca="1" si="111"/>
        <v/>
      </c>
      <c r="BY399" s="12"/>
      <c r="BZ399" s="12"/>
      <c r="CA399" s="7" t="str">
        <f>IF(A399="","",IF(COUNTIFS(FRONTEIRA!$B$2:$B$2000,A399,FRONTEIRA!$AA$2:$AA$2000,"Sim")=0,"",ROUND(SUMIFS(FRONTEIRA!$Y$2:$Y$2000,FRONTEIRA!$B$2:$B$2000,A399,FRONTEIRA!$AA$2:$AA$2000,"Sim"),1)))</f>
        <v/>
      </c>
      <c r="CB399" s="7" t="str">
        <f>IF(A399="","",IFERROR(INDEX(FRONTEIRA!$L:$L,MATCH(A399,FRONTEIRA!$B:$B,0)),""))</f>
        <v/>
      </c>
      <c r="CC399" s="7" t="str">
        <f>IF(A399="","",IF(COUNTIFS(OCORRENCIAS!$B$2:$B$2000,A399,OCORRENCIAS!$Z$2:$Z$2000,"Sim")&gt;0,"Sim","Não"))</f>
        <v/>
      </c>
      <c r="CD399" s="7" t="str">
        <f t="shared" si="112"/>
        <v/>
      </c>
      <c r="CE399" s="7"/>
      <c r="CF399" s="7" t="str">
        <f t="shared" ca="1" si="113"/>
        <v xml:space="preserve">Motorista GR; Motorista seguradora; Veículo GR; Checklist; Espelhamento; SMP; Averbação; </v>
      </c>
      <c r="CG399" s="7" t="str">
        <f t="shared" si="114"/>
        <v/>
      </c>
      <c r="CH399" s="7" t="str">
        <f t="shared" si="115"/>
        <v/>
      </c>
      <c r="CI399" s="7" t="str">
        <f t="shared" si="116"/>
        <v>Não</v>
      </c>
      <c r="CJ399" s="7" t="str">
        <f t="shared" si="117"/>
        <v/>
      </c>
      <c r="CK399" s="7"/>
      <c r="CL399" s="7"/>
      <c r="CM399" s="7"/>
      <c r="CN399" s="12"/>
      <c r="CO399" s="7"/>
      <c r="CP399" s="7" t="str">
        <f t="shared" ca="1" si="118"/>
        <v/>
      </c>
    </row>
    <row r="400" spans="1:94" x14ac:dyDescent="0.25">
      <c r="A400" s="7"/>
      <c r="B400" s="12"/>
      <c r="C400" s="7"/>
      <c r="D400" s="7"/>
      <c r="E400" s="7"/>
      <c r="F400" s="7" t="str">
        <f>IF(C400="","",IFERROR(INDEX(VEICULOS!$C:$C,MATCH(C400,VEICULOS!$A:$A,0)),"?")&amp;IF(D400="",""," + "&amp;IFERROR(INDEX(VEICULOS!$C:$C,MATCH(D400,VEICULOS!$A:$A,0)),"?"))&amp;IF(E400="",""," + "&amp;IFERROR(INDEX(VEICULOS!$C:$C,MATCH(E400,VEICULOS!$A:$A,0)),"?")))</f>
        <v/>
      </c>
      <c r="G400" s="7" t="str">
        <f>IF(C400="","",IFERROR(INDEX(VEICULOS!$I:$I,MATCH(C400,VEICULOS!$A:$A,0)),"Não cadastrado"))</f>
        <v/>
      </c>
      <c r="H400" s="7"/>
      <c r="I400" s="7" t="str">
        <f>IF(H400="","",IFERROR(INDEX(MOTORISTAS!$B:$B,MATCH(H400,MOTORISTAS!$A:$A,0)),"Não cadastrado"))</f>
        <v/>
      </c>
      <c r="J400" s="7"/>
      <c r="K400" s="7"/>
      <c r="L400" s="7" t="str">
        <f>IF(K400="","",IFERROR(INDEX(MOTORISTAS!$B:$B,MATCH(K400,MOTORISTAS!$A:$A,0)),"Não cadastrado"))</f>
        <v/>
      </c>
      <c r="M400" s="7" t="str">
        <f>IF(H400="","",IFERROR(INDEX(MOTORISTAS!$AA:$AA,MATCH(H400,MOTORISTAS!$A:$A,0)),"Não cadastrado"))</f>
        <v/>
      </c>
      <c r="N400" s="7" t="str">
        <f>IF(H400="","",IF(COUNTIFS(CONSULTAS!$C$2:$C$2000,H400,CONSULTAS!$E$2:$E$2000,"GR",CONSULTAS!$S$2:$S$2000,"Sim")&gt;0,"Sim","Não"))</f>
        <v/>
      </c>
      <c r="O400" s="7" t="str">
        <f>IF(H400="","",IFERROR(INDEX(CONSULTAS!$L:$L,MATCH(H400&amp;"#GR",CONSULTAS!$T:$T,0)),"—"))</f>
        <v/>
      </c>
      <c r="P400" s="13" t="str">
        <f>IF(H400="","",IFERROR(INDEX(CONSULTAS!$Q:$Q,MATCH(H400&amp;"#GR",CONSULTAS!$T:$T,0)),""))</f>
        <v/>
      </c>
      <c r="Q400" s="7" t="str">
        <f>IF(H400="","",IF(COUNTIFS(CONSULTAS!$C$2:$C$2000,H400,CONSULTAS!$E$2:$E$2000,"Seguradora",CONSULTAS!$S$2:$S$2000,"Sim")&gt;0,"Sim","Não"))</f>
        <v/>
      </c>
      <c r="R400" s="7" t="str">
        <f>IF(H400="","",IFERROR(INDEX(CONSULTAS!$L:$L,MATCH(H400&amp;"#Seguradora",CONSULTAS!$T:$T,0)),"—"))</f>
        <v/>
      </c>
      <c r="S400" s="13" t="str">
        <f>IF(H400="","",IFERROR(INDEX(CONSULTAS!$Q:$Q,MATCH(H400&amp;"#Seguradora",CONSULTAS!$T:$T,0)),""))</f>
        <v/>
      </c>
      <c r="T400" s="10" t="str">
        <f>IF(H400="","",IFERROR(INDEX(CONSULTAS!$N:$N,MATCH(H400&amp;"#GR",CONSULTAS!$T:$T,0)),""))</f>
        <v/>
      </c>
      <c r="U400" s="7" t="str">
        <f>IF(K400="","N/A",IF(AND(COUNTIFS(CONSULTAS!$C$2:$C$2000,K400,CONSULTAS!$E$2:$E$2000,"GR",CONSULTAS!$S$2:$S$2000,"Sim")&gt;0,COUNTIFS(CONSULTAS!$C$2:$C$2000,K400,CONSULTAS!$E$2:$E$2000,"Seguradora",CONSULTAS!$S$2:$S$2000,"Sim")&gt;0),"Sim","Não"))</f>
        <v>N/A</v>
      </c>
      <c r="V400" s="7" t="str">
        <f>IF(C400="","",IFERROR(INDEX(VEICULOS!$X:$X,MATCH(C400,VEICULOS!$A:$A,0)),"Não"))</f>
        <v/>
      </c>
      <c r="W400" s="7"/>
      <c r="X400" s="7"/>
      <c r="Y400" s="7"/>
      <c r="Z400" s="10"/>
      <c r="AA400" s="7"/>
      <c r="AB400" s="10" t="str">
        <f t="shared" si="102"/>
        <v/>
      </c>
      <c r="AC400" s="7">
        <f>IF(OR(Y400="",AB400=""),0,SUMPRODUCT((PGR_REGRAS!$C$2:$C$61=Y400)*(PGR_REGRAS!$D$2:$D$61&lt;=AB400)*(PGR_REGRAS!$E$2:$E$61&gt;=AB400)*(PGR_REGRAS!$C$2:$C$61&lt;&gt;"")*ROW(PGR_REGRAS!$C$2:$C$61)))</f>
        <v>0</v>
      </c>
      <c r="AD400" s="7" t="str">
        <f>IF(AC400=0,IF(Y400="","","Sem regra - consultar seguradora"),INDEX(PGR_REGRAS!$A:$A,AC400))</f>
        <v/>
      </c>
      <c r="AE400" s="7" t="str">
        <f>IF(AC400=0,"",INDEX(PGR_REGRAS!$T:$T,AC400))</f>
        <v/>
      </c>
      <c r="AF400" s="7" t="str">
        <f>IF(AC400=0,"",INDEX(PGR_REGRAS!$I:$I,AC400))</f>
        <v/>
      </c>
      <c r="AG400" s="7" t="str">
        <f>IF(AC400=0,"",INDEX(PGR_REGRAS!$K:$K,AC400))</f>
        <v/>
      </c>
      <c r="AH400" s="7" t="str">
        <f t="shared" si="103"/>
        <v/>
      </c>
      <c r="AI400" s="7"/>
      <c r="AJ400" s="7"/>
      <c r="AK400" s="7"/>
      <c r="AL400" s="7"/>
      <c r="AM400" s="7"/>
      <c r="AN400" s="7"/>
      <c r="AO400" s="13"/>
      <c r="AP400" s="12"/>
      <c r="AQ400" s="12"/>
      <c r="AR400" s="7" t="str">
        <f>IF(C400="","",IFERROR(INDEX(RASTREADORES!$F:$F,MATCH(C400&amp;"#Principal",RASTREADORES!$Y:$Y,0))&amp;" ("&amp;INDEX(RASTREADORES!$G:$G,MATCH(C400&amp;"#Principal",RASTREADORES!$Y:$Y,0))&amp;")","Sem rastreador principal"))</f>
        <v/>
      </c>
      <c r="AS400" s="7" t="str">
        <f>IF(C400="","",IFERROR(INDEX(RASTREADORES!$H:$H,MATCH(C400&amp;"#Principal",RASTREADORES!$Y:$Y,0)),"—"))</f>
        <v/>
      </c>
      <c r="AT400" s="7" t="str">
        <f>IF(C400="","",IFERROR(INDEX(RASTREADORES!$A:$A,MATCH(C400&amp;"#Redundante",RASTREADORES!$Y:$Y,0)),IFERROR(INDEX(RASTREADORES!$A:$A,MATCH(C400&amp;"#Isca retornável",RASTREADORES!$Y:$Y,0)),IFERROR(INDEX(RASTREADORES!$A:$A,MATCH(C400&amp;"#Isca descartável",RASTREADORES!$Y:$Y,0)),"Nenhum"))))</f>
        <v/>
      </c>
      <c r="AU400" s="7" t="str">
        <f>IF(C400="","",IFERROR(INDEX(RASTREADORES!$L:$L,MATCH(C400&amp;"#Principal",RASTREADORES!$Y:$Y,0)),""))</f>
        <v/>
      </c>
      <c r="AV400" s="7" t="str">
        <f>IF(C400="","",IF(COUNTIFS(ESPELHAMENTOS!$B$2:$B$2000,C400,ESPELHAMENTOS!$O$2:$O$2000,"Sim")&gt;0,"Sim","Não"))</f>
        <v/>
      </c>
      <c r="AW400" s="7" t="str">
        <f>IF(C400="","",COUNTIFS(ESPELHAMENTOS!$B$2:$B$2000,C400,ESPELHAMENTOS!$O$2:$O$2000,"Sim"))</f>
        <v/>
      </c>
      <c r="AX400" s="7" t="str">
        <f>IF(C400="","",IF(COUNTIFS(ESPELHAMENTOS!$B$2:$B$2000,C400,ESPELHAMENTOS!$O$2:$O$2000,"Sim",ESPELHAMENTOS!$E$2:$E$2000,"GR transportadora")&gt;0,"Sim","Não"))</f>
        <v/>
      </c>
      <c r="AY400" s="7" t="str">
        <f>IF(OR(AQ400="",C400=""),"",IFERROR(ROUND((AQ400-SUMPRODUCT(MIN((ESPELHAMENTOS!$C$2:$C$2000=A400)*ESPELHAMENTOS!$H$2:$H$2000+(ESPELHAMENTOS!$C$2:$C$2000&lt;&gt;A400)*99999)))*24,1),""))</f>
        <v/>
      </c>
      <c r="AZ400" s="7" t="str">
        <f ca="1">IF(C400="","",IF(COUNTIFS(CHECKLISTS!$B$2:$B$2000,C400,CHECKLISTS!$AH$2:$AH$2000,"Válido",CHECKLISTS!$AG$2:$AG$2000,"&gt;="&amp;INT(IF(AO400="",TODAY(),AO400)))+COUNTIFS(CHECKLISTS!$B$2:$B$2000,C400,CHECKLISTS!$AH$2:$AH$2000,"Vence &lt;=7d",CHECKLISTS!$AG$2:$AG$2000,"&gt;="&amp;INT(IF(AO400="",TODAY(),AO400)))&gt;0,"Sim","Não"))</f>
        <v/>
      </c>
      <c r="BA400" s="13" t="str">
        <f>IF(C400="","",IF(COUNTIFS(CHECKLISTS!$B$2:$B$2000,C400,CHECKLISTS!$AF$2:$AF$2000,"Aprovado")=0,"",SUMPRODUCT(MAX((CHECKLISTS!$B$2:$B$2000=C400)*CHECKLISTS!$AG$2:$AG$2000))))</f>
        <v/>
      </c>
      <c r="BB400" s="7" t="str">
        <f>IF(A400="","",IF(COUNTIFS(SMP!$B$2:$B$2000,A400,SMP!$I$2:$I$2000,"Liberada")+COUNTIFS(SMP!$B$2:$B$2000,A400,SMP!$I$2:$I$2000,"Em andamento")+COUNTIFS(SMP!$B$2:$B$2000,A400,SMP!$I$2:$I$2000,"Finalizada")&gt;0,"Sim","Não"))</f>
        <v/>
      </c>
      <c r="BC400" s="7" t="str">
        <f>IF(A400="","",IFERROR(INDEX(SMP!$A:$A,MATCH(A400,SMP!$B:$B,0)),"—"))</f>
        <v/>
      </c>
      <c r="BD400" s="7" t="str">
        <f>IF(A400="","",IFERROR(INDEX(SMP!$I:$I,MATCH(A400,SMP!$B:$B,0)),"Não aberta"))</f>
        <v/>
      </c>
      <c r="BE400" s="7" t="str">
        <f>IF(A400="","",IFERROR(INDEX(SMP!$D:$D,MATCH(A400,SMP!$B:$B,0)),""))</f>
        <v/>
      </c>
      <c r="BF400" s="7" t="str">
        <f>IF(A400="","",IF(COUNTIFS(AVERBACOES!$B$2:$B$2000,A400,AVERBACOES!$Q$2:$Q$2000,"Averbado completo")+COUNTIFS(AVERBACOES!$B$2:$B$2000,A400,AVERBACOES!$Q$2:$Q$2000,"Averbado CRT")+COUNTIFS(AVERBACOES!$B$2:$B$2000,A400,AVERBACOES!$Q$2:$Q$2000,"Averbado CT-e")+COUNTIFS(AVERBACOES!$B$2:$B$2000,A400,AVERBACOES!$Q$2:$Q$2000,"Averbado MDF-e")+COUNTIFS(AVERBACOES!$B$2:$B$2000,A400,AVERBACOES!$Q$2:$Q$2000,"Averbado pelo embarcador")&gt;0,"Sim","Não"))</f>
        <v/>
      </c>
      <c r="BG400" s="7" t="str">
        <f>IF(A400="","",IFERROR(INDEX(AVERBACOES!$L:$L,MATCH(A400,AVERBACOES!$B:$B,0)),"—"))</f>
        <v/>
      </c>
      <c r="BH400" s="7"/>
      <c r="BI400" s="7"/>
      <c r="BJ400" s="7"/>
      <c r="BK400" s="7"/>
      <c r="BL400" s="7"/>
      <c r="BM400" s="7">
        <f t="shared" si="104"/>
        <v>0</v>
      </c>
      <c r="BN400" s="7" t="str">
        <f t="shared" si="105"/>
        <v/>
      </c>
      <c r="BO400" s="7" t="str">
        <f t="shared" si="106"/>
        <v/>
      </c>
      <c r="BP400" s="7" t="str">
        <f t="shared" si="107"/>
        <v/>
      </c>
      <c r="BQ400" s="7" t="str">
        <f t="shared" si="108"/>
        <v/>
      </c>
      <c r="BR400" s="12"/>
      <c r="BS400" s="7" t="str">
        <f t="shared" si="109"/>
        <v/>
      </c>
      <c r="BT400" s="7" t="str">
        <f>IF(C400="","",IF(BV400=0,"Sem posição registrada",IFERROR(INDEX(POSICOES!$E:$E,MATCH(C400&amp;"#"&amp;ROUND(BV400*1440,0),POSICOES!$R:$R,0)),"?")))</f>
        <v/>
      </c>
      <c r="BU400" s="7" t="str">
        <f>IF(OR(C400="",BV400=0),"",IFERROR(INDEX(POSICOES!$F:$F,MATCH(C400&amp;"#"&amp;ROUND(BV400*1440,0),POSICOES!$R:$R,0))&amp;"/"&amp;INDEX(POSICOES!$G:$G,MATCH(C400&amp;"#"&amp;ROUND(BV400*1440,0),POSICOES!$R:$R,0))&amp;" - "&amp;INDEX(POSICOES!$H:$H,MATCH(C400&amp;"#"&amp;ROUND(BV400*1440,0),POSICOES!$R:$R,0)),""))</f>
        <v/>
      </c>
      <c r="BV400" s="14">
        <f>IF(C400="",0,SUMPRODUCT(MAX((POSICOES!$C$2:$C$3000=C400)*POSICOES!$B$2:$B$3000)))</f>
        <v>0</v>
      </c>
      <c r="BW400" s="7" t="str">
        <f t="shared" ca="1" si="110"/>
        <v/>
      </c>
      <c r="BX400" s="7" t="str">
        <f t="shared" ca="1" si="111"/>
        <v/>
      </c>
      <c r="BY400" s="12"/>
      <c r="BZ400" s="12"/>
      <c r="CA400" s="7" t="str">
        <f>IF(A400="","",IF(COUNTIFS(FRONTEIRA!$B$2:$B$2000,A400,FRONTEIRA!$AA$2:$AA$2000,"Sim")=0,"",ROUND(SUMIFS(FRONTEIRA!$Y$2:$Y$2000,FRONTEIRA!$B$2:$B$2000,A400,FRONTEIRA!$AA$2:$AA$2000,"Sim"),1)))</f>
        <v/>
      </c>
      <c r="CB400" s="7" t="str">
        <f>IF(A400="","",IFERROR(INDEX(FRONTEIRA!$L:$L,MATCH(A400,FRONTEIRA!$B:$B,0)),""))</f>
        <v/>
      </c>
      <c r="CC400" s="7" t="str">
        <f>IF(A400="","",IF(COUNTIFS(OCORRENCIAS!$B$2:$B$2000,A400,OCORRENCIAS!$Z$2:$Z$2000,"Sim")&gt;0,"Sim","Não"))</f>
        <v/>
      </c>
      <c r="CD400" s="7" t="str">
        <f t="shared" si="112"/>
        <v/>
      </c>
      <c r="CE400" s="7"/>
      <c r="CF400" s="7" t="str">
        <f t="shared" ca="1" si="113"/>
        <v xml:space="preserve">Motorista GR; Motorista seguradora; Veículo GR; Checklist; Espelhamento; SMP; Averbação; </v>
      </c>
      <c r="CG400" s="7" t="str">
        <f t="shared" si="114"/>
        <v/>
      </c>
      <c r="CH400" s="7" t="str">
        <f t="shared" si="115"/>
        <v/>
      </c>
      <c r="CI400" s="7" t="str">
        <f t="shared" si="116"/>
        <v>Não</v>
      </c>
      <c r="CJ400" s="7" t="str">
        <f t="shared" si="117"/>
        <v/>
      </c>
      <c r="CK400" s="7"/>
      <c r="CL400" s="7"/>
      <c r="CM400" s="7"/>
      <c r="CN400" s="12"/>
      <c r="CO400" s="7"/>
      <c r="CP400" s="7" t="str">
        <f t="shared" ca="1" si="118"/>
        <v/>
      </c>
    </row>
    <row r="401" spans="1:94" x14ac:dyDescent="0.25">
      <c r="A401" s="7"/>
      <c r="B401" s="12"/>
      <c r="C401" s="7"/>
      <c r="D401" s="7"/>
      <c r="E401" s="7"/>
      <c r="F401" s="7" t="str">
        <f>IF(C401="","",IFERROR(INDEX(VEICULOS!$C:$C,MATCH(C401,VEICULOS!$A:$A,0)),"?")&amp;IF(D401="",""," + "&amp;IFERROR(INDEX(VEICULOS!$C:$C,MATCH(D401,VEICULOS!$A:$A,0)),"?"))&amp;IF(E401="",""," + "&amp;IFERROR(INDEX(VEICULOS!$C:$C,MATCH(E401,VEICULOS!$A:$A,0)),"?")))</f>
        <v/>
      </c>
      <c r="G401" s="7" t="str">
        <f>IF(C401="","",IFERROR(INDEX(VEICULOS!$I:$I,MATCH(C401,VEICULOS!$A:$A,0)),"Não cadastrado"))</f>
        <v/>
      </c>
      <c r="H401" s="7"/>
      <c r="I401" s="7" t="str">
        <f>IF(H401="","",IFERROR(INDEX(MOTORISTAS!$B:$B,MATCH(H401,MOTORISTAS!$A:$A,0)),"Não cadastrado"))</f>
        <v/>
      </c>
      <c r="J401" s="7"/>
      <c r="K401" s="7"/>
      <c r="L401" s="7" t="str">
        <f>IF(K401="","",IFERROR(INDEX(MOTORISTAS!$B:$B,MATCH(K401,MOTORISTAS!$A:$A,0)),"Não cadastrado"))</f>
        <v/>
      </c>
      <c r="M401" s="7" t="str">
        <f>IF(H401="","",IFERROR(INDEX(MOTORISTAS!$AA:$AA,MATCH(H401,MOTORISTAS!$A:$A,0)),"Não cadastrado"))</f>
        <v/>
      </c>
      <c r="N401" s="7" t="str">
        <f>IF(H401="","",IF(COUNTIFS(CONSULTAS!$C$2:$C$2000,H401,CONSULTAS!$E$2:$E$2000,"GR",CONSULTAS!$S$2:$S$2000,"Sim")&gt;0,"Sim","Não"))</f>
        <v/>
      </c>
      <c r="O401" s="7" t="str">
        <f>IF(H401="","",IFERROR(INDEX(CONSULTAS!$L:$L,MATCH(H401&amp;"#GR",CONSULTAS!$T:$T,0)),"—"))</f>
        <v/>
      </c>
      <c r="P401" s="13" t="str">
        <f>IF(H401="","",IFERROR(INDEX(CONSULTAS!$Q:$Q,MATCH(H401&amp;"#GR",CONSULTAS!$T:$T,0)),""))</f>
        <v/>
      </c>
      <c r="Q401" s="7" t="str">
        <f>IF(H401="","",IF(COUNTIFS(CONSULTAS!$C$2:$C$2000,H401,CONSULTAS!$E$2:$E$2000,"Seguradora",CONSULTAS!$S$2:$S$2000,"Sim")&gt;0,"Sim","Não"))</f>
        <v/>
      </c>
      <c r="R401" s="7" t="str">
        <f>IF(H401="","",IFERROR(INDEX(CONSULTAS!$L:$L,MATCH(H401&amp;"#Seguradora",CONSULTAS!$T:$T,0)),"—"))</f>
        <v/>
      </c>
      <c r="S401" s="13" t="str">
        <f>IF(H401="","",IFERROR(INDEX(CONSULTAS!$Q:$Q,MATCH(H401&amp;"#Seguradora",CONSULTAS!$T:$T,0)),""))</f>
        <v/>
      </c>
      <c r="T401" s="10" t="str">
        <f>IF(H401="","",IFERROR(INDEX(CONSULTAS!$N:$N,MATCH(H401&amp;"#GR",CONSULTAS!$T:$T,0)),""))</f>
        <v/>
      </c>
      <c r="U401" s="7" t="str">
        <f>IF(K401="","N/A",IF(AND(COUNTIFS(CONSULTAS!$C$2:$C$2000,K401,CONSULTAS!$E$2:$E$2000,"GR",CONSULTAS!$S$2:$S$2000,"Sim")&gt;0,COUNTIFS(CONSULTAS!$C$2:$C$2000,K401,CONSULTAS!$E$2:$E$2000,"Seguradora",CONSULTAS!$S$2:$S$2000,"Sim")&gt;0),"Sim","Não"))</f>
        <v>N/A</v>
      </c>
      <c r="V401" s="7" t="str">
        <f>IF(C401="","",IFERROR(INDEX(VEICULOS!$X:$X,MATCH(C401,VEICULOS!$A:$A,0)),"Não"))</f>
        <v/>
      </c>
      <c r="W401" s="7"/>
      <c r="X401" s="7"/>
      <c r="Y401" s="7"/>
      <c r="Z401" s="10"/>
      <c r="AA401" s="7"/>
      <c r="AB401" s="10" t="str">
        <f t="shared" si="102"/>
        <v/>
      </c>
      <c r="AC401" s="7">
        <f>IF(OR(Y401="",AB401=""),0,SUMPRODUCT((PGR_REGRAS!$C$2:$C$61=Y401)*(PGR_REGRAS!$D$2:$D$61&lt;=AB401)*(PGR_REGRAS!$E$2:$E$61&gt;=AB401)*(PGR_REGRAS!$C$2:$C$61&lt;&gt;"")*ROW(PGR_REGRAS!$C$2:$C$61)))</f>
        <v>0</v>
      </c>
      <c r="AD401" s="7" t="str">
        <f>IF(AC401=0,IF(Y401="","","Sem regra - consultar seguradora"),INDEX(PGR_REGRAS!$A:$A,AC401))</f>
        <v/>
      </c>
      <c r="AE401" s="7" t="str">
        <f>IF(AC401=0,"",INDEX(PGR_REGRAS!$T:$T,AC401))</f>
        <v/>
      </c>
      <c r="AF401" s="7" t="str">
        <f>IF(AC401=0,"",INDEX(PGR_REGRAS!$I:$I,AC401))</f>
        <v/>
      </c>
      <c r="AG401" s="7" t="str">
        <f>IF(AC401=0,"",INDEX(PGR_REGRAS!$K:$K,AC401))</f>
        <v/>
      </c>
      <c r="AH401" s="7" t="str">
        <f t="shared" si="103"/>
        <v/>
      </c>
      <c r="AI401" s="7"/>
      <c r="AJ401" s="7"/>
      <c r="AK401" s="7"/>
      <c r="AL401" s="7"/>
      <c r="AM401" s="7"/>
      <c r="AN401" s="7"/>
      <c r="AO401" s="13"/>
      <c r="AP401" s="12"/>
      <c r="AQ401" s="12"/>
      <c r="AR401" s="7" t="str">
        <f>IF(C401="","",IFERROR(INDEX(RASTREADORES!$F:$F,MATCH(C401&amp;"#Principal",RASTREADORES!$Y:$Y,0))&amp;" ("&amp;INDEX(RASTREADORES!$G:$G,MATCH(C401&amp;"#Principal",RASTREADORES!$Y:$Y,0))&amp;")","Sem rastreador principal"))</f>
        <v/>
      </c>
      <c r="AS401" s="7" t="str">
        <f>IF(C401="","",IFERROR(INDEX(RASTREADORES!$H:$H,MATCH(C401&amp;"#Principal",RASTREADORES!$Y:$Y,0)),"—"))</f>
        <v/>
      </c>
      <c r="AT401" s="7" t="str">
        <f>IF(C401="","",IFERROR(INDEX(RASTREADORES!$A:$A,MATCH(C401&amp;"#Redundante",RASTREADORES!$Y:$Y,0)),IFERROR(INDEX(RASTREADORES!$A:$A,MATCH(C401&amp;"#Isca retornável",RASTREADORES!$Y:$Y,0)),IFERROR(INDEX(RASTREADORES!$A:$A,MATCH(C401&amp;"#Isca descartável",RASTREADORES!$Y:$Y,0)),"Nenhum"))))</f>
        <v/>
      </c>
      <c r="AU401" s="7" t="str">
        <f>IF(C401="","",IFERROR(INDEX(RASTREADORES!$L:$L,MATCH(C401&amp;"#Principal",RASTREADORES!$Y:$Y,0)),""))</f>
        <v/>
      </c>
      <c r="AV401" s="7" t="str">
        <f>IF(C401="","",IF(COUNTIFS(ESPELHAMENTOS!$B$2:$B$2000,C401,ESPELHAMENTOS!$O$2:$O$2000,"Sim")&gt;0,"Sim","Não"))</f>
        <v/>
      </c>
      <c r="AW401" s="7" t="str">
        <f>IF(C401="","",COUNTIFS(ESPELHAMENTOS!$B$2:$B$2000,C401,ESPELHAMENTOS!$O$2:$O$2000,"Sim"))</f>
        <v/>
      </c>
      <c r="AX401" s="7" t="str">
        <f>IF(C401="","",IF(COUNTIFS(ESPELHAMENTOS!$B$2:$B$2000,C401,ESPELHAMENTOS!$O$2:$O$2000,"Sim",ESPELHAMENTOS!$E$2:$E$2000,"GR transportadora")&gt;0,"Sim","Não"))</f>
        <v/>
      </c>
      <c r="AY401" s="7" t="str">
        <f>IF(OR(AQ401="",C401=""),"",IFERROR(ROUND((AQ401-SUMPRODUCT(MIN((ESPELHAMENTOS!$C$2:$C$2000=A401)*ESPELHAMENTOS!$H$2:$H$2000+(ESPELHAMENTOS!$C$2:$C$2000&lt;&gt;A401)*99999)))*24,1),""))</f>
        <v/>
      </c>
      <c r="AZ401" s="7" t="str">
        <f ca="1">IF(C401="","",IF(COUNTIFS(CHECKLISTS!$B$2:$B$2000,C401,CHECKLISTS!$AH$2:$AH$2000,"Válido",CHECKLISTS!$AG$2:$AG$2000,"&gt;="&amp;INT(IF(AO401="",TODAY(),AO401)))+COUNTIFS(CHECKLISTS!$B$2:$B$2000,C401,CHECKLISTS!$AH$2:$AH$2000,"Vence &lt;=7d",CHECKLISTS!$AG$2:$AG$2000,"&gt;="&amp;INT(IF(AO401="",TODAY(),AO401)))&gt;0,"Sim","Não"))</f>
        <v/>
      </c>
      <c r="BA401" s="13" t="str">
        <f>IF(C401="","",IF(COUNTIFS(CHECKLISTS!$B$2:$B$2000,C401,CHECKLISTS!$AF$2:$AF$2000,"Aprovado")=0,"",SUMPRODUCT(MAX((CHECKLISTS!$B$2:$B$2000=C401)*CHECKLISTS!$AG$2:$AG$2000))))</f>
        <v/>
      </c>
      <c r="BB401" s="7" t="str">
        <f>IF(A401="","",IF(COUNTIFS(SMP!$B$2:$B$2000,A401,SMP!$I$2:$I$2000,"Liberada")+COUNTIFS(SMP!$B$2:$B$2000,A401,SMP!$I$2:$I$2000,"Em andamento")+COUNTIFS(SMP!$B$2:$B$2000,A401,SMP!$I$2:$I$2000,"Finalizada")&gt;0,"Sim","Não"))</f>
        <v/>
      </c>
      <c r="BC401" s="7" t="str">
        <f>IF(A401="","",IFERROR(INDEX(SMP!$A:$A,MATCH(A401,SMP!$B:$B,0)),"—"))</f>
        <v/>
      </c>
      <c r="BD401" s="7" t="str">
        <f>IF(A401="","",IFERROR(INDEX(SMP!$I:$I,MATCH(A401,SMP!$B:$B,0)),"Não aberta"))</f>
        <v/>
      </c>
      <c r="BE401" s="7" t="str">
        <f>IF(A401="","",IFERROR(INDEX(SMP!$D:$D,MATCH(A401,SMP!$B:$B,0)),""))</f>
        <v/>
      </c>
      <c r="BF401" s="7" t="str">
        <f>IF(A401="","",IF(COUNTIFS(AVERBACOES!$B$2:$B$2000,A401,AVERBACOES!$Q$2:$Q$2000,"Averbado completo")+COUNTIFS(AVERBACOES!$B$2:$B$2000,A401,AVERBACOES!$Q$2:$Q$2000,"Averbado CRT")+COUNTIFS(AVERBACOES!$B$2:$B$2000,A401,AVERBACOES!$Q$2:$Q$2000,"Averbado CT-e")+COUNTIFS(AVERBACOES!$B$2:$B$2000,A401,AVERBACOES!$Q$2:$Q$2000,"Averbado MDF-e")+COUNTIFS(AVERBACOES!$B$2:$B$2000,A401,AVERBACOES!$Q$2:$Q$2000,"Averbado pelo embarcador")&gt;0,"Sim","Não"))</f>
        <v/>
      </c>
      <c r="BG401" s="7" t="str">
        <f>IF(A401="","",IFERROR(INDEX(AVERBACOES!$L:$L,MATCH(A401,AVERBACOES!$B:$B,0)),"—"))</f>
        <v/>
      </c>
      <c r="BH401" s="7"/>
      <c r="BI401" s="7"/>
      <c r="BJ401" s="7"/>
      <c r="BK401" s="7"/>
      <c r="BL401" s="7"/>
      <c r="BM401" s="7">
        <f t="shared" si="104"/>
        <v>0</v>
      </c>
      <c r="BN401" s="7" t="str">
        <f t="shared" si="105"/>
        <v/>
      </c>
      <c r="BO401" s="7" t="str">
        <f t="shared" si="106"/>
        <v/>
      </c>
      <c r="BP401" s="7" t="str">
        <f t="shared" si="107"/>
        <v/>
      </c>
      <c r="BQ401" s="7" t="str">
        <f t="shared" si="108"/>
        <v/>
      </c>
      <c r="BR401" s="12"/>
      <c r="BS401" s="7" t="str">
        <f t="shared" si="109"/>
        <v/>
      </c>
      <c r="BT401" s="7" t="str">
        <f>IF(C401="","",IF(BV401=0,"Sem posição registrada",IFERROR(INDEX(POSICOES!$E:$E,MATCH(C401&amp;"#"&amp;ROUND(BV401*1440,0),POSICOES!$R:$R,0)),"?")))</f>
        <v/>
      </c>
      <c r="BU401" s="7" t="str">
        <f>IF(OR(C401="",BV401=0),"",IFERROR(INDEX(POSICOES!$F:$F,MATCH(C401&amp;"#"&amp;ROUND(BV401*1440,0),POSICOES!$R:$R,0))&amp;"/"&amp;INDEX(POSICOES!$G:$G,MATCH(C401&amp;"#"&amp;ROUND(BV401*1440,0),POSICOES!$R:$R,0))&amp;" - "&amp;INDEX(POSICOES!$H:$H,MATCH(C401&amp;"#"&amp;ROUND(BV401*1440,0),POSICOES!$R:$R,0)),""))</f>
        <v/>
      </c>
      <c r="BV401" s="14">
        <f>IF(C401="",0,SUMPRODUCT(MAX((POSICOES!$C$2:$C$3000=C401)*POSICOES!$B$2:$B$3000)))</f>
        <v>0</v>
      </c>
      <c r="BW401" s="7" t="str">
        <f t="shared" ca="1" si="110"/>
        <v/>
      </c>
      <c r="BX401" s="7" t="str">
        <f t="shared" ca="1" si="111"/>
        <v/>
      </c>
      <c r="BY401" s="12"/>
      <c r="BZ401" s="12"/>
      <c r="CA401" s="7" t="str">
        <f>IF(A401="","",IF(COUNTIFS(FRONTEIRA!$B$2:$B$2000,A401,FRONTEIRA!$AA$2:$AA$2000,"Sim")=0,"",ROUND(SUMIFS(FRONTEIRA!$Y$2:$Y$2000,FRONTEIRA!$B$2:$B$2000,A401,FRONTEIRA!$AA$2:$AA$2000,"Sim"),1)))</f>
        <v/>
      </c>
      <c r="CB401" s="7" t="str">
        <f>IF(A401="","",IFERROR(INDEX(FRONTEIRA!$L:$L,MATCH(A401,FRONTEIRA!$B:$B,0)),""))</f>
        <v/>
      </c>
      <c r="CC401" s="7" t="str">
        <f>IF(A401="","",IF(COUNTIFS(OCORRENCIAS!$B$2:$B$2000,A401,OCORRENCIAS!$Z$2:$Z$2000,"Sim")&gt;0,"Sim","Não"))</f>
        <v/>
      </c>
      <c r="CD401" s="7" t="str">
        <f t="shared" si="112"/>
        <v/>
      </c>
      <c r="CE401" s="7"/>
      <c r="CF401" s="7" t="str">
        <f t="shared" ca="1" si="113"/>
        <v xml:space="preserve">Motorista GR; Motorista seguradora; Veículo GR; Checklist; Espelhamento; SMP; Averbação; </v>
      </c>
      <c r="CG401" s="7" t="str">
        <f t="shared" si="114"/>
        <v/>
      </c>
      <c r="CH401" s="7" t="str">
        <f t="shared" si="115"/>
        <v/>
      </c>
      <c r="CI401" s="7" t="str">
        <f t="shared" si="116"/>
        <v>Não</v>
      </c>
      <c r="CJ401" s="7" t="str">
        <f t="shared" si="117"/>
        <v/>
      </c>
      <c r="CK401" s="7"/>
      <c r="CL401" s="7"/>
      <c r="CM401" s="7"/>
      <c r="CN401" s="12"/>
      <c r="CO401" s="7"/>
      <c r="CP401" s="7" t="str">
        <f t="shared" ca="1" si="118"/>
        <v/>
      </c>
    </row>
  </sheetData>
  <conditionalFormatting sqref="A2:CP401">
    <cfRule type="expression" dxfId="77" priority="1" stopIfTrue="1">
      <formula>$CH2="Sim"</formula>
    </cfRule>
    <cfRule type="expression" dxfId="76" priority="2">
      <formula>$CP2="Sim"</formula>
    </cfRule>
  </conditionalFormatting>
  <conditionalFormatting sqref="I2:I401">
    <cfRule type="expression" dxfId="75" priority="24">
      <formula>$M2="Atenção"</formula>
    </cfRule>
    <cfRule type="expression" dxfId="74" priority="23">
      <formula>$M2="Inapto"</formula>
    </cfRule>
  </conditionalFormatting>
  <conditionalFormatting sqref="N2:N401">
    <cfRule type="expression" dxfId="73" priority="5">
      <formula>$N2="Não"</formula>
    </cfRule>
    <cfRule type="expression" dxfId="72" priority="6">
      <formula>$N2="Pendente"</formula>
    </cfRule>
  </conditionalFormatting>
  <conditionalFormatting sqref="P2:S401">
    <cfRule type="expression" dxfId="71" priority="25">
      <formula>AND(P2&lt;&gt;"",P2-TODAY()&lt;=P_AVISO_VENC)</formula>
    </cfRule>
  </conditionalFormatting>
  <conditionalFormatting sqref="Q2:Q401">
    <cfRule type="expression" dxfId="70" priority="7">
      <formula>$Q2="Não"</formula>
    </cfRule>
    <cfRule type="expression" dxfId="69" priority="8">
      <formula>$Q2="Pendente"</formula>
    </cfRule>
  </conditionalFormatting>
  <conditionalFormatting sqref="U2:U401">
    <cfRule type="expression" dxfId="68" priority="9">
      <formula>$U2="Não"</formula>
    </cfRule>
    <cfRule type="expression" dxfId="67" priority="10">
      <formula>$U2="Pendente"</formula>
    </cfRule>
  </conditionalFormatting>
  <conditionalFormatting sqref="V2:V401">
    <cfRule type="expression" dxfId="66" priority="11">
      <formula>$V2="Não"</formula>
    </cfRule>
    <cfRule type="expression" dxfId="65" priority="12">
      <formula>$V2="Pendente"</formula>
    </cfRule>
  </conditionalFormatting>
  <conditionalFormatting sqref="AB2:AB401">
    <cfRule type="expression" dxfId="64" priority="26">
      <formula>AND($T2&lt;&gt;"",$AB2&lt;&gt;"",$AB2&gt;$T2)</formula>
    </cfRule>
  </conditionalFormatting>
  <conditionalFormatting sqref="AH2:AH401">
    <cfRule type="expression" dxfId="63" priority="27">
      <formula>AND($AH2="Sim",$CE2&lt;&gt;"Sim")</formula>
    </cfRule>
  </conditionalFormatting>
  <conditionalFormatting sqref="AU2:AU401">
    <cfRule type="expression" dxfId="62" priority="38">
      <formula>AND($AK2&lt;&gt;"BR",$AK2&lt;&gt;"",$AU2&lt;&gt;"Sim")</formula>
    </cfRule>
  </conditionalFormatting>
  <conditionalFormatting sqref="AV2:AV401">
    <cfRule type="expression" dxfId="61" priority="16">
      <formula>$AV2="Pendente"</formula>
    </cfRule>
    <cfRule type="expression" dxfId="60" priority="15">
      <formula>$AV2="Não"</formula>
    </cfRule>
    <cfRule type="expression" dxfId="59" priority="29">
      <formula>AND($AV2&lt;&gt;"Sim",$AO2&lt;=TODAY(),$BM2&lt;8)</formula>
    </cfRule>
  </conditionalFormatting>
  <conditionalFormatting sqref="AY2:AY401">
    <cfRule type="expression" dxfId="58" priority="28">
      <formula>AND(AY2&lt;&gt;"",AY2&lt;P_ESP_ANTEC_H)</formula>
    </cfRule>
  </conditionalFormatting>
  <conditionalFormatting sqref="AZ2:AZ401">
    <cfRule type="expression" dxfId="57" priority="13">
      <formula>$AZ2="Não"</formula>
    </cfRule>
    <cfRule type="expression" dxfId="56" priority="14">
      <formula>$AZ2="Pendente"</formula>
    </cfRule>
  </conditionalFormatting>
  <conditionalFormatting sqref="BB2:BB401">
    <cfRule type="expression" dxfId="55" priority="18">
      <formula>$BB2="Pendente"</formula>
    </cfRule>
    <cfRule type="expression" dxfId="54" priority="17">
      <formula>$BB2="Não"</formula>
    </cfRule>
    <cfRule type="expression" dxfId="53" priority="30">
      <formula>AND($BB2&lt;&gt;"Sim",$BN2="Sim")</formula>
    </cfRule>
  </conditionalFormatting>
  <conditionalFormatting sqref="BF2:BF401">
    <cfRule type="expression" dxfId="52" priority="19">
      <formula>$BF2="Não"</formula>
    </cfRule>
    <cfRule type="expression" dxfId="51" priority="31">
      <formula>AND($BF2&lt;&gt;"Sim",$BM2&gt;=7,$BM2&lt;20)</formula>
    </cfRule>
    <cfRule type="expression" dxfId="50" priority="20">
      <formula>$BF2="Pendente"</formula>
    </cfRule>
  </conditionalFormatting>
  <conditionalFormatting sqref="BK2:BK401">
    <cfRule type="expression" dxfId="49" priority="21">
      <formula>$BK2="Não"</formula>
    </cfRule>
    <cfRule type="expression" dxfId="48" priority="22">
      <formula>$BK2="Pendente"</formula>
    </cfRule>
  </conditionalFormatting>
  <conditionalFormatting sqref="BW2:BX401">
    <cfRule type="expression" dxfId="47" priority="35">
      <formula>AND(BW2&lt;&gt;"",$BP2="Não",BW2&gt;=IF(ISERROR(SEARCH("BR",$BU2)),P_SINAL_EXTERIOR,P_SINAL_CRIT))</formula>
    </cfRule>
    <cfRule type="expression" dxfId="46" priority="36">
      <formula>AND(BW2&lt;&gt;"",$BP2="Sim",BW2&gt;=12)</formula>
    </cfRule>
    <cfRule type="expression" dxfId="45" priority="37">
      <formula>AND(BW2&lt;&gt;"",BW2&gt;=P_SINAL_ALERTA)</formula>
    </cfRule>
  </conditionalFormatting>
  <conditionalFormatting sqref="CA2:CA401">
    <cfRule type="expression" dxfId="44" priority="32">
      <formula>AND(CA2&lt;&gt;"",CA2&gt;=P_FRONT_CRIT)</formula>
    </cfRule>
    <cfRule type="expression" dxfId="43" priority="33">
      <formula>AND(CA2&lt;&gt;"",CA2&gt;=P_FRONT_ALERTA)</formula>
    </cfRule>
  </conditionalFormatting>
  <conditionalFormatting sqref="CC2:CC401">
    <cfRule type="expression" dxfId="42" priority="34">
      <formula>$CC2="Sim"</formula>
    </cfRule>
  </conditionalFormatting>
  <conditionalFormatting sqref="CD2:CD401">
    <cfRule type="expression" dxfId="41" priority="3">
      <formula>$CD2="APTO"</formula>
    </cfRule>
    <cfRule type="expression" dxfId="40" priority="4">
      <formula>$CD2="BLOQUEADO"</formula>
    </cfRule>
  </conditionalFormatting>
  <dataValidations count="10">
    <dataValidation type="list" allowBlank="1" showErrorMessage="1" sqref="C2:E401" xr:uid="{00000000-0002-0000-0200-000000000000}">
      <formula1>lst_Placas</formula1>
    </dataValidation>
    <dataValidation type="list" allowBlank="1" showErrorMessage="1" sqref="H2:H401 K2:K401" xr:uid="{00000000-0002-0000-0200-000003000000}">
      <formula1>lst_Motoristas</formula1>
    </dataValidation>
    <dataValidation type="list" allowBlank="1" showErrorMessage="1" sqref="J2:J401 CE2:CE401 BK2:BK401 AN2:AN401" xr:uid="{00000000-0002-0000-0200-000004000000}">
      <formula1>lst_SN</formula1>
    </dataValidation>
    <dataValidation type="list" allowBlank="1" showErrorMessage="1" sqref="W2:W401" xr:uid="{00000000-0002-0000-0200-000006000000}">
      <formula1>lst_Clientes</formula1>
    </dataValidation>
    <dataValidation type="list" allowBlank="1" showErrorMessage="1" sqref="Y2:Y401" xr:uid="{00000000-0002-0000-0200-000007000000}">
      <formula1>lst_CategMerc</formula1>
    </dataValidation>
    <dataValidation type="list" allowBlank="1" showErrorMessage="1" sqref="AA2:AA401" xr:uid="{00000000-0002-0000-0200-000008000000}">
      <formula1>lst_Moeda</formula1>
    </dataValidation>
    <dataValidation type="list" allowBlank="1" showErrorMessage="1" sqref="AK2:AK401" xr:uid="{00000000-0002-0000-0200-000009000000}">
      <formula1>lst_Pais</formula1>
    </dataValidation>
    <dataValidation type="list" allowBlank="1" showErrorMessage="1" sqref="AM2:AM401" xr:uid="{00000000-0002-0000-0200-00000A000000}">
      <formula1>lst_PostoFronteira</formula1>
    </dataValidation>
    <dataValidation type="list" allowBlank="1" showErrorMessage="1" sqref="BL2:BL401" xr:uid="{00000000-0002-0000-0200-00000D000000}">
      <formula1>lst_StatusViagem</formula1>
    </dataValidation>
    <dataValidation type="list" allowBlank="1" showErrorMessage="1" sqref="CL2:CL401 CO2:CO401" xr:uid="{00000000-0002-0000-0200-00000F000000}">
      <formula1>lst_Analistas</formula1>
    </dataValidation>
  </dataValidation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401"/>
  <sheetViews>
    <sheetView workbookViewId="0">
      <pane ySplit="1" topLeftCell="A2" activePane="bottomLeft" state="frozen"/>
      <selection pane="bottomLeft"/>
    </sheetView>
  </sheetViews>
  <sheetFormatPr defaultRowHeight="15" x14ac:dyDescent="0.25"/>
  <cols>
    <col min="1" max="1" width="13" customWidth="1"/>
    <col min="2" max="2" width="24" customWidth="1"/>
    <col min="3" max="3" width="14" customWidth="1"/>
    <col min="4" max="4" width="20" customWidth="1"/>
    <col min="5" max="5" width="12" customWidth="1"/>
    <col min="6" max="6" width="16" customWidth="1"/>
    <col min="7" max="7" width="10" customWidth="1"/>
    <col min="8" max="8" width="12" customWidth="1"/>
    <col min="9" max="9" width="10" customWidth="1"/>
    <col min="10" max="11" width="16" customWidth="1"/>
    <col min="12" max="12" width="8" customWidth="1"/>
    <col min="13" max="14" width="12" customWidth="1"/>
    <col min="15" max="15" width="14" customWidth="1"/>
    <col min="16" max="16" width="16" customWidth="1"/>
    <col min="17" max="17" width="10" customWidth="1"/>
    <col min="18" max="18" width="14" customWidth="1"/>
    <col min="19" max="22" width="12" customWidth="1"/>
    <col min="23" max="23" width="10" customWidth="1"/>
    <col min="24" max="24" width="12" customWidth="1"/>
    <col min="25" max="26" width="14" customWidth="1"/>
    <col min="27" max="27" width="12" customWidth="1"/>
    <col min="28" max="28" width="8" customWidth="1"/>
    <col min="29" max="29" width="26" customWidth="1"/>
    <col min="30" max="30" width="16" customWidth="1"/>
  </cols>
  <sheetData>
    <row r="1" spans="1:30" ht="32.1" customHeight="1" x14ac:dyDescent="0.25">
      <c r="A1" s="11" t="s">
        <v>228</v>
      </c>
      <c r="B1" s="11" t="s">
        <v>229</v>
      </c>
      <c r="C1" s="11" t="s">
        <v>230</v>
      </c>
      <c r="D1" s="11" t="s">
        <v>231</v>
      </c>
      <c r="E1" s="11" t="s">
        <v>232</v>
      </c>
      <c r="F1" s="11" t="s">
        <v>233</v>
      </c>
      <c r="G1" s="11" t="s">
        <v>234</v>
      </c>
      <c r="H1" s="11" t="s">
        <v>235</v>
      </c>
      <c r="I1" s="11" t="s">
        <v>236</v>
      </c>
      <c r="J1" s="11" t="s">
        <v>237</v>
      </c>
      <c r="K1" s="11" t="s">
        <v>238</v>
      </c>
      <c r="L1" s="11" t="s">
        <v>239</v>
      </c>
      <c r="M1" s="11" t="s">
        <v>240</v>
      </c>
      <c r="N1" s="11" t="s">
        <v>241</v>
      </c>
      <c r="O1" s="11" t="s">
        <v>242</v>
      </c>
      <c r="P1" s="11" t="s">
        <v>243</v>
      </c>
      <c r="Q1" s="11" t="s">
        <v>244</v>
      </c>
      <c r="R1" s="11" t="s">
        <v>245</v>
      </c>
      <c r="S1" s="11" t="s">
        <v>246</v>
      </c>
      <c r="T1" s="11" t="s">
        <v>247</v>
      </c>
      <c r="U1" s="11" t="s">
        <v>248</v>
      </c>
      <c r="V1" s="11" t="s">
        <v>249</v>
      </c>
      <c r="W1" s="11" t="s">
        <v>250</v>
      </c>
      <c r="X1" s="11" t="s">
        <v>251</v>
      </c>
      <c r="Y1" s="11" t="s">
        <v>252</v>
      </c>
      <c r="Z1" s="11" t="s">
        <v>253</v>
      </c>
      <c r="AA1" s="11" t="s">
        <v>254</v>
      </c>
      <c r="AB1" s="11" t="s">
        <v>255</v>
      </c>
      <c r="AC1" s="11" t="s">
        <v>256</v>
      </c>
      <c r="AD1" s="11" t="s">
        <v>163</v>
      </c>
    </row>
    <row r="2" spans="1:30" x14ac:dyDescent="0.25">
      <c r="A2" s="7" t="s">
        <v>187</v>
      </c>
      <c r="B2" s="7" t="s">
        <v>257</v>
      </c>
      <c r="C2" s="7" t="s">
        <v>258</v>
      </c>
      <c r="D2" s="7" t="s">
        <v>259</v>
      </c>
      <c r="E2" s="7" t="s">
        <v>260</v>
      </c>
      <c r="F2" s="15">
        <v>43164</v>
      </c>
      <c r="G2" s="7" t="s">
        <v>261</v>
      </c>
      <c r="H2" s="13">
        <v>47342</v>
      </c>
      <c r="I2" s="7" t="s">
        <v>170</v>
      </c>
      <c r="J2" s="13">
        <v>45524</v>
      </c>
      <c r="K2" s="13">
        <f t="shared" ref="K2:K65" si="0">IF(J2="","",DATE(YEAR(J2),MONTH(J2),DAY(J2)+900))</f>
        <v>46424</v>
      </c>
      <c r="L2" s="7" t="s">
        <v>170</v>
      </c>
      <c r="M2" s="13">
        <v>46583</v>
      </c>
      <c r="N2" s="7" t="s">
        <v>262</v>
      </c>
      <c r="O2" s="13">
        <v>47917</v>
      </c>
      <c r="P2" s="13">
        <v>46082</v>
      </c>
      <c r="Q2" s="7" t="s">
        <v>170</v>
      </c>
      <c r="R2" s="7" t="s">
        <v>170</v>
      </c>
      <c r="S2" s="7" t="s">
        <v>185</v>
      </c>
      <c r="T2" s="7">
        <f t="shared" ref="T2:T65" ca="1" si="1">IF(H2="","",H2-TODAY())</f>
        <v>1052</v>
      </c>
      <c r="U2" s="7">
        <f t="shared" ref="U2:U65" ca="1" si="2">IF(K2="","",K2-TODAY())</f>
        <v>134</v>
      </c>
      <c r="V2" s="7">
        <f t="shared" ref="V2:V65" ca="1" si="3">IF(O2="","",O2-TODAY())</f>
        <v>1627</v>
      </c>
      <c r="W2" s="7" t="str">
        <f ca="1">IF(A2="","",IF(COUNTIFS(CONSULTAS!$C$2:$C$2000,A2,CONSULTAS!$E$2:$E$2000,"GR",CONSULTAS!$S$2:$S$2000,"Sim")&gt;0,"Sim","Não"))</f>
        <v>Sim</v>
      </c>
      <c r="X2" s="7" t="str">
        <f ca="1">IF(A2="","",IF(COUNTIFS(CONSULTAS!$C$2:$C$2000,A2,CONSULTAS!$E$2:$E$2000,"Seguradora",CONSULTAS!$S$2:$S$2000,"Sim")&gt;0,"Sim","Não"))</f>
        <v>Sim</v>
      </c>
      <c r="Y2" s="7">
        <f ca="1">IF(A2="","",COUNTIFS(FOLLOWUP!$H$2:$H$2000,A2,FOLLOWUP!$AO$2:$AO$2000,"&gt;="&amp;(TODAY()-365)))</f>
        <v>1</v>
      </c>
      <c r="Z2" s="7">
        <f ca="1">IF(A2="","",COUNTIFS(OCORRENCIAS!$D$2:$D$2000,A2,OCORRENCIAS!$E$2:$E$2000,"&gt;="&amp;(TODAY()-365)))</f>
        <v>0</v>
      </c>
      <c r="AA2" s="7" t="str">
        <f t="shared" ref="AA2:AA65" ca="1" si="4">IF(A2="","",IF(OR(H2="",T2&lt;0,AND(K2&lt;&gt;"",U2&lt;0),I2&lt;&gt;"Sim",W2="Não",X2="Não",AND(O2&lt;&gt;"",V2&lt;0)),"Inapto",IF(OR(T2&lt;=P_AVISO_VENC,AND(U2&lt;&gt;"",U2&lt;=P_AVISO_VENC),AND(V2&lt;&gt;"",V2&lt;=P_AVISO_VENC)),"Atenção","Apto")))</f>
        <v>Apto</v>
      </c>
      <c r="AB2" s="7" t="s">
        <v>170</v>
      </c>
      <c r="AC2" s="12"/>
      <c r="AD2" s="7"/>
    </row>
    <row r="3" spans="1:30" x14ac:dyDescent="0.25">
      <c r="A3" s="7" t="s">
        <v>199</v>
      </c>
      <c r="B3" s="7" t="s">
        <v>263</v>
      </c>
      <c r="C3" s="7" t="s">
        <v>264</v>
      </c>
      <c r="D3" s="7" t="s">
        <v>259</v>
      </c>
      <c r="E3" s="7" t="s">
        <v>260</v>
      </c>
      <c r="F3" s="15">
        <v>43779</v>
      </c>
      <c r="G3" s="7" t="s">
        <v>261</v>
      </c>
      <c r="H3" s="13">
        <v>46315</v>
      </c>
      <c r="I3" s="7" t="s">
        <v>170</v>
      </c>
      <c r="J3" s="13">
        <v>45448</v>
      </c>
      <c r="K3" s="13">
        <f t="shared" si="0"/>
        <v>46348</v>
      </c>
      <c r="L3" s="7" t="s">
        <v>170</v>
      </c>
      <c r="M3" s="13">
        <v>46438</v>
      </c>
      <c r="N3" s="7" t="s">
        <v>262</v>
      </c>
      <c r="O3" s="13">
        <v>47696</v>
      </c>
      <c r="P3" s="13">
        <v>46082</v>
      </c>
      <c r="Q3" s="7" t="s">
        <v>170</v>
      </c>
      <c r="R3" s="7" t="s">
        <v>170</v>
      </c>
      <c r="S3" s="7" t="s">
        <v>197</v>
      </c>
      <c r="T3" s="7">
        <f t="shared" ca="1" si="1"/>
        <v>25</v>
      </c>
      <c r="U3" s="7">
        <f t="shared" ca="1" si="2"/>
        <v>58</v>
      </c>
      <c r="V3" s="7">
        <f t="shared" ca="1" si="3"/>
        <v>1406</v>
      </c>
      <c r="W3" s="7" t="str">
        <f ca="1">IF(A3="","",IF(COUNTIFS(CONSULTAS!$C$2:$C$2000,A3,CONSULTAS!$E$2:$E$2000,"GR",CONSULTAS!$S$2:$S$2000,"Sim")&gt;0,"Sim","Não"))</f>
        <v>Sim</v>
      </c>
      <c r="X3" s="7" t="str">
        <f ca="1">IF(A3="","",IF(COUNTIFS(CONSULTAS!$C$2:$C$2000,A3,CONSULTAS!$E$2:$E$2000,"Seguradora",CONSULTAS!$S$2:$S$2000,"Sim")&gt;0,"Sim","Não"))</f>
        <v>Sim</v>
      </c>
      <c r="Y3" s="7">
        <f ca="1">IF(A3="","",COUNTIFS(FOLLOWUP!$H$2:$H$2000,A3,FOLLOWUP!$AO$2:$AO$2000,"&gt;="&amp;(TODAY()-365)))</f>
        <v>1</v>
      </c>
      <c r="Z3" s="7">
        <f ca="1">IF(A3="","",COUNTIFS(OCORRENCIAS!$D$2:$D$2000,A3,OCORRENCIAS!$E$2:$E$2000,"&gt;="&amp;(TODAY()-365)))</f>
        <v>1</v>
      </c>
      <c r="AA3" s="7" t="str">
        <f t="shared" ca="1" si="4"/>
        <v>Apto</v>
      </c>
      <c r="AB3" s="7" t="s">
        <v>170</v>
      </c>
      <c r="AC3" s="12"/>
      <c r="AD3" s="7"/>
    </row>
    <row r="4" spans="1:30" x14ac:dyDescent="0.25">
      <c r="A4" s="7" t="s">
        <v>209</v>
      </c>
      <c r="B4" s="7" t="s">
        <v>265</v>
      </c>
      <c r="C4" s="7" t="s">
        <v>266</v>
      </c>
      <c r="D4" s="7" t="s">
        <v>267</v>
      </c>
      <c r="E4" s="7" t="s">
        <v>260</v>
      </c>
      <c r="F4" s="15">
        <v>44228</v>
      </c>
      <c r="G4" s="7" t="s">
        <v>261</v>
      </c>
      <c r="H4" s="13">
        <v>46906</v>
      </c>
      <c r="I4" s="7" t="s">
        <v>170</v>
      </c>
      <c r="J4" s="13">
        <v>45484</v>
      </c>
      <c r="K4" s="13">
        <f t="shared" si="0"/>
        <v>46384</v>
      </c>
      <c r="L4" s="7" t="s">
        <v>170</v>
      </c>
      <c r="M4" s="13">
        <v>46660</v>
      </c>
      <c r="N4" s="7" t="s">
        <v>268</v>
      </c>
      <c r="O4" s="13">
        <v>73050</v>
      </c>
      <c r="P4" s="13">
        <v>46113</v>
      </c>
      <c r="Q4" s="7" t="s">
        <v>170</v>
      </c>
      <c r="R4" s="7" t="s">
        <v>170</v>
      </c>
      <c r="S4" s="7" t="s">
        <v>207</v>
      </c>
      <c r="T4" s="7">
        <f t="shared" ca="1" si="1"/>
        <v>616</v>
      </c>
      <c r="U4" s="7">
        <f t="shared" ca="1" si="2"/>
        <v>94</v>
      </c>
      <c r="V4" s="7">
        <f t="shared" ca="1" si="3"/>
        <v>26760</v>
      </c>
      <c r="W4" s="7" t="str">
        <f ca="1">IF(A4="","",IF(COUNTIFS(CONSULTAS!$C$2:$C$2000,A4,CONSULTAS!$E$2:$E$2000,"GR",CONSULTAS!$S$2:$S$2000,"Sim")&gt;0,"Sim","Não"))</f>
        <v>Sim</v>
      </c>
      <c r="X4" s="7" t="str">
        <f ca="1">IF(A4="","",IF(COUNTIFS(CONSULTAS!$C$2:$C$2000,A4,CONSULTAS!$E$2:$E$2000,"Seguradora",CONSULTAS!$S$2:$S$2000,"Sim")&gt;0,"Sim","Não"))</f>
        <v>Não</v>
      </c>
      <c r="Y4" s="7">
        <f ca="1">IF(A4="","",COUNTIFS(FOLLOWUP!$H$2:$H$2000,A4,FOLLOWUP!$AO$2:$AO$2000,"&gt;="&amp;(TODAY()-365)))</f>
        <v>1</v>
      </c>
      <c r="Z4" s="7">
        <f ca="1">IF(A4="","",COUNTIFS(OCORRENCIAS!$D$2:$D$2000,A4,OCORRENCIAS!$E$2:$E$2000,"&gt;="&amp;(TODAY()-365)))</f>
        <v>0</v>
      </c>
      <c r="AA4" s="7" t="str">
        <f t="shared" ca="1" si="4"/>
        <v>Inapto</v>
      </c>
      <c r="AB4" s="7" t="s">
        <v>170</v>
      </c>
      <c r="AC4" s="12"/>
      <c r="AD4" s="7"/>
    </row>
    <row r="5" spans="1:30" x14ac:dyDescent="0.25">
      <c r="A5" s="7" t="s">
        <v>221</v>
      </c>
      <c r="B5" s="7" t="s">
        <v>269</v>
      </c>
      <c r="C5" s="7" t="s">
        <v>270</v>
      </c>
      <c r="D5" s="7" t="s">
        <v>271</v>
      </c>
      <c r="E5" s="7" t="s">
        <v>260</v>
      </c>
      <c r="F5" s="15">
        <v>45672</v>
      </c>
      <c r="G5" s="7" t="s">
        <v>261</v>
      </c>
      <c r="H5" s="13">
        <v>46874</v>
      </c>
      <c r="I5" s="7" t="s">
        <v>170</v>
      </c>
      <c r="J5" s="13">
        <v>45366</v>
      </c>
      <c r="K5" s="13">
        <f t="shared" si="0"/>
        <v>46266</v>
      </c>
      <c r="L5" s="7" t="s">
        <v>170</v>
      </c>
      <c r="M5" s="13">
        <v>46600</v>
      </c>
      <c r="N5" s="7" t="s">
        <v>262</v>
      </c>
      <c r="O5" s="13">
        <v>47529</v>
      </c>
      <c r="P5" s="13">
        <v>46285</v>
      </c>
      <c r="Q5" s="7" t="s">
        <v>216</v>
      </c>
      <c r="R5" s="7" t="s">
        <v>216</v>
      </c>
      <c r="S5" s="7"/>
      <c r="T5" s="7">
        <f t="shared" ca="1" si="1"/>
        <v>584</v>
      </c>
      <c r="U5" s="7">
        <f t="shared" ca="1" si="2"/>
        <v>-24</v>
      </c>
      <c r="V5" s="7">
        <f t="shared" ca="1" si="3"/>
        <v>1239</v>
      </c>
      <c r="W5" s="7" t="str">
        <f ca="1">IF(A5="","",IF(COUNTIFS(CONSULTAS!$C$2:$C$2000,A5,CONSULTAS!$E$2:$E$2000,"GR",CONSULTAS!$S$2:$S$2000,"Sim")&gt;0,"Sim","Não"))</f>
        <v>Não</v>
      </c>
      <c r="X5" s="7" t="str">
        <f>IF(A5="","",IF(COUNTIFS(CONSULTAS!$C$2:$C$2000,A5,CONSULTAS!$E$2:$E$2000,"Seguradora",CONSULTAS!$S$2:$S$2000,"Sim")&gt;0,"Sim","Não"))</f>
        <v>Não</v>
      </c>
      <c r="Y5" s="7">
        <f ca="1">IF(A5="","",COUNTIFS(FOLLOWUP!$H$2:$H$2000,A5,FOLLOWUP!$AO$2:$AO$2000,"&gt;="&amp;(TODAY()-365)))</f>
        <v>1</v>
      </c>
      <c r="Z5" s="7">
        <f ca="1">IF(A5="","",COUNTIFS(OCORRENCIAS!$D$2:$D$2000,A5,OCORRENCIAS!$E$2:$E$2000,"&gt;="&amp;(TODAY()-365)))</f>
        <v>0</v>
      </c>
      <c r="AA5" s="7" t="str">
        <f t="shared" ca="1" si="4"/>
        <v>Inapto</v>
      </c>
      <c r="AB5" s="7" t="s">
        <v>170</v>
      </c>
      <c r="AC5" s="12"/>
      <c r="AD5" s="7"/>
    </row>
    <row r="6" spans="1:30" x14ac:dyDescent="0.25">
      <c r="A6" s="7" t="s">
        <v>169</v>
      </c>
      <c r="B6" s="7" t="s">
        <v>272</v>
      </c>
      <c r="C6" s="7" t="s">
        <v>273</v>
      </c>
      <c r="D6" s="7" t="s">
        <v>259</v>
      </c>
      <c r="E6" s="7" t="s">
        <v>260</v>
      </c>
      <c r="F6" s="15">
        <v>42541</v>
      </c>
      <c r="G6" s="7" t="s">
        <v>261</v>
      </c>
      <c r="H6" s="13">
        <v>47817</v>
      </c>
      <c r="I6" s="7" t="s">
        <v>170</v>
      </c>
      <c r="J6" s="13">
        <v>45667</v>
      </c>
      <c r="K6" s="13">
        <f t="shared" si="0"/>
        <v>46567</v>
      </c>
      <c r="L6" s="7" t="s">
        <v>170</v>
      </c>
      <c r="M6" s="13">
        <v>46888</v>
      </c>
      <c r="N6" s="7" t="s">
        <v>262</v>
      </c>
      <c r="O6" s="13">
        <v>48344</v>
      </c>
      <c r="P6" s="13">
        <v>46082</v>
      </c>
      <c r="Q6" s="7" t="s">
        <v>170</v>
      </c>
      <c r="R6" s="7" t="s">
        <v>170</v>
      </c>
      <c r="S6" s="7" t="s">
        <v>167</v>
      </c>
      <c r="T6" s="7">
        <f t="shared" ca="1" si="1"/>
        <v>1527</v>
      </c>
      <c r="U6" s="7">
        <f t="shared" ca="1" si="2"/>
        <v>277</v>
      </c>
      <c r="V6" s="7">
        <f t="shared" ca="1" si="3"/>
        <v>2054</v>
      </c>
      <c r="W6" s="7" t="str">
        <f ca="1">IF(A6="","",IF(COUNTIFS(CONSULTAS!$C$2:$C$2000,A6,CONSULTAS!$E$2:$E$2000,"GR",CONSULTAS!$S$2:$S$2000,"Sim")&gt;0,"Sim","Não"))</f>
        <v>Sim</v>
      </c>
      <c r="X6" s="7" t="str">
        <f ca="1">IF(A6="","",IF(COUNTIFS(CONSULTAS!$C$2:$C$2000,A6,CONSULTAS!$E$2:$E$2000,"Seguradora",CONSULTAS!$S$2:$S$2000,"Sim")&gt;0,"Sim","Não"))</f>
        <v>Sim</v>
      </c>
      <c r="Y6" s="7">
        <f ca="1">IF(A6="","",COUNTIFS(FOLLOWUP!$H$2:$H$2000,A6,FOLLOWUP!$AO$2:$AO$2000,"&gt;="&amp;(TODAY()-365)))</f>
        <v>1</v>
      </c>
      <c r="Z6" s="7">
        <f ca="1">IF(A6="","",COUNTIFS(OCORRENCIAS!$D$2:$D$2000,A6,OCORRENCIAS!$E$2:$E$2000,"&gt;="&amp;(TODAY()-365)))</f>
        <v>0</v>
      </c>
      <c r="AA6" s="7" t="str">
        <f t="shared" ca="1" si="4"/>
        <v>Apto</v>
      </c>
      <c r="AB6" s="7" t="s">
        <v>170</v>
      </c>
      <c r="AC6" s="12"/>
      <c r="AD6" s="7"/>
    </row>
    <row r="7" spans="1:30" x14ac:dyDescent="0.25">
      <c r="A7" s="7"/>
      <c r="B7" s="7"/>
      <c r="C7" s="7"/>
      <c r="D7" s="7"/>
      <c r="E7" s="7"/>
      <c r="F7" s="7"/>
      <c r="G7" s="7"/>
      <c r="H7" s="13"/>
      <c r="I7" s="7"/>
      <c r="J7" s="13"/>
      <c r="K7" s="13" t="str">
        <f t="shared" si="0"/>
        <v/>
      </c>
      <c r="L7" s="7"/>
      <c r="M7" s="13"/>
      <c r="N7" s="7"/>
      <c r="O7" s="13"/>
      <c r="P7" s="13"/>
      <c r="Q7" s="7"/>
      <c r="R7" s="7"/>
      <c r="S7" s="7"/>
      <c r="T7" s="7" t="str">
        <f t="shared" ca="1" si="1"/>
        <v/>
      </c>
      <c r="U7" s="7" t="str">
        <f t="shared" ca="1" si="2"/>
        <v/>
      </c>
      <c r="V7" s="7" t="str">
        <f t="shared" ca="1" si="3"/>
        <v/>
      </c>
      <c r="W7" s="7" t="str">
        <f>IF(A7="","",IF(COUNTIFS(CONSULTAS!$C$2:$C$2000,A7,CONSULTAS!$E$2:$E$2000,"GR",CONSULTAS!$S$2:$S$2000,"Sim")&gt;0,"Sim","Não"))</f>
        <v/>
      </c>
      <c r="X7" s="7" t="str">
        <f>IF(A7="","",IF(COUNTIFS(CONSULTAS!$C$2:$C$2000,A7,CONSULTAS!$E$2:$E$2000,"Seguradora",CONSULTAS!$S$2:$S$2000,"Sim")&gt;0,"Sim","Não"))</f>
        <v/>
      </c>
      <c r="Y7" s="7" t="str">
        <f ca="1">IF(A7="","",COUNTIFS(FOLLOWUP!$H$2:$H$2000,A7,FOLLOWUP!$AO$2:$AO$2000,"&gt;="&amp;(TODAY()-365)))</f>
        <v/>
      </c>
      <c r="Z7" s="7" t="str">
        <f ca="1">IF(A7="","",COUNTIFS(OCORRENCIAS!$D$2:$D$2000,A7,OCORRENCIAS!$E$2:$E$2000,"&gt;="&amp;(TODAY()-365)))</f>
        <v/>
      </c>
      <c r="AA7" s="7" t="str">
        <f t="shared" si="4"/>
        <v/>
      </c>
      <c r="AB7" s="7"/>
      <c r="AC7" s="12"/>
      <c r="AD7" s="7"/>
    </row>
    <row r="8" spans="1:30" x14ac:dyDescent="0.25">
      <c r="A8" s="7"/>
      <c r="B8" s="7"/>
      <c r="C8" s="7"/>
      <c r="D8" s="7"/>
      <c r="E8" s="7"/>
      <c r="F8" s="7"/>
      <c r="G8" s="7"/>
      <c r="H8" s="13"/>
      <c r="I8" s="7"/>
      <c r="J8" s="13"/>
      <c r="K8" s="13" t="str">
        <f t="shared" si="0"/>
        <v/>
      </c>
      <c r="L8" s="7"/>
      <c r="M8" s="13"/>
      <c r="N8" s="7"/>
      <c r="O8" s="13"/>
      <c r="P8" s="13"/>
      <c r="Q8" s="7"/>
      <c r="R8" s="7"/>
      <c r="S8" s="7"/>
      <c r="T8" s="7" t="str">
        <f t="shared" ca="1" si="1"/>
        <v/>
      </c>
      <c r="U8" s="7" t="str">
        <f t="shared" ca="1" si="2"/>
        <v/>
      </c>
      <c r="V8" s="7" t="str">
        <f t="shared" ca="1" si="3"/>
        <v/>
      </c>
      <c r="W8" s="7" t="str">
        <f>IF(A8="","",IF(COUNTIFS(CONSULTAS!$C$2:$C$2000,A8,CONSULTAS!$E$2:$E$2000,"GR",CONSULTAS!$S$2:$S$2000,"Sim")&gt;0,"Sim","Não"))</f>
        <v/>
      </c>
      <c r="X8" s="7" t="str">
        <f>IF(A8="","",IF(COUNTIFS(CONSULTAS!$C$2:$C$2000,A8,CONSULTAS!$E$2:$E$2000,"Seguradora",CONSULTAS!$S$2:$S$2000,"Sim")&gt;0,"Sim","Não"))</f>
        <v/>
      </c>
      <c r="Y8" s="7" t="str">
        <f ca="1">IF(A8="","",COUNTIFS(FOLLOWUP!$H$2:$H$2000,A8,FOLLOWUP!$AO$2:$AO$2000,"&gt;="&amp;(TODAY()-365)))</f>
        <v/>
      </c>
      <c r="Z8" s="7" t="str">
        <f ca="1">IF(A8="","",COUNTIFS(OCORRENCIAS!$D$2:$D$2000,A8,OCORRENCIAS!$E$2:$E$2000,"&gt;="&amp;(TODAY()-365)))</f>
        <v/>
      </c>
      <c r="AA8" s="7" t="str">
        <f t="shared" si="4"/>
        <v/>
      </c>
      <c r="AB8" s="7"/>
      <c r="AC8" s="12"/>
      <c r="AD8" s="7"/>
    </row>
    <row r="9" spans="1:30" x14ac:dyDescent="0.25">
      <c r="A9" s="7"/>
      <c r="B9" s="7"/>
      <c r="C9" s="7"/>
      <c r="D9" s="7"/>
      <c r="E9" s="7"/>
      <c r="F9" s="7"/>
      <c r="G9" s="7"/>
      <c r="H9" s="13"/>
      <c r="I9" s="7"/>
      <c r="J9" s="13"/>
      <c r="K9" s="13" t="str">
        <f t="shared" si="0"/>
        <v/>
      </c>
      <c r="L9" s="7"/>
      <c r="M9" s="13"/>
      <c r="N9" s="7"/>
      <c r="O9" s="13"/>
      <c r="P9" s="13"/>
      <c r="Q9" s="7"/>
      <c r="R9" s="7"/>
      <c r="S9" s="7"/>
      <c r="T9" s="7" t="str">
        <f t="shared" ca="1" si="1"/>
        <v/>
      </c>
      <c r="U9" s="7" t="str">
        <f t="shared" ca="1" si="2"/>
        <v/>
      </c>
      <c r="V9" s="7" t="str">
        <f t="shared" ca="1" si="3"/>
        <v/>
      </c>
      <c r="W9" s="7" t="str">
        <f>IF(A9="","",IF(COUNTIFS(CONSULTAS!$C$2:$C$2000,A9,CONSULTAS!$E$2:$E$2000,"GR",CONSULTAS!$S$2:$S$2000,"Sim")&gt;0,"Sim","Não"))</f>
        <v/>
      </c>
      <c r="X9" s="7" t="str">
        <f>IF(A9="","",IF(COUNTIFS(CONSULTAS!$C$2:$C$2000,A9,CONSULTAS!$E$2:$E$2000,"Seguradora",CONSULTAS!$S$2:$S$2000,"Sim")&gt;0,"Sim","Não"))</f>
        <v/>
      </c>
      <c r="Y9" s="7" t="str">
        <f ca="1">IF(A9="","",COUNTIFS(FOLLOWUP!$H$2:$H$2000,A9,FOLLOWUP!$AO$2:$AO$2000,"&gt;="&amp;(TODAY()-365)))</f>
        <v/>
      </c>
      <c r="Z9" s="7" t="str">
        <f ca="1">IF(A9="","",COUNTIFS(OCORRENCIAS!$D$2:$D$2000,A9,OCORRENCIAS!$E$2:$E$2000,"&gt;="&amp;(TODAY()-365)))</f>
        <v/>
      </c>
      <c r="AA9" s="7" t="str">
        <f t="shared" si="4"/>
        <v/>
      </c>
      <c r="AB9" s="7"/>
      <c r="AC9" s="12"/>
      <c r="AD9" s="7"/>
    </row>
    <row r="10" spans="1:30" x14ac:dyDescent="0.25">
      <c r="A10" s="7"/>
      <c r="B10" s="7"/>
      <c r="C10" s="7"/>
      <c r="D10" s="7"/>
      <c r="E10" s="7"/>
      <c r="F10" s="7"/>
      <c r="G10" s="7"/>
      <c r="H10" s="13"/>
      <c r="I10" s="7"/>
      <c r="J10" s="13"/>
      <c r="K10" s="13" t="str">
        <f t="shared" si="0"/>
        <v/>
      </c>
      <c r="L10" s="7"/>
      <c r="M10" s="13"/>
      <c r="N10" s="7"/>
      <c r="O10" s="13"/>
      <c r="P10" s="13"/>
      <c r="Q10" s="7"/>
      <c r="R10" s="7"/>
      <c r="S10" s="7"/>
      <c r="T10" s="7" t="str">
        <f t="shared" ca="1" si="1"/>
        <v/>
      </c>
      <c r="U10" s="7" t="str">
        <f t="shared" ca="1" si="2"/>
        <v/>
      </c>
      <c r="V10" s="7" t="str">
        <f t="shared" ca="1" si="3"/>
        <v/>
      </c>
      <c r="W10" s="7" t="str">
        <f>IF(A10="","",IF(COUNTIFS(CONSULTAS!$C$2:$C$2000,A10,CONSULTAS!$E$2:$E$2000,"GR",CONSULTAS!$S$2:$S$2000,"Sim")&gt;0,"Sim","Não"))</f>
        <v/>
      </c>
      <c r="X10" s="7" t="str">
        <f>IF(A10="","",IF(COUNTIFS(CONSULTAS!$C$2:$C$2000,A10,CONSULTAS!$E$2:$E$2000,"Seguradora",CONSULTAS!$S$2:$S$2000,"Sim")&gt;0,"Sim","Não"))</f>
        <v/>
      </c>
      <c r="Y10" s="7" t="str">
        <f ca="1">IF(A10="","",COUNTIFS(FOLLOWUP!$H$2:$H$2000,A10,FOLLOWUP!$AO$2:$AO$2000,"&gt;="&amp;(TODAY()-365)))</f>
        <v/>
      </c>
      <c r="Z10" s="7" t="str">
        <f ca="1">IF(A10="","",COUNTIFS(OCORRENCIAS!$D$2:$D$2000,A10,OCORRENCIAS!$E$2:$E$2000,"&gt;="&amp;(TODAY()-365)))</f>
        <v/>
      </c>
      <c r="AA10" s="7" t="str">
        <f t="shared" si="4"/>
        <v/>
      </c>
      <c r="AB10" s="7"/>
      <c r="AC10" s="12"/>
      <c r="AD10" s="7"/>
    </row>
    <row r="11" spans="1:30" x14ac:dyDescent="0.25">
      <c r="A11" s="7"/>
      <c r="B11" s="7"/>
      <c r="C11" s="7"/>
      <c r="D11" s="7"/>
      <c r="E11" s="7"/>
      <c r="F11" s="7"/>
      <c r="G11" s="7"/>
      <c r="H11" s="13"/>
      <c r="I11" s="7"/>
      <c r="J11" s="13"/>
      <c r="K11" s="13" t="str">
        <f t="shared" si="0"/>
        <v/>
      </c>
      <c r="L11" s="7"/>
      <c r="M11" s="13"/>
      <c r="N11" s="7"/>
      <c r="O11" s="13"/>
      <c r="P11" s="13"/>
      <c r="Q11" s="7"/>
      <c r="R11" s="7"/>
      <c r="S11" s="7"/>
      <c r="T11" s="7" t="str">
        <f t="shared" ca="1" si="1"/>
        <v/>
      </c>
      <c r="U11" s="7" t="str">
        <f t="shared" ca="1" si="2"/>
        <v/>
      </c>
      <c r="V11" s="7" t="str">
        <f t="shared" ca="1" si="3"/>
        <v/>
      </c>
      <c r="W11" s="7" t="str">
        <f>IF(A11="","",IF(COUNTIFS(CONSULTAS!$C$2:$C$2000,A11,CONSULTAS!$E$2:$E$2000,"GR",CONSULTAS!$S$2:$S$2000,"Sim")&gt;0,"Sim","Não"))</f>
        <v/>
      </c>
      <c r="X11" s="7" t="str">
        <f>IF(A11="","",IF(COUNTIFS(CONSULTAS!$C$2:$C$2000,A11,CONSULTAS!$E$2:$E$2000,"Seguradora",CONSULTAS!$S$2:$S$2000,"Sim")&gt;0,"Sim","Não"))</f>
        <v/>
      </c>
      <c r="Y11" s="7" t="str">
        <f ca="1">IF(A11="","",COUNTIFS(FOLLOWUP!$H$2:$H$2000,A11,FOLLOWUP!$AO$2:$AO$2000,"&gt;="&amp;(TODAY()-365)))</f>
        <v/>
      </c>
      <c r="Z11" s="7" t="str">
        <f ca="1">IF(A11="","",COUNTIFS(OCORRENCIAS!$D$2:$D$2000,A11,OCORRENCIAS!$E$2:$E$2000,"&gt;="&amp;(TODAY()-365)))</f>
        <v/>
      </c>
      <c r="AA11" s="7" t="str">
        <f t="shared" si="4"/>
        <v/>
      </c>
      <c r="AB11" s="7"/>
      <c r="AC11" s="12"/>
      <c r="AD11" s="7"/>
    </row>
    <row r="12" spans="1:30" x14ac:dyDescent="0.25">
      <c r="A12" s="7"/>
      <c r="B12" s="7"/>
      <c r="C12" s="7"/>
      <c r="D12" s="7"/>
      <c r="E12" s="7"/>
      <c r="F12" s="7"/>
      <c r="G12" s="7"/>
      <c r="H12" s="13"/>
      <c r="I12" s="7"/>
      <c r="J12" s="13"/>
      <c r="K12" s="13" t="str">
        <f t="shared" si="0"/>
        <v/>
      </c>
      <c r="L12" s="7"/>
      <c r="M12" s="13"/>
      <c r="N12" s="7"/>
      <c r="O12" s="13"/>
      <c r="P12" s="13"/>
      <c r="Q12" s="7"/>
      <c r="R12" s="7"/>
      <c r="S12" s="7"/>
      <c r="T12" s="7" t="str">
        <f t="shared" ca="1" si="1"/>
        <v/>
      </c>
      <c r="U12" s="7" t="str">
        <f t="shared" ca="1" si="2"/>
        <v/>
      </c>
      <c r="V12" s="7" t="str">
        <f t="shared" ca="1" si="3"/>
        <v/>
      </c>
      <c r="W12" s="7" t="str">
        <f>IF(A12="","",IF(COUNTIFS(CONSULTAS!$C$2:$C$2000,A12,CONSULTAS!$E$2:$E$2000,"GR",CONSULTAS!$S$2:$S$2000,"Sim")&gt;0,"Sim","Não"))</f>
        <v/>
      </c>
      <c r="X12" s="7" t="str">
        <f>IF(A12="","",IF(COUNTIFS(CONSULTAS!$C$2:$C$2000,A12,CONSULTAS!$E$2:$E$2000,"Seguradora",CONSULTAS!$S$2:$S$2000,"Sim")&gt;0,"Sim","Não"))</f>
        <v/>
      </c>
      <c r="Y12" s="7" t="str">
        <f ca="1">IF(A12="","",COUNTIFS(FOLLOWUP!$H$2:$H$2000,A12,FOLLOWUP!$AO$2:$AO$2000,"&gt;="&amp;(TODAY()-365)))</f>
        <v/>
      </c>
      <c r="Z12" s="7" t="str">
        <f ca="1">IF(A12="","",COUNTIFS(OCORRENCIAS!$D$2:$D$2000,A12,OCORRENCIAS!$E$2:$E$2000,"&gt;="&amp;(TODAY()-365)))</f>
        <v/>
      </c>
      <c r="AA12" s="7" t="str">
        <f t="shared" si="4"/>
        <v/>
      </c>
      <c r="AB12" s="7"/>
      <c r="AC12" s="12"/>
      <c r="AD12" s="7"/>
    </row>
    <row r="13" spans="1:30" x14ac:dyDescent="0.25">
      <c r="A13" s="7"/>
      <c r="B13" s="7"/>
      <c r="C13" s="7"/>
      <c r="D13" s="7"/>
      <c r="E13" s="7"/>
      <c r="F13" s="7"/>
      <c r="G13" s="7"/>
      <c r="H13" s="13"/>
      <c r="I13" s="7"/>
      <c r="J13" s="13"/>
      <c r="K13" s="13" t="str">
        <f t="shared" si="0"/>
        <v/>
      </c>
      <c r="L13" s="7"/>
      <c r="M13" s="13"/>
      <c r="N13" s="7"/>
      <c r="O13" s="13"/>
      <c r="P13" s="13"/>
      <c r="Q13" s="7"/>
      <c r="R13" s="7"/>
      <c r="S13" s="7"/>
      <c r="T13" s="7" t="str">
        <f t="shared" ca="1" si="1"/>
        <v/>
      </c>
      <c r="U13" s="7" t="str">
        <f t="shared" ca="1" si="2"/>
        <v/>
      </c>
      <c r="V13" s="7" t="str">
        <f t="shared" ca="1" si="3"/>
        <v/>
      </c>
      <c r="W13" s="7" t="str">
        <f>IF(A13="","",IF(COUNTIFS(CONSULTAS!$C$2:$C$2000,A13,CONSULTAS!$E$2:$E$2000,"GR",CONSULTAS!$S$2:$S$2000,"Sim")&gt;0,"Sim","Não"))</f>
        <v/>
      </c>
      <c r="X13" s="7" t="str">
        <f>IF(A13="","",IF(COUNTIFS(CONSULTAS!$C$2:$C$2000,A13,CONSULTAS!$E$2:$E$2000,"Seguradora",CONSULTAS!$S$2:$S$2000,"Sim")&gt;0,"Sim","Não"))</f>
        <v/>
      </c>
      <c r="Y13" s="7" t="str">
        <f ca="1">IF(A13="","",COUNTIFS(FOLLOWUP!$H$2:$H$2000,A13,FOLLOWUP!$AO$2:$AO$2000,"&gt;="&amp;(TODAY()-365)))</f>
        <v/>
      </c>
      <c r="Z13" s="7" t="str">
        <f ca="1">IF(A13="","",COUNTIFS(OCORRENCIAS!$D$2:$D$2000,A13,OCORRENCIAS!$E$2:$E$2000,"&gt;="&amp;(TODAY()-365)))</f>
        <v/>
      </c>
      <c r="AA13" s="7" t="str">
        <f t="shared" si="4"/>
        <v/>
      </c>
      <c r="AB13" s="7"/>
      <c r="AC13" s="12"/>
      <c r="AD13" s="7"/>
    </row>
    <row r="14" spans="1:30" x14ac:dyDescent="0.25">
      <c r="A14" s="7"/>
      <c r="B14" s="7"/>
      <c r="C14" s="7"/>
      <c r="D14" s="7"/>
      <c r="E14" s="7"/>
      <c r="F14" s="7"/>
      <c r="G14" s="7"/>
      <c r="H14" s="13"/>
      <c r="I14" s="7"/>
      <c r="J14" s="13"/>
      <c r="K14" s="13" t="str">
        <f t="shared" si="0"/>
        <v/>
      </c>
      <c r="L14" s="7"/>
      <c r="M14" s="13"/>
      <c r="N14" s="7"/>
      <c r="O14" s="13"/>
      <c r="P14" s="13"/>
      <c r="Q14" s="7"/>
      <c r="R14" s="7"/>
      <c r="S14" s="7"/>
      <c r="T14" s="7" t="str">
        <f t="shared" ca="1" si="1"/>
        <v/>
      </c>
      <c r="U14" s="7" t="str">
        <f t="shared" ca="1" si="2"/>
        <v/>
      </c>
      <c r="V14" s="7" t="str">
        <f t="shared" ca="1" si="3"/>
        <v/>
      </c>
      <c r="W14" s="7" t="str">
        <f>IF(A14="","",IF(COUNTIFS(CONSULTAS!$C$2:$C$2000,A14,CONSULTAS!$E$2:$E$2000,"GR",CONSULTAS!$S$2:$S$2000,"Sim")&gt;0,"Sim","Não"))</f>
        <v/>
      </c>
      <c r="X14" s="7" t="str">
        <f>IF(A14="","",IF(COUNTIFS(CONSULTAS!$C$2:$C$2000,A14,CONSULTAS!$E$2:$E$2000,"Seguradora",CONSULTAS!$S$2:$S$2000,"Sim")&gt;0,"Sim","Não"))</f>
        <v/>
      </c>
      <c r="Y14" s="7" t="str">
        <f ca="1">IF(A14="","",COUNTIFS(FOLLOWUP!$H$2:$H$2000,A14,FOLLOWUP!$AO$2:$AO$2000,"&gt;="&amp;(TODAY()-365)))</f>
        <v/>
      </c>
      <c r="Z14" s="7" t="str">
        <f ca="1">IF(A14="","",COUNTIFS(OCORRENCIAS!$D$2:$D$2000,A14,OCORRENCIAS!$E$2:$E$2000,"&gt;="&amp;(TODAY()-365)))</f>
        <v/>
      </c>
      <c r="AA14" s="7" t="str">
        <f t="shared" si="4"/>
        <v/>
      </c>
      <c r="AB14" s="7"/>
      <c r="AC14" s="12"/>
      <c r="AD14" s="7"/>
    </row>
    <row r="15" spans="1:30" x14ac:dyDescent="0.25">
      <c r="A15" s="7"/>
      <c r="B15" s="7"/>
      <c r="C15" s="7"/>
      <c r="D15" s="7"/>
      <c r="E15" s="7"/>
      <c r="F15" s="7"/>
      <c r="G15" s="7"/>
      <c r="H15" s="13"/>
      <c r="I15" s="7"/>
      <c r="J15" s="13"/>
      <c r="K15" s="13" t="str">
        <f t="shared" si="0"/>
        <v/>
      </c>
      <c r="L15" s="7"/>
      <c r="M15" s="13"/>
      <c r="N15" s="7"/>
      <c r="O15" s="13"/>
      <c r="P15" s="13"/>
      <c r="Q15" s="7"/>
      <c r="R15" s="7"/>
      <c r="S15" s="7"/>
      <c r="T15" s="7" t="str">
        <f t="shared" ca="1" si="1"/>
        <v/>
      </c>
      <c r="U15" s="7" t="str">
        <f t="shared" ca="1" si="2"/>
        <v/>
      </c>
      <c r="V15" s="7" t="str">
        <f t="shared" ca="1" si="3"/>
        <v/>
      </c>
      <c r="W15" s="7" t="str">
        <f>IF(A15="","",IF(COUNTIFS(CONSULTAS!$C$2:$C$2000,A15,CONSULTAS!$E$2:$E$2000,"GR",CONSULTAS!$S$2:$S$2000,"Sim")&gt;0,"Sim","Não"))</f>
        <v/>
      </c>
      <c r="X15" s="7" t="str">
        <f>IF(A15="","",IF(COUNTIFS(CONSULTAS!$C$2:$C$2000,A15,CONSULTAS!$E$2:$E$2000,"Seguradora",CONSULTAS!$S$2:$S$2000,"Sim")&gt;0,"Sim","Não"))</f>
        <v/>
      </c>
      <c r="Y15" s="7" t="str">
        <f ca="1">IF(A15="","",COUNTIFS(FOLLOWUP!$H$2:$H$2000,A15,FOLLOWUP!$AO$2:$AO$2000,"&gt;="&amp;(TODAY()-365)))</f>
        <v/>
      </c>
      <c r="Z15" s="7" t="str">
        <f ca="1">IF(A15="","",COUNTIFS(OCORRENCIAS!$D$2:$D$2000,A15,OCORRENCIAS!$E$2:$E$2000,"&gt;="&amp;(TODAY()-365)))</f>
        <v/>
      </c>
      <c r="AA15" s="7" t="str">
        <f t="shared" si="4"/>
        <v/>
      </c>
      <c r="AB15" s="7"/>
      <c r="AC15" s="12"/>
      <c r="AD15" s="7"/>
    </row>
    <row r="16" spans="1:30" x14ac:dyDescent="0.25">
      <c r="A16" s="7"/>
      <c r="B16" s="7"/>
      <c r="C16" s="7"/>
      <c r="D16" s="7"/>
      <c r="E16" s="7"/>
      <c r="F16" s="7"/>
      <c r="G16" s="7"/>
      <c r="H16" s="13"/>
      <c r="I16" s="7"/>
      <c r="J16" s="13"/>
      <c r="K16" s="13" t="str">
        <f t="shared" si="0"/>
        <v/>
      </c>
      <c r="L16" s="7"/>
      <c r="M16" s="13"/>
      <c r="N16" s="7"/>
      <c r="O16" s="13"/>
      <c r="P16" s="13"/>
      <c r="Q16" s="7"/>
      <c r="R16" s="7"/>
      <c r="S16" s="7"/>
      <c r="T16" s="7" t="str">
        <f t="shared" ca="1" si="1"/>
        <v/>
      </c>
      <c r="U16" s="7" t="str">
        <f t="shared" ca="1" si="2"/>
        <v/>
      </c>
      <c r="V16" s="7" t="str">
        <f t="shared" ca="1" si="3"/>
        <v/>
      </c>
      <c r="W16" s="7" t="str">
        <f>IF(A16="","",IF(COUNTIFS(CONSULTAS!$C$2:$C$2000,A16,CONSULTAS!$E$2:$E$2000,"GR",CONSULTAS!$S$2:$S$2000,"Sim")&gt;0,"Sim","Não"))</f>
        <v/>
      </c>
      <c r="X16" s="7" t="str">
        <f>IF(A16="","",IF(COUNTIFS(CONSULTAS!$C$2:$C$2000,A16,CONSULTAS!$E$2:$E$2000,"Seguradora",CONSULTAS!$S$2:$S$2000,"Sim")&gt;0,"Sim","Não"))</f>
        <v/>
      </c>
      <c r="Y16" s="7" t="str">
        <f ca="1">IF(A16="","",COUNTIFS(FOLLOWUP!$H$2:$H$2000,A16,FOLLOWUP!$AO$2:$AO$2000,"&gt;="&amp;(TODAY()-365)))</f>
        <v/>
      </c>
      <c r="Z16" s="7" t="str">
        <f ca="1">IF(A16="","",COUNTIFS(OCORRENCIAS!$D$2:$D$2000,A16,OCORRENCIAS!$E$2:$E$2000,"&gt;="&amp;(TODAY()-365)))</f>
        <v/>
      </c>
      <c r="AA16" s="7" t="str">
        <f t="shared" si="4"/>
        <v/>
      </c>
      <c r="AB16" s="7"/>
      <c r="AC16" s="12"/>
      <c r="AD16" s="7"/>
    </row>
    <row r="17" spans="1:30" x14ac:dyDescent="0.25">
      <c r="A17" s="7"/>
      <c r="B17" s="7"/>
      <c r="C17" s="7"/>
      <c r="D17" s="7"/>
      <c r="E17" s="7"/>
      <c r="F17" s="7"/>
      <c r="G17" s="7"/>
      <c r="H17" s="13"/>
      <c r="I17" s="7"/>
      <c r="J17" s="13"/>
      <c r="K17" s="13" t="str">
        <f t="shared" si="0"/>
        <v/>
      </c>
      <c r="L17" s="7"/>
      <c r="M17" s="13"/>
      <c r="N17" s="7"/>
      <c r="O17" s="13"/>
      <c r="P17" s="13"/>
      <c r="Q17" s="7"/>
      <c r="R17" s="7"/>
      <c r="S17" s="7"/>
      <c r="T17" s="7" t="str">
        <f t="shared" ca="1" si="1"/>
        <v/>
      </c>
      <c r="U17" s="7" t="str">
        <f t="shared" ca="1" si="2"/>
        <v/>
      </c>
      <c r="V17" s="7" t="str">
        <f t="shared" ca="1" si="3"/>
        <v/>
      </c>
      <c r="W17" s="7" t="str">
        <f>IF(A17="","",IF(COUNTIFS(CONSULTAS!$C$2:$C$2000,A17,CONSULTAS!$E$2:$E$2000,"GR",CONSULTAS!$S$2:$S$2000,"Sim")&gt;0,"Sim","Não"))</f>
        <v/>
      </c>
      <c r="X17" s="7" t="str">
        <f>IF(A17="","",IF(COUNTIFS(CONSULTAS!$C$2:$C$2000,A17,CONSULTAS!$E$2:$E$2000,"Seguradora",CONSULTAS!$S$2:$S$2000,"Sim")&gt;0,"Sim","Não"))</f>
        <v/>
      </c>
      <c r="Y17" s="7" t="str">
        <f ca="1">IF(A17="","",COUNTIFS(FOLLOWUP!$H$2:$H$2000,A17,FOLLOWUP!$AO$2:$AO$2000,"&gt;="&amp;(TODAY()-365)))</f>
        <v/>
      </c>
      <c r="Z17" s="7" t="str">
        <f ca="1">IF(A17="","",COUNTIFS(OCORRENCIAS!$D$2:$D$2000,A17,OCORRENCIAS!$E$2:$E$2000,"&gt;="&amp;(TODAY()-365)))</f>
        <v/>
      </c>
      <c r="AA17" s="7" t="str">
        <f t="shared" si="4"/>
        <v/>
      </c>
      <c r="AB17" s="7"/>
      <c r="AC17" s="12"/>
      <c r="AD17" s="7"/>
    </row>
    <row r="18" spans="1:30" x14ac:dyDescent="0.25">
      <c r="A18" s="7"/>
      <c r="B18" s="7"/>
      <c r="C18" s="7"/>
      <c r="D18" s="7"/>
      <c r="E18" s="7"/>
      <c r="F18" s="7"/>
      <c r="G18" s="7"/>
      <c r="H18" s="13"/>
      <c r="I18" s="7"/>
      <c r="J18" s="13"/>
      <c r="K18" s="13" t="str">
        <f t="shared" si="0"/>
        <v/>
      </c>
      <c r="L18" s="7"/>
      <c r="M18" s="13"/>
      <c r="N18" s="7"/>
      <c r="O18" s="13"/>
      <c r="P18" s="13"/>
      <c r="Q18" s="7"/>
      <c r="R18" s="7"/>
      <c r="S18" s="7"/>
      <c r="T18" s="7" t="str">
        <f t="shared" ca="1" si="1"/>
        <v/>
      </c>
      <c r="U18" s="7" t="str">
        <f t="shared" ca="1" si="2"/>
        <v/>
      </c>
      <c r="V18" s="7" t="str">
        <f t="shared" ca="1" si="3"/>
        <v/>
      </c>
      <c r="W18" s="7" t="str">
        <f>IF(A18="","",IF(COUNTIFS(CONSULTAS!$C$2:$C$2000,A18,CONSULTAS!$E$2:$E$2000,"GR",CONSULTAS!$S$2:$S$2000,"Sim")&gt;0,"Sim","Não"))</f>
        <v/>
      </c>
      <c r="X18" s="7" t="str">
        <f>IF(A18="","",IF(COUNTIFS(CONSULTAS!$C$2:$C$2000,A18,CONSULTAS!$E$2:$E$2000,"Seguradora",CONSULTAS!$S$2:$S$2000,"Sim")&gt;0,"Sim","Não"))</f>
        <v/>
      </c>
      <c r="Y18" s="7" t="str">
        <f ca="1">IF(A18="","",COUNTIFS(FOLLOWUP!$H$2:$H$2000,A18,FOLLOWUP!$AO$2:$AO$2000,"&gt;="&amp;(TODAY()-365)))</f>
        <v/>
      </c>
      <c r="Z18" s="7" t="str">
        <f ca="1">IF(A18="","",COUNTIFS(OCORRENCIAS!$D$2:$D$2000,A18,OCORRENCIAS!$E$2:$E$2000,"&gt;="&amp;(TODAY()-365)))</f>
        <v/>
      </c>
      <c r="AA18" s="7" t="str">
        <f t="shared" si="4"/>
        <v/>
      </c>
      <c r="AB18" s="7"/>
      <c r="AC18" s="12"/>
      <c r="AD18" s="7"/>
    </row>
    <row r="19" spans="1:30" x14ac:dyDescent="0.25">
      <c r="A19" s="7"/>
      <c r="B19" s="7"/>
      <c r="C19" s="7"/>
      <c r="D19" s="7"/>
      <c r="E19" s="7"/>
      <c r="F19" s="7"/>
      <c r="G19" s="7"/>
      <c r="H19" s="13"/>
      <c r="I19" s="7"/>
      <c r="J19" s="13"/>
      <c r="K19" s="13" t="str">
        <f t="shared" si="0"/>
        <v/>
      </c>
      <c r="L19" s="7"/>
      <c r="M19" s="13"/>
      <c r="N19" s="7"/>
      <c r="O19" s="13"/>
      <c r="P19" s="13"/>
      <c r="Q19" s="7"/>
      <c r="R19" s="7"/>
      <c r="S19" s="7"/>
      <c r="T19" s="7" t="str">
        <f t="shared" ca="1" si="1"/>
        <v/>
      </c>
      <c r="U19" s="7" t="str">
        <f t="shared" ca="1" si="2"/>
        <v/>
      </c>
      <c r="V19" s="7" t="str">
        <f t="shared" ca="1" si="3"/>
        <v/>
      </c>
      <c r="W19" s="7" t="str">
        <f>IF(A19="","",IF(COUNTIFS(CONSULTAS!$C$2:$C$2000,A19,CONSULTAS!$E$2:$E$2000,"GR",CONSULTAS!$S$2:$S$2000,"Sim")&gt;0,"Sim","Não"))</f>
        <v/>
      </c>
      <c r="X19" s="7" t="str">
        <f>IF(A19="","",IF(COUNTIFS(CONSULTAS!$C$2:$C$2000,A19,CONSULTAS!$E$2:$E$2000,"Seguradora",CONSULTAS!$S$2:$S$2000,"Sim")&gt;0,"Sim","Não"))</f>
        <v/>
      </c>
      <c r="Y19" s="7" t="str">
        <f ca="1">IF(A19="","",COUNTIFS(FOLLOWUP!$H$2:$H$2000,A19,FOLLOWUP!$AO$2:$AO$2000,"&gt;="&amp;(TODAY()-365)))</f>
        <v/>
      </c>
      <c r="Z19" s="7" t="str">
        <f ca="1">IF(A19="","",COUNTIFS(OCORRENCIAS!$D$2:$D$2000,A19,OCORRENCIAS!$E$2:$E$2000,"&gt;="&amp;(TODAY()-365)))</f>
        <v/>
      </c>
      <c r="AA19" s="7" t="str">
        <f t="shared" si="4"/>
        <v/>
      </c>
      <c r="AB19" s="7"/>
      <c r="AC19" s="12"/>
      <c r="AD19" s="7"/>
    </row>
    <row r="20" spans="1:30" x14ac:dyDescent="0.25">
      <c r="A20" s="7"/>
      <c r="B20" s="7"/>
      <c r="C20" s="7"/>
      <c r="D20" s="7"/>
      <c r="E20" s="7"/>
      <c r="F20" s="7"/>
      <c r="G20" s="7"/>
      <c r="H20" s="13"/>
      <c r="I20" s="7"/>
      <c r="J20" s="13"/>
      <c r="K20" s="13" t="str">
        <f t="shared" si="0"/>
        <v/>
      </c>
      <c r="L20" s="7"/>
      <c r="M20" s="13"/>
      <c r="N20" s="7"/>
      <c r="O20" s="13"/>
      <c r="P20" s="13"/>
      <c r="Q20" s="7"/>
      <c r="R20" s="7"/>
      <c r="S20" s="7"/>
      <c r="T20" s="7" t="str">
        <f t="shared" ca="1" si="1"/>
        <v/>
      </c>
      <c r="U20" s="7" t="str">
        <f t="shared" ca="1" si="2"/>
        <v/>
      </c>
      <c r="V20" s="7" t="str">
        <f t="shared" ca="1" si="3"/>
        <v/>
      </c>
      <c r="W20" s="7" t="str">
        <f>IF(A20="","",IF(COUNTIFS(CONSULTAS!$C$2:$C$2000,A20,CONSULTAS!$E$2:$E$2000,"GR",CONSULTAS!$S$2:$S$2000,"Sim")&gt;0,"Sim","Não"))</f>
        <v/>
      </c>
      <c r="X20" s="7" t="str">
        <f>IF(A20="","",IF(COUNTIFS(CONSULTAS!$C$2:$C$2000,A20,CONSULTAS!$E$2:$E$2000,"Seguradora",CONSULTAS!$S$2:$S$2000,"Sim")&gt;0,"Sim","Não"))</f>
        <v/>
      </c>
      <c r="Y20" s="7" t="str">
        <f ca="1">IF(A20="","",COUNTIFS(FOLLOWUP!$H$2:$H$2000,A20,FOLLOWUP!$AO$2:$AO$2000,"&gt;="&amp;(TODAY()-365)))</f>
        <v/>
      </c>
      <c r="Z20" s="7" t="str">
        <f ca="1">IF(A20="","",COUNTIFS(OCORRENCIAS!$D$2:$D$2000,A20,OCORRENCIAS!$E$2:$E$2000,"&gt;="&amp;(TODAY()-365)))</f>
        <v/>
      </c>
      <c r="AA20" s="7" t="str">
        <f t="shared" si="4"/>
        <v/>
      </c>
      <c r="AB20" s="7"/>
      <c r="AC20" s="12"/>
      <c r="AD20" s="7"/>
    </row>
    <row r="21" spans="1:30" x14ac:dyDescent="0.25">
      <c r="A21" s="7"/>
      <c r="B21" s="7"/>
      <c r="C21" s="7"/>
      <c r="D21" s="7"/>
      <c r="E21" s="7"/>
      <c r="F21" s="7"/>
      <c r="G21" s="7"/>
      <c r="H21" s="13"/>
      <c r="I21" s="7"/>
      <c r="J21" s="13"/>
      <c r="K21" s="13" t="str">
        <f t="shared" si="0"/>
        <v/>
      </c>
      <c r="L21" s="7"/>
      <c r="M21" s="13"/>
      <c r="N21" s="7"/>
      <c r="O21" s="13"/>
      <c r="P21" s="13"/>
      <c r="Q21" s="7"/>
      <c r="R21" s="7"/>
      <c r="S21" s="7"/>
      <c r="T21" s="7" t="str">
        <f t="shared" ca="1" si="1"/>
        <v/>
      </c>
      <c r="U21" s="7" t="str">
        <f t="shared" ca="1" si="2"/>
        <v/>
      </c>
      <c r="V21" s="7" t="str">
        <f t="shared" ca="1" si="3"/>
        <v/>
      </c>
      <c r="W21" s="7" t="str">
        <f>IF(A21="","",IF(COUNTIFS(CONSULTAS!$C$2:$C$2000,A21,CONSULTAS!$E$2:$E$2000,"GR",CONSULTAS!$S$2:$S$2000,"Sim")&gt;0,"Sim","Não"))</f>
        <v/>
      </c>
      <c r="X21" s="7" t="str">
        <f>IF(A21="","",IF(COUNTIFS(CONSULTAS!$C$2:$C$2000,A21,CONSULTAS!$E$2:$E$2000,"Seguradora",CONSULTAS!$S$2:$S$2000,"Sim")&gt;0,"Sim","Não"))</f>
        <v/>
      </c>
      <c r="Y21" s="7" t="str">
        <f ca="1">IF(A21="","",COUNTIFS(FOLLOWUP!$H$2:$H$2000,A21,FOLLOWUP!$AO$2:$AO$2000,"&gt;="&amp;(TODAY()-365)))</f>
        <v/>
      </c>
      <c r="Z21" s="7" t="str">
        <f ca="1">IF(A21="","",COUNTIFS(OCORRENCIAS!$D$2:$D$2000,A21,OCORRENCIAS!$E$2:$E$2000,"&gt;="&amp;(TODAY()-365)))</f>
        <v/>
      </c>
      <c r="AA21" s="7" t="str">
        <f t="shared" si="4"/>
        <v/>
      </c>
      <c r="AB21" s="7"/>
      <c r="AC21" s="12"/>
      <c r="AD21" s="7"/>
    </row>
    <row r="22" spans="1:30" x14ac:dyDescent="0.25">
      <c r="A22" s="7"/>
      <c r="B22" s="7"/>
      <c r="C22" s="7"/>
      <c r="D22" s="7"/>
      <c r="E22" s="7"/>
      <c r="F22" s="7"/>
      <c r="G22" s="7"/>
      <c r="H22" s="13"/>
      <c r="I22" s="7"/>
      <c r="J22" s="13"/>
      <c r="K22" s="13" t="str">
        <f t="shared" si="0"/>
        <v/>
      </c>
      <c r="L22" s="7"/>
      <c r="M22" s="13"/>
      <c r="N22" s="7"/>
      <c r="O22" s="13"/>
      <c r="P22" s="13"/>
      <c r="Q22" s="7"/>
      <c r="R22" s="7"/>
      <c r="S22" s="7"/>
      <c r="T22" s="7" t="str">
        <f t="shared" ca="1" si="1"/>
        <v/>
      </c>
      <c r="U22" s="7" t="str">
        <f t="shared" ca="1" si="2"/>
        <v/>
      </c>
      <c r="V22" s="7" t="str">
        <f t="shared" ca="1" si="3"/>
        <v/>
      </c>
      <c r="W22" s="7" t="str">
        <f>IF(A22="","",IF(COUNTIFS(CONSULTAS!$C$2:$C$2000,A22,CONSULTAS!$E$2:$E$2000,"GR",CONSULTAS!$S$2:$S$2000,"Sim")&gt;0,"Sim","Não"))</f>
        <v/>
      </c>
      <c r="X22" s="7" t="str">
        <f>IF(A22="","",IF(COUNTIFS(CONSULTAS!$C$2:$C$2000,A22,CONSULTAS!$E$2:$E$2000,"Seguradora",CONSULTAS!$S$2:$S$2000,"Sim")&gt;0,"Sim","Não"))</f>
        <v/>
      </c>
      <c r="Y22" s="7" t="str">
        <f ca="1">IF(A22="","",COUNTIFS(FOLLOWUP!$H$2:$H$2000,A22,FOLLOWUP!$AO$2:$AO$2000,"&gt;="&amp;(TODAY()-365)))</f>
        <v/>
      </c>
      <c r="Z22" s="7" t="str">
        <f ca="1">IF(A22="","",COUNTIFS(OCORRENCIAS!$D$2:$D$2000,A22,OCORRENCIAS!$E$2:$E$2000,"&gt;="&amp;(TODAY()-365)))</f>
        <v/>
      </c>
      <c r="AA22" s="7" t="str">
        <f t="shared" si="4"/>
        <v/>
      </c>
      <c r="AB22" s="7"/>
      <c r="AC22" s="12"/>
      <c r="AD22" s="7"/>
    </row>
    <row r="23" spans="1:30" x14ac:dyDescent="0.25">
      <c r="A23" s="7"/>
      <c r="B23" s="7"/>
      <c r="C23" s="7"/>
      <c r="D23" s="7"/>
      <c r="E23" s="7"/>
      <c r="F23" s="7"/>
      <c r="G23" s="7"/>
      <c r="H23" s="13"/>
      <c r="I23" s="7"/>
      <c r="J23" s="13"/>
      <c r="K23" s="13" t="str">
        <f t="shared" si="0"/>
        <v/>
      </c>
      <c r="L23" s="7"/>
      <c r="M23" s="13"/>
      <c r="N23" s="7"/>
      <c r="O23" s="13"/>
      <c r="P23" s="13"/>
      <c r="Q23" s="7"/>
      <c r="R23" s="7"/>
      <c r="S23" s="7"/>
      <c r="T23" s="7" t="str">
        <f t="shared" ca="1" si="1"/>
        <v/>
      </c>
      <c r="U23" s="7" t="str">
        <f t="shared" ca="1" si="2"/>
        <v/>
      </c>
      <c r="V23" s="7" t="str">
        <f t="shared" ca="1" si="3"/>
        <v/>
      </c>
      <c r="W23" s="7" t="str">
        <f>IF(A23="","",IF(COUNTIFS(CONSULTAS!$C$2:$C$2000,A23,CONSULTAS!$E$2:$E$2000,"GR",CONSULTAS!$S$2:$S$2000,"Sim")&gt;0,"Sim","Não"))</f>
        <v/>
      </c>
      <c r="X23" s="7" t="str">
        <f>IF(A23="","",IF(COUNTIFS(CONSULTAS!$C$2:$C$2000,A23,CONSULTAS!$E$2:$E$2000,"Seguradora",CONSULTAS!$S$2:$S$2000,"Sim")&gt;0,"Sim","Não"))</f>
        <v/>
      </c>
      <c r="Y23" s="7" t="str">
        <f ca="1">IF(A23="","",COUNTIFS(FOLLOWUP!$H$2:$H$2000,A23,FOLLOWUP!$AO$2:$AO$2000,"&gt;="&amp;(TODAY()-365)))</f>
        <v/>
      </c>
      <c r="Z23" s="7" t="str">
        <f ca="1">IF(A23="","",COUNTIFS(OCORRENCIAS!$D$2:$D$2000,A23,OCORRENCIAS!$E$2:$E$2000,"&gt;="&amp;(TODAY()-365)))</f>
        <v/>
      </c>
      <c r="AA23" s="7" t="str">
        <f t="shared" si="4"/>
        <v/>
      </c>
      <c r="AB23" s="7"/>
      <c r="AC23" s="12"/>
      <c r="AD23" s="7"/>
    </row>
    <row r="24" spans="1:30" x14ac:dyDescent="0.25">
      <c r="A24" s="7"/>
      <c r="B24" s="7"/>
      <c r="C24" s="7"/>
      <c r="D24" s="7"/>
      <c r="E24" s="7"/>
      <c r="F24" s="7"/>
      <c r="G24" s="7"/>
      <c r="H24" s="13"/>
      <c r="I24" s="7"/>
      <c r="J24" s="13"/>
      <c r="K24" s="13" t="str">
        <f t="shared" si="0"/>
        <v/>
      </c>
      <c r="L24" s="7"/>
      <c r="M24" s="13"/>
      <c r="N24" s="7"/>
      <c r="O24" s="13"/>
      <c r="P24" s="13"/>
      <c r="Q24" s="7"/>
      <c r="R24" s="7"/>
      <c r="S24" s="7"/>
      <c r="T24" s="7" t="str">
        <f t="shared" ca="1" si="1"/>
        <v/>
      </c>
      <c r="U24" s="7" t="str">
        <f t="shared" ca="1" si="2"/>
        <v/>
      </c>
      <c r="V24" s="7" t="str">
        <f t="shared" ca="1" si="3"/>
        <v/>
      </c>
      <c r="W24" s="7" t="str">
        <f>IF(A24="","",IF(COUNTIFS(CONSULTAS!$C$2:$C$2000,A24,CONSULTAS!$E$2:$E$2000,"GR",CONSULTAS!$S$2:$S$2000,"Sim")&gt;0,"Sim","Não"))</f>
        <v/>
      </c>
      <c r="X24" s="7" t="str">
        <f>IF(A24="","",IF(COUNTIFS(CONSULTAS!$C$2:$C$2000,A24,CONSULTAS!$E$2:$E$2000,"Seguradora",CONSULTAS!$S$2:$S$2000,"Sim")&gt;0,"Sim","Não"))</f>
        <v/>
      </c>
      <c r="Y24" s="7" t="str">
        <f ca="1">IF(A24="","",COUNTIFS(FOLLOWUP!$H$2:$H$2000,A24,FOLLOWUP!$AO$2:$AO$2000,"&gt;="&amp;(TODAY()-365)))</f>
        <v/>
      </c>
      <c r="Z24" s="7" t="str">
        <f ca="1">IF(A24="","",COUNTIFS(OCORRENCIAS!$D$2:$D$2000,A24,OCORRENCIAS!$E$2:$E$2000,"&gt;="&amp;(TODAY()-365)))</f>
        <v/>
      </c>
      <c r="AA24" s="7" t="str">
        <f t="shared" si="4"/>
        <v/>
      </c>
      <c r="AB24" s="7"/>
      <c r="AC24" s="12"/>
      <c r="AD24" s="7"/>
    </row>
    <row r="25" spans="1:30" x14ac:dyDescent="0.25">
      <c r="A25" s="7"/>
      <c r="B25" s="7"/>
      <c r="C25" s="7"/>
      <c r="D25" s="7"/>
      <c r="E25" s="7"/>
      <c r="F25" s="7"/>
      <c r="G25" s="7"/>
      <c r="H25" s="13"/>
      <c r="I25" s="7"/>
      <c r="J25" s="13"/>
      <c r="K25" s="13" t="str">
        <f t="shared" si="0"/>
        <v/>
      </c>
      <c r="L25" s="7"/>
      <c r="M25" s="13"/>
      <c r="N25" s="7"/>
      <c r="O25" s="13"/>
      <c r="P25" s="13"/>
      <c r="Q25" s="7"/>
      <c r="R25" s="7"/>
      <c r="S25" s="7"/>
      <c r="T25" s="7" t="str">
        <f t="shared" ca="1" si="1"/>
        <v/>
      </c>
      <c r="U25" s="7" t="str">
        <f t="shared" ca="1" si="2"/>
        <v/>
      </c>
      <c r="V25" s="7" t="str">
        <f t="shared" ca="1" si="3"/>
        <v/>
      </c>
      <c r="W25" s="7" t="str">
        <f>IF(A25="","",IF(COUNTIFS(CONSULTAS!$C$2:$C$2000,A25,CONSULTAS!$E$2:$E$2000,"GR",CONSULTAS!$S$2:$S$2000,"Sim")&gt;0,"Sim","Não"))</f>
        <v/>
      </c>
      <c r="X25" s="7" t="str">
        <f>IF(A25="","",IF(COUNTIFS(CONSULTAS!$C$2:$C$2000,A25,CONSULTAS!$E$2:$E$2000,"Seguradora",CONSULTAS!$S$2:$S$2000,"Sim")&gt;0,"Sim","Não"))</f>
        <v/>
      </c>
      <c r="Y25" s="7" t="str">
        <f ca="1">IF(A25="","",COUNTIFS(FOLLOWUP!$H$2:$H$2000,A25,FOLLOWUP!$AO$2:$AO$2000,"&gt;="&amp;(TODAY()-365)))</f>
        <v/>
      </c>
      <c r="Z25" s="7" t="str">
        <f ca="1">IF(A25="","",COUNTIFS(OCORRENCIAS!$D$2:$D$2000,A25,OCORRENCIAS!$E$2:$E$2000,"&gt;="&amp;(TODAY()-365)))</f>
        <v/>
      </c>
      <c r="AA25" s="7" t="str">
        <f t="shared" si="4"/>
        <v/>
      </c>
      <c r="AB25" s="7"/>
      <c r="AC25" s="12"/>
      <c r="AD25" s="7"/>
    </row>
    <row r="26" spans="1:30" x14ac:dyDescent="0.25">
      <c r="A26" s="7"/>
      <c r="B26" s="7"/>
      <c r="C26" s="7"/>
      <c r="D26" s="7"/>
      <c r="E26" s="7"/>
      <c r="F26" s="7"/>
      <c r="G26" s="7"/>
      <c r="H26" s="13"/>
      <c r="I26" s="7"/>
      <c r="J26" s="13"/>
      <c r="K26" s="13" t="str">
        <f t="shared" si="0"/>
        <v/>
      </c>
      <c r="L26" s="7"/>
      <c r="M26" s="13"/>
      <c r="N26" s="7"/>
      <c r="O26" s="13"/>
      <c r="P26" s="13"/>
      <c r="Q26" s="7"/>
      <c r="R26" s="7"/>
      <c r="S26" s="7"/>
      <c r="T26" s="7" t="str">
        <f t="shared" ca="1" si="1"/>
        <v/>
      </c>
      <c r="U26" s="7" t="str">
        <f t="shared" ca="1" si="2"/>
        <v/>
      </c>
      <c r="V26" s="7" t="str">
        <f t="shared" ca="1" si="3"/>
        <v/>
      </c>
      <c r="W26" s="7" t="str">
        <f>IF(A26="","",IF(COUNTIFS(CONSULTAS!$C$2:$C$2000,A26,CONSULTAS!$E$2:$E$2000,"GR",CONSULTAS!$S$2:$S$2000,"Sim")&gt;0,"Sim","Não"))</f>
        <v/>
      </c>
      <c r="X26" s="7" t="str">
        <f>IF(A26="","",IF(COUNTIFS(CONSULTAS!$C$2:$C$2000,A26,CONSULTAS!$E$2:$E$2000,"Seguradora",CONSULTAS!$S$2:$S$2000,"Sim")&gt;0,"Sim","Não"))</f>
        <v/>
      </c>
      <c r="Y26" s="7" t="str">
        <f ca="1">IF(A26="","",COUNTIFS(FOLLOWUP!$H$2:$H$2000,A26,FOLLOWUP!$AO$2:$AO$2000,"&gt;="&amp;(TODAY()-365)))</f>
        <v/>
      </c>
      <c r="Z26" s="7" t="str">
        <f ca="1">IF(A26="","",COUNTIFS(OCORRENCIAS!$D$2:$D$2000,A26,OCORRENCIAS!$E$2:$E$2000,"&gt;="&amp;(TODAY()-365)))</f>
        <v/>
      </c>
      <c r="AA26" s="7" t="str">
        <f t="shared" si="4"/>
        <v/>
      </c>
      <c r="AB26" s="7"/>
      <c r="AC26" s="12"/>
      <c r="AD26" s="7"/>
    </row>
    <row r="27" spans="1:30" x14ac:dyDescent="0.25">
      <c r="A27" s="7"/>
      <c r="B27" s="7"/>
      <c r="C27" s="7"/>
      <c r="D27" s="7"/>
      <c r="E27" s="7"/>
      <c r="F27" s="7"/>
      <c r="G27" s="7"/>
      <c r="H27" s="13"/>
      <c r="I27" s="7"/>
      <c r="J27" s="13"/>
      <c r="K27" s="13" t="str">
        <f t="shared" si="0"/>
        <v/>
      </c>
      <c r="L27" s="7"/>
      <c r="M27" s="13"/>
      <c r="N27" s="7"/>
      <c r="O27" s="13"/>
      <c r="P27" s="13"/>
      <c r="Q27" s="7"/>
      <c r="R27" s="7"/>
      <c r="S27" s="7"/>
      <c r="T27" s="7" t="str">
        <f t="shared" ca="1" si="1"/>
        <v/>
      </c>
      <c r="U27" s="7" t="str">
        <f t="shared" ca="1" si="2"/>
        <v/>
      </c>
      <c r="V27" s="7" t="str">
        <f t="shared" ca="1" si="3"/>
        <v/>
      </c>
      <c r="W27" s="7" t="str">
        <f>IF(A27="","",IF(COUNTIFS(CONSULTAS!$C$2:$C$2000,A27,CONSULTAS!$E$2:$E$2000,"GR",CONSULTAS!$S$2:$S$2000,"Sim")&gt;0,"Sim","Não"))</f>
        <v/>
      </c>
      <c r="X27" s="7" t="str">
        <f>IF(A27="","",IF(COUNTIFS(CONSULTAS!$C$2:$C$2000,A27,CONSULTAS!$E$2:$E$2000,"Seguradora",CONSULTAS!$S$2:$S$2000,"Sim")&gt;0,"Sim","Não"))</f>
        <v/>
      </c>
      <c r="Y27" s="7" t="str">
        <f ca="1">IF(A27="","",COUNTIFS(FOLLOWUP!$H$2:$H$2000,A27,FOLLOWUP!$AO$2:$AO$2000,"&gt;="&amp;(TODAY()-365)))</f>
        <v/>
      </c>
      <c r="Z27" s="7" t="str">
        <f ca="1">IF(A27="","",COUNTIFS(OCORRENCIAS!$D$2:$D$2000,A27,OCORRENCIAS!$E$2:$E$2000,"&gt;="&amp;(TODAY()-365)))</f>
        <v/>
      </c>
      <c r="AA27" s="7" t="str">
        <f t="shared" si="4"/>
        <v/>
      </c>
      <c r="AB27" s="7"/>
      <c r="AC27" s="12"/>
      <c r="AD27" s="7"/>
    </row>
    <row r="28" spans="1:30" x14ac:dyDescent="0.25">
      <c r="A28" s="7"/>
      <c r="B28" s="7"/>
      <c r="C28" s="7"/>
      <c r="D28" s="7"/>
      <c r="E28" s="7"/>
      <c r="F28" s="7"/>
      <c r="G28" s="7"/>
      <c r="H28" s="13"/>
      <c r="I28" s="7"/>
      <c r="J28" s="13"/>
      <c r="K28" s="13" t="str">
        <f t="shared" si="0"/>
        <v/>
      </c>
      <c r="L28" s="7"/>
      <c r="M28" s="13"/>
      <c r="N28" s="7"/>
      <c r="O28" s="13"/>
      <c r="P28" s="13"/>
      <c r="Q28" s="7"/>
      <c r="R28" s="7"/>
      <c r="S28" s="7"/>
      <c r="T28" s="7" t="str">
        <f t="shared" ca="1" si="1"/>
        <v/>
      </c>
      <c r="U28" s="7" t="str">
        <f t="shared" ca="1" si="2"/>
        <v/>
      </c>
      <c r="V28" s="7" t="str">
        <f t="shared" ca="1" si="3"/>
        <v/>
      </c>
      <c r="W28" s="7" t="str">
        <f>IF(A28="","",IF(COUNTIFS(CONSULTAS!$C$2:$C$2000,A28,CONSULTAS!$E$2:$E$2000,"GR",CONSULTAS!$S$2:$S$2000,"Sim")&gt;0,"Sim","Não"))</f>
        <v/>
      </c>
      <c r="X28" s="7" t="str">
        <f>IF(A28="","",IF(COUNTIFS(CONSULTAS!$C$2:$C$2000,A28,CONSULTAS!$E$2:$E$2000,"Seguradora",CONSULTAS!$S$2:$S$2000,"Sim")&gt;0,"Sim","Não"))</f>
        <v/>
      </c>
      <c r="Y28" s="7" t="str">
        <f ca="1">IF(A28="","",COUNTIFS(FOLLOWUP!$H$2:$H$2000,A28,FOLLOWUP!$AO$2:$AO$2000,"&gt;="&amp;(TODAY()-365)))</f>
        <v/>
      </c>
      <c r="Z28" s="7" t="str">
        <f ca="1">IF(A28="","",COUNTIFS(OCORRENCIAS!$D$2:$D$2000,A28,OCORRENCIAS!$E$2:$E$2000,"&gt;="&amp;(TODAY()-365)))</f>
        <v/>
      </c>
      <c r="AA28" s="7" t="str">
        <f t="shared" si="4"/>
        <v/>
      </c>
      <c r="AB28" s="7"/>
      <c r="AC28" s="12"/>
      <c r="AD28" s="7"/>
    </row>
    <row r="29" spans="1:30" x14ac:dyDescent="0.25">
      <c r="A29" s="7"/>
      <c r="B29" s="7"/>
      <c r="C29" s="7"/>
      <c r="D29" s="7"/>
      <c r="E29" s="7"/>
      <c r="F29" s="7"/>
      <c r="G29" s="7"/>
      <c r="H29" s="13"/>
      <c r="I29" s="7"/>
      <c r="J29" s="13"/>
      <c r="K29" s="13" t="str">
        <f t="shared" si="0"/>
        <v/>
      </c>
      <c r="L29" s="7"/>
      <c r="M29" s="13"/>
      <c r="N29" s="7"/>
      <c r="O29" s="13"/>
      <c r="P29" s="13"/>
      <c r="Q29" s="7"/>
      <c r="R29" s="7"/>
      <c r="S29" s="7"/>
      <c r="T29" s="7" t="str">
        <f t="shared" ca="1" si="1"/>
        <v/>
      </c>
      <c r="U29" s="7" t="str">
        <f t="shared" ca="1" si="2"/>
        <v/>
      </c>
      <c r="V29" s="7" t="str">
        <f t="shared" ca="1" si="3"/>
        <v/>
      </c>
      <c r="W29" s="7" t="str">
        <f>IF(A29="","",IF(COUNTIFS(CONSULTAS!$C$2:$C$2000,A29,CONSULTAS!$E$2:$E$2000,"GR",CONSULTAS!$S$2:$S$2000,"Sim")&gt;0,"Sim","Não"))</f>
        <v/>
      </c>
      <c r="X29" s="7" t="str">
        <f>IF(A29="","",IF(COUNTIFS(CONSULTAS!$C$2:$C$2000,A29,CONSULTAS!$E$2:$E$2000,"Seguradora",CONSULTAS!$S$2:$S$2000,"Sim")&gt;0,"Sim","Não"))</f>
        <v/>
      </c>
      <c r="Y29" s="7" t="str">
        <f ca="1">IF(A29="","",COUNTIFS(FOLLOWUP!$H$2:$H$2000,A29,FOLLOWUP!$AO$2:$AO$2000,"&gt;="&amp;(TODAY()-365)))</f>
        <v/>
      </c>
      <c r="Z29" s="7" t="str">
        <f ca="1">IF(A29="","",COUNTIFS(OCORRENCIAS!$D$2:$D$2000,A29,OCORRENCIAS!$E$2:$E$2000,"&gt;="&amp;(TODAY()-365)))</f>
        <v/>
      </c>
      <c r="AA29" s="7" t="str">
        <f t="shared" si="4"/>
        <v/>
      </c>
      <c r="AB29" s="7"/>
      <c r="AC29" s="12"/>
      <c r="AD29" s="7"/>
    </row>
    <row r="30" spans="1:30" x14ac:dyDescent="0.25">
      <c r="A30" s="7"/>
      <c r="B30" s="7"/>
      <c r="C30" s="7"/>
      <c r="D30" s="7"/>
      <c r="E30" s="7"/>
      <c r="F30" s="7"/>
      <c r="G30" s="7"/>
      <c r="H30" s="13"/>
      <c r="I30" s="7"/>
      <c r="J30" s="13"/>
      <c r="K30" s="13" t="str">
        <f t="shared" si="0"/>
        <v/>
      </c>
      <c r="L30" s="7"/>
      <c r="M30" s="13"/>
      <c r="N30" s="7"/>
      <c r="O30" s="13"/>
      <c r="P30" s="13"/>
      <c r="Q30" s="7"/>
      <c r="R30" s="7"/>
      <c r="S30" s="7"/>
      <c r="T30" s="7" t="str">
        <f t="shared" ca="1" si="1"/>
        <v/>
      </c>
      <c r="U30" s="7" t="str">
        <f t="shared" ca="1" si="2"/>
        <v/>
      </c>
      <c r="V30" s="7" t="str">
        <f t="shared" ca="1" si="3"/>
        <v/>
      </c>
      <c r="W30" s="7" t="str">
        <f>IF(A30="","",IF(COUNTIFS(CONSULTAS!$C$2:$C$2000,A30,CONSULTAS!$E$2:$E$2000,"GR",CONSULTAS!$S$2:$S$2000,"Sim")&gt;0,"Sim","Não"))</f>
        <v/>
      </c>
      <c r="X30" s="7" t="str">
        <f>IF(A30="","",IF(COUNTIFS(CONSULTAS!$C$2:$C$2000,A30,CONSULTAS!$E$2:$E$2000,"Seguradora",CONSULTAS!$S$2:$S$2000,"Sim")&gt;0,"Sim","Não"))</f>
        <v/>
      </c>
      <c r="Y30" s="7" t="str">
        <f ca="1">IF(A30="","",COUNTIFS(FOLLOWUP!$H$2:$H$2000,A30,FOLLOWUP!$AO$2:$AO$2000,"&gt;="&amp;(TODAY()-365)))</f>
        <v/>
      </c>
      <c r="Z30" s="7" t="str">
        <f ca="1">IF(A30="","",COUNTIFS(OCORRENCIAS!$D$2:$D$2000,A30,OCORRENCIAS!$E$2:$E$2000,"&gt;="&amp;(TODAY()-365)))</f>
        <v/>
      </c>
      <c r="AA30" s="7" t="str">
        <f t="shared" si="4"/>
        <v/>
      </c>
      <c r="AB30" s="7"/>
      <c r="AC30" s="12"/>
      <c r="AD30" s="7"/>
    </row>
    <row r="31" spans="1:30" x14ac:dyDescent="0.25">
      <c r="A31" s="7"/>
      <c r="B31" s="7"/>
      <c r="C31" s="7"/>
      <c r="D31" s="7"/>
      <c r="E31" s="7"/>
      <c r="F31" s="7"/>
      <c r="G31" s="7"/>
      <c r="H31" s="13"/>
      <c r="I31" s="7"/>
      <c r="J31" s="13"/>
      <c r="K31" s="13" t="str">
        <f t="shared" si="0"/>
        <v/>
      </c>
      <c r="L31" s="7"/>
      <c r="M31" s="13"/>
      <c r="N31" s="7"/>
      <c r="O31" s="13"/>
      <c r="P31" s="13"/>
      <c r="Q31" s="7"/>
      <c r="R31" s="7"/>
      <c r="S31" s="7"/>
      <c r="T31" s="7" t="str">
        <f t="shared" ca="1" si="1"/>
        <v/>
      </c>
      <c r="U31" s="7" t="str">
        <f t="shared" ca="1" si="2"/>
        <v/>
      </c>
      <c r="V31" s="7" t="str">
        <f t="shared" ca="1" si="3"/>
        <v/>
      </c>
      <c r="W31" s="7" t="str">
        <f>IF(A31="","",IF(COUNTIFS(CONSULTAS!$C$2:$C$2000,A31,CONSULTAS!$E$2:$E$2000,"GR",CONSULTAS!$S$2:$S$2000,"Sim")&gt;0,"Sim","Não"))</f>
        <v/>
      </c>
      <c r="X31" s="7" t="str">
        <f>IF(A31="","",IF(COUNTIFS(CONSULTAS!$C$2:$C$2000,A31,CONSULTAS!$E$2:$E$2000,"Seguradora",CONSULTAS!$S$2:$S$2000,"Sim")&gt;0,"Sim","Não"))</f>
        <v/>
      </c>
      <c r="Y31" s="7" t="str">
        <f ca="1">IF(A31="","",COUNTIFS(FOLLOWUP!$H$2:$H$2000,A31,FOLLOWUP!$AO$2:$AO$2000,"&gt;="&amp;(TODAY()-365)))</f>
        <v/>
      </c>
      <c r="Z31" s="7" t="str">
        <f ca="1">IF(A31="","",COUNTIFS(OCORRENCIAS!$D$2:$D$2000,A31,OCORRENCIAS!$E$2:$E$2000,"&gt;="&amp;(TODAY()-365)))</f>
        <v/>
      </c>
      <c r="AA31" s="7" t="str">
        <f t="shared" si="4"/>
        <v/>
      </c>
      <c r="AB31" s="7"/>
      <c r="AC31" s="12"/>
      <c r="AD31" s="7"/>
    </row>
    <row r="32" spans="1:30" x14ac:dyDescent="0.25">
      <c r="A32" s="7"/>
      <c r="B32" s="7"/>
      <c r="C32" s="7"/>
      <c r="D32" s="7"/>
      <c r="E32" s="7"/>
      <c r="F32" s="7"/>
      <c r="G32" s="7"/>
      <c r="H32" s="13"/>
      <c r="I32" s="7"/>
      <c r="J32" s="13"/>
      <c r="K32" s="13" t="str">
        <f t="shared" si="0"/>
        <v/>
      </c>
      <c r="L32" s="7"/>
      <c r="M32" s="13"/>
      <c r="N32" s="7"/>
      <c r="O32" s="13"/>
      <c r="P32" s="13"/>
      <c r="Q32" s="7"/>
      <c r="R32" s="7"/>
      <c r="S32" s="7"/>
      <c r="T32" s="7" t="str">
        <f t="shared" ca="1" si="1"/>
        <v/>
      </c>
      <c r="U32" s="7" t="str">
        <f t="shared" ca="1" si="2"/>
        <v/>
      </c>
      <c r="V32" s="7" t="str">
        <f t="shared" ca="1" si="3"/>
        <v/>
      </c>
      <c r="W32" s="7" t="str">
        <f>IF(A32="","",IF(COUNTIFS(CONSULTAS!$C$2:$C$2000,A32,CONSULTAS!$E$2:$E$2000,"GR",CONSULTAS!$S$2:$S$2000,"Sim")&gt;0,"Sim","Não"))</f>
        <v/>
      </c>
      <c r="X32" s="7" t="str">
        <f>IF(A32="","",IF(COUNTIFS(CONSULTAS!$C$2:$C$2000,A32,CONSULTAS!$E$2:$E$2000,"Seguradora",CONSULTAS!$S$2:$S$2000,"Sim")&gt;0,"Sim","Não"))</f>
        <v/>
      </c>
      <c r="Y32" s="7" t="str">
        <f ca="1">IF(A32="","",COUNTIFS(FOLLOWUP!$H$2:$H$2000,A32,FOLLOWUP!$AO$2:$AO$2000,"&gt;="&amp;(TODAY()-365)))</f>
        <v/>
      </c>
      <c r="Z32" s="7" t="str">
        <f ca="1">IF(A32="","",COUNTIFS(OCORRENCIAS!$D$2:$D$2000,A32,OCORRENCIAS!$E$2:$E$2000,"&gt;="&amp;(TODAY()-365)))</f>
        <v/>
      </c>
      <c r="AA32" s="7" t="str">
        <f t="shared" si="4"/>
        <v/>
      </c>
      <c r="AB32" s="7"/>
      <c r="AC32" s="12"/>
      <c r="AD32" s="7"/>
    </row>
    <row r="33" spans="1:30" x14ac:dyDescent="0.25">
      <c r="A33" s="7"/>
      <c r="B33" s="7"/>
      <c r="C33" s="7"/>
      <c r="D33" s="7"/>
      <c r="E33" s="7"/>
      <c r="F33" s="7"/>
      <c r="G33" s="7"/>
      <c r="H33" s="13"/>
      <c r="I33" s="7"/>
      <c r="J33" s="13"/>
      <c r="K33" s="13" t="str">
        <f t="shared" si="0"/>
        <v/>
      </c>
      <c r="L33" s="7"/>
      <c r="M33" s="13"/>
      <c r="N33" s="7"/>
      <c r="O33" s="13"/>
      <c r="P33" s="13"/>
      <c r="Q33" s="7"/>
      <c r="R33" s="7"/>
      <c r="S33" s="7"/>
      <c r="T33" s="7" t="str">
        <f t="shared" ca="1" si="1"/>
        <v/>
      </c>
      <c r="U33" s="7" t="str">
        <f t="shared" ca="1" si="2"/>
        <v/>
      </c>
      <c r="V33" s="7" t="str">
        <f t="shared" ca="1" si="3"/>
        <v/>
      </c>
      <c r="W33" s="7" t="str">
        <f>IF(A33="","",IF(COUNTIFS(CONSULTAS!$C$2:$C$2000,A33,CONSULTAS!$E$2:$E$2000,"GR",CONSULTAS!$S$2:$S$2000,"Sim")&gt;0,"Sim","Não"))</f>
        <v/>
      </c>
      <c r="X33" s="7" t="str">
        <f>IF(A33="","",IF(COUNTIFS(CONSULTAS!$C$2:$C$2000,A33,CONSULTAS!$E$2:$E$2000,"Seguradora",CONSULTAS!$S$2:$S$2000,"Sim")&gt;0,"Sim","Não"))</f>
        <v/>
      </c>
      <c r="Y33" s="7" t="str">
        <f ca="1">IF(A33="","",COUNTIFS(FOLLOWUP!$H$2:$H$2000,A33,FOLLOWUP!$AO$2:$AO$2000,"&gt;="&amp;(TODAY()-365)))</f>
        <v/>
      </c>
      <c r="Z33" s="7" t="str">
        <f ca="1">IF(A33="","",COUNTIFS(OCORRENCIAS!$D$2:$D$2000,A33,OCORRENCIAS!$E$2:$E$2000,"&gt;="&amp;(TODAY()-365)))</f>
        <v/>
      </c>
      <c r="AA33" s="7" t="str">
        <f t="shared" si="4"/>
        <v/>
      </c>
      <c r="AB33" s="7"/>
      <c r="AC33" s="12"/>
      <c r="AD33" s="7"/>
    </row>
    <row r="34" spans="1:30" x14ac:dyDescent="0.25">
      <c r="A34" s="7"/>
      <c r="B34" s="7"/>
      <c r="C34" s="7"/>
      <c r="D34" s="7"/>
      <c r="E34" s="7"/>
      <c r="F34" s="7"/>
      <c r="G34" s="7"/>
      <c r="H34" s="13"/>
      <c r="I34" s="7"/>
      <c r="J34" s="13"/>
      <c r="K34" s="13" t="str">
        <f t="shared" si="0"/>
        <v/>
      </c>
      <c r="L34" s="7"/>
      <c r="M34" s="13"/>
      <c r="N34" s="7"/>
      <c r="O34" s="13"/>
      <c r="P34" s="13"/>
      <c r="Q34" s="7"/>
      <c r="R34" s="7"/>
      <c r="S34" s="7"/>
      <c r="T34" s="7" t="str">
        <f t="shared" ca="1" si="1"/>
        <v/>
      </c>
      <c r="U34" s="7" t="str">
        <f t="shared" ca="1" si="2"/>
        <v/>
      </c>
      <c r="V34" s="7" t="str">
        <f t="shared" ca="1" si="3"/>
        <v/>
      </c>
      <c r="W34" s="7" t="str">
        <f>IF(A34="","",IF(COUNTIFS(CONSULTAS!$C$2:$C$2000,A34,CONSULTAS!$E$2:$E$2000,"GR",CONSULTAS!$S$2:$S$2000,"Sim")&gt;0,"Sim","Não"))</f>
        <v/>
      </c>
      <c r="X34" s="7" t="str">
        <f>IF(A34="","",IF(COUNTIFS(CONSULTAS!$C$2:$C$2000,A34,CONSULTAS!$E$2:$E$2000,"Seguradora",CONSULTAS!$S$2:$S$2000,"Sim")&gt;0,"Sim","Não"))</f>
        <v/>
      </c>
      <c r="Y34" s="7" t="str">
        <f ca="1">IF(A34="","",COUNTIFS(FOLLOWUP!$H$2:$H$2000,A34,FOLLOWUP!$AO$2:$AO$2000,"&gt;="&amp;(TODAY()-365)))</f>
        <v/>
      </c>
      <c r="Z34" s="7" t="str">
        <f ca="1">IF(A34="","",COUNTIFS(OCORRENCIAS!$D$2:$D$2000,A34,OCORRENCIAS!$E$2:$E$2000,"&gt;="&amp;(TODAY()-365)))</f>
        <v/>
      </c>
      <c r="AA34" s="7" t="str">
        <f t="shared" si="4"/>
        <v/>
      </c>
      <c r="AB34" s="7"/>
      <c r="AC34" s="12"/>
      <c r="AD34" s="7"/>
    </row>
    <row r="35" spans="1:30" x14ac:dyDescent="0.25">
      <c r="A35" s="7"/>
      <c r="B35" s="7"/>
      <c r="C35" s="7"/>
      <c r="D35" s="7"/>
      <c r="E35" s="7"/>
      <c r="F35" s="7"/>
      <c r="G35" s="7"/>
      <c r="H35" s="13"/>
      <c r="I35" s="7"/>
      <c r="J35" s="13"/>
      <c r="K35" s="13" t="str">
        <f t="shared" si="0"/>
        <v/>
      </c>
      <c r="L35" s="7"/>
      <c r="M35" s="13"/>
      <c r="N35" s="7"/>
      <c r="O35" s="13"/>
      <c r="P35" s="13"/>
      <c r="Q35" s="7"/>
      <c r="R35" s="7"/>
      <c r="S35" s="7"/>
      <c r="T35" s="7" t="str">
        <f t="shared" ca="1" si="1"/>
        <v/>
      </c>
      <c r="U35" s="7" t="str">
        <f t="shared" ca="1" si="2"/>
        <v/>
      </c>
      <c r="V35" s="7" t="str">
        <f t="shared" ca="1" si="3"/>
        <v/>
      </c>
      <c r="W35" s="7" t="str">
        <f>IF(A35="","",IF(COUNTIFS(CONSULTAS!$C$2:$C$2000,A35,CONSULTAS!$E$2:$E$2000,"GR",CONSULTAS!$S$2:$S$2000,"Sim")&gt;0,"Sim","Não"))</f>
        <v/>
      </c>
      <c r="X35" s="7" t="str">
        <f>IF(A35="","",IF(COUNTIFS(CONSULTAS!$C$2:$C$2000,A35,CONSULTAS!$E$2:$E$2000,"Seguradora",CONSULTAS!$S$2:$S$2000,"Sim")&gt;0,"Sim","Não"))</f>
        <v/>
      </c>
      <c r="Y35" s="7" t="str">
        <f ca="1">IF(A35="","",COUNTIFS(FOLLOWUP!$H$2:$H$2000,A35,FOLLOWUP!$AO$2:$AO$2000,"&gt;="&amp;(TODAY()-365)))</f>
        <v/>
      </c>
      <c r="Z35" s="7" t="str">
        <f ca="1">IF(A35="","",COUNTIFS(OCORRENCIAS!$D$2:$D$2000,A35,OCORRENCIAS!$E$2:$E$2000,"&gt;="&amp;(TODAY()-365)))</f>
        <v/>
      </c>
      <c r="AA35" s="7" t="str">
        <f t="shared" si="4"/>
        <v/>
      </c>
      <c r="AB35" s="7"/>
      <c r="AC35" s="12"/>
      <c r="AD35" s="7"/>
    </row>
    <row r="36" spans="1:30" x14ac:dyDescent="0.25">
      <c r="A36" s="7"/>
      <c r="B36" s="7"/>
      <c r="C36" s="7"/>
      <c r="D36" s="7"/>
      <c r="E36" s="7"/>
      <c r="F36" s="7"/>
      <c r="G36" s="7"/>
      <c r="H36" s="13"/>
      <c r="I36" s="7"/>
      <c r="J36" s="13"/>
      <c r="K36" s="13" t="str">
        <f t="shared" si="0"/>
        <v/>
      </c>
      <c r="L36" s="7"/>
      <c r="M36" s="13"/>
      <c r="N36" s="7"/>
      <c r="O36" s="13"/>
      <c r="P36" s="13"/>
      <c r="Q36" s="7"/>
      <c r="R36" s="7"/>
      <c r="S36" s="7"/>
      <c r="T36" s="7" t="str">
        <f t="shared" ca="1" si="1"/>
        <v/>
      </c>
      <c r="U36" s="7" t="str">
        <f t="shared" ca="1" si="2"/>
        <v/>
      </c>
      <c r="V36" s="7" t="str">
        <f t="shared" ca="1" si="3"/>
        <v/>
      </c>
      <c r="W36" s="7" t="str">
        <f>IF(A36="","",IF(COUNTIFS(CONSULTAS!$C$2:$C$2000,A36,CONSULTAS!$E$2:$E$2000,"GR",CONSULTAS!$S$2:$S$2000,"Sim")&gt;0,"Sim","Não"))</f>
        <v/>
      </c>
      <c r="X36" s="7" t="str">
        <f>IF(A36="","",IF(COUNTIFS(CONSULTAS!$C$2:$C$2000,A36,CONSULTAS!$E$2:$E$2000,"Seguradora",CONSULTAS!$S$2:$S$2000,"Sim")&gt;0,"Sim","Não"))</f>
        <v/>
      </c>
      <c r="Y36" s="7" t="str">
        <f ca="1">IF(A36="","",COUNTIFS(FOLLOWUP!$H$2:$H$2000,A36,FOLLOWUP!$AO$2:$AO$2000,"&gt;="&amp;(TODAY()-365)))</f>
        <v/>
      </c>
      <c r="Z36" s="7" t="str">
        <f ca="1">IF(A36="","",COUNTIFS(OCORRENCIAS!$D$2:$D$2000,A36,OCORRENCIAS!$E$2:$E$2000,"&gt;="&amp;(TODAY()-365)))</f>
        <v/>
      </c>
      <c r="AA36" s="7" t="str">
        <f t="shared" si="4"/>
        <v/>
      </c>
      <c r="AB36" s="7"/>
      <c r="AC36" s="12"/>
      <c r="AD36" s="7"/>
    </row>
    <row r="37" spans="1:30" x14ac:dyDescent="0.25">
      <c r="A37" s="7"/>
      <c r="B37" s="7"/>
      <c r="C37" s="7"/>
      <c r="D37" s="7"/>
      <c r="E37" s="7"/>
      <c r="F37" s="7"/>
      <c r="G37" s="7"/>
      <c r="H37" s="13"/>
      <c r="I37" s="7"/>
      <c r="J37" s="13"/>
      <c r="K37" s="13" t="str">
        <f t="shared" si="0"/>
        <v/>
      </c>
      <c r="L37" s="7"/>
      <c r="M37" s="13"/>
      <c r="N37" s="7"/>
      <c r="O37" s="13"/>
      <c r="P37" s="13"/>
      <c r="Q37" s="7"/>
      <c r="R37" s="7"/>
      <c r="S37" s="7"/>
      <c r="T37" s="7" t="str">
        <f t="shared" ca="1" si="1"/>
        <v/>
      </c>
      <c r="U37" s="7" t="str">
        <f t="shared" ca="1" si="2"/>
        <v/>
      </c>
      <c r="V37" s="7" t="str">
        <f t="shared" ca="1" si="3"/>
        <v/>
      </c>
      <c r="W37" s="7" t="str">
        <f>IF(A37="","",IF(COUNTIFS(CONSULTAS!$C$2:$C$2000,A37,CONSULTAS!$E$2:$E$2000,"GR",CONSULTAS!$S$2:$S$2000,"Sim")&gt;0,"Sim","Não"))</f>
        <v/>
      </c>
      <c r="X37" s="7" t="str">
        <f>IF(A37="","",IF(COUNTIFS(CONSULTAS!$C$2:$C$2000,A37,CONSULTAS!$E$2:$E$2000,"Seguradora",CONSULTAS!$S$2:$S$2000,"Sim")&gt;0,"Sim","Não"))</f>
        <v/>
      </c>
      <c r="Y37" s="7" t="str">
        <f ca="1">IF(A37="","",COUNTIFS(FOLLOWUP!$H$2:$H$2000,A37,FOLLOWUP!$AO$2:$AO$2000,"&gt;="&amp;(TODAY()-365)))</f>
        <v/>
      </c>
      <c r="Z37" s="7" t="str">
        <f ca="1">IF(A37="","",COUNTIFS(OCORRENCIAS!$D$2:$D$2000,A37,OCORRENCIAS!$E$2:$E$2000,"&gt;="&amp;(TODAY()-365)))</f>
        <v/>
      </c>
      <c r="AA37" s="7" t="str">
        <f t="shared" si="4"/>
        <v/>
      </c>
      <c r="AB37" s="7"/>
      <c r="AC37" s="12"/>
      <c r="AD37" s="7"/>
    </row>
    <row r="38" spans="1:30" x14ac:dyDescent="0.25">
      <c r="A38" s="7"/>
      <c r="B38" s="7"/>
      <c r="C38" s="7"/>
      <c r="D38" s="7"/>
      <c r="E38" s="7"/>
      <c r="F38" s="7"/>
      <c r="G38" s="7"/>
      <c r="H38" s="13"/>
      <c r="I38" s="7"/>
      <c r="J38" s="13"/>
      <c r="K38" s="13" t="str">
        <f t="shared" si="0"/>
        <v/>
      </c>
      <c r="L38" s="7"/>
      <c r="M38" s="13"/>
      <c r="N38" s="7"/>
      <c r="O38" s="13"/>
      <c r="P38" s="13"/>
      <c r="Q38" s="7"/>
      <c r="R38" s="7"/>
      <c r="S38" s="7"/>
      <c r="T38" s="7" t="str">
        <f t="shared" ca="1" si="1"/>
        <v/>
      </c>
      <c r="U38" s="7" t="str">
        <f t="shared" ca="1" si="2"/>
        <v/>
      </c>
      <c r="V38" s="7" t="str">
        <f t="shared" ca="1" si="3"/>
        <v/>
      </c>
      <c r="W38" s="7" t="str">
        <f>IF(A38="","",IF(COUNTIFS(CONSULTAS!$C$2:$C$2000,A38,CONSULTAS!$E$2:$E$2000,"GR",CONSULTAS!$S$2:$S$2000,"Sim")&gt;0,"Sim","Não"))</f>
        <v/>
      </c>
      <c r="X38" s="7" t="str">
        <f>IF(A38="","",IF(COUNTIFS(CONSULTAS!$C$2:$C$2000,A38,CONSULTAS!$E$2:$E$2000,"Seguradora",CONSULTAS!$S$2:$S$2000,"Sim")&gt;0,"Sim","Não"))</f>
        <v/>
      </c>
      <c r="Y38" s="7" t="str">
        <f ca="1">IF(A38="","",COUNTIFS(FOLLOWUP!$H$2:$H$2000,A38,FOLLOWUP!$AO$2:$AO$2000,"&gt;="&amp;(TODAY()-365)))</f>
        <v/>
      </c>
      <c r="Z38" s="7" t="str">
        <f ca="1">IF(A38="","",COUNTIFS(OCORRENCIAS!$D$2:$D$2000,A38,OCORRENCIAS!$E$2:$E$2000,"&gt;="&amp;(TODAY()-365)))</f>
        <v/>
      </c>
      <c r="AA38" s="7" t="str">
        <f t="shared" si="4"/>
        <v/>
      </c>
      <c r="AB38" s="7"/>
      <c r="AC38" s="12"/>
      <c r="AD38" s="7"/>
    </row>
    <row r="39" spans="1:30" x14ac:dyDescent="0.25">
      <c r="A39" s="7"/>
      <c r="B39" s="7"/>
      <c r="C39" s="7"/>
      <c r="D39" s="7"/>
      <c r="E39" s="7"/>
      <c r="F39" s="7"/>
      <c r="G39" s="7"/>
      <c r="H39" s="13"/>
      <c r="I39" s="7"/>
      <c r="J39" s="13"/>
      <c r="K39" s="13" t="str">
        <f t="shared" si="0"/>
        <v/>
      </c>
      <c r="L39" s="7"/>
      <c r="M39" s="13"/>
      <c r="N39" s="7"/>
      <c r="O39" s="13"/>
      <c r="P39" s="13"/>
      <c r="Q39" s="7"/>
      <c r="R39" s="7"/>
      <c r="S39" s="7"/>
      <c r="T39" s="7" t="str">
        <f t="shared" ca="1" si="1"/>
        <v/>
      </c>
      <c r="U39" s="7" t="str">
        <f t="shared" ca="1" si="2"/>
        <v/>
      </c>
      <c r="V39" s="7" t="str">
        <f t="shared" ca="1" si="3"/>
        <v/>
      </c>
      <c r="W39" s="7" t="str">
        <f>IF(A39="","",IF(COUNTIFS(CONSULTAS!$C$2:$C$2000,A39,CONSULTAS!$E$2:$E$2000,"GR",CONSULTAS!$S$2:$S$2000,"Sim")&gt;0,"Sim","Não"))</f>
        <v/>
      </c>
      <c r="X39" s="7" t="str">
        <f>IF(A39="","",IF(COUNTIFS(CONSULTAS!$C$2:$C$2000,A39,CONSULTAS!$E$2:$E$2000,"Seguradora",CONSULTAS!$S$2:$S$2000,"Sim")&gt;0,"Sim","Não"))</f>
        <v/>
      </c>
      <c r="Y39" s="7" t="str">
        <f ca="1">IF(A39="","",COUNTIFS(FOLLOWUP!$H$2:$H$2000,A39,FOLLOWUP!$AO$2:$AO$2000,"&gt;="&amp;(TODAY()-365)))</f>
        <v/>
      </c>
      <c r="Z39" s="7" t="str">
        <f ca="1">IF(A39="","",COUNTIFS(OCORRENCIAS!$D$2:$D$2000,A39,OCORRENCIAS!$E$2:$E$2000,"&gt;="&amp;(TODAY()-365)))</f>
        <v/>
      </c>
      <c r="AA39" s="7" t="str">
        <f t="shared" si="4"/>
        <v/>
      </c>
      <c r="AB39" s="7"/>
      <c r="AC39" s="12"/>
      <c r="AD39" s="7"/>
    </row>
    <row r="40" spans="1:30" x14ac:dyDescent="0.25">
      <c r="A40" s="7"/>
      <c r="B40" s="7"/>
      <c r="C40" s="7"/>
      <c r="D40" s="7"/>
      <c r="E40" s="7"/>
      <c r="F40" s="7"/>
      <c r="G40" s="7"/>
      <c r="H40" s="13"/>
      <c r="I40" s="7"/>
      <c r="J40" s="13"/>
      <c r="K40" s="13" t="str">
        <f t="shared" si="0"/>
        <v/>
      </c>
      <c r="L40" s="7"/>
      <c r="M40" s="13"/>
      <c r="N40" s="7"/>
      <c r="O40" s="13"/>
      <c r="P40" s="13"/>
      <c r="Q40" s="7"/>
      <c r="R40" s="7"/>
      <c r="S40" s="7"/>
      <c r="T40" s="7" t="str">
        <f t="shared" ca="1" si="1"/>
        <v/>
      </c>
      <c r="U40" s="7" t="str">
        <f t="shared" ca="1" si="2"/>
        <v/>
      </c>
      <c r="V40" s="7" t="str">
        <f t="shared" ca="1" si="3"/>
        <v/>
      </c>
      <c r="W40" s="7" t="str">
        <f>IF(A40="","",IF(COUNTIFS(CONSULTAS!$C$2:$C$2000,A40,CONSULTAS!$E$2:$E$2000,"GR",CONSULTAS!$S$2:$S$2000,"Sim")&gt;0,"Sim","Não"))</f>
        <v/>
      </c>
      <c r="X40" s="7" t="str">
        <f>IF(A40="","",IF(COUNTIFS(CONSULTAS!$C$2:$C$2000,A40,CONSULTAS!$E$2:$E$2000,"Seguradora",CONSULTAS!$S$2:$S$2000,"Sim")&gt;0,"Sim","Não"))</f>
        <v/>
      </c>
      <c r="Y40" s="7" t="str">
        <f ca="1">IF(A40="","",COUNTIFS(FOLLOWUP!$H$2:$H$2000,A40,FOLLOWUP!$AO$2:$AO$2000,"&gt;="&amp;(TODAY()-365)))</f>
        <v/>
      </c>
      <c r="Z40" s="7" t="str">
        <f ca="1">IF(A40="","",COUNTIFS(OCORRENCIAS!$D$2:$D$2000,A40,OCORRENCIAS!$E$2:$E$2000,"&gt;="&amp;(TODAY()-365)))</f>
        <v/>
      </c>
      <c r="AA40" s="7" t="str">
        <f t="shared" si="4"/>
        <v/>
      </c>
      <c r="AB40" s="7"/>
      <c r="AC40" s="12"/>
      <c r="AD40" s="7"/>
    </row>
    <row r="41" spans="1:30" x14ac:dyDescent="0.25">
      <c r="A41" s="7"/>
      <c r="B41" s="7"/>
      <c r="C41" s="7"/>
      <c r="D41" s="7"/>
      <c r="E41" s="7"/>
      <c r="F41" s="7"/>
      <c r="G41" s="7"/>
      <c r="H41" s="13"/>
      <c r="I41" s="7"/>
      <c r="J41" s="13"/>
      <c r="K41" s="13" t="str">
        <f t="shared" si="0"/>
        <v/>
      </c>
      <c r="L41" s="7"/>
      <c r="M41" s="13"/>
      <c r="N41" s="7"/>
      <c r="O41" s="13"/>
      <c r="P41" s="13"/>
      <c r="Q41" s="7"/>
      <c r="R41" s="7"/>
      <c r="S41" s="7"/>
      <c r="T41" s="7" t="str">
        <f t="shared" ca="1" si="1"/>
        <v/>
      </c>
      <c r="U41" s="7" t="str">
        <f t="shared" ca="1" si="2"/>
        <v/>
      </c>
      <c r="V41" s="7" t="str">
        <f t="shared" ca="1" si="3"/>
        <v/>
      </c>
      <c r="W41" s="7" t="str">
        <f>IF(A41="","",IF(COUNTIFS(CONSULTAS!$C$2:$C$2000,A41,CONSULTAS!$E$2:$E$2000,"GR",CONSULTAS!$S$2:$S$2000,"Sim")&gt;0,"Sim","Não"))</f>
        <v/>
      </c>
      <c r="X41" s="7" t="str">
        <f>IF(A41="","",IF(COUNTIFS(CONSULTAS!$C$2:$C$2000,A41,CONSULTAS!$E$2:$E$2000,"Seguradora",CONSULTAS!$S$2:$S$2000,"Sim")&gt;0,"Sim","Não"))</f>
        <v/>
      </c>
      <c r="Y41" s="7" t="str">
        <f ca="1">IF(A41="","",COUNTIFS(FOLLOWUP!$H$2:$H$2000,A41,FOLLOWUP!$AO$2:$AO$2000,"&gt;="&amp;(TODAY()-365)))</f>
        <v/>
      </c>
      <c r="Z41" s="7" t="str">
        <f ca="1">IF(A41="","",COUNTIFS(OCORRENCIAS!$D$2:$D$2000,A41,OCORRENCIAS!$E$2:$E$2000,"&gt;="&amp;(TODAY()-365)))</f>
        <v/>
      </c>
      <c r="AA41" s="7" t="str">
        <f t="shared" si="4"/>
        <v/>
      </c>
      <c r="AB41" s="7"/>
      <c r="AC41" s="12"/>
      <c r="AD41" s="7"/>
    </row>
    <row r="42" spans="1:30" x14ac:dyDescent="0.25">
      <c r="A42" s="7"/>
      <c r="B42" s="7"/>
      <c r="C42" s="7"/>
      <c r="D42" s="7"/>
      <c r="E42" s="7"/>
      <c r="F42" s="7"/>
      <c r="G42" s="7"/>
      <c r="H42" s="13"/>
      <c r="I42" s="7"/>
      <c r="J42" s="13"/>
      <c r="K42" s="13" t="str">
        <f t="shared" si="0"/>
        <v/>
      </c>
      <c r="L42" s="7"/>
      <c r="M42" s="13"/>
      <c r="N42" s="7"/>
      <c r="O42" s="13"/>
      <c r="P42" s="13"/>
      <c r="Q42" s="7"/>
      <c r="R42" s="7"/>
      <c r="S42" s="7"/>
      <c r="T42" s="7" t="str">
        <f t="shared" ca="1" si="1"/>
        <v/>
      </c>
      <c r="U42" s="7" t="str">
        <f t="shared" ca="1" si="2"/>
        <v/>
      </c>
      <c r="V42" s="7" t="str">
        <f t="shared" ca="1" si="3"/>
        <v/>
      </c>
      <c r="W42" s="7" t="str">
        <f>IF(A42="","",IF(COUNTIFS(CONSULTAS!$C$2:$C$2000,A42,CONSULTAS!$E$2:$E$2000,"GR",CONSULTAS!$S$2:$S$2000,"Sim")&gt;0,"Sim","Não"))</f>
        <v/>
      </c>
      <c r="X42" s="7" t="str">
        <f>IF(A42="","",IF(COUNTIFS(CONSULTAS!$C$2:$C$2000,A42,CONSULTAS!$E$2:$E$2000,"Seguradora",CONSULTAS!$S$2:$S$2000,"Sim")&gt;0,"Sim","Não"))</f>
        <v/>
      </c>
      <c r="Y42" s="7" t="str">
        <f ca="1">IF(A42="","",COUNTIFS(FOLLOWUP!$H$2:$H$2000,A42,FOLLOWUP!$AO$2:$AO$2000,"&gt;="&amp;(TODAY()-365)))</f>
        <v/>
      </c>
      <c r="Z42" s="7" t="str">
        <f ca="1">IF(A42="","",COUNTIFS(OCORRENCIAS!$D$2:$D$2000,A42,OCORRENCIAS!$E$2:$E$2000,"&gt;="&amp;(TODAY()-365)))</f>
        <v/>
      </c>
      <c r="AA42" s="7" t="str">
        <f t="shared" si="4"/>
        <v/>
      </c>
      <c r="AB42" s="7"/>
      <c r="AC42" s="12"/>
      <c r="AD42" s="7"/>
    </row>
    <row r="43" spans="1:30" x14ac:dyDescent="0.25">
      <c r="A43" s="7"/>
      <c r="B43" s="7"/>
      <c r="C43" s="7"/>
      <c r="D43" s="7"/>
      <c r="E43" s="7"/>
      <c r="F43" s="7"/>
      <c r="G43" s="7"/>
      <c r="H43" s="13"/>
      <c r="I43" s="7"/>
      <c r="J43" s="13"/>
      <c r="K43" s="13" t="str">
        <f t="shared" si="0"/>
        <v/>
      </c>
      <c r="L43" s="7"/>
      <c r="M43" s="13"/>
      <c r="N43" s="7"/>
      <c r="O43" s="13"/>
      <c r="P43" s="13"/>
      <c r="Q43" s="7"/>
      <c r="R43" s="7"/>
      <c r="S43" s="7"/>
      <c r="T43" s="7" t="str">
        <f t="shared" ca="1" si="1"/>
        <v/>
      </c>
      <c r="U43" s="7" t="str">
        <f t="shared" ca="1" si="2"/>
        <v/>
      </c>
      <c r="V43" s="7" t="str">
        <f t="shared" ca="1" si="3"/>
        <v/>
      </c>
      <c r="W43" s="7" t="str">
        <f>IF(A43="","",IF(COUNTIFS(CONSULTAS!$C$2:$C$2000,A43,CONSULTAS!$E$2:$E$2000,"GR",CONSULTAS!$S$2:$S$2000,"Sim")&gt;0,"Sim","Não"))</f>
        <v/>
      </c>
      <c r="X43" s="7" t="str">
        <f>IF(A43="","",IF(COUNTIFS(CONSULTAS!$C$2:$C$2000,A43,CONSULTAS!$E$2:$E$2000,"Seguradora",CONSULTAS!$S$2:$S$2000,"Sim")&gt;0,"Sim","Não"))</f>
        <v/>
      </c>
      <c r="Y43" s="7" t="str">
        <f ca="1">IF(A43="","",COUNTIFS(FOLLOWUP!$H$2:$H$2000,A43,FOLLOWUP!$AO$2:$AO$2000,"&gt;="&amp;(TODAY()-365)))</f>
        <v/>
      </c>
      <c r="Z43" s="7" t="str">
        <f ca="1">IF(A43="","",COUNTIFS(OCORRENCIAS!$D$2:$D$2000,A43,OCORRENCIAS!$E$2:$E$2000,"&gt;="&amp;(TODAY()-365)))</f>
        <v/>
      </c>
      <c r="AA43" s="7" t="str">
        <f t="shared" si="4"/>
        <v/>
      </c>
      <c r="AB43" s="7"/>
      <c r="AC43" s="12"/>
      <c r="AD43" s="7"/>
    </row>
    <row r="44" spans="1:30" x14ac:dyDescent="0.25">
      <c r="A44" s="7"/>
      <c r="B44" s="7"/>
      <c r="C44" s="7"/>
      <c r="D44" s="7"/>
      <c r="E44" s="7"/>
      <c r="F44" s="7"/>
      <c r="G44" s="7"/>
      <c r="H44" s="13"/>
      <c r="I44" s="7"/>
      <c r="J44" s="13"/>
      <c r="K44" s="13" t="str">
        <f t="shared" si="0"/>
        <v/>
      </c>
      <c r="L44" s="7"/>
      <c r="M44" s="13"/>
      <c r="N44" s="7"/>
      <c r="O44" s="13"/>
      <c r="P44" s="13"/>
      <c r="Q44" s="7"/>
      <c r="R44" s="7"/>
      <c r="S44" s="7"/>
      <c r="T44" s="7" t="str">
        <f t="shared" ca="1" si="1"/>
        <v/>
      </c>
      <c r="U44" s="7" t="str">
        <f t="shared" ca="1" si="2"/>
        <v/>
      </c>
      <c r="V44" s="7" t="str">
        <f t="shared" ca="1" si="3"/>
        <v/>
      </c>
      <c r="W44" s="7" t="str">
        <f>IF(A44="","",IF(COUNTIFS(CONSULTAS!$C$2:$C$2000,A44,CONSULTAS!$E$2:$E$2000,"GR",CONSULTAS!$S$2:$S$2000,"Sim")&gt;0,"Sim","Não"))</f>
        <v/>
      </c>
      <c r="X44" s="7" t="str">
        <f>IF(A44="","",IF(COUNTIFS(CONSULTAS!$C$2:$C$2000,A44,CONSULTAS!$E$2:$E$2000,"Seguradora",CONSULTAS!$S$2:$S$2000,"Sim")&gt;0,"Sim","Não"))</f>
        <v/>
      </c>
      <c r="Y44" s="7" t="str">
        <f ca="1">IF(A44="","",COUNTIFS(FOLLOWUP!$H$2:$H$2000,A44,FOLLOWUP!$AO$2:$AO$2000,"&gt;="&amp;(TODAY()-365)))</f>
        <v/>
      </c>
      <c r="Z44" s="7" t="str">
        <f ca="1">IF(A44="","",COUNTIFS(OCORRENCIAS!$D$2:$D$2000,A44,OCORRENCIAS!$E$2:$E$2000,"&gt;="&amp;(TODAY()-365)))</f>
        <v/>
      </c>
      <c r="AA44" s="7" t="str">
        <f t="shared" si="4"/>
        <v/>
      </c>
      <c r="AB44" s="7"/>
      <c r="AC44" s="12"/>
      <c r="AD44" s="7"/>
    </row>
    <row r="45" spans="1:30" x14ac:dyDescent="0.25">
      <c r="A45" s="7"/>
      <c r="B45" s="7"/>
      <c r="C45" s="7"/>
      <c r="D45" s="7"/>
      <c r="E45" s="7"/>
      <c r="F45" s="7"/>
      <c r="G45" s="7"/>
      <c r="H45" s="13"/>
      <c r="I45" s="7"/>
      <c r="J45" s="13"/>
      <c r="K45" s="13" t="str">
        <f t="shared" si="0"/>
        <v/>
      </c>
      <c r="L45" s="7"/>
      <c r="M45" s="13"/>
      <c r="N45" s="7"/>
      <c r="O45" s="13"/>
      <c r="P45" s="13"/>
      <c r="Q45" s="7"/>
      <c r="R45" s="7"/>
      <c r="S45" s="7"/>
      <c r="T45" s="7" t="str">
        <f t="shared" ca="1" si="1"/>
        <v/>
      </c>
      <c r="U45" s="7" t="str">
        <f t="shared" ca="1" si="2"/>
        <v/>
      </c>
      <c r="V45" s="7" t="str">
        <f t="shared" ca="1" si="3"/>
        <v/>
      </c>
      <c r="W45" s="7" t="str">
        <f>IF(A45="","",IF(COUNTIFS(CONSULTAS!$C$2:$C$2000,A45,CONSULTAS!$E$2:$E$2000,"GR",CONSULTAS!$S$2:$S$2000,"Sim")&gt;0,"Sim","Não"))</f>
        <v/>
      </c>
      <c r="X45" s="7" t="str">
        <f>IF(A45="","",IF(COUNTIFS(CONSULTAS!$C$2:$C$2000,A45,CONSULTAS!$E$2:$E$2000,"Seguradora",CONSULTAS!$S$2:$S$2000,"Sim")&gt;0,"Sim","Não"))</f>
        <v/>
      </c>
      <c r="Y45" s="7" t="str">
        <f ca="1">IF(A45="","",COUNTIFS(FOLLOWUP!$H$2:$H$2000,A45,FOLLOWUP!$AO$2:$AO$2000,"&gt;="&amp;(TODAY()-365)))</f>
        <v/>
      </c>
      <c r="Z45" s="7" t="str">
        <f ca="1">IF(A45="","",COUNTIFS(OCORRENCIAS!$D$2:$D$2000,A45,OCORRENCIAS!$E$2:$E$2000,"&gt;="&amp;(TODAY()-365)))</f>
        <v/>
      </c>
      <c r="AA45" s="7" t="str">
        <f t="shared" si="4"/>
        <v/>
      </c>
      <c r="AB45" s="7"/>
      <c r="AC45" s="12"/>
      <c r="AD45" s="7"/>
    </row>
    <row r="46" spans="1:30" x14ac:dyDescent="0.25">
      <c r="A46" s="7"/>
      <c r="B46" s="7"/>
      <c r="C46" s="7"/>
      <c r="D46" s="7"/>
      <c r="E46" s="7"/>
      <c r="F46" s="7"/>
      <c r="G46" s="7"/>
      <c r="H46" s="13"/>
      <c r="I46" s="7"/>
      <c r="J46" s="13"/>
      <c r="K46" s="13" t="str">
        <f t="shared" si="0"/>
        <v/>
      </c>
      <c r="L46" s="7"/>
      <c r="M46" s="13"/>
      <c r="N46" s="7"/>
      <c r="O46" s="13"/>
      <c r="P46" s="13"/>
      <c r="Q46" s="7"/>
      <c r="R46" s="7"/>
      <c r="S46" s="7"/>
      <c r="T46" s="7" t="str">
        <f t="shared" ca="1" si="1"/>
        <v/>
      </c>
      <c r="U46" s="7" t="str">
        <f t="shared" ca="1" si="2"/>
        <v/>
      </c>
      <c r="V46" s="7" t="str">
        <f t="shared" ca="1" si="3"/>
        <v/>
      </c>
      <c r="W46" s="7" t="str">
        <f>IF(A46="","",IF(COUNTIFS(CONSULTAS!$C$2:$C$2000,A46,CONSULTAS!$E$2:$E$2000,"GR",CONSULTAS!$S$2:$S$2000,"Sim")&gt;0,"Sim","Não"))</f>
        <v/>
      </c>
      <c r="X46" s="7" t="str">
        <f>IF(A46="","",IF(COUNTIFS(CONSULTAS!$C$2:$C$2000,A46,CONSULTAS!$E$2:$E$2000,"Seguradora",CONSULTAS!$S$2:$S$2000,"Sim")&gt;0,"Sim","Não"))</f>
        <v/>
      </c>
      <c r="Y46" s="7" t="str">
        <f ca="1">IF(A46="","",COUNTIFS(FOLLOWUP!$H$2:$H$2000,A46,FOLLOWUP!$AO$2:$AO$2000,"&gt;="&amp;(TODAY()-365)))</f>
        <v/>
      </c>
      <c r="Z46" s="7" t="str">
        <f ca="1">IF(A46="","",COUNTIFS(OCORRENCIAS!$D$2:$D$2000,A46,OCORRENCIAS!$E$2:$E$2000,"&gt;="&amp;(TODAY()-365)))</f>
        <v/>
      </c>
      <c r="AA46" s="7" t="str">
        <f t="shared" si="4"/>
        <v/>
      </c>
      <c r="AB46" s="7"/>
      <c r="AC46" s="12"/>
      <c r="AD46" s="7"/>
    </row>
    <row r="47" spans="1:30" x14ac:dyDescent="0.25">
      <c r="A47" s="7"/>
      <c r="B47" s="7"/>
      <c r="C47" s="7"/>
      <c r="D47" s="7"/>
      <c r="E47" s="7"/>
      <c r="F47" s="7"/>
      <c r="G47" s="7"/>
      <c r="H47" s="13"/>
      <c r="I47" s="7"/>
      <c r="J47" s="13"/>
      <c r="K47" s="13" t="str">
        <f t="shared" si="0"/>
        <v/>
      </c>
      <c r="L47" s="7"/>
      <c r="M47" s="13"/>
      <c r="N47" s="7"/>
      <c r="O47" s="13"/>
      <c r="P47" s="13"/>
      <c r="Q47" s="7"/>
      <c r="R47" s="7"/>
      <c r="S47" s="7"/>
      <c r="T47" s="7" t="str">
        <f t="shared" ca="1" si="1"/>
        <v/>
      </c>
      <c r="U47" s="7" t="str">
        <f t="shared" ca="1" si="2"/>
        <v/>
      </c>
      <c r="V47" s="7" t="str">
        <f t="shared" ca="1" si="3"/>
        <v/>
      </c>
      <c r="W47" s="7" t="str">
        <f>IF(A47="","",IF(COUNTIFS(CONSULTAS!$C$2:$C$2000,A47,CONSULTAS!$E$2:$E$2000,"GR",CONSULTAS!$S$2:$S$2000,"Sim")&gt;0,"Sim","Não"))</f>
        <v/>
      </c>
      <c r="X47" s="7" t="str">
        <f>IF(A47="","",IF(COUNTIFS(CONSULTAS!$C$2:$C$2000,A47,CONSULTAS!$E$2:$E$2000,"Seguradora",CONSULTAS!$S$2:$S$2000,"Sim")&gt;0,"Sim","Não"))</f>
        <v/>
      </c>
      <c r="Y47" s="7" t="str">
        <f ca="1">IF(A47="","",COUNTIFS(FOLLOWUP!$H$2:$H$2000,A47,FOLLOWUP!$AO$2:$AO$2000,"&gt;="&amp;(TODAY()-365)))</f>
        <v/>
      </c>
      <c r="Z47" s="7" t="str">
        <f ca="1">IF(A47="","",COUNTIFS(OCORRENCIAS!$D$2:$D$2000,A47,OCORRENCIAS!$E$2:$E$2000,"&gt;="&amp;(TODAY()-365)))</f>
        <v/>
      </c>
      <c r="AA47" s="7" t="str">
        <f t="shared" si="4"/>
        <v/>
      </c>
      <c r="AB47" s="7"/>
      <c r="AC47" s="12"/>
      <c r="AD47" s="7"/>
    </row>
    <row r="48" spans="1:30" x14ac:dyDescent="0.25">
      <c r="A48" s="7"/>
      <c r="B48" s="7"/>
      <c r="C48" s="7"/>
      <c r="D48" s="7"/>
      <c r="E48" s="7"/>
      <c r="F48" s="7"/>
      <c r="G48" s="7"/>
      <c r="H48" s="13"/>
      <c r="I48" s="7"/>
      <c r="J48" s="13"/>
      <c r="K48" s="13" t="str">
        <f t="shared" si="0"/>
        <v/>
      </c>
      <c r="L48" s="7"/>
      <c r="M48" s="13"/>
      <c r="N48" s="7"/>
      <c r="O48" s="13"/>
      <c r="P48" s="13"/>
      <c r="Q48" s="7"/>
      <c r="R48" s="7"/>
      <c r="S48" s="7"/>
      <c r="T48" s="7" t="str">
        <f t="shared" ca="1" si="1"/>
        <v/>
      </c>
      <c r="U48" s="7" t="str">
        <f t="shared" ca="1" si="2"/>
        <v/>
      </c>
      <c r="V48" s="7" t="str">
        <f t="shared" ca="1" si="3"/>
        <v/>
      </c>
      <c r="W48" s="7" t="str">
        <f>IF(A48="","",IF(COUNTIFS(CONSULTAS!$C$2:$C$2000,A48,CONSULTAS!$E$2:$E$2000,"GR",CONSULTAS!$S$2:$S$2000,"Sim")&gt;0,"Sim","Não"))</f>
        <v/>
      </c>
      <c r="X48" s="7" t="str">
        <f>IF(A48="","",IF(COUNTIFS(CONSULTAS!$C$2:$C$2000,A48,CONSULTAS!$E$2:$E$2000,"Seguradora",CONSULTAS!$S$2:$S$2000,"Sim")&gt;0,"Sim","Não"))</f>
        <v/>
      </c>
      <c r="Y48" s="7" t="str">
        <f ca="1">IF(A48="","",COUNTIFS(FOLLOWUP!$H$2:$H$2000,A48,FOLLOWUP!$AO$2:$AO$2000,"&gt;="&amp;(TODAY()-365)))</f>
        <v/>
      </c>
      <c r="Z48" s="7" t="str">
        <f ca="1">IF(A48="","",COUNTIFS(OCORRENCIAS!$D$2:$D$2000,A48,OCORRENCIAS!$E$2:$E$2000,"&gt;="&amp;(TODAY()-365)))</f>
        <v/>
      </c>
      <c r="AA48" s="7" t="str">
        <f t="shared" si="4"/>
        <v/>
      </c>
      <c r="AB48" s="7"/>
      <c r="AC48" s="12"/>
      <c r="AD48" s="7"/>
    </row>
    <row r="49" spans="1:30" x14ac:dyDescent="0.25">
      <c r="A49" s="7"/>
      <c r="B49" s="7"/>
      <c r="C49" s="7"/>
      <c r="D49" s="7"/>
      <c r="E49" s="7"/>
      <c r="F49" s="7"/>
      <c r="G49" s="7"/>
      <c r="H49" s="13"/>
      <c r="I49" s="7"/>
      <c r="J49" s="13"/>
      <c r="K49" s="13" t="str">
        <f t="shared" si="0"/>
        <v/>
      </c>
      <c r="L49" s="7"/>
      <c r="M49" s="13"/>
      <c r="N49" s="7"/>
      <c r="O49" s="13"/>
      <c r="P49" s="13"/>
      <c r="Q49" s="7"/>
      <c r="R49" s="7"/>
      <c r="S49" s="7"/>
      <c r="T49" s="7" t="str">
        <f t="shared" ca="1" si="1"/>
        <v/>
      </c>
      <c r="U49" s="7" t="str">
        <f t="shared" ca="1" si="2"/>
        <v/>
      </c>
      <c r="V49" s="7" t="str">
        <f t="shared" ca="1" si="3"/>
        <v/>
      </c>
      <c r="W49" s="7" t="str">
        <f>IF(A49="","",IF(COUNTIFS(CONSULTAS!$C$2:$C$2000,A49,CONSULTAS!$E$2:$E$2000,"GR",CONSULTAS!$S$2:$S$2000,"Sim")&gt;0,"Sim","Não"))</f>
        <v/>
      </c>
      <c r="X49" s="7" t="str">
        <f>IF(A49="","",IF(COUNTIFS(CONSULTAS!$C$2:$C$2000,A49,CONSULTAS!$E$2:$E$2000,"Seguradora",CONSULTAS!$S$2:$S$2000,"Sim")&gt;0,"Sim","Não"))</f>
        <v/>
      </c>
      <c r="Y49" s="7" t="str">
        <f ca="1">IF(A49="","",COUNTIFS(FOLLOWUP!$H$2:$H$2000,A49,FOLLOWUP!$AO$2:$AO$2000,"&gt;="&amp;(TODAY()-365)))</f>
        <v/>
      </c>
      <c r="Z49" s="7" t="str">
        <f ca="1">IF(A49="","",COUNTIFS(OCORRENCIAS!$D$2:$D$2000,A49,OCORRENCIAS!$E$2:$E$2000,"&gt;="&amp;(TODAY()-365)))</f>
        <v/>
      </c>
      <c r="AA49" s="7" t="str">
        <f t="shared" si="4"/>
        <v/>
      </c>
      <c r="AB49" s="7"/>
      <c r="AC49" s="12"/>
      <c r="AD49" s="7"/>
    </row>
    <row r="50" spans="1:30" x14ac:dyDescent="0.25">
      <c r="A50" s="7"/>
      <c r="B50" s="7"/>
      <c r="C50" s="7"/>
      <c r="D50" s="7"/>
      <c r="E50" s="7"/>
      <c r="F50" s="7"/>
      <c r="G50" s="7"/>
      <c r="H50" s="13"/>
      <c r="I50" s="7"/>
      <c r="J50" s="13"/>
      <c r="K50" s="13" t="str">
        <f t="shared" si="0"/>
        <v/>
      </c>
      <c r="L50" s="7"/>
      <c r="M50" s="13"/>
      <c r="N50" s="7"/>
      <c r="O50" s="13"/>
      <c r="P50" s="13"/>
      <c r="Q50" s="7"/>
      <c r="R50" s="7"/>
      <c r="S50" s="7"/>
      <c r="T50" s="7" t="str">
        <f t="shared" ca="1" si="1"/>
        <v/>
      </c>
      <c r="U50" s="7" t="str">
        <f t="shared" ca="1" si="2"/>
        <v/>
      </c>
      <c r="V50" s="7" t="str">
        <f t="shared" ca="1" si="3"/>
        <v/>
      </c>
      <c r="W50" s="7" t="str">
        <f>IF(A50="","",IF(COUNTIFS(CONSULTAS!$C$2:$C$2000,A50,CONSULTAS!$E$2:$E$2000,"GR",CONSULTAS!$S$2:$S$2000,"Sim")&gt;0,"Sim","Não"))</f>
        <v/>
      </c>
      <c r="X50" s="7" t="str">
        <f>IF(A50="","",IF(COUNTIFS(CONSULTAS!$C$2:$C$2000,A50,CONSULTAS!$E$2:$E$2000,"Seguradora",CONSULTAS!$S$2:$S$2000,"Sim")&gt;0,"Sim","Não"))</f>
        <v/>
      </c>
      <c r="Y50" s="7" t="str">
        <f ca="1">IF(A50="","",COUNTIFS(FOLLOWUP!$H$2:$H$2000,A50,FOLLOWUP!$AO$2:$AO$2000,"&gt;="&amp;(TODAY()-365)))</f>
        <v/>
      </c>
      <c r="Z50" s="7" t="str">
        <f ca="1">IF(A50="","",COUNTIFS(OCORRENCIAS!$D$2:$D$2000,A50,OCORRENCIAS!$E$2:$E$2000,"&gt;="&amp;(TODAY()-365)))</f>
        <v/>
      </c>
      <c r="AA50" s="7" t="str">
        <f t="shared" si="4"/>
        <v/>
      </c>
      <c r="AB50" s="7"/>
      <c r="AC50" s="12"/>
      <c r="AD50" s="7"/>
    </row>
    <row r="51" spans="1:30" x14ac:dyDescent="0.25">
      <c r="A51" s="7"/>
      <c r="B51" s="7"/>
      <c r="C51" s="7"/>
      <c r="D51" s="7"/>
      <c r="E51" s="7"/>
      <c r="F51" s="7"/>
      <c r="G51" s="7"/>
      <c r="H51" s="13"/>
      <c r="I51" s="7"/>
      <c r="J51" s="13"/>
      <c r="K51" s="13" t="str">
        <f t="shared" si="0"/>
        <v/>
      </c>
      <c r="L51" s="7"/>
      <c r="M51" s="13"/>
      <c r="N51" s="7"/>
      <c r="O51" s="13"/>
      <c r="P51" s="13"/>
      <c r="Q51" s="7"/>
      <c r="R51" s="7"/>
      <c r="S51" s="7"/>
      <c r="T51" s="7" t="str">
        <f t="shared" ca="1" si="1"/>
        <v/>
      </c>
      <c r="U51" s="7" t="str">
        <f t="shared" ca="1" si="2"/>
        <v/>
      </c>
      <c r="V51" s="7" t="str">
        <f t="shared" ca="1" si="3"/>
        <v/>
      </c>
      <c r="W51" s="7" t="str">
        <f>IF(A51="","",IF(COUNTIFS(CONSULTAS!$C$2:$C$2000,A51,CONSULTAS!$E$2:$E$2000,"GR",CONSULTAS!$S$2:$S$2000,"Sim")&gt;0,"Sim","Não"))</f>
        <v/>
      </c>
      <c r="X51" s="7" t="str">
        <f>IF(A51="","",IF(COUNTIFS(CONSULTAS!$C$2:$C$2000,A51,CONSULTAS!$E$2:$E$2000,"Seguradora",CONSULTAS!$S$2:$S$2000,"Sim")&gt;0,"Sim","Não"))</f>
        <v/>
      </c>
      <c r="Y51" s="7" t="str">
        <f ca="1">IF(A51="","",COUNTIFS(FOLLOWUP!$H$2:$H$2000,A51,FOLLOWUP!$AO$2:$AO$2000,"&gt;="&amp;(TODAY()-365)))</f>
        <v/>
      </c>
      <c r="Z51" s="7" t="str">
        <f ca="1">IF(A51="","",COUNTIFS(OCORRENCIAS!$D$2:$D$2000,A51,OCORRENCIAS!$E$2:$E$2000,"&gt;="&amp;(TODAY()-365)))</f>
        <v/>
      </c>
      <c r="AA51" s="7" t="str">
        <f t="shared" si="4"/>
        <v/>
      </c>
      <c r="AB51" s="7"/>
      <c r="AC51" s="12"/>
      <c r="AD51" s="7"/>
    </row>
    <row r="52" spans="1:30" x14ac:dyDescent="0.25">
      <c r="A52" s="7"/>
      <c r="B52" s="7"/>
      <c r="C52" s="7"/>
      <c r="D52" s="7"/>
      <c r="E52" s="7"/>
      <c r="F52" s="7"/>
      <c r="G52" s="7"/>
      <c r="H52" s="13"/>
      <c r="I52" s="7"/>
      <c r="J52" s="13"/>
      <c r="K52" s="13" t="str">
        <f t="shared" si="0"/>
        <v/>
      </c>
      <c r="L52" s="7"/>
      <c r="M52" s="13"/>
      <c r="N52" s="7"/>
      <c r="O52" s="13"/>
      <c r="P52" s="13"/>
      <c r="Q52" s="7"/>
      <c r="R52" s="7"/>
      <c r="S52" s="7"/>
      <c r="T52" s="7" t="str">
        <f t="shared" ca="1" si="1"/>
        <v/>
      </c>
      <c r="U52" s="7" t="str">
        <f t="shared" ca="1" si="2"/>
        <v/>
      </c>
      <c r="V52" s="7" t="str">
        <f t="shared" ca="1" si="3"/>
        <v/>
      </c>
      <c r="W52" s="7" t="str">
        <f>IF(A52="","",IF(COUNTIFS(CONSULTAS!$C$2:$C$2000,A52,CONSULTAS!$E$2:$E$2000,"GR",CONSULTAS!$S$2:$S$2000,"Sim")&gt;0,"Sim","Não"))</f>
        <v/>
      </c>
      <c r="X52" s="7" t="str">
        <f>IF(A52="","",IF(COUNTIFS(CONSULTAS!$C$2:$C$2000,A52,CONSULTAS!$E$2:$E$2000,"Seguradora",CONSULTAS!$S$2:$S$2000,"Sim")&gt;0,"Sim","Não"))</f>
        <v/>
      </c>
      <c r="Y52" s="7" t="str">
        <f ca="1">IF(A52="","",COUNTIFS(FOLLOWUP!$H$2:$H$2000,A52,FOLLOWUP!$AO$2:$AO$2000,"&gt;="&amp;(TODAY()-365)))</f>
        <v/>
      </c>
      <c r="Z52" s="7" t="str">
        <f ca="1">IF(A52="","",COUNTIFS(OCORRENCIAS!$D$2:$D$2000,A52,OCORRENCIAS!$E$2:$E$2000,"&gt;="&amp;(TODAY()-365)))</f>
        <v/>
      </c>
      <c r="AA52" s="7" t="str">
        <f t="shared" si="4"/>
        <v/>
      </c>
      <c r="AB52" s="7"/>
      <c r="AC52" s="12"/>
      <c r="AD52" s="7"/>
    </row>
    <row r="53" spans="1:30" x14ac:dyDescent="0.25">
      <c r="A53" s="7"/>
      <c r="B53" s="7"/>
      <c r="C53" s="7"/>
      <c r="D53" s="7"/>
      <c r="E53" s="7"/>
      <c r="F53" s="7"/>
      <c r="G53" s="7"/>
      <c r="H53" s="13"/>
      <c r="I53" s="7"/>
      <c r="J53" s="13"/>
      <c r="K53" s="13" t="str">
        <f t="shared" si="0"/>
        <v/>
      </c>
      <c r="L53" s="7"/>
      <c r="M53" s="13"/>
      <c r="N53" s="7"/>
      <c r="O53" s="13"/>
      <c r="P53" s="13"/>
      <c r="Q53" s="7"/>
      <c r="R53" s="7"/>
      <c r="S53" s="7"/>
      <c r="T53" s="7" t="str">
        <f t="shared" ca="1" si="1"/>
        <v/>
      </c>
      <c r="U53" s="7" t="str">
        <f t="shared" ca="1" si="2"/>
        <v/>
      </c>
      <c r="V53" s="7" t="str">
        <f t="shared" ca="1" si="3"/>
        <v/>
      </c>
      <c r="W53" s="7" t="str">
        <f>IF(A53="","",IF(COUNTIFS(CONSULTAS!$C$2:$C$2000,A53,CONSULTAS!$E$2:$E$2000,"GR",CONSULTAS!$S$2:$S$2000,"Sim")&gt;0,"Sim","Não"))</f>
        <v/>
      </c>
      <c r="X53" s="7" t="str">
        <f>IF(A53="","",IF(COUNTIFS(CONSULTAS!$C$2:$C$2000,A53,CONSULTAS!$E$2:$E$2000,"Seguradora",CONSULTAS!$S$2:$S$2000,"Sim")&gt;0,"Sim","Não"))</f>
        <v/>
      </c>
      <c r="Y53" s="7" t="str">
        <f ca="1">IF(A53="","",COUNTIFS(FOLLOWUP!$H$2:$H$2000,A53,FOLLOWUP!$AO$2:$AO$2000,"&gt;="&amp;(TODAY()-365)))</f>
        <v/>
      </c>
      <c r="Z53" s="7" t="str">
        <f ca="1">IF(A53="","",COUNTIFS(OCORRENCIAS!$D$2:$D$2000,A53,OCORRENCIAS!$E$2:$E$2000,"&gt;="&amp;(TODAY()-365)))</f>
        <v/>
      </c>
      <c r="AA53" s="7" t="str">
        <f t="shared" si="4"/>
        <v/>
      </c>
      <c r="AB53" s="7"/>
      <c r="AC53" s="12"/>
      <c r="AD53" s="7"/>
    </row>
    <row r="54" spans="1:30" x14ac:dyDescent="0.25">
      <c r="A54" s="7"/>
      <c r="B54" s="7"/>
      <c r="C54" s="7"/>
      <c r="D54" s="7"/>
      <c r="E54" s="7"/>
      <c r="F54" s="7"/>
      <c r="G54" s="7"/>
      <c r="H54" s="13"/>
      <c r="I54" s="7"/>
      <c r="J54" s="13"/>
      <c r="K54" s="13" t="str">
        <f t="shared" si="0"/>
        <v/>
      </c>
      <c r="L54" s="7"/>
      <c r="M54" s="13"/>
      <c r="N54" s="7"/>
      <c r="O54" s="13"/>
      <c r="P54" s="13"/>
      <c r="Q54" s="7"/>
      <c r="R54" s="7"/>
      <c r="S54" s="7"/>
      <c r="T54" s="7" t="str">
        <f t="shared" ca="1" si="1"/>
        <v/>
      </c>
      <c r="U54" s="7" t="str">
        <f t="shared" ca="1" si="2"/>
        <v/>
      </c>
      <c r="V54" s="7" t="str">
        <f t="shared" ca="1" si="3"/>
        <v/>
      </c>
      <c r="W54" s="7" t="str">
        <f>IF(A54="","",IF(COUNTIFS(CONSULTAS!$C$2:$C$2000,A54,CONSULTAS!$E$2:$E$2000,"GR",CONSULTAS!$S$2:$S$2000,"Sim")&gt;0,"Sim","Não"))</f>
        <v/>
      </c>
      <c r="X54" s="7" t="str">
        <f>IF(A54="","",IF(COUNTIFS(CONSULTAS!$C$2:$C$2000,A54,CONSULTAS!$E$2:$E$2000,"Seguradora",CONSULTAS!$S$2:$S$2000,"Sim")&gt;0,"Sim","Não"))</f>
        <v/>
      </c>
      <c r="Y54" s="7" t="str">
        <f ca="1">IF(A54="","",COUNTIFS(FOLLOWUP!$H$2:$H$2000,A54,FOLLOWUP!$AO$2:$AO$2000,"&gt;="&amp;(TODAY()-365)))</f>
        <v/>
      </c>
      <c r="Z54" s="7" t="str">
        <f ca="1">IF(A54="","",COUNTIFS(OCORRENCIAS!$D$2:$D$2000,A54,OCORRENCIAS!$E$2:$E$2000,"&gt;="&amp;(TODAY()-365)))</f>
        <v/>
      </c>
      <c r="AA54" s="7" t="str">
        <f t="shared" si="4"/>
        <v/>
      </c>
      <c r="AB54" s="7"/>
      <c r="AC54" s="12"/>
      <c r="AD54" s="7"/>
    </row>
    <row r="55" spans="1:30" x14ac:dyDescent="0.25">
      <c r="A55" s="7"/>
      <c r="B55" s="7"/>
      <c r="C55" s="7"/>
      <c r="D55" s="7"/>
      <c r="E55" s="7"/>
      <c r="F55" s="7"/>
      <c r="G55" s="7"/>
      <c r="H55" s="13"/>
      <c r="I55" s="7"/>
      <c r="J55" s="13"/>
      <c r="K55" s="13" t="str">
        <f t="shared" si="0"/>
        <v/>
      </c>
      <c r="L55" s="7"/>
      <c r="M55" s="13"/>
      <c r="N55" s="7"/>
      <c r="O55" s="13"/>
      <c r="P55" s="13"/>
      <c r="Q55" s="7"/>
      <c r="R55" s="7"/>
      <c r="S55" s="7"/>
      <c r="T55" s="7" t="str">
        <f t="shared" ca="1" si="1"/>
        <v/>
      </c>
      <c r="U55" s="7" t="str">
        <f t="shared" ca="1" si="2"/>
        <v/>
      </c>
      <c r="V55" s="7" t="str">
        <f t="shared" ca="1" si="3"/>
        <v/>
      </c>
      <c r="W55" s="7" t="str">
        <f>IF(A55="","",IF(COUNTIFS(CONSULTAS!$C$2:$C$2000,A55,CONSULTAS!$E$2:$E$2000,"GR",CONSULTAS!$S$2:$S$2000,"Sim")&gt;0,"Sim","Não"))</f>
        <v/>
      </c>
      <c r="X55" s="7" t="str">
        <f>IF(A55="","",IF(COUNTIFS(CONSULTAS!$C$2:$C$2000,A55,CONSULTAS!$E$2:$E$2000,"Seguradora",CONSULTAS!$S$2:$S$2000,"Sim")&gt;0,"Sim","Não"))</f>
        <v/>
      </c>
      <c r="Y55" s="7" t="str">
        <f ca="1">IF(A55="","",COUNTIFS(FOLLOWUP!$H$2:$H$2000,A55,FOLLOWUP!$AO$2:$AO$2000,"&gt;="&amp;(TODAY()-365)))</f>
        <v/>
      </c>
      <c r="Z55" s="7" t="str">
        <f ca="1">IF(A55="","",COUNTIFS(OCORRENCIAS!$D$2:$D$2000,A55,OCORRENCIAS!$E$2:$E$2000,"&gt;="&amp;(TODAY()-365)))</f>
        <v/>
      </c>
      <c r="AA55" s="7" t="str">
        <f t="shared" si="4"/>
        <v/>
      </c>
      <c r="AB55" s="7"/>
      <c r="AC55" s="12"/>
      <c r="AD55" s="7"/>
    </row>
    <row r="56" spans="1:30" x14ac:dyDescent="0.25">
      <c r="A56" s="7"/>
      <c r="B56" s="7"/>
      <c r="C56" s="7"/>
      <c r="D56" s="7"/>
      <c r="E56" s="7"/>
      <c r="F56" s="7"/>
      <c r="G56" s="7"/>
      <c r="H56" s="13"/>
      <c r="I56" s="7"/>
      <c r="J56" s="13"/>
      <c r="K56" s="13" t="str">
        <f t="shared" si="0"/>
        <v/>
      </c>
      <c r="L56" s="7"/>
      <c r="M56" s="13"/>
      <c r="N56" s="7"/>
      <c r="O56" s="13"/>
      <c r="P56" s="13"/>
      <c r="Q56" s="7"/>
      <c r="R56" s="7"/>
      <c r="S56" s="7"/>
      <c r="T56" s="7" t="str">
        <f t="shared" ca="1" si="1"/>
        <v/>
      </c>
      <c r="U56" s="7" t="str">
        <f t="shared" ca="1" si="2"/>
        <v/>
      </c>
      <c r="V56" s="7" t="str">
        <f t="shared" ca="1" si="3"/>
        <v/>
      </c>
      <c r="W56" s="7" t="str">
        <f>IF(A56="","",IF(COUNTIFS(CONSULTAS!$C$2:$C$2000,A56,CONSULTAS!$E$2:$E$2000,"GR",CONSULTAS!$S$2:$S$2000,"Sim")&gt;0,"Sim","Não"))</f>
        <v/>
      </c>
      <c r="X56" s="7" t="str">
        <f>IF(A56="","",IF(COUNTIFS(CONSULTAS!$C$2:$C$2000,A56,CONSULTAS!$E$2:$E$2000,"Seguradora",CONSULTAS!$S$2:$S$2000,"Sim")&gt;0,"Sim","Não"))</f>
        <v/>
      </c>
      <c r="Y56" s="7" t="str">
        <f ca="1">IF(A56="","",COUNTIFS(FOLLOWUP!$H$2:$H$2000,A56,FOLLOWUP!$AO$2:$AO$2000,"&gt;="&amp;(TODAY()-365)))</f>
        <v/>
      </c>
      <c r="Z56" s="7" t="str">
        <f ca="1">IF(A56="","",COUNTIFS(OCORRENCIAS!$D$2:$D$2000,A56,OCORRENCIAS!$E$2:$E$2000,"&gt;="&amp;(TODAY()-365)))</f>
        <v/>
      </c>
      <c r="AA56" s="7" t="str">
        <f t="shared" si="4"/>
        <v/>
      </c>
      <c r="AB56" s="7"/>
      <c r="AC56" s="12"/>
      <c r="AD56" s="7"/>
    </row>
    <row r="57" spans="1:30" x14ac:dyDescent="0.25">
      <c r="A57" s="7"/>
      <c r="B57" s="7"/>
      <c r="C57" s="7"/>
      <c r="D57" s="7"/>
      <c r="E57" s="7"/>
      <c r="F57" s="7"/>
      <c r="G57" s="7"/>
      <c r="H57" s="13"/>
      <c r="I57" s="7"/>
      <c r="J57" s="13"/>
      <c r="K57" s="13" t="str">
        <f t="shared" si="0"/>
        <v/>
      </c>
      <c r="L57" s="7"/>
      <c r="M57" s="13"/>
      <c r="N57" s="7"/>
      <c r="O57" s="13"/>
      <c r="P57" s="13"/>
      <c r="Q57" s="7"/>
      <c r="R57" s="7"/>
      <c r="S57" s="7"/>
      <c r="T57" s="7" t="str">
        <f t="shared" ca="1" si="1"/>
        <v/>
      </c>
      <c r="U57" s="7" t="str">
        <f t="shared" ca="1" si="2"/>
        <v/>
      </c>
      <c r="V57" s="7" t="str">
        <f t="shared" ca="1" si="3"/>
        <v/>
      </c>
      <c r="W57" s="7" t="str">
        <f>IF(A57="","",IF(COUNTIFS(CONSULTAS!$C$2:$C$2000,A57,CONSULTAS!$E$2:$E$2000,"GR",CONSULTAS!$S$2:$S$2000,"Sim")&gt;0,"Sim","Não"))</f>
        <v/>
      </c>
      <c r="X57" s="7" t="str">
        <f>IF(A57="","",IF(COUNTIFS(CONSULTAS!$C$2:$C$2000,A57,CONSULTAS!$E$2:$E$2000,"Seguradora",CONSULTAS!$S$2:$S$2000,"Sim")&gt;0,"Sim","Não"))</f>
        <v/>
      </c>
      <c r="Y57" s="7" t="str">
        <f ca="1">IF(A57="","",COUNTIFS(FOLLOWUP!$H$2:$H$2000,A57,FOLLOWUP!$AO$2:$AO$2000,"&gt;="&amp;(TODAY()-365)))</f>
        <v/>
      </c>
      <c r="Z57" s="7" t="str">
        <f ca="1">IF(A57="","",COUNTIFS(OCORRENCIAS!$D$2:$D$2000,A57,OCORRENCIAS!$E$2:$E$2000,"&gt;="&amp;(TODAY()-365)))</f>
        <v/>
      </c>
      <c r="AA57" s="7" t="str">
        <f t="shared" si="4"/>
        <v/>
      </c>
      <c r="AB57" s="7"/>
      <c r="AC57" s="12"/>
      <c r="AD57" s="7"/>
    </row>
    <row r="58" spans="1:30" x14ac:dyDescent="0.25">
      <c r="A58" s="7"/>
      <c r="B58" s="7"/>
      <c r="C58" s="7"/>
      <c r="D58" s="7"/>
      <c r="E58" s="7"/>
      <c r="F58" s="7"/>
      <c r="G58" s="7"/>
      <c r="H58" s="13"/>
      <c r="I58" s="7"/>
      <c r="J58" s="13"/>
      <c r="K58" s="13" t="str">
        <f t="shared" si="0"/>
        <v/>
      </c>
      <c r="L58" s="7"/>
      <c r="M58" s="13"/>
      <c r="N58" s="7"/>
      <c r="O58" s="13"/>
      <c r="P58" s="13"/>
      <c r="Q58" s="7"/>
      <c r="R58" s="7"/>
      <c r="S58" s="7"/>
      <c r="T58" s="7" t="str">
        <f t="shared" ca="1" si="1"/>
        <v/>
      </c>
      <c r="U58" s="7" t="str">
        <f t="shared" ca="1" si="2"/>
        <v/>
      </c>
      <c r="V58" s="7" t="str">
        <f t="shared" ca="1" si="3"/>
        <v/>
      </c>
      <c r="W58" s="7" t="str">
        <f>IF(A58="","",IF(COUNTIFS(CONSULTAS!$C$2:$C$2000,A58,CONSULTAS!$E$2:$E$2000,"GR",CONSULTAS!$S$2:$S$2000,"Sim")&gt;0,"Sim","Não"))</f>
        <v/>
      </c>
      <c r="X58" s="7" t="str">
        <f>IF(A58="","",IF(COUNTIFS(CONSULTAS!$C$2:$C$2000,A58,CONSULTAS!$E$2:$E$2000,"Seguradora",CONSULTAS!$S$2:$S$2000,"Sim")&gt;0,"Sim","Não"))</f>
        <v/>
      </c>
      <c r="Y58" s="7" t="str">
        <f ca="1">IF(A58="","",COUNTIFS(FOLLOWUP!$H$2:$H$2000,A58,FOLLOWUP!$AO$2:$AO$2000,"&gt;="&amp;(TODAY()-365)))</f>
        <v/>
      </c>
      <c r="Z58" s="7" t="str">
        <f ca="1">IF(A58="","",COUNTIFS(OCORRENCIAS!$D$2:$D$2000,A58,OCORRENCIAS!$E$2:$E$2000,"&gt;="&amp;(TODAY()-365)))</f>
        <v/>
      </c>
      <c r="AA58" s="7" t="str">
        <f t="shared" si="4"/>
        <v/>
      </c>
      <c r="AB58" s="7"/>
      <c r="AC58" s="12"/>
      <c r="AD58" s="7"/>
    </row>
    <row r="59" spans="1:30" x14ac:dyDescent="0.25">
      <c r="A59" s="7"/>
      <c r="B59" s="7"/>
      <c r="C59" s="7"/>
      <c r="D59" s="7"/>
      <c r="E59" s="7"/>
      <c r="F59" s="7"/>
      <c r="G59" s="7"/>
      <c r="H59" s="13"/>
      <c r="I59" s="7"/>
      <c r="J59" s="13"/>
      <c r="K59" s="13" t="str">
        <f t="shared" si="0"/>
        <v/>
      </c>
      <c r="L59" s="7"/>
      <c r="M59" s="13"/>
      <c r="N59" s="7"/>
      <c r="O59" s="13"/>
      <c r="P59" s="13"/>
      <c r="Q59" s="7"/>
      <c r="R59" s="7"/>
      <c r="S59" s="7"/>
      <c r="T59" s="7" t="str">
        <f t="shared" ca="1" si="1"/>
        <v/>
      </c>
      <c r="U59" s="7" t="str">
        <f t="shared" ca="1" si="2"/>
        <v/>
      </c>
      <c r="V59" s="7" t="str">
        <f t="shared" ca="1" si="3"/>
        <v/>
      </c>
      <c r="W59" s="7" t="str">
        <f>IF(A59="","",IF(COUNTIFS(CONSULTAS!$C$2:$C$2000,A59,CONSULTAS!$E$2:$E$2000,"GR",CONSULTAS!$S$2:$S$2000,"Sim")&gt;0,"Sim","Não"))</f>
        <v/>
      </c>
      <c r="X59" s="7" t="str">
        <f>IF(A59="","",IF(COUNTIFS(CONSULTAS!$C$2:$C$2000,A59,CONSULTAS!$E$2:$E$2000,"Seguradora",CONSULTAS!$S$2:$S$2000,"Sim")&gt;0,"Sim","Não"))</f>
        <v/>
      </c>
      <c r="Y59" s="7" t="str">
        <f ca="1">IF(A59="","",COUNTIFS(FOLLOWUP!$H$2:$H$2000,A59,FOLLOWUP!$AO$2:$AO$2000,"&gt;="&amp;(TODAY()-365)))</f>
        <v/>
      </c>
      <c r="Z59" s="7" t="str">
        <f ca="1">IF(A59="","",COUNTIFS(OCORRENCIAS!$D$2:$D$2000,A59,OCORRENCIAS!$E$2:$E$2000,"&gt;="&amp;(TODAY()-365)))</f>
        <v/>
      </c>
      <c r="AA59" s="7" t="str">
        <f t="shared" si="4"/>
        <v/>
      </c>
      <c r="AB59" s="7"/>
      <c r="AC59" s="12"/>
      <c r="AD59" s="7"/>
    </row>
    <row r="60" spans="1:30" x14ac:dyDescent="0.25">
      <c r="A60" s="7"/>
      <c r="B60" s="7"/>
      <c r="C60" s="7"/>
      <c r="D60" s="7"/>
      <c r="E60" s="7"/>
      <c r="F60" s="7"/>
      <c r="G60" s="7"/>
      <c r="H60" s="13"/>
      <c r="I60" s="7"/>
      <c r="J60" s="13"/>
      <c r="K60" s="13" t="str">
        <f t="shared" si="0"/>
        <v/>
      </c>
      <c r="L60" s="7"/>
      <c r="M60" s="13"/>
      <c r="N60" s="7"/>
      <c r="O60" s="13"/>
      <c r="P60" s="13"/>
      <c r="Q60" s="7"/>
      <c r="R60" s="7"/>
      <c r="S60" s="7"/>
      <c r="T60" s="7" t="str">
        <f t="shared" ca="1" si="1"/>
        <v/>
      </c>
      <c r="U60" s="7" t="str">
        <f t="shared" ca="1" si="2"/>
        <v/>
      </c>
      <c r="V60" s="7" t="str">
        <f t="shared" ca="1" si="3"/>
        <v/>
      </c>
      <c r="W60" s="7" t="str">
        <f>IF(A60="","",IF(COUNTIFS(CONSULTAS!$C$2:$C$2000,A60,CONSULTAS!$E$2:$E$2000,"GR",CONSULTAS!$S$2:$S$2000,"Sim")&gt;0,"Sim","Não"))</f>
        <v/>
      </c>
      <c r="X60" s="7" t="str">
        <f>IF(A60="","",IF(COUNTIFS(CONSULTAS!$C$2:$C$2000,A60,CONSULTAS!$E$2:$E$2000,"Seguradora",CONSULTAS!$S$2:$S$2000,"Sim")&gt;0,"Sim","Não"))</f>
        <v/>
      </c>
      <c r="Y60" s="7" t="str">
        <f ca="1">IF(A60="","",COUNTIFS(FOLLOWUP!$H$2:$H$2000,A60,FOLLOWUP!$AO$2:$AO$2000,"&gt;="&amp;(TODAY()-365)))</f>
        <v/>
      </c>
      <c r="Z60" s="7" t="str">
        <f ca="1">IF(A60="","",COUNTIFS(OCORRENCIAS!$D$2:$D$2000,A60,OCORRENCIAS!$E$2:$E$2000,"&gt;="&amp;(TODAY()-365)))</f>
        <v/>
      </c>
      <c r="AA60" s="7" t="str">
        <f t="shared" si="4"/>
        <v/>
      </c>
      <c r="AB60" s="7"/>
      <c r="AC60" s="12"/>
      <c r="AD60" s="7"/>
    </row>
    <row r="61" spans="1:30" x14ac:dyDescent="0.25">
      <c r="A61" s="7"/>
      <c r="B61" s="7"/>
      <c r="C61" s="7"/>
      <c r="D61" s="7"/>
      <c r="E61" s="7"/>
      <c r="F61" s="7"/>
      <c r="G61" s="7"/>
      <c r="H61" s="13"/>
      <c r="I61" s="7"/>
      <c r="J61" s="13"/>
      <c r="K61" s="13" t="str">
        <f t="shared" si="0"/>
        <v/>
      </c>
      <c r="L61" s="7"/>
      <c r="M61" s="13"/>
      <c r="N61" s="7"/>
      <c r="O61" s="13"/>
      <c r="P61" s="13"/>
      <c r="Q61" s="7"/>
      <c r="R61" s="7"/>
      <c r="S61" s="7"/>
      <c r="T61" s="7" t="str">
        <f t="shared" ca="1" si="1"/>
        <v/>
      </c>
      <c r="U61" s="7" t="str">
        <f t="shared" ca="1" si="2"/>
        <v/>
      </c>
      <c r="V61" s="7" t="str">
        <f t="shared" ca="1" si="3"/>
        <v/>
      </c>
      <c r="W61" s="7" t="str">
        <f>IF(A61="","",IF(COUNTIFS(CONSULTAS!$C$2:$C$2000,A61,CONSULTAS!$E$2:$E$2000,"GR",CONSULTAS!$S$2:$S$2000,"Sim")&gt;0,"Sim","Não"))</f>
        <v/>
      </c>
      <c r="X61" s="7" t="str">
        <f>IF(A61="","",IF(COUNTIFS(CONSULTAS!$C$2:$C$2000,A61,CONSULTAS!$E$2:$E$2000,"Seguradora",CONSULTAS!$S$2:$S$2000,"Sim")&gt;0,"Sim","Não"))</f>
        <v/>
      </c>
      <c r="Y61" s="7" t="str">
        <f ca="1">IF(A61="","",COUNTIFS(FOLLOWUP!$H$2:$H$2000,A61,FOLLOWUP!$AO$2:$AO$2000,"&gt;="&amp;(TODAY()-365)))</f>
        <v/>
      </c>
      <c r="Z61" s="7" t="str">
        <f ca="1">IF(A61="","",COUNTIFS(OCORRENCIAS!$D$2:$D$2000,A61,OCORRENCIAS!$E$2:$E$2000,"&gt;="&amp;(TODAY()-365)))</f>
        <v/>
      </c>
      <c r="AA61" s="7" t="str">
        <f t="shared" si="4"/>
        <v/>
      </c>
      <c r="AB61" s="7"/>
      <c r="AC61" s="12"/>
      <c r="AD61" s="7"/>
    </row>
    <row r="62" spans="1:30" x14ac:dyDescent="0.25">
      <c r="A62" s="7"/>
      <c r="B62" s="7"/>
      <c r="C62" s="7"/>
      <c r="D62" s="7"/>
      <c r="E62" s="7"/>
      <c r="F62" s="7"/>
      <c r="G62" s="7"/>
      <c r="H62" s="13"/>
      <c r="I62" s="7"/>
      <c r="J62" s="13"/>
      <c r="K62" s="13" t="str">
        <f t="shared" si="0"/>
        <v/>
      </c>
      <c r="L62" s="7"/>
      <c r="M62" s="13"/>
      <c r="N62" s="7"/>
      <c r="O62" s="13"/>
      <c r="P62" s="13"/>
      <c r="Q62" s="7"/>
      <c r="R62" s="7"/>
      <c r="S62" s="7"/>
      <c r="T62" s="7" t="str">
        <f t="shared" ca="1" si="1"/>
        <v/>
      </c>
      <c r="U62" s="7" t="str">
        <f t="shared" ca="1" si="2"/>
        <v/>
      </c>
      <c r="V62" s="7" t="str">
        <f t="shared" ca="1" si="3"/>
        <v/>
      </c>
      <c r="W62" s="7" t="str">
        <f>IF(A62="","",IF(COUNTIFS(CONSULTAS!$C$2:$C$2000,A62,CONSULTAS!$E$2:$E$2000,"GR",CONSULTAS!$S$2:$S$2000,"Sim")&gt;0,"Sim","Não"))</f>
        <v/>
      </c>
      <c r="X62" s="7" t="str">
        <f>IF(A62="","",IF(COUNTIFS(CONSULTAS!$C$2:$C$2000,A62,CONSULTAS!$E$2:$E$2000,"Seguradora",CONSULTAS!$S$2:$S$2000,"Sim")&gt;0,"Sim","Não"))</f>
        <v/>
      </c>
      <c r="Y62" s="7" t="str">
        <f ca="1">IF(A62="","",COUNTIFS(FOLLOWUP!$H$2:$H$2000,A62,FOLLOWUP!$AO$2:$AO$2000,"&gt;="&amp;(TODAY()-365)))</f>
        <v/>
      </c>
      <c r="Z62" s="7" t="str">
        <f ca="1">IF(A62="","",COUNTIFS(OCORRENCIAS!$D$2:$D$2000,A62,OCORRENCIAS!$E$2:$E$2000,"&gt;="&amp;(TODAY()-365)))</f>
        <v/>
      </c>
      <c r="AA62" s="7" t="str">
        <f t="shared" si="4"/>
        <v/>
      </c>
      <c r="AB62" s="7"/>
      <c r="AC62" s="12"/>
      <c r="AD62" s="7"/>
    </row>
    <row r="63" spans="1:30" x14ac:dyDescent="0.25">
      <c r="A63" s="7"/>
      <c r="B63" s="7"/>
      <c r="C63" s="7"/>
      <c r="D63" s="7"/>
      <c r="E63" s="7"/>
      <c r="F63" s="7"/>
      <c r="G63" s="7"/>
      <c r="H63" s="13"/>
      <c r="I63" s="7"/>
      <c r="J63" s="13"/>
      <c r="K63" s="13" t="str">
        <f t="shared" si="0"/>
        <v/>
      </c>
      <c r="L63" s="7"/>
      <c r="M63" s="13"/>
      <c r="N63" s="7"/>
      <c r="O63" s="13"/>
      <c r="P63" s="13"/>
      <c r="Q63" s="7"/>
      <c r="R63" s="7"/>
      <c r="S63" s="7"/>
      <c r="T63" s="7" t="str">
        <f t="shared" ca="1" si="1"/>
        <v/>
      </c>
      <c r="U63" s="7" t="str">
        <f t="shared" ca="1" si="2"/>
        <v/>
      </c>
      <c r="V63" s="7" t="str">
        <f t="shared" ca="1" si="3"/>
        <v/>
      </c>
      <c r="W63" s="7" t="str">
        <f>IF(A63="","",IF(COUNTIFS(CONSULTAS!$C$2:$C$2000,A63,CONSULTAS!$E$2:$E$2000,"GR",CONSULTAS!$S$2:$S$2000,"Sim")&gt;0,"Sim","Não"))</f>
        <v/>
      </c>
      <c r="X63" s="7" t="str">
        <f>IF(A63="","",IF(COUNTIFS(CONSULTAS!$C$2:$C$2000,A63,CONSULTAS!$E$2:$E$2000,"Seguradora",CONSULTAS!$S$2:$S$2000,"Sim")&gt;0,"Sim","Não"))</f>
        <v/>
      </c>
      <c r="Y63" s="7" t="str">
        <f ca="1">IF(A63="","",COUNTIFS(FOLLOWUP!$H$2:$H$2000,A63,FOLLOWUP!$AO$2:$AO$2000,"&gt;="&amp;(TODAY()-365)))</f>
        <v/>
      </c>
      <c r="Z63" s="7" t="str">
        <f ca="1">IF(A63="","",COUNTIFS(OCORRENCIAS!$D$2:$D$2000,A63,OCORRENCIAS!$E$2:$E$2000,"&gt;="&amp;(TODAY()-365)))</f>
        <v/>
      </c>
      <c r="AA63" s="7" t="str">
        <f t="shared" si="4"/>
        <v/>
      </c>
      <c r="AB63" s="7"/>
      <c r="AC63" s="12"/>
      <c r="AD63" s="7"/>
    </row>
    <row r="64" spans="1:30" x14ac:dyDescent="0.25">
      <c r="A64" s="7"/>
      <c r="B64" s="7"/>
      <c r="C64" s="7"/>
      <c r="D64" s="7"/>
      <c r="E64" s="7"/>
      <c r="F64" s="7"/>
      <c r="G64" s="7"/>
      <c r="H64" s="13"/>
      <c r="I64" s="7"/>
      <c r="J64" s="13"/>
      <c r="K64" s="13" t="str">
        <f t="shared" si="0"/>
        <v/>
      </c>
      <c r="L64" s="7"/>
      <c r="M64" s="13"/>
      <c r="N64" s="7"/>
      <c r="O64" s="13"/>
      <c r="P64" s="13"/>
      <c r="Q64" s="7"/>
      <c r="R64" s="7"/>
      <c r="S64" s="7"/>
      <c r="T64" s="7" t="str">
        <f t="shared" ca="1" si="1"/>
        <v/>
      </c>
      <c r="U64" s="7" t="str">
        <f t="shared" ca="1" si="2"/>
        <v/>
      </c>
      <c r="V64" s="7" t="str">
        <f t="shared" ca="1" si="3"/>
        <v/>
      </c>
      <c r="W64" s="7" t="str">
        <f>IF(A64="","",IF(COUNTIFS(CONSULTAS!$C$2:$C$2000,A64,CONSULTAS!$E$2:$E$2000,"GR",CONSULTAS!$S$2:$S$2000,"Sim")&gt;0,"Sim","Não"))</f>
        <v/>
      </c>
      <c r="X64" s="7" t="str">
        <f>IF(A64="","",IF(COUNTIFS(CONSULTAS!$C$2:$C$2000,A64,CONSULTAS!$E$2:$E$2000,"Seguradora",CONSULTAS!$S$2:$S$2000,"Sim")&gt;0,"Sim","Não"))</f>
        <v/>
      </c>
      <c r="Y64" s="7" t="str">
        <f ca="1">IF(A64="","",COUNTIFS(FOLLOWUP!$H$2:$H$2000,A64,FOLLOWUP!$AO$2:$AO$2000,"&gt;="&amp;(TODAY()-365)))</f>
        <v/>
      </c>
      <c r="Z64" s="7" t="str">
        <f ca="1">IF(A64="","",COUNTIFS(OCORRENCIAS!$D$2:$D$2000,A64,OCORRENCIAS!$E$2:$E$2000,"&gt;="&amp;(TODAY()-365)))</f>
        <v/>
      </c>
      <c r="AA64" s="7" t="str">
        <f t="shared" si="4"/>
        <v/>
      </c>
      <c r="AB64" s="7"/>
      <c r="AC64" s="12"/>
      <c r="AD64" s="7"/>
    </row>
    <row r="65" spans="1:30" x14ac:dyDescent="0.25">
      <c r="A65" s="7"/>
      <c r="B65" s="7"/>
      <c r="C65" s="7"/>
      <c r="D65" s="7"/>
      <c r="E65" s="7"/>
      <c r="F65" s="7"/>
      <c r="G65" s="7"/>
      <c r="H65" s="13"/>
      <c r="I65" s="7"/>
      <c r="J65" s="13"/>
      <c r="K65" s="13" t="str">
        <f t="shared" si="0"/>
        <v/>
      </c>
      <c r="L65" s="7"/>
      <c r="M65" s="13"/>
      <c r="N65" s="7"/>
      <c r="O65" s="13"/>
      <c r="P65" s="13"/>
      <c r="Q65" s="7"/>
      <c r="R65" s="7"/>
      <c r="S65" s="7"/>
      <c r="T65" s="7" t="str">
        <f t="shared" ca="1" si="1"/>
        <v/>
      </c>
      <c r="U65" s="7" t="str">
        <f t="shared" ca="1" si="2"/>
        <v/>
      </c>
      <c r="V65" s="7" t="str">
        <f t="shared" ca="1" si="3"/>
        <v/>
      </c>
      <c r="W65" s="7" t="str">
        <f>IF(A65="","",IF(COUNTIFS(CONSULTAS!$C$2:$C$2000,A65,CONSULTAS!$E$2:$E$2000,"GR",CONSULTAS!$S$2:$S$2000,"Sim")&gt;0,"Sim","Não"))</f>
        <v/>
      </c>
      <c r="X65" s="7" t="str">
        <f>IF(A65="","",IF(COUNTIFS(CONSULTAS!$C$2:$C$2000,A65,CONSULTAS!$E$2:$E$2000,"Seguradora",CONSULTAS!$S$2:$S$2000,"Sim")&gt;0,"Sim","Não"))</f>
        <v/>
      </c>
      <c r="Y65" s="7" t="str">
        <f ca="1">IF(A65="","",COUNTIFS(FOLLOWUP!$H$2:$H$2000,A65,FOLLOWUP!$AO$2:$AO$2000,"&gt;="&amp;(TODAY()-365)))</f>
        <v/>
      </c>
      <c r="Z65" s="7" t="str">
        <f ca="1">IF(A65="","",COUNTIFS(OCORRENCIAS!$D$2:$D$2000,A65,OCORRENCIAS!$E$2:$E$2000,"&gt;="&amp;(TODAY()-365)))</f>
        <v/>
      </c>
      <c r="AA65" s="7" t="str">
        <f t="shared" si="4"/>
        <v/>
      </c>
      <c r="AB65" s="7"/>
      <c r="AC65" s="12"/>
      <c r="AD65" s="7"/>
    </row>
    <row r="66" spans="1:30" x14ac:dyDescent="0.25">
      <c r="A66" s="7"/>
      <c r="B66" s="7"/>
      <c r="C66" s="7"/>
      <c r="D66" s="7"/>
      <c r="E66" s="7"/>
      <c r="F66" s="7"/>
      <c r="G66" s="7"/>
      <c r="H66" s="13"/>
      <c r="I66" s="7"/>
      <c r="J66" s="13"/>
      <c r="K66" s="13" t="str">
        <f t="shared" ref="K66:K129" si="5">IF(J66="","",DATE(YEAR(J66),MONTH(J66),DAY(J66)+900))</f>
        <v/>
      </c>
      <c r="L66" s="7"/>
      <c r="M66" s="13"/>
      <c r="N66" s="7"/>
      <c r="O66" s="13"/>
      <c r="P66" s="13"/>
      <c r="Q66" s="7"/>
      <c r="R66" s="7"/>
      <c r="S66" s="7"/>
      <c r="T66" s="7" t="str">
        <f t="shared" ref="T66:T129" ca="1" si="6">IF(H66="","",H66-TODAY())</f>
        <v/>
      </c>
      <c r="U66" s="7" t="str">
        <f t="shared" ref="U66:U129" ca="1" si="7">IF(K66="","",K66-TODAY())</f>
        <v/>
      </c>
      <c r="V66" s="7" t="str">
        <f t="shared" ref="V66:V129" ca="1" si="8">IF(O66="","",O66-TODAY())</f>
        <v/>
      </c>
      <c r="W66" s="7" t="str">
        <f>IF(A66="","",IF(COUNTIFS(CONSULTAS!$C$2:$C$2000,A66,CONSULTAS!$E$2:$E$2000,"GR",CONSULTAS!$S$2:$S$2000,"Sim")&gt;0,"Sim","Não"))</f>
        <v/>
      </c>
      <c r="X66" s="7" t="str">
        <f>IF(A66="","",IF(COUNTIFS(CONSULTAS!$C$2:$C$2000,A66,CONSULTAS!$E$2:$E$2000,"Seguradora",CONSULTAS!$S$2:$S$2000,"Sim")&gt;0,"Sim","Não"))</f>
        <v/>
      </c>
      <c r="Y66" s="7" t="str">
        <f ca="1">IF(A66="","",COUNTIFS(FOLLOWUP!$H$2:$H$2000,A66,FOLLOWUP!$AO$2:$AO$2000,"&gt;="&amp;(TODAY()-365)))</f>
        <v/>
      </c>
      <c r="Z66" s="7" t="str">
        <f ca="1">IF(A66="","",COUNTIFS(OCORRENCIAS!$D$2:$D$2000,A66,OCORRENCIAS!$E$2:$E$2000,"&gt;="&amp;(TODAY()-365)))</f>
        <v/>
      </c>
      <c r="AA66" s="7" t="str">
        <f t="shared" ref="AA66:AA129" si="9">IF(A66="","",IF(OR(H66="",T66&lt;0,AND(K66&lt;&gt;"",U66&lt;0),I66&lt;&gt;"Sim",W66="Não",X66="Não",AND(O66&lt;&gt;"",V66&lt;0)),"Inapto",IF(OR(T66&lt;=P_AVISO_VENC,AND(U66&lt;&gt;"",U66&lt;=P_AVISO_VENC),AND(V66&lt;&gt;"",V66&lt;=P_AVISO_VENC)),"Atenção","Apto")))</f>
        <v/>
      </c>
      <c r="AB66" s="7"/>
      <c r="AC66" s="12"/>
      <c r="AD66" s="7"/>
    </row>
    <row r="67" spans="1:30" x14ac:dyDescent="0.25">
      <c r="A67" s="7"/>
      <c r="B67" s="7"/>
      <c r="C67" s="7"/>
      <c r="D67" s="7"/>
      <c r="E67" s="7"/>
      <c r="F67" s="7"/>
      <c r="G67" s="7"/>
      <c r="H67" s="13"/>
      <c r="I67" s="7"/>
      <c r="J67" s="13"/>
      <c r="K67" s="13" t="str">
        <f t="shared" si="5"/>
        <v/>
      </c>
      <c r="L67" s="7"/>
      <c r="M67" s="13"/>
      <c r="N67" s="7"/>
      <c r="O67" s="13"/>
      <c r="P67" s="13"/>
      <c r="Q67" s="7"/>
      <c r="R67" s="7"/>
      <c r="S67" s="7"/>
      <c r="T67" s="7" t="str">
        <f t="shared" ca="1" si="6"/>
        <v/>
      </c>
      <c r="U67" s="7" t="str">
        <f t="shared" ca="1" si="7"/>
        <v/>
      </c>
      <c r="V67" s="7" t="str">
        <f t="shared" ca="1" si="8"/>
        <v/>
      </c>
      <c r="W67" s="7" t="str">
        <f>IF(A67="","",IF(COUNTIFS(CONSULTAS!$C$2:$C$2000,A67,CONSULTAS!$E$2:$E$2000,"GR",CONSULTAS!$S$2:$S$2000,"Sim")&gt;0,"Sim","Não"))</f>
        <v/>
      </c>
      <c r="X67" s="7" t="str">
        <f>IF(A67="","",IF(COUNTIFS(CONSULTAS!$C$2:$C$2000,A67,CONSULTAS!$E$2:$E$2000,"Seguradora",CONSULTAS!$S$2:$S$2000,"Sim")&gt;0,"Sim","Não"))</f>
        <v/>
      </c>
      <c r="Y67" s="7" t="str">
        <f ca="1">IF(A67="","",COUNTIFS(FOLLOWUP!$H$2:$H$2000,A67,FOLLOWUP!$AO$2:$AO$2000,"&gt;="&amp;(TODAY()-365)))</f>
        <v/>
      </c>
      <c r="Z67" s="7" t="str">
        <f ca="1">IF(A67="","",COUNTIFS(OCORRENCIAS!$D$2:$D$2000,A67,OCORRENCIAS!$E$2:$E$2000,"&gt;="&amp;(TODAY()-365)))</f>
        <v/>
      </c>
      <c r="AA67" s="7" t="str">
        <f t="shared" si="9"/>
        <v/>
      </c>
      <c r="AB67" s="7"/>
      <c r="AC67" s="12"/>
      <c r="AD67" s="7"/>
    </row>
    <row r="68" spans="1:30" x14ac:dyDescent="0.25">
      <c r="A68" s="7"/>
      <c r="B68" s="7"/>
      <c r="C68" s="7"/>
      <c r="D68" s="7"/>
      <c r="E68" s="7"/>
      <c r="F68" s="7"/>
      <c r="G68" s="7"/>
      <c r="H68" s="13"/>
      <c r="I68" s="7"/>
      <c r="J68" s="13"/>
      <c r="K68" s="13" t="str">
        <f t="shared" si="5"/>
        <v/>
      </c>
      <c r="L68" s="7"/>
      <c r="M68" s="13"/>
      <c r="N68" s="7"/>
      <c r="O68" s="13"/>
      <c r="P68" s="13"/>
      <c r="Q68" s="7"/>
      <c r="R68" s="7"/>
      <c r="S68" s="7"/>
      <c r="T68" s="7" t="str">
        <f t="shared" ca="1" si="6"/>
        <v/>
      </c>
      <c r="U68" s="7" t="str">
        <f t="shared" ca="1" si="7"/>
        <v/>
      </c>
      <c r="V68" s="7" t="str">
        <f t="shared" ca="1" si="8"/>
        <v/>
      </c>
      <c r="W68" s="7" t="str">
        <f>IF(A68="","",IF(COUNTIFS(CONSULTAS!$C$2:$C$2000,A68,CONSULTAS!$E$2:$E$2000,"GR",CONSULTAS!$S$2:$S$2000,"Sim")&gt;0,"Sim","Não"))</f>
        <v/>
      </c>
      <c r="X68" s="7" t="str">
        <f>IF(A68="","",IF(COUNTIFS(CONSULTAS!$C$2:$C$2000,A68,CONSULTAS!$E$2:$E$2000,"Seguradora",CONSULTAS!$S$2:$S$2000,"Sim")&gt;0,"Sim","Não"))</f>
        <v/>
      </c>
      <c r="Y68" s="7" t="str">
        <f ca="1">IF(A68="","",COUNTIFS(FOLLOWUP!$H$2:$H$2000,A68,FOLLOWUP!$AO$2:$AO$2000,"&gt;="&amp;(TODAY()-365)))</f>
        <v/>
      </c>
      <c r="Z68" s="7" t="str">
        <f ca="1">IF(A68="","",COUNTIFS(OCORRENCIAS!$D$2:$D$2000,A68,OCORRENCIAS!$E$2:$E$2000,"&gt;="&amp;(TODAY()-365)))</f>
        <v/>
      </c>
      <c r="AA68" s="7" t="str">
        <f t="shared" si="9"/>
        <v/>
      </c>
      <c r="AB68" s="7"/>
      <c r="AC68" s="12"/>
      <c r="AD68" s="7"/>
    </row>
    <row r="69" spans="1:30" x14ac:dyDescent="0.25">
      <c r="A69" s="7"/>
      <c r="B69" s="7"/>
      <c r="C69" s="7"/>
      <c r="D69" s="7"/>
      <c r="E69" s="7"/>
      <c r="F69" s="7"/>
      <c r="G69" s="7"/>
      <c r="H69" s="13"/>
      <c r="I69" s="7"/>
      <c r="J69" s="13"/>
      <c r="K69" s="13" t="str">
        <f t="shared" si="5"/>
        <v/>
      </c>
      <c r="L69" s="7"/>
      <c r="M69" s="13"/>
      <c r="N69" s="7"/>
      <c r="O69" s="13"/>
      <c r="P69" s="13"/>
      <c r="Q69" s="7"/>
      <c r="R69" s="7"/>
      <c r="S69" s="7"/>
      <c r="T69" s="7" t="str">
        <f t="shared" ca="1" si="6"/>
        <v/>
      </c>
      <c r="U69" s="7" t="str">
        <f t="shared" ca="1" si="7"/>
        <v/>
      </c>
      <c r="V69" s="7" t="str">
        <f t="shared" ca="1" si="8"/>
        <v/>
      </c>
      <c r="W69" s="7" t="str">
        <f>IF(A69="","",IF(COUNTIFS(CONSULTAS!$C$2:$C$2000,A69,CONSULTAS!$E$2:$E$2000,"GR",CONSULTAS!$S$2:$S$2000,"Sim")&gt;0,"Sim","Não"))</f>
        <v/>
      </c>
      <c r="X69" s="7" t="str">
        <f>IF(A69="","",IF(COUNTIFS(CONSULTAS!$C$2:$C$2000,A69,CONSULTAS!$E$2:$E$2000,"Seguradora",CONSULTAS!$S$2:$S$2000,"Sim")&gt;0,"Sim","Não"))</f>
        <v/>
      </c>
      <c r="Y69" s="7" t="str">
        <f ca="1">IF(A69="","",COUNTIFS(FOLLOWUP!$H$2:$H$2000,A69,FOLLOWUP!$AO$2:$AO$2000,"&gt;="&amp;(TODAY()-365)))</f>
        <v/>
      </c>
      <c r="Z69" s="7" t="str">
        <f ca="1">IF(A69="","",COUNTIFS(OCORRENCIAS!$D$2:$D$2000,A69,OCORRENCIAS!$E$2:$E$2000,"&gt;="&amp;(TODAY()-365)))</f>
        <v/>
      </c>
      <c r="AA69" s="7" t="str">
        <f t="shared" si="9"/>
        <v/>
      </c>
      <c r="AB69" s="7"/>
      <c r="AC69" s="12"/>
      <c r="AD69" s="7"/>
    </row>
    <row r="70" spans="1:30" x14ac:dyDescent="0.25">
      <c r="A70" s="7"/>
      <c r="B70" s="7"/>
      <c r="C70" s="7"/>
      <c r="D70" s="7"/>
      <c r="E70" s="7"/>
      <c r="F70" s="7"/>
      <c r="G70" s="7"/>
      <c r="H70" s="13"/>
      <c r="I70" s="7"/>
      <c r="J70" s="13"/>
      <c r="K70" s="13" t="str">
        <f t="shared" si="5"/>
        <v/>
      </c>
      <c r="L70" s="7"/>
      <c r="M70" s="13"/>
      <c r="N70" s="7"/>
      <c r="O70" s="13"/>
      <c r="P70" s="13"/>
      <c r="Q70" s="7"/>
      <c r="R70" s="7"/>
      <c r="S70" s="7"/>
      <c r="T70" s="7" t="str">
        <f t="shared" ca="1" si="6"/>
        <v/>
      </c>
      <c r="U70" s="7" t="str">
        <f t="shared" ca="1" si="7"/>
        <v/>
      </c>
      <c r="V70" s="7" t="str">
        <f t="shared" ca="1" si="8"/>
        <v/>
      </c>
      <c r="W70" s="7" t="str">
        <f>IF(A70="","",IF(COUNTIFS(CONSULTAS!$C$2:$C$2000,A70,CONSULTAS!$E$2:$E$2000,"GR",CONSULTAS!$S$2:$S$2000,"Sim")&gt;0,"Sim","Não"))</f>
        <v/>
      </c>
      <c r="X70" s="7" t="str">
        <f>IF(A70="","",IF(COUNTIFS(CONSULTAS!$C$2:$C$2000,A70,CONSULTAS!$E$2:$E$2000,"Seguradora",CONSULTAS!$S$2:$S$2000,"Sim")&gt;0,"Sim","Não"))</f>
        <v/>
      </c>
      <c r="Y70" s="7" t="str">
        <f ca="1">IF(A70="","",COUNTIFS(FOLLOWUP!$H$2:$H$2000,A70,FOLLOWUP!$AO$2:$AO$2000,"&gt;="&amp;(TODAY()-365)))</f>
        <v/>
      </c>
      <c r="Z70" s="7" t="str">
        <f ca="1">IF(A70="","",COUNTIFS(OCORRENCIAS!$D$2:$D$2000,A70,OCORRENCIAS!$E$2:$E$2000,"&gt;="&amp;(TODAY()-365)))</f>
        <v/>
      </c>
      <c r="AA70" s="7" t="str">
        <f t="shared" si="9"/>
        <v/>
      </c>
      <c r="AB70" s="7"/>
      <c r="AC70" s="12"/>
      <c r="AD70" s="7"/>
    </row>
    <row r="71" spans="1:30" x14ac:dyDescent="0.25">
      <c r="A71" s="7"/>
      <c r="B71" s="7"/>
      <c r="C71" s="7"/>
      <c r="D71" s="7"/>
      <c r="E71" s="7"/>
      <c r="F71" s="7"/>
      <c r="G71" s="7"/>
      <c r="H71" s="13"/>
      <c r="I71" s="7"/>
      <c r="J71" s="13"/>
      <c r="K71" s="13" t="str">
        <f t="shared" si="5"/>
        <v/>
      </c>
      <c r="L71" s="7"/>
      <c r="M71" s="13"/>
      <c r="N71" s="7"/>
      <c r="O71" s="13"/>
      <c r="P71" s="13"/>
      <c r="Q71" s="7"/>
      <c r="R71" s="7"/>
      <c r="S71" s="7"/>
      <c r="T71" s="7" t="str">
        <f t="shared" ca="1" si="6"/>
        <v/>
      </c>
      <c r="U71" s="7" t="str">
        <f t="shared" ca="1" si="7"/>
        <v/>
      </c>
      <c r="V71" s="7" t="str">
        <f t="shared" ca="1" si="8"/>
        <v/>
      </c>
      <c r="W71" s="7" t="str">
        <f>IF(A71="","",IF(COUNTIFS(CONSULTAS!$C$2:$C$2000,A71,CONSULTAS!$E$2:$E$2000,"GR",CONSULTAS!$S$2:$S$2000,"Sim")&gt;0,"Sim","Não"))</f>
        <v/>
      </c>
      <c r="X71" s="7" t="str">
        <f>IF(A71="","",IF(COUNTIFS(CONSULTAS!$C$2:$C$2000,A71,CONSULTAS!$E$2:$E$2000,"Seguradora",CONSULTAS!$S$2:$S$2000,"Sim")&gt;0,"Sim","Não"))</f>
        <v/>
      </c>
      <c r="Y71" s="7" t="str">
        <f ca="1">IF(A71="","",COUNTIFS(FOLLOWUP!$H$2:$H$2000,A71,FOLLOWUP!$AO$2:$AO$2000,"&gt;="&amp;(TODAY()-365)))</f>
        <v/>
      </c>
      <c r="Z71" s="7" t="str">
        <f ca="1">IF(A71="","",COUNTIFS(OCORRENCIAS!$D$2:$D$2000,A71,OCORRENCIAS!$E$2:$E$2000,"&gt;="&amp;(TODAY()-365)))</f>
        <v/>
      </c>
      <c r="AA71" s="7" t="str">
        <f t="shared" si="9"/>
        <v/>
      </c>
      <c r="AB71" s="7"/>
      <c r="AC71" s="12"/>
      <c r="AD71" s="7"/>
    </row>
    <row r="72" spans="1:30" x14ac:dyDescent="0.25">
      <c r="A72" s="7"/>
      <c r="B72" s="7"/>
      <c r="C72" s="7"/>
      <c r="D72" s="7"/>
      <c r="E72" s="7"/>
      <c r="F72" s="7"/>
      <c r="G72" s="7"/>
      <c r="H72" s="13"/>
      <c r="I72" s="7"/>
      <c r="J72" s="13"/>
      <c r="K72" s="13" t="str">
        <f t="shared" si="5"/>
        <v/>
      </c>
      <c r="L72" s="7"/>
      <c r="M72" s="13"/>
      <c r="N72" s="7"/>
      <c r="O72" s="13"/>
      <c r="P72" s="13"/>
      <c r="Q72" s="7"/>
      <c r="R72" s="7"/>
      <c r="S72" s="7"/>
      <c r="T72" s="7" t="str">
        <f t="shared" ca="1" si="6"/>
        <v/>
      </c>
      <c r="U72" s="7" t="str">
        <f t="shared" ca="1" si="7"/>
        <v/>
      </c>
      <c r="V72" s="7" t="str">
        <f t="shared" ca="1" si="8"/>
        <v/>
      </c>
      <c r="W72" s="7" t="str">
        <f>IF(A72="","",IF(COUNTIFS(CONSULTAS!$C$2:$C$2000,A72,CONSULTAS!$E$2:$E$2000,"GR",CONSULTAS!$S$2:$S$2000,"Sim")&gt;0,"Sim","Não"))</f>
        <v/>
      </c>
      <c r="X72" s="7" t="str">
        <f>IF(A72="","",IF(COUNTIFS(CONSULTAS!$C$2:$C$2000,A72,CONSULTAS!$E$2:$E$2000,"Seguradora",CONSULTAS!$S$2:$S$2000,"Sim")&gt;0,"Sim","Não"))</f>
        <v/>
      </c>
      <c r="Y72" s="7" t="str">
        <f ca="1">IF(A72="","",COUNTIFS(FOLLOWUP!$H$2:$H$2000,A72,FOLLOWUP!$AO$2:$AO$2000,"&gt;="&amp;(TODAY()-365)))</f>
        <v/>
      </c>
      <c r="Z72" s="7" t="str">
        <f ca="1">IF(A72="","",COUNTIFS(OCORRENCIAS!$D$2:$D$2000,A72,OCORRENCIAS!$E$2:$E$2000,"&gt;="&amp;(TODAY()-365)))</f>
        <v/>
      </c>
      <c r="AA72" s="7" t="str">
        <f t="shared" si="9"/>
        <v/>
      </c>
      <c r="AB72" s="7"/>
      <c r="AC72" s="12"/>
      <c r="AD72" s="7"/>
    </row>
    <row r="73" spans="1:30" x14ac:dyDescent="0.25">
      <c r="A73" s="7"/>
      <c r="B73" s="7"/>
      <c r="C73" s="7"/>
      <c r="D73" s="7"/>
      <c r="E73" s="7"/>
      <c r="F73" s="7"/>
      <c r="G73" s="7"/>
      <c r="H73" s="13"/>
      <c r="I73" s="7"/>
      <c r="J73" s="13"/>
      <c r="K73" s="13" t="str">
        <f t="shared" si="5"/>
        <v/>
      </c>
      <c r="L73" s="7"/>
      <c r="M73" s="13"/>
      <c r="N73" s="7"/>
      <c r="O73" s="13"/>
      <c r="P73" s="13"/>
      <c r="Q73" s="7"/>
      <c r="R73" s="7"/>
      <c r="S73" s="7"/>
      <c r="T73" s="7" t="str">
        <f t="shared" ca="1" si="6"/>
        <v/>
      </c>
      <c r="U73" s="7" t="str">
        <f t="shared" ca="1" si="7"/>
        <v/>
      </c>
      <c r="V73" s="7" t="str">
        <f t="shared" ca="1" si="8"/>
        <v/>
      </c>
      <c r="W73" s="7" t="str">
        <f>IF(A73="","",IF(COUNTIFS(CONSULTAS!$C$2:$C$2000,A73,CONSULTAS!$E$2:$E$2000,"GR",CONSULTAS!$S$2:$S$2000,"Sim")&gt;0,"Sim","Não"))</f>
        <v/>
      </c>
      <c r="X73" s="7" t="str">
        <f>IF(A73="","",IF(COUNTIFS(CONSULTAS!$C$2:$C$2000,A73,CONSULTAS!$E$2:$E$2000,"Seguradora",CONSULTAS!$S$2:$S$2000,"Sim")&gt;0,"Sim","Não"))</f>
        <v/>
      </c>
      <c r="Y73" s="7" t="str">
        <f ca="1">IF(A73="","",COUNTIFS(FOLLOWUP!$H$2:$H$2000,A73,FOLLOWUP!$AO$2:$AO$2000,"&gt;="&amp;(TODAY()-365)))</f>
        <v/>
      </c>
      <c r="Z73" s="7" t="str">
        <f ca="1">IF(A73="","",COUNTIFS(OCORRENCIAS!$D$2:$D$2000,A73,OCORRENCIAS!$E$2:$E$2000,"&gt;="&amp;(TODAY()-365)))</f>
        <v/>
      </c>
      <c r="AA73" s="7" t="str">
        <f t="shared" si="9"/>
        <v/>
      </c>
      <c r="AB73" s="7"/>
      <c r="AC73" s="12"/>
      <c r="AD73" s="7"/>
    </row>
    <row r="74" spans="1:30" x14ac:dyDescent="0.25">
      <c r="A74" s="7"/>
      <c r="B74" s="7"/>
      <c r="C74" s="7"/>
      <c r="D74" s="7"/>
      <c r="E74" s="7"/>
      <c r="F74" s="7"/>
      <c r="G74" s="7"/>
      <c r="H74" s="13"/>
      <c r="I74" s="7"/>
      <c r="J74" s="13"/>
      <c r="K74" s="13" t="str">
        <f t="shared" si="5"/>
        <v/>
      </c>
      <c r="L74" s="7"/>
      <c r="M74" s="13"/>
      <c r="N74" s="7"/>
      <c r="O74" s="13"/>
      <c r="P74" s="13"/>
      <c r="Q74" s="7"/>
      <c r="R74" s="7"/>
      <c r="S74" s="7"/>
      <c r="T74" s="7" t="str">
        <f t="shared" ca="1" si="6"/>
        <v/>
      </c>
      <c r="U74" s="7" t="str">
        <f t="shared" ca="1" si="7"/>
        <v/>
      </c>
      <c r="V74" s="7" t="str">
        <f t="shared" ca="1" si="8"/>
        <v/>
      </c>
      <c r="W74" s="7" t="str">
        <f>IF(A74="","",IF(COUNTIFS(CONSULTAS!$C$2:$C$2000,A74,CONSULTAS!$E$2:$E$2000,"GR",CONSULTAS!$S$2:$S$2000,"Sim")&gt;0,"Sim","Não"))</f>
        <v/>
      </c>
      <c r="X74" s="7" t="str">
        <f>IF(A74="","",IF(COUNTIFS(CONSULTAS!$C$2:$C$2000,A74,CONSULTAS!$E$2:$E$2000,"Seguradora",CONSULTAS!$S$2:$S$2000,"Sim")&gt;0,"Sim","Não"))</f>
        <v/>
      </c>
      <c r="Y74" s="7" t="str">
        <f ca="1">IF(A74="","",COUNTIFS(FOLLOWUP!$H$2:$H$2000,A74,FOLLOWUP!$AO$2:$AO$2000,"&gt;="&amp;(TODAY()-365)))</f>
        <v/>
      </c>
      <c r="Z74" s="7" t="str">
        <f ca="1">IF(A74="","",COUNTIFS(OCORRENCIAS!$D$2:$D$2000,A74,OCORRENCIAS!$E$2:$E$2000,"&gt;="&amp;(TODAY()-365)))</f>
        <v/>
      </c>
      <c r="AA74" s="7" t="str">
        <f t="shared" si="9"/>
        <v/>
      </c>
      <c r="AB74" s="7"/>
      <c r="AC74" s="12"/>
      <c r="AD74" s="7"/>
    </row>
    <row r="75" spans="1:30" x14ac:dyDescent="0.25">
      <c r="A75" s="7"/>
      <c r="B75" s="7"/>
      <c r="C75" s="7"/>
      <c r="D75" s="7"/>
      <c r="E75" s="7"/>
      <c r="F75" s="7"/>
      <c r="G75" s="7"/>
      <c r="H75" s="13"/>
      <c r="I75" s="7"/>
      <c r="J75" s="13"/>
      <c r="K75" s="13" t="str">
        <f t="shared" si="5"/>
        <v/>
      </c>
      <c r="L75" s="7"/>
      <c r="M75" s="13"/>
      <c r="N75" s="7"/>
      <c r="O75" s="13"/>
      <c r="P75" s="13"/>
      <c r="Q75" s="7"/>
      <c r="R75" s="7"/>
      <c r="S75" s="7"/>
      <c r="T75" s="7" t="str">
        <f t="shared" ca="1" si="6"/>
        <v/>
      </c>
      <c r="U75" s="7" t="str">
        <f t="shared" ca="1" si="7"/>
        <v/>
      </c>
      <c r="V75" s="7" t="str">
        <f t="shared" ca="1" si="8"/>
        <v/>
      </c>
      <c r="W75" s="7" t="str">
        <f>IF(A75="","",IF(COUNTIFS(CONSULTAS!$C$2:$C$2000,A75,CONSULTAS!$E$2:$E$2000,"GR",CONSULTAS!$S$2:$S$2000,"Sim")&gt;0,"Sim","Não"))</f>
        <v/>
      </c>
      <c r="X75" s="7" t="str">
        <f>IF(A75="","",IF(COUNTIFS(CONSULTAS!$C$2:$C$2000,A75,CONSULTAS!$E$2:$E$2000,"Seguradora",CONSULTAS!$S$2:$S$2000,"Sim")&gt;0,"Sim","Não"))</f>
        <v/>
      </c>
      <c r="Y75" s="7" t="str">
        <f ca="1">IF(A75="","",COUNTIFS(FOLLOWUP!$H$2:$H$2000,A75,FOLLOWUP!$AO$2:$AO$2000,"&gt;="&amp;(TODAY()-365)))</f>
        <v/>
      </c>
      <c r="Z75" s="7" t="str">
        <f ca="1">IF(A75="","",COUNTIFS(OCORRENCIAS!$D$2:$D$2000,A75,OCORRENCIAS!$E$2:$E$2000,"&gt;="&amp;(TODAY()-365)))</f>
        <v/>
      </c>
      <c r="AA75" s="7" t="str">
        <f t="shared" si="9"/>
        <v/>
      </c>
      <c r="AB75" s="7"/>
      <c r="AC75" s="12"/>
      <c r="AD75" s="7"/>
    </row>
    <row r="76" spans="1:30" x14ac:dyDescent="0.25">
      <c r="A76" s="7"/>
      <c r="B76" s="7"/>
      <c r="C76" s="7"/>
      <c r="D76" s="7"/>
      <c r="E76" s="7"/>
      <c r="F76" s="7"/>
      <c r="G76" s="7"/>
      <c r="H76" s="13"/>
      <c r="I76" s="7"/>
      <c r="J76" s="13"/>
      <c r="K76" s="13" t="str">
        <f t="shared" si="5"/>
        <v/>
      </c>
      <c r="L76" s="7"/>
      <c r="M76" s="13"/>
      <c r="N76" s="7"/>
      <c r="O76" s="13"/>
      <c r="P76" s="13"/>
      <c r="Q76" s="7"/>
      <c r="R76" s="7"/>
      <c r="S76" s="7"/>
      <c r="T76" s="7" t="str">
        <f t="shared" ca="1" si="6"/>
        <v/>
      </c>
      <c r="U76" s="7" t="str">
        <f t="shared" ca="1" si="7"/>
        <v/>
      </c>
      <c r="V76" s="7" t="str">
        <f t="shared" ca="1" si="8"/>
        <v/>
      </c>
      <c r="W76" s="7" t="str">
        <f>IF(A76="","",IF(COUNTIFS(CONSULTAS!$C$2:$C$2000,A76,CONSULTAS!$E$2:$E$2000,"GR",CONSULTAS!$S$2:$S$2000,"Sim")&gt;0,"Sim","Não"))</f>
        <v/>
      </c>
      <c r="X76" s="7" t="str">
        <f>IF(A76="","",IF(COUNTIFS(CONSULTAS!$C$2:$C$2000,A76,CONSULTAS!$E$2:$E$2000,"Seguradora",CONSULTAS!$S$2:$S$2000,"Sim")&gt;0,"Sim","Não"))</f>
        <v/>
      </c>
      <c r="Y76" s="7" t="str">
        <f ca="1">IF(A76="","",COUNTIFS(FOLLOWUP!$H$2:$H$2000,A76,FOLLOWUP!$AO$2:$AO$2000,"&gt;="&amp;(TODAY()-365)))</f>
        <v/>
      </c>
      <c r="Z76" s="7" t="str">
        <f ca="1">IF(A76="","",COUNTIFS(OCORRENCIAS!$D$2:$D$2000,A76,OCORRENCIAS!$E$2:$E$2000,"&gt;="&amp;(TODAY()-365)))</f>
        <v/>
      </c>
      <c r="AA76" s="7" t="str">
        <f t="shared" si="9"/>
        <v/>
      </c>
      <c r="AB76" s="7"/>
      <c r="AC76" s="12"/>
      <c r="AD76" s="7"/>
    </row>
    <row r="77" spans="1:30" x14ac:dyDescent="0.25">
      <c r="A77" s="7"/>
      <c r="B77" s="7"/>
      <c r="C77" s="7"/>
      <c r="D77" s="7"/>
      <c r="E77" s="7"/>
      <c r="F77" s="7"/>
      <c r="G77" s="7"/>
      <c r="H77" s="13"/>
      <c r="I77" s="7"/>
      <c r="J77" s="13"/>
      <c r="K77" s="13" t="str">
        <f t="shared" si="5"/>
        <v/>
      </c>
      <c r="L77" s="7"/>
      <c r="M77" s="13"/>
      <c r="N77" s="7"/>
      <c r="O77" s="13"/>
      <c r="P77" s="13"/>
      <c r="Q77" s="7"/>
      <c r="R77" s="7"/>
      <c r="S77" s="7"/>
      <c r="T77" s="7" t="str">
        <f t="shared" ca="1" si="6"/>
        <v/>
      </c>
      <c r="U77" s="7" t="str">
        <f t="shared" ca="1" si="7"/>
        <v/>
      </c>
      <c r="V77" s="7" t="str">
        <f t="shared" ca="1" si="8"/>
        <v/>
      </c>
      <c r="W77" s="7" t="str">
        <f>IF(A77="","",IF(COUNTIFS(CONSULTAS!$C$2:$C$2000,A77,CONSULTAS!$E$2:$E$2000,"GR",CONSULTAS!$S$2:$S$2000,"Sim")&gt;0,"Sim","Não"))</f>
        <v/>
      </c>
      <c r="X77" s="7" t="str">
        <f>IF(A77="","",IF(COUNTIFS(CONSULTAS!$C$2:$C$2000,A77,CONSULTAS!$E$2:$E$2000,"Seguradora",CONSULTAS!$S$2:$S$2000,"Sim")&gt;0,"Sim","Não"))</f>
        <v/>
      </c>
      <c r="Y77" s="7" t="str">
        <f ca="1">IF(A77="","",COUNTIFS(FOLLOWUP!$H$2:$H$2000,A77,FOLLOWUP!$AO$2:$AO$2000,"&gt;="&amp;(TODAY()-365)))</f>
        <v/>
      </c>
      <c r="Z77" s="7" t="str">
        <f ca="1">IF(A77="","",COUNTIFS(OCORRENCIAS!$D$2:$D$2000,A77,OCORRENCIAS!$E$2:$E$2000,"&gt;="&amp;(TODAY()-365)))</f>
        <v/>
      </c>
      <c r="AA77" s="7" t="str">
        <f t="shared" si="9"/>
        <v/>
      </c>
      <c r="AB77" s="7"/>
      <c r="AC77" s="12"/>
      <c r="AD77" s="7"/>
    </row>
    <row r="78" spans="1:30" x14ac:dyDescent="0.25">
      <c r="A78" s="7"/>
      <c r="B78" s="7"/>
      <c r="C78" s="7"/>
      <c r="D78" s="7"/>
      <c r="E78" s="7"/>
      <c r="F78" s="7"/>
      <c r="G78" s="7"/>
      <c r="H78" s="13"/>
      <c r="I78" s="7"/>
      <c r="J78" s="13"/>
      <c r="K78" s="13" t="str">
        <f t="shared" si="5"/>
        <v/>
      </c>
      <c r="L78" s="7"/>
      <c r="M78" s="13"/>
      <c r="N78" s="7"/>
      <c r="O78" s="13"/>
      <c r="P78" s="13"/>
      <c r="Q78" s="7"/>
      <c r="R78" s="7"/>
      <c r="S78" s="7"/>
      <c r="T78" s="7" t="str">
        <f t="shared" ca="1" si="6"/>
        <v/>
      </c>
      <c r="U78" s="7" t="str">
        <f t="shared" ca="1" si="7"/>
        <v/>
      </c>
      <c r="V78" s="7" t="str">
        <f t="shared" ca="1" si="8"/>
        <v/>
      </c>
      <c r="W78" s="7" t="str">
        <f>IF(A78="","",IF(COUNTIFS(CONSULTAS!$C$2:$C$2000,A78,CONSULTAS!$E$2:$E$2000,"GR",CONSULTAS!$S$2:$S$2000,"Sim")&gt;0,"Sim","Não"))</f>
        <v/>
      </c>
      <c r="X78" s="7" t="str">
        <f>IF(A78="","",IF(COUNTIFS(CONSULTAS!$C$2:$C$2000,A78,CONSULTAS!$E$2:$E$2000,"Seguradora",CONSULTAS!$S$2:$S$2000,"Sim")&gt;0,"Sim","Não"))</f>
        <v/>
      </c>
      <c r="Y78" s="7" t="str">
        <f ca="1">IF(A78="","",COUNTIFS(FOLLOWUP!$H$2:$H$2000,A78,FOLLOWUP!$AO$2:$AO$2000,"&gt;="&amp;(TODAY()-365)))</f>
        <v/>
      </c>
      <c r="Z78" s="7" t="str">
        <f ca="1">IF(A78="","",COUNTIFS(OCORRENCIAS!$D$2:$D$2000,A78,OCORRENCIAS!$E$2:$E$2000,"&gt;="&amp;(TODAY()-365)))</f>
        <v/>
      </c>
      <c r="AA78" s="7" t="str">
        <f t="shared" si="9"/>
        <v/>
      </c>
      <c r="AB78" s="7"/>
      <c r="AC78" s="12"/>
      <c r="AD78" s="7"/>
    </row>
    <row r="79" spans="1:30" x14ac:dyDescent="0.25">
      <c r="A79" s="7"/>
      <c r="B79" s="7"/>
      <c r="C79" s="7"/>
      <c r="D79" s="7"/>
      <c r="E79" s="7"/>
      <c r="F79" s="7"/>
      <c r="G79" s="7"/>
      <c r="H79" s="13"/>
      <c r="I79" s="7"/>
      <c r="J79" s="13"/>
      <c r="K79" s="13" t="str">
        <f t="shared" si="5"/>
        <v/>
      </c>
      <c r="L79" s="7"/>
      <c r="M79" s="13"/>
      <c r="N79" s="7"/>
      <c r="O79" s="13"/>
      <c r="P79" s="13"/>
      <c r="Q79" s="7"/>
      <c r="R79" s="7"/>
      <c r="S79" s="7"/>
      <c r="T79" s="7" t="str">
        <f t="shared" ca="1" si="6"/>
        <v/>
      </c>
      <c r="U79" s="7" t="str">
        <f t="shared" ca="1" si="7"/>
        <v/>
      </c>
      <c r="V79" s="7" t="str">
        <f t="shared" ca="1" si="8"/>
        <v/>
      </c>
      <c r="W79" s="7" t="str">
        <f>IF(A79="","",IF(COUNTIFS(CONSULTAS!$C$2:$C$2000,A79,CONSULTAS!$E$2:$E$2000,"GR",CONSULTAS!$S$2:$S$2000,"Sim")&gt;0,"Sim","Não"))</f>
        <v/>
      </c>
      <c r="X79" s="7" t="str">
        <f>IF(A79="","",IF(COUNTIFS(CONSULTAS!$C$2:$C$2000,A79,CONSULTAS!$E$2:$E$2000,"Seguradora",CONSULTAS!$S$2:$S$2000,"Sim")&gt;0,"Sim","Não"))</f>
        <v/>
      </c>
      <c r="Y79" s="7" t="str">
        <f ca="1">IF(A79="","",COUNTIFS(FOLLOWUP!$H$2:$H$2000,A79,FOLLOWUP!$AO$2:$AO$2000,"&gt;="&amp;(TODAY()-365)))</f>
        <v/>
      </c>
      <c r="Z79" s="7" t="str">
        <f ca="1">IF(A79="","",COUNTIFS(OCORRENCIAS!$D$2:$D$2000,A79,OCORRENCIAS!$E$2:$E$2000,"&gt;="&amp;(TODAY()-365)))</f>
        <v/>
      </c>
      <c r="AA79" s="7" t="str">
        <f t="shared" si="9"/>
        <v/>
      </c>
      <c r="AB79" s="7"/>
      <c r="AC79" s="12"/>
      <c r="AD79" s="7"/>
    </row>
    <row r="80" spans="1:30" x14ac:dyDescent="0.25">
      <c r="A80" s="7"/>
      <c r="B80" s="7"/>
      <c r="C80" s="7"/>
      <c r="D80" s="7"/>
      <c r="E80" s="7"/>
      <c r="F80" s="7"/>
      <c r="G80" s="7"/>
      <c r="H80" s="13"/>
      <c r="I80" s="7"/>
      <c r="J80" s="13"/>
      <c r="K80" s="13" t="str">
        <f t="shared" si="5"/>
        <v/>
      </c>
      <c r="L80" s="7"/>
      <c r="M80" s="13"/>
      <c r="N80" s="7"/>
      <c r="O80" s="13"/>
      <c r="P80" s="13"/>
      <c r="Q80" s="7"/>
      <c r="R80" s="7"/>
      <c r="S80" s="7"/>
      <c r="T80" s="7" t="str">
        <f t="shared" ca="1" si="6"/>
        <v/>
      </c>
      <c r="U80" s="7" t="str">
        <f t="shared" ca="1" si="7"/>
        <v/>
      </c>
      <c r="V80" s="7" t="str">
        <f t="shared" ca="1" si="8"/>
        <v/>
      </c>
      <c r="W80" s="7" t="str">
        <f>IF(A80="","",IF(COUNTIFS(CONSULTAS!$C$2:$C$2000,A80,CONSULTAS!$E$2:$E$2000,"GR",CONSULTAS!$S$2:$S$2000,"Sim")&gt;0,"Sim","Não"))</f>
        <v/>
      </c>
      <c r="X80" s="7" t="str">
        <f>IF(A80="","",IF(COUNTIFS(CONSULTAS!$C$2:$C$2000,A80,CONSULTAS!$E$2:$E$2000,"Seguradora",CONSULTAS!$S$2:$S$2000,"Sim")&gt;0,"Sim","Não"))</f>
        <v/>
      </c>
      <c r="Y80" s="7" t="str">
        <f ca="1">IF(A80="","",COUNTIFS(FOLLOWUP!$H$2:$H$2000,A80,FOLLOWUP!$AO$2:$AO$2000,"&gt;="&amp;(TODAY()-365)))</f>
        <v/>
      </c>
      <c r="Z80" s="7" t="str">
        <f ca="1">IF(A80="","",COUNTIFS(OCORRENCIAS!$D$2:$D$2000,A80,OCORRENCIAS!$E$2:$E$2000,"&gt;="&amp;(TODAY()-365)))</f>
        <v/>
      </c>
      <c r="AA80" s="7" t="str">
        <f t="shared" si="9"/>
        <v/>
      </c>
      <c r="AB80" s="7"/>
      <c r="AC80" s="12"/>
      <c r="AD80" s="7"/>
    </row>
    <row r="81" spans="1:30" x14ac:dyDescent="0.25">
      <c r="A81" s="7"/>
      <c r="B81" s="7"/>
      <c r="C81" s="7"/>
      <c r="D81" s="7"/>
      <c r="E81" s="7"/>
      <c r="F81" s="7"/>
      <c r="G81" s="7"/>
      <c r="H81" s="13"/>
      <c r="I81" s="7"/>
      <c r="J81" s="13"/>
      <c r="K81" s="13" t="str">
        <f t="shared" si="5"/>
        <v/>
      </c>
      <c r="L81" s="7"/>
      <c r="M81" s="13"/>
      <c r="N81" s="7"/>
      <c r="O81" s="13"/>
      <c r="P81" s="13"/>
      <c r="Q81" s="7"/>
      <c r="R81" s="7"/>
      <c r="S81" s="7"/>
      <c r="T81" s="7" t="str">
        <f t="shared" ca="1" si="6"/>
        <v/>
      </c>
      <c r="U81" s="7" t="str">
        <f t="shared" ca="1" si="7"/>
        <v/>
      </c>
      <c r="V81" s="7" t="str">
        <f t="shared" ca="1" si="8"/>
        <v/>
      </c>
      <c r="W81" s="7" t="str">
        <f>IF(A81="","",IF(COUNTIFS(CONSULTAS!$C$2:$C$2000,A81,CONSULTAS!$E$2:$E$2000,"GR",CONSULTAS!$S$2:$S$2000,"Sim")&gt;0,"Sim","Não"))</f>
        <v/>
      </c>
      <c r="X81" s="7" t="str">
        <f>IF(A81="","",IF(COUNTIFS(CONSULTAS!$C$2:$C$2000,A81,CONSULTAS!$E$2:$E$2000,"Seguradora",CONSULTAS!$S$2:$S$2000,"Sim")&gt;0,"Sim","Não"))</f>
        <v/>
      </c>
      <c r="Y81" s="7" t="str">
        <f ca="1">IF(A81="","",COUNTIFS(FOLLOWUP!$H$2:$H$2000,A81,FOLLOWUP!$AO$2:$AO$2000,"&gt;="&amp;(TODAY()-365)))</f>
        <v/>
      </c>
      <c r="Z81" s="7" t="str">
        <f ca="1">IF(A81="","",COUNTIFS(OCORRENCIAS!$D$2:$D$2000,A81,OCORRENCIAS!$E$2:$E$2000,"&gt;="&amp;(TODAY()-365)))</f>
        <v/>
      </c>
      <c r="AA81" s="7" t="str">
        <f t="shared" si="9"/>
        <v/>
      </c>
      <c r="AB81" s="7"/>
      <c r="AC81" s="12"/>
      <c r="AD81" s="7"/>
    </row>
    <row r="82" spans="1:30" x14ac:dyDescent="0.25">
      <c r="A82" s="7"/>
      <c r="B82" s="7"/>
      <c r="C82" s="7"/>
      <c r="D82" s="7"/>
      <c r="E82" s="7"/>
      <c r="F82" s="7"/>
      <c r="G82" s="7"/>
      <c r="H82" s="13"/>
      <c r="I82" s="7"/>
      <c r="J82" s="13"/>
      <c r="K82" s="13" t="str">
        <f t="shared" si="5"/>
        <v/>
      </c>
      <c r="L82" s="7"/>
      <c r="M82" s="13"/>
      <c r="N82" s="7"/>
      <c r="O82" s="13"/>
      <c r="P82" s="13"/>
      <c r="Q82" s="7"/>
      <c r="R82" s="7"/>
      <c r="S82" s="7"/>
      <c r="T82" s="7" t="str">
        <f t="shared" ca="1" si="6"/>
        <v/>
      </c>
      <c r="U82" s="7" t="str">
        <f t="shared" ca="1" si="7"/>
        <v/>
      </c>
      <c r="V82" s="7" t="str">
        <f t="shared" ca="1" si="8"/>
        <v/>
      </c>
      <c r="W82" s="7" t="str">
        <f>IF(A82="","",IF(COUNTIFS(CONSULTAS!$C$2:$C$2000,A82,CONSULTAS!$E$2:$E$2000,"GR",CONSULTAS!$S$2:$S$2000,"Sim")&gt;0,"Sim","Não"))</f>
        <v/>
      </c>
      <c r="X82" s="7" t="str">
        <f>IF(A82="","",IF(COUNTIFS(CONSULTAS!$C$2:$C$2000,A82,CONSULTAS!$E$2:$E$2000,"Seguradora",CONSULTAS!$S$2:$S$2000,"Sim")&gt;0,"Sim","Não"))</f>
        <v/>
      </c>
      <c r="Y82" s="7" t="str">
        <f ca="1">IF(A82="","",COUNTIFS(FOLLOWUP!$H$2:$H$2000,A82,FOLLOWUP!$AO$2:$AO$2000,"&gt;="&amp;(TODAY()-365)))</f>
        <v/>
      </c>
      <c r="Z82" s="7" t="str">
        <f ca="1">IF(A82="","",COUNTIFS(OCORRENCIAS!$D$2:$D$2000,A82,OCORRENCIAS!$E$2:$E$2000,"&gt;="&amp;(TODAY()-365)))</f>
        <v/>
      </c>
      <c r="AA82" s="7" t="str">
        <f t="shared" si="9"/>
        <v/>
      </c>
      <c r="AB82" s="7"/>
      <c r="AC82" s="12"/>
      <c r="AD82" s="7"/>
    </row>
    <row r="83" spans="1:30" x14ac:dyDescent="0.25">
      <c r="A83" s="7"/>
      <c r="B83" s="7"/>
      <c r="C83" s="7"/>
      <c r="D83" s="7"/>
      <c r="E83" s="7"/>
      <c r="F83" s="7"/>
      <c r="G83" s="7"/>
      <c r="H83" s="13"/>
      <c r="I83" s="7"/>
      <c r="J83" s="13"/>
      <c r="K83" s="13" t="str">
        <f t="shared" si="5"/>
        <v/>
      </c>
      <c r="L83" s="7"/>
      <c r="M83" s="13"/>
      <c r="N83" s="7"/>
      <c r="O83" s="13"/>
      <c r="P83" s="13"/>
      <c r="Q83" s="7"/>
      <c r="R83" s="7"/>
      <c r="S83" s="7"/>
      <c r="T83" s="7" t="str">
        <f t="shared" ca="1" si="6"/>
        <v/>
      </c>
      <c r="U83" s="7" t="str">
        <f t="shared" ca="1" si="7"/>
        <v/>
      </c>
      <c r="V83" s="7" t="str">
        <f t="shared" ca="1" si="8"/>
        <v/>
      </c>
      <c r="W83" s="7" t="str">
        <f>IF(A83="","",IF(COUNTIFS(CONSULTAS!$C$2:$C$2000,A83,CONSULTAS!$E$2:$E$2000,"GR",CONSULTAS!$S$2:$S$2000,"Sim")&gt;0,"Sim","Não"))</f>
        <v/>
      </c>
      <c r="X83" s="7" t="str">
        <f>IF(A83="","",IF(COUNTIFS(CONSULTAS!$C$2:$C$2000,A83,CONSULTAS!$E$2:$E$2000,"Seguradora",CONSULTAS!$S$2:$S$2000,"Sim")&gt;0,"Sim","Não"))</f>
        <v/>
      </c>
      <c r="Y83" s="7" t="str">
        <f ca="1">IF(A83="","",COUNTIFS(FOLLOWUP!$H$2:$H$2000,A83,FOLLOWUP!$AO$2:$AO$2000,"&gt;="&amp;(TODAY()-365)))</f>
        <v/>
      </c>
      <c r="Z83" s="7" t="str">
        <f ca="1">IF(A83="","",COUNTIFS(OCORRENCIAS!$D$2:$D$2000,A83,OCORRENCIAS!$E$2:$E$2000,"&gt;="&amp;(TODAY()-365)))</f>
        <v/>
      </c>
      <c r="AA83" s="7" t="str">
        <f t="shared" si="9"/>
        <v/>
      </c>
      <c r="AB83" s="7"/>
      <c r="AC83" s="12"/>
      <c r="AD83" s="7"/>
    </row>
    <row r="84" spans="1:30" x14ac:dyDescent="0.25">
      <c r="A84" s="7"/>
      <c r="B84" s="7"/>
      <c r="C84" s="7"/>
      <c r="D84" s="7"/>
      <c r="E84" s="7"/>
      <c r="F84" s="7"/>
      <c r="G84" s="7"/>
      <c r="H84" s="13"/>
      <c r="I84" s="7"/>
      <c r="J84" s="13"/>
      <c r="K84" s="13" t="str">
        <f t="shared" si="5"/>
        <v/>
      </c>
      <c r="L84" s="7"/>
      <c r="M84" s="13"/>
      <c r="N84" s="7"/>
      <c r="O84" s="13"/>
      <c r="P84" s="13"/>
      <c r="Q84" s="7"/>
      <c r="R84" s="7"/>
      <c r="S84" s="7"/>
      <c r="T84" s="7" t="str">
        <f t="shared" ca="1" si="6"/>
        <v/>
      </c>
      <c r="U84" s="7" t="str">
        <f t="shared" ca="1" si="7"/>
        <v/>
      </c>
      <c r="V84" s="7" t="str">
        <f t="shared" ca="1" si="8"/>
        <v/>
      </c>
      <c r="W84" s="7" t="str">
        <f>IF(A84="","",IF(COUNTIFS(CONSULTAS!$C$2:$C$2000,A84,CONSULTAS!$E$2:$E$2000,"GR",CONSULTAS!$S$2:$S$2000,"Sim")&gt;0,"Sim","Não"))</f>
        <v/>
      </c>
      <c r="X84" s="7" t="str">
        <f>IF(A84="","",IF(COUNTIFS(CONSULTAS!$C$2:$C$2000,A84,CONSULTAS!$E$2:$E$2000,"Seguradora",CONSULTAS!$S$2:$S$2000,"Sim")&gt;0,"Sim","Não"))</f>
        <v/>
      </c>
      <c r="Y84" s="7" t="str">
        <f ca="1">IF(A84="","",COUNTIFS(FOLLOWUP!$H$2:$H$2000,A84,FOLLOWUP!$AO$2:$AO$2000,"&gt;="&amp;(TODAY()-365)))</f>
        <v/>
      </c>
      <c r="Z84" s="7" t="str">
        <f ca="1">IF(A84="","",COUNTIFS(OCORRENCIAS!$D$2:$D$2000,A84,OCORRENCIAS!$E$2:$E$2000,"&gt;="&amp;(TODAY()-365)))</f>
        <v/>
      </c>
      <c r="AA84" s="7" t="str">
        <f t="shared" si="9"/>
        <v/>
      </c>
      <c r="AB84" s="7"/>
      <c r="AC84" s="12"/>
      <c r="AD84" s="7"/>
    </row>
    <row r="85" spans="1:30" x14ac:dyDescent="0.25">
      <c r="A85" s="7"/>
      <c r="B85" s="7"/>
      <c r="C85" s="7"/>
      <c r="D85" s="7"/>
      <c r="E85" s="7"/>
      <c r="F85" s="7"/>
      <c r="G85" s="7"/>
      <c r="H85" s="13"/>
      <c r="I85" s="7"/>
      <c r="J85" s="13"/>
      <c r="K85" s="13" t="str">
        <f t="shared" si="5"/>
        <v/>
      </c>
      <c r="L85" s="7"/>
      <c r="M85" s="13"/>
      <c r="N85" s="7"/>
      <c r="O85" s="13"/>
      <c r="P85" s="13"/>
      <c r="Q85" s="7"/>
      <c r="R85" s="7"/>
      <c r="S85" s="7"/>
      <c r="T85" s="7" t="str">
        <f t="shared" ca="1" si="6"/>
        <v/>
      </c>
      <c r="U85" s="7" t="str">
        <f t="shared" ca="1" si="7"/>
        <v/>
      </c>
      <c r="V85" s="7" t="str">
        <f t="shared" ca="1" si="8"/>
        <v/>
      </c>
      <c r="W85" s="7" t="str">
        <f>IF(A85="","",IF(COUNTIFS(CONSULTAS!$C$2:$C$2000,A85,CONSULTAS!$E$2:$E$2000,"GR",CONSULTAS!$S$2:$S$2000,"Sim")&gt;0,"Sim","Não"))</f>
        <v/>
      </c>
      <c r="X85" s="7" t="str">
        <f>IF(A85="","",IF(COUNTIFS(CONSULTAS!$C$2:$C$2000,A85,CONSULTAS!$E$2:$E$2000,"Seguradora",CONSULTAS!$S$2:$S$2000,"Sim")&gt;0,"Sim","Não"))</f>
        <v/>
      </c>
      <c r="Y85" s="7" t="str">
        <f ca="1">IF(A85="","",COUNTIFS(FOLLOWUP!$H$2:$H$2000,A85,FOLLOWUP!$AO$2:$AO$2000,"&gt;="&amp;(TODAY()-365)))</f>
        <v/>
      </c>
      <c r="Z85" s="7" t="str">
        <f ca="1">IF(A85="","",COUNTIFS(OCORRENCIAS!$D$2:$D$2000,A85,OCORRENCIAS!$E$2:$E$2000,"&gt;="&amp;(TODAY()-365)))</f>
        <v/>
      </c>
      <c r="AA85" s="7" t="str">
        <f t="shared" si="9"/>
        <v/>
      </c>
      <c r="AB85" s="7"/>
      <c r="AC85" s="12"/>
      <c r="AD85" s="7"/>
    </row>
    <row r="86" spans="1:30" x14ac:dyDescent="0.25">
      <c r="A86" s="7"/>
      <c r="B86" s="7"/>
      <c r="C86" s="7"/>
      <c r="D86" s="7"/>
      <c r="E86" s="7"/>
      <c r="F86" s="7"/>
      <c r="G86" s="7"/>
      <c r="H86" s="13"/>
      <c r="I86" s="7"/>
      <c r="J86" s="13"/>
      <c r="K86" s="13" t="str">
        <f t="shared" si="5"/>
        <v/>
      </c>
      <c r="L86" s="7"/>
      <c r="M86" s="13"/>
      <c r="N86" s="7"/>
      <c r="O86" s="13"/>
      <c r="P86" s="13"/>
      <c r="Q86" s="7"/>
      <c r="R86" s="7"/>
      <c r="S86" s="7"/>
      <c r="T86" s="7" t="str">
        <f t="shared" ca="1" si="6"/>
        <v/>
      </c>
      <c r="U86" s="7" t="str">
        <f t="shared" ca="1" si="7"/>
        <v/>
      </c>
      <c r="V86" s="7" t="str">
        <f t="shared" ca="1" si="8"/>
        <v/>
      </c>
      <c r="W86" s="7" t="str">
        <f>IF(A86="","",IF(COUNTIFS(CONSULTAS!$C$2:$C$2000,A86,CONSULTAS!$E$2:$E$2000,"GR",CONSULTAS!$S$2:$S$2000,"Sim")&gt;0,"Sim","Não"))</f>
        <v/>
      </c>
      <c r="X86" s="7" t="str">
        <f>IF(A86="","",IF(COUNTIFS(CONSULTAS!$C$2:$C$2000,A86,CONSULTAS!$E$2:$E$2000,"Seguradora",CONSULTAS!$S$2:$S$2000,"Sim")&gt;0,"Sim","Não"))</f>
        <v/>
      </c>
      <c r="Y86" s="7" t="str">
        <f ca="1">IF(A86="","",COUNTIFS(FOLLOWUP!$H$2:$H$2000,A86,FOLLOWUP!$AO$2:$AO$2000,"&gt;="&amp;(TODAY()-365)))</f>
        <v/>
      </c>
      <c r="Z86" s="7" t="str">
        <f ca="1">IF(A86="","",COUNTIFS(OCORRENCIAS!$D$2:$D$2000,A86,OCORRENCIAS!$E$2:$E$2000,"&gt;="&amp;(TODAY()-365)))</f>
        <v/>
      </c>
      <c r="AA86" s="7" t="str">
        <f t="shared" si="9"/>
        <v/>
      </c>
      <c r="AB86" s="7"/>
      <c r="AC86" s="12"/>
      <c r="AD86" s="7"/>
    </row>
    <row r="87" spans="1:30" x14ac:dyDescent="0.25">
      <c r="A87" s="7"/>
      <c r="B87" s="7"/>
      <c r="C87" s="7"/>
      <c r="D87" s="7"/>
      <c r="E87" s="7"/>
      <c r="F87" s="7"/>
      <c r="G87" s="7"/>
      <c r="H87" s="13"/>
      <c r="I87" s="7"/>
      <c r="J87" s="13"/>
      <c r="K87" s="13" t="str">
        <f t="shared" si="5"/>
        <v/>
      </c>
      <c r="L87" s="7"/>
      <c r="M87" s="13"/>
      <c r="N87" s="7"/>
      <c r="O87" s="13"/>
      <c r="P87" s="13"/>
      <c r="Q87" s="7"/>
      <c r="R87" s="7"/>
      <c r="S87" s="7"/>
      <c r="T87" s="7" t="str">
        <f t="shared" ca="1" si="6"/>
        <v/>
      </c>
      <c r="U87" s="7" t="str">
        <f t="shared" ca="1" si="7"/>
        <v/>
      </c>
      <c r="V87" s="7" t="str">
        <f t="shared" ca="1" si="8"/>
        <v/>
      </c>
      <c r="W87" s="7" t="str">
        <f>IF(A87="","",IF(COUNTIFS(CONSULTAS!$C$2:$C$2000,A87,CONSULTAS!$E$2:$E$2000,"GR",CONSULTAS!$S$2:$S$2000,"Sim")&gt;0,"Sim","Não"))</f>
        <v/>
      </c>
      <c r="X87" s="7" t="str">
        <f>IF(A87="","",IF(COUNTIFS(CONSULTAS!$C$2:$C$2000,A87,CONSULTAS!$E$2:$E$2000,"Seguradora",CONSULTAS!$S$2:$S$2000,"Sim")&gt;0,"Sim","Não"))</f>
        <v/>
      </c>
      <c r="Y87" s="7" t="str">
        <f ca="1">IF(A87="","",COUNTIFS(FOLLOWUP!$H$2:$H$2000,A87,FOLLOWUP!$AO$2:$AO$2000,"&gt;="&amp;(TODAY()-365)))</f>
        <v/>
      </c>
      <c r="Z87" s="7" t="str">
        <f ca="1">IF(A87="","",COUNTIFS(OCORRENCIAS!$D$2:$D$2000,A87,OCORRENCIAS!$E$2:$E$2000,"&gt;="&amp;(TODAY()-365)))</f>
        <v/>
      </c>
      <c r="AA87" s="7" t="str">
        <f t="shared" si="9"/>
        <v/>
      </c>
      <c r="AB87" s="7"/>
      <c r="AC87" s="12"/>
      <c r="AD87" s="7"/>
    </row>
    <row r="88" spans="1:30" x14ac:dyDescent="0.25">
      <c r="A88" s="7"/>
      <c r="B88" s="7"/>
      <c r="C88" s="7"/>
      <c r="D88" s="7"/>
      <c r="E88" s="7"/>
      <c r="F88" s="7"/>
      <c r="G88" s="7"/>
      <c r="H88" s="13"/>
      <c r="I88" s="7"/>
      <c r="J88" s="13"/>
      <c r="K88" s="13" t="str">
        <f t="shared" si="5"/>
        <v/>
      </c>
      <c r="L88" s="7"/>
      <c r="M88" s="13"/>
      <c r="N88" s="7"/>
      <c r="O88" s="13"/>
      <c r="P88" s="13"/>
      <c r="Q88" s="7"/>
      <c r="R88" s="7"/>
      <c r="S88" s="7"/>
      <c r="T88" s="7" t="str">
        <f t="shared" ca="1" si="6"/>
        <v/>
      </c>
      <c r="U88" s="7" t="str">
        <f t="shared" ca="1" si="7"/>
        <v/>
      </c>
      <c r="V88" s="7" t="str">
        <f t="shared" ca="1" si="8"/>
        <v/>
      </c>
      <c r="W88" s="7" t="str">
        <f>IF(A88="","",IF(COUNTIFS(CONSULTAS!$C$2:$C$2000,A88,CONSULTAS!$E$2:$E$2000,"GR",CONSULTAS!$S$2:$S$2000,"Sim")&gt;0,"Sim","Não"))</f>
        <v/>
      </c>
      <c r="X88" s="7" t="str">
        <f>IF(A88="","",IF(COUNTIFS(CONSULTAS!$C$2:$C$2000,A88,CONSULTAS!$E$2:$E$2000,"Seguradora",CONSULTAS!$S$2:$S$2000,"Sim")&gt;0,"Sim","Não"))</f>
        <v/>
      </c>
      <c r="Y88" s="7" t="str">
        <f ca="1">IF(A88="","",COUNTIFS(FOLLOWUP!$H$2:$H$2000,A88,FOLLOWUP!$AO$2:$AO$2000,"&gt;="&amp;(TODAY()-365)))</f>
        <v/>
      </c>
      <c r="Z88" s="7" t="str">
        <f ca="1">IF(A88="","",COUNTIFS(OCORRENCIAS!$D$2:$D$2000,A88,OCORRENCIAS!$E$2:$E$2000,"&gt;="&amp;(TODAY()-365)))</f>
        <v/>
      </c>
      <c r="AA88" s="7" t="str">
        <f t="shared" si="9"/>
        <v/>
      </c>
      <c r="AB88" s="7"/>
      <c r="AC88" s="12"/>
      <c r="AD88" s="7"/>
    </row>
    <row r="89" spans="1:30" x14ac:dyDescent="0.25">
      <c r="A89" s="7"/>
      <c r="B89" s="7"/>
      <c r="C89" s="7"/>
      <c r="D89" s="7"/>
      <c r="E89" s="7"/>
      <c r="F89" s="7"/>
      <c r="G89" s="7"/>
      <c r="H89" s="13"/>
      <c r="I89" s="7"/>
      <c r="J89" s="13"/>
      <c r="K89" s="13" t="str">
        <f t="shared" si="5"/>
        <v/>
      </c>
      <c r="L89" s="7"/>
      <c r="M89" s="13"/>
      <c r="N89" s="7"/>
      <c r="O89" s="13"/>
      <c r="P89" s="13"/>
      <c r="Q89" s="7"/>
      <c r="R89" s="7"/>
      <c r="S89" s="7"/>
      <c r="T89" s="7" t="str">
        <f t="shared" ca="1" si="6"/>
        <v/>
      </c>
      <c r="U89" s="7" t="str">
        <f t="shared" ca="1" si="7"/>
        <v/>
      </c>
      <c r="V89" s="7" t="str">
        <f t="shared" ca="1" si="8"/>
        <v/>
      </c>
      <c r="W89" s="7" t="str">
        <f>IF(A89="","",IF(COUNTIFS(CONSULTAS!$C$2:$C$2000,A89,CONSULTAS!$E$2:$E$2000,"GR",CONSULTAS!$S$2:$S$2000,"Sim")&gt;0,"Sim","Não"))</f>
        <v/>
      </c>
      <c r="X89" s="7" t="str">
        <f>IF(A89="","",IF(COUNTIFS(CONSULTAS!$C$2:$C$2000,A89,CONSULTAS!$E$2:$E$2000,"Seguradora",CONSULTAS!$S$2:$S$2000,"Sim")&gt;0,"Sim","Não"))</f>
        <v/>
      </c>
      <c r="Y89" s="7" t="str">
        <f ca="1">IF(A89="","",COUNTIFS(FOLLOWUP!$H$2:$H$2000,A89,FOLLOWUP!$AO$2:$AO$2000,"&gt;="&amp;(TODAY()-365)))</f>
        <v/>
      </c>
      <c r="Z89" s="7" t="str">
        <f ca="1">IF(A89="","",COUNTIFS(OCORRENCIAS!$D$2:$D$2000,A89,OCORRENCIAS!$E$2:$E$2000,"&gt;="&amp;(TODAY()-365)))</f>
        <v/>
      </c>
      <c r="AA89" s="7" t="str">
        <f t="shared" si="9"/>
        <v/>
      </c>
      <c r="AB89" s="7"/>
      <c r="AC89" s="12"/>
      <c r="AD89" s="7"/>
    </row>
    <row r="90" spans="1:30" x14ac:dyDescent="0.25">
      <c r="A90" s="7"/>
      <c r="B90" s="7"/>
      <c r="C90" s="7"/>
      <c r="D90" s="7"/>
      <c r="E90" s="7"/>
      <c r="F90" s="7"/>
      <c r="G90" s="7"/>
      <c r="H90" s="13"/>
      <c r="I90" s="7"/>
      <c r="J90" s="13"/>
      <c r="K90" s="13" t="str">
        <f t="shared" si="5"/>
        <v/>
      </c>
      <c r="L90" s="7"/>
      <c r="M90" s="13"/>
      <c r="N90" s="7"/>
      <c r="O90" s="13"/>
      <c r="P90" s="13"/>
      <c r="Q90" s="7"/>
      <c r="R90" s="7"/>
      <c r="S90" s="7"/>
      <c r="T90" s="7" t="str">
        <f t="shared" ca="1" si="6"/>
        <v/>
      </c>
      <c r="U90" s="7" t="str">
        <f t="shared" ca="1" si="7"/>
        <v/>
      </c>
      <c r="V90" s="7" t="str">
        <f t="shared" ca="1" si="8"/>
        <v/>
      </c>
      <c r="W90" s="7" t="str">
        <f>IF(A90="","",IF(COUNTIFS(CONSULTAS!$C$2:$C$2000,A90,CONSULTAS!$E$2:$E$2000,"GR",CONSULTAS!$S$2:$S$2000,"Sim")&gt;0,"Sim","Não"))</f>
        <v/>
      </c>
      <c r="X90" s="7" t="str">
        <f>IF(A90="","",IF(COUNTIFS(CONSULTAS!$C$2:$C$2000,A90,CONSULTAS!$E$2:$E$2000,"Seguradora",CONSULTAS!$S$2:$S$2000,"Sim")&gt;0,"Sim","Não"))</f>
        <v/>
      </c>
      <c r="Y90" s="7" t="str">
        <f ca="1">IF(A90="","",COUNTIFS(FOLLOWUP!$H$2:$H$2000,A90,FOLLOWUP!$AO$2:$AO$2000,"&gt;="&amp;(TODAY()-365)))</f>
        <v/>
      </c>
      <c r="Z90" s="7" t="str">
        <f ca="1">IF(A90="","",COUNTIFS(OCORRENCIAS!$D$2:$D$2000,A90,OCORRENCIAS!$E$2:$E$2000,"&gt;="&amp;(TODAY()-365)))</f>
        <v/>
      </c>
      <c r="AA90" s="7" t="str">
        <f t="shared" si="9"/>
        <v/>
      </c>
      <c r="AB90" s="7"/>
      <c r="AC90" s="12"/>
      <c r="AD90" s="7"/>
    </row>
    <row r="91" spans="1:30" x14ac:dyDescent="0.25">
      <c r="A91" s="7"/>
      <c r="B91" s="7"/>
      <c r="C91" s="7"/>
      <c r="D91" s="7"/>
      <c r="E91" s="7"/>
      <c r="F91" s="7"/>
      <c r="G91" s="7"/>
      <c r="H91" s="13"/>
      <c r="I91" s="7"/>
      <c r="J91" s="13"/>
      <c r="K91" s="13" t="str">
        <f t="shared" si="5"/>
        <v/>
      </c>
      <c r="L91" s="7"/>
      <c r="M91" s="13"/>
      <c r="N91" s="7"/>
      <c r="O91" s="13"/>
      <c r="P91" s="13"/>
      <c r="Q91" s="7"/>
      <c r="R91" s="7"/>
      <c r="S91" s="7"/>
      <c r="T91" s="7" t="str">
        <f t="shared" ca="1" si="6"/>
        <v/>
      </c>
      <c r="U91" s="7" t="str">
        <f t="shared" ca="1" si="7"/>
        <v/>
      </c>
      <c r="V91" s="7" t="str">
        <f t="shared" ca="1" si="8"/>
        <v/>
      </c>
      <c r="W91" s="7" t="str">
        <f>IF(A91="","",IF(COUNTIFS(CONSULTAS!$C$2:$C$2000,A91,CONSULTAS!$E$2:$E$2000,"GR",CONSULTAS!$S$2:$S$2000,"Sim")&gt;0,"Sim","Não"))</f>
        <v/>
      </c>
      <c r="X91" s="7" t="str">
        <f>IF(A91="","",IF(COUNTIFS(CONSULTAS!$C$2:$C$2000,A91,CONSULTAS!$E$2:$E$2000,"Seguradora",CONSULTAS!$S$2:$S$2000,"Sim")&gt;0,"Sim","Não"))</f>
        <v/>
      </c>
      <c r="Y91" s="7" t="str">
        <f ca="1">IF(A91="","",COUNTIFS(FOLLOWUP!$H$2:$H$2000,A91,FOLLOWUP!$AO$2:$AO$2000,"&gt;="&amp;(TODAY()-365)))</f>
        <v/>
      </c>
      <c r="Z91" s="7" t="str">
        <f ca="1">IF(A91="","",COUNTIFS(OCORRENCIAS!$D$2:$D$2000,A91,OCORRENCIAS!$E$2:$E$2000,"&gt;="&amp;(TODAY()-365)))</f>
        <v/>
      </c>
      <c r="AA91" s="7" t="str">
        <f t="shared" si="9"/>
        <v/>
      </c>
      <c r="AB91" s="7"/>
      <c r="AC91" s="12"/>
      <c r="AD91" s="7"/>
    </row>
    <row r="92" spans="1:30" x14ac:dyDescent="0.25">
      <c r="A92" s="7"/>
      <c r="B92" s="7"/>
      <c r="C92" s="7"/>
      <c r="D92" s="7"/>
      <c r="E92" s="7"/>
      <c r="F92" s="7"/>
      <c r="G92" s="7"/>
      <c r="H92" s="13"/>
      <c r="I92" s="7"/>
      <c r="J92" s="13"/>
      <c r="K92" s="13" t="str">
        <f t="shared" si="5"/>
        <v/>
      </c>
      <c r="L92" s="7"/>
      <c r="M92" s="13"/>
      <c r="N92" s="7"/>
      <c r="O92" s="13"/>
      <c r="P92" s="13"/>
      <c r="Q92" s="7"/>
      <c r="R92" s="7"/>
      <c r="S92" s="7"/>
      <c r="T92" s="7" t="str">
        <f t="shared" ca="1" si="6"/>
        <v/>
      </c>
      <c r="U92" s="7" t="str">
        <f t="shared" ca="1" si="7"/>
        <v/>
      </c>
      <c r="V92" s="7" t="str">
        <f t="shared" ca="1" si="8"/>
        <v/>
      </c>
      <c r="W92" s="7" t="str">
        <f>IF(A92="","",IF(COUNTIFS(CONSULTAS!$C$2:$C$2000,A92,CONSULTAS!$E$2:$E$2000,"GR",CONSULTAS!$S$2:$S$2000,"Sim")&gt;0,"Sim","Não"))</f>
        <v/>
      </c>
      <c r="X92" s="7" t="str">
        <f>IF(A92="","",IF(COUNTIFS(CONSULTAS!$C$2:$C$2000,A92,CONSULTAS!$E$2:$E$2000,"Seguradora",CONSULTAS!$S$2:$S$2000,"Sim")&gt;0,"Sim","Não"))</f>
        <v/>
      </c>
      <c r="Y92" s="7" t="str">
        <f ca="1">IF(A92="","",COUNTIFS(FOLLOWUP!$H$2:$H$2000,A92,FOLLOWUP!$AO$2:$AO$2000,"&gt;="&amp;(TODAY()-365)))</f>
        <v/>
      </c>
      <c r="Z92" s="7" t="str">
        <f ca="1">IF(A92="","",COUNTIFS(OCORRENCIAS!$D$2:$D$2000,A92,OCORRENCIAS!$E$2:$E$2000,"&gt;="&amp;(TODAY()-365)))</f>
        <v/>
      </c>
      <c r="AA92" s="7" t="str">
        <f t="shared" si="9"/>
        <v/>
      </c>
      <c r="AB92" s="7"/>
      <c r="AC92" s="12"/>
      <c r="AD92" s="7"/>
    </row>
    <row r="93" spans="1:30" x14ac:dyDescent="0.25">
      <c r="A93" s="7"/>
      <c r="B93" s="7"/>
      <c r="C93" s="7"/>
      <c r="D93" s="7"/>
      <c r="E93" s="7"/>
      <c r="F93" s="7"/>
      <c r="G93" s="7"/>
      <c r="H93" s="13"/>
      <c r="I93" s="7"/>
      <c r="J93" s="13"/>
      <c r="K93" s="13" t="str">
        <f t="shared" si="5"/>
        <v/>
      </c>
      <c r="L93" s="7"/>
      <c r="M93" s="13"/>
      <c r="N93" s="7"/>
      <c r="O93" s="13"/>
      <c r="P93" s="13"/>
      <c r="Q93" s="7"/>
      <c r="R93" s="7"/>
      <c r="S93" s="7"/>
      <c r="T93" s="7" t="str">
        <f t="shared" ca="1" si="6"/>
        <v/>
      </c>
      <c r="U93" s="7" t="str">
        <f t="shared" ca="1" si="7"/>
        <v/>
      </c>
      <c r="V93" s="7" t="str">
        <f t="shared" ca="1" si="8"/>
        <v/>
      </c>
      <c r="W93" s="7" t="str">
        <f>IF(A93="","",IF(COUNTIFS(CONSULTAS!$C$2:$C$2000,A93,CONSULTAS!$E$2:$E$2000,"GR",CONSULTAS!$S$2:$S$2000,"Sim")&gt;0,"Sim","Não"))</f>
        <v/>
      </c>
      <c r="X93" s="7" t="str">
        <f>IF(A93="","",IF(COUNTIFS(CONSULTAS!$C$2:$C$2000,A93,CONSULTAS!$E$2:$E$2000,"Seguradora",CONSULTAS!$S$2:$S$2000,"Sim")&gt;0,"Sim","Não"))</f>
        <v/>
      </c>
      <c r="Y93" s="7" t="str">
        <f ca="1">IF(A93="","",COUNTIFS(FOLLOWUP!$H$2:$H$2000,A93,FOLLOWUP!$AO$2:$AO$2000,"&gt;="&amp;(TODAY()-365)))</f>
        <v/>
      </c>
      <c r="Z93" s="7" t="str">
        <f ca="1">IF(A93="","",COUNTIFS(OCORRENCIAS!$D$2:$D$2000,A93,OCORRENCIAS!$E$2:$E$2000,"&gt;="&amp;(TODAY()-365)))</f>
        <v/>
      </c>
      <c r="AA93" s="7" t="str">
        <f t="shared" si="9"/>
        <v/>
      </c>
      <c r="AB93" s="7"/>
      <c r="AC93" s="12"/>
      <c r="AD93" s="7"/>
    </row>
    <row r="94" spans="1:30" x14ac:dyDescent="0.25">
      <c r="A94" s="7"/>
      <c r="B94" s="7"/>
      <c r="C94" s="7"/>
      <c r="D94" s="7"/>
      <c r="E94" s="7"/>
      <c r="F94" s="7"/>
      <c r="G94" s="7"/>
      <c r="H94" s="13"/>
      <c r="I94" s="7"/>
      <c r="J94" s="13"/>
      <c r="K94" s="13" t="str">
        <f t="shared" si="5"/>
        <v/>
      </c>
      <c r="L94" s="7"/>
      <c r="M94" s="13"/>
      <c r="N94" s="7"/>
      <c r="O94" s="13"/>
      <c r="P94" s="13"/>
      <c r="Q94" s="7"/>
      <c r="R94" s="7"/>
      <c r="S94" s="7"/>
      <c r="T94" s="7" t="str">
        <f t="shared" ca="1" si="6"/>
        <v/>
      </c>
      <c r="U94" s="7" t="str">
        <f t="shared" ca="1" si="7"/>
        <v/>
      </c>
      <c r="V94" s="7" t="str">
        <f t="shared" ca="1" si="8"/>
        <v/>
      </c>
      <c r="W94" s="7" t="str">
        <f>IF(A94="","",IF(COUNTIFS(CONSULTAS!$C$2:$C$2000,A94,CONSULTAS!$E$2:$E$2000,"GR",CONSULTAS!$S$2:$S$2000,"Sim")&gt;0,"Sim","Não"))</f>
        <v/>
      </c>
      <c r="X94" s="7" t="str">
        <f>IF(A94="","",IF(COUNTIFS(CONSULTAS!$C$2:$C$2000,A94,CONSULTAS!$E$2:$E$2000,"Seguradora",CONSULTAS!$S$2:$S$2000,"Sim")&gt;0,"Sim","Não"))</f>
        <v/>
      </c>
      <c r="Y94" s="7" t="str">
        <f ca="1">IF(A94="","",COUNTIFS(FOLLOWUP!$H$2:$H$2000,A94,FOLLOWUP!$AO$2:$AO$2000,"&gt;="&amp;(TODAY()-365)))</f>
        <v/>
      </c>
      <c r="Z94" s="7" t="str">
        <f ca="1">IF(A94="","",COUNTIFS(OCORRENCIAS!$D$2:$D$2000,A94,OCORRENCIAS!$E$2:$E$2000,"&gt;="&amp;(TODAY()-365)))</f>
        <v/>
      </c>
      <c r="AA94" s="7" t="str">
        <f t="shared" si="9"/>
        <v/>
      </c>
      <c r="AB94" s="7"/>
      <c r="AC94" s="12"/>
      <c r="AD94" s="7"/>
    </row>
    <row r="95" spans="1:30" x14ac:dyDescent="0.25">
      <c r="A95" s="7"/>
      <c r="B95" s="7"/>
      <c r="C95" s="7"/>
      <c r="D95" s="7"/>
      <c r="E95" s="7"/>
      <c r="F95" s="7"/>
      <c r="G95" s="7"/>
      <c r="H95" s="13"/>
      <c r="I95" s="7"/>
      <c r="J95" s="13"/>
      <c r="K95" s="13" t="str">
        <f t="shared" si="5"/>
        <v/>
      </c>
      <c r="L95" s="7"/>
      <c r="M95" s="13"/>
      <c r="N95" s="7"/>
      <c r="O95" s="13"/>
      <c r="P95" s="13"/>
      <c r="Q95" s="7"/>
      <c r="R95" s="7"/>
      <c r="S95" s="7"/>
      <c r="T95" s="7" t="str">
        <f t="shared" ca="1" si="6"/>
        <v/>
      </c>
      <c r="U95" s="7" t="str">
        <f t="shared" ca="1" si="7"/>
        <v/>
      </c>
      <c r="V95" s="7" t="str">
        <f t="shared" ca="1" si="8"/>
        <v/>
      </c>
      <c r="W95" s="7" t="str">
        <f>IF(A95="","",IF(COUNTIFS(CONSULTAS!$C$2:$C$2000,A95,CONSULTAS!$E$2:$E$2000,"GR",CONSULTAS!$S$2:$S$2000,"Sim")&gt;0,"Sim","Não"))</f>
        <v/>
      </c>
      <c r="X95" s="7" t="str">
        <f>IF(A95="","",IF(COUNTIFS(CONSULTAS!$C$2:$C$2000,A95,CONSULTAS!$E$2:$E$2000,"Seguradora",CONSULTAS!$S$2:$S$2000,"Sim")&gt;0,"Sim","Não"))</f>
        <v/>
      </c>
      <c r="Y95" s="7" t="str">
        <f ca="1">IF(A95="","",COUNTIFS(FOLLOWUP!$H$2:$H$2000,A95,FOLLOWUP!$AO$2:$AO$2000,"&gt;="&amp;(TODAY()-365)))</f>
        <v/>
      </c>
      <c r="Z95" s="7" t="str">
        <f ca="1">IF(A95="","",COUNTIFS(OCORRENCIAS!$D$2:$D$2000,A95,OCORRENCIAS!$E$2:$E$2000,"&gt;="&amp;(TODAY()-365)))</f>
        <v/>
      </c>
      <c r="AA95" s="7" t="str">
        <f t="shared" si="9"/>
        <v/>
      </c>
      <c r="AB95" s="7"/>
      <c r="AC95" s="12"/>
      <c r="AD95" s="7"/>
    </row>
    <row r="96" spans="1:30" x14ac:dyDescent="0.25">
      <c r="A96" s="7"/>
      <c r="B96" s="7"/>
      <c r="C96" s="7"/>
      <c r="D96" s="7"/>
      <c r="E96" s="7"/>
      <c r="F96" s="7"/>
      <c r="G96" s="7"/>
      <c r="H96" s="13"/>
      <c r="I96" s="7"/>
      <c r="J96" s="13"/>
      <c r="K96" s="13" t="str">
        <f t="shared" si="5"/>
        <v/>
      </c>
      <c r="L96" s="7"/>
      <c r="M96" s="13"/>
      <c r="N96" s="7"/>
      <c r="O96" s="13"/>
      <c r="P96" s="13"/>
      <c r="Q96" s="7"/>
      <c r="R96" s="7"/>
      <c r="S96" s="7"/>
      <c r="T96" s="7" t="str">
        <f t="shared" ca="1" si="6"/>
        <v/>
      </c>
      <c r="U96" s="7" t="str">
        <f t="shared" ca="1" si="7"/>
        <v/>
      </c>
      <c r="V96" s="7" t="str">
        <f t="shared" ca="1" si="8"/>
        <v/>
      </c>
      <c r="W96" s="7" t="str">
        <f>IF(A96="","",IF(COUNTIFS(CONSULTAS!$C$2:$C$2000,A96,CONSULTAS!$E$2:$E$2000,"GR",CONSULTAS!$S$2:$S$2000,"Sim")&gt;0,"Sim","Não"))</f>
        <v/>
      </c>
      <c r="X96" s="7" t="str">
        <f>IF(A96="","",IF(COUNTIFS(CONSULTAS!$C$2:$C$2000,A96,CONSULTAS!$E$2:$E$2000,"Seguradora",CONSULTAS!$S$2:$S$2000,"Sim")&gt;0,"Sim","Não"))</f>
        <v/>
      </c>
      <c r="Y96" s="7" t="str">
        <f ca="1">IF(A96="","",COUNTIFS(FOLLOWUP!$H$2:$H$2000,A96,FOLLOWUP!$AO$2:$AO$2000,"&gt;="&amp;(TODAY()-365)))</f>
        <v/>
      </c>
      <c r="Z96" s="7" t="str">
        <f ca="1">IF(A96="","",COUNTIFS(OCORRENCIAS!$D$2:$D$2000,A96,OCORRENCIAS!$E$2:$E$2000,"&gt;="&amp;(TODAY()-365)))</f>
        <v/>
      </c>
      <c r="AA96" s="7" t="str">
        <f t="shared" si="9"/>
        <v/>
      </c>
      <c r="AB96" s="7"/>
      <c r="AC96" s="12"/>
      <c r="AD96" s="7"/>
    </row>
    <row r="97" spans="1:30" x14ac:dyDescent="0.25">
      <c r="A97" s="7"/>
      <c r="B97" s="7"/>
      <c r="C97" s="7"/>
      <c r="D97" s="7"/>
      <c r="E97" s="7"/>
      <c r="F97" s="7"/>
      <c r="G97" s="7"/>
      <c r="H97" s="13"/>
      <c r="I97" s="7"/>
      <c r="J97" s="13"/>
      <c r="K97" s="13" t="str">
        <f t="shared" si="5"/>
        <v/>
      </c>
      <c r="L97" s="7"/>
      <c r="M97" s="13"/>
      <c r="N97" s="7"/>
      <c r="O97" s="13"/>
      <c r="P97" s="13"/>
      <c r="Q97" s="7"/>
      <c r="R97" s="7"/>
      <c r="S97" s="7"/>
      <c r="T97" s="7" t="str">
        <f t="shared" ca="1" si="6"/>
        <v/>
      </c>
      <c r="U97" s="7" t="str">
        <f t="shared" ca="1" si="7"/>
        <v/>
      </c>
      <c r="V97" s="7" t="str">
        <f t="shared" ca="1" si="8"/>
        <v/>
      </c>
      <c r="W97" s="7" t="str">
        <f>IF(A97="","",IF(COUNTIFS(CONSULTAS!$C$2:$C$2000,A97,CONSULTAS!$E$2:$E$2000,"GR",CONSULTAS!$S$2:$S$2000,"Sim")&gt;0,"Sim","Não"))</f>
        <v/>
      </c>
      <c r="X97" s="7" t="str">
        <f>IF(A97="","",IF(COUNTIFS(CONSULTAS!$C$2:$C$2000,A97,CONSULTAS!$E$2:$E$2000,"Seguradora",CONSULTAS!$S$2:$S$2000,"Sim")&gt;0,"Sim","Não"))</f>
        <v/>
      </c>
      <c r="Y97" s="7" t="str">
        <f ca="1">IF(A97="","",COUNTIFS(FOLLOWUP!$H$2:$H$2000,A97,FOLLOWUP!$AO$2:$AO$2000,"&gt;="&amp;(TODAY()-365)))</f>
        <v/>
      </c>
      <c r="Z97" s="7" t="str">
        <f ca="1">IF(A97="","",COUNTIFS(OCORRENCIAS!$D$2:$D$2000,A97,OCORRENCIAS!$E$2:$E$2000,"&gt;="&amp;(TODAY()-365)))</f>
        <v/>
      </c>
      <c r="AA97" s="7" t="str">
        <f t="shared" si="9"/>
        <v/>
      </c>
      <c r="AB97" s="7"/>
      <c r="AC97" s="12"/>
      <c r="AD97" s="7"/>
    </row>
    <row r="98" spans="1:30" x14ac:dyDescent="0.25">
      <c r="A98" s="7"/>
      <c r="B98" s="7"/>
      <c r="C98" s="7"/>
      <c r="D98" s="7"/>
      <c r="E98" s="7"/>
      <c r="F98" s="7"/>
      <c r="G98" s="7"/>
      <c r="H98" s="13"/>
      <c r="I98" s="7"/>
      <c r="J98" s="13"/>
      <c r="K98" s="13" t="str">
        <f t="shared" si="5"/>
        <v/>
      </c>
      <c r="L98" s="7"/>
      <c r="M98" s="13"/>
      <c r="N98" s="7"/>
      <c r="O98" s="13"/>
      <c r="P98" s="13"/>
      <c r="Q98" s="7"/>
      <c r="R98" s="7"/>
      <c r="S98" s="7"/>
      <c r="T98" s="7" t="str">
        <f t="shared" ca="1" si="6"/>
        <v/>
      </c>
      <c r="U98" s="7" t="str">
        <f t="shared" ca="1" si="7"/>
        <v/>
      </c>
      <c r="V98" s="7" t="str">
        <f t="shared" ca="1" si="8"/>
        <v/>
      </c>
      <c r="W98" s="7" t="str">
        <f>IF(A98="","",IF(COUNTIFS(CONSULTAS!$C$2:$C$2000,A98,CONSULTAS!$E$2:$E$2000,"GR",CONSULTAS!$S$2:$S$2000,"Sim")&gt;0,"Sim","Não"))</f>
        <v/>
      </c>
      <c r="X98" s="7" t="str">
        <f>IF(A98="","",IF(COUNTIFS(CONSULTAS!$C$2:$C$2000,A98,CONSULTAS!$E$2:$E$2000,"Seguradora",CONSULTAS!$S$2:$S$2000,"Sim")&gt;0,"Sim","Não"))</f>
        <v/>
      </c>
      <c r="Y98" s="7" t="str">
        <f ca="1">IF(A98="","",COUNTIFS(FOLLOWUP!$H$2:$H$2000,A98,FOLLOWUP!$AO$2:$AO$2000,"&gt;="&amp;(TODAY()-365)))</f>
        <v/>
      </c>
      <c r="Z98" s="7" t="str">
        <f ca="1">IF(A98="","",COUNTIFS(OCORRENCIAS!$D$2:$D$2000,A98,OCORRENCIAS!$E$2:$E$2000,"&gt;="&amp;(TODAY()-365)))</f>
        <v/>
      </c>
      <c r="AA98" s="7" t="str">
        <f t="shared" si="9"/>
        <v/>
      </c>
      <c r="AB98" s="7"/>
      <c r="AC98" s="12"/>
      <c r="AD98" s="7"/>
    </row>
    <row r="99" spans="1:30" x14ac:dyDescent="0.25">
      <c r="A99" s="7"/>
      <c r="B99" s="7"/>
      <c r="C99" s="7"/>
      <c r="D99" s="7"/>
      <c r="E99" s="7"/>
      <c r="F99" s="7"/>
      <c r="G99" s="7"/>
      <c r="H99" s="13"/>
      <c r="I99" s="7"/>
      <c r="J99" s="13"/>
      <c r="K99" s="13" t="str">
        <f t="shared" si="5"/>
        <v/>
      </c>
      <c r="L99" s="7"/>
      <c r="M99" s="13"/>
      <c r="N99" s="7"/>
      <c r="O99" s="13"/>
      <c r="P99" s="13"/>
      <c r="Q99" s="7"/>
      <c r="R99" s="7"/>
      <c r="S99" s="7"/>
      <c r="T99" s="7" t="str">
        <f t="shared" ca="1" si="6"/>
        <v/>
      </c>
      <c r="U99" s="7" t="str">
        <f t="shared" ca="1" si="7"/>
        <v/>
      </c>
      <c r="V99" s="7" t="str">
        <f t="shared" ca="1" si="8"/>
        <v/>
      </c>
      <c r="W99" s="7" t="str">
        <f>IF(A99="","",IF(COUNTIFS(CONSULTAS!$C$2:$C$2000,A99,CONSULTAS!$E$2:$E$2000,"GR",CONSULTAS!$S$2:$S$2000,"Sim")&gt;0,"Sim","Não"))</f>
        <v/>
      </c>
      <c r="X99" s="7" t="str">
        <f>IF(A99="","",IF(COUNTIFS(CONSULTAS!$C$2:$C$2000,A99,CONSULTAS!$E$2:$E$2000,"Seguradora",CONSULTAS!$S$2:$S$2000,"Sim")&gt;0,"Sim","Não"))</f>
        <v/>
      </c>
      <c r="Y99" s="7" t="str">
        <f ca="1">IF(A99="","",COUNTIFS(FOLLOWUP!$H$2:$H$2000,A99,FOLLOWUP!$AO$2:$AO$2000,"&gt;="&amp;(TODAY()-365)))</f>
        <v/>
      </c>
      <c r="Z99" s="7" t="str">
        <f ca="1">IF(A99="","",COUNTIFS(OCORRENCIAS!$D$2:$D$2000,A99,OCORRENCIAS!$E$2:$E$2000,"&gt;="&amp;(TODAY()-365)))</f>
        <v/>
      </c>
      <c r="AA99" s="7" t="str">
        <f t="shared" si="9"/>
        <v/>
      </c>
      <c r="AB99" s="7"/>
      <c r="AC99" s="12"/>
      <c r="AD99" s="7"/>
    </row>
    <row r="100" spans="1:30" x14ac:dyDescent="0.25">
      <c r="A100" s="7"/>
      <c r="B100" s="7"/>
      <c r="C100" s="7"/>
      <c r="D100" s="7"/>
      <c r="E100" s="7"/>
      <c r="F100" s="7"/>
      <c r="G100" s="7"/>
      <c r="H100" s="13"/>
      <c r="I100" s="7"/>
      <c r="J100" s="13"/>
      <c r="K100" s="13" t="str">
        <f t="shared" si="5"/>
        <v/>
      </c>
      <c r="L100" s="7"/>
      <c r="M100" s="13"/>
      <c r="N100" s="7"/>
      <c r="O100" s="13"/>
      <c r="P100" s="13"/>
      <c r="Q100" s="7"/>
      <c r="R100" s="7"/>
      <c r="S100" s="7"/>
      <c r="T100" s="7" t="str">
        <f t="shared" ca="1" si="6"/>
        <v/>
      </c>
      <c r="U100" s="7" t="str">
        <f t="shared" ca="1" si="7"/>
        <v/>
      </c>
      <c r="V100" s="7" t="str">
        <f t="shared" ca="1" si="8"/>
        <v/>
      </c>
      <c r="W100" s="7" t="str">
        <f>IF(A100="","",IF(COUNTIFS(CONSULTAS!$C$2:$C$2000,A100,CONSULTAS!$E$2:$E$2000,"GR",CONSULTAS!$S$2:$S$2000,"Sim")&gt;0,"Sim","Não"))</f>
        <v/>
      </c>
      <c r="X100" s="7" t="str">
        <f>IF(A100="","",IF(COUNTIFS(CONSULTAS!$C$2:$C$2000,A100,CONSULTAS!$E$2:$E$2000,"Seguradora",CONSULTAS!$S$2:$S$2000,"Sim")&gt;0,"Sim","Não"))</f>
        <v/>
      </c>
      <c r="Y100" s="7" t="str">
        <f ca="1">IF(A100="","",COUNTIFS(FOLLOWUP!$H$2:$H$2000,A100,FOLLOWUP!$AO$2:$AO$2000,"&gt;="&amp;(TODAY()-365)))</f>
        <v/>
      </c>
      <c r="Z100" s="7" t="str">
        <f ca="1">IF(A100="","",COUNTIFS(OCORRENCIAS!$D$2:$D$2000,A100,OCORRENCIAS!$E$2:$E$2000,"&gt;="&amp;(TODAY()-365)))</f>
        <v/>
      </c>
      <c r="AA100" s="7" t="str">
        <f t="shared" si="9"/>
        <v/>
      </c>
      <c r="AB100" s="7"/>
      <c r="AC100" s="12"/>
      <c r="AD100" s="7"/>
    </row>
    <row r="101" spans="1:30" x14ac:dyDescent="0.25">
      <c r="A101" s="7"/>
      <c r="B101" s="7"/>
      <c r="C101" s="7"/>
      <c r="D101" s="7"/>
      <c r="E101" s="7"/>
      <c r="F101" s="7"/>
      <c r="G101" s="7"/>
      <c r="H101" s="13"/>
      <c r="I101" s="7"/>
      <c r="J101" s="13"/>
      <c r="K101" s="13" t="str">
        <f t="shared" si="5"/>
        <v/>
      </c>
      <c r="L101" s="7"/>
      <c r="M101" s="13"/>
      <c r="N101" s="7"/>
      <c r="O101" s="13"/>
      <c r="P101" s="13"/>
      <c r="Q101" s="7"/>
      <c r="R101" s="7"/>
      <c r="S101" s="7"/>
      <c r="T101" s="7" t="str">
        <f t="shared" ca="1" si="6"/>
        <v/>
      </c>
      <c r="U101" s="7" t="str">
        <f t="shared" ca="1" si="7"/>
        <v/>
      </c>
      <c r="V101" s="7" t="str">
        <f t="shared" ca="1" si="8"/>
        <v/>
      </c>
      <c r="W101" s="7" t="str">
        <f>IF(A101="","",IF(COUNTIFS(CONSULTAS!$C$2:$C$2000,A101,CONSULTAS!$E$2:$E$2000,"GR",CONSULTAS!$S$2:$S$2000,"Sim")&gt;0,"Sim","Não"))</f>
        <v/>
      </c>
      <c r="X101" s="7" t="str">
        <f>IF(A101="","",IF(COUNTIFS(CONSULTAS!$C$2:$C$2000,A101,CONSULTAS!$E$2:$E$2000,"Seguradora",CONSULTAS!$S$2:$S$2000,"Sim")&gt;0,"Sim","Não"))</f>
        <v/>
      </c>
      <c r="Y101" s="7" t="str">
        <f ca="1">IF(A101="","",COUNTIFS(FOLLOWUP!$H$2:$H$2000,A101,FOLLOWUP!$AO$2:$AO$2000,"&gt;="&amp;(TODAY()-365)))</f>
        <v/>
      </c>
      <c r="Z101" s="7" t="str">
        <f ca="1">IF(A101="","",COUNTIFS(OCORRENCIAS!$D$2:$D$2000,A101,OCORRENCIAS!$E$2:$E$2000,"&gt;="&amp;(TODAY()-365)))</f>
        <v/>
      </c>
      <c r="AA101" s="7" t="str">
        <f t="shared" si="9"/>
        <v/>
      </c>
      <c r="AB101" s="7"/>
      <c r="AC101" s="12"/>
      <c r="AD101" s="7"/>
    </row>
    <row r="102" spans="1:30" x14ac:dyDescent="0.25">
      <c r="A102" s="7"/>
      <c r="B102" s="7"/>
      <c r="C102" s="7"/>
      <c r="D102" s="7"/>
      <c r="E102" s="7"/>
      <c r="F102" s="7"/>
      <c r="G102" s="7"/>
      <c r="H102" s="13"/>
      <c r="I102" s="7"/>
      <c r="J102" s="13"/>
      <c r="K102" s="13" t="str">
        <f t="shared" si="5"/>
        <v/>
      </c>
      <c r="L102" s="7"/>
      <c r="M102" s="13"/>
      <c r="N102" s="7"/>
      <c r="O102" s="13"/>
      <c r="P102" s="13"/>
      <c r="Q102" s="7"/>
      <c r="R102" s="7"/>
      <c r="S102" s="7"/>
      <c r="T102" s="7" t="str">
        <f t="shared" ca="1" si="6"/>
        <v/>
      </c>
      <c r="U102" s="7" t="str">
        <f t="shared" ca="1" si="7"/>
        <v/>
      </c>
      <c r="V102" s="7" t="str">
        <f t="shared" ca="1" si="8"/>
        <v/>
      </c>
      <c r="W102" s="7" t="str">
        <f>IF(A102="","",IF(COUNTIFS(CONSULTAS!$C$2:$C$2000,A102,CONSULTAS!$E$2:$E$2000,"GR",CONSULTAS!$S$2:$S$2000,"Sim")&gt;0,"Sim","Não"))</f>
        <v/>
      </c>
      <c r="X102" s="7" t="str">
        <f>IF(A102="","",IF(COUNTIFS(CONSULTAS!$C$2:$C$2000,A102,CONSULTAS!$E$2:$E$2000,"Seguradora",CONSULTAS!$S$2:$S$2000,"Sim")&gt;0,"Sim","Não"))</f>
        <v/>
      </c>
      <c r="Y102" s="7" t="str">
        <f ca="1">IF(A102="","",COUNTIFS(FOLLOWUP!$H$2:$H$2000,A102,FOLLOWUP!$AO$2:$AO$2000,"&gt;="&amp;(TODAY()-365)))</f>
        <v/>
      </c>
      <c r="Z102" s="7" t="str">
        <f ca="1">IF(A102="","",COUNTIFS(OCORRENCIAS!$D$2:$D$2000,A102,OCORRENCIAS!$E$2:$E$2000,"&gt;="&amp;(TODAY()-365)))</f>
        <v/>
      </c>
      <c r="AA102" s="7" t="str">
        <f t="shared" si="9"/>
        <v/>
      </c>
      <c r="AB102" s="7"/>
      <c r="AC102" s="12"/>
      <c r="AD102" s="7"/>
    </row>
    <row r="103" spans="1:30" x14ac:dyDescent="0.25">
      <c r="A103" s="7"/>
      <c r="B103" s="7"/>
      <c r="C103" s="7"/>
      <c r="D103" s="7"/>
      <c r="E103" s="7"/>
      <c r="F103" s="7"/>
      <c r="G103" s="7"/>
      <c r="H103" s="13"/>
      <c r="I103" s="7"/>
      <c r="J103" s="13"/>
      <c r="K103" s="13" t="str">
        <f t="shared" si="5"/>
        <v/>
      </c>
      <c r="L103" s="7"/>
      <c r="M103" s="13"/>
      <c r="N103" s="7"/>
      <c r="O103" s="13"/>
      <c r="P103" s="13"/>
      <c r="Q103" s="7"/>
      <c r="R103" s="7"/>
      <c r="S103" s="7"/>
      <c r="T103" s="7" t="str">
        <f t="shared" ca="1" si="6"/>
        <v/>
      </c>
      <c r="U103" s="7" t="str">
        <f t="shared" ca="1" si="7"/>
        <v/>
      </c>
      <c r="V103" s="7" t="str">
        <f t="shared" ca="1" si="8"/>
        <v/>
      </c>
      <c r="W103" s="7" t="str">
        <f>IF(A103="","",IF(COUNTIFS(CONSULTAS!$C$2:$C$2000,A103,CONSULTAS!$E$2:$E$2000,"GR",CONSULTAS!$S$2:$S$2000,"Sim")&gt;0,"Sim","Não"))</f>
        <v/>
      </c>
      <c r="X103" s="7" t="str">
        <f>IF(A103="","",IF(COUNTIFS(CONSULTAS!$C$2:$C$2000,A103,CONSULTAS!$E$2:$E$2000,"Seguradora",CONSULTAS!$S$2:$S$2000,"Sim")&gt;0,"Sim","Não"))</f>
        <v/>
      </c>
      <c r="Y103" s="7" t="str">
        <f ca="1">IF(A103="","",COUNTIFS(FOLLOWUP!$H$2:$H$2000,A103,FOLLOWUP!$AO$2:$AO$2000,"&gt;="&amp;(TODAY()-365)))</f>
        <v/>
      </c>
      <c r="Z103" s="7" t="str">
        <f ca="1">IF(A103="","",COUNTIFS(OCORRENCIAS!$D$2:$D$2000,A103,OCORRENCIAS!$E$2:$E$2000,"&gt;="&amp;(TODAY()-365)))</f>
        <v/>
      </c>
      <c r="AA103" s="7" t="str">
        <f t="shared" si="9"/>
        <v/>
      </c>
      <c r="AB103" s="7"/>
      <c r="AC103" s="12"/>
      <c r="AD103" s="7"/>
    </row>
    <row r="104" spans="1:30" x14ac:dyDescent="0.25">
      <c r="A104" s="7"/>
      <c r="B104" s="7"/>
      <c r="C104" s="7"/>
      <c r="D104" s="7"/>
      <c r="E104" s="7"/>
      <c r="F104" s="7"/>
      <c r="G104" s="7"/>
      <c r="H104" s="13"/>
      <c r="I104" s="7"/>
      <c r="J104" s="13"/>
      <c r="K104" s="13" t="str">
        <f t="shared" si="5"/>
        <v/>
      </c>
      <c r="L104" s="7"/>
      <c r="M104" s="13"/>
      <c r="N104" s="7"/>
      <c r="O104" s="13"/>
      <c r="P104" s="13"/>
      <c r="Q104" s="7"/>
      <c r="R104" s="7"/>
      <c r="S104" s="7"/>
      <c r="T104" s="7" t="str">
        <f t="shared" ca="1" si="6"/>
        <v/>
      </c>
      <c r="U104" s="7" t="str">
        <f t="shared" ca="1" si="7"/>
        <v/>
      </c>
      <c r="V104" s="7" t="str">
        <f t="shared" ca="1" si="8"/>
        <v/>
      </c>
      <c r="W104" s="7" t="str">
        <f>IF(A104="","",IF(COUNTIFS(CONSULTAS!$C$2:$C$2000,A104,CONSULTAS!$E$2:$E$2000,"GR",CONSULTAS!$S$2:$S$2000,"Sim")&gt;0,"Sim","Não"))</f>
        <v/>
      </c>
      <c r="X104" s="7" t="str">
        <f>IF(A104="","",IF(COUNTIFS(CONSULTAS!$C$2:$C$2000,A104,CONSULTAS!$E$2:$E$2000,"Seguradora",CONSULTAS!$S$2:$S$2000,"Sim")&gt;0,"Sim","Não"))</f>
        <v/>
      </c>
      <c r="Y104" s="7" t="str">
        <f ca="1">IF(A104="","",COUNTIFS(FOLLOWUP!$H$2:$H$2000,A104,FOLLOWUP!$AO$2:$AO$2000,"&gt;="&amp;(TODAY()-365)))</f>
        <v/>
      </c>
      <c r="Z104" s="7" t="str">
        <f ca="1">IF(A104="","",COUNTIFS(OCORRENCIAS!$D$2:$D$2000,A104,OCORRENCIAS!$E$2:$E$2000,"&gt;="&amp;(TODAY()-365)))</f>
        <v/>
      </c>
      <c r="AA104" s="7" t="str">
        <f t="shared" si="9"/>
        <v/>
      </c>
      <c r="AB104" s="7"/>
      <c r="AC104" s="12"/>
      <c r="AD104" s="7"/>
    </row>
    <row r="105" spans="1:30" x14ac:dyDescent="0.25">
      <c r="A105" s="7"/>
      <c r="B105" s="7"/>
      <c r="C105" s="7"/>
      <c r="D105" s="7"/>
      <c r="E105" s="7"/>
      <c r="F105" s="7"/>
      <c r="G105" s="7"/>
      <c r="H105" s="13"/>
      <c r="I105" s="7"/>
      <c r="J105" s="13"/>
      <c r="K105" s="13" t="str">
        <f t="shared" si="5"/>
        <v/>
      </c>
      <c r="L105" s="7"/>
      <c r="M105" s="13"/>
      <c r="N105" s="7"/>
      <c r="O105" s="13"/>
      <c r="P105" s="13"/>
      <c r="Q105" s="7"/>
      <c r="R105" s="7"/>
      <c r="S105" s="7"/>
      <c r="T105" s="7" t="str">
        <f t="shared" ca="1" si="6"/>
        <v/>
      </c>
      <c r="U105" s="7" t="str">
        <f t="shared" ca="1" si="7"/>
        <v/>
      </c>
      <c r="V105" s="7" t="str">
        <f t="shared" ca="1" si="8"/>
        <v/>
      </c>
      <c r="W105" s="7" t="str">
        <f>IF(A105="","",IF(COUNTIFS(CONSULTAS!$C$2:$C$2000,A105,CONSULTAS!$E$2:$E$2000,"GR",CONSULTAS!$S$2:$S$2000,"Sim")&gt;0,"Sim","Não"))</f>
        <v/>
      </c>
      <c r="X105" s="7" t="str">
        <f>IF(A105="","",IF(COUNTIFS(CONSULTAS!$C$2:$C$2000,A105,CONSULTAS!$E$2:$E$2000,"Seguradora",CONSULTAS!$S$2:$S$2000,"Sim")&gt;0,"Sim","Não"))</f>
        <v/>
      </c>
      <c r="Y105" s="7" t="str">
        <f ca="1">IF(A105="","",COUNTIFS(FOLLOWUP!$H$2:$H$2000,A105,FOLLOWUP!$AO$2:$AO$2000,"&gt;="&amp;(TODAY()-365)))</f>
        <v/>
      </c>
      <c r="Z105" s="7" t="str">
        <f ca="1">IF(A105="","",COUNTIFS(OCORRENCIAS!$D$2:$D$2000,A105,OCORRENCIAS!$E$2:$E$2000,"&gt;="&amp;(TODAY()-365)))</f>
        <v/>
      </c>
      <c r="AA105" s="7" t="str">
        <f t="shared" si="9"/>
        <v/>
      </c>
      <c r="AB105" s="7"/>
      <c r="AC105" s="12"/>
      <c r="AD105" s="7"/>
    </row>
    <row r="106" spans="1:30" x14ac:dyDescent="0.25">
      <c r="A106" s="7"/>
      <c r="B106" s="7"/>
      <c r="C106" s="7"/>
      <c r="D106" s="7"/>
      <c r="E106" s="7"/>
      <c r="F106" s="7"/>
      <c r="G106" s="7"/>
      <c r="H106" s="13"/>
      <c r="I106" s="7"/>
      <c r="J106" s="13"/>
      <c r="K106" s="13" t="str">
        <f t="shared" si="5"/>
        <v/>
      </c>
      <c r="L106" s="7"/>
      <c r="M106" s="13"/>
      <c r="N106" s="7"/>
      <c r="O106" s="13"/>
      <c r="P106" s="13"/>
      <c r="Q106" s="7"/>
      <c r="R106" s="7"/>
      <c r="S106" s="7"/>
      <c r="T106" s="7" t="str">
        <f t="shared" ca="1" si="6"/>
        <v/>
      </c>
      <c r="U106" s="7" t="str">
        <f t="shared" ca="1" si="7"/>
        <v/>
      </c>
      <c r="V106" s="7" t="str">
        <f t="shared" ca="1" si="8"/>
        <v/>
      </c>
      <c r="W106" s="7" t="str">
        <f>IF(A106="","",IF(COUNTIFS(CONSULTAS!$C$2:$C$2000,A106,CONSULTAS!$E$2:$E$2000,"GR",CONSULTAS!$S$2:$S$2000,"Sim")&gt;0,"Sim","Não"))</f>
        <v/>
      </c>
      <c r="X106" s="7" t="str">
        <f>IF(A106="","",IF(COUNTIFS(CONSULTAS!$C$2:$C$2000,A106,CONSULTAS!$E$2:$E$2000,"Seguradora",CONSULTAS!$S$2:$S$2000,"Sim")&gt;0,"Sim","Não"))</f>
        <v/>
      </c>
      <c r="Y106" s="7" t="str">
        <f ca="1">IF(A106="","",COUNTIFS(FOLLOWUP!$H$2:$H$2000,A106,FOLLOWUP!$AO$2:$AO$2000,"&gt;="&amp;(TODAY()-365)))</f>
        <v/>
      </c>
      <c r="Z106" s="7" t="str">
        <f ca="1">IF(A106="","",COUNTIFS(OCORRENCIAS!$D$2:$D$2000,A106,OCORRENCIAS!$E$2:$E$2000,"&gt;="&amp;(TODAY()-365)))</f>
        <v/>
      </c>
      <c r="AA106" s="7" t="str">
        <f t="shared" si="9"/>
        <v/>
      </c>
      <c r="AB106" s="7"/>
      <c r="AC106" s="12"/>
      <c r="AD106" s="7"/>
    </row>
    <row r="107" spans="1:30" x14ac:dyDescent="0.25">
      <c r="A107" s="7"/>
      <c r="B107" s="7"/>
      <c r="C107" s="7"/>
      <c r="D107" s="7"/>
      <c r="E107" s="7"/>
      <c r="F107" s="7"/>
      <c r="G107" s="7"/>
      <c r="H107" s="13"/>
      <c r="I107" s="7"/>
      <c r="J107" s="13"/>
      <c r="K107" s="13" t="str">
        <f t="shared" si="5"/>
        <v/>
      </c>
      <c r="L107" s="7"/>
      <c r="M107" s="13"/>
      <c r="N107" s="7"/>
      <c r="O107" s="13"/>
      <c r="P107" s="13"/>
      <c r="Q107" s="7"/>
      <c r="R107" s="7"/>
      <c r="S107" s="7"/>
      <c r="T107" s="7" t="str">
        <f t="shared" ca="1" si="6"/>
        <v/>
      </c>
      <c r="U107" s="7" t="str">
        <f t="shared" ca="1" si="7"/>
        <v/>
      </c>
      <c r="V107" s="7" t="str">
        <f t="shared" ca="1" si="8"/>
        <v/>
      </c>
      <c r="W107" s="7" t="str">
        <f>IF(A107="","",IF(COUNTIFS(CONSULTAS!$C$2:$C$2000,A107,CONSULTAS!$E$2:$E$2000,"GR",CONSULTAS!$S$2:$S$2000,"Sim")&gt;0,"Sim","Não"))</f>
        <v/>
      </c>
      <c r="X107" s="7" t="str">
        <f>IF(A107="","",IF(COUNTIFS(CONSULTAS!$C$2:$C$2000,A107,CONSULTAS!$E$2:$E$2000,"Seguradora",CONSULTAS!$S$2:$S$2000,"Sim")&gt;0,"Sim","Não"))</f>
        <v/>
      </c>
      <c r="Y107" s="7" t="str">
        <f ca="1">IF(A107="","",COUNTIFS(FOLLOWUP!$H$2:$H$2000,A107,FOLLOWUP!$AO$2:$AO$2000,"&gt;="&amp;(TODAY()-365)))</f>
        <v/>
      </c>
      <c r="Z107" s="7" t="str">
        <f ca="1">IF(A107="","",COUNTIFS(OCORRENCIAS!$D$2:$D$2000,A107,OCORRENCIAS!$E$2:$E$2000,"&gt;="&amp;(TODAY()-365)))</f>
        <v/>
      </c>
      <c r="AA107" s="7" t="str">
        <f t="shared" si="9"/>
        <v/>
      </c>
      <c r="AB107" s="7"/>
      <c r="AC107" s="12"/>
      <c r="AD107" s="7"/>
    </row>
    <row r="108" spans="1:30" x14ac:dyDescent="0.25">
      <c r="A108" s="7"/>
      <c r="B108" s="7"/>
      <c r="C108" s="7"/>
      <c r="D108" s="7"/>
      <c r="E108" s="7"/>
      <c r="F108" s="7"/>
      <c r="G108" s="7"/>
      <c r="H108" s="13"/>
      <c r="I108" s="7"/>
      <c r="J108" s="13"/>
      <c r="K108" s="13" t="str">
        <f t="shared" si="5"/>
        <v/>
      </c>
      <c r="L108" s="7"/>
      <c r="M108" s="13"/>
      <c r="N108" s="7"/>
      <c r="O108" s="13"/>
      <c r="P108" s="13"/>
      <c r="Q108" s="7"/>
      <c r="R108" s="7"/>
      <c r="S108" s="7"/>
      <c r="T108" s="7" t="str">
        <f t="shared" ca="1" si="6"/>
        <v/>
      </c>
      <c r="U108" s="7" t="str">
        <f t="shared" ca="1" si="7"/>
        <v/>
      </c>
      <c r="V108" s="7" t="str">
        <f t="shared" ca="1" si="8"/>
        <v/>
      </c>
      <c r="W108" s="7" t="str">
        <f>IF(A108="","",IF(COUNTIFS(CONSULTAS!$C$2:$C$2000,A108,CONSULTAS!$E$2:$E$2000,"GR",CONSULTAS!$S$2:$S$2000,"Sim")&gt;0,"Sim","Não"))</f>
        <v/>
      </c>
      <c r="X108" s="7" t="str">
        <f>IF(A108="","",IF(COUNTIFS(CONSULTAS!$C$2:$C$2000,A108,CONSULTAS!$E$2:$E$2000,"Seguradora",CONSULTAS!$S$2:$S$2000,"Sim")&gt;0,"Sim","Não"))</f>
        <v/>
      </c>
      <c r="Y108" s="7" t="str">
        <f ca="1">IF(A108="","",COUNTIFS(FOLLOWUP!$H$2:$H$2000,A108,FOLLOWUP!$AO$2:$AO$2000,"&gt;="&amp;(TODAY()-365)))</f>
        <v/>
      </c>
      <c r="Z108" s="7" t="str">
        <f ca="1">IF(A108="","",COUNTIFS(OCORRENCIAS!$D$2:$D$2000,A108,OCORRENCIAS!$E$2:$E$2000,"&gt;="&amp;(TODAY()-365)))</f>
        <v/>
      </c>
      <c r="AA108" s="7" t="str">
        <f t="shared" si="9"/>
        <v/>
      </c>
      <c r="AB108" s="7"/>
      <c r="AC108" s="12"/>
      <c r="AD108" s="7"/>
    </row>
    <row r="109" spans="1:30" x14ac:dyDescent="0.25">
      <c r="A109" s="7"/>
      <c r="B109" s="7"/>
      <c r="C109" s="7"/>
      <c r="D109" s="7"/>
      <c r="E109" s="7"/>
      <c r="F109" s="7"/>
      <c r="G109" s="7"/>
      <c r="H109" s="13"/>
      <c r="I109" s="7"/>
      <c r="J109" s="13"/>
      <c r="K109" s="13" t="str">
        <f t="shared" si="5"/>
        <v/>
      </c>
      <c r="L109" s="7"/>
      <c r="M109" s="13"/>
      <c r="N109" s="7"/>
      <c r="O109" s="13"/>
      <c r="P109" s="13"/>
      <c r="Q109" s="7"/>
      <c r="R109" s="7"/>
      <c r="S109" s="7"/>
      <c r="T109" s="7" t="str">
        <f t="shared" ca="1" si="6"/>
        <v/>
      </c>
      <c r="U109" s="7" t="str">
        <f t="shared" ca="1" si="7"/>
        <v/>
      </c>
      <c r="V109" s="7" t="str">
        <f t="shared" ca="1" si="8"/>
        <v/>
      </c>
      <c r="W109" s="7" t="str">
        <f>IF(A109="","",IF(COUNTIFS(CONSULTAS!$C$2:$C$2000,A109,CONSULTAS!$E$2:$E$2000,"GR",CONSULTAS!$S$2:$S$2000,"Sim")&gt;0,"Sim","Não"))</f>
        <v/>
      </c>
      <c r="X109" s="7" t="str">
        <f>IF(A109="","",IF(COUNTIFS(CONSULTAS!$C$2:$C$2000,A109,CONSULTAS!$E$2:$E$2000,"Seguradora",CONSULTAS!$S$2:$S$2000,"Sim")&gt;0,"Sim","Não"))</f>
        <v/>
      </c>
      <c r="Y109" s="7" t="str">
        <f ca="1">IF(A109="","",COUNTIFS(FOLLOWUP!$H$2:$H$2000,A109,FOLLOWUP!$AO$2:$AO$2000,"&gt;="&amp;(TODAY()-365)))</f>
        <v/>
      </c>
      <c r="Z109" s="7" t="str">
        <f ca="1">IF(A109="","",COUNTIFS(OCORRENCIAS!$D$2:$D$2000,A109,OCORRENCIAS!$E$2:$E$2000,"&gt;="&amp;(TODAY()-365)))</f>
        <v/>
      </c>
      <c r="AA109" s="7" t="str">
        <f t="shared" si="9"/>
        <v/>
      </c>
      <c r="AB109" s="7"/>
      <c r="AC109" s="12"/>
      <c r="AD109" s="7"/>
    </row>
    <row r="110" spans="1:30" x14ac:dyDescent="0.25">
      <c r="A110" s="7"/>
      <c r="B110" s="7"/>
      <c r="C110" s="7"/>
      <c r="D110" s="7"/>
      <c r="E110" s="7"/>
      <c r="F110" s="7"/>
      <c r="G110" s="7"/>
      <c r="H110" s="13"/>
      <c r="I110" s="7"/>
      <c r="J110" s="13"/>
      <c r="K110" s="13" t="str">
        <f t="shared" si="5"/>
        <v/>
      </c>
      <c r="L110" s="7"/>
      <c r="M110" s="13"/>
      <c r="N110" s="7"/>
      <c r="O110" s="13"/>
      <c r="P110" s="13"/>
      <c r="Q110" s="7"/>
      <c r="R110" s="7"/>
      <c r="S110" s="7"/>
      <c r="T110" s="7" t="str">
        <f t="shared" ca="1" si="6"/>
        <v/>
      </c>
      <c r="U110" s="7" t="str">
        <f t="shared" ca="1" si="7"/>
        <v/>
      </c>
      <c r="V110" s="7" t="str">
        <f t="shared" ca="1" si="8"/>
        <v/>
      </c>
      <c r="W110" s="7" t="str">
        <f>IF(A110="","",IF(COUNTIFS(CONSULTAS!$C$2:$C$2000,A110,CONSULTAS!$E$2:$E$2000,"GR",CONSULTAS!$S$2:$S$2000,"Sim")&gt;0,"Sim","Não"))</f>
        <v/>
      </c>
      <c r="X110" s="7" t="str">
        <f>IF(A110="","",IF(COUNTIFS(CONSULTAS!$C$2:$C$2000,A110,CONSULTAS!$E$2:$E$2000,"Seguradora",CONSULTAS!$S$2:$S$2000,"Sim")&gt;0,"Sim","Não"))</f>
        <v/>
      </c>
      <c r="Y110" s="7" t="str">
        <f ca="1">IF(A110="","",COUNTIFS(FOLLOWUP!$H$2:$H$2000,A110,FOLLOWUP!$AO$2:$AO$2000,"&gt;="&amp;(TODAY()-365)))</f>
        <v/>
      </c>
      <c r="Z110" s="7" t="str">
        <f ca="1">IF(A110="","",COUNTIFS(OCORRENCIAS!$D$2:$D$2000,A110,OCORRENCIAS!$E$2:$E$2000,"&gt;="&amp;(TODAY()-365)))</f>
        <v/>
      </c>
      <c r="AA110" s="7" t="str">
        <f t="shared" si="9"/>
        <v/>
      </c>
      <c r="AB110" s="7"/>
      <c r="AC110" s="12"/>
      <c r="AD110" s="7"/>
    </row>
    <row r="111" spans="1:30" x14ac:dyDescent="0.25">
      <c r="A111" s="7"/>
      <c r="B111" s="7"/>
      <c r="C111" s="7"/>
      <c r="D111" s="7"/>
      <c r="E111" s="7"/>
      <c r="F111" s="7"/>
      <c r="G111" s="7"/>
      <c r="H111" s="13"/>
      <c r="I111" s="7"/>
      <c r="J111" s="13"/>
      <c r="K111" s="13" t="str">
        <f t="shared" si="5"/>
        <v/>
      </c>
      <c r="L111" s="7"/>
      <c r="M111" s="13"/>
      <c r="N111" s="7"/>
      <c r="O111" s="13"/>
      <c r="P111" s="13"/>
      <c r="Q111" s="7"/>
      <c r="R111" s="7"/>
      <c r="S111" s="7"/>
      <c r="T111" s="7" t="str">
        <f t="shared" ca="1" si="6"/>
        <v/>
      </c>
      <c r="U111" s="7" t="str">
        <f t="shared" ca="1" si="7"/>
        <v/>
      </c>
      <c r="V111" s="7" t="str">
        <f t="shared" ca="1" si="8"/>
        <v/>
      </c>
      <c r="W111" s="7" t="str">
        <f>IF(A111="","",IF(COUNTIFS(CONSULTAS!$C$2:$C$2000,A111,CONSULTAS!$E$2:$E$2000,"GR",CONSULTAS!$S$2:$S$2000,"Sim")&gt;0,"Sim","Não"))</f>
        <v/>
      </c>
      <c r="X111" s="7" t="str">
        <f>IF(A111="","",IF(COUNTIFS(CONSULTAS!$C$2:$C$2000,A111,CONSULTAS!$E$2:$E$2000,"Seguradora",CONSULTAS!$S$2:$S$2000,"Sim")&gt;0,"Sim","Não"))</f>
        <v/>
      </c>
      <c r="Y111" s="7" t="str">
        <f ca="1">IF(A111="","",COUNTIFS(FOLLOWUP!$H$2:$H$2000,A111,FOLLOWUP!$AO$2:$AO$2000,"&gt;="&amp;(TODAY()-365)))</f>
        <v/>
      </c>
      <c r="Z111" s="7" t="str">
        <f ca="1">IF(A111="","",COUNTIFS(OCORRENCIAS!$D$2:$D$2000,A111,OCORRENCIAS!$E$2:$E$2000,"&gt;="&amp;(TODAY()-365)))</f>
        <v/>
      </c>
      <c r="AA111" s="7" t="str">
        <f t="shared" si="9"/>
        <v/>
      </c>
      <c r="AB111" s="7"/>
      <c r="AC111" s="12"/>
      <c r="AD111" s="7"/>
    </row>
    <row r="112" spans="1:30" x14ac:dyDescent="0.25">
      <c r="A112" s="7"/>
      <c r="B112" s="7"/>
      <c r="C112" s="7"/>
      <c r="D112" s="7"/>
      <c r="E112" s="7"/>
      <c r="F112" s="7"/>
      <c r="G112" s="7"/>
      <c r="H112" s="13"/>
      <c r="I112" s="7"/>
      <c r="J112" s="13"/>
      <c r="K112" s="13" t="str">
        <f t="shared" si="5"/>
        <v/>
      </c>
      <c r="L112" s="7"/>
      <c r="M112" s="13"/>
      <c r="N112" s="7"/>
      <c r="O112" s="13"/>
      <c r="P112" s="13"/>
      <c r="Q112" s="7"/>
      <c r="R112" s="7"/>
      <c r="S112" s="7"/>
      <c r="T112" s="7" t="str">
        <f t="shared" ca="1" si="6"/>
        <v/>
      </c>
      <c r="U112" s="7" t="str">
        <f t="shared" ca="1" si="7"/>
        <v/>
      </c>
      <c r="V112" s="7" t="str">
        <f t="shared" ca="1" si="8"/>
        <v/>
      </c>
      <c r="W112" s="7" t="str">
        <f>IF(A112="","",IF(COUNTIFS(CONSULTAS!$C$2:$C$2000,A112,CONSULTAS!$E$2:$E$2000,"GR",CONSULTAS!$S$2:$S$2000,"Sim")&gt;0,"Sim","Não"))</f>
        <v/>
      </c>
      <c r="X112" s="7" t="str">
        <f>IF(A112="","",IF(COUNTIFS(CONSULTAS!$C$2:$C$2000,A112,CONSULTAS!$E$2:$E$2000,"Seguradora",CONSULTAS!$S$2:$S$2000,"Sim")&gt;0,"Sim","Não"))</f>
        <v/>
      </c>
      <c r="Y112" s="7" t="str">
        <f ca="1">IF(A112="","",COUNTIFS(FOLLOWUP!$H$2:$H$2000,A112,FOLLOWUP!$AO$2:$AO$2000,"&gt;="&amp;(TODAY()-365)))</f>
        <v/>
      </c>
      <c r="Z112" s="7" t="str">
        <f ca="1">IF(A112="","",COUNTIFS(OCORRENCIAS!$D$2:$D$2000,A112,OCORRENCIAS!$E$2:$E$2000,"&gt;="&amp;(TODAY()-365)))</f>
        <v/>
      </c>
      <c r="AA112" s="7" t="str">
        <f t="shared" si="9"/>
        <v/>
      </c>
      <c r="AB112" s="7"/>
      <c r="AC112" s="12"/>
      <c r="AD112" s="7"/>
    </row>
    <row r="113" spans="1:30" x14ac:dyDescent="0.25">
      <c r="A113" s="7"/>
      <c r="B113" s="7"/>
      <c r="C113" s="7"/>
      <c r="D113" s="7"/>
      <c r="E113" s="7"/>
      <c r="F113" s="7"/>
      <c r="G113" s="7"/>
      <c r="H113" s="13"/>
      <c r="I113" s="7"/>
      <c r="J113" s="13"/>
      <c r="K113" s="13" t="str">
        <f t="shared" si="5"/>
        <v/>
      </c>
      <c r="L113" s="7"/>
      <c r="M113" s="13"/>
      <c r="N113" s="7"/>
      <c r="O113" s="13"/>
      <c r="P113" s="13"/>
      <c r="Q113" s="7"/>
      <c r="R113" s="7"/>
      <c r="S113" s="7"/>
      <c r="T113" s="7" t="str">
        <f t="shared" ca="1" si="6"/>
        <v/>
      </c>
      <c r="U113" s="7" t="str">
        <f t="shared" ca="1" si="7"/>
        <v/>
      </c>
      <c r="V113" s="7" t="str">
        <f t="shared" ca="1" si="8"/>
        <v/>
      </c>
      <c r="W113" s="7" t="str">
        <f>IF(A113="","",IF(COUNTIFS(CONSULTAS!$C$2:$C$2000,A113,CONSULTAS!$E$2:$E$2000,"GR",CONSULTAS!$S$2:$S$2000,"Sim")&gt;0,"Sim","Não"))</f>
        <v/>
      </c>
      <c r="X113" s="7" t="str">
        <f>IF(A113="","",IF(COUNTIFS(CONSULTAS!$C$2:$C$2000,A113,CONSULTAS!$E$2:$E$2000,"Seguradora",CONSULTAS!$S$2:$S$2000,"Sim")&gt;0,"Sim","Não"))</f>
        <v/>
      </c>
      <c r="Y113" s="7" t="str">
        <f ca="1">IF(A113="","",COUNTIFS(FOLLOWUP!$H$2:$H$2000,A113,FOLLOWUP!$AO$2:$AO$2000,"&gt;="&amp;(TODAY()-365)))</f>
        <v/>
      </c>
      <c r="Z113" s="7" t="str">
        <f ca="1">IF(A113="","",COUNTIFS(OCORRENCIAS!$D$2:$D$2000,A113,OCORRENCIAS!$E$2:$E$2000,"&gt;="&amp;(TODAY()-365)))</f>
        <v/>
      </c>
      <c r="AA113" s="7" t="str">
        <f t="shared" si="9"/>
        <v/>
      </c>
      <c r="AB113" s="7"/>
      <c r="AC113" s="12"/>
      <c r="AD113" s="7"/>
    </row>
    <row r="114" spans="1:30" x14ac:dyDescent="0.25">
      <c r="A114" s="7"/>
      <c r="B114" s="7"/>
      <c r="C114" s="7"/>
      <c r="D114" s="7"/>
      <c r="E114" s="7"/>
      <c r="F114" s="7"/>
      <c r="G114" s="7"/>
      <c r="H114" s="13"/>
      <c r="I114" s="7"/>
      <c r="J114" s="13"/>
      <c r="K114" s="13" t="str">
        <f t="shared" si="5"/>
        <v/>
      </c>
      <c r="L114" s="7"/>
      <c r="M114" s="13"/>
      <c r="N114" s="7"/>
      <c r="O114" s="13"/>
      <c r="P114" s="13"/>
      <c r="Q114" s="7"/>
      <c r="R114" s="7"/>
      <c r="S114" s="7"/>
      <c r="T114" s="7" t="str">
        <f t="shared" ca="1" si="6"/>
        <v/>
      </c>
      <c r="U114" s="7" t="str">
        <f t="shared" ca="1" si="7"/>
        <v/>
      </c>
      <c r="V114" s="7" t="str">
        <f t="shared" ca="1" si="8"/>
        <v/>
      </c>
      <c r="W114" s="7" t="str">
        <f>IF(A114="","",IF(COUNTIFS(CONSULTAS!$C$2:$C$2000,A114,CONSULTAS!$E$2:$E$2000,"GR",CONSULTAS!$S$2:$S$2000,"Sim")&gt;0,"Sim","Não"))</f>
        <v/>
      </c>
      <c r="X114" s="7" t="str">
        <f>IF(A114="","",IF(COUNTIFS(CONSULTAS!$C$2:$C$2000,A114,CONSULTAS!$E$2:$E$2000,"Seguradora",CONSULTAS!$S$2:$S$2000,"Sim")&gt;0,"Sim","Não"))</f>
        <v/>
      </c>
      <c r="Y114" s="7" t="str">
        <f ca="1">IF(A114="","",COUNTIFS(FOLLOWUP!$H$2:$H$2000,A114,FOLLOWUP!$AO$2:$AO$2000,"&gt;="&amp;(TODAY()-365)))</f>
        <v/>
      </c>
      <c r="Z114" s="7" t="str">
        <f ca="1">IF(A114="","",COUNTIFS(OCORRENCIAS!$D$2:$D$2000,A114,OCORRENCIAS!$E$2:$E$2000,"&gt;="&amp;(TODAY()-365)))</f>
        <v/>
      </c>
      <c r="AA114" s="7" t="str">
        <f t="shared" si="9"/>
        <v/>
      </c>
      <c r="AB114" s="7"/>
      <c r="AC114" s="12"/>
      <c r="AD114" s="7"/>
    </row>
    <row r="115" spans="1:30" x14ac:dyDescent="0.25">
      <c r="A115" s="7"/>
      <c r="B115" s="7"/>
      <c r="C115" s="7"/>
      <c r="D115" s="7"/>
      <c r="E115" s="7"/>
      <c r="F115" s="7"/>
      <c r="G115" s="7"/>
      <c r="H115" s="13"/>
      <c r="I115" s="7"/>
      <c r="J115" s="13"/>
      <c r="K115" s="13" t="str">
        <f t="shared" si="5"/>
        <v/>
      </c>
      <c r="L115" s="7"/>
      <c r="M115" s="13"/>
      <c r="N115" s="7"/>
      <c r="O115" s="13"/>
      <c r="P115" s="13"/>
      <c r="Q115" s="7"/>
      <c r="R115" s="7"/>
      <c r="S115" s="7"/>
      <c r="T115" s="7" t="str">
        <f t="shared" ca="1" si="6"/>
        <v/>
      </c>
      <c r="U115" s="7" t="str">
        <f t="shared" ca="1" si="7"/>
        <v/>
      </c>
      <c r="V115" s="7" t="str">
        <f t="shared" ca="1" si="8"/>
        <v/>
      </c>
      <c r="W115" s="7" t="str">
        <f>IF(A115="","",IF(COUNTIFS(CONSULTAS!$C$2:$C$2000,A115,CONSULTAS!$E$2:$E$2000,"GR",CONSULTAS!$S$2:$S$2000,"Sim")&gt;0,"Sim","Não"))</f>
        <v/>
      </c>
      <c r="X115" s="7" t="str">
        <f>IF(A115="","",IF(COUNTIFS(CONSULTAS!$C$2:$C$2000,A115,CONSULTAS!$E$2:$E$2000,"Seguradora",CONSULTAS!$S$2:$S$2000,"Sim")&gt;0,"Sim","Não"))</f>
        <v/>
      </c>
      <c r="Y115" s="7" t="str">
        <f ca="1">IF(A115="","",COUNTIFS(FOLLOWUP!$H$2:$H$2000,A115,FOLLOWUP!$AO$2:$AO$2000,"&gt;="&amp;(TODAY()-365)))</f>
        <v/>
      </c>
      <c r="Z115" s="7" t="str">
        <f ca="1">IF(A115="","",COUNTIFS(OCORRENCIAS!$D$2:$D$2000,A115,OCORRENCIAS!$E$2:$E$2000,"&gt;="&amp;(TODAY()-365)))</f>
        <v/>
      </c>
      <c r="AA115" s="7" t="str">
        <f t="shared" si="9"/>
        <v/>
      </c>
      <c r="AB115" s="7"/>
      <c r="AC115" s="12"/>
      <c r="AD115" s="7"/>
    </row>
    <row r="116" spans="1:30" x14ac:dyDescent="0.25">
      <c r="A116" s="7"/>
      <c r="B116" s="7"/>
      <c r="C116" s="7"/>
      <c r="D116" s="7"/>
      <c r="E116" s="7"/>
      <c r="F116" s="7"/>
      <c r="G116" s="7"/>
      <c r="H116" s="13"/>
      <c r="I116" s="7"/>
      <c r="J116" s="13"/>
      <c r="K116" s="13" t="str">
        <f t="shared" si="5"/>
        <v/>
      </c>
      <c r="L116" s="7"/>
      <c r="M116" s="13"/>
      <c r="N116" s="7"/>
      <c r="O116" s="13"/>
      <c r="P116" s="13"/>
      <c r="Q116" s="7"/>
      <c r="R116" s="7"/>
      <c r="S116" s="7"/>
      <c r="T116" s="7" t="str">
        <f t="shared" ca="1" si="6"/>
        <v/>
      </c>
      <c r="U116" s="7" t="str">
        <f t="shared" ca="1" si="7"/>
        <v/>
      </c>
      <c r="V116" s="7" t="str">
        <f t="shared" ca="1" si="8"/>
        <v/>
      </c>
      <c r="W116" s="7" t="str">
        <f>IF(A116="","",IF(COUNTIFS(CONSULTAS!$C$2:$C$2000,A116,CONSULTAS!$E$2:$E$2000,"GR",CONSULTAS!$S$2:$S$2000,"Sim")&gt;0,"Sim","Não"))</f>
        <v/>
      </c>
      <c r="X116" s="7" t="str">
        <f>IF(A116="","",IF(COUNTIFS(CONSULTAS!$C$2:$C$2000,A116,CONSULTAS!$E$2:$E$2000,"Seguradora",CONSULTAS!$S$2:$S$2000,"Sim")&gt;0,"Sim","Não"))</f>
        <v/>
      </c>
      <c r="Y116" s="7" t="str">
        <f ca="1">IF(A116="","",COUNTIFS(FOLLOWUP!$H$2:$H$2000,A116,FOLLOWUP!$AO$2:$AO$2000,"&gt;="&amp;(TODAY()-365)))</f>
        <v/>
      </c>
      <c r="Z116" s="7" t="str">
        <f ca="1">IF(A116="","",COUNTIFS(OCORRENCIAS!$D$2:$D$2000,A116,OCORRENCIAS!$E$2:$E$2000,"&gt;="&amp;(TODAY()-365)))</f>
        <v/>
      </c>
      <c r="AA116" s="7" t="str">
        <f t="shared" si="9"/>
        <v/>
      </c>
      <c r="AB116" s="7"/>
      <c r="AC116" s="12"/>
      <c r="AD116" s="7"/>
    </row>
    <row r="117" spans="1:30" x14ac:dyDescent="0.25">
      <c r="A117" s="7"/>
      <c r="B117" s="7"/>
      <c r="C117" s="7"/>
      <c r="D117" s="7"/>
      <c r="E117" s="7"/>
      <c r="F117" s="7"/>
      <c r="G117" s="7"/>
      <c r="H117" s="13"/>
      <c r="I117" s="7"/>
      <c r="J117" s="13"/>
      <c r="K117" s="13" t="str">
        <f t="shared" si="5"/>
        <v/>
      </c>
      <c r="L117" s="7"/>
      <c r="M117" s="13"/>
      <c r="N117" s="7"/>
      <c r="O117" s="13"/>
      <c r="P117" s="13"/>
      <c r="Q117" s="7"/>
      <c r="R117" s="7"/>
      <c r="S117" s="7"/>
      <c r="T117" s="7" t="str">
        <f t="shared" ca="1" si="6"/>
        <v/>
      </c>
      <c r="U117" s="7" t="str">
        <f t="shared" ca="1" si="7"/>
        <v/>
      </c>
      <c r="V117" s="7" t="str">
        <f t="shared" ca="1" si="8"/>
        <v/>
      </c>
      <c r="W117" s="7" t="str">
        <f>IF(A117="","",IF(COUNTIFS(CONSULTAS!$C$2:$C$2000,A117,CONSULTAS!$E$2:$E$2000,"GR",CONSULTAS!$S$2:$S$2000,"Sim")&gt;0,"Sim","Não"))</f>
        <v/>
      </c>
      <c r="X117" s="7" t="str">
        <f>IF(A117="","",IF(COUNTIFS(CONSULTAS!$C$2:$C$2000,A117,CONSULTAS!$E$2:$E$2000,"Seguradora",CONSULTAS!$S$2:$S$2000,"Sim")&gt;0,"Sim","Não"))</f>
        <v/>
      </c>
      <c r="Y117" s="7" t="str">
        <f ca="1">IF(A117="","",COUNTIFS(FOLLOWUP!$H$2:$H$2000,A117,FOLLOWUP!$AO$2:$AO$2000,"&gt;="&amp;(TODAY()-365)))</f>
        <v/>
      </c>
      <c r="Z117" s="7" t="str">
        <f ca="1">IF(A117="","",COUNTIFS(OCORRENCIAS!$D$2:$D$2000,A117,OCORRENCIAS!$E$2:$E$2000,"&gt;="&amp;(TODAY()-365)))</f>
        <v/>
      </c>
      <c r="AA117" s="7" t="str">
        <f t="shared" si="9"/>
        <v/>
      </c>
      <c r="AB117" s="7"/>
      <c r="AC117" s="12"/>
      <c r="AD117" s="7"/>
    </row>
    <row r="118" spans="1:30" x14ac:dyDescent="0.25">
      <c r="A118" s="7"/>
      <c r="B118" s="7"/>
      <c r="C118" s="7"/>
      <c r="D118" s="7"/>
      <c r="E118" s="7"/>
      <c r="F118" s="7"/>
      <c r="G118" s="7"/>
      <c r="H118" s="13"/>
      <c r="I118" s="7"/>
      <c r="J118" s="13"/>
      <c r="K118" s="13" t="str">
        <f t="shared" si="5"/>
        <v/>
      </c>
      <c r="L118" s="7"/>
      <c r="M118" s="13"/>
      <c r="N118" s="7"/>
      <c r="O118" s="13"/>
      <c r="P118" s="13"/>
      <c r="Q118" s="7"/>
      <c r="R118" s="7"/>
      <c r="S118" s="7"/>
      <c r="T118" s="7" t="str">
        <f t="shared" ca="1" si="6"/>
        <v/>
      </c>
      <c r="U118" s="7" t="str">
        <f t="shared" ca="1" si="7"/>
        <v/>
      </c>
      <c r="V118" s="7" t="str">
        <f t="shared" ca="1" si="8"/>
        <v/>
      </c>
      <c r="W118" s="7" t="str">
        <f>IF(A118="","",IF(COUNTIFS(CONSULTAS!$C$2:$C$2000,A118,CONSULTAS!$E$2:$E$2000,"GR",CONSULTAS!$S$2:$S$2000,"Sim")&gt;0,"Sim","Não"))</f>
        <v/>
      </c>
      <c r="X118" s="7" t="str">
        <f>IF(A118="","",IF(COUNTIFS(CONSULTAS!$C$2:$C$2000,A118,CONSULTAS!$E$2:$E$2000,"Seguradora",CONSULTAS!$S$2:$S$2000,"Sim")&gt;0,"Sim","Não"))</f>
        <v/>
      </c>
      <c r="Y118" s="7" t="str">
        <f ca="1">IF(A118="","",COUNTIFS(FOLLOWUP!$H$2:$H$2000,A118,FOLLOWUP!$AO$2:$AO$2000,"&gt;="&amp;(TODAY()-365)))</f>
        <v/>
      </c>
      <c r="Z118" s="7" t="str">
        <f ca="1">IF(A118="","",COUNTIFS(OCORRENCIAS!$D$2:$D$2000,A118,OCORRENCIAS!$E$2:$E$2000,"&gt;="&amp;(TODAY()-365)))</f>
        <v/>
      </c>
      <c r="AA118" s="7" t="str">
        <f t="shared" si="9"/>
        <v/>
      </c>
      <c r="AB118" s="7"/>
      <c r="AC118" s="12"/>
      <c r="AD118" s="7"/>
    </row>
    <row r="119" spans="1:30" x14ac:dyDescent="0.25">
      <c r="A119" s="7"/>
      <c r="B119" s="7"/>
      <c r="C119" s="7"/>
      <c r="D119" s="7"/>
      <c r="E119" s="7"/>
      <c r="F119" s="7"/>
      <c r="G119" s="7"/>
      <c r="H119" s="13"/>
      <c r="I119" s="7"/>
      <c r="J119" s="13"/>
      <c r="K119" s="13" t="str">
        <f t="shared" si="5"/>
        <v/>
      </c>
      <c r="L119" s="7"/>
      <c r="M119" s="13"/>
      <c r="N119" s="7"/>
      <c r="O119" s="13"/>
      <c r="P119" s="13"/>
      <c r="Q119" s="7"/>
      <c r="R119" s="7"/>
      <c r="S119" s="7"/>
      <c r="T119" s="7" t="str">
        <f t="shared" ca="1" si="6"/>
        <v/>
      </c>
      <c r="U119" s="7" t="str">
        <f t="shared" ca="1" si="7"/>
        <v/>
      </c>
      <c r="V119" s="7" t="str">
        <f t="shared" ca="1" si="8"/>
        <v/>
      </c>
      <c r="W119" s="7" t="str">
        <f>IF(A119="","",IF(COUNTIFS(CONSULTAS!$C$2:$C$2000,A119,CONSULTAS!$E$2:$E$2000,"GR",CONSULTAS!$S$2:$S$2000,"Sim")&gt;0,"Sim","Não"))</f>
        <v/>
      </c>
      <c r="X119" s="7" t="str">
        <f>IF(A119="","",IF(COUNTIFS(CONSULTAS!$C$2:$C$2000,A119,CONSULTAS!$E$2:$E$2000,"Seguradora",CONSULTAS!$S$2:$S$2000,"Sim")&gt;0,"Sim","Não"))</f>
        <v/>
      </c>
      <c r="Y119" s="7" t="str">
        <f ca="1">IF(A119="","",COUNTIFS(FOLLOWUP!$H$2:$H$2000,A119,FOLLOWUP!$AO$2:$AO$2000,"&gt;="&amp;(TODAY()-365)))</f>
        <v/>
      </c>
      <c r="Z119" s="7" t="str">
        <f ca="1">IF(A119="","",COUNTIFS(OCORRENCIAS!$D$2:$D$2000,A119,OCORRENCIAS!$E$2:$E$2000,"&gt;="&amp;(TODAY()-365)))</f>
        <v/>
      </c>
      <c r="AA119" s="7" t="str">
        <f t="shared" si="9"/>
        <v/>
      </c>
      <c r="AB119" s="7"/>
      <c r="AC119" s="12"/>
      <c r="AD119" s="7"/>
    </row>
    <row r="120" spans="1:30" x14ac:dyDescent="0.25">
      <c r="A120" s="7"/>
      <c r="B120" s="7"/>
      <c r="C120" s="7"/>
      <c r="D120" s="7"/>
      <c r="E120" s="7"/>
      <c r="F120" s="7"/>
      <c r="G120" s="7"/>
      <c r="H120" s="13"/>
      <c r="I120" s="7"/>
      <c r="J120" s="13"/>
      <c r="K120" s="13" t="str">
        <f t="shared" si="5"/>
        <v/>
      </c>
      <c r="L120" s="7"/>
      <c r="M120" s="13"/>
      <c r="N120" s="7"/>
      <c r="O120" s="13"/>
      <c r="P120" s="13"/>
      <c r="Q120" s="7"/>
      <c r="R120" s="7"/>
      <c r="S120" s="7"/>
      <c r="T120" s="7" t="str">
        <f t="shared" ca="1" si="6"/>
        <v/>
      </c>
      <c r="U120" s="7" t="str">
        <f t="shared" ca="1" si="7"/>
        <v/>
      </c>
      <c r="V120" s="7" t="str">
        <f t="shared" ca="1" si="8"/>
        <v/>
      </c>
      <c r="W120" s="7" t="str">
        <f>IF(A120="","",IF(COUNTIFS(CONSULTAS!$C$2:$C$2000,A120,CONSULTAS!$E$2:$E$2000,"GR",CONSULTAS!$S$2:$S$2000,"Sim")&gt;0,"Sim","Não"))</f>
        <v/>
      </c>
      <c r="X120" s="7" t="str">
        <f>IF(A120="","",IF(COUNTIFS(CONSULTAS!$C$2:$C$2000,A120,CONSULTAS!$E$2:$E$2000,"Seguradora",CONSULTAS!$S$2:$S$2000,"Sim")&gt;0,"Sim","Não"))</f>
        <v/>
      </c>
      <c r="Y120" s="7" t="str">
        <f ca="1">IF(A120="","",COUNTIFS(FOLLOWUP!$H$2:$H$2000,A120,FOLLOWUP!$AO$2:$AO$2000,"&gt;="&amp;(TODAY()-365)))</f>
        <v/>
      </c>
      <c r="Z120" s="7" t="str">
        <f ca="1">IF(A120="","",COUNTIFS(OCORRENCIAS!$D$2:$D$2000,A120,OCORRENCIAS!$E$2:$E$2000,"&gt;="&amp;(TODAY()-365)))</f>
        <v/>
      </c>
      <c r="AA120" s="7" t="str">
        <f t="shared" si="9"/>
        <v/>
      </c>
      <c r="AB120" s="7"/>
      <c r="AC120" s="12"/>
      <c r="AD120" s="7"/>
    </row>
    <row r="121" spans="1:30" x14ac:dyDescent="0.25">
      <c r="A121" s="7"/>
      <c r="B121" s="7"/>
      <c r="C121" s="7"/>
      <c r="D121" s="7"/>
      <c r="E121" s="7"/>
      <c r="F121" s="7"/>
      <c r="G121" s="7"/>
      <c r="H121" s="13"/>
      <c r="I121" s="7"/>
      <c r="J121" s="13"/>
      <c r="K121" s="13" t="str">
        <f t="shared" si="5"/>
        <v/>
      </c>
      <c r="L121" s="7"/>
      <c r="M121" s="13"/>
      <c r="N121" s="7"/>
      <c r="O121" s="13"/>
      <c r="P121" s="13"/>
      <c r="Q121" s="7"/>
      <c r="R121" s="7"/>
      <c r="S121" s="7"/>
      <c r="T121" s="7" t="str">
        <f t="shared" ca="1" si="6"/>
        <v/>
      </c>
      <c r="U121" s="7" t="str">
        <f t="shared" ca="1" si="7"/>
        <v/>
      </c>
      <c r="V121" s="7" t="str">
        <f t="shared" ca="1" si="8"/>
        <v/>
      </c>
      <c r="W121" s="7" t="str">
        <f>IF(A121="","",IF(COUNTIFS(CONSULTAS!$C$2:$C$2000,A121,CONSULTAS!$E$2:$E$2000,"GR",CONSULTAS!$S$2:$S$2000,"Sim")&gt;0,"Sim","Não"))</f>
        <v/>
      </c>
      <c r="X121" s="7" t="str">
        <f>IF(A121="","",IF(COUNTIFS(CONSULTAS!$C$2:$C$2000,A121,CONSULTAS!$E$2:$E$2000,"Seguradora",CONSULTAS!$S$2:$S$2000,"Sim")&gt;0,"Sim","Não"))</f>
        <v/>
      </c>
      <c r="Y121" s="7" t="str">
        <f ca="1">IF(A121="","",COUNTIFS(FOLLOWUP!$H$2:$H$2000,A121,FOLLOWUP!$AO$2:$AO$2000,"&gt;="&amp;(TODAY()-365)))</f>
        <v/>
      </c>
      <c r="Z121" s="7" t="str">
        <f ca="1">IF(A121="","",COUNTIFS(OCORRENCIAS!$D$2:$D$2000,A121,OCORRENCIAS!$E$2:$E$2000,"&gt;="&amp;(TODAY()-365)))</f>
        <v/>
      </c>
      <c r="AA121" s="7" t="str">
        <f t="shared" si="9"/>
        <v/>
      </c>
      <c r="AB121" s="7"/>
      <c r="AC121" s="12"/>
      <c r="AD121" s="7"/>
    </row>
    <row r="122" spans="1:30" x14ac:dyDescent="0.25">
      <c r="A122" s="7"/>
      <c r="B122" s="7"/>
      <c r="C122" s="7"/>
      <c r="D122" s="7"/>
      <c r="E122" s="7"/>
      <c r="F122" s="7"/>
      <c r="G122" s="7"/>
      <c r="H122" s="13"/>
      <c r="I122" s="7"/>
      <c r="J122" s="13"/>
      <c r="K122" s="13" t="str">
        <f t="shared" si="5"/>
        <v/>
      </c>
      <c r="L122" s="7"/>
      <c r="M122" s="13"/>
      <c r="N122" s="7"/>
      <c r="O122" s="13"/>
      <c r="P122" s="13"/>
      <c r="Q122" s="7"/>
      <c r="R122" s="7"/>
      <c r="S122" s="7"/>
      <c r="T122" s="7" t="str">
        <f t="shared" ca="1" si="6"/>
        <v/>
      </c>
      <c r="U122" s="7" t="str">
        <f t="shared" ca="1" si="7"/>
        <v/>
      </c>
      <c r="V122" s="7" t="str">
        <f t="shared" ca="1" si="8"/>
        <v/>
      </c>
      <c r="W122" s="7" t="str">
        <f>IF(A122="","",IF(COUNTIFS(CONSULTAS!$C$2:$C$2000,A122,CONSULTAS!$E$2:$E$2000,"GR",CONSULTAS!$S$2:$S$2000,"Sim")&gt;0,"Sim","Não"))</f>
        <v/>
      </c>
      <c r="X122" s="7" t="str">
        <f>IF(A122="","",IF(COUNTIFS(CONSULTAS!$C$2:$C$2000,A122,CONSULTAS!$E$2:$E$2000,"Seguradora",CONSULTAS!$S$2:$S$2000,"Sim")&gt;0,"Sim","Não"))</f>
        <v/>
      </c>
      <c r="Y122" s="7" t="str">
        <f ca="1">IF(A122="","",COUNTIFS(FOLLOWUP!$H$2:$H$2000,A122,FOLLOWUP!$AO$2:$AO$2000,"&gt;="&amp;(TODAY()-365)))</f>
        <v/>
      </c>
      <c r="Z122" s="7" t="str">
        <f ca="1">IF(A122="","",COUNTIFS(OCORRENCIAS!$D$2:$D$2000,A122,OCORRENCIAS!$E$2:$E$2000,"&gt;="&amp;(TODAY()-365)))</f>
        <v/>
      </c>
      <c r="AA122" s="7" t="str">
        <f t="shared" si="9"/>
        <v/>
      </c>
      <c r="AB122" s="7"/>
      <c r="AC122" s="12"/>
      <c r="AD122" s="7"/>
    </row>
    <row r="123" spans="1:30" x14ac:dyDescent="0.25">
      <c r="A123" s="7"/>
      <c r="B123" s="7"/>
      <c r="C123" s="7"/>
      <c r="D123" s="7"/>
      <c r="E123" s="7"/>
      <c r="F123" s="7"/>
      <c r="G123" s="7"/>
      <c r="H123" s="13"/>
      <c r="I123" s="7"/>
      <c r="J123" s="13"/>
      <c r="K123" s="13" t="str">
        <f t="shared" si="5"/>
        <v/>
      </c>
      <c r="L123" s="7"/>
      <c r="M123" s="13"/>
      <c r="N123" s="7"/>
      <c r="O123" s="13"/>
      <c r="P123" s="13"/>
      <c r="Q123" s="7"/>
      <c r="R123" s="7"/>
      <c r="S123" s="7"/>
      <c r="T123" s="7" t="str">
        <f t="shared" ca="1" si="6"/>
        <v/>
      </c>
      <c r="U123" s="7" t="str">
        <f t="shared" ca="1" si="7"/>
        <v/>
      </c>
      <c r="V123" s="7" t="str">
        <f t="shared" ca="1" si="8"/>
        <v/>
      </c>
      <c r="W123" s="7" t="str">
        <f>IF(A123="","",IF(COUNTIFS(CONSULTAS!$C$2:$C$2000,A123,CONSULTAS!$E$2:$E$2000,"GR",CONSULTAS!$S$2:$S$2000,"Sim")&gt;0,"Sim","Não"))</f>
        <v/>
      </c>
      <c r="X123" s="7" t="str">
        <f>IF(A123="","",IF(COUNTIFS(CONSULTAS!$C$2:$C$2000,A123,CONSULTAS!$E$2:$E$2000,"Seguradora",CONSULTAS!$S$2:$S$2000,"Sim")&gt;0,"Sim","Não"))</f>
        <v/>
      </c>
      <c r="Y123" s="7" t="str">
        <f ca="1">IF(A123="","",COUNTIFS(FOLLOWUP!$H$2:$H$2000,A123,FOLLOWUP!$AO$2:$AO$2000,"&gt;="&amp;(TODAY()-365)))</f>
        <v/>
      </c>
      <c r="Z123" s="7" t="str">
        <f ca="1">IF(A123="","",COUNTIFS(OCORRENCIAS!$D$2:$D$2000,A123,OCORRENCIAS!$E$2:$E$2000,"&gt;="&amp;(TODAY()-365)))</f>
        <v/>
      </c>
      <c r="AA123" s="7" t="str">
        <f t="shared" si="9"/>
        <v/>
      </c>
      <c r="AB123" s="7"/>
      <c r="AC123" s="12"/>
      <c r="AD123" s="7"/>
    </row>
    <row r="124" spans="1:30" x14ac:dyDescent="0.25">
      <c r="A124" s="7"/>
      <c r="B124" s="7"/>
      <c r="C124" s="7"/>
      <c r="D124" s="7"/>
      <c r="E124" s="7"/>
      <c r="F124" s="7"/>
      <c r="G124" s="7"/>
      <c r="H124" s="13"/>
      <c r="I124" s="7"/>
      <c r="J124" s="13"/>
      <c r="K124" s="13" t="str">
        <f t="shared" si="5"/>
        <v/>
      </c>
      <c r="L124" s="7"/>
      <c r="M124" s="13"/>
      <c r="N124" s="7"/>
      <c r="O124" s="13"/>
      <c r="P124" s="13"/>
      <c r="Q124" s="7"/>
      <c r="R124" s="7"/>
      <c r="S124" s="7"/>
      <c r="T124" s="7" t="str">
        <f t="shared" ca="1" si="6"/>
        <v/>
      </c>
      <c r="U124" s="7" t="str">
        <f t="shared" ca="1" si="7"/>
        <v/>
      </c>
      <c r="V124" s="7" t="str">
        <f t="shared" ca="1" si="8"/>
        <v/>
      </c>
      <c r="W124" s="7" t="str">
        <f>IF(A124="","",IF(COUNTIFS(CONSULTAS!$C$2:$C$2000,A124,CONSULTAS!$E$2:$E$2000,"GR",CONSULTAS!$S$2:$S$2000,"Sim")&gt;0,"Sim","Não"))</f>
        <v/>
      </c>
      <c r="X124" s="7" t="str">
        <f>IF(A124="","",IF(COUNTIFS(CONSULTAS!$C$2:$C$2000,A124,CONSULTAS!$E$2:$E$2000,"Seguradora",CONSULTAS!$S$2:$S$2000,"Sim")&gt;0,"Sim","Não"))</f>
        <v/>
      </c>
      <c r="Y124" s="7" t="str">
        <f ca="1">IF(A124="","",COUNTIFS(FOLLOWUP!$H$2:$H$2000,A124,FOLLOWUP!$AO$2:$AO$2000,"&gt;="&amp;(TODAY()-365)))</f>
        <v/>
      </c>
      <c r="Z124" s="7" t="str">
        <f ca="1">IF(A124="","",COUNTIFS(OCORRENCIAS!$D$2:$D$2000,A124,OCORRENCIAS!$E$2:$E$2000,"&gt;="&amp;(TODAY()-365)))</f>
        <v/>
      </c>
      <c r="AA124" s="7" t="str">
        <f t="shared" si="9"/>
        <v/>
      </c>
      <c r="AB124" s="7"/>
      <c r="AC124" s="12"/>
      <c r="AD124" s="7"/>
    </row>
    <row r="125" spans="1:30" x14ac:dyDescent="0.25">
      <c r="A125" s="7"/>
      <c r="B125" s="7"/>
      <c r="C125" s="7"/>
      <c r="D125" s="7"/>
      <c r="E125" s="7"/>
      <c r="F125" s="7"/>
      <c r="G125" s="7"/>
      <c r="H125" s="13"/>
      <c r="I125" s="7"/>
      <c r="J125" s="13"/>
      <c r="K125" s="13" t="str">
        <f t="shared" si="5"/>
        <v/>
      </c>
      <c r="L125" s="7"/>
      <c r="M125" s="13"/>
      <c r="N125" s="7"/>
      <c r="O125" s="13"/>
      <c r="P125" s="13"/>
      <c r="Q125" s="7"/>
      <c r="R125" s="7"/>
      <c r="S125" s="7"/>
      <c r="T125" s="7" t="str">
        <f t="shared" ca="1" si="6"/>
        <v/>
      </c>
      <c r="U125" s="7" t="str">
        <f t="shared" ca="1" si="7"/>
        <v/>
      </c>
      <c r="V125" s="7" t="str">
        <f t="shared" ca="1" si="8"/>
        <v/>
      </c>
      <c r="W125" s="7" t="str">
        <f>IF(A125="","",IF(COUNTIFS(CONSULTAS!$C$2:$C$2000,A125,CONSULTAS!$E$2:$E$2000,"GR",CONSULTAS!$S$2:$S$2000,"Sim")&gt;0,"Sim","Não"))</f>
        <v/>
      </c>
      <c r="X125" s="7" t="str">
        <f>IF(A125="","",IF(COUNTIFS(CONSULTAS!$C$2:$C$2000,A125,CONSULTAS!$E$2:$E$2000,"Seguradora",CONSULTAS!$S$2:$S$2000,"Sim")&gt;0,"Sim","Não"))</f>
        <v/>
      </c>
      <c r="Y125" s="7" t="str">
        <f ca="1">IF(A125="","",COUNTIFS(FOLLOWUP!$H$2:$H$2000,A125,FOLLOWUP!$AO$2:$AO$2000,"&gt;="&amp;(TODAY()-365)))</f>
        <v/>
      </c>
      <c r="Z125" s="7" t="str">
        <f ca="1">IF(A125="","",COUNTIFS(OCORRENCIAS!$D$2:$D$2000,A125,OCORRENCIAS!$E$2:$E$2000,"&gt;="&amp;(TODAY()-365)))</f>
        <v/>
      </c>
      <c r="AA125" s="7" t="str">
        <f t="shared" si="9"/>
        <v/>
      </c>
      <c r="AB125" s="7"/>
      <c r="AC125" s="12"/>
      <c r="AD125" s="7"/>
    </row>
    <row r="126" spans="1:30" x14ac:dyDescent="0.25">
      <c r="A126" s="7"/>
      <c r="B126" s="7"/>
      <c r="C126" s="7"/>
      <c r="D126" s="7"/>
      <c r="E126" s="7"/>
      <c r="F126" s="7"/>
      <c r="G126" s="7"/>
      <c r="H126" s="13"/>
      <c r="I126" s="7"/>
      <c r="J126" s="13"/>
      <c r="K126" s="13" t="str">
        <f t="shared" si="5"/>
        <v/>
      </c>
      <c r="L126" s="7"/>
      <c r="M126" s="13"/>
      <c r="N126" s="7"/>
      <c r="O126" s="13"/>
      <c r="P126" s="13"/>
      <c r="Q126" s="7"/>
      <c r="R126" s="7"/>
      <c r="S126" s="7"/>
      <c r="T126" s="7" t="str">
        <f t="shared" ca="1" si="6"/>
        <v/>
      </c>
      <c r="U126" s="7" t="str">
        <f t="shared" ca="1" si="7"/>
        <v/>
      </c>
      <c r="V126" s="7" t="str">
        <f t="shared" ca="1" si="8"/>
        <v/>
      </c>
      <c r="W126" s="7" t="str">
        <f>IF(A126="","",IF(COUNTIFS(CONSULTAS!$C$2:$C$2000,A126,CONSULTAS!$E$2:$E$2000,"GR",CONSULTAS!$S$2:$S$2000,"Sim")&gt;0,"Sim","Não"))</f>
        <v/>
      </c>
      <c r="X126" s="7" t="str">
        <f>IF(A126="","",IF(COUNTIFS(CONSULTAS!$C$2:$C$2000,A126,CONSULTAS!$E$2:$E$2000,"Seguradora",CONSULTAS!$S$2:$S$2000,"Sim")&gt;0,"Sim","Não"))</f>
        <v/>
      </c>
      <c r="Y126" s="7" t="str">
        <f ca="1">IF(A126="","",COUNTIFS(FOLLOWUP!$H$2:$H$2000,A126,FOLLOWUP!$AO$2:$AO$2000,"&gt;="&amp;(TODAY()-365)))</f>
        <v/>
      </c>
      <c r="Z126" s="7" t="str">
        <f ca="1">IF(A126="","",COUNTIFS(OCORRENCIAS!$D$2:$D$2000,A126,OCORRENCIAS!$E$2:$E$2000,"&gt;="&amp;(TODAY()-365)))</f>
        <v/>
      </c>
      <c r="AA126" s="7" t="str">
        <f t="shared" si="9"/>
        <v/>
      </c>
      <c r="AB126" s="7"/>
      <c r="AC126" s="12"/>
      <c r="AD126" s="7"/>
    </row>
    <row r="127" spans="1:30" x14ac:dyDescent="0.25">
      <c r="A127" s="7"/>
      <c r="B127" s="7"/>
      <c r="C127" s="7"/>
      <c r="D127" s="7"/>
      <c r="E127" s="7"/>
      <c r="F127" s="7"/>
      <c r="G127" s="7"/>
      <c r="H127" s="13"/>
      <c r="I127" s="7"/>
      <c r="J127" s="13"/>
      <c r="K127" s="13" t="str">
        <f t="shared" si="5"/>
        <v/>
      </c>
      <c r="L127" s="7"/>
      <c r="M127" s="13"/>
      <c r="N127" s="7"/>
      <c r="O127" s="13"/>
      <c r="P127" s="13"/>
      <c r="Q127" s="7"/>
      <c r="R127" s="7"/>
      <c r="S127" s="7"/>
      <c r="T127" s="7" t="str">
        <f t="shared" ca="1" si="6"/>
        <v/>
      </c>
      <c r="U127" s="7" t="str">
        <f t="shared" ca="1" si="7"/>
        <v/>
      </c>
      <c r="V127" s="7" t="str">
        <f t="shared" ca="1" si="8"/>
        <v/>
      </c>
      <c r="W127" s="7" t="str">
        <f>IF(A127="","",IF(COUNTIFS(CONSULTAS!$C$2:$C$2000,A127,CONSULTAS!$E$2:$E$2000,"GR",CONSULTAS!$S$2:$S$2000,"Sim")&gt;0,"Sim","Não"))</f>
        <v/>
      </c>
      <c r="X127" s="7" t="str">
        <f>IF(A127="","",IF(COUNTIFS(CONSULTAS!$C$2:$C$2000,A127,CONSULTAS!$E$2:$E$2000,"Seguradora",CONSULTAS!$S$2:$S$2000,"Sim")&gt;0,"Sim","Não"))</f>
        <v/>
      </c>
      <c r="Y127" s="7" t="str">
        <f ca="1">IF(A127="","",COUNTIFS(FOLLOWUP!$H$2:$H$2000,A127,FOLLOWUP!$AO$2:$AO$2000,"&gt;="&amp;(TODAY()-365)))</f>
        <v/>
      </c>
      <c r="Z127" s="7" t="str">
        <f ca="1">IF(A127="","",COUNTIFS(OCORRENCIAS!$D$2:$D$2000,A127,OCORRENCIAS!$E$2:$E$2000,"&gt;="&amp;(TODAY()-365)))</f>
        <v/>
      </c>
      <c r="AA127" s="7" t="str">
        <f t="shared" si="9"/>
        <v/>
      </c>
      <c r="AB127" s="7"/>
      <c r="AC127" s="12"/>
      <c r="AD127" s="7"/>
    </row>
    <row r="128" spans="1:30" x14ac:dyDescent="0.25">
      <c r="A128" s="7"/>
      <c r="B128" s="7"/>
      <c r="C128" s="7"/>
      <c r="D128" s="7"/>
      <c r="E128" s="7"/>
      <c r="F128" s="7"/>
      <c r="G128" s="7"/>
      <c r="H128" s="13"/>
      <c r="I128" s="7"/>
      <c r="J128" s="13"/>
      <c r="K128" s="13" t="str">
        <f t="shared" si="5"/>
        <v/>
      </c>
      <c r="L128" s="7"/>
      <c r="M128" s="13"/>
      <c r="N128" s="7"/>
      <c r="O128" s="13"/>
      <c r="P128" s="13"/>
      <c r="Q128" s="7"/>
      <c r="R128" s="7"/>
      <c r="S128" s="7"/>
      <c r="T128" s="7" t="str">
        <f t="shared" ca="1" si="6"/>
        <v/>
      </c>
      <c r="U128" s="7" t="str">
        <f t="shared" ca="1" si="7"/>
        <v/>
      </c>
      <c r="V128" s="7" t="str">
        <f t="shared" ca="1" si="8"/>
        <v/>
      </c>
      <c r="W128" s="7" t="str">
        <f>IF(A128="","",IF(COUNTIFS(CONSULTAS!$C$2:$C$2000,A128,CONSULTAS!$E$2:$E$2000,"GR",CONSULTAS!$S$2:$S$2000,"Sim")&gt;0,"Sim","Não"))</f>
        <v/>
      </c>
      <c r="X128" s="7" t="str">
        <f>IF(A128="","",IF(COUNTIFS(CONSULTAS!$C$2:$C$2000,A128,CONSULTAS!$E$2:$E$2000,"Seguradora",CONSULTAS!$S$2:$S$2000,"Sim")&gt;0,"Sim","Não"))</f>
        <v/>
      </c>
      <c r="Y128" s="7" t="str">
        <f ca="1">IF(A128="","",COUNTIFS(FOLLOWUP!$H$2:$H$2000,A128,FOLLOWUP!$AO$2:$AO$2000,"&gt;="&amp;(TODAY()-365)))</f>
        <v/>
      </c>
      <c r="Z128" s="7" t="str">
        <f ca="1">IF(A128="","",COUNTIFS(OCORRENCIAS!$D$2:$D$2000,A128,OCORRENCIAS!$E$2:$E$2000,"&gt;="&amp;(TODAY()-365)))</f>
        <v/>
      </c>
      <c r="AA128" s="7" t="str">
        <f t="shared" si="9"/>
        <v/>
      </c>
      <c r="AB128" s="7"/>
      <c r="AC128" s="12"/>
      <c r="AD128" s="7"/>
    </row>
    <row r="129" spans="1:30" x14ac:dyDescent="0.25">
      <c r="A129" s="7"/>
      <c r="B129" s="7"/>
      <c r="C129" s="7"/>
      <c r="D129" s="7"/>
      <c r="E129" s="7"/>
      <c r="F129" s="7"/>
      <c r="G129" s="7"/>
      <c r="H129" s="13"/>
      <c r="I129" s="7"/>
      <c r="J129" s="13"/>
      <c r="K129" s="13" t="str">
        <f t="shared" si="5"/>
        <v/>
      </c>
      <c r="L129" s="7"/>
      <c r="M129" s="13"/>
      <c r="N129" s="7"/>
      <c r="O129" s="13"/>
      <c r="P129" s="13"/>
      <c r="Q129" s="7"/>
      <c r="R129" s="7"/>
      <c r="S129" s="7"/>
      <c r="T129" s="7" t="str">
        <f t="shared" ca="1" si="6"/>
        <v/>
      </c>
      <c r="U129" s="7" t="str">
        <f t="shared" ca="1" si="7"/>
        <v/>
      </c>
      <c r="V129" s="7" t="str">
        <f t="shared" ca="1" si="8"/>
        <v/>
      </c>
      <c r="W129" s="7" t="str">
        <f>IF(A129="","",IF(COUNTIFS(CONSULTAS!$C$2:$C$2000,A129,CONSULTAS!$E$2:$E$2000,"GR",CONSULTAS!$S$2:$S$2000,"Sim")&gt;0,"Sim","Não"))</f>
        <v/>
      </c>
      <c r="X129" s="7" t="str">
        <f>IF(A129="","",IF(COUNTIFS(CONSULTAS!$C$2:$C$2000,A129,CONSULTAS!$E$2:$E$2000,"Seguradora",CONSULTAS!$S$2:$S$2000,"Sim")&gt;0,"Sim","Não"))</f>
        <v/>
      </c>
      <c r="Y129" s="7" t="str">
        <f ca="1">IF(A129="","",COUNTIFS(FOLLOWUP!$H$2:$H$2000,A129,FOLLOWUP!$AO$2:$AO$2000,"&gt;="&amp;(TODAY()-365)))</f>
        <v/>
      </c>
      <c r="Z129" s="7" t="str">
        <f ca="1">IF(A129="","",COUNTIFS(OCORRENCIAS!$D$2:$D$2000,A129,OCORRENCIAS!$E$2:$E$2000,"&gt;="&amp;(TODAY()-365)))</f>
        <v/>
      </c>
      <c r="AA129" s="7" t="str">
        <f t="shared" si="9"/>
        <v/>
      </c>
      <c r="AB129" s="7"/>
      <c r="AC129" s="12"/>
      <c r="AD129" s="7"/>
    </row>
    <row r="130" spans="1:30" x14ac:dyDescent="0.25">
      <c r="A130" s="7"/>
      <c r="B130" s="7"/>
      <c r="C130" s="7"/>
      <c r="D130" s="7"/>
      <c r="E130" s="7"/>
      <c r="F130" s="7"/>
      <c r="G130" s="7"/>
      <c r="H130" s="13"/>
      <c r="I130" s="7"/>
      <c r="J130" s="13"/>
      <c r="K130" s="13" t="str">
        <f t="shared" ref="K130:K193" si="10">IF(J130="","",DATE(YEAR(J130),MONTH(J130),DAY(J130)+900))</f>
        <v/>
      </c>
      <c r="L130" s="7"/>
      <c r="M130" s="13"/>
      <c r="N130" s="7"/>
      <c r="O130" s="13"/>
      <c r="P130" s="13"/>
      <c r="Q130" s="7"/>
      <c r="R130" s="7"/>
      <c r="S130" s="7"/>
      <c r="T130" s="7" t="str">
        <f t="shared" ref="T130:T193" ca="1" si="11">IF(H130="","",H130-TODAY())</f>
        <v/>
      </c>
      <c r="U130" s="7" t="str">
        <f t="shared" ref="U130:U193" ca="1" si="12">IF(K130="","",K130-TODAY())</f>
        <v/>
      </c>
      <c r="V130" s="7" t="str">
        <f t="shared" ref="V130:V193" ca="1" si="13">IF(O130="","",O130-TODAY())</f>
        <v/>
      </c>
      <c r="W130" s="7" t="str">
        <f>IF(A130="","",IF(COUNTIFS(CONSULTAS!$C$2:$C$2000,A130,CONSULTAS!$E$2:$E$2000,"GR",CONSULTAS!$S$2:$S$2000,"Sim")&gt;0,"Sim","Não"))</f>
        <v/>
      </c>
      <c r="X130" s="7" t="str">
        <f>IF(A130="","",IF(COUNTIFS(CONSULTAS!$C$2:$C$2000,A130,CONSULTAS!$E$2:$E$2000,"Seguradora",CONSULTAS!$S$2:$S$2000,"Sim")&gt;0,"Sim","Não"))</f>
        <v/>
      </c>
      <c r="Y130" s="7" t="str">
        <f ca="1">IF(A130="","",COUNTIFS(FOLLOWUP!$H$2:$H$2000,A130,FOLLOWUP!$AO$2:$AO$2000,"&gt;="&amp;(TODAY()-365)))</f>
        <v/>
      </c>
      <c r="Z130" s="7" t="str">
        <f ca="1">IF(A130="","",COUNTIFS(OCORRENCIAS!$D$2:$D$2000,A130,OCORRENCIAS!$E$2:$E$2000,"&gt;="&amp;(TODAY()-365)))</f>
        <v/>
      </c>
      <c r="AA130" s="7" t="str">
        <f t="shared" ref="AA130:AA193" si="14">IF(A130="","",IF(OR(H130="",T130&lt;0,AND(K130&lt;&gt;"",U130&lt;0),I130&lt;&gt;"Sim",W130="Não",X130="Não",AND(O130&lt;&gt;"",V130&lt;0)),"Inapto",IF(OR(T130&lt;=P_AVISO_VENC,AND(U130&lt;&gt;"",U130&lt;=P_AVISO_VENC),AND(V130&lt;&gt;"",V130&lt;=P_AVISO_VENC)),"Atenção","Apto")))</f>
        <v/>
      </c>
      <c r="AB130" s="7"/>
      <c r="AC130" s="12"/>
      <c r="AD130" s="7"/>
    </row>
    <row r="131" spans="1:30" x14ac:dyDescent="0.25">
      <c r="A131" s="7"/>
      <c r="B131" s="7"/>
      <c r="C131" s="7"/>
      <c r="D131" s="7"/>
      <c r="E131" s="7"/>
      <c r="F131" s="7"/>
      <c r="G131" s="7"/>
      <c r="H131" s="13"/>
      <c r="I131" s="7"/>
      <c r="J131" s="13"/>
      <c r="K131" s="13" t="str">
        <f t="shared" si="10"/>
        <v/>
      </c>
      <c r="L131" s="7"/>
      <c r="M131" s="13"/>
      <c r="N131" s="7"/>
      <c r="O131" s="13"/>
      <c r="P131" s="13"/>
      <c r="Q131" s="7"/>
      <c r="R131" s="7"/>
      <c r="S131" s="7"/>
      <c r="T131" s="7" t="str">
        <f t="shared" ca="1" si="11"/>
        <v/>
      </c>
      <c r="U131" s="7" t="str">
        <f t="shared" ca="1" si="12"/>
        <v/>
      </c>
      <c r="V131" s="7" t="str">
        <f t="shared" ca="1" si="13"/>
        <v/>
      </c>
      <c r="W131" s="7" t="str">
        <f>IF(A131="","",IF(COUNTIFS(CONSULTAS!$C$2:$C$2000,A131,CONSULTAS!$E$2:$E$2000,"GR",CONSULTAS!$S$2:$S$2000,"Sim")&gt;0,"Sim","Não"))</f>
        <v/>
      </c>
      <c r="X131" s="7" t="str">
        <f>IF(A131="","",IF(COUNTIFS(CONSULTAS!$C$2:$C$2000,A131,CONSULTAS!$E$2:$E$2000,"Seguradora",CONSULTAS!$S$2:$S$2000,"Sim")&gt;0,"Sim","Não"))</f>
        <v/>
      </c>
      <c r="Y131" s="7" t="str">
        <f ca="1">IF(A131="","",COUNTIFS(FOLLOWUP!$H$2:$H$2000,A131,FOLLOWUP!$AO$2:$AO$2000,"&gt;="&amp;(TODAY()-365)))</f>
        <v/>
      </c>
      <c r="Z131" s="7" t="str">
        <f ca="1">IF(A131="","",COUNTIFS(OCORRENCIAS!$D$2:$D$2000,A131,OCORRENCIAS!$E$2:$E$2000,"&gt;="&amp;(TODAY()-365)))</f>
        <v/>
      </c>
      <c r="AA131" s="7" t="str">
        <f t="shared" si="14"/>
        <v/>
      </c>
      <c r="AB131" s="7"/>
      <c r="AC131" s="12"/>
      <c r="AD131" s="7"/>
    </row>
    <row r="132" spans="1:30" x14ac:dyDescent="0.25">
      <c r="A132" s="7"/>
      <c r="B132" s="7"/>
      <c r="C132" s="7"/>
      <c r="D132" s="7"/>
      <c r="E132" s="7"/>
      <c r="F132" s="7"/>
      <c r="G132" s="7"/>
      <c r="H132" s="13"/>
      <c r="I132" s="7"/>
      <c r="J132" s="13"/>
      <c r="K132" s="13" t="str">
        <f t="shared" si="10"/>
        <v/>
      </c>
      <c r="L132" s="7"/>
      <c r="M132" s="13"/>
      <c r="N132" s="7"/>
      <c r="O132" s="13"/>
      <c r="P132" s="13"/>
      <c r="Q132" s="7"/>
      <c r="R132" s="7"/>
      <c r="S132" s="7"/>
      <c r="T132" s="7" t="str">
        <f t="shared" ca="1" si="11"/>
        <v/>
      </c>
      <c r="U132" s="7" t="str">
        <f t="shared" ca="1" si="12"/>
        <v/>
      </c>
      <c r="V132" s="7" t="str">
        <f t="shared" ca="1" si="13"/>
        <v/>
      </c>
      <c r="W132" s="7" t="str">
        <f>IF(A132="","",IF(COUNTIFS(CONSULTAS!$C$2:$C$2000,A132,CONSULTAS!$E$2:$E$2000,"GR",CONSULTAS!$S$2:$S$2000,"Sim")&gt;0,"Sim","Não"))</f>
        <v/>
      </c>
      <c r="X132" s="7" t="str">
        <f>IF(A132="","",IF(COUNTIFS(CONSULTAS!$C$2:$C$2000,A132,CONSULTAS!$E$2:$E$2000,"Seguradora",CONSULTAS!$S$2:$S$2000,"Sim")&gt;0,"Sim","Não"))</f>
        <v/>
      </c>
      <c r="Y132" s="7" t="str">
        <f ca="1">IF(A132="","",COUNTIFS(FOLLOWUP!$H$2:$H$2000,A132,FOLLOWUP!$AO$2:$AO$2000,"&gt;="&amp;(TODAY()-365)))</f>
        <v/>
      </c>
      <c r="Z132" s="7" t="str">
        <f ca="1">IF(A132="","",COUNTIFS(OCORRENCIAS!$D$2:$D$2000,A132,OCORRENCIAS!$E$2:$E$2000,"&gt;="&amp;(TODAY()-365)))</f>
        <v/>
      </c>
      <c r="AA132" s="7" t="str">
        <f t="shared" si="14"/>
        <v/>
      </c>
      <c r="AB132" s="7"/>
      <c r="AC132" s="12"/>
      <c r="AD132" s="7"/>
    </row>
    <row r="133" spans="1:30" x14ac:dyDescent="0.25">
      <c r="A133" s="7"/>
      <c r="B133" s="7"/>
      <c r="C133" s="7"/>
      <c r="D133" s="7"/>
      <c r="E133" s="7"/>
      <c r="F133" s="7"/>
      <c r="G133" s="7"/>
      <c r="H133" s="13"/>
      <c r="I133" s="7"/>
      <c r="J133" s="13"/>
      <c r="K133" s="13" t="str">
        <f t="shared" si="10"/>
        <v/>
      </c>
      <c r="L133" s="7"/>
      <c r="M133" s="13"/>
      <c r="N133" s="7"/>
      <c r="O133" s="13"/>
      <c r="P133" s="13"/>
      <c r="Q133" s="7"/>
      <c r="R133" s="7"/>
      <c r="S133" s="7"/>
      <c r="T133" s="7" t="str">
        <f t="shared" ca="1" si="11"/>
        <v/>
      </c>
      <c r="U133" s="7" t="str">
        <f t="shared" ca="1" si="12"/>
        <v/>
      </c>
      <c r="V133" s="7" t="str">
        <f t="shared" ca="1" si="13"/>
        <v/>
      </c>
      <c r="W133" s="7" t="str">
        <f>IF(A133="","",IF(COUNTIFS(CONSULTAS!$C$2:$C$2000,A133,CONSULTAS!$E$2:$E$2000,"GR",CONSULTAS!$S$2:$S$2000,"Sim")&gt;0,"Sim","Não"))</f>
        <v/>
      </c>
      <c r="X133" s="7" t="str">
        <f>IF(A133="","",IF(COUNTIFS(CONSULTAS!$C$2:$C$2000,A133,CONSULTAS!$E$2:$E$2000,"Seguradora",CONSULTAS!$S$2:$S$2000,"Sim")&gt;0,"Sim","Não"))</f>
        <v/>
      </c>
      <c r="Y133" s="7" t="str">
        <f ca="1">IF(A133="","",COUNTIFS(FOLLOWUP!$H$2:$H$2000,A133,FOLLOWUP!$AO$2:$AO$2000,"&gt;="&amp;(TODAY()-365)))</f>
        <v/>
      </c>
      <c r="Z133" s="7" t="str">
        <f ca="1">IF(A133="","",COUNTIFS(OCORRENCIAS!$D$2:$D$2000,A133,OCORRENCIAS!$E$2:$E$2000,"&gt;="&amp;(TODAY()-365)))</f>
        <v/>
      </c>
      <c r="AA133" s="7" t="str">
        <f t="shared" si="14"/>
        <v/>
      </c>
      <c r="AB133" s="7"/>
      <c r="AC133" s="12"/>
      <c r="AD133" s="7"/>
    </row>
    <row r="134" spans="1:30" x14ac:dyDescent="0.25">
      <c r="A134" s="7"/>
      <c r="B134" s="7"/>
      <c r="C134" s="7"/>
      <c r="D134" s="7"/>
      <c r="E134" s="7"/>
      <c r="F134" s="7"/>
      <c r="G134" s="7"/>
      <c r="H134" s="13"/>
      <c r="I134" s="7"/>
      <c r="J134" s="13"/>
      <c r="K134" s="13" t="str">
        <f t="shared" si="10"/>
        <v/>
      </c>
      <c r="L134" s="7"/>
      <c r="M134" s="13"/>
      <c r="N134" s="7"/>
      <c r="O134" s="13"/>
      <c r="P134" s="13"/>
      <c r="Q134" s="7"/>
      <c r="R134" s="7"/>
      <c r="S134" s="7"/>
      <c r="T134" s="7" t="str">
        <f t="shared" ca="1" si="11"/>
        <v/>
      </c>
      <c r="U134" s="7" t="str">
        <f t="shared" ca="1" si="12"/>
        <v/>
      </c>
      <c r="V134" s="7" t="str">
        <f t="shared" ca="1" si="13"/>
        <v/>
      </c>
      <c r="W134" s="7" t="str">
        <f>IF(A134="","",IF(COUNTIFS(CONSULTAS!$C$2:$C$2000,A134,CONSULTAS!$E$2:$E$2000,"GR",CONSULTAS!$S$2:$S$2000,"Sim")&gt;0,"Sim","Não"))</f>
        <v/>
      </c>
      <c r="X134" s="7" t="str">
        <f>IF(A134="","",IF(COUNTIFS(CONSULTAS!$C$2:$C$2000,A134,CONSULTAS!$E$2:$E$2000,"Seguradora",CONSULTAS!$S$2:$S$2000,"Sim")&gt;0,"Sim","Não"))</f>
        <v/>
      </c>
      <c r="Y134" s="7" t="str">
        <f ca="1">IF(A134="","",COUNTIFS(FOLLOWUP!$H$2:$H$2000,A134,FOLLOWUP!$AO$2:$AO$2000,"&gt;="&amp;(TODAY()-365)))</f>
        <v/>
      </c>
      <c r="Z134" s="7" t="str">
        <f ca="1">IF(A134="","",COUNTIFS(OCORRENCIAS!$D$2:$D$2000,A134,OCORRENCIAS!$E$2:$E$2000,"&gt;="&amp;(TODAY()-365)))</f>
        <v/>
      </c>
      <c r="AA134" s="7" t="str">
        <f t="shared" si="14"/>
        <v/>
      </c>
      <c r="AB134" s="7"/>
      <c r="AC134" s="12"/>
      <c r="AD134" s="7"/>
    </row>
    <row r="135" spans="1:30" x14ac:dyDescent="0.25">
      <c r="A135" s="7"/>
      <c r="B135" s="7"/>
      <c r="C135" s="7"/>
      <c r="D135" s="7"/>
      <c r="E135" s="7"/>
      <c r="F135" s="7"/>
      <c r="G135" s="7"/>
      <c r="H135" s="13"/>
      <c r="I135" s="7"/>
      <c r="J135" s="13"/>
      <c r="K135" s="13" t="str">
        <f t="shared" si="10"/>
        <v/>
      </c>
      <c r="L135" s="7"/>
      <c r="M135" s="13"/>
      <c r="N135" s="7"/>
      <c r="O135" s="13"/>
      <c r="P135" s="13"/>
      <c r="Q135" s="7"/>
      <c r="R135" s="7"/>
      <c r="S135" s="7"/>
      <c r="T135" s="7" t="str">
        <f t="shared" ca="1" si="11"/>
        <v/>
      </c>
      <c r="U135" s="7" t="str">
        <f t="shared" ca="1" si="12"/>
        <v/>
      </c>
      <c r="V135" s="7" t="str">
        <f t="shared" ca="1" si="13"/>
        <v/>
      </c>
      <c r="W135" s="7" t="str">
        <f>IF(A135="","",IF(COUNTIFS(CONSULTAS!$C$2:$C$2000,A135,CONSULTAS!$E$2:$E$2000,"GR",CONSULTAS!$S$2:$S$2000,"Sim")&gt;0,"Sim","Não"))</f>
        <v/>
      </c>
      <c r="X135" s="7" t="str">
        <f>IF(A135="","",IF(COUNTIFS(CONSULTAS!$C$2:$C$2000,A135,CONSULTAS!$E$2:$E$2000,"Seguradora",CONSULTAS!$S$2:$S$2000,"Sim")&gt;0,"Sim","Não"))</f>
        <v/>
      </c>
      <c r="Y135" s="7" t="str">
        <f ca="1">IF(A135="","",COUNTIFS(FOLLOWUP!$H$2:$H$2000,A135,FOLLOWUP!$AO$2:$AO$2000,"&gt;="&amp;(TODAY()-365)))</f>
        <v/>
      </c>
      <c r="Z135" s="7" t="str">
        <f ca="1">IF(A135="","",COUNTIFS(OCORRENCIAS!$D$2:$D$2000,A135,OCORRENCIAS!$E$2:$E$2000,"&gt;="&amp;(TODAY()-365)))</f>
        <v/>
      </c>
      <c r="AA135" s="7" t="str">
        <f t="shared" si="14"/>
        <v/>
      </c>
      <c r="AB135" s="7"/>
      <c r="AC135" s="12"/>
      <c r="AD135" s="7"/>
    </row>
    <row r="136" spans="1:30" x14ac:dyDescent="0.25">
      <c r="A136" s="7"/>
      <c r="B136" s="7"/>
      <c r="C136" s="7"/>
      <c r="D136" s="7"/>
      <c r="E136" s="7"/>
      <c r="F136" s="7"/>
      <c r="G136" s="7"/>
      <c r="H136" s="13"/>
      <c r="I136" s="7"/>
      <c r="J136" s="13"/>
      <c r="K136" s="13" t="str">
        <f t="shared" si="10"/>
        <v/>
      </c>
      <c r="L136" s="7"/>
      <c r="M136" s="13"/>
      <c r="N136" s="7"/>
      <c r="O136" s="13"/>
      <c r="P136" s="13"/>
      <c r="Q136" s="7"/>
      <c r="R136" s="7"/>
      <c r="S136" s="7"/>
      <c r="T136" s="7" t="str">
        <f t="shared" ca="1" si="11"/>
        <v/>
      </c>
      <c r="U136" s="7" t="str">
        <f t="shared" ca="1" si="12"/>
        <v/>
      </c>
      <c r="V136" s="7" t="str">
        <f t="shared" ca="1" si="13"/>
        <v/>
      </c>
      <c r="W136" s="7" t="str">
        <f>IF(A136="","",IF(COUNTIFS(CONSULTAS!$C$2:$C$2000,A136,CONSULTAS!$E$2:$E$2000,"GR",CONSULTAS!$S$2:$S$2000,"Sim")&gt;0,"Sim","Não"))</f>
        <v/>
      </c>
      <c r="X136" s="7" t="str">
        <f>IF(A136="","",IF(COUNTIFS(CONSULTAS!$C$2:$C$2000,A136,CONSULTAS!$E$2:$E$2000,"Seguradora",CONSULTAS!$S$2:$S$2000,"Sim")&gt;0,"Sim","Não"))</f>
        <v/>
      </c>
      <c r="Y136" s="7" t="str">
        <f ca="1">IF(A136="","",COUNTIFS(FOLLOWUP!$H$2:$H$2000,A136,FOLLOWUP!$AO$2:$AO$2000,"&gt;="&amp;(TODAY()-365)))</f>
        <v/>
      </c>
      <c r="Z136" s="7" t="str">
        <f ca="1">IF(A136="","",COUNTIFS(OCORRENCIAS!$D$2:$D$2000,A136,OCORRENCIAS!$E$2:$E$2000,"&gt;="&amp;(TODAY()-365)))</f>
        <v/>
      </c>
      <c r="AA136" s="7" t="str">
        <f t="shared" si="14"/>
        <v/>
      </c>
      <c r="AB136" s="7"/>
      <c r="AC136" s="12"/>
      <c r="AD136" s="7"/>
    </row>
    <row r="137" spans="1:30" x14ac:dyDescent="0.25">
      <c r="A137" s="7"/>
      <c r="B137" s="7"/>
      <c r="C137" s="7"/>
      <c r="D137" s="7"/>
      <c r="E137" s="7"/>
      <c r="F137" s="7"/>
      <c r="G137" s="7"/>
      <c r="H137" s="13"/>
      <c r="I137" s="7"/>
      <c r="J137" s="13"/>
      <c r="K137" s="13" t="str">
        <f t="shared" si="10"/>
        <v/>
      </c>
      <c r="L137" s="7"/>
      <c r="M137" s="13"/>
      <c r="N137" s="7"/>
      <c r="O137" s="13"/>
      <c r="P137" s="13"/>
      <c r="Q137" s="7"/>
      <c r="R137" s="7"/>
      <c r="S137" s="7"/>
      <c r="T137" s="7" t="str">
        <f t="shared" ca="1" si="11"/>
        <v/>
      </c>
      <c r="U137" s="7" t="str">
        <f t="shared" ca="1" si="12"/>
        <v/>
      </c>
      <c r="V137" s="7" t="str">
        <f t="shared" ca="1" si="13"/>
        <v/>
      </c>
      <c r="W137" s="7" t="str">
        <f>IF(A137="","",IF(COUNTIFS(CONSULTAS!$C$2:$C$2000,A137,CONSULTAS!$E$2:$E$2000,"GR",CONSULTAS!$S$2:$S$2000,"Sim")&gt;0,"Sim","Não"))</f>
        <v/>
      </c>
      <c r="X137" s="7" t="str">
        <f>IF(A137="","",IF(COUNTIFS(CONSULTAS!$C$2:$C$2000,A137,CONSULTAS!$E$2:$E$2000,"Seguradora",CONSULTAS!$S$2:$S$2000,"Sim")&gt;0,"Sim","Não"))</f>
        <v/>
      </c>
      <c r="Y137" s="7" t="str">
        <f ca="1">IF(A137="","",COUNTIFS(FOLLOWUP!$H$2:$H$2000,A137,FOLLOWUP!$AO$2:$AO$2000,"&gt;="&amp;(TODAY()-365)))</f>
        <v/>
      </c>
      <c r="Z137" s="7" t="str">
        <f ca="1">IF(A137="","",COUNTIFS(OCORRENCIAS!$D$2:$D$2000,A137,OCORRENCIAS!$E$2:$E$2000,"&gt;="&amp;(TODAY()-365)))</f>
        <v/>
      </c>
      <c r="AA137" s="7" t="str">
        <f t="shared" si="14"/>
        <v/>
      </c>
      <c r="AB137" s="7"/>
      <c r="AC137" s="12"/>
      <c r="AD137" s="7"/>
    </row>
    <row r="138" spans="1:30" x14ac:dyDescent="0.25">
      <c r="A138" s="7"/>
      <c r="B138" s="7"/>
      <c r="C138" s="7"/>
      <c r="D138" s="7"/>
      <c r="E138" s="7"/>
      <c r="F138" s="7"/>
      <c r="G138" s="7"/>
      <c r="H138" s="13"/>
      <c r="I138" s="7"/>
      <c r="J138" s="13"/>
      <c r="K138" s="13" t="str">
        <f t="shared" si="10"/>
        <v/>
      </c>
      <c r="L138" s="7"/>
      <c r="M138" s="13"/>
      <c r="N138" s="7"/>
      <c r="O138" s="13"/>
      <c r="P138" s="13"/>
      <c r="Q138" s="7"/>
      <c r="R138" s="7"/>
      <c r="S138" s="7"/>
      <c r="T138" s="7" t="str">
        <f t="shared" ca="1" si="11"/>
        <v/>
      </c>
      <c r="U138" s="7" t="str">
        <f t="shared" ca="1" si="12"/>
        <v/>
      </c>
      <c r="V138" s="7" t="str">
        <f t="shared" ca="1" si="13"/>
        <v/>
      </c>
      <c r="W138" s="7" t="str">
        <f>IF(A138="","",IF(COUNTIFS(CONSULTAS!$C$2:$C$2000,A138,CONSULTAS!$E$2:$E$2000,"GR",CONSULTAS!$S$2:$S$2000,"Sim")&gt;0,"Sim","Não"))</f>
        <v/>
      </c>
      <c r="X138" s="7" t="str">
        <f>IF(A138="","",IF(COUNTIFS(CONSULTAS!$C$2:$C$2000,A138,CONSULTAS!$E$2:$E$2000,"Seguradora",CONSULTAS!$S$2:$S$2000,"Sim")&gt;0,"Sim","Não"))</f>
        <v/>
      </c>
      <c r="Y138" s="7" t="str">
        <f ca="1">IF(A138="","",COUNTIFS(FOLLOWUP!$H$2:$H$2000,A138,FOLLOWUP!$AO$2:$AO$2000,"&gt;="&amp;(TODAY()-365)))</f>
        <v/>
      </c>
      <c r="Z138" s="7" t="str">
        <f ca="1">IF(A138="","",COUNTIFS(OCORRENCIAS!$D$2:$D$2000,A138,OCORRENCIAS!$E$2:$E$2000,"&gt;="&amp;(TODAY()-365)))</f>
        <v/>
      </c>
      <c r="AA138" s="7" t="str">
        <f t="shared" si="14"/>
        <v/>
      </c>
      <c r="AB138" s="7"/>
      <c r="AC138" s="12"/>
      <c r="AD138" s="7"/>
    </row>
    <row r="139" spans="1:30" x14ac:dyDescent="0.25">
      <c r="A139" s="7"/>
      <c r="B139" s="7"/>
      <c r="C139" s="7"/>
      <c r="D139" s="7"/>
      <c r="E139" s="7"/>
      <c r="F139" s="7"/>
      <c r="G139" s="7"/>
      <c r="H139" s="13"/>
      <c r="I139" s="7"/>
      <c r="J139" s="13"/>
      <c r="K139" s="13" t="str">
        <f t="shared" si="10"/>
        <v/>
      </c>
      <c r="L139" s="7"/>
      <c r="M139" s="13"/>
      <c r="N139" s="7"/>
      <c r="O139" s="13"/>
      <c r="P139" s="13"/>
      <c r="Q139" s="7"/>
      <c r="R139" s="7"/>
      <c r="S139" s="7"/>
      <c r="T139" s="7" t="str">
        <f t="shared" ca="1" si="11"/>
        <v/>
      </c>
      <c r="U139" s="7" t="str">
        <f t="shared" ca="1" si="12"/>
        <v/>
      </c>
      <c r="V139" s="7" t="str">
        <f t="shared" ca="1" si="13"/>
        <v/>
      </c>
      <c r="W139" s="7" t="str">
        <f>IF(A139="","",IF(COUNTIFS(CONSULTAS!$C$2:$C$2000,A139,CONSULTAS!$E$2:$E$2000,"GR",CONSULTAS!$S$2:$S$2000,"Sim")&gt;0,"Sim","Não"))</f>
        <v/>
      </c>
      <c r="X139" s="7" t="str">
        <f>IF(A139="","",IF(COUNTIFS(CONSULTAS!$C$2:$C$2000,A139,CONSULTAS!$E$2:$E$2000,"Seguradora",CONSULTAS!$S$2:$S$2000,"Sim")&gt;0,"Sim","Não"))</f>
        <v/>
      </c>
      <c r="Y139" s="7" t="str">
        <f ca="1">IF(A139="","",COUNTIFS(FOLLOWUP!$H$2:$H$2000,A139,FOLLOWUP!$AO$2:$AO$2000,"&gt;="&amp;(TODAY()-365)))</f>
        <v/>
      </c>
      <c r="Z139" s="7" t="str">
        <f ca="1">IF(A139="","",COUNTIFS(OCORRENCIAS!$D$2:$D$2000,A139,OCORRENCIAS!$E$2:$E$2000,"&gt;="&amp;(TODAY()-365)))</f>
        <v/>
      </c>
      <c r="AA139" s="7" t="str">
        <f t="shared" si="14"/>
        <v/>
      </c>
      <c r="AB139" s="7"/>
      <c r="AC139" s="12"/>
      <c r="AD139" s="7"/>
    </row>
    <row r="140" spans="1:30" x14ac:dyDescent="0.25">
      <c r="A140" s="7"/>
      <c r="B140" s="7"/>
      <c r="C140" s="7"/>
      <c r="D140" s="7"/>
      <c r="E140" s="7"/>
      <c r="F140" s="7"/>
      <c r="G140" s="7"/>
      <c r="H140" s="13"/>
      <c r="I140" s="7"/>
      <c r="J140" s="13"/>
      <c r="K140" s="13" t="str">
        <f t="shared" si="10"/>
        <v/>
      </c>
      <c r="L140" s="7"/>
      <c r="M140" s="13"/>
      <c r="N140" s="7"/>
      <c r="O140" s="13"/>
      <c r="P140" s="13"/>
      <c r="Q140" s="7"/>
      <c r="R140" s="7"/>
      <c r="S140" s="7"/>
      <c r="T140" s="7" t="str">
        <f t="shared" ca="1" si="11"/>
        <v/>
      </c>
      <c r="U140" s="7" t="str">
        <f t="shared" ca="1" si="12"/>
        <v/>
      </c>
      <c r="V140" s="7" t="str">
        <f t="shared" ca="1" si="13"/>
        <v/>
      </c>
      <c r="W140" s="7" t="str">
        <f>IF(A140="","",IF(COUNTIFS(CONSULTAS!$C$2:$C$2000,A140,CONSULTAS!$E$2:$E$2000,"GR",CONSULTAS!$S$2:$S$2000,"Sim")&gt;0,"Sim","Não"))</f>
        <v/>
      </c>
      <c r="X140" s="7" t="str">
        <f>IF(A140="","",IF(COUNTIFS(CONSULTAS!$C$2:$C$2000,A140,CONSULTAS!$E$2:$E$2000,"Seguradora",CONSULTAS!$S$2:$S$2000,"Sim")&gt;0,"Sim","Não"))</f>
        <v/>
      </c>
      <c r="Y140" s="7" t="str">
        <f ca="1">IF(A140="","",COUNTIFS(FOLLOWUP!$H$2:$H$2000,A140,FOLLOWUP!$AO$2:$AO$2000,"&gt;="&amp;(TODAY()-365)))</f>
        <v/>
      </c>
      <c r="Z140" s="7" t="str">
        <f ca="1">IF(A140="","",COUNTIFS(OCORRENCIAS!$D$2:$D$2000,A140,OCORRENCIAS!$E$2:$E$2000,"&gt;="&amp;(TODAY()-365)))</f>
        <v/>
      </c>
      <c r="AA140" s="7" t="str">
        <f t="shared" si="14"/>
        <v/>
      </c>
      <c r="AB140" s="7"/>
      <c r="AC140" s="12"/>
      <c r="AD140" s="7"/>
    </row>
    <row r="141" spans="1:30" x14ac:dyDescent="0.25">
      <c r="A141" s="7"/>
      <c r="B141" s="7"/>
      <c r="C141" s="7"/>
      <c r="D141" s="7"/>
      <c r="E141" s="7"/>
      <c r="F141" s="7"/>
      <c r="G141" s="7"/>
      <c r="H141" s="13"/>
      <c r="I141" s="7"/>
      <c r="J141" s="13"/>
      <c r="K141" s="13" t="str">
        <f t="shared" si="10"/>
        <v/>
      </c>
      <c r="L141" s="7"/>
      <c r="M141" s="13"/>
      <c r="N141" s="7"/>
      <c r="O141" s="13"/>
      <c r="P141" s="13"/>
      <c r="Q141" s="7"/>
      <c r="R141" s="7"/>
      <c r="S141" s="7"/>
      <c r="T141" s="7" t="str">
        <f t="shared" ca="1" si="11"/>
        <v/>
      </c>
      <c r="U141" s="7" t="str">
        <f t="shared" ca="1" si="12"/>
        <v/>
      </c>
      <c r="V141" s="7" t="str">
        <f t="shared" ca="1" si="13"/>
        <v/>
      </c>
      <c r="W141" s="7" t="str">
        <f>IF(A141="","",IF(COUNTIFS(CONSULTAS!$C$2:$C$2000,A141,CONSULTAS!$E$2:$E$2000,"GR",CONSULTAS!$S$2:$S$2000,"Sim")&gt;0,"Sim","Não"))</f>
        <v/>
      </c>
      <c r="X141" s="7" t="str">
        <f>IF(A141="","",IF(COUNTIFS(CONSULTAS!$C$2:$C$2000,A141,CONSULTAS!$E$2:$E$2000,"Seguradora",CONSULTAS!$S$2:$S$2000,"Sim")&gt;0,"Sim","Não"))</f>
        <v/>
      </c>
      <c r="Y141" s="7" t="str">
        <f ca="1">IF(A141="","",COUNTIFS(FOLLOWUP!$H$2:$H$2000,A141,FOLLOWUP!$AO$2:$AO$2000,"&gt;="&amp;(TODAY()-365)))</f>
        <v/>
      </c>
      <c r="Z141" s="7" t="str">
        <f ca="1">IF(A141="","",COUNTIFS(OCORRENCIAS!$D$2:$D$2000,A141,OCORRENCIAS!$E$2:$E$2000,"&gt;="&amp;(TODAY()-365)))</f>
        <v/>
      </c>
      <c r="AA141" s="7" t="str">
        <f t="shared" si="14"/>
        <v/>
      </c>
      <c r="AB141" s="7"/>
      <c r="AC141" s="12"/>
      <c r="AD141" s="7"/>
    </row>
    <row r="142" spans="1:30" x14ac:dyDescent="0.25">
      <c r="A142" s="7"/>
      <c r="B142" s="7"/>
      <c r="C142" s="7"/>
      <c r="D142" s="7"/>
      <c r="E142" s="7"/>
      <c r="F142" s="7"/>
      <c r="G142" s="7"/>
      <c r="H142" s="13"/>
      <c r="I142" s="7"/>
      <c r="J142" s="13"/>
      <c r="K142" s="13" t="str">
        <f t="shared" si="10"/>
        <v/>
      </c>
      <c r="L142" s="7"/>
      <c r="M142" s="13"/>
      <c r="N142" s="7"/>
      <c r="O142" s="13"/>
      <c r="P142" s="13"/>
      <c r="Q142" s="7"/>
      <c r="R142" s="7"/>
      <c r="S142" s="7"/>
      <c r="T142" s="7" t="str">
        <f t="shared" ca="1" si="11"/>
        <v/>
      </c>
      <c r="U142" s="7" t="str">
        <f t="shared" ca="1" si="12"/>
        <v/>
      </c>
      <c r="V142" s="7" t="str">
        <f t="shared" ca="1" si="13"/>
        <v/>
      </c>
      <c r="W142" s="7" t="str">
        <f>IF(A142="","",IF(COUNTIFS(CONSULTAS!$C$2:$C$2000,A142,CONSULTAS!$E$2:$E$2000,"GR",CONSULTAS!$S$2:$S$2000,"Sim")&gt;0,"Sim","Não"))</f>
        <v/>
      </c>
      <c r="X142" s="7" t="str">
        <f>IF(A142="","",IF(COUNTIFS(CONSULTAS!$C$2:$C$2000,A142,CONSULTAS!$E$2:$E$2000,"Seguradora",CONSULTAS!$S$2:$S$2000,"Sim")&gt;0,"Sim","Não"))</f>
        <v/>
      </c>
      <c r="Y142" s="7" t="str">
        <f ca="1">IF(A142="","",COUNTIFS(FOLLOWUP!$H$2:$H$2000,A142,FOLLOWUP!$AO$2:$AO$2000,"&gt;="&amp;(TODAY()-365)))</f>
        <v/>
      </c>
      <c r="Z142" s="7" t="str">
        <f ca="1">IF(A142="","",COUNTIFS(OCORRENCIAS!$D$2:$D$2000,A142,OCORRENCIAS!$E$2:$E$2000,"&gt;="&amp;(TODAY()-365)))</f>
        <v/>
      </c>
      <c r="AA142" s="7" t="str">
        <f t="shared" si="14"/>
        <v/>
      </c>
      <c r="AB142" s="7"/>
      <c r="AC142" s="12"/>
      <c r="AD142" s="7"/>
    </row>
    <row r="143" spans="1:30" x14ac:dyDescent="0.25">
      <c r="A143" s="7"/>
      <c r="B143" s="7"/>
      <c r="C143" s="7"/>
      <c r="D143" s="7"/>
      <c r="E143" s="7"/>
      <c r="F143" s="7"/>
      <c r="G143" s="7"/>
      <c r="H143" s="13"/>
      <c r="I143" s="7"/>
      <c r="J143" s="13"/>
      <c r="K143" s="13" t="str">
        <f t="shared" si="10"/>
        <v/>
      </c>
      <c r="L143" s="7"/>
      <c r="M143" s="13"/>
      <c r="N143" s="7"/>
      <c r="O143" s="13"/>
      <c r="P143" s="13"/>
      <c r="Q143" s="7"/>
      <c r="R143" s="7"/>
      <c r="S143" s="7"/>
      <c r="T143" s="7" t="str">
        <f t="shared" ca="1" si="11"/>
        <v/>
      </c>
      <c r="U143" s="7" t="str">
        <f t="shared" ca="1" si="12"/>
        <v/>
      </c>
      <c r="V143" s="7" t="str">
        <f t="shared" ca="1" si="13"/>
        <v/>
      </c>
      <c r="W143" s="7" t="str">
        <f>IF(A143="","",IF(COUNTIFS(CONSULTAS!$C$2:$C$2000,A143,CONSULTAS!$E$2:$E$2000,"GR",CONSULTAS!$S$2:$S$2000,"Sim")&gt;0,"Sim","Não"))</f>
        <v/>
      </c>
      <c r="X143" s="7" t="str">
        <f>IF(A143="","",IF(COUNTIFS(CONSULTAS!$C$2:$C$2000,A143,CONSULTAS!$E$2:$E$2000,"Seguradora",CONSULTAS!$S$2:$S$2000,"Sim")&gt;0,"Sim","Não"))</f>
        <v/>
      </c>
      <c r="Y143" s="7" t="str">
        <f ca="1">IF(A143="","",COUNTIFS(FOLLOWUP!$H$2:$H$2000,A143,FOLLOWUP!$AO$2:$AO$2000,"&gt;="&amp;(TODAY()-365)))</f>
        <v/>
      </c>
      <c r="Z143" s="7" t="str">
        <f ca="1">IF(A143="","",COUNTIFS(OCORRENCIAS!$D$2:$D$2000,A143,OCORRENCIAS!$E$2:$E$2000,"&gt;="&amp;(TODAY()-365)))</f>
        <v/>
      </c>
      <c r="AA143" s="7" t="str">
        <f t="shared" si="14"/>
        <v/>
      </c>
      <c r="AB143" s="7"/>
      <c r="AC143" s="12"/>
      <c r="AD143" s="7"/>
    </row>
    <row r="144" spans="1:30" x14ac:dyDescent="0.25">
      <c r="A144" s="7"/>
      <c r="B144" s="7"/>
      <c r="C144" s="7"/>
      <c r="D144" s="7"/>
      <c r="E144" s="7"/>
      <c r="F144" s="7"/>
      <c r="G144" s="7"/>
      <c r="H144" s="13"/>
      <c r="I144" s="7"/>
      <c r="J144" s="13"/>
      <c r="K144" s="13" t="str">
        <f t="shared" si="10"/>
        <v/>
      </c>
      <c r="L144" s="7"/>
      <c r="M144" s="13"/>
      <c r="N144" s="7"/>
      <c r="O144" s="13"/>
      <c r="P144" s="13"/>
      <c r="Q144" s="7"/>
      <c r="R144" s="7"/>
      <c r="S144" s="7"/>
      <c r="T144" s="7" t="str">
        <f t="shared" ca="1" si="11"/>
        <v/>
      </c>
      <c r="U144" s="7" t="str">
        <f t="shared" ca="1" si="12"/>
        <v/>
      </c>
      <c r="V144" s="7" t="str">
        <f t="shared" ca="1" si="13"/>
        <v/>
      </c>
      <c r="W144" s="7" t="str">
        <f>IF(A144="","",IF(COUNTIFS(CONSULTAS!$C$2:$C$2000,A144,CONSULTAS!$E$2:$E$2000,"GR",CONSULTAS!$S$2:$S$2000,"Sim")&gt;0,"Sim","Não"))</f>
        <v/>
      </c>
      <c r="X144" s="7" t="str">
        <f>IF(A144="","",IF(COUNTIFS(CONSULTAS!$C$2:$C$2000,A144,CONSULTAS!$E$2:$E$2000,"Seguradora",CONSULTAS!$S$2:$S$2000,"Sim")&gt;0,"Sim","Não"))</f>
        <v/>
      </c>
      <c r="Y144" s="7" t="str">
        <f ca="1">IF(A144="","",COUNTIFS(FOLLOWUP!$H$2:$H$2000,A144,FOLLOWUP!$AO$2:$AO$2000,"&gt;="&amp;(TODAY()-365)))</f>
        <v/>
      </c>
      <c r="Z144" s="7" t="str">
        <f ca="1">IF(A144="","",COUNTIFS(OCORRENCIAS!$D$2:$D$2000,A144,OCORRENCIAS!$E$2:$E$2000,"&gt;="&amp;(TODAY()-365)))</f>
        <v/>
      </c>
      <c r="AA144" s="7" t="str">
        <f t="shared" si="14"/>
        <v/>
      </c>
      <c r="AB144" s="7"/>
      <c r="AC144" s="12"/>
      <c r="AD144" s="7"/>
    </row>
    <row r="145" spans="1:30" x14ac:dyDescent="0.25">
      <c r="A145" s="7"/>
      <c r="B145" s="7"/>
      <c r="C145" s="7"/>
      <c r="D145" s="7"/>
      <c r="E145" s="7"/>
      <c r="F145" s="7"/>
      <c r="G145" s="7"/>
      <c r="H145" s="13"/>
      <c r="I145" s="7"/>
      <c r="J145" s="13"/>
      <c r="K145" s="13" t="str">
        <f t="shared" si="10"/>
        <v/>
      </c>
      <c r="L145" s="7"/>
      <c r="M145" s="13"/>
      <c r="N145" s="7"/>
      <c r="O145" s="13"/>
      <c r="P145" s="13"/>
      <c r="Q145" s="7"/>
      <c r="R145" s="7"/>
      <c r="S145" s="7"/>
      <c r="T145" s="7" t="str">
        <f t="shared" ca="1" si="11"/>
        <v/>
      </c>
      <c r="U145" s="7" t="str">
        <f t="shared" ca="1" si="12"/>
        <v/>
      </c>
      <c r="V145" s="7" t="str">
        <f t="shared" ca="1" si="13"/>
        <v/>
      </c>
      <c r="W145" s="7" t="str">
        <f>IF(A145="","",IF(COUNTIFS(CONSULTAS!$C$2:$C$2000,A145,CONSULTAS!$E$2:$E$2000,"GR",CONSULTAS!$S$2:$S$2000,"Sim")&gt;0,"Sim","Não"))</f>
        <v/>
      </c>
      <c r="X145" s="7" t="str">
        <f>IF(A145="","",IF(COUNTIFS(CONSULTAS!$C$2:$C$2000,A145,CONSULTAS!$E$2:$E$2000,"Seguradora",CONSULTAS!$S$2:$S$2000,"Sim")&gt;0,"Sim","Não"))</f>
        <v/>
      </c>
      <c r="Y145" s="7" t="str">
        <f ca="1">IF(A145="","",COUNTIFS(FOLLOWUP!$H$2:$H$2000,A145,FOLLOWUP!$AO$2:$AO$2000,"&gt;="&amp;(TODAY()-365)))</f>
        <v/>
      </c>
      <c r="Z145" s="7" t="str">
        <f ca="1">IF(A145="","",COUNTIFS(OCORRENCIAS!$D$2:$D$2000,A145,OCORRENCIAS!$E$2:$E$2000,"&gt;="&amp;(TODAY()-365)))</f>
        <v/>
      </c>
      <c r="AA145" s="7" t="str">
        <f t="shared" si="14"/>
        <v/>
      </c>
      <c r="AB145" s="7"/>
      <c r="AC145" s="12"/>
      <c r="AD145" s="7"/>
    </row>
    <row r="146" spans="1:30" x14ac:dyDescent="0.25">
      <c r="A146" s="7"/>
      <c r="B146" s="7"/>
      <c r="C146" s="7"/>
      <c r="D146" s="7"/>
      <c r="E146" s="7"/>
      <c r="F146" s="7"/>
      <c r="G146" s="7"/>
      <c r="H146" s="13"/>
      <c r="I146" s="7"/>
      <c r="J146" s="13"/>
      <c r="K146" s="13" t="str">
        <f t="shared" si="10"/>
        <v/>
      </c>
      <c r="L146" s="7"/>
      <c r="M146" s="13"/>
      <c r="N146" s="7"/>
      <c r="O146" s="13"/>
      <c r="P146" s="13"/>
      <c r="Q146" s="7"/>
      <c r="R146" s="7"/>
      <c r="S146" s="7"/>
      <c r="T146" s="7" t="str">
        <f t="shared" ca="1" si="11"/>
        <v/>
      </c>
      <c r="U146" s="7" t="str">
        <f t="shared" ca="1" si="12"/>
        <v/>
      </c>
      <c r="V146" s="7" t="str">
        <f t="shared" ca="1" si="13"/>
        <v/>
      </c>
      <c r="W146" s="7" t="str">
        <f>IF(A146="","",IF(COUNTIFS(CONSULTAS!$C$2:$C$2000,A146,CONSULTAS!$E$2:$E$2000,"GR",CONSULTAS!$S$2:$S$2000,"Sim")&gt;0,"Sim","Não"))</f>
        <v/>
      </c>
      <c r="X146" s="7" t="str">
        <f>IF(A146="","",IF(COUNTIFS(CONSULTAS!$C$2:$C$2000,A146,CONSULTAS!$E$2:$E$2000,"Seguradora",CONSULTAS!$S$2:$S$2000,"Sim")&gt;0,"Sim","Não"))</f>
        <v/>
      </c>
      <c r="Y146" s="7" t="str">
        <f ca="1">IF(A146="","",COUNTIFS(FOLLOWUP!$H$2:$H$2000,A146,FOLLOWUP!$AO$2:$AO$2000,"&gt;="&amp;(TODAY()-365)))</f>
        <v/>
      </c>
      <c r="Z146" s="7" t="str">
        <f ca="1">IF(A146="","",COUNTIFS(OCORRENCIAS!$D$2:$D$2000,A146,OCORRENCIAS!$E$2:$E$2000,"&gt;="&amp;(TODAY()-365)))</f>
        <v/>
      </c>
      <c r="AA146" s="7" t="str">
        <f t="shared" si="14"/>
        <v/>
      </c>
      <c r="AB146" s="7"/>
      <c r="AC146" s="12"/>
      <c r="AD146" s="7"/>
    </row>
    <row r="147" spans="1:30" x14ac:dyDescent="0.25">
      <c r="A147" s="7"/>
      <c r="B147" s="7"/>
      <c r="C147" s="7"/>
      <c r="D147" s="7"/>
      <c r="E147" s="7"/>
      <c r="F147" s="7"/>
      <c r="G147" s="7"/>
      <c r="H147" s="13"/>
      <c r="I147" s="7"/>
      <c r="J147" s="13"/>
      <c r="K147" s="13" t="str">
        <f t="shared" si="10"/>
        <v/>
      </c>
      <c r="L147" s="7"/>
      <c r="M147" s="13"/>
      <c r="N147" s="7"/>
      <c r="O147" s="13"/>
      <c r="P147" s="13"/>
      <c r="Q147" s="7"/>
      <c r="R147" s="7"/>
      <c r="S147" s="7"/>
      <c r="T147" s="7" t="str">
        <f t="shared" ca="1" si="11"/>
        <v/>
      </c>
      <c r="U147" s="7" t="str">
        <f t="shared" ca="1" si="12"/>
        <v/>
      </c>
      <c r="V147" s="7" t="str">
        <f t="shared" ca="1" si="13"/>
        <v/>
      </c>
      <c r="W147" s="7" t="str">
        <f>IF(A147="","",IF(COUNTIFS(CONSULTAS!$C$2:$C$2000,A147,CONSULTAS!$E$2:$E$2000,"GR",CONSULTAS!$S$2:$S$2000,"Sim")&gt;0,"Sim","Não"))</f>
        <v/>
      </c>
      <c r="X147" s="7" t="str">
        <f>IF(A147="","",IF(COUNTIFS(CONSULTAS!$C$2:$C$2000,A147,CONSULTAS!$E$2:$E$2000,"Seguradora",CONSULTAS!$S$2:$S$2000,"Sim")&gt;0,"Sim","Não"))</f>
        <v/>
      </c>
      <c r="Y147" s="7" t="str">
        <f ca="1">IF(A147="","",COUNTIFS(FOLLOWUP!$H$2:$H$2000,A147,FOLLOWUP!$AO$2:$AO$2000,"&gt;="&amp;(TODAY()-365)))</f>
        <v/>
      </c>
      <c r="Z147" s="7" t="str">
        <f ca="1">IF(A147="","",COUNTIFS(OCORRENCIAS!$D$2:$D$2000,A147,OCORRENCIAS!$E$2:$E$2000,"&gt;="&amp;(TODAY()-365)))</f>
        <v/>
      </c>
      <c r="AA147" s="7" t="str">
        <f t="shared" si="14"/>
        <v/>
      </c>
      <c r="AB147" s="7"/>
      <c r="AC147" s="12"/>
      <c r="AD147" s="7"/>
    </row>
    <row r="148" spans="1:30" x14ac:dyDescent="0.25">
      <c r="A148" s="7"/>
      <c r="B148" s="7"/>
      <c r="C148" s="7"/>
      <c r="D148" s="7"/>
      <c r="E148" s="7"/>
      <c r="F148" s="7"/>
      <c r="G148" s="7"/>
      <c r="H148" s="13"/>
      <c r="I148" s="7"/>
      <c r="J148" s="13"/>
      <c r="K148" s="13" t="str">
        <f t="shared" si="10"/>
        <v/>
      </c>
      <c r="L148" s="7"/>
      <c r="M148" s="13"/>
      <c r="N148" s="7"/>
      <c r="O148" s="13"/>
      <c r="P148" s="13"/>
      <c r="Q148" s="7"/>
      <c r="R148" s="7"/>
      <c r="S148" s="7"/>
      <c r="T148" s="7" t="str">
        <f t="shared" ca="1" si="11"/>
        <v/>
      </c>
      <c r="U148" s="7" t="str">
        <f t="shared" ca="1" si="12"/>
        <v/>
      </c>
      <c r="V148" s="7" t="str">
        <f t="shared" ca="1" si="13"/>
        <v/>
      </c>
      <c r="W148" s="7" t="str">
        <f>IF(A148="","",IF(COUNTIFS(CONSULTAS!$C$2:$C$2000,A148,CONSULTAS!$E$2:$E$2000,"GR",CONSULTAS!$S$2:$S$2000,"Sim")&gt;0,"Sim","Não"))</f>
        <v/>
      </c>
      <c r="X148" s="7" t="str">
        <f>IF(A148="","",IF(COUNTIFS(CONSULTAS!$C$2:$C$2000,A148,CONSULTAS!$E$2:$E$2000,"Seguradora",CONSULTAS!$S$2:$S$2000,"Sim")&gt;0,"Sim","Não"))</f>
        <v/>
      </c>
      <c r="Y148" s="7" t="str">
        <f ca="1">IF(A148="","",COUNTIFS(FOLLOWUP!$H$2:$H$2000,A148,FOLLOWUP!$AO$2:$AO$2000,"&gt;="&amp;(TODAY()-365)))</f>
        <v/>
      </c>
      <c r="Z148" s="7" t="str">
        <f ca="1">IF(A148="","",COUNTIFS(OCORRENCIAS!$D$2:$D$2000,A148,OCORRENCIAS!$E$2:$E$2000,"&gt;="&amp;(TODAY()-365)))</f>
        <v/>
      </c>
      <c r="AA148" s="7" t="str">
        <f t="shared" si="14"/>
        <v/>
      </c>
      <c r="AB148" s="7"/>
      <c r="AC148" s="12"/>
      <c r="AD148" s="7"/>
    </row>
    <row r="149" spans="1:30" x14ac:dyDescent="0.25">
      <c r="A149" s="7"/>
      <c r="B149" s="7"/>
      <c r="C149" s="7"/>
      <c r="D149" s="7"/>
      <c r="E149" s="7"/>
      <c r="F149" s="7"/>
      <c r="G149" s="7"/>
      <c r="H149" s="13"/>
      <c r="I149" s="7"/>
      <c r="J149" s="13"/>
      <c r="K149" s="13" t="str">
        <f t="shared" si="10"/>
        <v/>
      </c>
      <c r="L149" s="7"/>
      <c r="M149" s="13"/>
      <c r="N149" s="7"/>
      <c r="O149" s="13"/>
      <c r="P149" s="13"/>
      <c r="Q149" s="7"/>
      <c r="R149" s="7"/>
      <c r="S149" s="7"/>
      <c r="T149" s="7" t="str">
        <f t="shared" ca="1" si="11"/>
        <v/>
      </c>
      <c r="U149" s="7" t="str">
        <f t="shared" ca="1" si="12"/>
        <v/>
      </c>
      <c r="V149" s="7" t="str">
        <f t="shared" ca="1" si="13"/>
        <v/>
      </c>
      <c r="W149" s="7" t="str">
        <f>IF(A149="","",IF(COUNTIFS(CONSULTAS!$C$2:$C$2000,A149,CONSULTAS!$E$2:$E$2000,"GR",CONSULTAS!$S$2:$S$2000,"Sim")&gt;0,"Sim","Não"))</f>
        <v/>
      </c>
      <c r="X149" s="7" t="str">
        <f>IF(A149="","",IF(COUNTIFS(CONSULTAS!$C$2:$C$2000,A149,CONSULTAS!$E$2:$E$2000,"Seguradora",CONSULTAS!$S$2:$S$2000,"Sim")&gt;0,"Sim","Não"))</f>
        <v/>
      </c>
      <c r="Y149" s="7" t="str">
        <f ca="1">IF(A149="","",COUNTIFS(FOLLOWUP!$H$2:$H$2000,A149,FOLLOWUP!$AO$2:$AO$2000,"&gt;="&amp;(TODAY()-365)))</f>
        <v/>
      </c>
      <c r="Z149" s="7" t="str">
        <f ca="1">IF(A149="","",COUNTIFS(OCORRENCIAS!$D$2:$D$2000,A149,OCORRENCIAS!$E$2:$E$2000,"&gt;="&amp;(TODAY()-365)))</f>
        <v/>
      </c>
      <c r="AA149" s="7" t="str">
        <f t="shared" si="14"/>
        <v/>
      </c>
      <c r="AB149" s="7"/>
      <c r="AC149" s="12"/>
      <c r="AD149" s="7"/>
    </row>
    <row r="150" spans="1:30" x14ac:dyDescent="0.25">
      <c r="A150" s="7"/>
      <c r="B150" s="7"/>
      <c r="C150" s="7"/>
      <c r="D150" s="7"/>
      <c r="E150" s="7"/>
      <c r="F150" s="7"/>
      <c r="G150" s="7"/>
      <c r="H150" s="13"/>
      <c r="I150" s="7"/>
      <c r="J150" s="13"/>
      <c r="K150" s="13" t="str">
        <f t="shared" si="10"/>
        <v/>
      </c>
      <c r="L150" s="7"/>
      <c r="M150" s="13"/>
      <c r="N150" s="7"/>
      <c r="O150" s="13"/>
      <c r="P150" s="13"/>
      <c r="Q150" s="7"/>
      <c r="R150" s="7"/>
      <c r="S150" s="7"/>
      <c r="T150" s="7" t="str">
        <f t="shared" ca="1" si="11"/>
        <v/>
      </c>
      <c r="U150" s="7" t="str">
        <f t="shared" ca="1" si="12"/>
        <v/>
      </c>
      <c r="V150" s="7" t="str">
        <f t="shared" ca="1" si="13"/>
        <v/>
      </c>
      <c r="W150" s="7" t="str">
        <f>IF(A150="","",IF(COUNTIFS(CONSULTAS!$C$2:$C$2000,A150,CONSULTAS!$E$2:$E$2000,"GR",CONSULTAS!$S$2:$S$2000,"Sim")&gt;0,"Sim","Não"))</f>
        <v/>
      </c>
      <c r="X150" s="7" t="str">
        <f>IF(A150="","",IF(COUNTIFS(CONSULTAS!$C$2:$C$2000,A150,CONSULTAS!$E$2:$E$2000,"Seguradora",CONSULTAS!$S$2:$S$2000,"Sim")&gt;0,"Sim","Não"))</f>
        <v/>
      </c>
      <c r="Y150" s="7" t="str">
        <f ca="1">IF(A150="","",COUNTIFS(FOLLOWUP!$H$2:$H$2000,A150,FOLLOWUP!$AO$2:$AO$2000,"&gt;="&amp;(TODAY()-365)))</f>
        <v/>
      </c>
      <c r="Z150" s="7" t="str">
        <f ca="1">IF(A150="","",COUNTIFS(OCORRENCIAS!$D$2:$D$2000,A150,OCORRENCIAS!$E$2:$E$2000,"&gt;="&amp;(TODAY()-365)))</f>
        <v/>
      </c>
      <c r="AA150" s="7" t="str">
        <f t="shared" si="14"/>
        <v/>
      </c>
      <c r="AB150" s="7"/>
      <c r="AC150" s="12"/>
      <c r="AD150" s="7"/>
    </row>
    <row r="151" spans="1:30" x14ac:dyDescent="0.25">
      <c r="A151" s="7"/>
      <c r="B151" s="7"/>
      <c r="C151" s="7"/>
      <c r="D151" s="7"/>
      <c r="E151" s="7"/>
      <c r="F151" s="7"/>
      <c r="G151" s="7"/>
      <c r="H151" s="13"/>
      <c r="I151" s="7"/>
      <c r="J151" s="13"/>
      <c r="K151" s="13" t="str">
        <f t="shared" si="10"/>
        <v/>
      </c>
      <c r="L151" s="7"/>
      <c r="M151" s="13"/>
      <c r="N151" s="7"/>
      <c r="O151" s="13"/>
      <c r="P151" s="13"/>
      <c r="Q151" s="7"/>
      <c r="R151" s="7"/>
      <c r="S151" s="7"/>
      <c r="T151" s="7" t="str">
        <f t="shared" ca="1" si="11"/>
        <v/>
      </c>
      <c r="U151" s="7" t="str">
        <f t="shared" ca="1" si="12"/>
        <v/>
      </c>
      <c r="V151" s="7" t="str">
        <f t="shared" ca="1" si="13"/>
        <v/>
      </c>
      <c r="W151" s="7" t="str">
        <f>IF(A151="","",IF(COUNTIFS(CONSULTAS!$C$2:$C$2000,A151,CONSULTAS!$E$2:$E$2000,"GR",CONSULTAS!$S$2:$S$2000,"Sim")&gt;0,"Sim","Não"))</f>
        <v/>
      </c>
      <c r="X151" s="7" t="str">
        <f>IF(A151="","",IF(COUNTIFS(CONSULTAS!$C$2:$C$2000,A151,CONSULTAS!$E$2:$E$2000,"Seguradora",CONSULTAS!$S$2:$S$2000,"Sim")&gt;0,"Sim","Não"))</f>
        <v/>
      </c>
      <c r="Y151" s="7" t="str">
        <f ca="1">IF(A151="","",COUNTIFS(FOLLOWUP!$H$2:$H$2000,A151,FOLLOWUP!$AO$2:$AO$2000,"&gt;="&amp;(TODAY()-365)))</f>
        <v/>
      </c>
      <c r="Z151" s="7" t="str">
        <f ca="1">IF(A151="","",COUNTIFS(OCORRENCIAS!$D$2:$D$2000,A151,OCORRENCIAS!$E$2:$E$2000,"&gt;="&amp;(TODAY()-365)))</f>
        <v/>
      </c>
      <c r="AA151" s="7" t="str">
        <f t="shared" si="14"/>
        <v/>
      </c>
      <c r="AB151" s="7"/>
      <c r="AC151" s="12"/>
      <c r="AD151" s="7"/>
    </row>
    <row r="152" spans="1:30" x14ac:dyDescent="0.25">
      <c r="A152" s="7"/>
      <c r="B152" s="7"/>
      <c r="C152" s="7"/>
      <c r="D152" s="7"/>
      <c r="E152" s="7"/>
      <c r="F152" s="7"/>
      <c r="G152" s="7"/>
      <c r="H152" s="13"/>
      <c r="I152" s="7"/>
      <c r="J152" s="13"/>
      <c r="K152" s="13" t="str">
        <f t="shared" si="10"/>
        <v/>
      </c>
      <c r="L152" s="7"/>
      <c r="M152" s="13"/>
      <c r="N152" s="7"/>
      <c r="O152" s="13"/>
      <c r="P152" s="13"/>
      <c r="Q152" s="7"/>
      <c r="R152" s="7"/>
      <c r="S152" s="7"/>
      <c r="T152" s="7" t="str">
        <f t="shared" ca="1" si="11"/>
        <v/>
      </c>
      <c r="U152" s="7" t="str">
        <f t="shared" ca="1" si="12"/>
        <v/>
      </c>
      <c r="V152" s="7" t="str">
        <f t="shared" ca="1" si="13"/>
        <v/>
      </c>
      <c r="W152" s="7" t="str">
        <f>IF(A152="","",IF(COUNTIFS(CONSULTAS!$C$2:$C$2000,A152,CONSULTAS!$E$2:$E$2000,"GR",CONSULTAS!$S$2:$S$2000,"Sim")&gt;0,"Sim","Não"))</f>
        <v/>
      </c>
      <c r="X152" s="7" t="str">
        <f>IF(A152="","",IF(COUNTIFS(CONSULTAS!$C$2:$C$2000,A152,CONSULTAS!$E$2:$E$2000,"Seguradora",CONSULTAS!$S$2:$S$2000,"Sim")&gt;0,"Sim","Não"))</f>
        <v/>
      </c>
      <c r="Y152" s="7" t="str">
        <f ca="1">IF(A152="","",COUNTIFS(FOLLOWUP!$H$2:$H$2000,A152,FOLLOWUP!$AO$2:$AO$2000,"&gt;="&amp;(TODAY()-365)))</f>
        <v/>
      </c>
      <c r="Z152" s="7" t="str">
        <f ca="1">IF(A152="","",COUNTIFS(OCORRENCIAS!$D$2:$D$2000,A152,OCORRENCIAS!$E$2:$E$2000,"&gt;="&amp;(TODAY()-365)))</f>
        <v/>
      </c>
      <c r="AA152" s="7" t="str">
        <f t="shared" si="14"/>
        <v/>
      </c>
      <c r="AB152" s="7"/>
      <c r="AC152" s="12"/>
      <c r="AD152" s="7"/>
    </row>
    <row r="153" spans="1:30" x14ac:dyDescent="0.25">
      <c r="A153" s="7"/>
      <c r="B153" s="7"/>
      <c r="C153" s="7"/>
      <c r="D153" s="7"/>
      <c r="E153" s="7"/>
      <c r="F153" s="7"/>
      <c r="G153" s="7"/>
      <c r="H153" s="13"/>
      <c r="I153" s="7"/>
      <c r="J153" s="13"/>
      <c r="K153" s="13" t="str">
        <f t="shared" si="10"/>
        <v/>
      </c>
      <c r="L153" s="7"/>
      <c r="M153" s="13"/>
      <c r="N153" s="7"/>
      <c r="O153" s="13"/>
      <c r="P153" s="13"/>
      <c r="Q153" s="7"/>
      <c r="R153" s="7"/>
      <c r="S153" s="7"/>
      <c r="T153" s="7" t="str">
        <f t="shared" ca="1" si="11"/>
        <v/>
      </c>
      <c r="U153" s="7" t="str">
        <f t="shared" ca="1" si="12"/>
        <v/>
      </c>
      <c r="V153" s="7" t="str">
        <f t="shared" ca="1" si="13"/>
        <v/>
      </c>
      <c r="W153" s="7" t="str">
        <f>IF(A153="","",IF(COUNTIFS(CONSULTAS!$C$2:$C$2000,A153,CONSULTAS!$E$2:$E$2000,"GR",CONSULTAS!$S$2:$S$2000,"Sim")&gt;0,"Sim","Não"))</f>
        <v/>
      </c>
      <c r="X153" s="7" t="str">
        <f>IF(A153="","",IF(COUNTIFS(CONSULTAS!$C$2:$C$2000,A153,CONSULTAS!$E$2:$E$2000,"Seguradora",CONSULTAS!$S$2:$S$2000,"Sim")&gt;0,"Sim","Não"))</f>
        <v/>
      </c>
      <c r="Y153" s="7" t="str">
        <f ca="1">IF(A153="","",COUNTIFS(FOLLOWUP!$H$2:$H$2000,A153,FOLLOWUP!$AO$2:$AO$2000,"&gt;="&amp;(TODAY()-365)))</f>
        <v/>
      </c>
      <c r="Z153" s="7" t="str">
        <f ca="1">IF(A153="","",COUNTIFS(OCORRENCIAS!$D$2:$D$2000,A153,OCORRENCIAS!$E$2:$E$2000,"&gt;="&amp;(TODAY()-365)))</f>
        <v/>
      </c>
      <c r="AA153" s="7" t="str">
        <f t="shared" si="14"/>
        <v/>
      </c>
      <c r="AB153" s="7"/>
      <c r="AC153" s="12"/>
      <c r="AD153" s="7"/>
    </row>
    <row r="154" spans="1:30" x14ac:dyDescent="0.25">
      <c r="A154" s="7"/>
      <c r="B154" s="7"/>
      <c r="C154" s="7"/>
      <c r="D154" s="7"/>
      <c r="E154" s="7"/>
      <c r="F154" s="7"/>
      <c r="G154" s="7"/>
      <c r="H154" s="13"/>
      <c r="I154" s="7"/>
      <c r="J154" s="13"/>
      <c r="K154" s="13" t="str">
        <f t="shared" si="10"/>
        <v/>
      </c>
      <c r="L154" s="7"/>
      <c r="M154" s="13"/>
      <c r="N154" s="7"/>
      <c r="O154" s="13"/>
      <c r="P154" s="13"/>
      <c r="Q154" s="7"/>
      <c r="R154" s="7"/>
      <c r="S154" s="7"/>
      <c r="T154" s="7" t="str">
        <f t="shared" ca="1" si="11"/>
        <v/>
      </c>
      <c r="U154" s="7" t="str">
        <f t="shared" ca="1" si="12"/>
        <v/>
      </c>
      <c r="V154" s="7" t="str">
        <f t="shared" ca="1" si="13"/>
        <v/>
      </c>
      <c r="W154" s="7" t="str">
        <f>IF(A154="","",IF(COUNTIFS(CONSULTAS!$C$2:$C$2000,A154,CONSULTAS!$E$2:$E$2000,"GR",CONSULTAS!$S$2:$S$2000,"Sim")&gt;0,"Sim","Não"))</f>
        <v/>
      </c>
      <c r="X154" s="7" t="str">
        <f>IF(A154="","",IF(COUNTIFS(CONSULTAS!$C$2:$C$2000,A154,CONSULTAS!$E$2:$E$2000,"Seguradora",CONSULTAS!$S$2:$S$2000,"Sim")&gt;0,"Sim","Não"))</f>
        <v/>
      </c>
      <c r="Y154" s="7" t="str">
        <f ca="1">IF(A154="","",COUNTIFS(FOLLOWUP!$H$2:$H$2000,A154,FOLLOWUP!$AO$2:$AO$2000,"&gt;="&amp;(TODAY()-365)))</f>
        <v/>
      </c>
      <c r="Z154" s="7" t="str">
        <f ca="1">IF(A154="","",COUNTIFS(OCORRENCIAS!$D$2:$D$2000,A154,OCORRENCIAS!$E$2:$E$2000,"&gt;="&amp;(TODAY()-365)))</f>
        <v/>
      </c>
      <c r="AA154" s="7" t="str">
        <f t="shared" si="14"/>
        <v/>
      </c>
      <c r="AB154" s="7"/>
      <c r="AC154" s="12"/>
      <c r="AD154" s="7"/>
    </row>
    <row r="155" spans="1:30" x14ac:dyDescent="0.25">
      <c r="A155" s="7"/>
      <c r="B155" s="7"/>
      <c r="C155" s="7"/>
      <c r="D155" s="7"/>
      <c r="E155" s="7"/>
      <c r="F155" s="7"/>
      <c r="G155" s="7"/>
      <c r="H155" s="13"/>
      <c r="I155" s="7"/>
      <c r="J155" s="13"/>
      <c r="K155" s="13" t="str">
        <f t="shared" si="10"/>
        <v/>
      </c>
      <c r="L155" s="7"/>
      <c r="M155" s="13"/>
      <c r="N155" s="7"/>
      <c r="O155" s="13"/>
      <c r="P155" s="13"/>
      <c r="Q155" s="7"/>
      <c r="R155" s="7"/>
      <c r="S155" s="7"/>
      <c r="T155" s="7" t="str">
        <f t="shared" ca="1" si="11"/>
        <v/>
      </c>
      <c r="U155" s="7" t="str">
        <f t="shared" ca="1" si="12"/>
        <v/>
      </c>
      <c r="V155" s="7" t="str">
        <f t="shared" ca="1" si="13"/>
        <v/>
      </c>
      <c r="W155" s="7" t="str">
        <f>IF(A155="","",IF(COUNTIFS(CONSULTAS!$C$2:$C$2000,A155,CONSULTAS!$E$2:$E$2000,"GR",CONSULTAS!$S$2:$S$2000,"Sim")&gt;0,"Sim","Não"))</f>
        <v/>
      </c>
      <c r="X155" s="7" t="str">
        <f>IF(A155="","",IF(COUNTIFS(CONSULTAS!$C$2:$C$2000,A155,CONSULTAS!$E$2:$E$2000,"Seguradora",CONSULTAS!$S$2:$S$2000,"Sim")&gt;0,"Sim","Não"))</f>
        <v/>
      </c>
      <c r="Y155" s="7" t="str">
        <f ca="1">IF(A155="","",COUNTIFS(FOLLOWUP!$H$2:$H$2000,A155,FOLLOWUP!$AO$2:$AO$2000,"&gt;="&amp;(TODAY()-365)))</f>
        <v/>
      </c>
      <c r="Z155" s="7" t="str">
        <f ca="1">IF(A155="","",COUNTIFS(OCORRENCIAS!$D$2:$D$2000,A155,OCORRENCIAS!$E$2:$E$2000,"&gt;="&amp;(TODAY()-365)))</f>
        <v/>
      </c>
      <c r="AA155" s="7" t="str">
        <f t="shared" si="14"/>
        <v/>
      </c>
      <c r="AB155" s="7"/>
      <c r="AC155" s="12"/>
      <c r="AD155" s="7"/>
    </row>
    <row r="156" spans="1:30" x14ac:dyDescent="0.25">
      <c r="A156" s="7"/>
      <c r="B156" s="7"/>
      <c r="C156" s="7"/>
      <c r="D156" s="7"/>
      <c r="E156" s="7"/>
      <c r="F156" s="7"/>
      <c r="G156" s="7"/>
      <c r="H156" s="13"/>
      <c r="I156" s="7"/>
      <c r="J156" s="13"/>
      <c r="K156" s="13" t="str">
        <f t="shared" si="10"/>
        <v/>
      </c>
      <c r="L156" s="7"/>
      <c r="M156" s="13"/>
      <c r="N156" s="7"/>
      <c r="O156" s="13"/>
      <c r="P156" s="13"/>
      <c r="Q156" s="7"/>
      <c r="R156" s="7"/>
      <c r="S156" s="7"/>
      <c r="T156" s="7" t="str">
        <f t="shared" ca="1" si="11"/>
        <v/>
      </c>
      <c r="U156" s="7" t="str">
        <f t="shared" ca="1" si="12"/>
        <v/>
      </c>
      <c r="V156" s="7" t="str">
        <f t="shared" ca="1" si="13"/>
        <v/>
      </c>
      <c r="W156" s="7" t="str">
        <f>IF(A156="","",IF(COUNTIFS(CONSULTAS!$C$2:$C$2000,A156,CONSULTAS!$E$2:$E$2000,"GR",CONSULTAS!$S$2:$S$2000,"Sim")&gt;0,"Sim","Não"))</f>
        <v/>
      </c>
      <c r="X156" s="7" t="str">
        <f>IF(A156="","",IF(COUNTIFS(CONSULTAS!$C$2:$C$2000,A156,CONSULTAS!$E$2:$E$2000,"Seguradora",CONSULTAS!$S$2:$S$2000,"Sim")&gt;0,"Sim","Não"))</f>
        <v/>
      </c>
      <c r="Y156" s="7" t="str">
        <f ca="1">IF(A156="","",COUNTIFS(FOLLOWUP!$H$2:$H$2000,A156,FOLLOWUP!$AO$2:$AO$2000,"&gt;="&amp;(TODAY()-365)))</f>
        <v/>
      </c>
      <c r="Z156" s="7" t="str">
        <f ca="1">IF(A156="","",COUNTIFS(OCORRENCIAS!$D$2:$D$2000,A156,OCORRENCIAS!$E$2:$E$2000,"&gt;="&amp;(TODAY()-365)))</f>
        <v/>
      </c>
      <c r="AA156" s="7" t="str">
        <f t="shared" si="14"/>
        <v/>
      </c>
      <c r="AB156" s="7"/>
      <c r="AC156" s="12"/>
      <c r="AD156" s="7"/>
    </row>
    <row r="157" spans="1:30" x14ac:dyDescent="0.25">
      <c r="A157" s="7"/>
      <c r="B157" s="7"/>
      <c r="C157" s="7"/>
      <c r="D157" s="7"/>
      <c r="E157" s="7"/>
      <c r="F157" s="7"/>
      <c r="G157" s="7"/>
      <c r="H157" s="13"/>
      <c r="I157" s="7"/>
      <c r="J157" s="13"/>
      <c r="K157" s="13" t="str">
        <f t="shared" si="10"/>
        <v/>
      </c>
      <c r="L157" s="7"/>
      <c r="M157" s="13"/>
      <c r="N157" s="7"/>
      <c r="O157" s="13"/>
      <c r="P157" s="13"/>
      <c r="Q157" s="7"/>
      <c r="R157" s="7"/>
      <c r="S157" s="7"/>
      <c r="T157" s="7" t="str">
        <f t="shared" ca="1" si="11"/>
        <v/>
      </c>
      <c r="U157" s="7" t="str">
        <f t="shared" ca="1" si="12"/>
        <v/>
      </c>
      <c r="V157" s="7" t="str">
        <f t="shared" ca="1" si="13"/>
        <v/>
      </c>
      <c r="W157" s="7" t="str">
        <f>IF(A157="","",IF(COUNTIFS(CONSULTAS!$C$2:$C$2000,A157,CONSULTAS!$E$2:$E$2000,"GR",CONSULTAS!$S$2:$S$2000,"Sim")&gt;0,"Sim","Não"))</f>
        <v/>
      </c>
      <c r="X157" s="7" t="str">
        <f>IF(A157="","",IF(COUNTIFS(CONSULTAS!$C$2:$C$2000,A157,CONSULTAS!$E$2:$E$2000,"Seguradora",CONSULTAS!$S$2:$S$2000,"Sim")&gt;0,"Sim","Não"))</f>
        <v/>
      </c>
      <c r="Y157" s="7" t="str">
        <f ca="1">IF(A157="","",COUNTIFS(FOLLOWUP!$H$2:$H$2000,A157,FOLLOWUP!$AO$2:$AO$2000,"&gt;="&amp;(TODAY()-365)))</f>
        <v/>
      </c>
      <c r="Z157" s="7" t="str">
        <f ca="1">IF(A157="","",COUNTIFS(OCORRENCIAS!$D$2:$D$2000,A157,OCORRENCIAS!$E$2:$E$2000,"&gt;="&amp;(TODAY()-365)))</f>
        <v/>
      </c>
      <c r="AA157" s="7" t="str">
        <f t="shared" si="14"/>
        <v/>
      </c>
      <c r="AB157" s="7"/>
      <c r="AC157" s="12"/>
      <c r="AD157" s="7"/>
    </row>
    <row r="158" spans="1:30" x14ac:dyDescent="0.25">
      <c r="A158" s="7"/>
      <c r="B158" s="7"/>
      <c r="C158" s="7"/>
      <c r="D158" s="7"/>
      <c r="E158" s="7"/>
      <c r="F158" s="7"/>
      <c r="G158" s="7"/>
      <c r="H158" s="13"/>
      <c r="I158" s="7"/>
      <c r="J158" s="13"/>
      <c r="K158" s="13" t="str">
        <f t="shared" si="10"/>
        <v/>
      </c>
      <c r="L158" s="7"/>
      <c r="M158" s="13"/>
      <c r="N158" s="7"/>
      <c r="O158" s="13"/>
      <c r="P158" s="13"/>
      <c r="Q158" s="7"/>
      <c r="R158" s="7"/>
      <c r="S158" s="7"/>
      <c r="T158" s="7" t="str">
        <f t="shared" ca="1" si="11"/>
        <v/>
      </c>
      <c r="U158" s="7" t="str">
        <f t="shared" ca="1" si="12"/>
        <v/>
      </c>
      <c r="V158" s="7" t="str">
        <f t="shared" ca="1" si="13"/>
        <v/>
      </c>
      <c r="W158" s="7" t="str">
        <f>IF(A158="","",IF(COUNTIFS(CONSULTAS!$C$2:$C$2000,A158,CONSULTAS!$E$2:$E$2000,"GR",CONSULTAS!$S$2:$S$2000,"Sim")&gt;0,"Sim","Não"))</f>
        <v/>
      </c>
      <c r="X158" s="7" t="str">
        <f>IF(A158="","",IF(COUNTIFS(CONSULTAS!$C$2:$C$2000,A158,CONSULTAS!$E$2:$E$2000,"Seguradora",CONSULTAS!$S$2:$S$2000,"Sim")&gt;0,"Sim","Não"))</f>
        <v/>
      </c>
      <c r="Y158" s="7" t="str">
        <f ca="1">IF(A158="","",COUNTIFS(FOLLOWUP!$H$2:$H$2000,A158,FOLLOWUP!$AO$2:$AO$2000,"&gt;="&amp;(TODAY()-365)))</f>
        <v/>
      </c>
      <c r="Z158" s="7" t="str">
        <f ca="1">IF(A158="","",COUNTIFS(OCORRENCIAS!$D$2:$D$2000,A158,OCORRENCIAS!$E$2:$E$2000,"&gt;="&amp;(TODAY()-365)))</f>
        <v/>
      </c>
      <c r="AA158" s="7" t="str">
        <f t="shared" si="14"/>
        <v/>
      </c>
      <c r="AB158" s="7"/>
      <c r="AC158" s="12"/>
      <c r="AD158" s="7"/>
    </row>
    <row r="159" spans="1:30" x14ac:dyDescent="0.25">
      <c r="A159" s="7"/>
      <c r="B159" s="7"/>
      <c r="C159" s="7"/>
      <c r="D159" s="7"/>
      <c r="E159" s="7"/>
      <c r="F159" s="7"/>
      <c r="G159" s="7"/>
      <c r="H159" s="13"/>
      <c r="I159" s="7"/>
      <c r="J159" s="13"/>
      <c r="K159" s="13" t="str">
        <f t="shared" si="10"/>
        <v/>
      </c>
      <c r="L159" s="7"/>
      <c r="M159" s="13"/>
      <c r="N159" s="7"/>
      <c r="O159" s="13"/>
      <c r="P159" s="13"/>
      <c r="Q159" s="7"/>
      <c r="R159" s="7"/>
      <c r="S159" s="7"/>
      <c r="T159" s="7" t="str">
        <f t="shared" ca="1" si="11"/>
        <v/>
      </c>
      <c r="U159" s="7" t="str">
        <f t="shared" ca="1" si="12"/>
        <v/>
      </c>
      <c r="V159" s="7" t="str">
        <f t="shared" ca="1" si="13"/>
        <v/>
      </c>
      <c r="W159" s="7" t="str">
        <f>IF(A159="","",IF(COUNTIFS(CONSULTAS!$C$2:$C$2000,A159,CONSULTAS!$E$2:$E$2000,"GR",CONSULTAS!$S$2:$S$2000,"Sim")&gt;0,"Sim","Não"))</f>
        <v/>
      </c>
      <c r="X159" s="7" t="str">
        <f>IF(A159="","",IF(COUNTIFS(CONSULTAS!$C$2:$C$2000,A159,CONSULTAS!$E$2:$E$2000,"Seguradora",CONSULTAS!$S$2:$S$2000,"Sim")&gt;0,"Sim","Não"))</f>
        <v/>
      </c>
      <c r="Y159" s="7" t="str">
        <f ca="1">IF(A159="","",COUNTIFS(FOLLOWUP!$H$2:$H$2000,A159,FOLLOWUP!$AO$2:$AO$2000,"&gt;="&amp;(TODAY()-365)))</f>
        <v/>
      </c>
      <c r="Z159" s="7" t="str">
        <f ca="1">IF(A159="","",COUNTIFS(OCORRENCIAS!$D$2:$D$2000,A159,OCORRENCIAS!$E$2:$E$2000,"&gt;="&amp;(TODAY()-365)))</f>
        <v/>
      </c>
      <c r="AA159" s="7" t="str">
        <f t="shared" si="14"/>
        <v/>
      </c>
      <c r="AB159" s="7"/>
      <c r="AC159" s="12"/>
      <c r="AD159" s="7"/>
    </row>
    <row r="160" spans="1:30" x14ac:dyDescent="0.25">
      <c r="A160" s="7"/>
      <c r="B160" s="7"/>
      <c r="C160" s="7"/>
      <c r="D160" s="7"/>
      <c r="E160" s="7"/>
      <c r="F160" s="7"/>
      <c r="G160" s="7"/>
      <c r="H160" s="13"/>
      <c r="I160" s="7"/>
      <c r="J160" s="13"/>
      <c r="K160" s="13" t="str">
        <f t="shared" si="10"/>
        <v/>
      </c>
      <c r="L160" s="7"/>
      <c r="M160" s="13"/>
      <c r="N160" s="7"/>
      <c r="O160" s="13"/>
      <c r="P160" s="13"/>
      <c r="Q160" s="7"/>
      <c r="R160" s="7"/>
      <c r="S160" s="7"/>
      <c r="T160" s="7" t="str">
        <f t="shared" ca="1" si="11"/>
        <v/>
      </c>
      <c r="U160" s="7" t="str">
        <f t="shared" ca="1" si="12"/>
        <v/>
      </c>
      <c r="V160" s="7" t="str">
        <f t="shared" ca="1" si="13"/>
        <v/>
      </c>
      <c r="W160" s="7" t="str">
        <f>IF(A160="","",IF(COUNTIFS(CONSULTAS!$C$2:$C$2000,A160,CONSULTAS!$E$2:$E$2000,"GR",CONSULTAS!$S$2:$S$2000,"Sim")&gt;0,"Sim","Não"))</f>
        <v/>
      </c>
      <c r="X160" s="7" t="str">
        <f>IF(A160="","",IF(COUNTIFS(CONSULTAS!$C$2:$C$2000,A160,CONSULTAS!$E$2:$E$2000,"Seguradora",CONSULTAS!$S$2:$S$2000,"Sim")&gt;0,"Sim","Não"))</f>
        <v/>
      </c>
      <c r="Y160" s="7" t="str">
        <f ca="1">IF(A160="","",COUNTIFS(FOLLOWUP!$H$2:$H$2000,A160,FOLLOWUP!$AO$2:$AO$2000,"&gt;="&amp;(TODAY()-365)))</f>
        <v/>
      </c>
      <c r="Z160" s="7" t="str">
        <f ca="1">IF(A160="","",COUNTIFS(OCORRENCIAS!$D$2:$D$2000,A160,OCORRENCIAS!$E$2:$E$2000,"&gt;="&amp;(TODAY()-365)))</f>
        <v/>
      </c>
      <c r="AA160" s="7" t="str">
        <f t="shared" si="14"/>
        <v/>
      </c>
      <c r="AB160" s="7"/>
      <c r="AC160" s="12"/>
      <c r="AD160" s="7"/>
    </row>
    <row r="161" spans="1:30" x14ac:dyDescent="0.25">
      <c r="A161" s="7"/>
      <c r="B161" s="7"/>
      <c r="C161" s="7"/>
      <c r="D161" s="7"/>
      <c r="E161" s="7"/>
      <c r="F161" s="7"/>
      <c r="G161" s="7"/>
      <c r="H161" s="13"/>
      <c r="I161" s="7"/>
      <c r="J161" s="13"/>
      <c r="K161" s="13" t="str">
        <f t="shared" si="10"/>
        <v/>
      </c>
      <c r="L161" s="7"/>
      <c r="M161" s="13"/>
      <c r="N161" s="7"/>
      <c r="O161" s="13"/>
      <c r="P161" s="13"/>
      <c r="Q161" s="7"/>
      <c r="R161" s="7"/>
      <c r="S161" s="7"/>
      <c r="T161" s="7" t="str">
        <f t="shared" ca="1" si="11"/>
        <v/>
      </c>
      <c r="U161" s="7" t="str">
        <f t="shared" ca="1" si="12"/>
        <v/>
      </c>
      <c r="V161" s="7" t="str">
        <f t="shared" ca="1" si="13"/>
        <v/>
      </c>
      <c r="W161" s="7" t="str">
        <f>IF(A161="","",IF(COUNTIFS(CONSULTAS!$C$2:$C$2000,A161,CONSULTAS!$E$2:$E$2000,"GR",CONSULTAS!$S$2:$S$2000,"Sim")&gt;0,"Sim","Não"))</f>
        <v/>
      </c>
      <c r="X161" s="7" t="str">
        <f>IF(A161="","",IF(COUNTIFS(CONSULTAS!$C$2:$C$2000,A161,CONSULTAS!$E$2:$E$2000,"Seguradora",CONSULTAS!$S$2:$S$2000,"Sim")&gt;0,"Sim","Não"))</f>
        <v/>
      </c>
      <c r="Y161" s="7" t="str">
        <f ca="1">IF(A161="","",COUNTIFS(FOLLOWUP!$H$2:$H$2000,A161,FOLLOWUP!$AO$2:$AO$2000,"&gt;="&amp;(TODAY()-365)))</f>
        <v/>
      </c>
      <c r="Z161" s="7" t="str">
        <f ca="1">IF(A161="","",COUNTIFS(OCORRENCIAS!$D$2:$D$2000,A161,OCORRENCIAS!$E$2:$E$2000,"&gt;="&amp;(TODAY()-365)))</f>
        <v/>
      </c>
      <c r="AA161" s="7" t="str">
        <f t="shared" si="14"/>
        <v/>
      </c>
      <c r="AB161" s="7"/>
      <c r="AC161" s="12"/>
      <c r="AD161" s="7"/>
    </row>
    <row r="162" spans="1:30" x14ac:dyDescent="0.25">
      <c r="A162" s="7"/>
      <c r="B162" s="7"/>
      <c r="C162" s="7"/>
      <c r="D162" s="7"/>
      <c r="E162" s="7"/>
      <c r="F162" s="7"/>
      <c r="G162" s="7"/>
      <c r="H162" s="13"/>
      <c r="I162" s="7"/>
      <c r="J162" s="13"/>
      <c r="K162" s="13" t="str">
        <f t="shared" si="10"/>
        <v/>
      </c>
      <c r="L162" s="7"/>
      <c r="M162" s="13"/>
      <c r="N162" s="7"/>
      <c r="O162" s="13"/>
      <c r="P162" s="13"/>
      <c r="Q162" s="7"/>
      <c r="R162" s="7"/>
      <c r="S162" s="7"/>
      <c r="T162" s="7" t="str">
        <f t="shared" ca="1" si="11"/>
        <v/>
      </c>
      <c r="U162" s="7" t="str">
        <f t="shared" ca="1" si="12"/>
        <v/>
      </c>
      <c r="V162" s="7" t="str">
        <f t="shared" ca="1" si="13"/>
        <v/>
      </c>
      <c r="W162" s="7" t="str">
        <f>IF(A162="","",IF(COUNTIFS(CONSULTAS!$C$2:$C$2000,A162,CONSULTAS!$E$2:$E$2000,"GR",CONSULTAS!$S$2:$S$2000,"Sim")&gt;0,"Sim","Não"))</f>
        <v/>
      </c>
      <c r="X162" s="7" t="str">
        <f>IF(A162="","",IF(COUNTIFS(CONSULTAS!$C$2:$C$2000,A162,CONSULTAS!$E$2:$E$2000,"Seguradora",CONSULTAS!$S$2:$S$2000,"Sim")&gt;0,"Sim","Não"))</f>
        <v/>
      </c>
      <c r="Y162" s="7" t="str">
        <f ca="1">IF(A162="","",COUNTIFS(FOLLOWUP!$H$2:$H$2000,A162,FOLLOWUP!$AO$2:$AO$2000,"&gt;="&amp;(TODAY()-365)))</f>
        <v/>
      </c>
      <c r="Z162" s="7" t="str">
        <f ca="1">IF(A162="","",COUNTIFS(OCORRENCIAS!$D$2:$D$2000,A162,OCORRENCIAS!$E$2:$E$2000,"&gt;="&amp;(TODAY()-365)))</f>
        <v/>
      </c>
      <c r="AA162" s="7" t="str">
        <f t="shared" si="14"/>
        <v/>
      </c>
      <c r="AB162" s="7"/>
      <c r="AC162" s="12"/>
      <c r="AD162" s="7"/>
    </row>
    <row r="163" spans="1:30" x14ac:dyDescent="0.25">
      <c r="A163" s="7"/>
      <c r="B163" s="7"/>
      <c r="C163" s="7"/>
      <c r="D163" s="7"/>
      <c r="E163" s="7"/>
      <c r="F163" s="7"/>
      <c r="G163" s="7"/>
      <c r="H163" s="13"/>
      <c r="I163" s="7"/>
      <c r="J163" s="13"/>
      <c r="K163" s="13" t="str">
        <f t="shared" si="10"/>
        <v/>
      </c>
      <c r="L163" s="7"/>
      <c r="M163" s="13"/>
      <c r="N163" s="7"/>
      <c r="O163" s="13"/>
      <c r="P163" s="13"/>
      <c r="Q163" s="7"/>
      <c r="R163" s="7"/>
      <c r="S163" s="7"/>
      <c r="T163" s="7" t="str">
        <f t="shared" ca="1" si="11"/>
        <v/>
      </c>
      <c r="U163" s="7" t="str">
        <f t="shared" ca="1" si="12"/>
        <v/>
      </c>
      <c r="V163" s="7" t="str">
        <f t="shared" ca="1" si="13"/>
        <v/>
      </c>
      <c r="W163" s="7" t="str">
        <f>IF(A163="","",IF(COUNTIFS(CONSULTAS!$C$2:$C$2000,A163,CONSULTAS!$E$2:$E$2000,"GR",CONSULTAS!$S$2:$S$2000,"Sim")&gt;0,"Sim","Não"))</f>
        <v/>
      </c>
      <c r="X163" s="7" t="str">
        <f>IF(A163="","",IF(COUNTIFS(CONSULTAS!$C$2:$C$2000,A163,CONSULTAS!$E$2:$E$2000,"Seguradora",CONSULTAS!$S$2:$S$2000,"Sim")&gt;0,"Sim","Não"))</f>
        <v/>
      </c>
      <c r="Y163" s="7" t="str">
        <f ca="1">IF(A163="","",COUNTIFS(FOLLOWUP!$H$2:$H$2000,A163,FOLLOWUP!$AO$2:$AO$2000,"&gt;="&amp;(TODAY()-365)))</f>
        <v/>
      </c>
      <c r="Z163" s="7" t="str">
        <f ca="1">IF(A163="","",COUNTIFS(OCORRENCIAS!$D$2:$D$2000,A163,OCORRENCIAS!$E$2:$E$2000,"&gt;="&amp;(TODAY()-365)))</f>
        <v/>
      </c>
      <c r="AA163" s="7" t="str">
        <f t="shared" si="14"/>
        <v/>
      </c>
      <c r="AB163" s="7"/>
      <c r="AC163" s="12"/>
      <c r="AD163" s="7"/>
    </row>
    <row r="164" spans="1:30" x14ac:dyDescent="0.25">
      <c r="A164" s="7"/>
      <c r="B164" s="7"/>
      <c r="C164" s="7"/>
      <c r="D164" s="7"/>
      <c r="E164" s="7"/>
      <c r="F164" s="7"/>
      <c r="G164" s="7"/>
      <c r="H164" s="13"/>
      <c r="I164" s="7"/>
      <c r="J164" s="13"/>
      <c r="K164" s="13" t="str">
        <f t="shared" si="10"/>
        <v/>
      </c>
      <c r="L164" s="7"/>
      <c r="M164" s="13"/>
      <c r="N164" s="7"/>
      <c r="O164" s="13"/>
      <c r="P164" s="13"/>
      <c r="Q164" s="7"/>
      <c r="R164" s="7"/>
      <c r="S164" s="7"/>
      <c r="T164" s="7" t="str">
        <f t="shared" ca="1" si="11"/>
        <v/>
      </c>
      <c r="U164" s="7" t="str">
        <f t="shared" ca="1" si="12"/>
        <v/>
      </c>
      <c r="V164" s="7" t="str">
        <f t="shared" ca="1" si="13"/>
        <v/>
      </c>
      <c r="W164" s="7" t="str">
        <f>IF(A164="","",IF(COUNTIFS(CONSULTAS!$C$2:$C$2000,A164,CONSULTAS!$E$2:$E$2000,"GR",CONSULTAS!$S$2:$S$2000,"Sim")&gt;0,"Sim","Não"))</f>
        <v/>
      </c>
      <c r="X164" s="7" t="str">
        <f>IF(A164="","",IF(COUNTIFS(CONSULTAS!$C$2:$C$2000,A164,CONSULTAS!$E$2:$E$2000,"Seguradora",CONSULTAS!$S$2:$S$2000,"Sim")&gt;0,"Sim","Não"))</f>
        <v/>
      </c>
      <c r="Y164" s="7" t="str">
        <f ca="1">IF(A164="","",COUNTIFS(FOLLOWUP!$H$2:$H$2000,A164,FOLLOWUP!$AO$2:$AO$2000,"&gt;="&amp;(TODAY()-365)))</f>
        <v/>
      </c>
      <c r="Z164" s="7" t="str">
        <f ca="1">IF(A164="","",COUNTIFS(OCORRENCIAS!$D$2:$D$2000,A164,OCORRENCIAS!$E$2:$E$2000,"&gt;="&amp;(TODAY()-365)))</f>
        <v/>
      </c>
      <c r="AA164" s="7" t="str">
        <f t="shared" si="14"/>
        <v/>
      </c>
      <c r="AB164" s="7"/>
      <c r="AC164" s="12"/>
      <c r="AD164" s="7"/>
    </row>
    <row r="165" spans="1:30" x14ac:dyDescent="0.25">
      <c r="A165" s="7"/>
      <c r="B165" s="7"/>
      <c r="C165" s="7"/>
      <c r="D165" s="7"/>
      <c r="E165" s="7"/>
      <c r="F165" s="7"/>
      <c r="G165" s="7"/>
      <c r="H165" s="13"/>
      <c r="I165" s="7"/>
      <c r="J165" s="13"/>
      <c r="K165" s="13" t="str">
        <f t="shared" si="10"/>
        <v/>
      </c>
      <c r="L165" s="7"/>
      <c r="M165" s="13"/>
      <c r="N165" s="7"/>
      <c r="O165" s="13"/>
      <c r="P165" s="13"/>
      <c r="Q165" s="7"/>
      <c r="R165" s="7"/>
      <c r="S165" s="7"/>
      <c r="T165" s="7" t="str">
        <f t="shared" ca="1" si="11"/>
        <v/>
      </c>
      <c r="U165" s="7" t="str">
        <f t="shared" ca="1" si="12"/>
        <v/>
      </c>
      <c r="V165" s="7" t="str">
        <f t="shared" ca="1" si="13"/>
        <v/>
      </c>
      <c r="W165" s="7" t="str">
        <f>IF(A165="","",IF(COUNTIFS(CONSULTAS!$C$2:$C$2000,A165,CONSULTAS!$E$2:$E$2000,"GR",CONSULTAS!$S$2:$S$2000,"Sim")&gt;0,"Sim","Não"))</f>
        <v/>
      </c>
      <c r="X165" s="7" t="str">
        <f>IF(A165="","",IF(COUNTIFS(CONSULTAS!$C$2:$C$2000,A165,CONSULTAS!$E$2:$E$2000,"Seguradora",CONSULTAS!$S$2:$S$2000,"Sim")&gt;0,"Sim","Não"))</f>
        <v/>
      </c>
      <c r="Y165" s="7" t="str">
        <f ca="1">IF(A165="","",COUNTIFS(FOLLOWUP!$H$2:$H$2000,A165,FOLLOWUP!$AO$2:$AO$2000,"&gt;="&amp;(TODAY()-365)))</f>
        <v/>
      </c>
      <c r="Z165" s="7" t="str">
        <f ca="1">IF(A165="","",COUNTIFS(OCORRENCIAS!$D$2:$D$2000,A165,OCORRENCIAS!$E$2:$E$2000,"&gt;="&amp;(TODAY()-365)))</f>
        <v/>
      </c>
      <c r="AA165" s="7" t="str">
        <f t="shared" si="14"/>
        <v/>
      </c>
      <c r="AB165" s="7"/>
      <c r="AC165" s="12"/>
      <c r="AD165" s="7"/>
    </row>
    <row r="166" spans="1:30" x14ac:dyDescent="0.25">
      <c r="A166" s="7"/>
      <c r="B166" s="7"/>
      <c r="C166" s="7"/>
      <c r="D166" s="7"/>
      <c r="E166" s="7"/>
      <c r="F166" s="7"/>
      <c r="G166" s="7"/>
      <c r="H166" s="13"/>
      <c r="I166" s="7"/>
      <c r="J166" s="13"/>
      <c r="K166" s="13" t="str">
        <f t="shared" si="10"/>
        <v/>
      </c>
      <c r="L166" s="7"/>
      <c r="M166" s="13"/>
      <c r="N166" s="7"/>
      <c r="O166" s="13"/>
      <c r="P166" s="13"/>
      <c r="Q166" s="7"/>
      <c r="R166" s="7"/>
      <c r="S166" s="7"/>
      <c r="T166" s="7" t="str">
        <f t="shared" ca="1" si="11"/>
        <v/>
      </c>
      <c r="U166" s="7" t="str">
        <f t="shared" ca="1" si="12"/>
        <v/>
      </c>
      <c r="V166" s="7" t="str">
        <f t="shared" ca="1" si="13"/>
        <v/>
      </c>
      <c r="W166" s="7" t="str">
        <f>IF(A166="","",IF(COUNTIFS(CONSULTAS!$C$2:$C$2000,A166,CONSULTAS!$E$2:$E$2000,"GR",CONSULTAS!$S$2:$S$2000,"Sim")&gt;0,"Sim","Não"))</f>
        <v/>
      </c>
      <c r="X166" s="7" t="str">
        <f>IF(A166="","",IF(COUNTIFS(CONSULTAS!$C$2:$C$2000,A166,CONSULTAS!$E$2:$E$2000,"Seguradora",CONSULTAS!$S$2:$S$2000,"Sim")&gt;0,"Sim","Não"))</f>
        <v/>
      </c>
      <c r="Y166" s="7" t="str">
        <f ca="1">IF(A166="","",COUNTIFS(FOLLOWUP!$H$2:$H$2000,A166,FOLLOWUP!$AO$2:$AO$2000,"&gt;="&amp;(TODAY()-365)))</f>
        <v/>
      </c>
      <c r="Z166" s="7" t="str">
        <f ca="1">IF(A166="","",COUNTIFS(OCORRENCIAS!$D$2:$D$2000,A166,OCORRENCIAS!$E$2:$E$2000,"&gt;="&amp;(TODAY()-365)))</f>
        <v/>
      </c>
      <c r="AA166" s="7" t="str">
        <f t="shared" si="14"/>
        <v/>
      </c>
      <c r="AB166" s="7"/>
      <c r="AC166" s="12"/>
      <c r="AD166" s="7"/>
    </row>
    <row r="167" spans="1:30" x14ac:dyDescent="0.25">
      <c r="A167" s="7"/>
      <c r="B167" s="7"/>
      <c r="C167" s="7"/>
      <c r="D167" s="7"/>
      <c r="E167" s="7"/>
      <c r="F167" s="7"/>
      <c r="G167" s="7"/>
      <c r="H167" s="13"/>
      <c r="I167" s="7"/>
      <c r="J167" s="13"/>
      <c r="K167" s="13" t="str">
        <f t="shared" si="10"/>
        <v/>
      </c>
      <c r="L167" s="7"/>
      <c r="M167" s="13"/>
      <c r="N167" s="7"/>
      <c r="O167" s="13"/>
      <c r="P167" s="13"/>
      <c r="Q167" s="7"/>
      <c r="R167" s="7"/>
      <c r="S167" s="7"/>
      <c r="T167" s="7" t="str">
        <f t="shared" ca="1" si="11"/>
        <v/>
      </c>
      <c r="U167" s="7" t="str">
        <f t="shared" ca="1" si="12"/>
        <v/>
      </c>
      <c r="V167" s="7" t="str">
        <f t="shared" ca="1" si="13"/>
        <v/>
      </c>
      <c r="W167" s="7" t="str">
        <f>IF(A167="","",IF(COUNTIFS(CONSULTAS!$C$2:$C$2000,A167,CONSULTAS!$E$2:$E$2000,"GR",CONSULTAS!$S$2:$S$2000,"Sim")&gt;0,"Sim","Não"))</f>
        <v/>
      </c>
      <c r="X167" s="7" t="str">
        <f>IF(A167="","",IF(COUNTIFS(CONSULTAS!$C$2:$C$2000,A167,CONSULTAS!$E$2:$E$2000,"Seguradora",CONSULTAS!$S$2:$S$2000,"Sim")&gt;0,"Sim","Não"))</f>
        <v/>
      </c>
      <c r="Y167" s="7" t="str">
        <f ca="1">IF(A167="","",COUNTIFS(FOLLOWUP!$H$2:$H$2000,A167,FOLLOWUP!$AO$2:$AO$2000,"&gt;="&amp;(TODAY()-365)))</f>
        <v/>
      </c>
      <c r="Z167" s="7" t="str">
        <f ca="1">IF(A167="","",COUNTIFS(OCORRENCIAS!$D$2:$D$2000,A167,OCORRENCIAS!$E$2:$E$2000,"&gt;="&amp;(TODAY()-365)))</f>
        <v/>
      </c>
      <c r="AA167" s="7" t="str">
        <f t="shared" si="14"/>
        <v/>
      </c>
      <c r="AB167" s="7"/>
      <c r="AC167" s="12"/>
      <c r="AD167" s="7"/>
    </row>
    <row r="168" spans="1:30" x14ac:dyDescent="0.25">
      <c r="A168" s="7"/>
      <c r="B168" s="7"/>
      <c r="C168" s="7"/>
      <c r="D168" s="7"/>
      <c r="E168" s="7"/>
      <c r="F168" s="7"/>
      <c r="G168" s="7"/>
      <c r="H168" s="13"/>
      <c r="I168" s="7"/>
      <c r="J168" s="13"/>
      <c r="K168" s="13" t="str">
        <f t="shared" si="10"/>
        <v/>
      </c>
      <c r="L168" s="7"/>
      <c r="M168" s="13"/>
      <c r="N168" s="7"/>
      <c r="O168" s="13"/>
      <c r="P168" s="13"/>
      <c r="Q168" s="7"/>
      <c r="R168" s="7"/>
      <c r="S168" s="7"/>
      <c r="T168" s="7" t="str">
        <f t="shared" ca="1" si="11"/>
        <v/>
      </c>
      <c r="U168" s="7" t="str">
        <f t="shared" ca="1" si="12"/>
        <v/>
      </c>
      <c r="V168" s="7" t="str">
        <f t="shared" ca="1" si="13"/>
        <v/>
      </c>
      <c r="W168" s="7" t="str">
        <f>IF(A168="","",IF(COUNTIFS(CONSULTAS!$C$2:$C$2000,A168,CONSULTAS!$E$2:$E$2000,"GR",CONSULTAS!$S$2:$S$2000,"Sim")&gt;0,"Sim","Não"))</f>
        <v/>
      </c>
      <c r="X168" s="7" t="str">
        <f>IF(A168="","",IF(COUNTIFS(CONSULTAS!$C$2:$C$2000,A168,CONSULTAS!$E$2:$E$2000,"Seguradora",CONSULTAS!$S$2:$S$2000,"Sim")&gt;0,"Sim","Não"))</f>
        <v/>
      </c>
      <c r="Y168" s="7" t="str">
        <f ca="1">IF(A168="","",COUNTIFS(FOLLOWUP!$H$2:$H$2000,A168,FOLLOWUP!$AO$2:$AO$2000,"&gt;="&amp;(TODAY()-365)))</f>
        <v/>
      </c>
      <c r="Z168" s="7" t="str">
        <f ca="1">IF(A168="","",COUNTIFS(OCORRENCIAS!$D$2:$D$2000,A168,OCORRENCIAS!$E$2:$E$2000,"&gt;="&amp;(TODAY()-365)))</f>
        <v/>
      </c>
      <c r="AA168" s="7" t="str">
        <f t="shared" si="14"/>
        <v/>
      </c>
      <c r="AB168" s="7"/>
      <c r="AC168" s="12"/>
      <c r="AD168" s="7"/>
    </row>
    <row r="169" spans="1:30" x14ac:dyDescent="0.25">
      <c r="A169" s="7"/>
      <c r="B169" s="7"/>
      <c r="C169" s="7"/>
      <c r="D169" s="7"/>
      <c r="E169" s="7"/>
      <c r="F169" s="7"/>
      <c r="G169" s="7"/>
      <c r="H169" s="13"/>
      <c r="I169" s="7"/>
      <c r="J169" s="13"/>
      <c r="K169" s="13" t="str">
        <f t="shared" si="10"/>
        <v/>
      </c>
      <c r="L169" s="7"/>
      <c r="M169" s="13"/>
      <c r="N169" s="7"/>
      <c r="O169" s="13"/>
      <c r="P169" s="13"/>
      <c r="Q169" s="7"/>
      <c r="R169" s="7"/>
      <c r="S169" s="7"/>
      <c r="T169" s="7" t="str">
        <f t="shared" ca="1" si="11"/>
        <v/>
      </c>
      <c r="U169" s="7" t="str">
        <f t="shared" ca="1" si="12"/>
        <v/>
      </c>
      <c r="V169" s="7" t="str">
        <f t="shared" ca="1" si="13"/>
        <v/>
      </c>
      <c r="W169" s="7" t="str">
        <f>IF(A169="","",IF(COUNTIFS(CONSULTAS!$C$2:$C$2000,A169,CONSULTAS!$E$2:$E$2000,"GR",CONSULTAS!$S$2:$S$2000,"Sim")&gt;0,"Sim","Não"))</f>
        <v/>
      </c>
      <c r="X169" s="7" t="str">
        <f>IF(A169="","",IF(COUNTIFS(CONSULTAS!$C$2:$C$2000,A169,CONSULTAS!$E$2:$E$2000,"Seguradora",CONSULTAS!$S$2:$S$2000,"Sim")&gt;0,"Sim","Não"))</f>
        <v/>
      </c>
      <c r="Y169" s="7" t="str">
        <f ca="1">IF(A169="","",COUNTIFS(FOLLOWUP!$H$2:$H$2000,A169,FOLLOWUP!$AO$2:$AO$2000,"&gt;="&amp;(TODAY()-365)))</f>
        <v/>
      </c>
      <c r="Z169" s="7" t="str">
        <f ca="1">IF(A169="","",COUNTIFS(OCORRENCIAS!$D$2:$D$2000,A169,OCORRENCIAS!$E$2:$E$2000,"&gt;="&amp;(TODAY()-365)))</f>
        <v/>
      </c>
      <c r="AA169" s="7" t="str">
        <f t="shared" si="14"/>
        <v/>
      </c>
      <c r="AB169" s="7"/>
      <c r="AC169" s="12"/>
      <c r="AD169" s="7"/>
    </row>
    <row r="170" spans="1:30" x14ac:dyDescent="0.25">
      <c r="A170" s="7"/>
      <c r="B170" s="7"/>
      <c r="C170" s="7"/>
      <c r="D170" s="7"/>
      <c r="E170" s="7"/>
      <c r="F170" s="7"/>
      <c r="G170" s="7"/>
      <c r="H170" s="13"/>
      <c r="I170" s="7"/>
      <c r="J170" s="13"/>
      <c r="K170" s="13" t="str">
        <f t="shared" si="10"/>
        <v/>
      </c>
      <c r="L170" s="7"/>
      <c r="M170" s="13"/>
      <c r="N170" s="7"/>
      <c r="O170" s="13"/>
      <c r="P170" s="13"/>
      <c r="Q170" s="7"/>
      <c r="R170" s="7"/>
      <c r="S170" s="7"/>
      <c r="T170" s="7" t="str">
        <f t="shared" ca="1" si="11"/>
        <v/>
      </c>
      <c r="U170" s="7" t="str">
        <f t="shared" ca="1" si="12"/>
        <v/>
      </c>
      <c r="V170" s="7" t="str">
        <f t="shared" ca="1" si="13"/>
        <v/>
      </c>
      <c r="W170" s="7" t="str">
        <f>IF(A170="","",IF(COUNTIFS(CONSULTAS!$C$2:$C$2000,A170,CONSULTAS!$E$2:$E$2000,"GR",CONSULTAS!$S$2:$S$2000,"Sim")&gt;0,"Sim","Não"))</f>
        <v/>
      </c>
      <c r="X170" s="7" t="str">
        <f>IF(A170="","",IF(COUNTIFS(CONSULTAS!$C$2:$C$2000,A170,CONSULTAS!$E$2:$E$2000,"Seguradora",CONSULTAS!$S$2:$S$2000,"Sim")&gt;0,"Sim","Não"))</f>
        <v/>
      </c>
      <c r="Y170" s="7" t="str">
        <f ca="1">IF(A170="","",COUNTIFS(FOLLOWUP!$H$2:$H$2000,A170,FOLLOWUP!$AO$2:$AO$2000,"&gt;="&amp;(TODAY()-365)))</f>
        <v/>
      </c>
      <c r="Z170" s="7" t="str">
        <f ca="1">IF(A170="","",COUNTIFS(OCORRENCIAS!$D$2:$D$2000,A170,OCORRENCIAS!$E$2:$E$2000,"&gt;="&amp;(TODAY()-365)))</f>
        <v/>
      </c>
      <c r="AA170" s="7" t="str">
        <f t="shared" si="14"/>
        <v/>
      </c>
      <c r="AB170" s="7"/>
      <c r="AC170" s="12"/>
      <c r="AD170" s="7"/>
    </row>
    <row r="171" spans="1:30" x14ac:dyDescent="0.25">
      <c r="A171" s="7"/>
      <c r="B171" s="7"/>
      <c r="C171" s="7"/>
      <c r="D171" s="7"/>
      <c r="E171" s="7"/>
      <c r="F171" s="7"/>
      <c r="G171" s="7"/>
      <c r="H171" s="13"/>
      <c r="I171" s="7"/>
      <c r="J171" s="13"/>
      <c r="K171" s="13" t="str">
        <f t="shared" si="10"/>
        <v/>
      </c>
      <c r="L171" s="7"/>
      <c r="M171" s="13"/>
      <c r="N171" s="7"/>
      <c r="O171" s="13"/>
      <c r="P171" s="13"/>
      <c r="Q171" s="7"/>
      <c r="R171" s="7"/>
      <c r="S171" s="7"/>
      <c r="T171" s="7" t="str">
        <f t="shared" ca="1" si="11"/>
        <v/>
      </c>
      <c r="U171" s="7" t="str">
        <f t="shared" ca="1" si="12"/>
        <v/>
      </c>
      <c r="V171" s="7" t="str">
        <f t="shared" ca="1" si="13"/>
        <v/>
      </c>
      <c r="W171" s="7" t="str">
        <f>IF(A171="","",IF(COUNTIFS(CONSULTAS!$C$2:$C$2000,A171,CONSULTAS!$E$2:$E$2000,"GR",CONSULTAS!$S$2:$S$2000,"Sim")&gt;0,"Sim","Não"))</f>
        <v/>
      </c>
      <c r="X171" s="7" t="str">
        <f>IF(A171="","",IF(COUNTIFS(CONSULTAS!$C$2:$C$2000,A171,CONSULTAS!$E$2:$E$2000,"Seguradora",CONSULTAS!$S$2:$S$2000,"Sim")&gt;0,"Sim","Não"))</f>
        <v/>
      </c>
      <c r="Y171" s="7" t="str">
        <f ca="1">IF(A171="","",COUNTIFS(FOLLOWUP!$H$2:$H$2000,A171,FOLLOWUP!$AO$2:$AO$2000,"&gt;="&amp;(TODAY()-365)))</f>
        <v/>
      </c>
      <c r="Z171" s="7" t="str">
        <f ca="1">IF(A171="","",COUNTIFS(OCORRENCIAS!$D$2:$D$2000,A171,OCORRENCIAS!$E$2:$E$2000,"&gt;="&amp;(TODAY()-365)))</f>
        <v/>
      </c>
      <c r="AA171" s="7" t="str">
        <f t="shared" si="14"/>
        <v/>
      </c>
      <c r="AB171" s="7"/>
      <c r="AC171" s="12"/>
      <c r="AD171" s="7"/>
    </row>
    <row r="172" spans="1:30" x14ac:dyDescent="0.25">
      <c r="A172" s="7"/>
      <c r="B172" s="7"/>
      <c r="C172" s="7"/>
      <c r="D172" s="7"/>
      <c r="E172" s="7"/>
      <c r="F172" s="7"/>
      <c r="G172" s="7"/>
      <c r="H172" s="13"/>
      <c r="I172" s="7"/>
      <c r="J172" s="13"/>
      <c r="K172" s="13" t="str">
        <f t="shared" si="10"/>
        <v/>
      </c>
      <c r="L172" s="7"/>
      <c r="M172" s="13"/>
      <c r="N172" s="7"/>
      <c r="O172" s="13"/>
      <c r="P172" s="13"/>
      <c r="Q172" s="7"/>
      <c r="R172" s="7"/>
      <c r="S172" s="7"/>
      <c r="T172" s="7" t="str">
        <f t="shared" ca="1" si="11"/>
        <v/>
      </c>
      <c r="U172" s="7" t="str">
        <f t="shared" ca="1" si="12"/>
        <v/>
      </c>
      <c r="V172" s="7" t="str">
        <f t="shared" ca="1" si="13"/>
        <v/>
      </c>
      <c r="W172" s="7" t="str">
        <f>IF(A172="","",IF(COUNTIFS(CONSULTAS!$C$2:$C$2000,A172,CONSULTAS!$E$2:$E$2000,"GR",CONSULTAS!$S$2:$S$2000,"Sim")&gt;0,"Sim","Não"))</f>
        <v/>
      </c>
      <c r="X172" s="7" t="str">
        <f>IF(A172="","",IF(COUNTIFS(CONSULTAS!$C$2:$C$2000,A172,CONSULTAS!$E$2:$E$2000,"Seguradora",CONSULTAS!$S$2:$S$2000,"Sim")&gt;0,"Sim","Não"))</f>
        <v/>
      </c>
      <c r="Y172" s="7" t="str">
        <f ca="1">IF(A172="","",COUNTIFS(FOLLOWUP!$H$2:$H$2000,A172,FOLLOWUP!$AO$2:$AO$2000,"&gt;="&amp;(TODAY()-365)))</f>
        <v/>
      </c>
      <c r="Z172" s="7" t="str">
        <f ca="1">IF(A172="","",COUNTIFS(OCORRENCIAS!$D$2:$D$2000,A172,OCORRENCIAS!$E$2:$E$2000,"&gt;="&amp;(TODAY()-365)))</f>
        <v/>
      </c>
      <c r="AA172" s="7" t="str">
        <f t="shared" si="14"/>
        <v/>
      </c>
      <c r="AB172" s="7"/>
      <c r="AC172" s="12"/>
      <c r="AD172" s="7"/>
    </row>
    <row r="173" spans="1:30" x14ac:dyDescent="0.25">
      <c r="A173" s="7"/>
      <c r="B173" s="7"/>
      <c r="C173" s="7"/>
      <c r="D173" s="7"/>
      <c r="E173" s="7"/>
      <c r="F173" s="7"/>
      <c r="G173" s="7"/>
      <c r="H173" s="13"/>
      <c r="I173" s="7"/>
      <c r="J173" s="13"/>
      <c r="K173" s="13" t="str">
        <f t="shared" si="10"/>
        <v/>
      </c>
      <c r="L173" s="7"/>
      <c r="M173" s="13"/>
      <c r="N173" s="7"/>
      <c r="O173" s="13"/>
      <c r="P173" s="13"/>
      <c r="Q173" s="7"/>
      <c r="R173" s="7"/>
      <c r="S173" s="7"/>
      <c r="T173" s="7" t="str">
        <f t="shared" ca="1" si="11"/>
        <v/>
      </c>
      <c r="U173" s="7" t="str">
        <f t="shared" ca="1" si="12"/>
        <v/>
      </c>
      <c r="V173" s="7" t="str">
        <f t="shared" ca="1" si="13"/>
        <v/>
      </c>
      <c r="W173" s="7" t="str">
        <f>IF(A173="","",IF(COUNTIFS(CONSULTAS!$C$2:$C$2000,A173,CONSULTAS!$E$2:$E$2000,"GR",CONSULTAS!$S$2:$S$2000,"Sim")&gt;0,"Sim","Não"))</f>
        <v/>
      </c>
      <c r="X173" s="7" t="str">
        <f>IF(A173="","",IF(COUNTIFS(CONSULTAS!$C$2:$C$2000,A173,CONSULTAS!$E$2:$E$2000,"Seguradora",CONSULTAS!$S$2:$S$2000,"Sim")&gt;0,"Sim","Não"))</f>
        <v/>
      </c>
      <c r="Y173" s="7" t="str">
        <f ca="1">IF(A173="","",COUNTIFS(FOLLOWUP!$H$2:$H$2000,A173,FOLLOWUP!$AO$2:$AO$2000,"&gt;="&amp;(TODAY()-365)))</f>
        <v/>
      </c>
      <c r="Z173" s="7" t="str">
        <f ca="1">IF(A173="","",COUNTIFS(OCORRENCIAS!$D$2:$D$2000,A173,OCORRENCIAS!$E$2:$E$2000,"&gt;="&amp;(TODAY()-365)))</f>
        <v/>
      </c>
      <c r="AA173" s="7" t="str">
        <f t="shared" si="14"/>
        <v/>
      </c>
      <c r="AB173" s="7"/>
      <c r="AC173" s="12"/>
      <c r="AD173" s="7"/>
    </row>
    <row r="174" spans="1:30" x14ac:dyDescent="0.25">
      <c r="A174" s="7"/>
      <c r="B174" s="7"/>
      <c r="C174" s="7"/>
      <c r="D174" s="7"/>
      <c r="E174" s="7"/>
      <c r="F174" s="7"/>
      <c r="G174" s="7"/>
      <c r="H174" s="13"/>
      <c r="I174" s="7"/>
      <c r="J174" s="13"/>
      <c r="K174" s="13" t="str">
        <f t="shared" si="10"/>
        <v/>
      </c>
      <c r="L174" s="7"/>
      <c r="M174" s="13"/>
      <c r="N174" s="7"/>
      <c r="O174" s="13"/>
      <c r="P174" s="13"/>
      <c r="Q174" s="7"/>
      <c r="R174" s="7"/>
      <c r="S174" s="7"/>
      <c r="T174" s="7" t="str">
        <f t="shared" ca="1" si="11"/>
        <v/>
      </c>
      <c r="U174" s="7" t="str">
        <f t="shared" ca="1" si="12"/>
        <v/>
      </c>
      <c r="V174" s="7" t="str">
        <f t="shared" ca="1" si="13"/>
        <v/>
      </c>
      <c r="W174" s="7" t="str">
        <f>IF(A174="","",IF(COUNTIFS(CONSULTAS!$C$2:$C$2000,A174,CONSULTAS!$E$2:$E$2000,"GR",CONSULTAS!$S$2:$S$2000,"Sim")&gt;0,"Sim","Não"))</f>
        <v/>
      </c>
      <c r="X174" s="7" t="str">
        <f>IF(A174="","",IF(COUNTIFS(CONSULTAS!$C$2:$C$2000,A174,CONSULTAS!$E$2:$E$2000,"Seguradora",CONSULTAS!$S$2:$S$2000,"Sim")&gt;0,"Sim","Não"))</f>
        <v/>
      </c>
      <c r="Y174" s="7" t="str">
        <f ca="1">IF(A174="","",COUNTIFS(FOLLOWUP!$H$2:$H$2000,A174,FOLLOWUP!$AO$2:$AO$2000,"&gt;="&amp;(TODAY()-365)))</f>
        <v/>
      </c>
      <c r="Z174" s="7" t="str">
        <f ca="1">IF(A174="","",COUNTIFS(OCORRENCIAS!$D$2:$D$2000,A174,OCORRENCIAS!$E$2:$E$2000,"&gt;="&amp;(TODAY()-365)))</f>
        <v/>
      </c>
      <c r="AA174" s="7" t="str">
        <f t="shared" si="14"/>
        <v/>
      </c>
      <c r="AB174" s="7"/>
      <c r="AC174" s="12"/>
      <c r="AD174" s="7"/>
    </row>
    <row r="175" spans="1:30" x14ac:dyDescent="0.25">
      <c r="A175" s="7"/>
      <c r="B175" s="7"/>
      <c r="C175" s="7"/>
      <c r="D175" s="7"/>
      <c r="E175" s="7"/>
      <c r="F175" s="7"/>
      <c r="G175" s="7"/>
      <c r="H175" s="13"/>
      <c r="I175" s="7"/>
      <c r="J175" s="13"/>
      <c r="K175" s="13" t="str">
        <f t="shared" si="10"/>
        <v/>
      </c>
      <c r="L175" s="7"/>
      <c r="M175" s="13"/>
      <c r="N175" s="7"/>
      <c r="O175" s="13"/>
      <c r="P175" s="13"/>
      <c r="Q175" s="7"/>
      <c r="R175" s="7"/>
      <c r="S175" s="7"/>
      <c r="T175" s="7" t="str">
        <f t="shared" ca="1" si="11"/>
        <v/>
      </c>
      <c r="U175" s="7" t="str">
        <f t="shared" ca="1" si="12"/>
        <v/>
      </c>
      <c r="V175" s="7" t="str">
        <f t="shared" ca="1" si="13"/>
        <v/>
      </c>
      <c r="W175" s="7" t="str">
        <f>IF(A175="","",IF(COUNTIFS(CONSULTAS!$C$2:$C$2000,A175,CONSULTAS!$E$2:$E$2000,"GR",CONSULTAS!$S$2:$S$2000,"Sim")&gt;0,"Sim","Não"))</f>
        <v/>
      </c>
      <c r="X175" s="7" t="str">
        <f>IF(A175="","",IF(COUNTIFS(CONSULTAS!$C$2:$C$2000,A175,CONSULTAS!$E$2:$E$2000,"Seguradora",CONSULTAS!$S$2:$S$2000,"Sim")&gt;0,"Sim","Não"))</f>
        <v/>
      </c>
      <c r="Y175" s="7" t="str">
        <f ca="1">IF(A175="","",COUNTIFS(FOLLOWUP!$H$2:$H$2000,A175,FOLLOWUP!$AO$2:$AO$2000,"&gt;="&amp;(TODAY()-365)))</f>
        <v/>
      </c>
      <c r="Z175" s="7" t="str">
        <f ca="1">IF(A175="","",COUNTIFS(OCORRENCIAS!$D$2:$D$2000,A175,OCORRENCIAS!$E$2:$E$2000,"&gt;="&amp;(TODAY()-365)))</f>
        <v/>
      </c>
      <c r="AA175" s="7" t="str">
        <f t="shared" si="14"/>
        <v/>
      </c>
      <c r="AB175" s="7"/>
      <c r="AC175" s="12"/>
      <c r="AD175" s="7"/>
    </row>
    <row r="176" spans="1:30" x14ac:dyDescent="0.25">
      <c r="A176" s="7"/>
      <c r="B176" s="7"/>
      <c r="C176" s="7"/>
      <c r="D176" s="7"/>
      <c r="E176" s="7"/>
      <c r="F176" s="7"/>
      <c r="G176" s="7"/>
      <c r="H176" s="13"/>
      <c r="I176" s="7"/>
      <c r="J176" s="13"/>
      <c r="K176" s="13" t="str">
        <f t="shared" si="10"/>
        <v/>
      </c>
      <c r="L176" s="7"/>
      <c r="M176" s="13"/>
      <c r="N176" s="7"/>
      <c r="O176" s="13"/>
      <c r="P176" s="13"/>
      <c r="Q176" s="7"/>
      <c r="R176" s="7"/>
      <c r="S176" s="7"/>
      <c r="T176" s="7" t="str">
        <f t="shared" ca="1" si="11"/>
        <v/>
      </c>
      <c r="U176" s="7" t="str">
        <f t="shared" ca="1" si="12"/>
        <v/>
      </c>
      <c r="V176" s="7" t="str">
        <f t="shared" ca="1" si="13"/>
        <v/>
      </c>
      <c r="W176" s="7" t="str">
        <f>IF(A176="","",IF(COUNTIFS(CONSULTAS!$C$2:$C$2000,A176,CONSULTAS!$E$2:$E$2000,"GR",CONSULTAS!$S$2:$S$2000,"Sim")&gt;0,"Sim","Não"))</f>
        <v/>
      </c>
      <c r="X176" s="7" t="str">
        <f>IF(A176="","",IF(COUNTIFS(CONSULTAS!$C$2:$C$2000,A176,CONSULTAS!$E$2:$E$2000,"Seguradora",CONSULTAS!$S$2:$S$2000,"Sim")&gt;0,"Sim","Não"))</f>
        <v/>
      </c>
      <c r="Y176" s="7" t="str">
        <f ca="1">IF(A176="","",COUNTIFS(FOLLOWUP!$H$2:$H$2000,A176,FOLLOWUP!$AO$2:$AO$2000,"&gt;="&amp;(TODAY()-365)))</f>
        <v/>
      </c>
      <c r="Z176" s="7" t="str">
        <f ca="1">IF(A176="","",COUNTIFS(OCORRENCIAS!$D$2:$D$2000,A176,OCORRENCIAS!$E$2:$E$2000,"&gt;="&amp;(TODAY()-365)))</f>
        <v/>
      </c>
      <c r="AA176" s="7" t="str">
        <f t="shared" si="14"/>
        <v/>
      </c>
      <c r="AB176" s="7"/>
      <c r="AC176" s="12"/>
      <c r="AD176" s="7"/>
    </row>
    <row r="177" spans="1:30" x14ac:dyDescent="0.25">
      <c r="A177" s="7"/>
      <c r="B177" s="7"/>
      <c r="C177" s="7"/>
      <c r="D177" s="7"/>
      <c r="E177" s="7"/>
      <c r="F177" s="7"/>
      <c r="G177" s="7"/>
      <c r="H177" s="13"/>
      <c r="I177" s="7"/>
      <c r="J177" s="13"/>
      <c r="K177" s="13" t="str">
        <f t="shared" si="10"/>
        <v/>
      </c>
      <c r="L177" s="7"/>
      <c r="M177" s="13"/>
      <c r="N177" s="7"/>
      <c r="O177" s="13"/>
      <c r="P177" s="13"/>
      <c r="Q177" s="7"/>
      <c r="R177" s="7"/>
      <c r="S177" s="7"/>
      <c r="T177" s="7" t="str">
        <f t="shared" ca="1" si="11"/>
        <v/>
      </c>
      <c r="U177" s="7" t="str">
        <f t="shared" ca="1" si="12"/>
        <v/>
      </c>
      <c r="V177" s="7" t="str">
        <f t="shared" ca="1" si="13"/>
        <v/>
      </c>
      <c r="W177" s="7" t="str">
        <f>IF(A177="","",IF(COUNTIFS(CONSULTAS!$C$2:$C$2000,A177,CONSULTAS!$E$2:$E$2000,"GR",CONSULTAS!$S$2:$S$2000,"Sim")&gt;0,"Sim","Não"))</f>
        <v/>
      </c>
      <c r="X177" s="7" t="str">
        <f>IF(A177="","",IF(COUNTIFS(CONSULTAS!$C$2:$C$2000,A177,CONSULTAS!$E$2:$E$2000,"Seguradora",CONSULTAS!$S$2:$S$2000,"Sim")&gt;0,"Sim","Não"))</f>
        <v/>
      </c>
      <c r="Y177" s="7" t="str">
        <f ca="1">IF(A177="","",COUNTIFS(FOLLOWUP!$H$2:$H$2000,A177,FOLLOWUP!$AO$2:$AO$2000,"&gt;="&amp;(TODAY()-365)))</f>
        <v/>
      </c>
      <c r="Z177" s="7" t="str">
        <f ca="1">IF(A177="","",COUNTIFS(OCORRENCIAS!$D$2:$D$2000,A177,OCORRENCIAS!$E$2:$E$2000,"&gt;="&amp;(TODAY()-365)))</f>
        <v/>
      </c>
      <c r="AA177" s="7" t="str">
        <f t="shared" si="14"/>
        <v/>
      </c>
      <c r="AB177" s="7"/>
      <c r="AC177" s="12"/>
      <c r="AD177" s="7"/>
    </row>
    <row r="178" spans="1:30" x14ac:dyDescent="0.25">
      <c r="A178" s="7"/>
      <c r="B178" s="7"/>
      <c r="C178" s="7"/>
      <c r="D178" s="7"/>
      <c r="E178" s="7"/>
      <c r="F178" s="7"/>
      <c r="G178" s="7"/>
      <c r="H178" s="13"/>
      <c r="I178" s="7"/>
      <c r="J178" s="13"/>
      <c r="K178" s="13" t="str">
        <f t="shared" si="10"/>
        <v/>
      </c>
      <c r="L178" s="7"/>
      <c r="M178" s="13"/>
      <c r="N178" s="7"/>
      <c r="O178" s="13"/>
      <c r="P178" s="13"/>
      <c r="Q178" s="7"/>
      <c r="R178" s="7"/>
      <c r="S178" s="7"/>
      <c r="T178" s="7" t="str">
        <f t="shared" ca="1" si="11"/>
        <v/>
      </c>
      <c r="U178" s="7" t="str">
        <f t="shared" ca="1" si="12"/>
        <v/>
      </c>
      <c r="V178" s="7" t="str">
        <f t="shared" ca="1" si="13"/>
        <v/>
      </c>
      <c r="W178" s="7" t="str">
        <f>IF(A178="","",IF(COUNTIFS(CONSULTAS!$C$2:$C$2000,A178,CONSULTAS!$E$2:$E$2000,"GR",CONSULTAS!$S$2:$S$2000,"Sim")&gt;0,"Sim","Não"))</f>
        <v/>
      </c>
      <c r="X178" s="7" t="str">
        <f>IF(A178="","",IF(COUNTIFS(CONSULTAS!$C$2:$C$2000,A178,CONSULTAS!$E$2:$E$2000,"Seguradora",CONSULTAS!$S$2:$S$2000,"Sim")&gt;0,"Sim","Não"))</f>
        <v/>
      </c>
      <c r="Y178" s="7" t="str">
        <f ca="1">IF(A178="","",COUNTIFS(FOLLOWUP!$H$2:$H$2000,A178,FOLLOWUP!$AO$2:$AO$2000,"&gt;="&amp;(TODAY()-365)))</f>
        <v/>
      </c>
      <c r="Z178" s="7" t="str">
        <f ca="1">IF(A178="","",COUNTIFS(OCORRENCIAS!$D$2:$D$2000,A178,OCORRENCIAS!$E$2:$E$2000,"&gt;="&amp;(TODAY()-365)))</f>
        <v/>
      </c>
      <c r="AA178" s="7" t="str">
        <f t="shared" si="14"/>
        <v/>
      </c>
      <c r="AB178" s="7"/>
      <c r="AC178" s="12"/>
      <c r="AD178" s="7"/>
    </row>
    <row r="179" spans="1:30" x14ac:dyDescent="0.25">
      <c r="A179" s="7"/>
      <c r="B179" s="7"/>
      <c r="C179" s="7"/>
      <c r="D179" s="7"/>
      <c r="E179" s="7"/>
      <c r="F179" s="7"/>
      <c r="G179" s="7"/>
      <c r="H179" s="13"/>
      <c r="I179" s="7"/>
      <c r="J179" s="13"/>
      <c r="K179" s="13" t="str">
        <f t="shared" si="10"/>
        <v/>
      </c>
      <c r="L179" s="7"/>
      <c r="M179" s="13"/>
      <c r="N179" s="7"/>
      <c r="O179" s="13"/>
      <c r="P179" s="13"/>
      <c r="Q179" s="7"/>
      <c r="R179" s="7"/>
      <c r="S179" s="7"/>
      <c r="T179" s="7" t="str">
        <f t="shared" ca="1" si="11"/>
        <v/>
      </c>
      <c r="U179" s="7" t="str">
        <f t="shared" ca="1" si="12"/>
        <v/>
      </c>
      <c r="V179" s="7" t="str">
        <f t="shared" ca="1" si="13"/>
        <v/>
      </c>
      <c r="W179" s="7" t="str">
        <f>IF(A179="","",IF(COUNTIFS(CONSULTAS!$C$2:$C$2000,A179,CONSULTAS!$E$2:$E$2000,"GR",CONSULTAS!$S$2:$S$2000,"Sim")&gt;0,"Sim","Não"))</f>
        <v/>
      </c>
      <c r="X179" s="7" t="str">
        <f>IF(A179="","",IF(COUNTIFS(CONSULTAS!$C$2:$C$2000,A179,CONSULTAS!$E$2:$E$2000,"Seguradora",CONSULTAS!$S$2:$S$2000,"Sim")&gt;0,"Sim","Não"))</f>
        <v/>
      </c>
      <c r="Y179" s="7" t="str">
        <f ca="1">IF(A179="","",COUNTIFS(FOLLOWUP!$H$2:$H$2000,A179,FOLLOWUP!$AO$2:$AO$2000,"&gt;="&amp;(TODAY()-365)))</f>
        <v/>
      </c>
      <c r="Z179" s="7" t="str">
        <f ca="1">IF(A179="","",COUNTIFS(OCORRENCIAS!$D$2:$D$2000,A179,OCORRENCIAS!$E$2:$E$2000,"&gt;="&amp;(TODAY()-365)))</f>
        <v/>
      </c>
      <c r="AA179" s="7" t="str">
        <f t="shared" si="14"/>
        <v/>
      </c>
      <c r="AB179" s="7"/>
      <c r="AC179" s="12"/>
      <c r="AD179" s="7"/>
    </row>
    <row r="180" spans="1:30" x14ac:dyDescent="0.25">
      <c r="A180" s="7"/>
      <c r="B180" s="7"/>
      <c r="C180" s="7"/>
      <c r="D180" s="7"/>
      <c r="E180" s="7"/>
      <c r="F180" s="7"/>
      <c r="G180" s="7"/>
      <c r="H180" s="13"/>
      <c r="I180" s="7"/>
      <c r="J180" s="13"/>
      <c r="K180" s="13" t="str">
        <f t="shared" si="10"/>
        <v/>
      </c>
      <c r="L180" s="7"/>
      <c r="M180" s="13"/>
      <c r="N180" s="7"/>
      <c r="O180" s="13"/>
      <c r="P180" s="13"/>
      <c r="Q180" s="7"/>
      <c r="R180" s="7"/>
      <c r="S180" s="7"/>
      <c r="T180" s="7" t="str">
        <f t="shared" ca="1" si="11"/>
        <v/>
      </c>
      <c r="U180" s="7" t="str">
        <f t="shared" ca="1" si="12"/>
        <v/>
      </c>
      <c r="V180" s="7" t="str">
        <f t="shared" ca="1" si="13"/>
        <v/>
      </c>
      <c r="W180" s="7" t="str">
        <f>IF(A180="","",IF(COUNTIFS(CONSULTAS!$C$2:$C$2000,A180,CONSULTAS!$E$2:$E$2000,"GR",CONSULTAS!$S$2:$S$2000,"Sim")&gt;0,"Sim","Não"))</f>
        <v/>
      </c>
      <c r="X180" s="7" t="str">
        <f>IF(A180="","",IF(COUNTIFS(CONSULTAS!$C$2:$C$2000,A180,CONSULTAS!$E$2:$E$2000,"Seguradora",CONSULTAS!$S$2:$S$2000,"Sim")&gt;0,"Sim","Não"))</f>
        <v/>
      </c>
      <c r="Y180" s="7" t="str">
        <f ca="1">IF(A180="","",COUNTIFS(FOLLOWUP!$H$2:$H$2000,A180,FOLLOWUP!$AO$2:$AO$2000,"&gt;="&amp;(TODAY()-365)))</f>
        <v/>
      </c>
      <c r="Z180" s="7" t="str">
        <f ca="1">IF(A180="","",COUNTIFS(OCORRENCIAS!$D$2:$D$2000,A180,OCORRENCIAS!$E$2:$E$2000,"&gt;="&amp;(TODAY()-365)))</f>
        <v/>
      </c>
      <c r="AA180" s="7" t="str">
        <f t="shared" si="14"/>
        <v/>
      </c>
      <c r="AB180" s="7"/>
      <c r="AC180" s="12"/>
      <c r="AD180" s="7"/>
    </row>
    <row r="181" spans="1:30" x14ac:dyDescent="0.25">
      <c r="A181" s="7"/>
      <c r="B181" s="7"/>
      <c r="C181" s="7"/>
      <c r="D181" s="7"/>
      <c r="E181" s="7"/>
      <c r="F181" s="7"/>
      <c r="G181" s="7"/>
      <c r="H181" s="13"/>
      <c r="I181" s="7"/>
      <c r="J181" s="13"/>
      <c r="K181" s="13" t="str">
        <f t="shared" si="10"/>
        <v/>
      </c>
      <c r="L181" s="7"/>
      <c r="M181" s="13"/>
      <c r="N181" s="7"/>
      <c r="O181" s="13"/>
      <c r="P181" s="13"/>
      <c r="Q181" s="7"/>
      <c r="R181" s="7"/>
      <c r="S181" s="7"/>
      <c r="T181" s="7" t="str">
        <f t="shared" ca="1" si="11"/>
        <v/>
      </c>
      <c r="U181" s="7" t="str">
        <f t="shared" ca="1" si="12"/>
        <v/>
      </c>
      <c r="V181" s="7" t="str">
        <f t="shared" ca="1" si="13"/>
        <v/>
      </c>
      <c r="W181" s="7" t="str">
        <f>IF(A181="","",IF(COUNTIFS(CONSULTAS!$C$2:$C$2000,A181,CONSULTAS!$E$2:$E$2000,"GR",CONSULTAS!$S$2:$S$2000,"Sim")&gt;0,"Sim","Não"))</f>
        <v/>
      </c>
      <c r="X181" s="7" t="str">
        <f>IF(A181="","",IF(COUNTIFS(CONSULTAS!$C$2:$C$2000,A181,CONSULTAS!$E$2:$E$2000,"Seguradora",CONSULTAS!$S$2:$S$2000,"Sim")&gt;0,"Sim","Não"))</f>
        <v/>
      </c>
      <c r="Y181" s="7" t="str">
        <f ca="1">IF(A181="","",COUNTIFS(FOLLOWUP!$H$2:$H$2000,A181,FOLLOWUP!$AO$2:$AO$2000,"&gt;="&amp;(TODAY()-365)))</f>
        <v/>
      </c>
      <c r="Z181" s="7" t="str">
        <f ca="1">IF(A181="","",COUNTIFS(OCORRENCIAS!$D$2:$D$2000,A181,OCORRENCIAS!$E$2:$E$2000,"&gt;="&amp;(TODAY()-365)))</f>
        <v/>
      </c>
      <c r="AA181" s="7" t="str">
        <f t="shared" si="14"/>
        <v/>
      </c>
      <c r="AB181" s="7"/>
      <c r="AC181" s="12"/>
      <c r="AD181" s="7"/>
    </row>
    <row r="182" spans="1:30" x14ac:dyDescent="0.25">
      <c r="A182" s="7"/>
      <c r="B182" s="7"/>
      <c r="C182" s="7"/>
      <c r="D182" s="7"/>
      <c r="E182" s="7"/>
      <c r="F182" s="7"/>
      <c r="G182" s="7"/>
      <c r="H182" s="13"/>
      <c r="I182" s="7"/>
      <c r="J182" s="13"/>
      <c r="K182" s="13" t="str">
        <f t="shared" si="10"/>
        <v/>
      </c>
      <c r="L182" s="7"/>
      <c r="M182" s="13"/>
      <c r="N182" s="7"/>
      <c r="O182" s="13"/>
      <c r="P182" s="13"/>
      <c r="Q182" s="7"/>
      <c r="R182" s="7"/>
      <c r="S182" s="7"/>
      <c r="T182" s="7" t="str">
        <f t="shared" ca="1" si="11"/>
        <v/>
      </c>
      <c r="U182" s="7" t="str">
        <f t="shared" ca="1" si="12"/>
        <v/>
      </c>
      <c r="V182" s="7" t="str">
        <f t="shared" ca="1" si="13"/>
        <v/>
      </c>
      <c r="W182" s="7" t="str">
        <f>IF(A182="","",IF(COUNTIFS(CONSULTAS!$C$2:$C$2000,A182,CONSULTAS!$E$2:$E$2000,"GR",CONSULTAS!$S$2:$S$2000,"Sim")&gt;0,"Sim","Não"))</f>
        <v/>
      </c>
      <c r="X182" s="7" t="str">
        <f>IF(A182="","",IF(COUNTIFS(CONSULTAS!$C$2:$C$2000,A182,CONSULTAS!$E$2:$E$2000,"Seguradora",CONSULTAS!$S$2:$S$2000,"Sim")&gt;0,"Sim","Não"))</f>
        <v/>
      </c>
      <c r="Y182" s="7" t="str">
        <f ca="1">IF(A182="","",COUNTIFS(FOLLOWUP!$H$2:$H$2000,A182,FOLLOWUP!$AO$2:$AO$2000,"&gt;="&amp;(TODAY()-365)))</f>
        <v/>
      </c>
      <c r="Z182" s="7" t="str">
        <f ca="1">IF(A182="","",COUNTIFS(OCORRENCIAS!$D$2:$D$2000,A182,OCORRENCIAS!$E$2:$E$2000,"&gt;="&amp;(TODAY()-365)))</f>
        <v/>
      </c>
      <c r="AA182" s="7" t="str">
        <f t="shared" si="14"/>
        <v/>
      </c>
      <c r="AB182" s="7"/>
      <c r="AC182" s="12"/>
      <c r="AD182" s="7"/>
    </row>
    <row r="183" spans="1:30" x14ac:dyDescent="0.25">
      <c r="A183" s="7"/>
      <c r="B183" s="7"/>
      <c r="C183" s="7"/>
      <c r="D183" s="7"/>
      <c r="E183" s="7"/>
      <c r="F183" s="7"/>
      <c r="G183" s="7"/>
      <c r="H183" s="13"/>
      <c r="I183" s="7"/>
      <c r="J183" s="13"/>
      <c r="K183" s="13" t="str">
        <f t="shared" si="10"/>
        <v/>
      </c>
      <c r="L183" s="7"/>
      <c r="M183" s="13"/>
      <c r="N183" s="7"/>
      <c r="O183" s="13"/>
      <c r="P183" s="13"/>
      <c r="Q183" s="7"/>
      <c r="R183" s="7"/>
      <c r="S183" s="7"/>
      <c r="T183" s="7" t="str">
        <f t="shared" ca="1" si="11"/>
        <v/>
      </c>
      <c r="U183" s="7" t="str">
        <f t="shared" ca="1" si="12"/>
        <v/>
      </c>
      <c r="V183" s="7" t="str">
        <f t="shared" ca="1" si="13"/>
        <v/>
      </c>
      <c r="W183" s="7" t="str">
        <f>IF(A183="","",IF(COUNTIFS(CONSULTAS!$C$2:$C$2000,A183,CONSULTAS!$E$2:$E$2000,"GR",CONSULTAS!$S$2:$S$2000,"Sim")&gt;0,"Sim","Não"))</f>
        <v/>
      </c>
      <c r="X183" s="7" t="str">
        <f>IF(A183="","",IF(COUNTIFS(CONSULTAS!$C$2:$C$2000,A183,CONSULTAS!$E$2:$E$2000,"Seguradora",CONSULTAS!$S$2:$S$2000,"Sim")&gt;0,"Sim","Não"))</f>
        <v/>
      </c>
      <c r="Y183" s="7" t="str">
        <f ca="1">IF(A183="","",COUNTIFS(FOLLOWUP!$H$2:$H$2000,A183,FOLLOWUP!$AO$2:$AO$2000,"&gt;="&amp;(TODAY()-365)))</f>
        <v/>
      </c>
      <c r="Z183" s="7" t="str">
        <f ca="1">IF(A183="","",COUNTIFS(OCORRENCIAS!$D$2:$D$2000,A183,OCORRENCIAS!$E$2:$E$2000,"&gt;="&amp;(TODAY()-365)))</f>
        <v/>
      </c>
      <c r="AA183" s="7" t="str">
        <f t="shared" si="14"/>
        <v/>
      </c>
      <c r="AB183" s="7"/>
      <c r="AC183" s="12"/>
      <c r="AD183" s="7"/>
    </row>
    <row r="184" spans="1:30" x14ac:dyDescent="0.25">
      <c r="A184" s="7"/>
      <c r="B184" s="7"/>
      <c r="C184" s="7"/>
      <c r="D184" s="7"/>
      <c r="E184" s="7"/>
      <c r="F184" s="7"/>
      <c r="G184" s="7"/>
      <c r="H184" s="13"/>
      <c r="I184" s="7"/>
      <c r="J184" s="13"/>
      <c r="K184" s="13" t="str">
        <f t="shared" si="10"/>
        <v/>
      </c>
      <c r="L184" s="7"/>
      <c r="M184" s="13"/>
      <c r="N184" s="7"/>
      <c r="O184" s="13"/>
      <c r="P184" s="13"/>
      <c r="Q184" s="7"/>
      <c r="R184" s="7"/>
      <c r="S184" s="7"/>
      <c r="T184" s="7" t="str">
        <f t="shared" ca="1" si="11"/>
        <v/>
      </c>
      <c r="U184" s="7" t="str">
        <f t="shared" ca="1" si="12"/>
        <v/>
      </c>
      <c r="V184" s="7" t="str">
        <f t="shared" ca="1" si="13"/>
        <v/>
      </c>
      <c r="W184" s="7" t="str">
        <f>IF(A184="","",IF(COUNTIFS(CONSULTAS!$C$2:$C$2000,A184,CONSULTAS!$E$2:$E$2000,"GR",CONSULTAS!$S$2:$S$2000,"Sim")&gt;0,"Sim","Não"))</f>
        <v/>
      </c>
      <c r="X184" s="7" t="str">
        <f>IF(A184="","",IF(COUNTIFS(CONSULTAS!$C$2:$C$2000,A184,CONSULTAS!$E$2:$E$2000,"Seguradora",CONSULTAS!$S$2:$S$2000,"Sim")&gt;0,"Sim","Não"))</f>
        <v/>
      </c>
      <c r="Y184" s="7" t="str">
        <f ca="1">IF(A184="","",COUNTIFS(FOLLOWUP!$H$2:$H$2000,A184,FOLLOWUP!$AO$2:$AO$2000,"&gt;="&amp;(TODAY()-365)))</f>
        <v/>
      </c>
      <c r="Z184" s="7" t="str">
        <f ca="1">IF(A184="","",COUNTIFS(OCORRENCIAS!$D$2:$D$2000,A184,OCORRENCIAS!$E$2:$E$2000,"&gt;="&amp;(TODAY()-365)))</f>
        <v/>
      </c>
      <c r="AA184" s="7" t="str">
        <f t="shared" si="14"/>
        <v/>
      </c>
      <c r="AB184" s="7"/>
      <c r="AC184" s="12"/>
      <c r="AD184" s="7"/>
    </row>
    <row r="185" spans="1:30" x14ac:dyDescent="0.25">
      <c r="A185" s="7"/>
      <c r="B185" s="7"/>
      <c r="C185" s="7"/>
      <c r="D185" s="7"/>
      <c r="E185" s="7"/>
      <c r="F185" s="7"/>
      <c r="G185" s="7"/>
      <c r="H185" s="13"/>
      <c r="I185" s="7"/>
      <c r="J185" s="13"/>
      <c r="K185" s="13" t="str">
        <f t="shared" si="10"/>
        <v/>
      </c>
      <c r="L185" s="7"/>
      <c r="M185" s="13"/>
      <c r="N185" s="7"/>
      <c r="O185" s="13"/>
      <c r="P185" s="13"/>
      <c r="Q185" s="7"/>
      <c r="R185" s="7"/>
      <c r="S185" s="7"/>
      <c r="T185" s="7" t="str">
        <f t="shared" ca="1" si="11"/>
        <v/>
      </c>
      <c r="U185" s="7" t="str">
        <f t="shared" ca="1" si="12"/>
        <v/>
      </c>
      <c r="V185" s="7" t="str">
        <f t="shared" ca="1" si="13"/>
        <v/>
      </c>
      <c r="W185" s="7" t="str">
        <f>IF(A185="","",IF(COUNTIFS(CONSULTAS!$C$2:$C$2000,A185,CONSULTAS!$E$2:$E$2000,"GR",CONSULTAS!$S$2:$S$2000,"Sim")&gt;0,"Sim","Não"))</f>
        <v/>
      </c>
      <c r="X185" s="7" t="str">
        <f>IF(A185="","",IF(COUNTIFS(CONSULTAS!$C$2:$C$2000,A185,CONSULTAS!$E$2:$E$2000,"Seguradora",CONSULTAS!$S$2:$S$2000,"Sim")&gt;0,"Sim","Não"))</f>
        <v/>
      </c>
      <c r="Y185" s="7" t="str">
        <f ca="1">IF(A185="","",COUNTIFS(FOLLOWUP!$H$2:$H$2000,A185,FOLLOWUP!$AO$2:$AO$2000,"&gt;="&amp;(TODAY()-365)))</f>
        <v/>
      </c>
      <c r="Z185" s="7" t="str">
        <f ca="1">IF(A185="","",COUNTIFS(OCORRENCIAS!$D$2:$D$2000,A185,OCORRENCIAS!$E$2:$E$2000,"&gt;="&amp;(TODAY()-365)))</f>
        <v/>
      </c>
      <c r="AA185" s="7" t="str">
        <f t="shared" si="14"/>
        <v/>
      </c>
      <c r="AB185" s="7"/>
      <c r="AC185" s="12"/>
      <c r="AD185" s="7"/>
    </row>
    <row r="186" spans="1:30" x14ac:dyDescent="0.25">
      <c r="A186" s="7"/>
      <c r="B186" s="7"/>
      <c r="C186" s="7"/>
      <c r="D186" s="7"/>
      <c r="E186" s="7"/>
      <c r="F186" s="7"/>
      <c r="G186" s="7"/>
      <c r="H186" s="13"/>
      <c r="I186" s="7"/>
      <c r="J186" s="13"/>
      <c r="K186" s="13" t="str">
        <f t="shared" si="10"/>
        <v/>
      </c>
      <c r="L186" s="7"/>
      <c r="M186" s="13"/>
      <c r="N186" s="7"/>
      <c r="O186" s="13"/>
      <c r="P186" s="13"/>
      <c r="Q186" s="7"/>
      <c r="R186" s="7"/>
      <c r="S186" s="7"/>
      <c r="T186" s="7" t="str">
        <f t="shared" ca="1" si="11"/>
        <v/>
      </c>
      <c r="U186" s="7" t="str">
        <f t="shared" ca="1" si="12"/>
        <v/>
      </c>
      <c r="V186" s="7" t="str">
        <f t="shared" ca="1" si="13"/>
        <v/>
      </c>
      <c r="W186" s="7" t="str">
        <f>IF(A186="","",IF(COUNTIFS(CONSULTAS!$C$2:$C$2000,A186,CONSULTAS!$E$2:$E$2000,"GR",CONSULTAS!$S$2:$S$2000,"Sim")&gt;0,"Sim","Não"))</f>
        <v/>
      </c>
      <c r="X186" s="7" t="str">
        <f>IF(A186="","",IF(COUNTIFS(CONSULTAS!$C$2:$C$2000,A186,CONSULTAS!$E$2:$E$2000,"Seguradora",CONSULTAS!$S$2:$S$2000,"Sim")&gt;0,"Sim","Não"))</f>
        <v/>
      </c>
      <c r="Y186" s="7" t="str">
        <f ca="1">IF(A186="","",COUNTIFS(FOLLOWUP!$H$2:$H$2000,A186,FOLLOWUP!$AO$2:$AO$2000,"&gt;="&amp;(TODAY()-365)))</f>
        <v/>
      </c>
      <c r="Z186" s="7" t="str">
        <f ca="1">IF(A186="","",COUNTIFS(OCORRENCIAS!$D$2:$D$2000,A186,OCORRENCIAS!$E$2:$E$2000,"&gt;="&amp;(TODAY()-365)))</f>
        <v/>
      </c>
      <c r="AA186" s="7" t="str">
        <f t="shared" si="14"/>
        <v/>
      </c>
      <c r="AB186" s="7"/>
      <c r="AC186" s="12"/>
      <c r="AD186" s="7"/>
    </row>
    <row r="187" spans="1:30" x14ac:dyDescent="0.25">
      <c r="A187" s="7"/>
      <c r="B187" s="7"/>
      <c r="C187" s="7"/>
      <c r="D187" s="7"/>
      <c r="E187" s="7"/>
      <c r="F187" s="7"/>
      <c r="G187" s="7"/>
      <c r="H187" s="13"/>
      <c r="I187" s="7"/>
      <c r="J187" s="13"/>
      <c r="K187" s="13" t="str">
        <f t="shared" si="10"/>
        <v/>
      </c>
      <c r="L187" s="7"/>
      <c r="M187" s="13"/>
      <c r="N187" s="7"/>
      <c r="O187" s="13"/>
      <c r="P187" s="13"/>
      <c r="Q187" s="7"/>
      <c r="R187" s="7"/>
      <c r="S187" s="7"/>
      <c r="T187" s="7" t="str">
        <f t="shared" ca="1" si="11"/>
        <v/>
      </c>
      <c r="U187" s="7" t="str">
        <f t="shared" ca="1" si="12"/>
        <v/>
      </c>
      <c r="V187" s="7" t="str">
        <f t="shared" ca="1" si="13"/>
        <v/>
      </c>
      <c r="W187" s="7" t="str">
        <f>IF(A187="","",IF(COUNTIFS(CONSULTAS!$C$2:$C$2000,A187,CONSULTAS!$E$2:$E$2000,"GR",CONSULTAS!$S$2:$S$2000,"Sim")&gt;0,"Sim","Não"))</f>
        <v/>
      </c>
      <c r="X187" s="7" t="str">
        <f>IF(A187="","",IF(COUNTIFS(CONSULTAS!$C$2:$C$2000,A187,CONSULTAS!$E$2:$E$2000,"Seguradora",CONSULTAS!$S$2:$S$2000,"Sim")&gt;0,"Sim","Não"))</f>
        <v/>
      </c>
      <c r="Y187" s="7" t="str">
        <f ca="1">IF(A187="","",COUNTIFS(FOLLOWUP!$H$2:$H$2000,A187,FOLLOWUP!$AO$2:$AO$2000,"&gt;="&amp;(TODAY()-365)))</f>
        <v/>
      </c>
      <c r="Z187" s="7" t="str">
        <f ca="1">IF(A187="","",COUNTIFS(OCORRENCIAS!$D$2:$D$2000,A187,OCORRENCIAS!$E$2:$E$2000,"&gt;="&amp;(TODAY()-365)))</f>
        <v/>
      </c>
      <c r="AA187" s="7" t="str">
        <f t="shared" si="14"/>
        <v/>
      </c>
      <c r="AB187" s="7"/>
      <c r="AC187" s="12"/>
      <c r="AD187" s="7"/>
    </row>
    <row r="188" spans="1:30" x14ac:dyDescent="0.25">
      <c r="A188" s="7"/>
      <c r="B188" s="7"/>
      <c r="C188" s="7"/>
      <c r="D188" s="7"/>
      <c r="E188" s="7"/>
      <c r="F188" s="7"/>
      <c r="G188" s="7"/>
      <c r="H188" s="13"/>
      <c r="I188" s="7"/>
      <c r="J188" s="13"/>
      <c r="K188" s="13" t="str">
        <f t="shared" si="10"/>
        <v/>
      </c>
      <c r="L188" s="7"/>
      <c r="M188" s="13"/>
      <c r="N188" s="7"/>
      <c r="O188" s="13"/>
      <c r="P188" s="13"/>
      <c r="Q188" s="7"/>
      <c r="R188" s="7"/>
      <c r="S188" s="7"/>
      <c r="T188" s="7" t="str">
        <f t="shared" ca="1" si="11"/>
        <v/>
      </c>
      <c r="U188" s="7" t="str">
        <f t="shared" ca="1" si="12"/>
        <v/>
      </c>
      <c r="V188" s="7" t="str">
        <f t="shared" ca="1" si="13"/>
        <v/>
      </c>
      <c r="W188" s="7" t="str">
        <f>IF(A188="","",IF(COUNTIFS(CONSULTAS!$C$2:$C$2000,A188,CONSULTAS!$E$2:$E$2000,"GR",CONSULTAS!$S$2:$S$2000,"Sim")&gt;0,"Sim","Não"))</f>
        <v/>
      </c>
      <c r="X188" s="7" t="str">
        <f>IF(A188="","",IF(COUNTIFS(CONSULTAS!$C$2:$C$2000,A188,CONSULTAS!$E$2:$E$2000,"Seguradora",CONSULTAS!$S$2:$S$2000,"Sim")&gt;0,"Sim","Não"))</f>
        <v/>
      </c>
      <c r="Y188" s="7" t="str">
        <f ca="1">IF(A188="","",COUNTIFS(FOLLOWUP!$H$2:$H$2000,A188,FOLLOWUP!$AO$2:$AO$2000,"&gt;="&amp;(TODAY()-365)))</f>
        <v/>
      </c>
      <c r="Z188" s="7" t="str">
        <f ca="1">IF(A188="","",COUNTIFS(OCORRENCIAS!$D$2:$D$2000,A188,OCORRENCIAS!$E$2:$E$2000,"&gt;="&amp;(TODAY()-365)))</f>
        <v/>
      </c>
      <c r="AA188" s="7" t="str">
        <f t="shared" si="14"/>
        <v/>
      </c>
      <c r="AB188" s="7"/>
      <c r="AC188" s="12"/>
      <c r="AD188" s="7"/>
    </row>
    <row r="189" spans="1:30" x14ac:dyDescent="0.25">
      <c r="A189" s="7"/>
      <c r="B189" s="7"/>
      <c r="C189" s="7"/>
      <c r="D189" s="7"/>
      <c r="E189" s="7"/>
      <c r="F189" s="7"/>
      <c r="G189" s="7"/>
      <c r="H189" s="13"/>
      <c r="I189" s="7"/>
      <c r="J189" s="13"/>
      <c r="K189" s="13" t="str">
        <f t="shared" si="10"/>
        <v/>
      </c>
      <c r="L189" s="7"/>
      <c r="M189" s="13"/>
      <c r="N189" s="7"/>
      <c r="O189" s="13"/>
      <c r="P189" s="13"/>
      <c r="Q189" s="7"/>
      <c r="R189" s="7"/>
      <c r="S189" s="7"/>
      <c r="T189" s="7" t="str">
        <f t="shared" ca="1" si="11"/>
        <v/>
      </c>
      <c r="U189" s="7" t="str">
        <f t="shared" ca="1" si="12"/>
        <v/>
      </c>
      <c r="V189" s="7" t="str">
        <f t="shared" ca="1" si="13"/>
        <v/>
      </c>
      <c r="W189" s="7" t="str">
        <f>IF(A189="","",IF(COUNTIFS(CONSULTAS!$C$2:$C$2000,A189,CONSULTAS!$E$2:$E$2000,"GR",CONSULTAS!$S$2:$S$2000,"Sim")&gt;0,"Sim","Não"))</f>
        <v/>
      </c>
      <c r="X189" s="7" t="str">
        <f>IF(A189="","",IF(COUNTIFS(CONSULTAS!$C$2:$C$2000,A189,CONSULTAS!$E$2:$E$2000,"Seguradora",CONSULTAS!$S$2:$S$2000,"Sim")&gt;0,"Sim","Não"))</f>
        <v/>
      </c>
      <c r="Y189" s="7" t="str">
        <f ca="1">IF(A189="","",COUNTIFS(FOLLOWUP!$H$2:$H$2000,A189,FOLLOWUP!$AO$2:$AO$2000,"&gt;="&amp;(TODAY()-365)))</f>
        <v/>
      </c>
      <c r="Z189" s="7" t="str">
        <f ca="1">IF(A189="","",COUNTIFS(OCORRENCIAS!$D$2:$D$2000,A189,OCORRENCIAS!$E$2:$E$2000,"&gt;="&amp;(TODAY()-365)))</f>
        <v/>
      </c>
      <c r="AA189" s="7" t="str">
        <f t="shared" si="14"/>
        <v/>
      </c>
      <c r="AB189" s="7"/>
      <c r="AC189" s="12"/>
      <c r="AD189" s="7"/>
    </row>
    <row r="190" spans="1:30" x14ac:dyDescent="0.25">
      <c r="A190" s="7"/>
      <c r="B190" s="7"/>
      <c r="C190" s="7"/>
      <c r="D190" s="7"/>
      <c r="E190" s="7"/>
      <c r="F190" s="7"/>
      <c r="G190" s="7"/>
      <c r="H190" s="13"/>
      <c r="I190" s="7"/>
      <c r="J190" s="13"/>
      <c r="K190" s="13" t="str">
        <f t="shared" si="10"/>
        <v/>
      </c>
      <c r="L190" s="7"/>
      <c r="M190" s="13"/>
      <c r="N190" s="7"/>
      <c r="O190" s="13"/>
      <c r="P190" s="13"/>
      <c r="Q190" s="7"/>
      <c r="R190" s="7"/>
      <c r="S190" s="7"/>
      <c r="T190" s="7" t="str">
        <f t="shared" ca="1" si="11"/>
        <v/>
      </c>
      <c r="U190" s="7" t="str">
        <f t="shared" ca="1" si="12"/>
        <v/>
      </c>
      <c r="V190" s="7" t="str">
        <f t="shared" ca="1" si="13"/>
        <v/>
      </c>
      <c r="W190" s="7" t="str">
        <f>IF(A190="","",IF(COUNTIFS(CONSULTAS!$C$2:$C$2000,A190,CONSULTAS!$E$2:$E$2000,"GR",CONSULTAS!$S$2:$S$2000,"Sim")&gt;0,"Sim","Não"))</f>
        <v/>
      </c>
      <c r="X190" s="7" t="str">
        <f>IF(A190="","",IF(COUNTIFS(CONSULTAS!$C$2:$C$2000,A190,CONSULTAS!$E$2:$E$2000,"Seguradora",CONSULTAS!$S$2:$S$2000,"Sim")&gt;0,"Sim","Não"))</f>
        <v/>
      </c>
      <c r="Y190" s="7" t="str">
        <f ca="1">IF(A190="","",COUNTIFS(FOLLOWUP!$H$2:$H$2000,A190,FOLLOWUP!$AO$2:$AO$2000,"&gt;="&amp;(TODAY()-365)))</f>
        <v/>
      </c>
      <c r="Z190" s="7" t="str">
        <f ca="1">IF(A190="","",COUNTIFS(OCORRENCIAS!$D$2:$D$2000,A190,OCORRENCIAS!$E$2:$E$2000,"&gt;="&amp;(TODAY()-365)))</f>
        <v/>
      </c>
      <c r="AA190" s="7" t="str">
        <f t="shared" si="14"/>
        <v/>
      </c>
      <c r="AB190" s="7"/>
      <c r="AC190" s="12"/>
      <c r="AD190" s="7"/>
    </row>
    <row r="191" spans="1:30" x14ac:dyDescent="0.25">
      <c r="A191" s="7"/>
      <c r="B191" s="7"/>
      <c r="C191" s="7"/>
      <c r="D191" s="7"/>
      <c r="E191" s="7"/>
      <c r="F191" s="7"/>
      <c r="G191" s="7"/>
      <c r="H191" s="13"/>
      <c r="I191" s="7"/>
      <c r="J191" s="13"/>
      <c r="K191" s="13" t="str">
        <f t="shared" si="10"/>
        <v/>
      </c>
      <c r="L191" s="7"/>
      <c r="M191" s="13"/>
      <c r="N191" s="7"/>
      <c r="O191" s="13"/>
      <c r="P191" s="13"/>
      <c r="Q191" s="7"/>
      <c r="R191" s="7"/>
      <c r="S191" s="7"/>
      <c r="T191" s="7" t="str">
        <f t="shared" ca="1" si="11"/>
        <v/>
      </c>
      <c r="U191" s="7" t="str">
        <f t="shared" ca="1" si="12"/>
        <v/>
      </c>
      <c r="V191" s="7" t="str">
        <f t="shared" ca="1" si="13"/>
        <v/>
      </c>
      <c r="W191" s="7" t="str">
        <f>IF(A191="","",IF(COUNTIFS(CONSULTAS!$C$2:$C$2000,A191,CONSULTAS!$E$2:$E$2000,"GR",CONSULTAS!$S$2:$S$2000,"Sim")&gt;0,"Sim","Não"))</f>
        <v/>
      </c>
      <c r="X191" s="7" t="str">
        <f>IF(A191="","",IF(COUNTIFS(CONSULTAS!$C$2:$C$2000,A191,CONSULTAS!$E$2:$E$2000,"Seguradora",CONSULTAS!$S$2:$S$2000,"Sim")&gt;0,"Sim","Não"))</f>
        <v/>
      </c>
      <c r="Y191" s="7" t="str">
        <f ca="1">IF(A191="","",COUNTIFS(FOLLOWUP!$H$2:$H$2000,A191,FOLLOWUP!$AO$2:$AO$2000,"&gt;="&amp;(TODAY()-365)))</f>
        <v/>
      </c>
      <c r="Z191" s="7" t="str">
        <f ca="1">IF(A191="","",COUNTIFS(OCORRENCIAS!$D$2:$D$2000,A191,OCORRENCIAS!$E$2:$E$2000,"&gt;="&amp;(TODAY()-365)))</f>
        <v/>
      </c>
      <c r="AA191" s="7" t="str">
        <f t="shared" si="14"/>
        <v/>
      </c>
      <c r="AB191" s="7"/>
      <c r="AC191" s="12"/>
      <c r="AD191" s="7"/>
    </row>
    <row r="192" spans="1:30" x14ac:dyDescent="0.25">
      <c r="A192" s="7"/>
      <c r="B192" s="7"/>
      <c r="C192" s="7"/>
      <c r="D192" s="7"/>
      <c r="E192" s="7"/>
      <c r="F192" s="7"/>
      <c r="G192" s="7"/>
      <c r="H192" s="13"/>
      <c r="I192" s="7"/>
      <c r="J192" s="13"/>
      <c r="K192" s="13" t="str">
        <f t="shared" si="10"/>
        <v/>
      </c>
      <c r="L192" s="7"/>
      <c r="M192" s="13"/>
      <c r="N192" s="7"/>
      <c r="O192" s="13"/>
      <c r="P192" s="13"/>
      <c r="Q192" s="7"/>
      <c r="R192" s="7"/>
      <c r="S192" s="7"/>
      <c r="T192" s="7" t="str">
        <f t="shared" ca="1" si="11"/>
        <v/>
      </c>
      <c r="U192" s="7" t="str">
        <f t="shared" ca="1" si="12"/>
        <v/>
      </c>
      <c r="V192" s="7" t="str">
        <f t="shared" ca="1" si="13"/>
        <v/>
      </c>
      <c r="W192" s="7" t="str">
        <f>IF(A192="","",IF(COUNTIFS(CONSULTAS!$C$2:$C$2000,A192,CONSULTAS!$E$2:$E$2000,"GR",CONSULTAS!$S$2:$S$2000,"Sim")&gt;0,"Sim","Não"))</f>
        <v/>
      </c>
      <c r="X192" s="7" t="str">
        <f>IF(A192="","",IF(COUNTIFS(CONSULTAS!$C$2:$C$2000,A192,CONSULTAS!$E$2:$E$2000,"Seguradora",CONSULTAS!$S$2:$S$2000,"Sim")&gt;0,"Sim","Não"))</f>
        <v/>
      </c>
      <c r="Y192" s="7" t="str">
        <f ca="1">IF(A192="","",COUNTIFS(FOLLOWUP!$H$2:$H$2000,A192,FOLLOWUP!$AO$2:$AO$2000,"&gt;="&amp;(TODAY()-365)))</f>
        <v/>
      </c>
      <c r="Z192" s="7" t="str">
        <f ca="1">IF(A192="","",COUNTIFS(OCORRENCIAS!$D$2:$D$2000,A192,OCORRENCIAS!$E$2:$E$2000,"&gt;="&amp;(TODAY()-365)))</f>
        <v/>
      </c>
      <c r="AA192" s="7" t="str">
        <f t="shared" si="14"/>
        <v/>
      </c>
      <c r="AB192" s="7"/>
      <c r="AC192" s="12"/>
      <c r="AD192" s="7"/>
    </row>
    <row r="193" spans="1:30" x14ac:dyDescent="0.25">
      <c r="A193" s="7"/>
      <c r="B193" s="7"/>
      <c r="C193" s="7"/>
      <c r="D193" s="7"/>
      <c r="E193" s="7"/>
      <c r="F193" s="7"/>
      <c r="G193" s="7"/>
      <c r="H193" s="13"/>
      <c r="I193" s="7"/>
      <c r="J193" s="13"/>
      <c r="K193" s="13" t="str">
        <f t="shared" si="10"/>
        <v/>
      </c>
      <c r="L193" s="7"/>
      <c r="M193" s="13"/>
      <c r="N193" s="7"/>
      <c r="O193" s="13"/>
      <c r="P193" s="13"/>
      <c r="Q193" s="7"/>
      <c r="R193" s="7"/>
      <c r="S193" s="7"/>
      <c r="T193" s="7" t="str">
        <f t="shared" ca="1" si="11"/>
        <v/>
      </c>
      <c r="U193" s="7" t="str">
        <f t="shared" ca="1" si="12"/>
        <v/>
      </c>
      <c r="V193" s="7" t="str">
        <f t="shared" ca="1" si="13"/>
        <v/>
      </c>
      <c r="W193" s="7" t="str">
        <f>IF(A193="","",IF(COUNTIFS(CONSULTAS!$C$2:$C$2000,A193,CONSULTAS!$E$2:$E$2000,"GR",CONSULTAS!$S$2:$S$2000,"Sim")&gt;0,"Sim","Não"))</f>
        <v/>
      </c>
      <c r="X193" s="7" t="str">
        <f>IF(A193="","",IF(COUNTIFS(CONSULTAS!$C$2:$C$2000,A193,CONSULTAS!$E$2:$E$2000,"Seguradora",CONSULTAS!$S$2:$S$2000,"Sim")&gt;0,"Sim","Não"))</f>
        <v/>
      </c>
      <c r="Y193" s="7" t="str">
        <f ca="1">IF(A193="","",COUNTIFS(FOLLOWUP!$H$2:$H$2000,A193,FOLLOWUP!$AO$2:$AO$2000,"&gt;="&amp;(TODAY()-365)))</f>
        <v/>
      </c>
      <c r="Z193" s="7" t="str">
        <f ca="1">IF(A193="","",COUNTIFS(OCORRENCIAS!$D$2:$D$2000,A193,OCORRENCIAS!$E$2:$E$2000,"&gt;="&amp;(TODAY()-365)))</f>
        <v/>
      </c>
      <c r="AA193" s="7" t="str">
        <f t="shared" si="14"/>
        <v/>
      </c>
      <c r="AB193" s="7"/>
      <c r="AC193" s="12"/>
      <c r="AD193" s="7"/>
    </row>
    <row r="194" spans="1:30" x14ac:dyDescent="0.25">
      <c r="A194" s="7"/>
      <c r="B194" s="7"/>
      <c r="C194" s="7"/>
      <c r="D194" s="7"/>
      <c r="E194" s="7"/>
      <c r="F194" s="7"/>
      <c r="G194" s="7"/>
      <c r="H194" s="13"/>
      <c r="I194" s="7"/>
      <c r="J194" s="13"/>
      <c r="K194" s="13" t="str">
        <f t="shared" ref="K194:K257" si="15">IF(J194="","",DATE(YEAR(J194),MONTH(J194),DAY(J194)+900))</f>
        <v/>
      </c>
      <c r="L194" s="7"/>
      <c r="M194" s="13"/>
      <c r="N194" s="7"/>
      <c r="O194" s="13"/>
      <c r="P194" s="13"/>
      <c r="Q194" s="7"/>
      <c r="R194" s="7"/>
      <c r="S194" s="7"/>
      <c r="T194" s="7" t="str">
        <f t="shared" ref="T194:T257" ca="1" si="16">IF(H194="","",H194-TODAY())</f>
        <v/>
      </c>
      <c r="U194" s="7" t="str">
        <f t="shared" ref="U194:U257" ca="1" si="17">IF(K194="","",K194-TODAY())</f>
        <v/>
      </c>
      <c r="V194" s="7" t="str">
        <f t="shared" ref="V194:V257" ca="1" si="18">IF(O194="","",O194-TODAY())</f>
        <v/>
      </c>
      <c r="W194" s="7" t="str">
        <f>IF(A194="","",IF(COUNTIFS(CONSULTAS!$C$2:$C$2000,A194,CONSULTAS!$E$2:$E$2000,"GR",CONSULTAS!$S$2:$S$2000,"Sim")&gt;0,"Sim","Não"))</f>
        <v/>
      </c>
      <c r="X194" s="7" t="str">
        <f>IF(A194="","",IF(COUNTIFS(CONSULTAS!$C$2:$C$2000,A194,CONSULTAS!$E$2:$E$2000,"Seguradora",CONSULTAS!$S$2:$S$2000,"Sim")&gt;0,"Sim","Não"))</f>
        <v/>
      </c>
      <c r="Y194" s="7" t="str">
        <f ca="1">IF(A194="","",COUNTIFS(FOLLOWUP!$H$2:$H$2000,A194,FOLLOWUP!$AO$2:$AO$2000,"&gt;="&amp;(TODAY()-365)))</f>
        <v/>
      </c>
      <c r="Z194" s="7" t="str">
        <f ca="1">IF(A194="","",COUNTIFS(OCORRENCIAS!$D$2:$D$2000,A194,OCORRENCIAS!$E$2:$E$2000,"&gt;="&amp;(TODAY()-365)))</f>
        <v/>
      </c>
      <c r="AA194" s="7" t="str">
        <f t="shared" ref="AA194:AA257" si="19">IF(A194="","",IF(OR(H194="",T194&lt;0,AND(K194&lt;&gt;"",U194&lt;0),I194&lt;&gt;"Sim",W194="Não",X194="Não",AND(O194&lt;&gt;"",V194&lt;0)),"Inapto",IF(OR(T194&lt;=P_AVISO_VENC,AND(U194&lt;&gt;"",U194&lt;=P_AVISO_VENC),AND(V194&lt;&gt;"",V194&lt;=P_AVISO_VENC)),"Atenção","Apto")))</f>
        <v/>
      </c>
      <c r="AB194" s="7"/>
      <c r="AC194" s="12"/>
      <c r="AD194" s="7"/>
    </row>
    <row r="195" spans="1:30" x14ac:dyDescent="0.25">
      <c r="A195" s="7"/>
      <c r="B195" s="7"/>
      <c r="C195" s="7"/>
      <c r="D195" s="7"/>
      <c r="E195" s="7"/>
      <c r="F195" s="7"/>
      <c r="G195" s="7"/>
      <c r="H195" s="13"/>
      <c r="I195" s="7"/>
      <c r="J195" s="13"/>
      <c r="K195" s="13" t="str">
        <f t="shared" si="15"/>
        <v/>
      </c>
      <c r="L195" s="7"/>
      <c r="M195" s="13"/>
      <c r="N195" s="7"/>
      <c r="O195" s="13"/>
      <c r="P195" s="13"/>
      <c r="Q195" s="7"/>
      <c r="R195" s="7"/>
      <c r="S195" s="7"/>
      <c r="T195" s="7" t="str">
        <f t="shared" ca="1" si="16"/>
        <v/>
      </c>
      <c r="U195" s="7" t="str">
        <f t="shared" ca="1" si="17"/>
        <v/>
      </c>
      <c r="V195" s="7" t="str">
        <f t="shared" ca="1" si="18"/>
        <v/>
      </c>
      <c r="W195" s="7" t="str">
        <f>IF(A195="","",IF(COUNTIFS(CONSULTAS!$C$2:$C$2000,A195,CONSULTAS!$E$2:$E$2000,"GR",CONSULTAS!$S$2:$S$2000,"Sim")&gt;0,"Sim","Não"))</f>
        <v/>
      </c>
      <c r="X195" s="7" t="str">
        <f>IF(A195="","",IF(COUNTIFS(CONSULTAS!$C$2:$C$2000,A195,CONSULTAS!$E$2:$E$2000,"Seguradora",CONSULTAS!$S$2:$S$2000,"Sim")&gt;0,"Sim","Não"))</f>
        <v/>
      </c>
      <c r="Y195" s="7" t="str">
        <f ca="1">IF(A195="","",COUNTIFS(FOLLOWUP!$H$2:$H$2000,A195,FOLLOWUP!$AO$2:$AO$2000,"&gt;="&amp;(TODAY()-365)))</f>
        <v/>
      </c>
      <c r="Z195" s="7" t="str">
        <f ca="1">IF(A195="","",COUNTIFS(OCORRENCIAS!$D$2:$D$2000,A195,OCORRENCIAS!$E$2:$E$2000,"&gt;="&amp;(TODAY()-365)))</f>
        <v/>
      </c>
      <c r="AA195" s="7" t="str">
        <f t="shared" si="19"/>
        <v/>
      </c>
      <c r="AB195" s="7"/>
      <c r="AC195" s="12"/>
      <c r="AD195" s="7"/>
    </row>
    <row r="196" spans="1:30" x14ac:dyDescent="0.25">
      <c r="A196" s="7"/>
      <c r="B196" s="7"/>
      <c r="C196" s="7"/>
      <c r="D196" s="7"/>
      <c r="E196" s="7"/>
      <c r="F196" s="7"/>
      <c r="G196" s="7"/>
      <c r="H196" s="13"/>
      <c r="I196" s="7"/>
      <c r="J196" s="13"/>
      <c r="K196" s="13" t="str">
        <f t="shared" si="15"/>
        <v/>
      </c>
      <c r="L196" s="7"/>
      <c r="M196" s="13"/>
      <c r="N196" s="7"/>
      <c r="O196" s="13"/>
      <c r="P196" s="13"/>
      <c r="Q196" s="7"/>
      <c r="R196" s="7"/>
      <c r="S196" s="7"/>
      <c r="T196" s="7" t="str">
        <f t="shared" ca="1" si="16"/>
        <v/>
      </c>
      <c r="U196" s="7" t="str">
        <f t="shared" ca="1" si="17"/>
        <v/>
      </c>
      <c r="V196" s="7" t="str">
        <f t="shared" ca="1" si="18"/>
        <v/>
      </c>
      <c r="W196" s="7" t="str">
        <f>IF(A196="","",IF(COUNTIFS(CONSULTAS!$C$2:$C$2000,A196,CONSULTAS!$E$2:$E$2000,"GR",CONSULTAS!$S$2:$S$2000,"Sim")&gt;0,"Sim","Não"))</f>
        <v/>
      </c>
      <c r="X196" s="7" t="str">
        <f>IF(A196="","",IF(COUNTIFS(CONSULTAS!$C$2:$C$2000,A196,CONSULTAS!$E$2:$E$2000,"Seguradora",CONSULTAS!$S$2:$S$2000,"Sim")&gt;0,"Sim","Não"))</f>
        <v/>
      </c>
      <c r="Y196" s="7" t="str">
        <f ca="1">IF(A196="","",COUNTIFS(FOLLOWUP!$H$2:$H$2000,A196,FOLLOWUP!$AO$2:$AO$2000,"&gt;="&amp;(TODAY()-365)))</f>
        <v/>
      </c>
      <c r="Z196" s="7" t="str">
        <f ca="1">IF(A196="","",COUNTIFS(OCORRENCIAS!$D$2:$D$2000,A196,OCORRENCIAS!$E$2:$E$2000,"&gt;="&amp;(TODAY()-365)))</f>
        <v/>
      </c>
      <c r="AA196" s="7" t="str">
        <f t="shared" si="19"/>
        <v/>
      </c>
      <c r="AB196" s="7"/>
      <c r="AC196" s="12"/>
      <c r="AD196" s="7"/>
    </row>
    <row r="197" spans="1:30" x14ac:dyDescent="0.25">
      <c r="A197" s="7"/>
      <c r="B197" s="7"/>
      <c r="C197" s="7"/>
      <c r="D197" s="7"/>
      <c r="E197" s="7"/>
      <c r="F197" s="7"/>
      <c r="G197" s="7"/>
      <c r="H197" s="13"/>
      <c r="I197" s="7"/>
      <c r="J197" s="13"/>
      <c r="K197" s="13" t="str">
        <f t="shared" si="15"/>
        <v/>
      </c>
      <c r="L197" s="7"/>
      <c r="M197" s="13"/>
      <c r="N197" s="7"/>
      <c r="O197" s="13"/>
      <c r="P197" s="13"/>
      <c r="Q197" s="7"/>
      <c r="R197" s="7"/>
      <c r="S197" s="7"/>
      <c r="T197" s="7" t="str">
        <f t="shared" ca="1" si="16"/>
        <v/>
      </c>
      <c r="U197" s="7" t="str">
        <f t="shared" ca="1" si="17"/>
        <v/>
      </c>
      <c r="V197" s="7" t="str">
        <f t="shared" ca="1" si="18"/>
        <v/>
      </c>
      <c r="W197" s="7" t="str">
        <f>IF(A197="","",IF(COUNTIFS(CONSULTAS!$C$2:$C$2000,A197,CONSULTAS!$E$2:$E$2000,"GR",CONSULTAS!$S$2:$S$2000,"Sim")&gt;0,"Sim","Não"))</f>
        <v/>
      </c>
      <c r="X197" s="7" t="str">
        <f>IF(A197="","",IF(COUNTIFS(CONSULTAS!$C$2:$C$2000,A197,CONSULTAS!$E$2:$E$2000,"Seguradora",CONSULTAS!$S$2:$S$2000,"Sim")&gt;0,"Sim","Não"))</f>
        <v/>
      </c>
      <c r="Y197" s="7" t="str">
        <f ca="1">IF(A197="","",COUNTIFS(FOLLOWUP!$H$2:$H$2000,A197,FOLLOWUP!$AO$2:$AO$2000,"&gt;="&amp;(TODAY()-365)))</f>
        <v/>
      </c>
      <c r="Z197" s="7" t="str">
        <f ca="1">IF(A197="","",COUNTIFS(OCORRENCIAS!$D$2:$D$2000,A197,OCORRENCIAS!$E$2:$E$2000,"&gt;="&amp;(TODAY()-365)))</f>
        <v/>
      </c>
      <c r="AA197" s="7" t="str">
        <f t="shared" si="19"/>
        <v/>
      </c>
      <c r="AB197" s="7"/>
      <c r="AC197" s="12"/>
      <c r="AD197" s="7"/>
    </row>
    <row r="198" spans="1:30" x14ac:dyDescent="0.25">
      <c r="A198" s="7"/>
      <c r="B198" s="7"/>
      <c r="C198" s="7"/>
      <c r="D198" s="7"/>
      <c r="E198" s="7"/>
      <c r="F198" s="7"/>
      <c r="G198" s="7"/>
      <c r="H198" s="13"/>
      <c r="I198" s="7"/>
      <c r="J198" s="13"/>
      <c r="K198" s="13" t="str">
        <f t="shared" si="15"/>
        <v/>
      </c>
      <c r="L198" s="7"/>
      <c r="M198" s="13"/>
      <c r="N198" s="7"/>
      <c r="O198" s="13"/>
      <c r="P198" s="13"/>
      <c r="Q198" s="7"/>
      <c r="R198" s="7"/>
      <c r="S198" s="7"/>
      <c r="T198" s="7" t="str">
        <f t="shared" ca="1" si="16"/>
        <v/>
      </c>
      <c r="U198" s="7" t="str">
        <f t="shared" ca="1" si="17"/>
        <v/>
      </c>
      <c r="V198" s="7" t="str">
        <f t="shared" ca="1" si="18"/>
        <v/>
      </c>
      <c r="W198" s="7" t="str">
        <f>IF(A198="","",IF(COUNTIFS(CONSULTAS!$C$2:$C$2000,A198,CONSULTAS!$E$2:$E$2000,"GR",CONSULTAS!$S$2:$S$2000,"Sim")&gt;0,"Sim","Não"))</f>
        <v/>
      </c>
      <c r="X198" s="7" t="str">
        <f>IF(A198="","",IF(COUNTIFS(CONSULTAS!$C$2:$C$2000,A198,CONSULTAS!$E$2:$E$2000,"Seguradora",CONSULTAS!$S$2:$S$2000,"Sim")&gt;0,"Sim","Não"))</f>
        <v/>
      </c>
      <c r="Y198" s="7" t="str">
        <f ca="1">IF(A198="","",COUNTIFS(FOLLOWUP!$H$2:$H$2000,A198,FOLLOWUP!$AO$2:$AO$2000,"&gt;="&amp;(TODAY()-365)))</f>
        <v/>
      </c>
      <c r="Z198" s="7" t="str">
        <f ca="1">IF(A198="","",COUNTIFS(OCORRENCIAS!$D$2:$D$2000,A198,OCORRENCIAS!$E$2:$E$2000,"&gt;="&amp;(TODAY()-365)))</f>
        <v/>
      </c>
      <c r="AA198" s="7" t="str">
        <f t="shared" si="19"/>
        <v/>
      </c>
      <c r="AB198" s="7"/>
      <c r="AC198" s="12"/>
      <c r="AD198" s="7"/>
    </row>
    <row r="199" spans="1:30" x14ac:dyDescent="0.25">
      <c r="A199" s="7"/>
      <c r="B199" s="7"/>
      <c r="C199" s="7"/>
      <c r="D199" s="7"/>
      <c r="E199" s="7"/>
      <c r="F199" s="7"/>
      <c r="G199" s="7"/>
      <c r="H199" s="13"/>
      <c r="I199" s="7"/>
      <c r="J199" s="13"/>
      <c r="K199" s="13" t="str">
        <f t="shared" si="15"/>
        <v/>
      </c>
      <c r="L199" s="7"/>
      <c r="M199" s="13"/>
      <c r="N199" s="7"/>
      <c r="O199" s="13"/>
      <c r="P199" s="13"/>
      <c r="Q199" s="7"/>
      <c r="R199" s="7"/>
      <c r="S199" s="7"/>
      <c r="T199" s="7" t="str">
        <f t="shared" ca="1" si="16"/>
        <v/>
      </c>
      <c r="U199" s="7" t="str">
        <f t="shared" ca="1" si="17"/>
        <v/>
      </c>
      <c r="V199" s="7" t="str">
        <f t="shared" ca="1" si="18"/>
        <v/>
      </c>
      <c r="W199" s="7" t="str">
        <f>IF(A199="","",IF(COUNTIFS(CONSULTAS!$C$2:$C$2000,A199,CONSULTAS!$E$2:$E$2000,"GR",CONSULTAS!$S$2:$S$2000,"Sim")&gt;0,"Sim","Não"))</f>
        <v/>
      </c>
      <c r="X199" s="7" t="str">
        <f>IF(A199="","",IF(COUNTIFS(CONSULTAS!$C$2:$C$2000,A199,CONSULTAS!$E$2:$E$2000,"Seguradora",CONSULTAS!$S$2:$S$2000,"Sim")&gt;0,"Sim","Não"))</f>
        <v/>
      </c>
      <c r="Y199" s="7" t="str">
        <f ca="1">IF(A199="","",COUNTIFS(FOLLOWUP!$H$2:$H$2000,A199,FOLLOWUP!$AO$2:$AO$2000,"&gt;="&amp;(TODAY()-365)))</f>
        <v/>
      </c>
      <c r="Z199" s="7" t="str">
        <f ca="1">IF(A199="","",COUNTIFS(OCORRENCIAS!$D$2:$D$2000,A199,OCORRENCIAS!$E$2:$E$2000,"&gt;="&amp;(TODAY()-365)))</f>
        <v/>
      </c>
      <c r="AA199" s="7" t="str">
        <f t="shared" si="19"/>
        <v/>
      </c>
      <c r="AB199" s="7"/>
      <c r="AC199" s="12"/>
      <c r="AD199" s="7"/>
    </row>
    <row r="200" spans="1:30" x14ac:dyDescent="0.25">
      <c r="A200" s="7"/>
      <c r="B200" s="7"/>
      <c r="C200" s="7"/>
      <c r="D200" s="7"/>
      <c r="E200" s="7"/>
      <c r="F200" s="7"/>
      <c r="G200" s="7"/>
      <c r="H200" s="13"/>
      <c r="I200" s="7"/>
      <c r="J200" s="13"/>
      <c r="K200" s="13" t="str">
        <f t="shared" si="15"/>
        <v/>
      </c>
      <c r="L200" s="7"/>
      <c r="M200" s="13"/>
      <c r="N200" s="7"/>
      <c r="O200" s="13"/>
      <c r="P200" s="13"/>
      <c r="Q200" s="7"/>
      <c r="R200" s="7"/>
      <c r="S200" s="7"/>
      <c r="T200" s="7" t="str">
        <f t="shared" ca="1" si="16"/>
        <v/>
      </c>
      <c r="U200" s="7" t="str">
        <f t="shared" ca="1" si="17"/>
        <v/>
      </c>
      <c r="V200" s="7" t="str">
        <f t="shared" ca="1" si="18"/>
        <v/>
      </c>
      <c r="W200" s="7" t="str">
        <f>IF(A200="","",IF(COUNTIFS(CONSULTAS!$C$2:$C$2000,A200,CONSULTAS!$E$2:$E$2000,"GR",CONSULTAS!$S$2:$S$2000,"Sim")&gt;0,"Sim","Não"))</f>
        <v/>
      </c>
      <c r="X200" s="7" t="str">
        <f>IF(A200="","",IF(COUNTIFS(CONSULTAS!$C$2:$C$2000,A200,CONSULTAS!$E$2:$E$2000,"Seguradora",CONSULTAS!$S$2:$S$2000,"Sim")&gt;0,"Sim","Não"))</f>
        <v/>
      </c>
      <c r="Y200" s="7" t="str">
        <f ca="1">IF(A200="","",COUNTIFS(FOLLOWUP!$H$2:$H$2000,A200,FOLLOWUP!$AO$2:$AO$2000,"&gt;="&amp;(TODAY()-365)))</f>
        <v/>
      </c>
      <c r="Z200" s="7" t="str">
        <f ca="1">IF(A200="","",COUNTIFS(OCORRENCIAS!$D$2:$D$2000,A200,OCORRENCIAS!$E$2:$E$2000,"&gt;="&amp;(TODAY()-365)))</f>
        <v/>
      </c>
      <c r="AA200" s="7" t="str">
        <f t="shared" si="19"/>
        <v/>
      </c>
      <c r="AB200" s="7"/>
      <c r="AC200" s="12"/>
      <c r="AD200" s="7"/>
    </row>
    <row r="201" spans="1:30" x14ac:dyDescent="0.25">
      <c r="A201" s="7"/>
      <c r="B201" s="7"/>
      <c r="C201" s="7"/>
      <c r="D201" s="7"/>
      <c r="E201" s="7"/>
      <c r="F201" s="7"/>
      <c r="G201" s="7"/>
      <c r="H201" s="13"/>
      <c r="I201" s="7"/>
      <c r="J201" s="13"/>
      <c r="K201" s="13" t="str">
        <f t="shared" si="15"/>
        <v/>
      </c>
      <c r="L201" s="7"/>
      <c r="M201" s="13"/>
      <c r="N201" s="7"/>
      <c r="O201" s="13"/>
      <c r="P201" s="13"/>
      <c r="Q201" s="7"/>
      <c r="R201" s="7"/>
      <c r="S201" s="7"/>
      <c r="T201" s="7" t="str">
        <f t="shared" ca="1" si="16"/>
        <v/>
      </c>
      <c r="U201" s="7" t="str">
        <f t="shared" ca="1" si="17"/>
        <v/>
      </c>
      <c r="V201" s="7" t="str">
        <f t="shared" ca="1" si="18"/>
        <v/>
      </c>
      <c r="W201" s="7" t="str">
        <f>IF(A201="","",IF(COUNTIFS(CONSULTAS!$C$2:$C$2000,A201,CONSULTAS!$E$2:$E$2000,"GR",CONSULTAS!$S$2:$S$2000,"Sim")&gt;0,"Sim","Não"))</f>
        <v/>
      </c>
      <c r="X201" s="7" t="str">
        <f>IF(A201="","",IF(COUNTIFS(CONSULTAS!$C$2:$C$2000,A201,CONSULTAS!$E$2:$E$2000,"Seguradora",CONSULTAS!$S$2:$S$2000,"Sim")&gt;0,"Sim","Não"))</f>
        <v/>
      </c>
      <c r="Y201" s="7" t="str">
        <f ca="1">IF(A201="","",COUNTIFS(FOLLOWUP!$H$2:$H$2000,A201,FOLLOWUP!$AO$2:$AO$2000,"&gt;="&amp;(TODAY()-365)))</f>
        <v/>
      </c>
      <c r="Z201" s="7" t="str">
        <f ca="1">IF(A201="","",COUNTIFS(OCORRENCIAS!$D$2:$D$2000,A201,OCORRENCIAS!$E$2:$E$2000,"&gt;="&amp;(TODAY()-365)))</f>
        <v/>
      </c>
      <c r="AA201" s="7" t="str">
        <f t="shared" si="19"/>
        <v/>
      </c>
      <c r="AB201" s="7"/>
      <c r="AC201" s="12"/>
      <c r="AD201" s="7"/>
    </row>
    <row r="202" spans="1:30" x14ac:dyDescent="0.25">
      <c r="A202" s="7"/>
      <c r="B202" s="7"/>
      <c r="C202" s="7"/>
      <c r="D202" s="7"/>
      <c r="E202" s="7"/>
      <c r="F202" s="7"/>
      <c r="G202" s="7"/>
      <c r="H202" s="13"/>
      <c r="I202" s="7"/>
      <c r="J202" s="13"/>
      <c r="K202" s="13" t="str">
        <f t="shared" si="15"/>
        <v/>
      </c>
      <c r="L202" s="7"/>
      <c r="M202" s="13"/>
      <c r="N202" s="7"/>
      <c r="O202" s="13"/>
      <c r="P202" s="13"/>
      <c r="Q202" s="7"/>
      <c r="R202" s="7"/>
      <c r="S202" s="7"/>
      <c r="T202" s="7" t="str">
        <f t="shared" ca="1" si="16"/>
        <v/>
      </c>
      <c r="U202" s="7" t="str">
        <f t="shared" ca="1" si="17"/>
        <v/>
      </c>
      <c r="V202" s="7" t="str">
        <f t="shared" ca="1" si="18"/>
        <v/>
      </c>
      <c r="W202" s="7" t="str">
        <f>IF(A202="","",IF(COUNTIFS(CONSULTAS!$C$2:$C$2000,A202,CONSULTAS!$E$2:$E$2000,"GR",CONSULTAS!$S$2:$S$2000,"Sim")&gt;0,"Sim","Não"))</f>
        <v/>
      </c>
      <c r="X202" s="7" t="str">
        <f>IF(A202="","",IF(COUNTIFS(CONSULTAS!$C$2:$C$2000,A202,CONSULTAS!$E$2:$E$2000,"Seguradora",CONSULTAS!$S$2:$S$2000,"Sim")&gt;0,"Sim","Não"))</f>
        <v/>
      </c>
      <c r="Y202" s="7" t="str">
        <f ca="1">IF(A202="","",COUNTIFS(FOLLOWUP!$H$2:$H$2000,A202,FOLLOWUP!$AO$2:$AO$2000,"&gt;="&amp;(TODAY()-365)))</f>
        <v/>
      </c>
      <c r="Z202" s="7" t="str">
        <f ca="1">IF(A202="","",COUNTIFS(OCORRENCIAS!$D$2:$D$2000,A202,OCORRENCIAS!$E$2:$E$2000,"&gt;="&amp;(TODAY()-365)))</f>
        <v/>
      </c>
      <c r="AA202" s="7" t="str">
        <f t="shared" si="19"/>
        <v/>
      </c>
      <c r="AB202" s="7"/>
      <c r="AC202" s="12"/>
      <c r="AD202" s="7"/>
    </row>
    <row r="203" spans="1:30" x14ac:dyDescent="0.25">
      <c r="A203" s="7"/>
      <c r="B203" s="7"/>
      <c r="C203" s="7"/>
      <c r="D203" s="7"/>
      <c r="E203" s="7"/>
      <c r="F203" s="7"/>
      <c r="G203" s="7"/>
      <c r="H203" s="13"/>
      <c r="I203" s="7"/>
      <c r="J203" s="13"/>
      <c r="K203" s="13" t="str">
        <f t="shared" si="15"/>
        <v/>
      </c>
      <c r="L203" s="7"/>
      <c r="M203" s="13"/>
      <c r="N203" s="7"/>
      <c r="O203" s="13"/>
      <c r="P203" s="13"/>
      <c r="Q203" s="7"/>
      <c r="R203" s="7"/>
      <c r="S203" s="7"/>
      <c r="T203" s="7" t="str">
        <f t="shared" ca="1" si="16"/>
        <v/>
      </c>
      <c r="U203" s="7" t="str">
        <f t="shared" ca="1" si="17"/>
        <v/>
      </c>
      <c r="V203" s="7" t="str">
        <f t="shared" ca="1" si="18"/>
        <v/>
      </c>
      <c r="W203" s="7" t="str">
        <f>IF(A203="","",IF(COUNTIFS(CONSULTAS!$C$2:$C$2000,A203,CONSULTAS!$E$2:$E$2000,"GR",CONSULTAS!$S$2:$S$2000,"Sim")&gt;0,"Sim","Não"))</f>
        <v/>
      </c>
      <c r="X203" s="7" t="str">
        <f>IF(A203="","",IF(COUNTIFS(CONSULTAS!$C$2:$C$2000,A203,CONSULTAS!$E$2:$E$2000,"Seguradora",CONSULTAS!$S$2:$S$2000,"Sim")&gt;0,"Sim","Não"))</f>
        <v/>
      </c>
      <c r="Y203" s="7" t="str">
        <f ca="1">IF(A203="","",COUNTIFS(FOLLOWUP!$H$2:$H$2000,A203,FOLLOWUP!$AO$2:$AO$2000,"&gt;="&amp;(TODAY()-365)))</f>
        <v/>
      </c>
      <c r="Z203" s="7" t="str">
        <f ca="1">IF(A203="","",COUNTIFS(OCORRENCIAS!$D$2:$D$2000,A203,OCORRENCIAS!$E$2:$E$2000,"&gt;="&amp;(TODAY()-365)))</f>
        <v/>
      </c>
      <c r="AA203" s="7" t="str">
        <f t="shared" si="19"/>
        <v/>
      </c>
      <c r="AB203" s="7"/>
      <c r="AC203" s="12"/>
      <c r="AD203" s="7"/>
    </row>
    <row r="204" spans="1:30" x14ac:dyDescent="0.25">
      <c r="A204" s="7"/>
      <c r="B204" s="7"/>
      <c r="C204" s="7"/>
      <c r="D204" s="7"/>
      <c r="E204" s="7"/>
      <c r="F204" s="7"/>
      <c r="G204" s="7"/>
      <c r="H204" s="13"/>
      <c r="I204" s="7"/>
      <c r="J204" s="13"/>
      <c r="K204" s="13" t="str">
        <f t="shared" si="15"/>
        <v/>
      </c>
      <c r="L204" s="7"/>
      <c r="M204" s="13"/>
      <c r="N204" s="7"/>
      <c r="O204" s="13"/>
      <c r="P204" s="13"/>
      <c r="Q204" s="7"/>
      <c r="R204" s="7"/>
      <c r="S204" s="7"/>
      <c r="T204" s="7" t="str">
        <f t="shared" ca="1" si="16"/>
        <v/>
      </c>
      <c r="U204" s="7" t="str">
        <f t="shared" ca="1" si="17"/>
        <v/>
      </c>
      <c r="V204" s="7" t="str">
        <f t="shared" ca="1" si="18"/>
        <v/>
      </c>
      <c r="W204" s="7" t="str">
        <f>IF(A204="","",IF(COUNTIFS(CONSULTAS!$C$2:$C$2000,A204,CONSULTAS!$E$2:$E$2000,"GR",CONSULTAS!$S$2:$S$2000,"Sim")&gt;0,"Sim","Não"))</f>
        <v/>
      </c>
      <c r="X204" s="7" t="str">
        <f>IF(A204="","",IF(COUNTIFS(CONSULTAS!$C$2:$C$2000,A204,CONSULTAS!$E$2:$E$2000,"Seguradora",CONSULTAS!$S$2:$S$2000,"Sim")&gt;0,"Sim","Não"))</f>
        <v/>
      </c>
      <c r="Y204" s="7" t="str">
        <f ca="1">IF(A204="","",COUNTIFS(FOLLOWUP!$H$2:$H$2000,A204,FOLLOWUP!$AO$2:$AO$2000,"&gt;="&amp;(TODAY()-365)))</f>
        <v/>
      </c>
      <c r="Z204" s="7" t="str">
        <f ca="1">IF(A204="","",COUNTIFS(OCORRENCIAS!$D$2:$D$2000,A204,OCORRENCIAS!$E$2:$E$2000,"&gt;="&amp;(TODAY()-365)))</f>
        <v/>
      </c>
      <c r="AA204" s="7" t="str">
        <f t="shared" si="19"/>
        <v/>
      </c>
      <c r="AB204" s="7"/>
      <c r="AC204" s="12"/>
      <c r="AD204" s="7"/>
    </row>
    <row r="205" spans="1:30" x14ac:dyDescent="0.25">
      <c r="A205" s="7"/>
      <c r="B205" s="7"/>
      <c r="C205" s="7"/>
      <c r="D205" s="7"/>
      <c r="E205" s="7"/>
      <c r="F205" s="7"/>
      <c r="G205" s="7"/>
      <c r="H205" s="13"/>
      <c r="I205" s="7"/>
      <c r="J205" s="13"/>
      <c r="K205" s="13" t="str">
        <f t="shared" si="15"/>
        <v/>
      </c>
      <c r="L205" s="7"/>
      <c r="M205" s="13"/>
      <c r="N205" s="7"/>
      <c r="O205" s="13"/>
      <c r="P205" s="13"/>
      <c r="Q205" s="7"/>
      <c r="R205" s="7"/>
      <c r="S205" s="7"/>
      <c r="T205" s="7" t="str">
        <f t="shared" ca="1" si="16"/>
        <v/>
      </c>
      <c r="U205" s="7" t="str">
        <f t="shared" ca="1" si="17"/>
        <v/>
      </c>
      <c r="V205" s="7" t="str">
        <f t="shared" ca="1" si="18"/>
        <v/>
      </c>
      <c r="W205" s="7" t="str">
        <f>IF(A205="","",IF(COUNTIFS(CONSULTAS!$C$2:$C$2000,A205,CONSULTAS!$E$2:$E$2000,"GR",CONSULTAS!$S$2:$S$2000,"Sim")&gt;0,"Sim","Não"))</f>
        <v/>
      </c>
      <c r="X205" s="7" t="str">
        <f>IF(A205="","",IF(COUNTIFS(CONSULTAS!$C$2:$C$2000,A205,CONSULTAS!$E$2:$E$2000,"Seguradora",CONSULTAS!$S$2:$S$2000,"Sim")&gt;0,"Sim","Não"))</f>
        <v/>
      </c>
      <c r="Y205" s="7" t="str">
        <f ca="1">IF(A205="","",COUNTIFS(FOLLOWUP!$H$2:$H$2000,A205,FOLLOWUP!$AO$2:$AO$2000,"&gt;="&amp;(TODAY()-365)))</f>
        <v/>
      </c>
      <c r="Z205" s="7" t="str">
        <f ca="1">IF(A205="","",COUNTIFS(OCORRENCIAS!$D$2:$D$2000,A205,OCORRENCIAS!$E$2:$E$2000,"&gt;="&amp;(TODAY()-365)))</f>
        <v/>
      </c>
      <c r="AA205" s="7" t="str">
        <f t="shared" si="19"/>
        <v/>
      </c>
      <c r="AB205" s="7"/>
      <c r="AC205" s="12"/>
      <c r="AD205" s="7"/>
    </row>
    <row r="206" spans="1:30" x14ac:dyDescent="0.25">
      <c r="A206" s="7"/>
      <c r="B206" s="7"/>
      <c r="C206" s="7"/>
      <c r="D206" s="7"/>
      <c r="E206" s="7"/>
      <c r="F206" s="7"/>
      <c r="G206" s="7"/>
      <c r="H206" s="13"/>
      <c r="I206" s="7"/>
      <c r="J206" s="13"/>
      <c r="K206" s="13" t="str">
        <f t="shared" si="15"/>
        <v/>
      </c>
      <c r="L206" s="7"/>
      <c r="M206" s="13"/>
      <c r="N206" s="7"/>
      <c r="O206" s="13"/>
      <c r="P206" s="13"/>
      <c r="Q206" s="7"/>
      <c r="R206" s="7"/>
      <c r="S206" s="7"/>
      <c r="T206" s="7" t="str">
        <f t="shared" ca="1" si="16"/>
        <v/>
      </c>
      <c r="U206" s="7" t="str">
        <f t="shared" ca="1" si="17"/>
        <v/>
      </c>
      <c r="V206" s="7" t="str">
        <f t="shared" ca="1" si="18"/>
        <v/>
      </c>
      <c r="W206" s="7" t="str">
        <f>IF(A206="","",IF(COUNTIFS(CONSULTAS!$C$2:$C$2000,A206,CONSULTAS!$E$2:$E$2000,"GR",CONSULTAS!$S$2:$S$2000,"Sim")&gt;0,"Sim","Não"))</f>
        <v/>
      </c>
      <c r="X206" s="7" t="str">
        <f>IF(A206="","",IF(COUNTIFS(CONSULTAS!$C$2:$C$2000,A206,CONSULTAS!$E$2:$E$2000,"Seguradora",CONSULTAS!$S$2:$S$2000,"Sim")&gt;0,"Sim","Não"))</f>
        <v/>
      </c>
      <c r="Y206" s="7" t="str">
        <f ca="1">IF(A206="","",COUNTIFS(FOLLOWUP!$H$2:$H$2000,A206,FOLLOWUP!$AO$2:$AO$2000,"&gt;="&amp;(TODAY()-365)))</f>
        <v/>
      </c>
      <c r="Z206" s="7" t="str">
        <f ca="1">IF(A206="","",COUNTIFS(OCORRENCIAS!$D$2:$D$2000,A206,OCORRENCIAS!$E$2:$E$2000,"&gt;="&amp;(TODAY()-365)))</f>
        <v/>
      </c>
      <c r="AA206" s="7" t="str">
        <f t="shared" si="19"/>
        <v/>
      </c>
      <c r="AB206" s="7"/>
      <c r="AC206" s="12"/>
      <c r="AD206" s="7"/>
    </row>
    <row r="207" spans="1:30" x14ac:dyDescent="0.25">
      <c r="A207" s="7"/>
      <c r="B207" s="7"/>
      <c r="C207" s="7"/>
      <c r="D207" s="7"/>
      <c r="E207" s="7"/>
      <c r="F207" s="7"/>
      <c r="G207" s="7"/>
      <c r="H207" s="13"/>
      <c r="I207" s="7"/>
      <c r="J207" s="13"/>
      <c r="K207" s="13" t="str">
        <f t="shared" si="15"/>
        <v/>
      </c>
      <c r="L207" s="7"/>
      <c r="M207" s="13"/>
      <c r="N207" s="7"/>
      <c r="O207" s="13"/>
      <c r="P207" s="13"/>
      <c r="Q207" s="7"/>
      <c r="R207" s="7"/>
      <c r="S207" s="7"/>
      <c r="T207" s="7" t="str">
        <f t="shared" ca="1" si="16"/>
        <v/>
      </c>
      <c r="U207" s="7" t="str">
        <f t="shared" ca="1" si="17"/>
        <v/>
      </c>
      <c r="V207" s="7" t="str">
        <f t="shared" ca="1" si="18"/>
        <v/>
      </c>
      <c r="W207" s="7" t="str">
        <f>IF(A207="","",IF(COUNTIFS(CONSULTAS!$C$2:$C$2000,A207,CONSULTAS!$E$2:$E$2000,"GR",CONSULTAS!$S$2:$S$2000,"Sim")&gt;0,"Sim","Não"))</f>
        <v/>
      </c>
      <c r="X207" s="7" t="str">
        <f>IF(A207="","",IF(COUNTIFS(CONSULTAS!$C$2:$C$2000,A207,CONSULTAS!$E$2:$E$2000,"Seguradora",CONSULTAS!$S$2:$S$2000,"Sim")&gt;0,"Sim","Não"))</f>
        <v/>
      </c>
      <c r="Y207" s="7" t="str">
        <f ca="1">IF(A207="","",COUNTIFS(FOLLOWUP!$H$2:$H$2000,A207,FOLLOWUP!$AO$2:$AO$2000,"&gt;="&amp;(TODAY()-365)))</f>
        <v/>
      </c>
      <c r="Z207" s="7" t="str">
        <f ca="1">IF(A207="","",COUNTIFS(OCORRENCIAS!$D$2:$D$2000,A207,OCORRENCIAS!$E$2:$E$2000,"&gt;="&amp;(TODAY()-365)))</f>
        <v/>
      </c>
      <c r="AA207" s="7" t="str">
        <f t="shared" si="19"/>
        <v/>
      </c>
      <c r="AB207" s="7"/>
      <c r="AC207" s="12"/>
      <c r="AD207" s="7"/>
    </row>
    <row r="208" spans="1:30" x14ac:dyDescent="0.25">
      <c r="A208" s="7"/>
      <c r="B208" s="7"/>
      <c r="C208" s="7"/>
      <c r="D208" s="7"/>
      <c r="E208" s="7"/>
      <c r="F208" s="7"/>
      <c r="G208" s="7"/>
      <c r="H208" s="13"/>
      <c r="I208" s="7"/>
      <c r="J208" s="13"/>
      <c r="K208" s="13" t="str">
        <f t="shared" si="15"/>
        <v/>
      </c>
      <c r="L208" s="7"/>
      <c r="M208" s="13"/>
      <c r="N208" s="7"/>
      <c r="O208" s="13"/>
      <c r="P208" s="13"/>
      <c r="Q208" s="7"/>
      <c r="R208" s="7"/>
      <c r="S208" s="7"/>
      <c r="T208" s="7" t="str">
        <f t="shared" ca="1" si="16"/>
        <v/>
      </c>
      <c r="U208" s="7" t="str">
        <f t="shared" ca="1" si="17"/>
        <v/>
      </c>
      <c r="V208" s="7" t="str">
        <f t="shared" ca="1" si="18"/>
        <v/>
      </c>
      <c r="W208" s="7" t="str">
        <f>IF(A208="","",IF(COUNTIFS(CONSULTAS!$C$2:$C$2000,A208,CONSULTAS!$E$2:$E$2000,"GR",CONSULTAS!$S$2:$S$2000,"Sim")&gt;0,"Sim","Não"))</f>
        <v/>
      </c>
      <c r="X208" s="7" t="str">
        <f>IF(A208="","",IF(COUNTIFS(CONSULTAS!$C$2:$C$2000,A208,CONSULTAS!$E$2:$E$2000,"Seguradora",CONSULTAS!$S$2:$S$2000,"Sim")&gt;0,"Sim","Não"))</f>
        <v/>
      </c>
      <c r="Y208" s="7" t="str">
        <f ca="1">IF(A208="","",COUNTIFS(FOLLOWUP!$H$2:$H$2000,A208,FOLLOWUP!$AO$2:$AO$2000,"&gt;="&amp;(TODAY()-365)))</f>
        <v/>
      </c>
      <c r="Z208" s="7" t="str">
        <f ca="1">IF(A208="","",COUNTIFS(OCORRENCIAS!$D$2:$D$2000,A208,OCORRENCIAS!$E$2:$E$2000,"&gt;="&amp;(TODAY()-365)))</f>
        <v/>
      </c>
      <c r="AA208" s="7" t="str">
        <f t="shared" si="19"/>
        <v/>
      </c>
      <c r="AB208" s="7"/>
      <c r="AC208" s="12"/>
      <c r="AD208" s="7"/>
    </row>
    <row r="209" spans="1:30" x14ac:dyDescent="0.25">
      <c r="A209" s="7"/>
      <c r="B209" s="7"/>
      <c r="C209" s="7"/>
      <c r="D209" s="7"/>
      <c r="E209" s="7"/>
      <c r="F209" s="7"/>
      <c r="G209" s="7"/>
      <c r="H209" s="13"/>
      <c r="I209" s="7"/>
      <c r="J209" s="13"/>
      <c r="K209" s="13" t="str">
        <f t="shared" si="15"/>
        <v/>
      </c>
      <c r="L209" s="7"/>
      <c r="M209" s="13"/>
      <c r="N209" s="7"/>
      <c r="O209" s="13"/>
      <c r="P209" s="13"/>
      <c r="Q209" s="7"/>
      <c r="R209" s="7"/>
      <c r="S209" s="7"/>
      <c r="T209" s="7" t="str">
        <f t="shared" ca="1" si="16"/>
        <v/>
      </c>
      <c r="U209" s="7" t="str">
        <f t="shared" ca="1" si="17"/>
        <v/>
      </c>
      <c r="V209" s="7" t="str">
        <f t="shared" ca="1" si="18"/>
        <v/>
      </c>
      <c r="W209" s="7" t="str">
        <f>IF(A209="","",IF(COUNTIFS(CONSULTAS!$C$2:$C$2000,A209,CONSULTAS!$E$2:$E$2000,"GR",CONSULTAS!$S$2:$S$2000,"Sim")&gt;0,"Sim","Não"))</f>
        <v/>
      </c>
      <c r="X209" s="7" t="str">
        <f>IF(A209="","",IF(COUNTIFS(CONSULTAS!$C$2:$C$2000,A209,CONSULTAS!$E$2:$E$2000,"Seguradora",CONSULTAS!$S$2:$S$2000,"Sim")&gt;0,"Sim","Não"))</f>
        <v/>
      </c>
      <c r="Y209" s="7" t="str">
        <f ca="1">IF(A209="","",COUNTIFS(FOLLOWUP!$H$2:$H$2000,A209,FOLLOWUP!$AO$2:$AO$2000,"&gt;="&amp;(TODAY()-365)))</f>
        <v/>
      </c>
      <c r="Z209" s="7" t="str">
        <f ca="1">IF(A209="","",COUNTIFS(OCORRENCIAS!$D$2:$D$2000,A209,OCORRENCIAS!$E$2:$E$2000,"&gt;="&amp;(TODAY()-365)))</f>
        <v/>
      </c>
      <c r="AA209" s="7" t="str">
        <f t="shared" si="19"/>
        <v/>
      </c>
      <c r="AB209" s="7"/>
      <c r="AC209" s="12"/>
      <c r="AD209" s="7"/>
    </row>
    <row r="210" spans="1:30" x14ac:dyDescent="0.25">
      <c r="A210" s="7"/>
      <c r="B210" s="7"/>
      <c r="C210" s="7"/>
      <c r="D210" s="7"/>
      <c r="E210" s="7"/>
      <c r="F210" s="7"/>
      <c r="G210" s="7"/>
      <c r="H210" s="13"/>
      <c r="I210" s="7"/>
      <c r="J210" s="13"/>
      <c r="K210" s="13" t="str">
        <f t="shared" si="15"/>
        <v/>
      </c>
      <c r="L210" s="7"/>
      <c r="M210" s="13"/>
      <c r="N210" s="7"/>
      <c r="O210" s="13"/>
      <c r="P210" s="13"/>
      <c r="Q210" s="7"/>
      <c r="R210" s="7"/>
      <c r="S210" s="7"/>
      <c r="T210" s="7" t="str">
        <f t="shared" ca="1" si="16"/>
        <v/>
      </c>
      <c r="U210" s="7" t="str">
        <f t="shared" ca="1" si="17"/>
        <v/>
      </c>
      <c r="V210" s="7" t="str">
        <f t="shared" ca="1" si="18"/>
        <v/>
      </c>
      <c r="W210" s="7" t="str">
        <f>IF(A210="","",IF(COUNTIFS(CONSULTAS!$C$2:$C$2000,A210,CONSULTAS!$E$2:$E$2000,"GR",CONSULTAS!$S$2:$S$2000,"Sim")&gt;0,"Sim","Não"))</f>
        <v/>
      </c>
      <c r="X210" s="7" t="str">
        <f>IF(A210="","",IF(COUNTIFS(CONSULTAS!$C$2:$C$2000,A210,CONSULTAS!$E$2:$E$2000,"Seguradora",CONSULTAS!$S$2:$S$2000,"Sim")&gt;0,"Sim","Não"))</f>
        <v/>
      </c>
      <c r="Y210" s="7" t="str">
        <f ca="1">IF(A210="","",COUNTIFS(FOLLOWUP!$H$2:$H$2000,A210,FOLLOWUP!$AO$2:$AO$2000,"&gt;="&amp;(TODAY()-365)))</f>
        <v/>
      </c>
      <c r="Z210" s="7" t="str">
        <f ca="1">IF(A210="","",COUNTIFS(OCORRENCIAS!$D$2:$D$2000,A210,OCORRENCIAS!$E$2:$E$2000,"&gt;="&amp;(TODAY()-365)))</f>
        <v/>
      </c>
      <c r="AA210" s="7" t="str">
        <f t="shared" si="19"/>
        <v/>
      </c>
      <c r="AB210" s="7"/>
      <c r="AC210" s="12"/>
      <c r="AD210" s="7"/>
    </row>
    <row r="211" spans="1:30" x14ac:dyDescent="0.25">
      <c r="A211" s="7"/>
      <c r="B211" s="7"/>
      <c r="C211" s="7"/>
      <c r="D211" s="7"/>
      <c r="E211" s="7"/>
      <c r="F211" s="7"/>
      <c r="G211" s="7"/>
      <c r="H211" s="13"/>
      <c r="I211" s="7"/>
      <c r="J211" s="13"/>
      <c r="K211" s="13" t="str">
        <f t="shared" si="15"/>
        <v/>
      </c>
      <c r="L211" s="7"/>
      <c r="M211" s="13"/>
      <c r="N211" s="7"/>
      <c r="O211" s="13"/>
      <c r="P211" s="13"/>
      <c r="Q211" s="7"/>
      <c r="R211" s="7"/>
      <c r="S211" s="7"/>
      <c r="T211" s="7" t="str">
        <f t="shared" ca="1" si="16"/>
        <v/>
      </c>
      <c r="U211" s="7" t="str">
        <f t="shared" ca="1" si="17"/>
        <v/>
      </c>
      <c r="V211" s="7" t="str">
        <f t="shared" ca="1" si="18"/>
        <v/>
      </c>
      <c r="W211" s="7" t="str">
        <f>IF(A211="","",IF(COUNTIFS(CONSULTAS!$C$2:$C$2000,A211,CONSULTAS!$E$2:$E$2000,"GR",CONSULTAS!$S$2:$S$2000,"Sim")&gt;0,"Sim","Não"))</f>
        <v/>
      </c>
      <c r="X211" s="7" t="str">
        <f>IF(A211="","",IF(COUNTIFS(CONSULTAS!$C$2:$C$2000,A211,CONSULTAS!$E$2:$E$2000,"Seguradora",CONSULTAS!$S$2:$S$2000,"Sim")&gt;0,"Sim","Não"))</f>
        <v/>
      </c>
      <c r="Y211" s="7" t="str">
        <f ca="1">IF(A211="","",COUNTIFS(FOLLOWUP!$H$2:$H$2000,A211,FOLLOWUP!$AO$2:$AO$2000,"&gt;="&amp;(TODAY()-365)))</f>
        <v/>
      </c>
      <c r="Z211" s="7" t="str">
        <f ca="1">IF(A211="","",COUNTIFS(OCORRENCIAS!$D$2:$D$2000,A211,OCORRENCIAS!$E$2:$E$2000,"&gt;="&amp;(TODAY()-365)))</f>
        <v/>
      </c>
      <c r="AA211" s="7" t="str">
        <f t="shared" si="19"/>
        <v/>
      </c>
      <c r="AB211" s="7"/>
      <c r="AC211" s="12"/>
      <c r="AD211" s="7"/>
    </row>
    <row r="212" spans="1:30" x14ac:dyDescent="0.25">
      <c r="A212" s="7"/>
      <c r="B212" s="7"/>
      <c r="C212" s="7"/>
      <c r="D212" s="7"/>
      <c r="E212" s="7"/>
      <c r="F212" s="7"/>
      <c r="G212" s="7"/>
      <c r="H212" s="13"/>
      <c r="I212" s="7"/>
      <c r="J212" s="13"/>
      <c r="K212" s="13" t="str">
        <f t="shared" si="15"/>
        <v/>
      </c>
      <c r="L212" s="7"/>
      <c r="M212" s="13"/>
      <c r="N212" s="7"/>
      <c r="O212" s="13"/>
      <c r="P212" s="13"/>
      <c r="Q212" s="7"/>
      <c r="R212" s="7"/>
      <c r="S212" s="7"/>
      <c r="T212" s="7" t="str">
        <f t="shared" ca="1" si="16"/>
        <v/>
      </c>
      <c r="U212" s="7" t="str">
        <f t="shared" ca="1" si="17"/>
        <v/>
      </c>
      <c r="V212" s="7" t="str">
        <f t="shared" ca="1" si="18"/>
        <v/>
      </c>
      <c r="W212" s="7" t="str">
        <f>IF(A212="","",IF(COUNTIFS(CONSULTAS!$C$2:$C$2000,A212,CONSULTAS!$E$2:$E$2000,"GR",CONSULTAS!$S$2:$S$2000,"Sim")&gt;0,"Sim","Não"))</f>
        <v/>
      </c>
      <c r="X212" s="7" t="str">
        <f>IF(A212="","",IF(COUNTIFS(CONSULTAS!$C$2:$C$2000,A212,CONSULTAS!$E$2:$E$2000,"Seguradora",CONSULTAS!$S$2:$S$2000,"Sim")&gt;0,"Sim","Não"))</f>
        <v/>
      </c>
      <c r="Y212" s="7" t="str">
        <f ca="1">IF(A212="","",COUNTIFS(FOLLOWUP!$H$2:$H$2000,A212,FOLLOWUP!$AO$2:$AO$2000,"&gt;="&amp;(TODAY()-365)))</f>
        <v/>
      </c>
      <c r="Z212" s="7" t="str">
        <f ca="1">IF(A212="","",COUNTIFS(OCORRENCIAS!$D$2:$D$2000,A212,OCORRENCIAS!$E$2:$E$2000,"&gt;="&amp;(TODAY()-365)))</f>
        <v/>
      </c>
      <c r="AA212" s="7" t="str">
        <f t="shared" si="19"/>
        <v/>
      </c>
      <c r="AB212" s="7"/>
      <c r="AC212" s="12"/>
      <c r="AD212" s="7"/>
    </row>
    <row r="213" spans="1:30" x14ac:dyDescent="0.25">
      <c r="A213" s="7"/>
      <c r="B213" s="7"/>
      <c r="C213" s="7"/>
      <c r="D213" s="7"/>
      <c r="E213" s="7"/>
      <c r="F213" s="7"/>
      <c r="G213" s="7"/>
      <c r="H213" s="13"/>
      <c r="I213" s="7"/>
      <c r="J213" s="13"/>
      <c r="K213" s="13" t="str">
        <f t="shared" si="15"/>
        <v/>
      </c>
      <c r="L213" s="7"/>
      <c r="M213" s="13"/>
      <c r="N213" s="7"/>
      <c r="O213" s="13"/>
      <c r="P213" s="13"/>
      <c r="Q213" s="7"/>
      <c r="R213" s="7"/>
      <c r="S213" s="7"/>
      <c r="T213" s="7" t="str">
        <f t="shared" ca="1" si="16"/>
        <v/>
      </c>
      <c r="U213" s="7" t="str">
        <f t="shared" ca="1" si="17"/>
        <v/>
      </c>
      <c r="V213" s="7" t="str">
        <f t="shared" ca="1" si="18"/>
        <v/>
      </c>
      <c r="W213" s="7" t="str">
        <f>IF(A213="","",IF(COUNTIFS(CONSULTAS!$C$2:$C$2000,A213,CONSULTAS!$E$2:$E$2000,"GR",CONSULTAS!$S$2:$S$2000,"Sim")&gt;0,"Sim","Não"))</f>
        <v/>
      </c>
      <c r="X213" s="7" t="str">
        <f>IF(A213="","",IF(COUNTIFS(CONSULTAS!$C$2:$C$2000,A213,CONSULTAS!$E$2:$E$2000,"Seguradora",CONSULTAS!$S$2:$S$2000,"Sim")&gt;0,"Sim","Não"))</f>
        <v/>
      </c>
      <c r="Y213" s="7" t="str">
        <f ca="1">IF(A213="","",COUNTIFS(FOLLOWUP!$H$2:$H$2000,A213,FOLLOWUP!$AO$2:$AO$2000,"&gt;="&amp;(TODAY()-365)))</f>
        <v/>
      </c>
      <c r="Z213" s="7" t="str">
        <f ca="1">IF(A213="","",COUNTIFS(OCORRENCIAS!$D$2:$D$2000,A213,OCORRENCIAS!$E$2:$E$2000,"&gt;="&amp;(TODAY()-365)))</f>
        <v/>
      </c>
      <c r="AA213" s="7" t="str">
        <f t="shared" si="19"/>
        <v/>
      </c>
      <c r="AB213" s="7"/>
      <c r="AC213" s="12"/>
      <c r="AD213" s="7"/>
    </row>
    <row r="214" spans="1:30" x14ac:dyDescent="0.25">
      <c r="A214" s="7"/>
      <c r="B214" s="7"/>
      <c r="C214" s="7"/>
      <c r="D214" s="7"/>
      <c r="E214" s="7"/>
      <c r="F214" s="7"/>
      <c r="G214" s="7"/>
      <c r="H214" s="13"/>
      <c r="I214" s="7"/>
      <c r="J214" s="13"/>
      <c r="K214" s="13" t="str">
        <f t="shared" si="15"/>
        <v/>
      </c>
      <c r="L214" s="7"/>
      <c r="M214" s="13"/>
      <c r="N214" s="7"/>
      <c r="O214" s="13"/>
      <c r="P214" s="13"/>
      <c r="Q214" s="7"/>
      <c r="R214" s="7"/>
      <c r="S214" s="7"/>
      <c r="T214" s="7" t="str">
        <f t="shared" ca="1" si="16"/>
        <v/>
      </c>
      <c r="U214" s="7" t="str">
        <f t="shared" ca="1" si="17"/>
        <v/>
      </c>
      <c r="V214" s="7" t="str">
        <f t="shared" ca="1" si="18"/>
        <v/>
      </c>
      <c r="W214" s="7" t="str">
        <f>IF(A214="","",IF(COUNTIFS(CONSULTAS!$C$2:$C$2000,A214,CONSULTAS!$E$2:$E$2000,"GR",CONSULTAS!$S$2:$S$2000,"Sim")&gt;0,"Sim","Não"))</f>
        <v/>
      </c>
      <c r="X214" s="7" t="str">
        <f>IF(A214="","",IF(COUNTIFS(CONSULTAS!$C$2:$C$2000,A214,CONSULTAS!$E$2:$E$2000,"Seguradora",CONSULTAS!$S$2:$S$2000,"Sim")&gt;0,"Sim","Não"))</f>
        <v/>
      </c>
      <c r="Y214" s="7" t="str">
        <f ca="1">IF(A214="","",COUNTIFS(FOLLOWUP!$H$2:$H$2000,A214,FOLLOWUP!$AO$2:$AO$2000,"&gt;="&amp;(TODAY()-365)))</f>
        <v/>
      </c>
      <c r="Z214" s="7" t="str">
        <f ca="1">IF(A214="","",COUNTIFS(OCORRENCIAS!$D$2:$D$2000,A214,OCORRENCIAS!$E$2:$E$2000,"&gt;="&amp;(TODAY()-365)))</f>
        <v/>
      </c>
      <c r="AA214" s="7" t="str">
        <f t="shared" si="19"/>
        <v/>
      </c>
      <c r="AB214" s="7"/>
      <c r="AC214" s="12"/>
      <c r="AD214" s="7"/>
    </row>
    <row r="215" spans="1:30" x14ac:dyDescent="0.25">
      <c r="A215" s="7"/>
      <c r="B215" s="7"/>
      <c r="C215" s="7"/>
      <c r="D215" s="7"/>
      <c r="E215" s="7"/>
      <c r="F215" s="7"/>
      <c r="G215" s="7"/>
      <c r="H215" s="13"/>
      <c r="I215" s="7"/>
      <c r="J215" s="13"/>
      <c r="K215" s="13" t="str">
        <f t="shared" si="15"/>
        <v/>
      </c>
      <c r="L215" s="7"/>
      <c r="M215" s="13"/>
      <c r="N215" s="7"/>
      <c r="O215" s="13"/>
      <c r="P215" s="13"/>
      <c r="Q215" s="7"/>
      <c r="R215" s="7"/>
      <c r="S215" s="7"/>
      <c r="T215" s="7" t="str">
        <f t="shared" ca="1" si="16"/>
        <v/>
      </c>
      <c r="U215" s="7" t="str">
        <f t="shared" ca="1" si="17"/>
        <v/>
      </c>
      <c r="V215" s="7" t="str">
        <f t="shared" ca="1" si="18"/>
        <v/>
      </c>
      <c r="W215" s="7" t="str">
        <f>IF(A215="","",IF(COUNTIFS(CONSULTAS!$C$2:$C$2000,A215,CONSULTAS!$E$2:$E$2000,"GR",CONSULTAS!$S$2:$S$2000,"Sim")&gt;0,"Sim","Não"))</f>
        <v/>
      </c>
      <c r="X215" s="7" t="str">
        <f>IF(A215="","",IF(COUNTIFS(CONSULTAS!$C$2:$C$2000,A215,CONSULTAS!$E$2:$E$2000,"Seguradora",CONSULTAS!$S$2:$S$2000,"Sim")&gt;0,"Sim","Não"))</f>
        <v/>
      </c>
      <c r="Y215" s="7" t="str">
        <f ca="1">IF(A215="","",COUNTIFS(FOLLOWUP!$H$2:$H$2000,A215,FOLLOWUP!$AO$2:$AO$2000,"&gt;="&amp;(TODAY()-365)))</f>
        <v/>
      </c>
      <c r="Z215" s="7" t="str">
        <f ca="1">IF(A215="","",COUNTIFS(OCORRENCIAS!$D$2:$D$2000,A215,OCORRENCIAS!$E$2:$E$2000,"&gt;="&amp;(TODAY()-365)))</f>
        <v/>
      </c>
      <c r="AA215" s="7" t="str">
        <f t="shared" si="19"/>
        <v/>
      </c>
      <c r="AB215" s="7"/>
      <c r="AC215" s="12"/>
      <c r="AD215" s="7"/>
    </row>
    <row r="216" spans="1:30" x14ac:dyDescent="0.25">
      <c r="A216" s="7"/>
      <c r="B216" s="7"/>
      <c r="C216" s="7"/>
      <c r="D216" s="7"/>
      <c r="E216" s="7"/>
      <c r="F216" s="7"/>
      <c r="G216" s="7"/>
      <c r="H216" s="13"/>
      <c r="I216" s="7"/>
      <c r="J216" s="13"/>
      <c r="K216" s="13" t="str">
        <f t="shared" si="15"/>
        <v/>
      </c>
      <c r="L216" s="7"/>
      <c r="M216" s="13"/>
      <c r="N216" s="7"/>
      <c r="O216" s="13"/>
      <c r="P216" s="13"/>
      <c r="Q216" s="7"/>
      <c r="R216" s="7"/>
      <c r="S216" s="7"/>
      <c r="T216" s="7" t="str">
        <f t="shared" ca="1" si="16"/>
        <v/>
      </c>
      <c r="U216" s="7" t="str">
        <f t="shared" ca="1" si="17"/>
        <v/>
      </c>
      <c r="V216" s="7" t="str">
        <f t="shared" ca="1" si="18"/>
        <v/>
      </c>
      <c r="W216" s="7" t="str">
        <f>IF(A216="","",IF(COUNTIFS(CONSULTAS!$C$2:$C$2000,A216,CONSULTAS!$E$2:$E$2000,"GR",CONSULTAS!$S$2:$S$2000,"Sim")&gt;0,"Sim","Não"))</f>
        <v/>
      </c>
      <c r="X216" s="7" t="str">
        <f>IF(A216="","",IF(COUNTIFS(CONSULTAS!$C$2:$C$2000,A216,CONSULTAS!$E$2:$E$2000,"Seguradora",CONSULTAS!$S$2:$S$2000,"Sim")&gt;0,"Sim","Não"))</f>
        <v/>
      </c>
      <c r="Y216" s="7" t="str">
        <f ca="1">IF(A216="","",COUNTIFS(FOLLOWUP!$H$2:$H$2000,A216,FOLLOWUP!$AO$2:$AO$2000,"&gt;="&amp;(TODAY()-365)))</f>
        <v/>
      </c>
      <c r="Z216" s="7" t="str">
        <f ca="1">IF(A216="","",COUNTIFS(OCORRENCIAS!$D$2:$D$2000,A216,OCORRENCIAS!$E$2:$E$2000,"&gt;="&amp;(TODAY()-365)))</f>
        <v/>
      </c>
      <c r="AA216" s="7" t="str">
        <f t="shared" si="19"/>
        <v/>
      </c>
      <c r="AB216" s="7"/>
      <c r="AC216" s="12"/>
      <c r="AD216" s="7"/>
    </row>
    <row r="217" spans="1:30" x14ac:dyDescent="0.25">
      <c r="A217" s="7"/>
      <c r="B217" s="7"/>
      <c r="C217" s="7"/>
      <c r="D217" s="7"/>
      <c r="E217" s="7"/>
      <c r="F217" s="7"/>
      <c r="G217" s="7"/>
      <c r="H217" s="13"/>
      <c r="I217" s="7"/>
      <c r="J217" s="13"/>
      <c r="K217" s="13" t="str">
        <f t="shared" si="15"/>
        <v/>
      </c>
      <c r="L217" s="7"/>
      <c r="M217" s="13"/>
      <c r="N217" s="7"/>
      <c r="O217" s="13"/>
      <c r="P217" s="13"/>
      <c r="Q217" s="7"/>
      <c r="R217" s="7"/>
      <c r="S217" s="7"/>
      <c r="T217" s="7" t="str">
        <f t="shared" ca="1" si="16"/>
        <v/>
      </c>
      <c r="U217" s="7" t="str">
        <f t="shared" ca="1" si="17"/>
        <v/>
      </c>
      <c r="V217" s="7" t="str">
        <f t="shared" ca="1" si="18"/>
        <v/>
      </c>
      <c r="W217" s="7" t="str">
        <f>IF(A217="","",IF(COUNTIFS(CONSULTAS!$C$2:$C$2000,A217,CONSULTAS!$E$2:$E$2000,"GR",CONSULTAS!$S$2:$S$2000,"Sim")&gt;0,"Sim","Não"))</f>
        <v/>
      </c>
      <c r="X217" s="7" t="str">
        <f>IF(A217="","",IF(COUNTIFS(CONSULTAS!$C$2:$C$2000,A217,CONSULTAS!$E$2:$E$2000,"Seguradora",CONSULTAS!$S$2:$S$2000,"Sim")&gt;0,"Sim","Não"))</f>
        <v/>
      </c>
      <c r="Y217" s="7" t="str">
        <f ca="1">IF(A217="","",COUNTIFS(FOLLOWUP!$H$2:$H$2000,A217,FOLLOWUP!$AO$2:$AO$2000,"&gt;="&amp;(TODAY()-365)))</f>
        <v/>
      </c>
      <c r="Z217" s="7" t="str">
        <f ca="1">IF(A217="","",COUNTIFS(OCORRENCIAS!$D$2:$D$2000,A217,OCORRENCIAS!$E$2:$E$2000,"&gt;="&amp;(TODAY()-365)))</f>
        <v/>
      </c>
      <c r="AA217" s="7" t="str">
        <f t="shared" si="19"/>
        <v/>
      </c>
      <c r="AB217" s="7"/>
      <c r="AC217" s="12"/>
      <c r="AD217" s="7"/>
    </row>
    <row r="218" spans="1:30" x14ac:dyDescent="0.25">
      <c r="A218" s="7"/>
      <c r="B218" s="7"/>
      <c r="C218" s="7"/>
      <c r="D218" s="7"/>
      <c r="E218" s="7"/>
      <c r="F218" s="7"/>
      <c r="G218" s="7"/>
      <c r="H218" s="13"/>
      <c r="I218" s="7"/>
      <c r="J218" s="13"/>
      <c r="K218" s="13" t="str">
        <f t="shared" si="15"/>
        <v/>
      </c>
      <c r="L218" s="7"/>
      <c r="M218" s="13"/>
      <c r="N218" s="7"/>
      <c r="O218" s="13"/>
      <c r="P218" s="13"/>
      <c r="Q218" s="7"/>
      <c r="R218" s="7"/>
      <c r="S218" s="7"/>
      <c r="T218" s="7" t="str">
        <f t="shared" ca="1" si="16"/>
        <v/>
      </c>
      <c r="U218" s="7" t="str">
        <f t="shared" ca="1" si="17"/>
        <v/>
      </c>
      <c r="V218" s="7" t="str">
        <f t="shared" ca="1" si="18"/>
        <v/>
      </c>
      <c r="W218" s="7" t="str">
        <f>IF(A218="","",IF(COUNTIFS(CONSULTAS!$C$2:$C$2000,A218,CONSULTAS!$E$2:$E$2000,"GR",CONSULTAS!$S$2:$S$2000,"Sim")&gt;0,"Sim","Não"))</f>
        <v/>
      </c>
      <c r="X218" s="7" t="str">
        <f>IF(A218="","",IF(COUNTIFS(CONSULTAS!$C$2:$C$2000,A218,CONSULTAS!$E$2:$E$2000,"Seguradora",CONSULTAS!$S$2:$S$2000,"Sim")&gt;0,"Sim","Não"))</f>
        <v/>
      </c>
      <c r="Y218" s="7" t="str">
        <f ca="1">IF(A218="","",COUNTIFS(FOLLOWUP!$H$2:$H$2000,A218,FOLLOWUP!$AO$2:$AO$2000,"&gt;="&amp;(TODAY()-365)))</f>
        <v/>
      </c>
      <c r="Z218" s="7" t="str">
        <f ca="1">IF(A218="","",COUNTIFS(OCORRENCIAS!$D$2:$D$2000,A218,OCORRENCIAS!$E$2:$E$2000,"&gt;="&amp;(TODAY()-365)))</f>
        <v/>
      </c>
      <c r="AA218" s="7" t="str">
        <f t="shared" si="19"/>
        <v/>
      </c>
      <c r="AB218" s="7"/>
      <c r="AC218" s="12"/>
      <c r="AD218" s="7"/>
    </row>
    <row r="219" spans="1:30" x14ac:dyDescent="0.25">
      <c r="A219" s="7"/>
      <c r="B219" s="7"/>
      <c r="C219" s="7"/>
      <c r="D219" s="7"/>
      <c r="E219" s="7"/>
      <c r="F219" s="7"/>
      <c r="G219" s="7"/>
      <c r="H219" s="13"/>
      <c r="I219" s="7"/>
      <c r="J219" s="13"/>
      <c r="K219" s="13" t="str">
        <f t="shared" si="15"/>
        <v/>
      </c>
      <c r="L219" s="7"/>
      <c r="M219" s="13"/>
      <c r="N219" s="7"/>
      <c r="O219" s="13"/>
      <c r="P219" s="13"/>
      <c r="Q219" s="7"/>
      <c r="R219" s="7"/>
      <c r="S219" s="7"/>
      <c r="T219" s="7" t="str">
        <f t="shared" ca="1" si="16"/>
        <v/>
      </c>
      <c r="U219" s="7" t="str">
        <f t="shared" ca="1" si="17"/>
        <v/>
      </c>
      <c r="V219" s="7" t="str">
        <f t="shared" ca="1" si="18"/>
        <v/>
      </c>
      <c r="W219" s="7" t="str">
        <f>IF(A219="","",IF(COUNTIFS(CONSULTAS!$C$2:$C$2000,A219,CONSULTAS!$E$2:$E$2000,"GR",CONSULTAS!$S$2:$S$2000,"Sim")&gt;0,"Sim","Não"))</f>
        <v/>
      </c>
      <c r="X219" s="7" t="str">
        <f>IF(A219="","",IF(COUNTIFS(CONSULTAS!$C$2:$C$2000,A219,CONSULTAS!$E$2:$E$2000,"Seguradora",CONSULTAS!$S$2:$S$2000,"Sim")&gt;0,"Sim","Não"))</f>
        <v/>
      </c>
      <c r="Y219" s="7" t="str">
        <f ca="1">IF(A219="","",COUNTIFS(FOLLOWUP!$H$2:$H$2000,A219,FOLLOWUP!$AO$2:$AO$2000,"&gt;="&amp;(TODAY()-365)))</f>
        <v/>
      </c>
      <c r="Z219" s="7" t="str">
        <f ca="1">IF(A219="","",COUNTIFS(OCORRENCIAS!$D$2:$D$2000,A219,OCORRENCIAS!$E$2:$E$2000,"&gt;="&amp;(TODAY()-365)))</f>
        <v/>
      </c>
      <c r="AA219" s="7" t="str">
        <f t="shared" si="19"/>
        <v/>
      </c>
      <c r="AB219" s="7"/>
      <c r="AC219" s="12"/>
      <c r="AD219" s="7"/>
    </row>
    <row r="220" spans="1:30" x14ac:dyDescent="0.25">
      <c r="A220" s="7"/>
      <c r="B220" s="7"/>
      <c r="C220" s="7"/>
      <c r="D220" s="7"/>
      <c r="E220" s="7"/>
      <c r="F220" s="7"/>
      <c r="G220" s="7"/>
      <c r="H220" s="13"/>
      <c r="I220" s="7"/>
      <c r="J220" s="13"/>
      <c r="K220" s="13" t="str">
        <f t="shared" si="15"/>
        <v/>
      </c>
      <c r="L220" s="7"/>
      <c r="M220" s="13"/>
      <c r="N220" s="7"/>
      <c r="O220" s="13"/>
      <c r="P220" s="13"/>
      <c r="Q220" s="7"/>
      <c r="R220" s="7"/>
      <c r="S220" s="7"/>
      <c r="T220" s="7" t="str">
        <f t="shared" ca="1" si="16"/>
        <v/>
      </c>
      <c r="U220" s="7" t="str">
        <f t="shared" ca="1" si="17"/>
        <v/>
      </c>
      <c r="V220" s="7" t="str">
        <f t="shared" ca="1" si="18"/>
        <v/>
      </c>
      <c r="W220" s="7" t="str">
        <f>IF(A220="","",IF(COUNTIFS(CONSULTAS!$C$2:$C$2000,A220,CONSULTAS!$E$2:$E$2000,"GR",CONSULTAS!$S$2:$S$2000,"Sim")&gt;0,"Sim","Não"))</f>
        <v/>
      </c>
      <c r="X220" s="7" t="str">
        <f>IF(A220="","",IF(COUNTIFS(CONSULTAS!$C$2:$C$2000,A220,CONSULTAS!$E$2:$E$2000,"Seguradora",CONSULTAS!$S$2:$S$2000,"Sim")&gt;0,"Sim","Não"))</f>
        <v/>
      </c>
      <c r="Y220" s="7" t="str">
        <f ca="1">IF(A220="","",COUNTIFS(FOLLOWUP!$H$2:$H$2000,A220,FOLLOWUP!$AO$2:$AO$2000,"&gt;="&amp;(TODAY()-365)))</f>
        <v/>
      </c>
      <c r="Z220" s="7" t="str">
        <f ca="1">IF(A220="","",COUNTIFS(OCORRENCIAS!$D$2:$D$2000,A220,OCORRENCIAS!$E$2:$E$2000,"&gt;="&amp;(TODAY()-365)))</f>
        <v/>
      </c>
      <c r="AA220" s="7" t="str">
        <f t="shared" si="19"/>
        <v/>
      </c>
      <c r="AB220" s="7"/>
      <c r="AC220" s="12"/>
      <c r="AD220" s="7"/>
    </row>
    <row r="221" spans="1:30" x14ac:dyDescent="0.25">
      <c r="A221" s="7"/>
      <c r="B221" s="7"/>
      <c r="C221" s="7"/>
      <c r="D221" s="7"/>
      <c r="E221" s="7"/>
      <c r="F221" s="7"/>
      <c r="G221" s="7"/>
      <c r="H221" s="13"/>
      <c r="I221" s="7"/>
      <c r="J221" s="13"/>
      <c r="K221" s="13" t="str">
        <f t="shared" si="15"/>
        <v/>
      </c>
      <c r="L221" s="7"/>
      <c r="M221" s="13"/>
      <c r="N221" s="7"/>
      <c r="O221" s="13"/>
      <c r="P221" s="13"/>
      <c r="Q221" s="7"/>
      <c r="R221" s="7"/>
      <c r="S221" s="7"/>
      <c r="T221" s="7" t="str">
        <f t="shared" ca="1" si="16"/>
        <v/>
      </c>
      <c r="U221" s="7" t="str">
        <f t="shared" ca="1" si="17"/>
        <v/>
      </c>
      <c r="V221" s="7" t="str">
        <f t="shared" ca="1" si="18"/>
        <v/>
      </c>
      <c r="W221" s="7" t="str">
        <f>IF(A221="","",IF(COUNTIFS(CONSULTAS!$C$2:$C$2000,A221,CONSULTAS!$E$2:$E$2000,"GR",CONSULTAS!$S$2:$S$2000,"Sim")&gt;0,"Sim","Não"))</f>
        <v/>
      </c>
      <c r="X221" s="7" t="str">
        <f>IF(A221="","",IF(COUNTIFS(CONSULTAS!$C$2:$C$2000,A221,CONSULTAS!$E$2:$E$2000,"Seguradora",CONSULTAS!$S$2:$S$2000,"Sim")&gt;0,"Sim","Não"))</f>
        <v/>
      </c>
      <c r="Y221" s="7" t="str">
        <f ca="1">IF(A221="","",COUNTIFS(FOLLOWUP!$H$2:$H$2000,A221,FOLLOWUP!$AO$2:$AO$2000,"&gt;="&amp;(TODAY()-365)))</f>
        <v/>
      </c>
      <c r="Z221" s="7" t="str">
        <f ca="1">IF(A221="","",COUNTIFS(OCORRENCIAS!$D$2:$D$2000,A221,OCORRENCIAS!$E$2:$E$2000,"&gt;="&amp;(TODAY()-365)))</f>
        <v/>
      </c>
      <c r="AA221" s="7" t="str">
        <f t="shared" si="19"/>
        <v/>
      </c>
      <c r="AB221" s="7"/>
      <c r="AC221" s="12"/>
      <c r="AD221" s="7"/>
    </row>
    <row r="222" spans="1:30" x14ac:dyDescent="0.25">
      <c r="A222" s="7"/>
      <c r="B222" s="7"/>
      <c r="C222" s="7"/>
      <c r="D222" s="7"/>
      <c r="E222" s="7"/>
      <c r="F222" s="7"/>
      <c r="G222" s="7"/>
      <c r="H222" s="13"/>
      <c r="I222" s="7"/>
      <c r="J222" s="13"/>
      <c r="K222" s="13" t="str">
        <f t="shared" si="15"/>
        <v/>
      </c>
      <c r="L222" s="7"/>
      <c r="M222" s="13"/>
      <c r="N222" s="7"/>
      <c r="O222" s="13"/>
      <c r="P222" s="13"/>
      <c r="Q222" s="7"/>
      <c r="R222" s="7"/>
      <c r="S222" s="7"/>
      <c r="T222" s="7" t="str">
        <f t="shared" ca="1" si="16"/>
        <v/>
      </c>
      <c r="U222" s="7" t="str">
        <f t="shared" ca="1" si="17"/>
        <v/>
      </c>
      <c r="V222" s="7" t="str">
        <f t="shared" ca="1" si="18"/>
        <v/>
      </c>
      <c r="W222" s="7" t="str">
        <f>IF(A222="","",IF(COUNTIFS(CONSULTAS!$C$2:$C$2000,A222,CONSULTAS!$E$2:$E$2000,"GR",CONSULTAS!$S$2:$S$2000,"Sim")&gt;0,"Sim","Não"))</f>
        <v/>
      </c>
      <c r="X222" s="7" t="str">
        <f>IF(A222="","",IF(COUNTIFS(CONSULTAS!$C$2:$C$2000,A222,CONSULTAS!$E$2:$E$2000,"Seguradora",CONSULTAS!$S$2:$S$2000,"Sim")&gt;0,"Sim","Não"))</f>
        <v/>
      </c>
      <c r="Y222" s="7" t="str">
        <f ca="1">IF(A222="","",COUNTIFS(FOLLOWUP!$H$2:$H$2000,A222,FOLLOWUP!$AO$2:$AO$2000,"&gt;="&amp;(TODAY()-365)))</f>
        <v/>
      </c>
      <c r="Z222" s="7" t="str">
        <f ca="1">IF(A222="","",COUNTIFS(OCORRENCIAS!$D$2:$D$2000,A222,OCORRENCIAS!$E$2:$E$2000,"&gt;="&amp;(TODAY()-365)))</f>
        <v/>
      </c>
      <c r="AA222" s="7" t="str">
        <f t="shared" si="19"/>
        <v/>
      </c>
      <c r="AB222" s="7"/>
      <c r="AC222" s="12"/>
      <c r="AD222" s="7"/>
    </row>
    <row r="223" spans="1:30" x14ac:dyDescent="0.25">
      <c r="A223" s="7"/>
      <c r="B223" s="7"/>
      <c r="C223" s="7"/>
      <c r="D223" s="7"/>
      <c r="E223" s="7"/>
      <c r="F223" s="7"/>
      <c r="G223" s="7"/>
      <c r="H223" s="13"/>
      <c r="I223" s="7"/>
      <c r="J223" s="13"/>
      <c r="K223" s="13" t="str">
        <f t="shared" si="15"/>
        <v/>
      </c>
      <c r="L223" s="7"/>
      <c r="M223" s="13"/>
      <c r="N223" s="7"/>
      <c r="O223" s="13"/>
      <c r="P223" s="13"/>
      <c r="Q223" s="7"/>
      <c r="R223" s="7"/>
      <c r="S223" s="7"/>
      <c r="T223" s="7" t="str">
        <f t="shared" ca="1" si="16"/>
        <v/>
      </c>
      <c r="U223" s="7" t="str">
        <f t="shared" ca="1" si="17"/>
        <v/>
      </c>
      <c r="V223" s="7" t="str">
        <f t="shared" ca="1" si="18"/>
        <v/>
      </c>
      <c r="W223" s="7" t="str">
        <f>IF(A223="","",IF(COUNTIFS(CONSULTAS!$C$2:$C$2000,A223,CONSULTAS!$E$2:$E$2000,"GR",CONSULTAS!$S$2:$S$2000,"Sim")&gt;0,"Sim","Não"))</f>
        <v/>
      </c>
      <c r="X223" s="7" t="str">
        <f>IF(A223="","",IF(COUNTIFS(CONSULTAS!$C$2:$C$2000,A223,CONSULTAS!$E$2:$E$2000,"Seguradora",CONSULTAS!$S$2:$S$2000,"Sim")&gt;0,"Sim","Não"))</f>
        <v/>
      </c>
      <c r="Y223" s="7" t="str">
        <f ca="1">IF(A223="","",COUNTIFS(FOLLOWUP!$H$2:$H$2000,A223,FOLLOWUP!$AO$2:$AO$2000,"&gt;="&amp;(TODAY()-365)))</f>
        <v/>
      </c>
      <c r="Z223" s="7" t="str">
        <f ca="1">IF(A223="","",COUNTIFS(OCORRENCIAS!$D$2:$D$2000,A223,OCORRENCIAS!$E$2:$E$2000,"&gt;="&amp;(TODAY()-365)))</f>
        <v/>
      </c>
      <c r="AA223" s="7" t="str">
        <f t="shared" si="19"/>
        <v/>
      </c>
      <c r="AB223" s="7"/>
      <c r="AC223" s="12"/>
      <c r="AD223" s="7"/>
    </row>
    <row r="224" spans="1:30" x14ac:dyDescent="0.25">
      <c r="A224" s="7"/>
      <c r="B224" s="7"/>
      <c r="C224" s="7"/>
      <c r="D224" s="7"/>
      <c r="E224" s="7"/>
      <c r="F224" s="7"/>
      <c r="G224" s="7"/>
      <c r="H224" s="13"/>
      <c r="I224" s="7"/>
      <c r="J224" s="13"/>
      <c r="K224" s="13" t="str">
        <f t="shared" si="15"/>
        <v/>
      </c>
      <c r="L224" s="7"/>
      <c r="M224" s="13"/>
      <c r="N224" s="7"/>
      <c r="O224" s="13"/>
      <c r="P224" s="13"/>
      <c r="Q224" s="7"/>
      <c r="R224" s="7"/>
      <c r="S224" s="7"/>
      <c r="T224" s="7" t="str">
        <f t="shared" ca="1" si="16"/>
        <v/>
      </c>
      <c r="U224" s="7" t="str">
        <f t="shared" ca="1" si="17"/>
        <v/>
      </c>
      <c r="V224" s="7" t="str">
        <f t="shared" ca="1" si="18"/>
        <v/>
      </c>
      <c r="W224" s="7" t="str">
        <f>IF(A224="","",IF(COUNTIFS(CONSULTAS!$C$2:$C$2000,A224,CONSULTAS!$E$2:$E$2000,"GR",CONSULTAS!$S$2:$S$2000,"Sim")&gt;0,"Sim","Não"))</f>
        <v/>
      </c>
      <c r="X224" s="7" t="str">
        <f>IF(A224="","",IF(COUNTIFS(CONSULTAS!$C$2:$C$2000,A224,CONSULTAS!$E$2:$E$2000,"Seguradora",CONSULTAS!$S$2:$S$2000,"Sim")&gt;0,"Sim","Não"))</f>
        <v/>
      </c>
      <c r="Y224" s="7" t="str">
        <f ca="1">IF(A224="","",COUNTIFS(FOLLOWUP!$H$2:$H$2000,A224,FOLLOWUP!$AO$2:$AO$2000,"&gt;="&amp;(TODAY()-365)))</f>
        <v/>
      </c>
      <c r="Z224" s="7" t="str">
        <f ca="1">IF(A224="","",COUNTIFS(OCORRENCIAS!$D$2:$D$2000,A224,OCORRENCIAS!$E$2:$E$2000,"&gt;="&amp;(TODAY()-365)))</f>
        <v/>
      </c>
      <c r="AA224" s="7" t="str">
        <f t="shared" si="19"/>
        <v/>
      </c>
      <c r="AB224" s="7"/>
      <c r="AC224" s="12"/>
      <c r="AD224" s="7"/>
    </row>
    <row r="225" spans="1:30" x14ac:dyDescent="0.25">
      <c r="A225" s="7"/>
      <c r="B225" s="7"/>
      <c r="C225" s="7"/>
      <c r="D225" s="7"/>
      <c r="E225" s="7"/>
      <c r="F225" s="7"/>
      <c r="G225" s="7"/>
      <c r="H225" s="13"/>
      <c r="I225" s="7"/>
      <c r="J225" s="13"/>
      <c r="K225" s="13" t="str">
        <f t="shared" si="15"/>
        <v/>
      </c>
      <c r="L225" s="7"/>
      <c r="M225" s="13"/>
      <c r="N225" s="7"/>
      <c r="O225" s="13"/>
      <c r="P225" s="13"/>
      <c r="Q225" s="7"/>
      <c r="R225" s="7"/>
      <c r="S225" s="7"/>
      <c r="T225" s="7" t="str">
        <f t="shared" ca="1" si="16"/>
        <v/>
      </c>
      <c r="U225" s="7" t="str">
        <f t="shared" ca="1" si="17"/>
        <v/>
      </c>
      <c r="V225" s="7" t="str">
        <f t="shared" ca="1" si="18"/>
        <v/>
      </c>
      <c r="W225" s="7" t="str">
        <f>IF(A225="","",IF(COUNTIFS(CONSULTAS!$C$2:$C$2000,A225,CONSULTAS!$E$2:$E$2000,"GR",CONSULTAS!$S$2:$S$2000,"Sim")&gt;0,"Sim","Não"))</f>
        <v/>
      </c>
      <c r="X225" s="7" t="str">
        <f>IF(A225="","",IF(COUNTIFS(CONSULTAS!$C$2:$C$2000,A225,CONSULTAS!$E$2:$E$2000,"Seguradora",CONSULTAS!$S$2:$S$2000,"Sim")&gt;0,"Sim","Não"))</f>
        <v/>
      </c>
      <c r="Y225" s="7" t="str">
        <f ca="1">IF(A225="","",COUNTIFS(FOLLOWUP!$H$2:$H$2000,A225,FOLLOWUP!$AO$2:$AO$2000,"&gt;="&amp;(TODAY()-365)))</f>
        <v/>
      </c>
      <c r="Z225" s="7" t="str">
        <f ca="1">IF(A225="","",COUNTIFS(OCORRENCIAS!$D$2:$D$2000,A225,OCORRENCIAS!$E$2:$E$2000,"&gt;="&amp;(TODAY()-365)))</f>
        <v/>
      </c>
      <c r="AA225" s="7" t="str">
        <f t="shared" si="19"/>
        <v/>
      </c>
      <c r="AB225" s="7"/>
      <c r="AC225" s="12"/>
      <c r="AD225" s="7"/>
    </row>
    <row r="226" spans="1:30" x14ac:dyDescent="0.25">
      <c r="A226" s="7"/>
      <c r="B226" s="7"/>
      <c r="C226" s="7"/>
      <c r="D226" s="7"/>
      <c r="E226" s="7"/>
      <c r="F226" s="7"/>
      <c r="G226" s="7"/>
      <c r="H226" s="13"/>
      <c r="I226" s="7"/>
      <c r="J226" s="13"/>
      <c r="K226" s="13" t="str">
        <f t="shared" si="15"/>
        <v/>
      </c>
      <c r="L226" s="7"/>
      <c r="M226" s="13"/>
      <c r="N226" s="7"/>
      <c r="O226" s="13"/>
      <c r="P226" s="13"/>
      <c r="Q226" s="7"/>
      <c r="R226" s="7"/>
      <c r="S226" s="7"/>
      <c r="T226" s="7" t="str">
        <f t="shared" ca="1" si="16"/>
        <v/>
      </c>
      <c r="U226" s="7" t="str">
        <f t="shared" ca="1" si="17"/>
        <v/>
      </c>
      <c r="V226" s="7" t="str">
        <f t="shared" ca="1" si="18"/>
        <v/>
      </c>
      <c r="W226" s="7" t="str">
        <f>IF(A226="","",IF(COUNTIFS(CONSULTAS!$C$2:$C$2000,A226,CONSULTAS!$E$2:$E$2000,"GR",CONSULTAS!$S$2:$S$2000,"Sim")&gt;0,"Sim","Não"))</f>
        <v/>
      </c>
      <c r="X226" s="7" t="str">
        <f>IF(A226="","",IF(COUNTIFS(CONSULTAS!$C$2:$C$2000,A226,CONSULTAS!$E$2:$E$2000,"Seguradora",CONSULTAS!$S$2:$S$2000,"Sim")&gt;0,"Sim","Não"))</f>
        <v/>
      </c>
      <c r="Y226" s="7" t="str">
        <f ca="1">IF(A226="","",COUNTIFS(FOLLOWUP!$H$2:$H$2000,A226,FOLLOWUP!$AO$2:$AO$2000,"&gt;="&amp;(TODAY()-365)))</f>
        <v/>
      </c>
      <c r="Z226" s="7" t="str">
        <f ca="1">IF(A226="","",COUNTIFS(OCORRENCIAS!$D$2:$D$2000,A226,OCORRENCIAS!$E$2:$E$2000,"&gt;="&amp;(TODAY()-365)))</f>
        <v/>
      </c>
      <c r="AA226" s="7" t="str">
        <f t="shared" si="19"/>
        <v/>
      </c>
      <c r="AB226" s="7"/>
      <c r="AC226" s="12"/>
      <c r="AD226" s="7"/>
    </row>
    <row r="227" spans="1:30" x14ac:dyDescent="0.25">
      <c r="A227" s="7"/>
      <c r="B227" s="7"/>
      <c r="C227" s="7"/>
      <c r="D227" s="7"/>
      <c r="E227" s="7"/>
      <c r="F227" s="7"/>
      <c r="G227" s="7"/>
      <c r="H227" s="13"/>
      <c r="I227" s="7"/>
      <c r="J227" s="13"/>
      <c r="K227" s="13" t="str">
        <f t="shared" si="15"/>
        <v/>
      </c>
      <c r="L227" s="7"/>
      <c r="M227" s="13"/>
      <c r="N227" s="7"/>
      <c r="O227" s="13"/>
      <c r="P227" s="13"/>
      <c r="Q227" s="7"/>
      <c r="R227" s="7"/>
      <c r="S227" s="7"/>
      <c r="T227" s="7" t="str">
        <f t="shared" ca="1" si="16"/>
        <v/>
      </c>
      <c r="U227" s="7" t="str">
        <f t="shared" ca="1" si="17"/>
        <v/>
      </c>
      <c r="V227" s="7" t="str">
        <f t="shared" ca="1" si="18"/>
        <v/>
      </c>
      <c r="W227" s="7" t="str">
        <f>IF(A227="","",IF(COUNTIFS(CONSULTAS!$C$2:$C$2000,A227,CONSULTAS!$E$2:$E$2000,"GR",CONSULTAS!$S$2:$S$2000,"Sim")&gt;0,"Sim","Não"))</f>
        <v/>
      </c>
      <c r="X227" s="7" t="str">
        <f>IF(A227="","",IF(COUNTIFS(CONSULTAS!$C$2:$C$2000,A227,CONSULTAS!$E$2:$E$2000,"Seguradora",CONSULTAS!$S$2:$S$2000,"Sim")&gt;0,"Sim","Não"))</f>
        <v/>
      </c>
      <c r="Y227" s="7" t="str">
        <f ca="1">IF(A227="","",COUNTIFS(FOLLOWUP!$H$2:$H$2000,A227,FOLLOWUP!$AO$2:$AO$2000,"&gt;="&amp;(TODAY()-365)))</f>
        <v/>
      </c>
      <c r="Z227" s="7" t="str">
        <f ca="1">IF(A227="","",COUNTIFS(OCORRENCIAS!$D$2:$D$2000,A227,OCORRENCIAS!$E$2:$E$2000,"&gt;="&amp;(TODAY()-365)))</f>
        <v/>
      </c>
      <c r="AA227" s="7" t="str">
        <f t="shared" si="19"/>
        <v/>
      </c>
      <c r="AB227" s="7"/>
      <c r="AC227" s="12"/>
      <c r="AD227" s="7"/>
    </row>
    <row r="228" spans="1:30" x14ac:dyDescent="0.25">
      <c r="A228" s="7"/>
      <c r="B228" s="7"/>
      <c r="C228" s="7"/>
      <c r="D228" s="7"/>
      <c r="E228" s="7"/>
      <c r="F228" s="7"/>
      <c r="G228" s="7"/>
      <c r="H228" s="13"/>
      <c r="I228" s="7"/>
      <c r="J228" s="13"/>
      <c r="K228" s="13" t="str">
        <f t="shared" si="15"/>
        <v/>
      </c>
      <c r="L228" s="7"/>
      <c r="M228" s="13"/>
      <c r="N228" s="7"/>
      <c r="O228" s="13"/>
      <c r="P228" s="13"/>
      <c r="Q228" s="7"/>
      <c r="R228" s="7"/>
      <c r="S228" s="7"/>
      <c r="T228" s="7" t="str">
        <f t="shared" ca="1" si="16"/>
        <v/>
      </c>
      <c r="U228" s="7" t="str">
        <f t="shared" ca="1" si="17"/>
        <v/>
      </c>
      <c r="V228" s="7" t="str">
        <f t="shared" ca="1" si="18"/>
        <v/>
      </c>
      <c r="W228" s="7" t="str">
        <f>IF(A228="","",IF(COUNTIFS(CONSULTAS!$C$2:$C$2000,A228,CONSULTAS!$E$2:$E$2000,"GR",CONSULTAS!$S$2:$S$2000,"Sim")&gt;0,"Sim","Não"))</f>
        <v/>
      </c>
      <c r="X228" s="7" t="str">
        <f>IF(A228="","",IF(COUNTIFS(CONSULTAS!$C$2:$C$2000,A228,CONSULTAS!$E$2:$E$2000,"Seguradora",CONSULTAS!$S$2:$S$2000,"Sim")&gt;0,"Sim","Não"))</f>
        <v/>
      </c>
      <c r="Y228" s="7" t="str">
        <f ca="1">IF(A228="","",COUNTIFS(FOLLOWUP!$H$2:$H$2000,A228,FOLLOWUP!$AO$2:$AO$2000,"&gt;="&amp;(TODAY()-365)))</f>
        <v/>
      </c>
      <c r="Z228" s="7" t="str">
        <f ca="1">IF(A228="","",COUNTIFS(OCORRENCIAS!$D$2:$D$2000,A228,OCORRENCIAS!$E$2:$E$2000,"&gt;="&amp;(TODAY()-365)))</f>
        <v/>
      </c>
      <c r="AA228" s="7" t="str">
        <f t="shared" si="19"/>
        <v/>
      </c>
      <c r="AB228" s="7"/>
      <c r="AC228" s="12"/>
      <c r="AD228" s="7"/>
    </row>
    <row r="229" spans="1:30" x14ac:dyDescent="0.25">
      <c r="A229" s="7"/>
      <c r="B229" s="7"/>
      <c r="C229" s="7"/>
      <c r="D229" s="7"/>
      <c r="E229" s="7"/>
      <c r="F229" s="7"/>
      <c r="G229" s="7"/>
      <c r="H229" s="13"/>
      <c r="I229" s="7"/>
      <c r="J229" s="13"/>
      <c r="K229" s="13" t="str">
        <f t="shared" si="15"/>
        <v/>
      </c>
      <c r="L229" s="7"/>
      <c r="M229" s="13"/>
      <c r="N229" s="7"/>
      <c r="O229" s="13"/>
      <c r="P229" s="13"/>
      <c r="Q229" s="7"/>
      <c r="R229" s="7"/>
      <c r="S229" s="7"/>
      <c r="T229" s="7" t="str">
        <f t="shared" ca="1" si="16"/>
        <v/>
      </c>
      <c r="U229" s="7" t="str">
        <f t="shared" ca="1" si="17"/>
        <v/>
      </c>
      <c r="V229" s="7" t="str">
        <f t="shared" ca="1" si="18"/>
        <v/>
      </c>
      <c r="W229" s="7" t="str">
        <f>IF(A229="","",IF(COUNTIFS(CONSULTAS!$C$2:$C$2000,A229,CONSULTAS!$E$2:$E$2000,"GR",CONSULTAS!$S$2:$S$2000,"Sim")&gt;0,"Sim","Não"))</f>
        <v/>
      </c>
      <c r="X229" s="7" t="str">
        <f>IF(A229="","",IF(COUNTIFS(CONSULTAS!$C$2:$C$2000,A229,CONSULTAS!$E$2:$E$2000,"Seguradora",CONSULTAS!$S$2:$S$2000,"Sim")&gt;0,"Sim","Não"))</f>
        <v/>
      </c>
      <c r="Y229" s="7" t="str">
        <f ca="1">IF(A229="","",COUNTIFS(FOLLOWUP!$H$2:$H$2000,A229,FOLLOWUP!$AO$2:$AO$2000,"&gt;="&amp;(TODAY()-365)))</f>
        <v/>
      </c>
      <c r="Z229" s="7" t="str">
        <f ca="1">IF(A229="","",COUNTIFS(OCORRENCIAS!$D$2:$D$2000,A229,OCORRENCIAS!$E$2:$E$2000,"&gt;="&amp;(TODAY()-365)))</f>
        <v/>
      </c>
      <c r="AA229" s="7" t="str">
        <f t="shared" si="19"/>
        <v/>
      </c>
      <c r="AB229" s="7"/>
      <c r="AC229" s="12"/>
      <c r="AD229" s="7"/>
    </row>
    <row r="230" spans="1:30" x14ac:dyDescent="0.25">
      <c r="A230" s="7"/>
      <c r="B230" s="7"/>
      <c r="C230" s="7"/>
      <c r="D230" s="7"/>
      <c r="E230" s="7"/>
      <c r="F230" s="7"/>
      <c r="G230" s="7"/>
      <c r="H230" s="13"/>
      <c r="I230" s="7"/>
      <c r="J230" s="13"/>
      <c r="K230" s="13" t="str">
        <f t="shared" si="15"/>
        <v/>
      </c>
      <c r="L230" s="7"/>
      <c r="M230" s="13"/>
      <c r="N230" s="7"/>
      <c r="O230" s="13"/>
      <c r="P230" s="13"/>
      <c r="Q230" s="7"/>
      <c r="R230" s="7"/>
      <c r="S230" s="7"/>
      <c r="T230" s="7" t="str">
        <f t="shared" ca="1" si="16"/>
        <v/>
      </c>
      <c r="U230" s="7" t="str">
        <f t="shared" ca="1" si="17"/>
        <v/>
      </c>
      <c r="V230" s="7" t="str">
        <f t="shared" ca="1" si="18"/>
        <v/>
      </c>
      <c r="W230" s="7" t="str">
        <f>IF(A230="","",IF(COUNTIFS(CONSULTAS!$C$2:$C$2000,A230,CONSULTAS!$E$2:$E$2000,"GR",CONSULTAS!$S$2:$S$2000,"Sim")&gt;0,"Sim","Não"))</f>
        <v/>
      </c>
      <c r="X230" s="7" t="str">
        <f>IF(A230="","",IF(COUNTIFS(CONSULTAS!$C$2:$C$2000,A230,CONSULTAS!$E$2:$E$2000,"Seguradora",CONSULTAS!$S$2:$S$2000,"Sim")&gt;0,"Sim","Não"))</f>
        <v/>
      </c>
      <c r="Y230" s="7" t="str">
        <f ca="1">IF(A230="","",COUNTIFS(FOLLOWUP!$H$2:$H$2000,A230,FOLLOWUP!$AO$2:$AO$2000,"&gt;="&amp;(TODAY()-365)))</f>
        <v/>
      </c>
      <c r="Z230" s="7" t="str">
        <f ca="1">IF(A230="","",COUNTIFS(OCORRENCIAS!$D$2:$D$2000,A230,OCORRENCIAS!$E$2:$E$2000,"&gt;="&amp;(TODAY()-365)))</f>
        <v/>
      </c>
      <c r="AA230" s="7" t="str">
        <f t="shared" si="19"/>
        <v/>
      </c>
      <c r="AB230" s="7"/>
      <c r="AC230" s="12"/>
      <c r="AD230" s="7"/>
    </row>
    <row r="231" spans="1:30" x14ac:dyDescent="0.25">
      <c r="A231" s="7"/>
      <c r="B231" s="7"/>
      <c r="C231" s="7"/>
      <c r="D231" s="7"/>
      <c r="E231" s="7"/>
      <c r="F231" s="7"/>
      <c r="G231" s="7"/>
      <c r="H231" s="13"/>
      <c r="I231" s="7"/>
      <c r="J231" s="13"/>
      <c r="K231" s="13" t="str">
        <f t="shared" si="15"/>
        <v/>
      </c>
      <c r="L231" s="7"/>
      <c r="M231" s="13"/>
      <c r="N231" s="7"/>
      <c r="O231" s="13"/>
      <c r="P231" s="13"/>
      <c r="Q231" s="7"/>
      <c r="R231" s="7"/>
      <c r="S231" s="7"/>
      <c r="T231" s="7" t="str">
        <f t="shared" ca="1" si="16"/>
        <v/>
      </c>
      <c r="U231" s="7" t="str">
        <f t="shared" ca="1" si="17"/>
        <v/>
      </c>
      <c r="V231" s="7" t="str">
        <f t="shared" ca="1" si="18"/>
        <v/>
      </c>
      <c r="W231" s="7" t="str">
        <f>IF(A231="","",IF(COUNTIFS(CONSULTAS!$C$2:$C$2000,A231,CONSULTAS!$E$2:$E$2000,"GR",CONSULTAS!$S$2:$S$2000,"Sim")&gt;0,"Sim","Não"))</f>
        <v/>
      </c>
      <c r="X231" s="7" t="str">
        <f>IF(A231="","",IF(COUNTIFS(CONSULTAS!$C$2:$C$2000,A231,CONSULTAS!$E$2:$E$2000,"Seguradora",CONSULTAS!$S$2:$S$2000,"Sim")&gt;0,"Sim","Não"))</f>
        <v/>
      </c>
      <c r="Y231" s="7" t="str">
        <f ca="1">IF(A231="","",COUNTIFS(FOLLOWUP!$H$2:$H$2000,A231,FOLLOWUP!$AO$2:$AO$2000,"&gt;="&amp;(TODAY()-365)))</f>
        <v/>
      </c>
      <c r="Z231" s="7" t="str">
        <f ca="1">IF(A231="","",COUNTIFS(OCORRENCIAS!$D$2:$D$2000,A231,OCORRENCIAS!$E$2:$E$2000,"&gt;="&amp;(TODAY()-365)))</f>
        <v/>
      </c>
      <c r="AA231" s="7" t="str">
        <f t="shared" si="19"/>
        <v/>
      </c>
      <c r="AB231" s="7"/>
      <c r="AC231" s="12"/>
      <c r="AD231" s="7"/>
    </row>
    <row r="232" spans="1:30" x14ac:dyDescent="0.25">
      <c r="A232" s="7"/>
      <c r="B232" s="7"/>
      <c r="C232" s="7"/>
      <c r="D232" s="7"/>
      <c r="E232" s="7"/>
      <c r="F232" s="7"/>
      <c r="G232" s="7"/>
      <c r="H232" s="13"/>
      <c r="I232" s="7"/>
      <c r="J232" s="13"/>
      <c r="K232" s="13" t="str">
        <f t="shared" si="15"/>
        <v/>
      </c>
      <c r="L232" s="7"/>
      <c r="M232" s="13"/>
      <c r="N232" s="7"/>
      <c r="O232" s="13"/>
      <c r="P232" s="13"/>
      <c r="Q232" s="7"/>
      <c r="R232" s="7"/>
      <c r="S232" s="7"/>
      <c r="T232" s="7" t="str">
        <f t="shared" ca="1" si="16"/>
        <v/>
      </c>
      <c r="U232" s="7" t="str">
        <f t="shared" ca="1" si="17"/>
        <v/>
      </c>
      <c r="V232" s="7" t="str">
        <f t="shared" ca="1" si="18"/>
        <v/>
      </c>
      <c r="W232" s="7" t="str">
        <f>IF(A232="","",IF(COUNTIFS(CONSULTAS!$C$2:$C$2000,A232,CONSULTAS!$E$2:$E$2000,"GR",CONSULTAS!$S$2:$S$2000,"Sim")&gt;0,"Sim","Não"))</f>
        <v/>
      </c>
      <c r="X232" s="7" t="str">
        <f>IF(A232="","",IF(COUNTIFS(CONSULTAS!$C$2:$C$2000,A232,CONSULTAS!$E$2:$E$2000,"Seguradora",CONSULTAS!$S$2:$S$2000,"Sim")&gt;0,"Sim","Não"))</f>
        <v/>
      </c>
      <c r="Y232" s="7" t="str">
        <f ca="1">IF(A232="","",COUNTIFS(FOLLOWUP!$H$2:$H$2000,A232,FOLLOWUP!$AO$2:$AO$2000,"&gt;="&amp;(TODAY()-365)))</f>
        <v/>
      </c>
      <c r="Z232" s="7" t="str">
        <f ca="1">IF(A232="","",COUNTIFS(OCORRENCIAS!$D$2:$D$2000,A232,OCORRENCIAS!$E$2:$E$2000,"&gt;="&amp;(TODAY()-365)))</f>
        <v/>
      </c>
      <c r="AA232" s="7" t="str">
        <f t="shared" si="19"/>
        <v/>
      </c>
      <c r="AB232" s="7"/>
      <c r="AC232" s="12"/>
      <c r="AD232" s="7"/>
    </row>
    <row r="233" spans="1:30" x14ac:dyDescent="0.25">
      <c r="A233" s="7"/>
      <c r="B233" s="7"/>
      <c r="C233" s="7"/>
      <c r="D233" s="7"/>
      <c r="E233" s="7"/>
      <c r="F233" s="7"/>
      <c r="G233" s="7"/>
      <c r="H233" s="13"/>
      <c r="I233" s="7"/>
      <c r="J233" s="13"/>
      <c r="K233" s="13" t="str">
        <f t="shared" si="15"/>
        <v/>
      </c>
      <c r="L233" s="7"/>
      <c r="M233" s="13"/>
      <c r="N233" s="7"/>
      <c r="O233" s="13"/>
      <c r="P233" s="13"/>
      <c r="Q233" s="7"/>
      <c r="R233" s="7"/>
      <c r="S233" s="7"/>
      <c r="T233" s="7" t="str">
        <f t="shared" ca="1" si="16"/>
        <v/>
      </c>
      <c r="U233" s="7" t="str">
        <f t="shared" ca="1" si="17"/>
        <v/>
      </c>
      <c r="V233" s="7" t="str">
        <f t="shared" ca="1" si="18"/>
        <v/>
      </c>
      <c r="W233" s="7" t="str">
        <f>IF(A233="","",IF(COUNTIFS(CONSULTAS!$C$2:$C$2000,A233,CONSULTAS!$E$2:$E$2000,"GR",CONSULTAS!$S$2:$S$2000,"Sim")&gt;0,"Sim","Não"))</f>
        <v/>
      </c>
      <c r="X233" s="7" t="str">
        <f>IF(A233="","",IF(COUNTIFS(CONSULTAS!$C$2:$C$2000,A233,CONSULTAS!$E$2:$E$2000,"Seguradora",CONSULTAS!$S$2:$S$2000,"Sim")&gt;0,"Sim","Não"))</f>
        <v/>
      </c>
      <c r="Y233" s="7" t="str">
        <f ca="1">IF(A233="","",COUNTIFS(FOLLOWUP!$H$2:$H$2000,A233,FOLLOWUP!$AO$2:$AO$2000,"&gt;="&amp;(TODAY()-365)))</f>
        <v/>
      </c>
      <c r="Z233" s="7" t="str">
        <f ca="1">IF(A233="","",COUNTIFS(OCORRENCIAS!$D$2:$D$2000,A233,OCORRENCIAS!$E$2:$E$2000,"&gt;="&amp;(TODAY()-365)))</f>
        <v/>
      </c>
      <c r="AA233" s="7" t="str">
        <f t="shared" si="19"/>
        <v/>
      </c>
      <c r="AB233" s="7"/>
      <c r="AC233" s="12"/>
      <c r="AD233" s="7"/>
    </row>
    <row r="234" spans="1:30" x14ac:dyDescent="0.25">
      <c r="A234" s="7"/>
      <c r="B234" s="7"/>
      <c r="C234" s="7"/>
      <c r="D234" s="7"/>
      <c r="E234" s="7"/>
      <c r="F234" s="7"/>
      <c r="G234" s="7"/>
      <c r="H234" s="13"/>
      <c r="I234" s="7"/>
      <c r="J234" s="13"/>
      <c r="K234" s="13" t="str">
        <f t="shared" si="15"/>
        <v/>
      </c>
      <c r="L234" s="7"/>
      <c r="M234" s="13"/>
      <c r="N234" s="7"/>
      <c r="O234" s="13"/>
      <c r="P234" s="13"/>
      <c r="Q234" s="7"/>
      <c r="R234" s="7"/>
      <c r="S234" s="7"/>
      <c r="T234" s="7" t="str">
        <f t="shared" ca="1" si="16"/>
        <v/>
      </c>
      <c r="U234" s="7" t="str">
        <f t="shared" ca="1" si="17"/>
        <v/>
      </c>
      <c r="V234" s="7" t="str">
        <f t="shared" ca="1" si="18"/>
        <v/>
      </c>
      <c r="W234" s="7" t="str">
        <f>IF(A234="","",IF(COUNTIFS(CONSULTAS!$C$2:$C$2000,A234,CONSULTAS!$E$2:$E$2000,"GR",CONSULTAS!$S$2:$S$2000,"Sim")&gt;0,"Sim","Não"))</f>
        <v/>
      </c>
      <c r="X234" s="7" t="str">
        <f>IF(A234="","",IF(COUNTIFS(CONSULTAS!$C$2:$C$2000,A234,CONSULTAS!$E$2:$E$2000,"Seguradora",CONSULTAS!$S$2:$S$2000,"Sim")&gt;0,"Sim","Não"))</f>
        <v/>
      </c>
      <c r="Y234" s="7" t="str">
        <f ca="1">IF(A234="","",COUNTIFS(FOLLOWUP!$H$2:$H$2000,A234,FOLLOWUP!$AO$2:$AO$2000,"&gt;="&amp;(TODAY()-365)))</f>
        <v/>
      </c>
      <c r="Z234" s="7" t="str">
        <f ca="1">IF(A234="","",COUNTIFS(OCORRENCIAS!$D$2:$D$2000,A234,OCORRENCIAS!$E$2:$E$2000,"&gt;="&amp;(TODAY()-365)))</f>
        <v/>
      </c>
      <c r="AA234" s="7" t="str">
        <f t="shared" si="19"/>
        <v/>
      </c>
      <c r="AB234" s="7"/>
      <c r="AC234" s="12"/>
      <c r="AD234" s="7"/>
    </row>
    <row r="235" spans="1:30" x14ac:dyDescent="0.25">
      <c r="A235" s="7"/>
      <c r="B235" s="7"/>
      <c r="C235" s="7"/>
      <c r="D235" s="7"/>
      <c r="E235" s="7"/>
      <c r="F235" s="7"/>
      <c r="G235" s="7"/>
      <c r="H235" s="13"/>
      <c r="I235" s="7"/>
      <c r="J235" s="13"/>
      <c r="K235" s="13" t="str">
        <f t="shared" si="15"/>
        <v/>
      </c>
      <c r="L235" s="7"/>
      <c r="M235" s="13"/>
      <c r="N235" s="7"/>
      <c r="O235" s="13"/>
      <c r="P235" s="13"/>
      <c r="Q235" s="7"/>
      <c r="R235" s="7"/>
      <c r="S235" s="7"/>
      <c r="T235" s="7" t="str">
        <f t="shared" ca="1" si="16"/>
        <v/>
      </c>
      <c r="U235" s="7" t="str">
        <f t="shared" ca="1" si="17"/>
        <v/>
      </c>
      <c r="V235" s="7" t="str">
        <f t="shared" ca="1" si="18"/>
        <v/>
      </c>
      <c r="W235" s="7" t="str">
        <f>IF(A235="","",IF(COUNTIFS(CONSULTAS!$C$2:$C$2000,A235,CONSULTAS!$E$2:$E$2000,"GR",CONSULTAS!$S$2:$S$2000,"Sim")&gt;0,"Sim","Não"))</f>
        <v/>
      </c>
      <c r="X235" s="7" t="str">
        <f>IF(A235="","",IF(COUNTIFS(CONSULTAS!$C$2:$C$2000,A235,CONSULTAS!$E$2:$E$2000,"Seguradora",CONSULTAS!$S$2:$S$2000,"Sim")&gt;0,"Sim","Não"))</f>
        <v/>
      </c>
      <c r="Y235" s="7" t="str">
        <f ca="1">IF(A235="","",COUNTIFS(FOLLOWUP!$H$2:$H$2000,A235,FOLLOWUP!$AO$2:$AO$2000,"&gt;="&amp;(TODAY()-365)))</f>
        <v/>
      </c>
      <c r="Z235" s="7" t="str">
        <f ca="1">IF(A235="","",COUNTIFS(OCORRENCIAS!$D$2:$D$2000,A235,OCORRENCIAS!$E$2:$E$2000,"&gt;="&amp;(TODAY()-365)))</f>
        <v/>
      </c>
      <c r="AA235" s="7" t="str">
        <f t="shared" si="19"/>
        <v/>
      </c>
      <c r="AB235" s="7"/>
      <c r="AC235" s="12"/>
      <c r="AD235" s="7"/>
    </row>
    <row r="236" spans="1:30" x14ac:dyDescent="0.25">
      <c r="A236" s="7"/>
      <c r="B236" s="7"/>
      <c r="C236" s="7"/>
      <c r="D236" s="7"/>
      <c r="E236" s="7"/>
      <c r="F236" s="7"/>
      <c r="G236" s="7"/>
      <c r="H236" s="13"/>
      <c r="I236" s="7"/>
      <c r="J236" s="13"/>
      <c r="K236" s="13" t="str">
        <f t="shared" si="15"/>
        <v/>
      </c>
      <c r="L236" s="7"/>
      <c r="M236" s="13"/>
      <c r="N236" s="7"/>
      <c r="O236" s="13"/>
      <c r="P236" s="13"/>
      <c r="Q236" s="7"/>
      <c r="R236" s="7"/>
      <c r="S236" s="7"/>
      <c r="T236" s="7" t="str">
        <f t="shared" ca="1" si="16"/>
        <v/>
      </c>
      <c r="U236" s="7" t="str">
        <f t="shared" ca="1" si="17"/>
        <v/>
      </c>
      <c r="V236" s="7" t="str">
        <f t="shared" ca="1" si="18"/>
        <v/>
      </c>
      <c r="W236" s="7" t="str">
        <f>IF(A236="","",IF(COUNTIFS(CONSULTAS!$C$2:$C$2000,A236,CONSULTAS!$E$2:$E$2000,"GR",CONSULTAS!$S$2:$S$2000,"Sim")&gt;0,"Sim","Não"))</f>
        <v/>
      </c>
      <c r="X236" s="7" t="str">
        <f>IF(A236="","",IF(COUNTIFS(CONSULTAS!$C$2:$C$2000,A236,CONSULTAS!$E$2:$E$2000,"Seguradora",CONSULTAS!$S$2:$S$2000,"Sim")&gt;0,"Sim","Não"))</f>
        <v/>
      </c>
      <c r="Y236" s="7" t="str">
        <f ca="1">IF(A236="","",COUNTIFS(FOLLOWUP!$H$2:$H$2000,A236,FOLLOWUP!$AO$2:$AO$2000,"&gt;="&amp;(TODAY()-365)))</f>
        <v/>
      </c>
      <c r="Z236" s="7" t="str">
        <f ca="1">IF(A236="","",COUNTIFS(OCORRENCIAS!$D$2:$D$2000,A236,OCORRENCIAS!$E$2:$E$2000,"&gt;="&amp;(TODAY()-365)))</f>
        <v/>
      </c>
      <c r="AA236" s="7" t="str">
        <f t="shared" si="19"/>
        <v/>
      </c>
      <c r="AB236" s="7"/>
      <c r="AC236" s="12"/>
      <c r="AD236" s="7"/>
    </row>
    <row r="237" spans="1:30" x14ac:dyDescent="0.25">
      <c r="A237" s="7"/>
      <c r="B237" s="7"/>
      <c r="C237" s="7"/>
      <c r="D237" s="7"/>
      <c r="E237" s="7"/>
      <c r="F237" s="7"/>
      <c r="G237" s="7"/>
      <c r="H237" s="13"/>
      <c r="I237" s="7"/>
      <c r="J237" s="13"/>
      <c r="K237" s="13" t="str">
        <f t="shared" si="15"/>
        <v/>
      </c>
      <c r="L237" s="7"/>
      <c r="M237" s="13"/>
      <c r="N237" s="7"/>
      <c r="O237" s="13"/>
      <c r="P237" s="13"/>
      <c r="Q237" s="7"/>
      <c r="R237" s="7"/>
      <c r="S237" s="7"/>
      <c r="T237" s="7" t="str">
        <f t="shared" ca="1" si="16"/>
        <v/>
      </c>
      <c r="U237" s="7" t="str">
        <f t="shared" ca="1" si="17"/>
        <v/>
      </c>
      <c r="V237" s="7" t="str">
        <f t="shared" ca="1" si="18"/>
        <v/>
      </c>
      <c r="W237" s="7" t="str">
        <f>IF(A237="","",IF(COUNTIFS(CONSULTAS!$C$2:$C$2000,A237,CONSULTAS!$E$2:$E$2000,"GR",CONSULTAS!$S$2:$S$2000,"Sim")&gt;0,"Sim","Não"))</f>
        <v/>
      </c>
      <c r="X237" s="7" t="str">
        <f>IF(A237="","",IF(COUNTIFS(CONSULTAS!$C$2:$C$2000,A237,CONSULTAS!$E$2:$E$2000,"Seguradora",CONSULTAS!$S$2:$S$2000,"Sim")&gt;0,"Sim","Não"))</f>
        <v/>
      </c>
      <c r="Y237" s="7" t="str">
        <f ca="1">IF(A237="","",COUNTIFS(FOLLOWUP!$H$2:$H$2000,A237,FOLLOWUP!$AO$2:$AO$2000,"&gt;="&amp;(TODAY()-365)))</f>
        <v/>
      </c>
      <c r="Z237" s="7" t="str">
        <f ca="1">IF(A237="","",COUNTIFS(OCORRENCIAS!$D$2:$D$2000,A237,OCORRENCIAS!$E$2:$E$2000,"&gt;="&amp;(TODAY()-365)))</f>
        <v/>
      </c>
      <c r="AA237" s="7" t="str">
        <f t="shared" si="19"/>
        <v/>
      </c>
      <c r="AB237" s="7"/>
      <c r="AC237" s="12"/>
      <c r="AD237" s="7"/>
    </row>
    <row r="238" spans="1:30" x14ac:dyDescent="0.25">
      <c r="A238" s="7"/>
      <c r="B238" s="7"/>
      <c r="C238" s="7"/>
      <c r="D238" s="7"/>
      <c r="E238" s="7"/>
      <c r="F238" s="7"/>
      <c r="G238" s="7"/>
      <c r="H238" s="13"/>
      <c r="I238" s="7"/>
      <c r="J238" s="13"/>
      <c r="K238" s="13" t="str">
        <f t="shared" si="15"/>
        <v/>
      </c>
      <c r="L238" s="7"/>
      <c r="M238" s="13"/>
      <c r="N238" s="7"/>
      <c r="O238" s="13"/>
      <c r="P238" s="13"/>
      <c r="Q238" s="7"/>
      <c r="R238" s="7"/>
      <c r="S238" s="7"/>
      <c r="T238" s="7" t="str">
        <f t="shared" ca="1" si="16"/>
        <v/>
      </c>
      <c r="U238" s="7" t="str">
        <f t="shared" ca="1" si="17"/>
        <v/>
      </c>
      <c r="V238" s="7" t="str">
        <f t="shared" ca="1" si="18"/>
        <v/>
      </c>
      <c r="W238" s="7" t="str">
        <f>IF(A238="","",IF(COUNTIFS(CONSULTAS!$C$2:$C$2000,A238,CONSULTAS!$E$2:$E$2000,"GR",CONSULTAS!$S$2:$S$2000,"Sim")&gt;0,"Sim","Não"))</f>
        <v/>
      </c>
      <c r="X238" s="7" t="str">
        <f>IF(A238="","",IF(COUNTIFS(CONSULTAS!$C$2:$C$2000,A238,CONSULTAS!$E$2:$E$2000,"Seguradora",CONSULTAS!$S$2:$S$2000,"Sim")&gt;0,"Sim","Não"))</f>
        <v/>
      </c>
      <c r="Y238" s="7" t="str">
        <f ca="1">IF(A238="","",COUNTIFS(FOLLOWUP!$H$2:$H$2000,A238,FOLLOWUP!$AO$2:$AO$2000,"&gt;="&amp;(TODAY()-365)))</f>
        <v/>
      </c>
      <c r="Z238" s="7" t="str">
        <f ca="1">IF(A238="","",COUNTIFS(OCORRENCIAS!$D$2:$D$2000,A238,OCORRENCIAS!$E$2:$E$2000,"&gt;="&amp;(TODAY()-365)))</f>
        <v/>
      </c>
      <c r="AA238" s="7" t="str">
        <f t="shared" si="19"/>
        <v/>
      </c>
      <c r="AB238" s="7"/>
      <c r="AC238" s="12"/>
      <c r="AD238" s="7"/>
    </row>
    <row r="239" spans="1:30" x14ac:dyDescent="0.25">
      <c r="A239" s="7"/>
      <c r="B239" s="7"/>
      <c r="C239" s="7"/>
      <c r="D239" s="7"/>
      <c r="E239" s="7"/>
      <c r="F239" s="7"/>
      <c r="G239" s="7"/>
      <c r="H239" s="13"/>
      <c r="I239" s="7"/>
      <c r="J239" s="13"/>
      <c r="K239" s="13" t="str">
        <f t="shared" si="15"/>
        <v/>
      </c>
      <c r="L239" s="7"/>
      <c r="M239" s="13"/>
      <c r="N239" s="7"/>
      <c r="O239" s="13"/>
      <c r="P239" s="13"/>
      <c r="Q239" s="7"/>
      <c r="R239" s="7"/>
      <c r="S239" s="7"/>
      <c r="T239" s="7" t="str">
        <f t="shared" ca="1" si="16"/>
        <v/>
      </c>
      <c r="U239" s="7" t="str">
        <f t="shared" ca="1" si="17"/>
        <v/>
      </c>
      <c r="V239" s="7" t="str">
        <f t="shared" ca="1" si="18"/>
        <v/>
      </c>
      <c r="W239" s="7" t="str">
        <f>IF(A239="","",IF(COUNTIFS(CONSULTAS!$C$2:$C$2000,A239,CONSULTAS!$E$2:$E$2000,"GR",CONSULTAS!$S$2:$S$2000,"Sim")&gt;0,"Sim","Não"))</f>
        <v/>
      </c>
      <c r="X239" s="7" t="str">
        <f>IF(A239="","",IF(COUNTIFS(CONSULTAS!$C$2:$C$2000,A239,CONSULTAS!$E$2:$E$2000,"Seguradora",CONSULTAS!$S$2:$S$2000,"Sim")&gt;0,"Sim","Não"))</f>
        <v/>
      </c>
      <c r="Y239" s="7" t="str">
        <f ca="1">IF(A239="","",COUNTIFS(FOLLOWUP!$H$2:$H$2000,A239,FOLLOWUP!$AO$2:$AO$2000,"&gt;="&amp;(TODAY()-365)))</f>
        <v/>
      </c>
      <c r="Z239" s="7" t="str">
        <f ca="1">IF(A239="","",COUNTIFS(OCORRENCIAS!$D$2:$D$2000,A239,OCORRENCIAS!$E$2:$E$2000,"&gt;="&amp;(TODAY()-365)))</f>
        <v/>
      </c>
      <c r="AA239" s="7" t="str">
        <f t="shared" si="19"/>
        <v/>
      </c>
      <c r="AB239" s="7"/>
      <c r="AC239" s="12"/>
      <c r="AD239" s="7"/>
    </row>
    <row r="240" spans="1:30" x14ac:dyDescent="0.25">
      <c r="A240" s="7"/>
      <c r="B240" s="7"/>
      <c r="C240" s="7"/>
      <c r="D240" s="7"/>
      <c r="E240" s="7"/>
      <c r="F240" s="7"/>
      <c r="G240" s="7"/>
      <c r="H240" s="13"/>
      <c r="I240" s="7"/>
      <c r="J240" s="13"/>
      <c r="K240" s="13" t="str">
        <f t="shared" si="15"/>
        <v/>
      </c>
      <c r="L240" s="7"/>
      <c r="M240" s="13"/>
      <c r="N240" s="7"/>
      <c r="O240" s="13"/>
      <c r="P240" s="13"/>
      <c r="Q240" s="7"/>
      <c r="R240" s="7"/>
      <c r="S240" s="7"/>
      <c r="T240" s="7" t="str">
        <f t="shared" ca="1" si="16"/>
        <v/>
      </c>
      <c r="U240" s="7" t="str">
        <f t="shared" ca="1" si="17"/>
        <v/>
      </c>
      <c r="V240" s="7" t="str">
        <f t="shared" ca="1" si="18"/>
        <v/>
      </c>
      <c r="W240" s="7" t="str">
        <f>IF(A240="","",IF(COUNTIFS(CONSULTAS!$C$2:$C$2000,A240,CONSULTAS!$E$2:$E$2000,"GR",CONSULTAS!$S$2:$S$2000,"Sim")&gt;0,"Sim","Não"))</f>
        <v/>
      </c>
      <c r="X240" s="7" t="str">
        <f>IF(A240="","",IF(COUNTIFS(CONSULTAS!$C$2:$C$2000,A240,CONSULTAS!$E$2:$E$2000,"Seguradora",CONSULTAS!$S$2:$S$2000,"Sim")&gt;0,"Sim","Não"))</f>
        <v/>
      </c>
      <c r="Y240" s="7" t="str">
        <f ca="1">IF(A240="","",COUNTIFS(FOLLOWUP!$H$2:$H$2000,A240,FOLLOWUP!$AO$2:$AO$2000,"&gt;="&amp;(TODAY()-365)))</f>
        <v/>
      </c>
      <c r="Z240" s="7" t="str">
        <f ca="1">IF(A240="","",COUNTIFS(OCORRENCIAS!$D$2:$D$2000,A240,OCORRENCIAS!$E$2:$E$2000,"&gt;="&amp;(TODAY()-365)))</f>
        <v/>
      </c>
      <c r="AA240" s="7" t="str">
        <f t="shared" si="19"/>
        <v/>
      </c>
      <c r="AB240" s="7"/>
      <c r="AC240" s="12"/>
      <c r="AD240" s="7"/>
    </row>
    <row r="241" spans="1:30" x14ac:dyDescent="0.25">
      <c r="A241" s="7"/>
      <c r="B241" s="7"/>
      <c r="C241" s="7"/>
      <c r="D241" s="7"/>
      <c r="E241" s="7"/>
      <c r="F241" s="7"/>
      <c r="G241" s="7"/>
      <c r="H241" s="13"/>
      <c r="I241" s="7"/>
      <c r="J241" s="13"/>
      <c r="K241" s="13" t="str">
        <f t="shared" si="15"/>
        <v/>
      </c>
      <c r="L241" s="7"/>
      <c r="M241" s="13"/>
      <c r="N241" s="7"/>
      <c r="O241" s="13"/>
      <c r="P241" s="13"/>
      <c r="Q241" s="7"/>
      <c r="R241" s="7"/>
      <c r="S241" s="7"/>
      <c r="T241" s="7" t="str">
        <f t="shared" ca="1" si="16"/>
        <v/>
      </c>
      <c r="U241" s="7" t="str">
        <f t="shared" ca="1" si="17"/>
        <v/>
      </c>
      <c r="V241" s="7" t="str">
        <f t="shared" ca="1" si="18"/>
        <v/>
      </c>
      <c r="W241" s="7" t="str">
        <f>IF(A241="","",IF(COUNTIFS(CONSULTAS!$C$2:$C$2000,A241,CONSULTAS!$E$2:$E$2000,"GR",CONSULTAS!$S$2:$S$2000,"Sim")&gt;0,"Sim","Não"))</f>
        <v/>
      </c>
      <c r="X241" s="7" t="str">
        <f>IF(A241="","",IF(COUNTIFS(CONSULTAS!$C$2:$C$2000,A241,CONSULTAS!$E$2:$E$2000,"Seguradora",CONSULTAS!$S$2:$S$2000,"Sim")&gt;0,"Sim","Não"))</f>
        <v/>
      </c>
      <c r="Y241" s="7" t="str">
        <f ca="1">IF(A241="","",COUNTIFS(FOLLOWUP!$H$2:$H$2000,A241,FOLLOWUP!$AO$2:$AO$2000,"&gt;="&amp;(TODAY()-365)))</f>
        <v/>
      </c>
      <c r="Z241" s="7" t="str">
        <f ca="1">IF(A241="","",COUNTIFS(OCORRENCIAS!$D$2:$D$2000,A241,OCORRENCIAS!$E$2:$E$2000,"&gt;="&amp;(TODAY()-365)))</f>
        <v/>
      </c>
      <c r="AA241" s="7" t="str">
        <f t="shared" si="19"/>
        <v/>
      </c>
      <c r="AB241" s="7"/>
      <c r="AC241" s="12"/>
      <c r="AD241" s="7"/>
    </row>
    <row r="242" spans="1:30" x14ac:dyDescent="0.25">
      <c r="A242" s="7"/>
      <c r="B242" s="7"/>
      <c r="C242" s="7"/>
      <c r="D242" s="7"/>
      <c r="E242" s="7"/>
      <c r="F242" s="7"/>
      <c r="G242" s="7"/>
      <c r="H242" s="13"/>
      <c r="I242" s="7"/>
      <c r="J242" s="13"/>
      <c r="K242" s="13" t="str">
        <f t="shared" si="15"/>
        <v/>
      </c>
      <c r="L242" s="7"/>
      <c r="M242" s="13"/>
      <c r="N242" s="7"/>
      <c r="O242" s="13"/>
      <c r="P242" s="13"/>
      <c r="Q242" s="7"/>
      <c r="R242" s="7"/>
      <c r="S242" s="7"/>
      <c r="T242" s="7" t="str">
        <f t="shared" ca="1" si="16"/>
        <v/>
      </c>
      <c r="U242" s="7" t="str">
        <f t="shared" ca="1" si="17"/>
        <v/>
      </c>
      <c r="V242" s="7" t="str">
        <f t="shared" ca="1" si="18"/>
        <v/>
      </c>
      <c r="W242" s="7" t="str">
        <f>IF(A242="","",IF(COUNTIFS(CONSULTAS!$C$2:$C$2000,A242,CONSULTAS!$E$2:$E$2000,"GR",CONSULTAS!$S$2:$S$2000,"Sim")&gt;0,"Sim","Não"))</f>
        <v/>
      </c>
      <c r="X242" s="7" t="str">
        <f>IF(A242="","",IF(COUNTIFS(CONSULTAS!$C$2:$C$2000,A242,CONSULTAS!$E$2:$E$2000,"Seguradora",CONSULTAS!$S$2:$S$2000,"Sim")&gt;0,"Sim","Não"))</f>
        <v/>
      </c>
      <c r="Y242" s="7" t="str">
        <f ca="1">IF(A242="","",COUNTIFS(FOLLOWUP!$H$2:$H$2000,A242,FOLLOWUP!$AO$2:$AO$2000,"&gt;="&amp;(TODAY()-365)))</f>
        <v/>
      </c>
      <c r="Z242" s="7" t="str">
        <f ca="1">IF(A242="","",COUNTIFS(OCORRENCIAS!$D$2:$D$2000,A242,OCORRENCIAS!$E$2:$E$2000,"&gt;="&amp;(TODAY()-365)))</f>
        <v/>
      </c>
      <c r="AA242" s="7" t="str">
        <f t="shared" si="19"/>
        <v/>
      </c>
      <c r="AB242" s="7"/>
      <c r="AC242" s="12"/>
      <c r="AD242" s="7"/>
    </row>
    <row r="243" spans="1:30" x14ac:dyDescent="0.25">
      <c r="A243" s="7"/>
      <c r="B243" s="7"/>
      <c r="C243" s="7"/>
      <c r="D243" s="7"/>
      <c r="E243" s="7"/>
      <c r="F243" s="7"/>
      <c r="G243" s="7"/>
      <c r="H243" s="13"/>
      <c r="I243" s="7"/>
      <c r="J243" s="13"/>
      <c r="K243" s="13" t="str">
        <f t="shared" si="15"/>
        <v/>
      </c>
      <c r="L243" s="7"/>
      <c r="M243" s="13"/>
      <c r="N243" s="7"/>
      <c r="O243" s="13"/>
      <c r="P243" s="13"/>
      <c r="Q243" s="7"/>
      <c r="R243" s="7"/>
      <c r="S243" s="7"/>
      <c r="T243" s="7" t="str">
        <f t="shared" ca="1" si="16"/>
        <v/>
      </c>
      <c r="U243" s="7" t="str">
        <f t="shared" ca="1" si="17"/>
        <v/>
      </c>
      <c r="V243" s="7" t="str">
        <f t="shared" ca="1" si="18"/>
        <v/>
      </c>
      <c r="W243" s="7" t="str">
        <f>IF(A243="","",IF(COUNTIFS(CONSULTAS!$C$2:$C$2000,A243,CONSULTAS!$E$2:$E$2000,"GR",CONSULTAS!$S$2:$S$2000,"Sim")&gt;0,"Sim","Não"))</f>
        <v/>
      </c>
      <c r="X243" s="7" t="str">
        <f>IF(A243="","",IF(COUNTIFS(CONSULTAS!$C$2:$C$2000,A243,CONSULTAS!$E$2:$E$2000,"Seguradora",CONSULTAS!$S$2:$S$2000,"Sim")&gt;0,"Sim","Não"))</f>
        <v/>
      </c>
      <c r="Y243" s="7" t="str">
        <f ca="1">IF(A243="","",COUNTIFS(FOLLOWUP!$H$2:$H$2000,A243,FOLLOWUP!$AO$2:$AO$2000,"&gt;="&amp;(TODAY()-365)))</f>
        <v/>
      </c>
      <c r="Z243" s="7" t="str">
        <f ca="1">IF(A243="","",COUNTIFS(OCORRENCIAS!$D$2:$D$2000,A243,OCORRENCIAS!$E$2:$E$2000,"&gt;="&amp;(TODAY()-365)))</f>
        <v/>
      </c>
      <c r="AA243" s="7" t="str">
        <f t="shared" si="19"/>
        <v/>
      </c>
      <c r="AB243" s="7"/>
      <c r="AC243" s="12"/>
      <c r="AD243" s="7"/>
    </row>
    <row r="244" spans="1:30" x14ac:dyDescent="0.25">
      <c r="A244" s="7"/>
      <c r="B244" s="7"/>
      <c r="C244" s="7"/>
      <c r="D244" s="7"/>
      <c r="E244" s="7"/>
      <c r="F244" s="7"/>
      <c r="G244" s="7"/>
      <c r="H244" s="13"/>
      <c r="I244" s="7"/>
      <c r="J244" s="13"/>
      <c r="K244" s="13" t="str">
        <f t="shared" si="15"/>
        <v/>
      </c>
      <c r="L244" s="7"/>
      <c r="M244" s="13"/>
      <c r="N244" s="7"/>
      <c r="O244" s="13"/>
      <c r="P244" s="13"/>
      <c r="Q244" s="7"/>
      <c r="R244" s="7"/>
      <c r="S244" s="7"/>
      <c r="T244" s="7" t="str">
        <f t="shared" ca="1" si="16"/>
        <v/>
      </c>
      <c r="U244" s="7" t="str">
        <f t="shared" ca="1" si="17"/>
        <v/>
      </c>
      <c r="V244" s="7" t="str">
        <f t="shared" ca="1" si="18"/>
        <v/>
      </c>
      <c r="W244" s="7" t="str">
        <f>IF(A244="","",IF(COUNTIFS(CONSULTAS!$C$2:$C$2000,A244,CONSULTAS!$E$2:$E$2000,"GR",CONSULTAS!$S$2:$S$2000,"Sim")&gt;0,"Sim","Não"))</f>
        <v/>
      </c>
      <c r="X244" s="7" t="str">
        <f>IF(A244="","",IF(COUNTIFS(CONSULTAS!$C$2:$C$2000,A244,CONSULTAS!$E$2:$E$2000,"Seguradora",CONSULTAS!$S$2:$S$2000,"Sim")&gt;0,"Sim","Não"))</f>
        <v/>
      </c>
      <c r="Y244" s="7" t="str">
        <f ca="1">IF(A244="","",COUNTIFS(FOLLOWUP!$H$2:$H$2000,A244,FOLLOWUP!$AO$2:$AO$2000,"&gt;="&amp;(TODAY()-365)))</f>
        <v/>
      </c>
      <c r="Z244" s="7" t="str">
        <f ca="1">IF(A244="","",COUNTIFS(OCORRENCIAS!$D$2:$D$2000,A244,OCORRENCIAS!$E$2:$E$2000,"&gt;="&amp;(TODAY()-365)))</f>
        <v/>
      </c>
      <c r="AA244" s="7" t="str">
        <f t="shared" si="19"/>
        <v/>
      </c>
      <c r="AB244" s="7"/>
      <c r="AC244" s="12"/>
      <c r="AD244" s="7"/>
    </row>
    <row r="245" spans="1:30" x14ac:dyDescent="0.25">
      <c r="A245" s="7"/>
      <c r="B245" s="7"/>
      <c r="C245" s="7"/>
      <c r="D245" s="7"/>
      <c r="E245" s="7"/>
      <c r="F245" s="7"/>
      <c r="G245" s="7"/>
      <c r="H245" s="13"/>
      <c r="I245" s="7"/>
      <c r="J245" s="13"/>
      <c r="K245" s="13" t="str">
        <f t="shared" si="15"/>
        <v/>
      </c>
      <c r="L245" s="7"/>
      <c r="M245" s="13"/>
      <c r="N245" s="7"/>
      <c r="O245" s="13"/>
      <c r="P245" s="13"/>
      <c r="Q245" s="7"/>
      <c r="R245" s="7"/>
      <c r="S245" s="7"/>
      <c r="T245" s="7" t="str">
        <f t="shared" ca="1" si="16"/>
        <v/>
      </c>
      <c r="U245" s="7" t="str">
        <f t="shared" ca="1" si="17"/>
        <v/>
      </c>
      <c r="V245" s="7" t="str">
        <f t="shared" ca="1" si="18"/>
        <v/>
      </c>
      <c r="W245" s="7" t="str">
        <f>IF(A245="","",IF(COUNTIFS(CONSULTAS!$C$2:$C$2000,A245,CONSULTAS!$E$2:$E$2000,"GR",CONSULTAS!$S$2:$S$2000,"Sim")&gt;0,"Sim","Não"))</f>
        <v/>
      </c>
      <c r="X245" s="7" t="str">
        <f>IF(A245="","",IF(COUNTIFS(CONSULTAS!$C$2:$C$2000,A245,CONSULTAS!$E$2:$E$2000,"Seguradora",CONSULTAS!$S$2:$S$2000,"Sim")&gt;0,"Sim","Não"))</f>
        <v/>
      </c>
      <c r="Y245" s="7" t="str">
        <f ca="1">IF(A245="","",COUNTIFS(FOLLOWUP!$H$2:$H$2000,A245,FOLLOWUP!$AO$2:$AO$2000,"&gt;="&amp;(TODAY()-365)))</f>
        <v/>
      </c>
      <c r="Z245" s="7" t="str">
        <f ca="1">IF(A245="","",COUNTIFS(OCORRENCIAS!$D$2:$D$2000,A245,OCORRENCIAS!$E$2:$E$2000,"&gt;="&amp;(TODAY()-365)))</f>
        <v/>
      </c>
      <c r="AA245" s="7" t="str">
        <f t="shared" si="19"/>
        <v/>
      </c>
      <c r="AB245" s="7"/>
      <c r="AC245" s="12"/>
      <c r="AD245" s="7"/>
    </row>
    <row r="246" spans="1:30" x14ac:dyDescent="0.25">
      <c r="A246" s="7"/>
      <c r="B246" s="7"/>
      <c r="C246" s="7"/>
      <c r="D246" s="7"/>
      <c r="E246" s="7"/>
      <c r="F246" s="7"/>
      <c r="G246" s="7"/>
      <c r="H246" s="13"/>
      <c r="I246" s="7"/>
      <c r="J246" s="13"/>
      <c r="K246" s="13" t="str">
        <f t="shared" si="15"/>
        <v/>
      </c>
      <c r="L246" s="7"/>
      <c r="M246" s="13"/>
      <c r="N246" s="7"/>
      <c r="O246" s="13"/>
      <c r="P246" s="13"/>
      <c r="Q246" s="7"/>
      <c r="R246" s="7"/>
      <c r="S246" s="7"/>
      <c r="T246" s="7" t="str">
        <f t="shared" ca="1" si="16"/>
        <v/>
      </c>
      <c r="U246" s="7" t="str">
        <f t="shared" ca="1" si="17"/>
        <v/>
      </c>
      <c r="V246" s="7" t="str">
        <f t="shared" ca="1" si="18"/>
        <v/>
      </c>
      <c r="W246" s="7" t="str">
        <f>IF(A246="","",IF(COUNTIFS(CONSULTAS!$C$2:$C$2000,A246,CONSULTAS!$E$2:$E$2000,"GR",CONSULTAS!$S$2:$S$2000,"Sim")&gt;0,"Sim","Não"))</f>
        <v/>
      </c>
      <c r="X246" s="7" t="str">
        <f>IF(A246="","",IF(COUNTIFS(CONSULTAS!$C$2:$C$2000,A246,CONSULTAS!$E$2:$E$2000,"Seguradora",CONSULTAS!$S$2:$S$2000,"Sim")&gt;0,"Sim","Não"))</f>
        <v/>
      </c>
      <c r="Y246" s="7" t="str">
        <f ca="1">IF(A246="","",COUNTIFS(FOLLOWUP!$H$2:$H$2000,A246,FOLLOWUP!$AO$2:$AO$2000,"&gt;="&amp;(TODAY()-365)))</f>
        <v/>
      </c>
      <c r="Z246" s="7" t="str">
        <f ca="1">IF(A246="","",COUNTIFS(OCORRENCIAS!$D$2:$D$2000,A246,OCORRENCIAS!$E$2:$E$2000,"&gt;="&amp;(TODAY()-365)))</f>
        <v/>
      </c>
      <c r="AA246" s="7" t="str">
        <f t="shared" si="19"/>
        <v/>
      </c>
      <c r="AB246" s="7"/>
      <c r="AC246" s="12"/>
      <c r="AD246" s="7"/>
    </row>
    <row r="247" spans="1:30" x14ac:dyDescent="0.25">
      <c r="A247" s="7"/>
      <c r="B247" s="7"/>
      <c r="C247" s="7"/>
      <c r="D247" s="7"/>
      <c r="E247" s="7"/>
      <c r="F247" s="7"/>
      <c r="G247" s="7"/>
      <c r="H247" s="13"/>
      <c r="I247" s="7"/>
      <c r="J247" s="13"/>
      <c r="K247" s="13" t="str">
        <f t="shared" si="15"/>
        <v/>
      </c>
      <c r="L247" s="7"/>
      <c r="M247" s="13"/>
      <c r="N247" s="7"/>
      <c r="O247" s="13"/>
      <c r="P247" s="13"/>
      <c r="Q247" s="7"/>
      <c r="R247" s="7"/>
      <c r="S247" s="7"/>
      <c r="T247" s="7" t="str">
        <f t="shared" ca="1" si="16"/>
        <v/>
      </c>
      <c r="U247" s="7" t="str">
        <f t="shared" ca="1" si="17"/>
        <v/>
      </c>
      <c r="V247" s="7" t="str">
        <f t="shared" ca="1" si="18"/>
        <v/>
      </c>
      <c r="W247" s="7" t="str">
        <f>IF(A247="","",IF(COUNTIFS(CONSULTAS!$C$2:$C$2000,A247,CONSULTAS!$E$2:$E$2000,"GR",CONSULTAS!$S$2:$S$2000,"Sim")&gt;0,"Sim","Não"))</f>
        <v/>
      </c>
      <c r="X247" s="7" t="str">
        <f>IF(A247="","",IF(COUNTIFS(CONSULTAS!$C$2:$C$2000,A247,CONSULTAS!$E$2:$E$2000,"Seguradora",CONSULTAS!$S$2:$S$2000,"Sim")&gt;0,"Sim","Não"))</f>
        <v/>
      </c>
      <c r="Y247" s="7" t="str">
        <f ca="1">IF(A247="","",COUNTIFS(FOLLOWUP!$H$2:$H$2000,A247,FOLLOWUP!$AO$2:$AO$2000,"&gt;="&amp;(TODAY()-365)))</f>
        <v/>
      </c>
      <c r="Z247" s="7" t="str">
        <f ca="1">IF(A247="","",COUNTIFS(OCORRENCIAS!$D$2:$D$2000,A247,OCORRENCIAS!$E$2:$E$2000,"&gt;="&amp;(TODAY()-365)))</f>
        <v/>
      </c>
      <c r="AA247" s="7" t="str">
        <f t="shared" si="19"/>
        <v/>
      </c>
      <c r="AB247" s="7"/>
      <c r="AC247" s="12"/>
      <c r="AD247" s="7"/>
    </row>
    <row r="248" spans="1:30" x14ac:dyDescent="0.25">
      <c r="A248" s="7"/>
      <c r="B248" s="7"/>
      <c r="C248" s="7"/>
      <c r="D248" s="7"/>
      <c r="E248" s="7"/>
      <c r="F248" s="7"/>
      <c r="G248" s="7"/>
      <c r="H248" s="13"/>
      <c r="I248" s="7"/>
      <c r="J248" s="13"/>
      <c r="K248" s="13" t="str">
        <f t="shared" si="15"/>
        <v/>
      </c>
      <c r="L248" s="7"/>
      <c r="M248" s="13"/>
      <c r="N248" s="7"/>
      <c r="O248" s="13"/>
      <c r="P248" s="13"/>
      <c r="Q248" s="7"/>
      <c r="R248" s="7"/>
      <c r="S248" s="7"/>
      <c r="T248" s="7" t="str">
        <f t="shared" ca="1" si="16"/>
        <v/>
      </c>
      <c r="U248" s="7" t="str">
        <f t="shared" ca="1" si="17"/>
        <v/>
      </c>
      <c r="V248" s="7" t="str">
        <f t="shared" ca="1" si="18"/>
        <v/>
      </c>
      <c r="W248" s="7" t="str">
        <f>IF(A248="","",IF(COUNTIFS(CONSULTAS!$C$2:$C$2000,A248,CONSULTAS!$E$2:$E$2000,"GR",CONSULTAS!$S$2:$S$2000,"Sim")&gt;0,"Sim","Não"))</f>
        <v/>
      </c>
      <c r="X248" s="7" t="str">
        <f>IF(A248="","",IF(COUNTIFS(CONSULTAS!$C$2:$C$2000,A248,CONSULTAS!$E$2:$E$2000,"Seguradora",CONSULTAS!$S$2:$S$2000,"Sim")&gt;0,"Sim","Não"))</f>
        <v/>
      </c>
      <c r="Y248" s="7" t="str">
        <f ca="1">IF(A248="","",COUNTIFS(FOLLOWUP!$H$2:$H$2000,A248,FOLLOWUP!$AO$2:$AO$2000,"&gt;="&amp;(TODAY()-365)))</f>
        <v/>
      </c>
      <c r="Z248" s="7" t="str">
        <f ca="1">IF(A248="","",COUNTIFS(OCORRENCIAS!$D$2:$D$2000,A248,OCORRENCIAS!$E$2:$E$2000,"&gt;="&amp;(TODAY()-365)))</f>
        <v/>
      </c>
      <c r="AA248" s="7" t="str">
        <f t="shared" si="19"/>
        <v/>
      </c>
      <c r="AB248" s="7"/>
      <c r="AC248" s="12"/>
      <c r="AD248" s="7"/>
    </row>
    <row r="249" spans="1:30" x14ac:dyDescent="0.25">
      <c r="A249" s="7"/>
      <c r="B249" s="7"/>
      <c r="C249" s="7"/>
      <c r="D249" s="7"/>
      <c r="E249" s="7"/>
      <c r="F249" s="7"/>
      <c r="G249" s="7"/>
      <c r="H249" s="13"/>
      <c r="I249" s="7"/>
      <c r="J249" s="13"/>
      <c r="K249" s="13" t="str">
        <f t="shared" si="15"/>
        <v/>
      </c>
      <c r="L249" s="7"/>
      <c r="M249" s="13"/>
      <c r="N249" s="7"/>
      <c r="O249" s="13"/>
      <c r="P249" s="13"/>
      <c r="Q249" s="7"/>
      <c r="R249" s="7"/>
      <c r="S249" s="7"/>
      <c r="T249" s="7" t="str">
        <f t="shared" ca="1" si="16"/>
        <v/>
      </c>
      <c r="U249" s="7" t="str">
        <f t="shared" ca="1" si="17"/>
        <v/>
      </c>
      <c r="V249" s="7" t="str">
        <f t="shared" ca="1" si="18"/>
        <v/>
      </c>
      <c r="W249" s="7" t="str">
        <f>IF(A249="","",IF(COUNTIFS(CONSULTAS!$C$2:$C$2000,A249,CONSULTAS!$E$2:$E$2000,"GR",CONSULTAS!$S$2:$S$2000,"Sim")&gt;0,"Sim","Não"))</f>
        <v/>
      </c>
      <c r="X249" s="7" t="str">
        <f>IF(A249="","",IF(COUNTIFS(CONSULTAS!$C$2:$C$2000,A249,CONSULTAS!$E$2:$E$2000,"Seguradora",CONSULTAS!$S$2:$S$2000,"Sim")&gt;0,"Sim","Não"))</f>
        <v/>
      </c>
      <c r="Y249" s="7" t="str">
        <f ca="1">IF(A249="","",COUNTIFS(FOLLOWUP!$H$2:$H$2000,A249,FOLLOWUP!$AO$2:$AO$2000,"&gt;="&amp;(TODAY()-365)))</f>
        <v/>
      </c>
      <c r="Z249" s="7" t="str">
        <f ca="1">IF(A249="","",COUNTIFS(OCORRENCIAS!$D$2:$D$2000,A249,OCORRENCIAS!$E$2:$E$2000,"&gt;="&amp;(TODAY()-365)))</f>
        <v/>
      </c>
      <c r="AA249" s="7" t="str">
        <f t="shared" si="19"/>
        <v/>
      </c>
      <c r="AB249" s="7"/>
      <c r="AC249" s="12"/>
      <c r="AD249" s="7"/>
    </row>
    <row r="250" spans="1:30" x14ac:dyDescent="0.25">
      <c r="A250" s="7"/>
      <c r="B250" s="7"/>
      <c r="C250" s="7"/>
      <c r="D250" s="7"/>
      <c r="E250" s="7"/>
      <c r="F250" s="7"/>
      <c r="G250" s="7"/>
      <c r="H250" s="13"/>
      <c r="I250" s="7"/>
      <c r="J250" s="13"/>
      <c r="K250" s="13" t="str">
        <f t="shared" si="15"/>
        <v/>
      </c>
      <c r="L250" s="7"/>
      <c r="M250" s="13"/>
      <c r="N250" s="7"/>
      <c r="O250" s="13"/>
      <c r="P250" s="13"/>
      <c r="Q250" s="7"/>
      <c r="R250" s="7"/>
      <c r="S250" s="7"/>
      <c r="T250" s="7" t="str">
        <f t="shared" ca="1" si="16"/>
        <v/>
      </c>
      <c r="U250" s="7" t="str">
        <f t="shared" ca="1" si="17"/>
        <v/>
      </c>
      <c r="V250" s="7" t="str">
        <f t="shared" ca="1" si="18"/>
        <v/>
      </c>
      <c r="W250" s="7" t="str">
        <f>IF(A250="","",IF(COUNTIFS(CONSULTAS!$C$2:$C$2000,A250,CONSULTAS!$E$2:$E$2000,"GR",CONSULTAS!$S$2:$S$2000,"Sim")&gt;0,"Sim","Não"))</f>
        <v/>
      </c>
      <c r="X250" s="7" t="str">
        <f>IF(A250="","",IF(COUNTIFS(CONSULTAS!$C$2:$C$2000,A250,CONSULTAS!$E$2:$E$2000,"Seguradora",CONSULTAS!$S$2:$S$2000,"Sim")&gt;0,"Sim","Não"))</f>
        <v/>
      </c>
      <c r="Y250" s="7" t="str">
        <f ca="1">IF(A250="","",COUNTIFS(FOLLOWUP!$H$2:$H$2000,A250,FOLLOWUP!$AO$2:$AO$2000,"&gt;="&amp;(TODAY()-365)))</f>
        <v/>
      </c>
      <c r="Z250" s="7" t="str">
        <f ca="1">IF(A250="","",COUNTIFS(OCORRENCIAS!$D$2:$D$2000,A250,OCORRENCIAS!$E$2:$E$2000,"&gt;="&amp;(TODAY()-365)))</f>
        <v/>
      </c>
      <c r="AA250" s="7" t="str">
        <f t="shared" si="19"/>
        <v/>
      </c>
      <c r="AB250" s="7"/>
      <c r="AC250" s="12"/>
      <c r="AD250" s="7"/>
    </row>
    <row r="251" spans="1:30" x14ac:dyDescent="0.25">
      <c r="A251" s="7"/>
      <c r="B251" s="7"/>
      <c r="C251" s="7"/>
      <c r="D251" s="7"/>
      <c r="E251" s="7"/>
      <c r="F251" s="7"/>
      <c r="G251" s="7"/>
      <c r="H251" s="13"/>
      <c r="I251" s="7"/>
      <c r="J251" s="13"/>
      <c r="K251" s="13" t="str">
        <f t="shared" si="15"/>
        <v/>
      </c>
      <c r="L251" s="7"/>
      <c r="M251" s="13"/>
      <c r="N251" s="7"/>
      <c r="O251" s="13"/>
      <c r="P251" s="13"/>
      <c r="Q251" s="7"/>
      <c r="R251" s="7"/>
      <c r="S251" s="7"/>
      <c r="T251" s="7" t="str">
        <f t="shared" ca="1" si="16"/>
        <v/>
      </c>
      <c r="U251" s="7" t="str">
        <f t="shared" ca="1" si="17"/>
        <v/>
      </c>
      <c r="V251" s="7" t="str">
        <f t="shared" ca="1" si="18"/>
        <v/>
      </c>
      <c r="W251" s="7" t="str">
        <f>IF(A251="","",IF(COUNTIFS(CONSULTAS!$C$2:$C$2000,A251,CONSULTAS!$E$2:$E$2000,"GR",CONSULTAS!$S$2:$S$2000,"Sim")&gt;0,"Sim","Não"))</f>
        <v/>
      </c>
      <c r="X251" s="7" t="str">
        <f>IF(A251="","",IF(COUNTIFS(CONSULTAS!$C$2:$C$2000,A251,CONSULTAS!$E$2:$E$2000,"Seguradora",CONSULTAS!$S$2:$S$2000,"Sim")&gt;0,"Sim","Não"))</f>
        <v/>
      </c>
      <c r="Y251" s="7" t="str">
        <f ca="1">IF(A251="","",COUNTIFS(FOLLOWUP!$H$2:$H$2000,A251,FOLLOWUP!$AO$2:$AO$2000,"&gt;="&amp;(TODAY()-365)))</f>
        <v/>
      </c>
      <c r="Z251" s="7" t="str">
        <f ca="1">IF(A251="","",COUNTIFS(OCORRENCIAS!$D$2:$D$2000,A251,OCORRENCIAS!$E$2:$E$2000,"&gt;="&amp;(TODAY()-365)))</f>
        <v/>
      </c>
      <c r="AA251" s="7" t="str">
        <f t="shared" si="19"/>
        <v/>
      </c>
      <c r="AB251" s="7"/>
      <c r="AC251" s="12"/>
      <c r="AD251" s="7"/>
    </row>
    <row r="252" spans="1:30" x14ac:dyDescent="0.25">
      <c r="A252" s="7"/>
      <c r="B252" s="7"/>
      <c r="C252" s="7"/>
      <c r="D252" s="7"/>
      <c r="E252" s="7"/>
      <c r="F252" s="7"/>
      <c r="G252" s="7"/>
      <c r="H252" s="13"/>
      <c r="I252" s="7"/>
      <c r="J252" s="13"/>
      <c r="K252" s="13" t="str">
        <f t="shared" si="15"/>
        <v/>
      </c>
      <c r="L252" s="7"/>
      <c r="M252" s="13"/>
      <c r="N252" s="7"/>
      <c r="O252" s="13"/>
      <c r="P252" s="13"/>
      <c r="Q252" s="7"/>
      <c r="R252" s="7"/>
      <c r="S252" s="7"/>
      <c r="T252" s="7" t="str">
        <f t="shared" ca="1" si="16"/>
        <v/>
      </c>
      <c r="U252" s="7" t="str">
        <f t="shared" ca="1" si="17"/>
        <v/>
      </c>
      <c r="V252" s="7" t="str">
        <f t="shared" ca="1" si="18"/>
        <v/>
      </c>
      <c r="W252" s="7" t="str">
        <f>IF(A252="","",IF(COUNTIFS(CONSULTAS!$C$2:$C$2000,A252,CONSULTAS!$E$2:$E$2000,"GR",CONSULTAS!$S$2:$S$2000,"Sim")&gt;0,"Sim","Não"))</f>
        <v/>
      </c>
      <c r="X252" s="7" t="str">
        <f>IF(A252="","",IF(COUNTIFS(CONSULTAS!$C$2:$C$2000,A252,CONSULTAS!$E$2:$E$2000,"Seguradora",CONSULTAS!$S$2:$S$2000,"Sim")&gt;0,"Sim","Não"))</f>
        <v/>
      </c>
      <c r="Y252" s="7" t="str">
        <f ca="1">IF(A252="","",COUNTIFS(FOLLOWUP!$H$2:$H$2000,A252,FOLLOWUP!$AO$2:$AO$2000,"&gt;="&amp;(TODAY()-365)))</f>
        <v/>
      </c>
      <c r="Z252" s="7" t="str">
        <f ca="1">IF(A252="","",COUNTIFS(OCORRENCIAS!$D$2:$D$2000,A252,OCORRENCIAS!$E$2:$E$2000,"&gt;="&amp;(TODAY()-365)))</f>
        <v/>
      </c>
      <c r="AA252" s="7" t="str">
        <f t="shared" si="19"/>
        <v/>
      </c>
      <c r="AB252" s="7"/>
      <c r="AC252" s="12"/>
      <c r="AD252" s="7"/>
    </row>
    <row r="253" spans="1:30" x14ac:dyDescent="0.25">
      <c r="A253" s="7"/>
      <c r="B253" s="7"/>
      <c r="C253" s="7"/>
      <c r="D253" s="7"/>
      <c r="E253" s="7"/>
      <c r="F253" s="7"/>
      <c r="G253" s="7"/>
      <c r="H253" s="13"/>
      <c r="I253" s="7"/>
      <c r="J253" s="13"/>
      <c r="K253" s="13" t="str">
        <f t="shared" si="15"/>
        <v/>
      </c>
      <c r="L253" s="7"/>
      <c r="M253" s="13"/>
      <c r="N253" s="7"/>
      <c r="O253" s="13"/>
      <c r="P253" s="13"/>
      <c r="Q253" s="7"/>
      <c r="R253" s="7"/>
      <c r="S253" s="7"/>
      <c r="T253" s="7" t="str">
        <f t="shared" ca="1" si="16"/>
        <v/>
      </c>
      <c r="U253" s="7" t="str">
        <f t="shared" ca="1" si="17"/>
        <v/>
      </c>
      <c r="V253" s="7" t="str">
        <f t="shared" ca="1" si="18"/>
        <v/>
      </c>
      <c r="W253" s="7" t="str">
        <f>IF(A253="","",IF(COUNTIFS(CONSULTAS!$C$2:$C$2000,A253,CONSULTAS!$E$2:$E$2000,"GR",CONSULTAS!$S$2:$S$2000,"Sim")&gt;0,"Sim","Não"))</f>
        <v/>
      </c>
      <c r="X253" s="7" t="str">
        <f>IF(A253="","",IF(COUNTIFS(CONSULTAS!$C$2:$C$2000,A253,CONSULTAS!$E$2:$E$2000,"Seguradora",CONSULTAS!$S$2:$S$2000,"Sim")&gt;0,"Sim","Não"))</f>
        <v/>
      </c>
      <c r="Y253" s="7" t="str">
        <f ca="1">IF(A253="","",COUNTIFS(FOLLOWUP!$H$2:$H$2000,A253,FOLLOWUP!$AO$2:$AO$2000,"&gt;="&amp;(TODAY()-365)))</f>
        <v/>
      </c>
      <c r="Z253" s="7" t="str">
        <f ca="1">IF(A253="","",COUNTIFS(OCORRENCIAS!$D$2:$D$2000,A253,OCORRENCIAS!$E$2:$E$2000,"&gt;="&amp;(TODAY()-365)))</f>
        <v/>
      </c>
      <c r="AA253" s="7" t="str">
        <f t="shared" si="19"/>
        <v/>
      </c>
      <c r="AB253" s="7"/>
      <c r="AC253" s="12"/>
      <c r="AD253" s="7"/>
    </row>
    <row r="254" spans="1:30" x14ac:dyDescent="0.25">
      <c r="A254" s="7"/>
      <c r="B254" s="7"/>
      <c r="C254" s="7"/>
      <c r="D254" s="7"/>
      <c r="E254" s="7"/>
      <c r="F254" s="7"/>
      <c r="G254" s="7"/>
      <c r="H254" s="13"/>
      <c r="I254" s="7"/>
      <c r="J254" s="13"/>
      <c r="K254" s="13" t="str">
        <f t="shared" si="15"/>
        <v/>
      </c>
      <c r="L254" s="7"/>
      <c r="M254" s="13"/>
      <c r="N254" s="7"/>
      <c r="O254" s="13"/>
      <c r="P254" s="13"/>
      <c r="Q254" s="7"/>
      <c r="R254" s="7"/>
      <c r="S254" s="7"/>
      <c r="T254" s="7" t="str">
        <f t="shared" ca="1" si="16"/>
        <v/>
      </c>
      <c r="U254" s="7" t="str">
        <f t="shared" ca="1" si="17"/>
        <v/>
      </c>
      <c r="V254" s="7" t="str">
        <f t="shared" ca="1" si="18"/>
        <v/>
      </c>
      <c r="W254" s="7" t="str">
        <f>IF(A254="","",IF(COUNTIFS(CONSULTAS!$C$2:$C$2000,A254,CONSULTAS!$E$2:$E$2000,"GR",CONSULTAS!$S$2:$S$2000,"Sim")&gt;0,"Sim","Não"))</f>
        <v/>
      </c>
      <c r="X254" s="7" t="str">
        <f>IF(A254="","",IF(COUNTIFS(CONSULTAS!$C$2:$C$2000,A254,CONSULTAS!$E$2:$E$2000,"Seguradora",CONSULTAS!$S$2:$S$2000,"Sim")&gt;0,"Sim","Não"))</f>
        <v/>
      </c>
      <c r="Y254" s="7" t="str">
        <f ca="1">IF(A254="","",COUNTIFS(FOLLOWUP!$H$2:$H$2000,A254,FOLLOWUP!$AO$2:$AO$2000,"&gt;="&amp;(TODAY()-365)))</f>
        <v/>
      </c>
      <c r="Z254" s="7" t="str">
        <f ca="1">IF(A254="","",COUNTIFS(OCORRENCIAS!$D$2:$D$2000,A254,OCORRENCIAS!$E$2:$E$2000,"&gt;="&amp;(TODAY()-365)))</f>
        <v/>
      </c>
      <c r="AA254" s="7" t="str">
        <f t="shared" si="19"/>
        <v/>
      </c>
      <c r="AB254" s="7"/>
      <c r="AC254" s="12"/>
      <c r="AD254" s="7"/>
    </row>
    <row r="255" spans="1:30" x14ac:dyDescent="0.25">
      <c r="A255" s="7"/>
      <c r="B255" s="7"/>
      <c r="C255" s="7"/>
      <c r="D255" s="7"/>
      <c r="E255" s="7"/>
      <c r="F255" s="7"/>
      <c r="G255" s="7"/>
      <c r="H255" s="13"/>
      <c r="I255" s="7"/>
      <c r="J255" s="13"/>
      <c r="K255" s="13" t="str">
        <f t="shared" si="15"/>
        <v/>
      </c>
      <c r="L255" s="7"/>
      <c r="M255" s="13"/>
      <c r="N255" s="7"/>
      <c r="O255" s="13"/>
      <c r="P255" s="13"/>
      <c r="Q255" s="7"/>
      <c r="R255" s="7"/>
      <c r="S255" s="7"/>
      <c r="T255" s="7" t="str">
        <f t="shared" ca="1" si="16"/>
        <v/>
      </c>
      <c r="U255" s="7" t="str">
        <f t="shared" ca="1" si="17"/>
        <v/>
      </c>
      <c r="V255" s="7" t="str">
        <f t="shared" ca="1" si="18"/>
        <v/>
      </c>
      <c r="W255" s="7" t="str">
        <f>IF(A255="","",IF(COUNTIFS(CONSULTAS!$C$2:$C$2000,A255,CONSULTAS!$E$2:$E$2000,"GR",CONSULTAS!$S$2:$S$2000,"Sim")&gt;0,"Sim","Não"))</f>
        <v/>
      </c>
      <c r="X255" s="7" t="str">
        <f>IF(A255="","",IF(COUNTIFS(CONSULTAS!$C$2:$C$2000,A255,CONSULTAS!$E$2:$E$2000,"Seguradora",CONSULTAS!$S$2:$S$2000,"Sim")&gt;0,"Sim","Não"))</f>
        <v/>
      </c>
      <c r="Y255" s="7" t="str">
        <f ca="1">IF(A255="","",COUNTIFS(FOLLOWUP!$H$2:$H$2000,A255,FOLLOWUP!$AO$2:$AO$2000,"&gt;="&amp;(TODAY()-365)))</f>
        <v/>
      </c>
      <c r="Z255" s="7" t="str">
        <f ca="1">IF(A255="","",COUNTIFS(OCORRENCIAS!$D$2:$D$2000,A255,OCORRENCIAS!$E$2:$E$2000,"&gt;="&amp;(TODAY()-365)))</f>
        <v/>
      </c>
      <c r="AA255" s="7" t="str">
        <f t="shared" si="19"/>
        <v/>
      </c>
      <c r="AB255" s="7"/>
      <c r="AC255" s="12"/>
      <c r="AD255" s="7"/>
    </row>
    <row r="256" spans="1:30" x14ac:dyDescent="0.25">
      <c r="A256" s="7"/>
      <c r="B256" s="7"/>
      <c r="C256" s="7"/>
      <c r="D256" s="7"/>
      <c r="E256" s="7"/>
      <c r="F256" s="7"/>
      <c r="G256" s="7"/>
      <c r="H256" s="13"/>
      <c r="I256" s="7"/>
      <c r="J256" s="13"/>
      <c r="K256" s="13" t="str">
        <f t="shared" si="15"/>
        <v/>
      </c>
      <c r="L256" s="7"/>
      <c r="M256" s="13"/>
      <c r="N256" s="7"/>
      <c r="O256" s="13"/>
      <c r="P256" s="13"/>
      <c r="Q256" s="7"/>
      <c r="R256" s="7"/>
      <c r="S256" s="7"/>
      <c r="T256" s="7" t="str">
        <f t="shared" ca="1" si="16"/>
        <v/>
      </c>
      <c r="U256" s="7" t="str">
        <f t="shared" ca="1" si="17"/>
        <v/>
      </c>
      <c r="V256" s="7" t="str">
        <f t="shared" ca="1" si="18"/>
        <v/>
      </c>
      <c r="W256" s="7" t="str">
        <f>IF(A256="","",IF(COUNTIFS(CONSULTAS!$C$2:$C$2000,A256,CONSULTAS!$E$2:$E$2000,"GR",CONSULTAS!$S$2:$S$2000,"Sim")&gt;0,"Sim","Não"))</f>
        <v/>
      </c>
      <c r="X256" s="7" t="str">
        <f>IF(A256="","",IF(COUNTIFS(CONSULTAS!$C$2:$C$2000,A256,CONSULTAS!$E$2:$E$2000,"Seguradora",CONSULTAS!$S$2:$S$2000,"Sim")&gt;0,"Sim","Não"))</f>
        <v/>
      </c>
      <c r="Y256" s="7" t="str">
        <f ca="1">IF(A256="","",COUNTIFS(FOLLOWUP!$H$2:$H$2000,A256,FOLLOWUP!$AO$2:$AO$2000,"&gt;="&amp;(TODAY()-365)))</f>
        <v/>
      </c>
      <c r="Z256" s="7" t="str">
        <f ca="1">IF(A256="","",COUNTIFS(OCORRENCIAS!$D$2:$D$2000,A256,OCORRENCIAS!$E$2:$E$2000,"&gt;="&amp;(TODAY()-365)))</f>
        <v/>
      </c>
      <c r="AA256" s="7" t="str">
        <f t="shared" si="19"/>
        <v/>
      </c>
      <c r="AB256" s="7"/>
      <c r="AC256" s="12"/>
      <c r="AD256" s="7"/>
    </row>
    <row r="257" spans="1:30" x14ac:dyDescent="0.25">
      <c r="A257" s="7"/>
      <c r="B257" s="7"/>
      <c r="C257" s="7"/>
      <c r="D257" s="7"/>
      <c r="E257" s="7"/>
      <c r="F257" s="7"/>
      <c r="G257" s="7"/>
      <c r="H257" s="13"/>
      <c r="I257" s="7"/>
      <c r="J257" s="13"/>
      <c r="K257" s="13" t="str">
        <f t="shared" si="15"/>
        <v/>
      </c>
      <c r="L257" s="7"/>
      <c r="M257" s="13"/>
      <c r="N257" s="7"/>
      <c r="O257" s="13"/>
      <c r="P257" s="13"/>
      <c r="Q257" s="7"/>
      <c r="R257" s="7"/>
      <c r="S257" s="7"/>
      <c r="T257" s="7" t="str">
        <f t="shared" ca="1" si="16"/>
        <v/>
      </c>
      <c r="U257" s="7" t="str">
        <f t="shared" ca="1" si="17"/>
        <v/>
      </c>
      <c r="V257" s="7" t="str">
        <f t="shared" ca="1" si="18"/>
        <v/>
      </c>
      <c r="W257" s="7" t="str">
        <f>IF(A257="","",IF(COUNTIFS(CONSULTAS!$C$2:$C$2000,A257,CONSULTAS!$E$2:$E$2000,"GR",CONSULTAS!$S$2:$S$2000,"Sim")&gt;0,"Sim","Não"))</f>
        <v/>
      </c>
      <c r="X257" s="7" t="str">
        <f>IF(A257="","",IF(COUNTIFS(CONSULTAS!$C$2:$C$2000,A257,CONSULTAS!$E$2:$E$2000,"Seguradora",CONSULTAS!$S$2:$S$2000,"Sim")&gt;0,"Sim","Não"))</f>
        <v/>
      </c>
      <c r="Y257" s="7" t="str">
        <f ca="1">IF(A257="","",COUNTIFS(FOLLOWUP!$H$2:$H$2000,A257,FOLLOWUP!$AO$2:$AO$2000,"&gt;="&amp;(TODAY()-365)))</f>
        <v/>
      </c>
      <c r="Z257" s="7" t="str">
        <f ca="1">IF(A257="","",COUNTIFS(OCORRENCIAS!$D$2:$D$2000,A257,OCORRENCIAS!$E$2:$E$2000,"&gt;="&amp;(TODAY()-365)))</f>
        <v/>
      </c>
      <c r="AA257" s="7" t="str">
        <f t="shared" si="19"/>
        <v/>
      </c>
      <c r="AB257" s="7"/>
      <c r="AC257" s="12"/>
      <c r="AD257" s="7"/>
    </row>
    <row r="258" spans="1:30" x14ac:dyDescent="0.25">
      <c r="A258" s="7"/>
      <c r="B258" s="7"/>
      <c r="C258" s="7"/>
      <c r="D258" s="7"/>
      <c r="E258" s="7"/>
      <c r="F258" s="7"/>
      <c r="G258" s="7"/>
      <c r="H258" s="13"/>
      <c r="I258" s="7"/>
      <c r="J258" s="13"/>
      <c r="K258" s="13" t="str">
        <f t="shared" ref="K258:K321" si="20">IF(J258="","",DATE(YEAR(J258),MONTH(J258),DAY(J258)+900))</f>
        <v/>
      </c>
      <c r="L258" s="7"/>
      <c r="M258" s="13"/>
      <c r="N258" s="7"/>
      <c r="O258" s="13"/>
      <c r="P258" s="13"/>
      <c r="Q258" s="7"/>
      <c r="R258" s="7"/>
      <c r="S258" s="7"/>
      <c r="T258" s="7" t="str">
        <f t="shared" ref="T258:T321" ca="1" si="21">IF(H258="","",H258-TODAY())</f>
        <v/>
      </c>
      <c r="U258" s="7" t="str">
        <f t="shared" ref="U258:U321" ca="1" si="22">IF(K258="","",K258-TODAY())</f>
        <v/>
      </c>
      <c r="V258" s="7" t="str">
        <f t="shared" ref="V258:V321" ca="1" si="23">IF(O258="","",O258-TODAY())</f>
        <v/>
      </c>
      <c r="W258" s="7" t="str">
        <f>IF(A258="","",IF(COUNTIFS(CONSULTAS!$C$2:$C$2000,A258,CONSULTAS!$E$2:$E$2000,"GR",CONSULTAS!$S$2:$S$2000,"Sim")&gt;0,"Sim","Não"))</f>
        <v/>
      </c>
      <c r="X258" s="7" t="str">
        <f>IF(A258="","",IF(COUNTIFS(CONSULTAS!$C$2:$C$2000,A258,CONSULTAS!$E$2:$E$2000,"Seguradora",CONSULTAS!$S$2:$S$2000,"Sim")&gt;0,"Sim","Não"))</f>
        <v/>
      </c>
      <c r="Y258" s="7" t="str">
        <f ca="1">IF(A258="","",COUNTIFS(FOLLOWUP!$H$2:$H$2000,A258,FOLLOWUP!$AO$2:$AO$2000,"&gt;="&amp;(TODAY()-365)))</f>
        <v/>
      </c>
      <c r="Z258" s="7" t="str">
        <f ca="1">IF(A258="","",COUNTIFS(OCORRENCIAS!$D$2:$D$2000,A258,OCORRENCIAS!$E$2:$E$2000,"&gt;="&amp;(TODAY()-365)))</f>
        <v/>
      </c>
      <c r="AA258" s="7" t="str">
        <f t="shared" ref="AA258:AA321" si="24">IF(A258="","",IF(OR(H258="",T258&lt;0,AND(K258&lt;&gt;"",U258&lt;0),I258&lt;&gt;"Sim",W258="Não",X258="Não",AND(O258&lt;&gt;"",V258&lt;0)),"Inapto",IF(OR(T258&lt;=P_AVISO_VENC,AND(U258&lt;&gt;"",U258&lt;=P_AVISO_VENC),AND(V258&lt;&gt;"",V258&lt;=P_AVISO_VENC)),"Atenção","Apto")))</f>
        <v/>
      </c>
      <c r="AB258" s="7"/>
      <c r="AC258" s="12"/>
      <c r="AD258" s="7"/>
    </row>
    <row r="259" spans="1:30" x14ac:dyDescent="0.25">
      <c r="A259" s="7"/>
      <c r="B259" s="7"/>
      <c r="C259" s="7"/>
      <c r="D259" s="7"/>
      <c r="E259" s="7"/>
      <c r="F259" s="7"/>
      <c r="G259" s="7"/>
      <c r="H259" s="13"/>
      <c r="I259" s="7"/>
      <c r="J259" s="13"/>
      <c r="K259" s="13" t="str">
        <f t="shared" si="20"/>
        <v/>
      </c>
      <c r="L259" s="7"/>
      <c r="M259" s="13"/>
      <c r="N259" s="7"/>
      <c r="O259" s="13"/>
      <c r="P259" s="13"/>
      <c r="Q259" s="7"/>
      <c r="R259" s="7"/>
      <c r="S259" s="7"/>
      <c r="T259" s="7" t="str">
        <f t="shared" ca="1" si="21"/>
        <v/>
      </c>
      <c r="U259" s="7" t="str">
        <f t="shared" ca="1" si="22"/>
        <v/>
      </c>
      <c r="V259" s="7" t="str">
        <f t="shared" ca="1" si="23"/>
        <v/>
      </c>
      <c r="W259" s="7" t="str">
        <f>IF(A259="","",IF(COUNTIFS(CONSULTAS!$C$2:$C$2000,A259,CONSULTAS!$E$2:$E$2000,"GR",CONSULTAS!$S$2:$S$2000,"Sim")&gt;0,"Sim","Não"))</f>
        <v/>
      </c>
      <c r="X259" s="7" t="str">
        <f>IF(A259="","",IF(COUNTIFS(CONSULTAS!$C$2:$C$2000,A259,CONSULTAS!$E$2:$E$2000,"Seguradora",CONSULTAS!$S$2:$S$2000,"Sim")&gt;0,"Sim","Não"))</f>
        <v/>
      </c>
      <c r="Y259" s="7" t="str">
        <f ca="1">IF(A259="","",COUNTIFS(FOLLOWUP!$H$2:$H$2000,A259,FOLLOWUP!$AO$2:$AO$2000,"&gt;="&amp;(TODAY()-365)))</f>
        <v/>
      </c>
      <c r="Z259" s="7" t="str">
        <f ca="1">IF(A259="","",COUNTIFS(OCORRENCIAS!$D$2:$D$2000,A259,OCORRENCIAS!$E$2:$E$2000,"&gt;="&amp;(TODAY()-365)))</f>
        <v/>
      </c>
      <c r="AA259" s="7" t="str">
        <f t="shared" si="24"/>
        <v/>
      </c>
      <c r="AB259" s="7"/>
      <c r="AC259" s="12"/>
      <c r="AD259" s="7"/>
    </row>
    <row r="260" spans="1:30" x14ac:dyDescent="0.25">
      <c r="A260" s="7"/>
      <c r="B260" s="7"/>
      <c r="C260" s="7"/>
      <c r="D260" s="7"/>
      <c r="E260" s="7"/>
      <c r="F260" s="7"/>
      <c r="G260" s="7"/>
      <c r="H260" s="13"/>
      <c r="I260" s="7"/>
      <c r="J260" s="13"/>
      <c r="K260" s="13" t="str">
        <f t="shared" si="20"/>
        <v/>
      </c>
      <c r="L260" s="7"/>
      <c r="M260" s="13"/>
      <c r="N260" s="7"/>
      <c r="O260" s="13"/>
      <c r="P260" s="13"/>
      <c r="Q260" s="7"/>
      <c r="R260" s="7"/>
      <c r="S260" s="7"/>
      <c r="T260" s="7" t="str">
        <f t="shared" ca="1" si="21"/>
        <v/>
      </c>
      <c r="U260" s="7" t="str">
        <f t="shared" ca="1" si="22"/>
        <v/>
      </c>
      <c r="V260" s="7" t="str">
        <f t="shared" ca="1" si="23"/>
        <v/>
      </c>
      <c r="W260" s="7" t="str">
        <f>IF(A260="","",IF(COUNTIFS(CONSULTAS!$C$2:$C$2000,A260,CONSULTAS!$E$2:$E$2000,"GR",CONSULTAS!$S$2:$S$2000,"Sim")&gt;0,"Sim","Não"))</f>
        <v/>
      </c>
      <c r="X260" s="7" t="str">
        <f>IF(A260="","",IF(COUNTIFS(CONSULTAS!$C$2:$C$2000,A260,CONSULTAS!$E$2:$E$2000,"Seguradora",CONSULTAS!$S$2:$S$2000,"Sim")&gt;0,"Sim","Não"))</f>
        <v/>
      </c>
      <c r="Y260" s="7" t="str">
        <f ca="1">IF(A260="","",COUNTIFS(FOLLOWUP!$H$2:$H$2000,A260,FOLLOWUP!$AO$2:$AO$2000,"&gt;="&amp;(TODAY()-365)))</f>
        <v/>
      </c>
      <c r="Z260" s="7" t="str">
        <f ca="1">IF(A260="","",COUNTIFS(OCORRENCIAS!$D$2:$D$2000,A260,OCORRENCIAS!$E$2:$E$2000,"&gt;="&amp;(TODAY()-365)))</f>
        <v/>
      </c>
      <c r="AA260" s="7" t="str">
        <f t="shared" si="24"/>
        <v/>
      </c>
      <c r="AB260" s="7"/>
      <c r="AC260" s="12"/>
      <c r="AD260" s="7"/>
    </row>
    <row r="261" spans="1:30" x14ac:dyDescent="0.25">
      <c r="A261" s="7"/>
      <c r="B261" s="7"/>
      <c r="C261" s="7"/>
      <c r="D261" s="7"/>
      <c r="E261" s="7"/>
      <c r="F261" s="7"/>
      <c r="G261" s="7"/>
      <c r="H261" s="13"/>
      <c r="I261" s="7"/>
      <c r="J261" s="13"/>
      <c r="K261" s="13" t="str">
        <f t="shared" si="20"/>
        <v/>
      </c>
      <c r="L261" s="7"/>
      <c r="M261" s="13"/>
      <c r="N261" s="7"/>
      <c r="O261" s="13"/>
      <c r="P261" s="13"/>
      <c r="Q261" s="7"/>
      <c r="R261" s="7"/>
      <c r="S261" s="7"/>
      <c r="T261" s="7" t="str">
        <f t="shared" ca="1" si="21"/>
        <v/>
      </c>
      <c r="U261" s="7" t="str">
        <f t="shared" ca="1" si="22"/>
        <v/>
      </c>
      <c r="V261" s="7" t="str">
        <f t="shared" ca="1" si="23"/>
        <v/>
      </c>
      <c r="W261" s="7" t="str">
        <f>IF(A261="","",IF(COUNTIFS(CONSULTAS!$C$2:$C$2000,A261,CONSULTAS!$E$2:$E$2000,"GR",CONSULTAS!$S$2:$S$2000,"Sim")&gt;0,"Sim","Não"))</f>
        <v/>
      </c>
      <c r="X261" s="7" t="str">
        <f>IF(A261="","",IF(COUNTIFS(CONSULTAS!$C$2:$C$2000,A261,CONSULTAS!$E$2:$E$2000,"Seguradora",CONSULTAS!$S$2:$S$2000,"Sim")&gt;0,"Sim","Não"))</f>
        <v/>
      </c>
      <c r="Y261" s="7" t="str">
        <f ca="1">IF(A261="","",COUNTIFS(FOLLOWUP!$H$2:$H$2000,A261,FOLLOWUP!$AO$2:$AO$2000,"&gt;="&amp;(TODAY()-365)))</f>
        <v/>
      </c>
      <c r="Z261" s="7" t="str">
        <f ca="1">IF(A261="","",COUNTIFS(OCORRENCIAS!$D$2:$D$2000,A261,OCORRENCIAS!$E$2:$E$2000,"&gt;="&amp;(TODAY()-365)))</f>
        <v/>
      </c>
      <c r="AA261" s="7" t="str">
        <f t="shared" si="24"/>
        <v/>
      </c>
      <c r="AB261" s="7"/>
      <c r="AC261" s="12"/>
      <c r="AD261" s="7"/>
    </row>
    <row r="262" spans="1:30" x14ac:dyDescent="0.25">
      <c r="A262" s="7"/>
      <c r="B262" s="7"/>
      <c r="C262" s="7"/>
      <c r="D262" s="7"/>
      <c r="E262" s="7"/>
      <c r="F262" s="7"/>
      <c r="G262" s="7"/>
      <c r="H262" s="13"/>
      <c r="I262" s="7"/>
      <c r="J262" s="13"/>
      <c r="K262" s="13" t="str">
        <f t="shared" si="20"/>
        <v/>
      </c>
      <c r="L262" s="7"/>
      <c r="M262" s="13"/>
      <c r="N262" s="7"/>
      <c r="O262" s="13"/>
      <c r="P262" s="13"/>
      <c r="Q262" s="7"/>
      <c r="R262" s="7"/>
      <c r="S262" s="7"/>
      <c r="T262" s="7" t="str">
        <f t="shared" ca="1" si="21"/>
        <v/>
      </c>
      <c r="U262" s="7" t="str">
        <f t="shared" ca="1" si="22"/>
        <v/>
      </c>
      <c r="V262" s="7" t="str">
        <f t="shared" ca="1" si="23"/>
        <v/>
      </c>
      <c r="W262" s="7" t="str">
        <f>IF(A262="","",IF(COUNTIFS(CONSULTAS!$C$2:$C$2000,A262,CONSULTAS!$E$2:$E$2000,"GR",CONSULTAS!$S$2:$S$2000,"Sim")&gt;0,"Sim","Não"))</f>
        <v/>
      </c>
      <c r="X262" s="7" t="str">
        <f>IF(A262="","",IF(COUNTIFS(CONSULTAS!$C$2:$C$2000,A262,CONSULTAS!$E$2:$E$2000,"Seguradora",CONSULTAS!$S$2:$S$2000,"Sim")&gt;0,"Sim","Não"))</f>
        <v/>
      </c>
      <c r="Y262" s="7" t="str">
        <f ca="1">IF(A262="","",COUNTIFS(FOLLOWUP!$H$2:$H$2000,A262,FOLLOWUP!$AO$2:$AO$2000,"&gt;="&amp;(TODAY()-365)))</f>
        <v/>
      </c>
      <c r="Z262" s="7" t="str">
        <f ca="1">IF(A262="","",COUNTIFS(OCORRENCIAS!$D$2:$D$2000,A262,OCORRENCIAS!$E$2:$E$2000,"&gt;="&amp;(TODAY()-365)))</f>
        <v/>
      </c>
      <c r="AA262" s="7" t="str">
        <f t="shared" si="24"/>
        <v/>
      </c>
      <c r="AB262" s="7"/>
      <c r="AC262" s="12"/>
      <c r="AD262" s="7"/>
    </row>
    <row r="263" spans="1:30" x14ac:dyDescent="0.25">
      <c r="A263" s="7"/>
      <c r="B263" s="7"/>
      <c r="C263" s="7"/>
      <c r="D263" s="7"/>
      <c r="E263" s="7"/>
      <c r="F263" s="7"/>
      <c r="G263" s="7"/>
      <c r="H263" s="13"/>
      <c r="I263" s="7"/>
      <c r="J263" s="13"/>
      <c r="K263" s="13" t="str">
        <f t="shared" si="20"/>
        <v/>
      </c>
      <c r="L263" s="7"/>
      <c r="M263" s="13"/>
      <c r="N263" s="7"/>
      <c r="O263" s="13"/>
      <c r="P263" s="13"/>
      <c r="Q263" s="7"/>
      <c r="R263" s="7"/>
      <c r="S263" s="7"/>
      <c r="T263" s="7" t="str">
        <f t="shared" ca="1" si="21"/>
        <v/>
      </c>
      <c r="U263" s="7" t="str">
        <f t="shared" ca="1" si="22"/>
        <v/>
      </c>
      <c r="V263" s="7" t="str">
        <f t="shared" ca="1" si="23"/>
        <v/>
      </c>
      <c r="W263" s="7" t="str">
        <f>IF(A263="","",IF(COUNTIFS(CONSULTAS!$C$2:$C$2000,A263,CONSULTAS!$E$2:$E$2000,"GR",CONSULTAS!$S$2:$S$2000,"Sim")&gt;0,"Sim","Não"))</f>
        <v/>
      </c>
      <c r="X263" s="7" t="str">
        <f>IF(A263="","",IF(COUNTIFS(CONSULTAS!$C$2:$C$2000,A263,CONSULTAS!$E$2:$E$2000,"Seguradora",CONSULTAS!$S$2:$S$2000,"Sim")&gt;0,"Sim","Não"))</f>
        <v/>
      </c>
      <c r="Y263" s="7" t="str">
        <f ca="1">IF(A263="","",COUNTIFS(FOLLOWUP!$H$2:$H$2000,A263,FOLLOWUP!$AO$2:$AO$2000,"&gt;="&amp;(TODAY()-365)))</f>
        <v/>
      </c>
      <c r="Z263" s="7" t="str">
        <f ca="1">IF(A263="","",COUNTIFS(OCORRENCIAS!$D$2:$D$2000,A263,OCORRENCIAS!$E$2:$E$2000,"&gt;="&amp;(TODAY()-365)))</f>
        <v/>
      </c>
      <c r="AA263" s="7" t="str">
        <f t="shared" si="24"/>
        <v/>
      </c>
      <c r="AB263" s="7"/>
      <c r="AC263" s="12"/>
      <c r="AD263" s="7"/>
    </row>
    <row r="264" spans="1:30" x14ac:dyDescent="0.25">
      <c r="A264" s="7"/>
      <c r="B264" s="7"/>
      <c r="C264" s="7"/>
      <c r="D264" s="7"/>
      <c r="E264" s="7"/>
      <c r="F264" s="7"/>
      <c r="G264" s="7"/>
      <c r="H264" s="13"/>
      <c r="I264" s="7"/>
      <c r="J264" s="13"/>
      <c r="K264" s="13" t="str">
        <f t="shared" si="20"/>
        <v/>
      </c>
      <c r="L264" s="7"/>
      <c r="M264" s="13"/>
      <c r="N264" s="7"/>
      <c r="O264" s="13"/>
      <c r="P264" s="13"/>
      <c r="Q264" s="7"/>
      <c r="R264" s="7"/>
      <c r="S264" s="7"/>
      <c r="T264" s="7" t="str">
        <f t="shared" ca="1" si="21"/>
        <v/>
      </c>
      <c r="U264" s="7" t="str">
        <f t="shared" ca="1" si="22"/>
        <v/>
      </c>
      <c r="V264" s="7" t="str">
        <f t="shared" ca="1" si="23"/>
        <v/>
      </c>
      <c r="W264" s="7" t="str">
        <f>IF(A264="","",IF(COUNTIFS(CONSULTAS!$C$2:$C$2000,A264,CONSULTAS!$E$2:$E$2000,"GR",CONSULTAS!$S$2:$S$2000,"Sim")&gt;0,"Sim","Não"))</f>
        <v/>
      </c>
      <c r="X264" s="7" t="str">
        <f>IF(A264="","",IF(COUNTIFS(CONSULTAS!$C$2:$C$2000,A264,CONSULTAS!$E$2:$E$2000,"Seguradora",CONSULTAS!$S$2:$S$2000,"Sim")&gt;0,"Sim","Não"))</f>
        <v/>
      </c>
      <c r="Y264" s="7" t="str">
        <f ca="1">IF(A264="","",COUNTIFS(FOLLOWUP!$H$2:$H$2000,A264,FOLLOWUP!$AO$2:$AO$2000,"&gt;="&amp;(TODAY()-365)))</f>
        <v/>
      </c>
      <c r="Z264" s="7" t="str">
        <f ca="1">IF(A264="","",COUNTIFS(OCORRENCIAS!$D$2:$D$2000,A264,OCORRENCIAS!$E$2:$E$2000,"&gt;="&amp;(TODAY()-365)))</f>
        <v/>
      </c>
      <c r="AA264" s="7" t="str">
        <f t="shared" si="24"/>
        <v/>
      </c>
      <c r="AB264" s="7"/>
      <c r="AC264" s="12"/>
      <c r="AD264" s="7"/>
    </row>
    <row r="265" spans="1:30" x14ac:dyDescent="0.25">
      <c r="A265" s="7"/>
      <c r="B265" s="7"/>
      <c r="C265" s="7"/>
      <c r="D265" s="7"/>
      <c r="E265" s="7"/>
      <c r="F265" s="7"/>
      <c r="G265" s="7"/>
      <c r="H265" s="13"/>
      <c r="I265" s="7"/>
      <c r="J265" s="13"/>
      <c r="K265" s="13" t="str">
        <f t="shared" si="20"/>
        <v/>
      </c>
      <c r="L265" s="7"/>
      <c r="M265" s="13"/>
      <c r="N265" s="7"/>
      <c r="O265" s="13"/>
      <c r="P265" s="13"/>
      <c r="Q265" s="7"/>
      <c r="R265" s="7"/>
      <c r="S265" s="7"/>
      <c r="T265" s="7" t="str">
        <f t="shared" ca="1" si="21"/>
        <v/>
      </c>
      <c r="U265" s="7" t="str">
        <f t="shared" ca="1" si="22"/>
        <v/>
      </c>
      <c r="V265" s="7" t="str">
        <f t="shared" ca="1" si="23"/>
        <v/>
      </c>
      <c r="W265" s="7" t="str">
        <f>IF(A265="","",IF(COUNTIFS(CONSULTAS!$C$2:$C$2000,A265,CONSULTAS!$E$2:$E$2000,"GR",CONSULTAS!$S$2:$S$2000,"Sim")&gt;0,"Sim","Não"))</f>
        <v/>
      </c>
      <c r="X265" s="7" t="str">
        <f>IF(A265="","",IF(COUNTIFS(CONSULTAS!$C$2:$C$2000,A265,CONSULTAS!$E$2:$E$2000,"Seguradora",CONSULTAS!$S$2:$S$2000,"Sim")&gt;0,"Sim","Não"))</f>
        <v/>
      </c>
      <c r="Y265" s="7" t="str">
        <f ca="1">IF(A265="","",COUNTIFS(FOLLOWUP!$H$2:$H$2000,A265,FOLLOWUP!$AO$2:$AO$2000,"&gt;="&amp;(TODAY()-365)))</f>
        <v/>
      </c>
      <c r="Z265" s="7" t="str">
        <f ca="1">IF(A265="","",COUNTIFS(OCORRENCIAS!$D$2:$D$2000,A265,OCORRENCIAS!$E$2:$E$2000,"&gt;="&amp;(TODAY()-365)))</f>
        <v/>
      </c>
      <c r="AA265" s="7" t="str">
        <f t="shared" si="24"/>
        <v/>
      </c>
      <c r="AB265" s="7"/>
      <c r="AC265" s="12"/>
      <c r="AD265" s="7"/>
    </row>
    <row r="266" spans="1:30" x14ac:dyDescent="0.25">
      <c r="A266" s="7"/>
      <c r="B266" s="7"/>
      <c r="C266" s="7"/>
      <c r="D266" s="7"/>
      <c r="E266" s="7"/>
      <c r="F266" s="7"/>
      <c r="G266" s="7"/>
      <c r="H266" s="13"/>
      <c r="I266" s="7"/>
      <c r="J266" s="13"/>
      <c r="K266" s="13" t="str">
        <f t="shared" si="20"/>
        <v/>
      </c>
      <c r="L266" s="7"/>
      <c r="M266" s="13"/>
      <c r="N266" s="7"/>
      <c r="O266" s="13"/>
      <c r="P266" s="13"/>
      <c r="Q266" s="7"/>
      <c r="R266" s="7"/>
      <c r="S266" s="7"/>
      <c r="T266" s="7" t="str">
        <f t="shared" ca="1" si="21"/>
        <v/>
      </c>
      <c r="U266" s="7" t="str">
        <f t="shared" ca="1" si="22"/>
        <v/>
      </c>
      <c r="V266" s="7" t="str">
        <f t="shared" ca="1" si="23"/>
        <v/>
      </c>
      <c r="W266" s="7" t="str">
        <f>IF(A266="","",IF(COUNTIFS(CONSULTAS!$C$2:$C$2000,A266,CONSULTAS!$E$2:$E$2000,"GR",CONSULTAS!$S$2:$S$2000,"Sim")&gt;0,"Sim","Não"))</f>
        <v/>
      </c>
      <c r="X266" s="7" t="str">
        <f>IF(A266="","",IF(COUNTIFS(CONSULTAS!$C$2:$C$2000,A266,CONSULTAS!$E$2:$E$2000,"Seguradora",CONSULTAS!$S$2:$S$2000,"Sim")&gt;0,"Sim","Não"))</f>
        <v/>
      </c>
      <c r="Y266" s="7" t="str">
        <f ca="1">IF(A266="","",COUNTIFS(FOLLOWUP!$H$2:$H$2000,A266,FOLLOWUP!$AO$2:$AO$2000,"&gt;="&amp;(TODAY()-365)))</f>
        <v/>
      </c>
      <c r="Z266" s="7" t="str">
        <f ca="1">IF(A266="","",COUNTIFS(OCORRENCIAS!$D$2:$D$2000,A266,OCORRENCIAS!$E$2:$E$2000,"&gt;="&amp;(TODAY()-365)))</f>
        <v/>
      </c>
      <c r="AA266" s="7" t="str">
        <f t="shared" si="24"/>
        <v/>
      </c>
      <c r="AB266" s="7"/>
      <c r="AC266" s="12"/>
      <c r="AD266" s="7"/>
    </row>
    <row r="267" spans="1:30" x14ac:dyDescent="0.25">
      <c r="A267" s="7"/>
      <c r="B267" s="7"/>
      <c r="C267" s="7"/>
      <c r="D267" s="7"/>
      <c r="E267" s="7"/>
      <c r="F267" s="7"/>
      <c r="G267" s="7"/>
      <c r="H267" s="13"/>
      <c r="I267" s="7"/>
      <c r="J267" s="13"/>
      <c r="K267" s="13" t="str">
        <f t="shared" si="20"/>
        <v/>
      </c>
      <c r="L267" s="7"/>
      <c r="M267" s="13"/>
      <c r="N267" s="7"/>
      <c r="O267" s="13"/>
      <c r="P267" s="13"/>
      <c r="Q267" s="7"/>
      <c r="R267" s="7"/>
      <c r="S267" s="7"/>
      <c r="T267" s="7" t="str">
        <f t="shared" ca="1" si="21"/>
        <v/>
      </c>
      <c r="U267" s="7" t="str">
        <f t="shared" ca="1" si="22"/>
        <v/>
      </c>
      <c r="V267" s="7" t="str">
        <f t="shared" ca="1" si="23"/>
        <v/>
      </c>
      <c r="W267" s="7" t="str">
        <f>IF(A267="","",IF(COUNTIFS(CONSULTAS!$C$2:$C$2000,A267,CONSULTAS!$E$2:$E$2000,"GR",CONSULTAS!$S$2:$S$2000,"Sim")&gt;0,"Sim","Não"))</f>
        <v/>
      </c>
      <c r="X267" s="7" t="str">
        <f>IF(A267="","",IF(COUNTIFS(CONSULTAS!$C$2:$C$2000,A267,CONSULTAS!$E$2:$E$2000,"Seguradora",CONSULTAS!$S$2:$S$2000,"Sim")&gt;0,"Sim","Não"))</f>
        <v/>
      </c>
      <c r="Y267" s="7" t="str">
        <f ca="1">IF(A267="","",COUNTIFS(FOLLOWUP!$H$2:$H$2000,A267,FOLLOWUP!$AO$2:$AO$2000,"&gt;="&amp;(TODAY()-365)))</f>
        <v/>
      </c>
      <c r="Z267" s="7" t="str">
        <f ca="1">IF(A267="","",COUNTIFS(OCORRENCIAS!$D$2:$D$2000,A267,OCORRENCIAS!$E$2:$E$2000,"&gt;="&amp;(TODAY()-365)))</f>
        <v/>
      </c>
      <c r="AA267" s="7" t="str">
        <f t="shared" si="24"/>
        <v/>
      </c>
      <c r="AB267" s="7"/>
      <c r="AC267" s="12"/>
      <c r="AD267" s="7"/>
    </row>
    <row r="268" spans="1:30" x14ac:dyDescent="0.25">
      <c r="A268" s="7"/>
      <c r="B268" s="7"/>
      <c r="C268" s="7"/>
      <c r="D268" s="7"/>
      <c r="E268" s="7"/>
      <c r="F268" s="7"/>
      <c r="G268" s="7"/>
      <c r="H268" s="13"/>
      <c r="I268" s="7"/>
      <c r="J268" s="13"/>
      <c r="K268" s="13" t="str">
        <f t="shared" si="20"/>
        <v/>
      </c>
      <c r="L268" s="7"/>
      <c r="M268" s="13"/>
      <c r="N268" s="7"/>
      <c r="O268" s="13"/>
      <c r="P268" s="13"/>
      <c r="Q268" s="7"/>
      <c r="R268" s="7"/>
      <c r="S268" s="7"/>
      <c r="T268" s="7" t="str">
        <f t="shared" ca="1" si="21"/>
        <v/>
      </c>
      <c r="U268" s="7" t="str">
        <f t="shared" ca="1" si="22"/>
        <v/>
      </c>
      <c r="V268" s="7" t="str">
        <f t="shared" ca="1" si="23"/>
        <v/>
      </c>
      <c r="W268" s="7" t="str">
        <f>IF(A268="","",IF(COUNTIFS(CONSULTAS!$C$2:$C$2000,A268,CONSULTAS!$E$2:$E$2000,"GR",CONSULTAS!$S$2:$S$2000,"Sim")&gt;0,"Sim","Não"))</f>
        <v/>
      </c>
      <c r="X268" s="7" t="str">
        <f>IF(A268="","",IF(COUNTIFS(CONSULTAS!$C$2:$C$2000,A268,CONSULTAS!$E$2:$E$2000,"Seguradora",CONSULTAS!$S$2:$S$2000,"Sim")&gt;0,"Sim","Não"))</f>
        <v/>
      </c>
      <c r="Y268" s="7" t="str">
        <f ca="1">IF(A268="","",COUNTIFS(FOLLOWUP!$H$2:$H$2000,A268,FOLLOWUP!$AO$2:$AO$2000,"&gt;="&amp;(TODAY()-365)))</f>
        <v/>
      </c>
      <c r="Z268" s="7" t="str">
        <f ca="1">IF(A268="","",COUNTIFS(OCORRENCIAS!$D$2:$D$2000,A268,OCORRENCIAS!$E$2:$E$2000,"&gt;="&amp;(TODAY()-365)))</f>
        <v/>
      </c>
      <c r="AA268" s="7" t="str">
        <f t="shared" si="24"/>
        <v/>
      </c>
      <c r="AB268" s="7"/>
      <c r="AC268" s="12"/>
      <c r="AD268" s="7"/>
    </row>
    <row r="269" spans="1:30" x14ac:dyDescent="0.25">
      <c r="A269" s="7"/>
      <c r="B269" s="7"/>
      <c r="C269" s="7"/>
      <c r="D269" s="7"/>
      <c r="E269" s="7"/>
      <c r="F269" s="7"/>
      <c r="G269" s="7"/>
      <c r="H269" s="13"/>
      <c r="I269" s="7"/>
      <c r="J269" s="13"/>
      <c r="K269" s="13" t="str">
        <f t="shared" si="20"/>
        <v/>
      </c>
      <c r="L269" s="7"/>
      <c r="M269" s="13"/>
      <c r="N269" s="7"/>
      <c r="O269" s="13"/>
      <c r="P269" s="13"/>
      <c r="Q269" s="7"/>
      <c r="R269" s="7"/>
      <c r="S269" s="7"/>
      <c r="T269" s="7" t="str">
        <f t="shared" ca="1" si="21"/>
        <v/>
      </c>
      <c r="U269" s="7" t="str">
        <f t="shared" ca="1" si="22"/>
        <v/>
      </c>
      <c r="V269" s="7" t="str">
        <f t="shared" ca="1" si="23"/>
        <v/>
      </c>
      <c r="W269" s="7" t="str">
        <f>IF(A269="","",IF(COUNTIFS(CONSULTAS!$C$2:$C$2000,A269,CONSULTAS!$E$2:$E$2000,"GR",CONSULTAS!$S$2:$S$2000,"Sim")&gt;0,"Sim","Não"))</f>
        <v/>
      </c>
      <c r="X269" s="7" t="str">
        <f>IF(A269="","",IF(COUNTIFS(CONSULTAS!$C$2:$C$2000,A269,CONSULTAS!$E$2:$E$2000,"Seguradora",CONSULTAS!$S$2:$S$2000,"Sim")&gt;0,"Sim","Não"))</f>
        <v/>
      </c>
      <c r="Y269" s="7" t="str">
        <f ca="1">IF(A269="","",COUNTIFS(FOLLOWUP!$H$2:$H$2000,A269,FOLLOWUP!$AO$2:$AO$2000,"&gt;="&amp;(TODAY()-365)))</f>
        <v/>
      </c>
      <c r="Z269" s="7" t="str">
        <f ca="1">IF(A269="","",COUNTIFS(OCORRENCIAS!$D$2:$D$2000,A269,OCORRENCIAS!$E$2:$E$2000,"&gt;="&amp;(TODAY()-365)))</f>
        <v/>
      </c>
      <c r="AA269" s="7" t="str">
        <f t="shared" si="24"/>
        <v/>
      </c>
      <c r="AB269" s="7"/>
      <c r="AC269" s="12"/>
      <c r="AD269" s="7"/>
    </row>
    <row r="270" spans="1:30" x14ac:dyDescent="0.25">
      <c r="A270" s="7"/>
      <c r="B270" s="7"/>
      <c r="C270" s="7"/>
      <c r="D270" s="7"/>
      <c r="E270" s="7"/>
      <c r="F270" s="7"/>
      <c r="G270" s="7"/>
      <c r="H270" s="13"/>
      <c r="I270" s="7"/>
      <c r="J270" s="13"/>
      <c r="K270" s="13" t="str">
        <f t="shared" si="20"/>
        <v/>
      </c>
      <c r="L270" s="7"/>
      <c r="M270" s="13"/>
      <c r="N270" s="7"/>
      <c r="O270" s="13"/>
      <c r="P270" s="13"/>
      <c r="Q270" s="7"/>
      <c r="R270" s="7"/>
      <c r="S270" s="7"/>
      <c r="T270" s="7" t="str">
        <f t="shared" ca="1" si="21"/>
        <v/>
      </c>
      <c r="U270" s="7" t="str">
        <f t="shared" ca="1" si="22"/>
        <v/>
      </c>
      <c r="V270" s="7" t="str">
        <f t="shared" ca="1" si="23"/>
        <v/>
      </c>
      <c r="W270" s="7" t="str">
        <f>IF(A270="","",IF(COUNTIFS(CONSULTAS!$C$2:$C$2000,A270,CONSULTAS!$E$2:$E$2000,"GR",CONSULTAS!$S$2:$S$2000,"Sim")&gt;0,"Sim","Não"))</f>
        <v/>
      </c>
      <c r="X270" s="7" t="str">
        <f>IF(A270="","",IF(COUNTIFS(CONSULTAS!$C$2:$C$2000,A270,CONSULTAS!$E$2:$E$2000,"Seguradora",CONSULTAS!$S$2:$S$2000,"Sim")&gt;0,"Sim","Não"))</f>
        <v/>
      </c>
      <c r="Y270" s="7" t="str">
        <f ca="1">IF(A270="","",COUNTIFS(FOLLOWUP!$H$2:$H$2000,A270,FOLLOWUP!$AO$2:$AO$2000,"&gt;="&amp;(TODAY()-365)))</f>
        <v/>
      </c>
      <c r="Z270" s="7" t="str">
        <f ca="1">IF(A270="","",COUNTIFS(OCORRENCIAS!$D$2:$D$2000,A270,OCORRENCIAS!$E$2:$E$2000,"&gt;="&amp;(TODAY()-365)))</f>
        <v/>
      </c>
      <c r="AA270" s="7" t="str">
        <f t="shared" si="24"/>
        <v/>
      </c>
      <c r="AB270" s="7"/>
      <c r="AC270" s="12"/>
      <c r="AD270" s="7"/>
    </row>
    <row r="271" spans="1:30" x14ac:dyDescent="0.25">
      <c r="A271" s="7"/>
      <c r="B271" s="7"/>
      <c r="C271" s="7"/>
      <c r="D271" s="7"/>
      <c r="E271" s="7"/>
      <c r="F271" s="7"/>
      <c r="G271" s="7"/>
      <c r="H271" s="13"/>
      <c r="I271" s="7"/>
      <c r="J271" s="13"/>
      <c r="K271" s="13" t="str">
        <f t="shared" si="20"/>
        <v/>
      </c>
      <c r="L271" s="7"/>
      <c r="M271" s="13"/>
      <c r="N271" s="7"/>
      <c r="O271" s="13"/>
      <c r="P271" s="13"/>
      <c r="Q271" s="7"/>
      <c r="R271" s="7"/>
      <c r="S271" s="7"/>
      <c r="T271" s="7" t="str">
        <f t="shared" ca="1" si="21"/>
        <v/>
      </c>
      <c r="U271" s="7" t="str">
        <f t="shared" ca="1" si="22"/>
        <v/>
      </c>
      <c r="V271" s="7" t="str">
        <f t="shared" ca="1" si="23"/>
        <v/>
      </c>
      <c r="W271" s="7" t="str">
        <f>IF(A271="","",IF(COUNTIFS(CONSULTAS!$C$2:$C$2000,A271,CONSULTAS!$E$2:$E$2000,"GR",CONSULTAS!$S$2:$S$2000,"Sim")&gt;0,"Sim","Não"))</f>
        <v/>
      </c>
      <c r="X271" s="7" t="str">
        <f>IF(A271="","",IF(COUNTIFS(CONSULTAS!$C$2:$C$2000,A271,CONSULTAS!$E$2:$E$2000,"Seguradora",CONSULTAS!$S$2:$S$2000,"Sim")&gt;0,"Sim","Não"))</f>
        <v/>
      </c>
      <c r="Y271" s="7" t="str">
        <f ca="1">IF(A271="","",COUNTIFS(FOLLOWUP!$H$2:$H$2000,A271,FOLLOWUP!$AO$2:$AO$2000,"&gt;="&amp;(TODAY()-365)))</f>
        <v/>
      </c>
      <c r="Z271" s="7" t="str">
        <f ca="1">IF(A271="","",COUNTIFS(OCORRENCIAS!$D$2:$D$2000,A271,OCORRENCIAS!$E$2:$E$2000,"&gt;="&amp;(TODAY()-365)))</f>
        <v/>
      </c>
      <c r="AA271" s="7" t="str">
        <f t="shared" si="24"/>
        <v/>
      </c>
      <c r="AB271" s="7"/>
      <c r="AC271" s="12"/>
      <c r="AD271" s="7"/>
    </row>
    <row r="272" spans="1:30" x14ac:dyDescent="0.25">
      <c r="A272" s="7"/>
      <c r="B272" s="7"/>
      <c r="C272" s="7"/>
      <c r="D272" s="7"/>
      <c r="E272" s="7"/>
      <c r="F272" s="7"/>
      <c r="G272" s="7"/>
      <c r="H272" s="13"/>
      <c r="I272" s="7"/>
      <c r="J272" s="13"/>
      <c r="K272" s="13" t="str">
        <f t="shared" si="20"/>
        <v/>
      </c>
      <c r="L272" s="7"/>
      <c r="M272" s="13"/>
      <c r="N272" s="7"/>
      <c r="O272" s="13"/>
      <c r="P272" s="13"/>
      <c r="Q272" s="7"/>
      <c r="R272" s="7"/>
      <c r="S272" s="7"/>
      <c r="T272" s="7" t="str">
        <f t="shared" ca="1" si="21"/>
        <v/>
      </c>
      <c r="U272" s="7" t="str">
        <f t="shared" ca="1" si="22"/>
        <v/>
      </c>
      <c r="V272" s="7" t="str">
        <f t="shared" ca="1" si="23"/>
        <v/>
      </c>
      <c r="W272" s="7" t="str">
        <f>IF(A272="","",IF(COUNTIFS(CONSULTAS!$C$2:$C$2000,A272,CONSULTAS!$E$2:$E$2000,"GR",CONSULTAS!$S$2:$S$2000,"Sim")&gt;0,"Sim","Não"))</f>
        <v/>
      </c>
      <c r="X272" s="7" t="str">
        <f>IF(A272="","",IF(COUNTIFS(CONSULTAS!$C$2:$C$2000,A272,CONSULTAS!$E$2:$E$2000,"Seguradora",CONSULTAS!$S$2:$S$2000,"Sim")&gt;0,"Sim","Não"))</f>
        <v/>
      </c>
      <c r="Y272" s="7" t="str">
        <f ca="1">IF(A272="","",COUNTIFS(FOLLOWUP!$H$2:$H$2000,A272,FOLLOWUP!$AO$2:$AO$2000,"&gt;="&amp;(TODAY()-365)))</f>
        <v/>
      </c>
      <c r="Z272" s="7" t="str">
        <f ca="1">IF(A272="","",COUNTIFS(OCORRENCIAS!$D$2:$D$2000,A272,OCORRENCIAS!$E$2:$E$2000,"&gt;="&amp;(TODAY()-365)))</f>
        <v/>
      </c>
      <c r="AA272" s="7" t="str">
        <f t="shared" si="24"/>
        <v/>
      </c>
      <c r="AB272" s="7"/>
      <c r="AC272" s="12"/>
      <c r="AD272" s="7"/>
    </row>
    <row r="273" spans="1:30" x14ac:dyDescent="0.25">
      <c r="A273" s="7"/>
      <c r="B273" s="7"/>
      <c r="C273" s="7"/>
      <c r="D273" s="7"/>
      <c r="E273" s="7"/>
      <c r="F273" s="7"/>
      <c r="G273" s="7"/>
      <c r="H273" s="13"/>
      <c r="I273" s="7"/>
      <c r="J273" s="13"/>
      <c r="K273" s="13" t="str">
        <f t="shared" si="20"/>
        <v/>
      </c>
      <c r="L273" s="7"/>
      <c r="M273" s="13"/>
      <c r="N273" s="7"/>
      <c r="O273" s="13"/>
      <c r="P273" s="13"/>
      <c r="Q273" s="7"/>
      <c r="R273" s="7"/>
      <c r="S273" s="7"/>
      <c r="T273" s="7" t="str">
        <f t="shared" ca="1" si="21"/>
        <v/>
      </c>
      <c r="U273" s="7" t="str">
        <f t="shared" ca="1" si="22"/>
        <v/>
      </c>
      <c r="V273" s="7" t="str">
        <f t="shared" ca="1" si="23"/>
        <v/>
      </c>
      <c r="W273" s="7" t="str">
        <f>IF(A273="","",IF(COUNTIFS(CONSULTAS!$C$2:$C$2000,A273,CONSULTAS!$E$2:$E$2000,"GR",CONSULTAS!$S$2:$S$2000,"Sim")&gt;0,"Sim","Não"))</f>
        <v/>
      </c>
      <c r="X273" s="7" t="str">
        <f>IF(A273="","",IF(COUNTIFS(CONSULTAS!$C$2:$C$2000,A273,CONSULTAS!$E$2:$E$2000,"Seguradora",CONSULTAS!$S$2:$S$2000,"Sim")&gt;0,"Sim","Não"))</f>
        <v/>
      </c>
      <c r="Y273" s="7" t="str">
        <f ca="1">IF(A273="","",COUNTIFS(FOLLOWUP!$H$2:$H$2000,A273,FOLLOWUP!$AO$2:$AO$2000,"&gt;="&amp;(TODAY()-365)))</f>
        <v/>
      </c>
      <c r="Z273" s="7" t="str">
        <f ca="1">IF(A273="","",COUNTIFS(OCORRENCIAS!$D$2:$D$2000,A273,OCORRENCIAS!$E$2:$E$2000,"&gt;="&amp;(TODAY()-365)))</f>
        <v/>
      </c>
      <c r="AA273" s="7" t="str">
        <f t="shared" si="24"/>
        <v/>
      </c>
      <c r="AB273" s="7"/>
      <c r="AC273" s="12"/>
      <c r="AD273" s="7"/>
    </row>
    <row r="274" spans="1:30" x14ac:dyDescent="0.25">
      <c r="A274" s="7"/>
      <c r="B274" s="7"/>
      <c r="C274" s="7"/>
      <c r="D274" s="7"/>
      <c r="E274" s="7"/>
      <c r="F274" s="7"/>
      <c r="G274" s="7"/>
      <c r="H274" s="13"/>
      <c r="I274" s="7"/>
      <c r="J274" s="13"/>
      <c r="K274" s="13" t="str">
        <f t="shared" si="20"/>
        <v/>
      </c>
      <c r="L274" s="7"/>
      <c r="M274" s="13"/>
      <c r="N274" s="7"/>
      <c r="O274" s="13"/>
      <c r="P274" s="13"/>
      <c r="Q274" s="7"/>
      <c r="R274" s="7"/>
      <c r="S274" s="7"/>
      <c r="T274" s="7" t="str">
        <f t="shared" ca="1" si="21"/>
        <v/>
      </c>
      <c r="U274" s="7" t="str">
        <f t="shared" ca="1" si="22"/>
        <v/>
      </c>
      <c r="V274" s="7" t="str">
        <f t="shared" ca="1" si="23"/>
        <v/>
      </c>
      <c r="W274" s="7" t="str">
        <f>IF(A274="","",IF(COUNTIFS(CONSULTAS!$C$2:$C$2000,A274,CONSULTAS!$E$2:$E$2000,"GR",CONSULTAS!$S$2:$S$2000,"Sim")&gt;0,"Sim","Não"))</f>
        <v/>
      </c>
      <c r="X274" s="7" t="str">
        <f>IF(A274="","",IF(COUNTIFS(CONSULTAS!$C$2:$C$2000,A274,CONSULTAS!$E$2:$E$2000,"Seguradora",CONSULTAS!$S$2:$S$2000,"Sim")&gt;0,"Sim","Não"))</f>
        <v/>
      </c>
      <c r="Y274" s="7" t="str">
        <f ca="1">IF(A274="","",COUNTIFS(FOLLOWUP!$H$2:$H$2000,A274,FOLLOWUP!$AO$2:$AO$2000,"&gt;="&amp;(TODAY()-365)))</f>
        <v/>
      </c>
      <c r="Z274" s="7" t="str">
        <f ca="1">IF(A274="","",COUNTIFS(OCORRENCIAS!$D$2:$D$2000,A274,OCORRENCIAS!$E$2:$E$2000,"&gt;="&amp;(TODAY()-365)))</f>
        <v/>
      </c>
      <c r="AA274" s="7" t="str">
        <f t="shared" si="24"/>
        <v/>
      </c>
      <c r="AB274" s="7"/>
      <c r="AC274" s="12"/>
      <c r="AD274" s="7"/>
    </row>
    <row r="275" spans="1:30" x14ac:dyDescent="0.25">
      <c r="A275" s="7"/>
      <c r="B275" s="7"/>
      <c r="C275" s="7"/>
      <c r="D275" s="7"/>
      <c r="E275" s="7"/>
      <c r="F275" s="7"/>
      <c r="G275" s="7"/>
      <c r="H275" s="13"/>
      <c r="I275" s="7"/>
      <c r="J275" s="13"/>
      <c r="K275" s="13" t="str">
        <f t="shared" si="20"/>
        <v/>
      </c>
      <c r="L275" s="7"/>
      <c r="M275" s="13"/>
      <c r="N275" s="7"/>
      <c r="O275" s="13"/>
      <c r="P275" s="13"/>
      <c r="Q275" s="7"/>
      <c r="R275" s="7"/>
      <c r="S275" s="7"/>
      <c r="T275" s="7" t="str">
        <f t="shared" ca="1" si="21"/>
        <v/>
      </c>
      <c r="U275" s="7" t="str">
        <f t="shared" ca="1" si="22"/>
        <v/>
      </c>
      <c r="V275" s="7" t="str">
        <f t="shared" ca="1" si="23"/>
        <v/>
      </c>
      <c r="W275" s="7" t="str">
        <f>IF(A275="","",IF(COUNTIFS(CONSULTAS!$C$2:$C$2000,A275,CONSULTAS!$E$2:$E$2000,"GR",CONSULTAS!$S$2:$S$2000,"Sim")&gt;0,"Sim","Não"))</f>
        <v/>
      </c>
      <c r="X275" s="7" t="str">
        <f>IF(A275="","",IF(COUNTIFS(CONSULTAS!$C$2:$C$2000,A275,CONSULTAS!$E$2:$E$2000,"Seguradora",CONSULTAS!$S$2:$S$2000,"Sim")&gt;0,"Sim","Não"))</f>
        <v/>
      </c>
      <c r="Y275" s="7" t="str">
        <f ca="1">IF(A275="","",COUNTIFS(FOLLOWUP!$H$2:$H$2000,A275,FOLLOWUP!$AO$2:$AO$2000,"&gt;="&amp;(TODAY()-365)))</f>
        <v/>
      </c>
      <c r="Z275" s="7" t="str">
        <f ca="1">IF(A275="","",COUNTIFS(OCORRENCIAS!$D$2:$D$2000,A275,OCORRENCIAS!$E$2:$E$2000,"&gt;="&amp;(TODAY()-365)))</f>
        <v/>
      </c>
      <c r="AA275" s="7" t="str">
        <f t="shared" si="24"/>
        <v/>
      </c>
      <c r="AB275" s="7"/>
      <c r="AC275" s="12"/>
      <c r="AD275" s="7"/>
    </row>
    <row r="276" spans="1:30" x14ac:dyDescent="0.25">
      <c r="A276" s="7"/>
      <c r="B276" s="7"/>
      <c r="C276" s="7"/>
      <c r="D276" s="7"/>
      <c r="E276" s="7"/>
      <c r="F276" s="7"/>
      <c r="G276" s="7"/>
      <c r="H276" s="13"/>
      <c r="I276" s="7"/>
      <c r="J276" s="13"/>
      <c r="K276" s="13" t="str">
        <f t="shared" si="20"/>
        <v/>
      </c>
      <c r="L276" s="7"/>
      <c r="M276" s="13"/>
      <c r="N276" s="7"/>
      <c r="O276" s="13"/>
      <c r="P276" s="13"/>
      <c r="Q276" s="7"/>
      <c r="R276" s="7"/>
      <c r="S276" s="7"/>
      <c r="T276" s="7" t="str">
        <f t="shared" ca="1" si="21"/>
        <v/>
      </c>
      <c r="U276" s="7" t="str">
        <f t="shared" ca="1" si="22"/>
        <v/>
      </c>
      <c r="V276" s="7" t="str">
        <f t="shared" ca="1" si="23"/>
        <v/>
      </c>
      <c r="W276" s="7" t="str">
        <f>IF(A276="","",IF(COUNTIFS(CONSULTAS!$C$2:$C$2000,A276,CONSULTAS!$E$2:$E$2000,"GR",CONSULTAS!$S$2:$S$2000,"Sim")&gt;0,"Sim","Não"))</f>
        <v/>
      </c>
      <c r="X276" s="7" t="str">
        <f>IF(A276="","",IF(COUNTIFS(CONSULTAS!$C$2:$C$2000,A276,CONSULTAS!$E$2:$E$2000,"Seguradora",CONSULTAS!$S$2:$S$2000,"Sim")&gt;0,"Sim","Não"))</f>
        <v/>
      </c>
      <c r="Y276" s="7" t="str">
        <f ca="1">IF(A276="","",COUNTIFS(FOLLOWUP!$H$2:$H$2000,A276,FOLLOWUP!$AO$2:$AO$2000,"&gt;="&amp;(TODAY()-365)))</f>
        <v/>
      </c>
      <c r="Z276" s="7" t="str">
        <f ca="1">IF(A276="","",COUNTIFS(OCORRENCIAS!$D$2:$D$2000,A276,OCORRENCIAS!$E$2:$E$2000,"&gt;="&amp;(TODAY()-365)))</f>
        <v/>
      </c>
      <c r="AA276" s="7" t="str">
        <f t="shared" si="24"/>
        <v/>
      </c>
      <c r="AB276" s="7"/>
      <c r="AC276" s="12"/>
      <c r="AD276" s="7"/>
    </row>
    <row r="277" spans="1:30" x14ac:dyDescent="0.25">
      <c r="A277" s="7"/>
      <c r="B277" s="7"/>
      <c r="C277" s="7"/>
      <c r="D277" s="7"/>
      <c r="E277" s="7"/>
      <c r="F277" s="7"/>
      <c r="G277" s="7"/>
      <c r="H277" s="13"/>
      <c r="I277" s="7"/>
      <c r="J277" s="13"/>
      <c r="K277" s="13" t="str">
        <f t="shared" si="20"/>
        <v/>
      </c>
      <c r="L277" s="7"/>
      <c r="M277" s="13"/>
      <c r="N277" s="7"/>
      <c r="O277" s="13"/>
      <c r="P277" s="13"/>
      <c r="Q277" s="7"/>
      <c r="R277" s="7"/>
      <c r="S277" s="7"/>
      <c r="T277" s="7" t="str">
        <f t="shared" ca="1" si="21"/>
        <v/>
      </c>
      <c r="U277" s="7" t="str">
        <f t="shared" ca="1" si="22"/>
        <v/>
      </c>
      <c r="V277" s="7" t="str">
        <f t="shared" ca="1" si="23"/>
        <v/>
      </c>
      <c r="W277" s="7" t="str">
        <f>IF(A277="","",IF(COUNTIFS(CONSULTAS!$C$2:$C$2000,A277,CONSULTAS!$E$2:$E$2000,"GR",CONSULTAS!$S$2:$S$2000,"Sim")&gt;0,"Sim","Não"))</f>
        <v/>
      </c>
      <c r="X277" s="7" t="str">
        <f>IF(A277="","",IF(COUNTIFS(CONSULTAS!$C$2:$C$2000,A277,CONSULTAS!$E$2:$E$2000,"Seguradora",CONSULTAS!$S$2:$S$2000,"Sim")&gt;0,"Sim","Não"))</f>
        <v/>
      </c>
      <c r="Y277" s="7" t="str">
        <f ca="1">IF(A277="","",COUNTIFS(FOLLOWUP!$H$2:$H$2000,A277,FOLLOWUP!$AO$2:$AO$2000,"&gt;="&amp;(TODAY()-365)))</f>
        <v/>
      </c>
      <c r="Z277" s="7" t="str">
        <f ca="1">IF(A277="","",COUNTIFS(OCORRENCIAS!$D$2:$D$2000,A277,OCORRENCIAS!$E$2:$E$2000,"&gt;="&amp;(TODAY()-365)))</f>
        <v/>
      </c>
      <c r="AA277" s="7" t="str">
        <f t="shared" si="24"/>
        <v/>
      </c>
      <c r="AB277" s="7"/>
      <c r="AC277" s="12"/>
      <c r="AD277" s="7"/>
    </row>
    <row r="278" spans="1:30" x14ac:dyDescent="0.25">
      <c r="A278" s="7"/>
      <c r="B278" s="7"/>
      <c r="C278" s="7"/>
      <c r="D278" s="7"/>
      <c r="E278" s="7"/>
      <c r="F278" s="7"/>
      <c r="G278" s="7"/>
      <c r="H278" s="13"/>
      <c r="I278" s="7"/>
      <c r="J278" s="13"/>
      <c r="K278" s="13" t="str">
        <f t="shared" si="20"/>
        <v/>
      </c>
      <c r="L278" s="7"/>
      <c r="M278" s="13"/>
      <c r="N278" s="7"/>
      <c r="O278" s="13"/>
      <c r="P278" s="13"/>
      <c r="Q278" s="7"/>
      <c r="R278" s="7"/>
      <c r="S278" s="7"/>
      <c r="T278" s="7" t="str">
        <f t="shared" ca="1" si="21"/>
        <v/>
      </c>
      <c r="U278" s="7" t="str">
        <f t="shared" ca="1" si="22"/>
        <v/>
      </c>
      <c r="V278" s="7" t="str">
        <f t="shared" ca="1" si="23"/>
        <v/>
      </c>
      <c r="W278" s="7" t="str">
        <f>IF(A278="","",IF(COUNTIFS(CONSULTAS!$C$2:$C$2000,A278,CONSULTAS!$E$2:$E$2000,"GR",CONSULTAS!$S$2:$S$2000,"Sim")&gt;0,"Sim","Não"))</f>
        <v/>
      </c>
      <c r="X278" s="7" t="str">
        <f>IF(A278="","",IF(COUNTIFS(CONSULTAS!$C$2:$C$2000,A278,CONSULTAS!$E$2:$E$2000,"Seguradora",CONSULTAS!$S$2:$S$2000,"Sim")&gt;0,"Sim","Não"))</f>
        <v/>
      </c>
      <c r="Y278" s="7" t="str">
        <f ca="1">IF(A278="","",COUNTIFS(FOLLOWUP!$H$2:$H$2000,A278,FOLLOWUP!$AO$2:$AO$2000,"&gt;="&amp;(TODAY()-365)))</f>
        <v/>
      </c>
      <c r="Z278" s="7" t="str">
        <f ca="1">IF(A278="","",COUNTIFS(OCORRENCIAS!$D$2:$D$2000,A278,OCORRENCIAS!$E$2:$E$2000,"&gt;="&amp;(TODAY()-365)))</f>
        <v/>
      </c>
      <c r="AA278" s="7" t="str">
        <f t="shared" si="24"/>
        <v/>
      </c>
      <c r="AB278" s="7"/>
      <c r="AC278" s="12"/>
      <c r="AD278" s="7"/>
    </row>
    <row r="279" spans="1:30" x14ac:dyDescent="0.25">
      <c r="A279" s="7"/>
      <c r="B279" s="7"/>
      <c r="C279" s="7"/>
      <c r="D279" s="7"/>
      <c r="E279" s="7"/>
      <c r="F279" s="7"/>
      <c r="G279" s="7"/>
      <c r="H279" s="13"/>
      <c r="I279" s="7"/>
      <c r="J279" s="13"/>
      <c r="K279" s="13" t="str">
        <f t="shared" si="20"/>
        <v/>
      </c>
      <c r="L279" s="7"/>
      <c r="M279" s="13"/>
      <c r="N279" s="7"/>
      <c r="O279" s="13"/>
      <c r="P279" s="13"/>
      <c r="Q279" s="7"/>
      <c r="R279" s="7"/>
      <c r="S279" s="7"/>
      <c r="T279" s="7" t="str">
        <f t="shared" ca="1" si="21"/>
        <v/>
      </c>
      <c r="U279" s="7" t="str">
        <f t="shared" ca="1" si="22"/>
        <v/>
      </c>
      <c r="V279" s="7" t="str">
        <f t="shared" ca="1" si="23"/>
        <v/>
      </c>
      <c r="W279" s="7" t="str">
        <f>IF(A279="","",IF(COUNTIFS(CONSULTAS!$C$2:$C$2000,A279,CONSULTAS!$E$2:$E$2000,"GR",CONSULTAS!$S$2:$S$2000,"Sim")&gt;0,"Sim","Não"))</f>
        <v/>
      </c>
      <c r="X279" s="7" t="str">
        <f>IF(A279="","",IF(COUNTIFS(CONSULTAS!$C$2:$C$2000,A279,CONSULTAS!$E$2:$E$2000,"Seguradora",CONSULTAS!$S$2:$S$2000,"Sim")&gt;0,"Sim","Não"))</f>
        <v/>
      </c>
      <c r="Y279" s="7" t="str">
        <f ca="1">IF(A279="","",COUNTIFS(FOLLOWUP!$H$2:$H$2000,A279,FOLLOWUP!$AO$2:$AO$2000,"&gt;="&amp;(TODAY()-365)))</f>
        <v/>
      </c>
      <c r="Z279" s="7" t="str">
        <f ca="1">IF(A279="","",COUNTIFS(OCORRENCIAS!$D$2:$D$2000,A279,OCORRENCIAS!$E$2:$E$2000,"&gt;="&amp;(TODAY()-365)))</f>
        <v/>
      </c>
      <c r="AA279" s="7" t="str">
        <f t="shared" si="24"/>
        <v/>
      </c>
      <c r="AB279" s="7"/>
      <c r="AC279" s="12"/>
      <c r="AD279" s="7"/>
    </row>
    <row r="280" spans="1:30" x14ac:dyDescent="0.25">
      <c r="A280" s="7"/>
      <c r="B280" s="7"/>
      <c r="C280" s="7"/>
      <c r="D280" s="7"/>
      <c r="E280" s="7"/>
      <c r="F280" s="7"/>
      <c r="G280" s="7"/>
      <c r="H280" s="13"/>
      <c r="I280" s="7"/>
      <c r="J280" s="13"/>
      <c r="K280" s="13" t="str">
        <f t="shared" si="20"/>
        <v/>
      </c>
      <c r="L280" s="7"/>
      <c r="M280" s="13"/>
      <c r="N280" s="7"/>
      <c r="O280" s="13"/>
      <c r="P280" s="13"/>
      <c r="Q280" s="7"/>
      <c r="R280" s="7"/>
      <c r="S280" s="7"/>
      <c r="T280" s="7" t="str">
        <f t="shared" ca="1" si="21"/>
        <v/>
      </c>
      <c r="U280" s="7" t="str">
        <f t="shared" ca="1" si="22"/>
        <v/>
      </c>
      <c r="V280" s="7" t="str">
        <f t="shared" ca="1" si="23"/>
        <v/>
      </c>
      <c r="W280" s="7" t="str">
        <f>IF(A280="","",IF(COUNTIFS(CONSULTAS!$C$2:$C$2000,A280,CONSULTAS!$E$2:$E$2000,"GR",CONSULTAS!$S$2:$S$2000,"Sim")&gt;0,"Sim","Não"))</f>
        <v/>
      </c>
      <c r="X280" s="7" t="str">
        <f>IF(A280="","",IF(COUNTIFS(CONSULTAS!$C$2:$C$2000,A280,CONSULTAS!$E$2:$E$2000,"Seguradora",CONSULTAS!$S$2:$S$2000,"Sim")&gt;0,"Sim","Não"))</f>
        <v/>
      </c>
      <c r="Y280" s="7" t="str">
        <f ca="1">IF(A280="","",COUNTIFS(FOLLOWUP!$H$2:$H$2000,A280,FOLLOWUP!$AO$2:$AO$2000,"&gt;="&amp;(TODAY()-365)))</f>
        <v/>
      </c>
      <c r="Z280" s="7" t="str">
        <f ca="1">IF(A280="","",COUNTIFS(OCORRENCIAS!$D$2:$D$2000,A280,OCORRENCIAS!$E$2:$E$2000,"&gt;="&amp;(TODAY()-365)))</f>
        <v/>
      </c>
      <c r="AA280" s="7" t="str">
        <f t="shared" si="24"/>
        <v/>
      </c>
      <c r="AB280" s="7"/>
      <c r="AC280" s="12"/>
      <c r="AD280" s="7"/>
    </row>
    <row r="281" spans="1:30" x14ac:dyDescent="0.25">
      <c r="A281" s="7"/>
      <c r="B281" s="7"/>
      <c r="C281" s="7"/>
      <c r="D281" s="7"/>
      <c r="E281" s="7"/>
      <c r="F281" s="7"/>
      <c r="G281" s="7"/>
      <c r="H281" s="13"/>
      <c r="I281" s="7"/>
      <c r="J281" s="13"/>
      <c r="K281" s="13" t="str">
        <f t="shared" si="20"/>
        <v/>
      </c>
      <c r="L281" s="7"/>
      <c r="M281" s="13"/>
      <c r="N281" s="7"/>
      <c r="O281" s="13"/>
      <c r="P281" s="13"/>
      <c r="Q281" s="7"/>
      <c r="R281" s="7"/>
      <c r="S281" s="7"/>
      <c r="T281" s="7" t="str">
        <f t="shared" ca="1" si="21"/>
        <v/>
      </c>
      <c r="U281" s="7" t="str">
        <f t="shared" ca="1" si="22"/>
        <v/>
      </c>
      <c r="V281" s="7" t="str">
        <f t="shared" ca="1" si="23"/>
        <v/>
      </c>
      <c r="W281" s="7" t="str">
        <f>IF(A281="","",IF(COUNTIFS(CONSULTAS!$C$2:$C$2000,A281,CONSULTAS!$E$2:$E$2000,"GR",CONSULTAS!$S$2:$S$2000,"Sim")&gt;0,"Sim","Não"))</f>
        <v/>
      </c>
      <c r="X281" s="7" t="str">
        <f>IF(A281="","",IF(COUNTIFS(CONSULTAS!$C$2:$C$2000,A281,CONSULTAS!$E$2:$E$2000,"Seguradora",CONSULTAS!$S$2:$S$2000,"Sim")&gt;0,"Sim","Não"))</f>
        <v/>
      </c>
      <c r="Y281" s="7" t="str">
        <f ca="1">IF(A281="","",COUNTIFS(FOLLOWUP!$H$2:$H$2000,A281,FOLLOWUP!$AO$2:$AO$2000,"&gt;="&amp;(TODAY()-365)))</f>
        <v/>
      </c>
      <c r="Z281" s="7" t="str">
        <f ca="1">IF(A281="","",COUNTIFS(OCORRENCIAS!$D$2:$D$2000,A281,OCORRENCIAS!$E$2:$E$2000,"&gt;="&amp;(TODAY()-365)))</f>
        <v/>
      </c>
      <c r="AA281" s="7" t="str">
        <f t="shared" si="24"/>
        <v/>
      </c>
      <c r="AB281" s="7"/>
      <c r="AC281" s="12"/>
      <c r="AD281" s="7"/>
    </row>
    <row r="282" spans="1:30" x14ac:dyDescent="0.25">
      <c r="A282" s="7"/>
      <c r="B282" s="7"/>
      <c r="C282" s="7"/>
      <c r="D282" s="7"/>
      <c r="E282" s="7"/>
      <c r="F282" s="7"/>
      <c r="G282" s="7"/>
      <c r="H282" s="13"/>
      <c r="I282" s="7"/>
      <c r="J282" s="13"/>
      <c r="K282" s="13" t="str">
        <f t="shared" si="20"/>
        <v/>
      </c>
      <c r="L282" s="7"/>
      <c r="M282" s="13"/>
      <c r="N282" s="7"/>
      <c r="O282" s="13"/>
      <c r="P282" s="13"/>
      <c r="Q282" s="7"/>
      <c r="R282" s="7"/>
      <c r="S282" s="7"/>
      <c r="T282" s="7" t="str">
        <f t="shared" ca="1" si="21"/>
        <v/>
      </c>
      <c r="U282" s="7" t="str">
        <f t="shared" ca="1" si="22"/>
        <v/>
      </c>
      <c r="V282" s="7" t="str">
        <f t="shared" ca="1" si="23"/>
        <v/>
      </c>
      <c r="W282" s="7" t="str">
        <f>IF(A282="","",IF(COUNTIFS(CONSULTAS!$C$2:$C$2000,A282,CONSULTAS!$E$2:$E$2000,"GR",CONSULTAS!$S$2:$S$2000,"Sim")&gt;0,"Sim","Não"))</f>
        <v/>
      </c>
      <c r="X282" s="7" t="str">
        <f>IF(A282="","",IF(COUNTIFS(CONSULTAS!$C$2:$C$2000,A282,CONSULTAS!$E$2:$E$2000,"Seguradora",CONSULTAS!$S$2:$S$2000,"Sim")&gt;0,"Sim","Não"))</f>
        <v/>
      </c>
      <c r="Y282" s="7" t="str">
        <f ca="1">IF(A282="","",COUNTIFS(FOLLOWUP!$H$2:$H$2000,A282,FOLLOWUP!$AO$2:$AO$2000,"&gt;="&amp;(TODAY()-365)))</f>
        <v/>
      </c>
      <c r="Z282" s="7" t="str">
        <f ca="1">IF(A282="","",COUNTIFS(OCORRENCIAS!$D$2:$D$2000,A282,OCORRENCIAS!$E$2:$E$2000,"&gt;="&amp;(TODAY()-365)))</f>
        <v/>
      </c>
      <c r="AA282" s="7" t="str">
        <f t="shared" si="24"/>
        <v/>
      </c>
      <c r="AB282" s="7"/>
      <c r="AC282" s="12"/>
      <c r="AD282" s="7"/>
    </row>
    <row r="283" spans="1:30" x14ac:dyDescent="0.25">
      <c r="A283" s="7"/>
      <c r="B283" s="7"/>
      <c r="C283" s="7"/>
      <c r="D283" s="7"/>
      <c r="E283" s="7"/>
      <c r="F283" s="7"/>
      <c r="G283" s="7"/>
      <c r="H283" s="13"/>
      <c r="I283" s="7"/>
      <c r="J283" s="13"/>
      <c r="K283" s="13" t="str">
        <f t="shared" si="20"/>
        <v/>
      </c>
      <c r="L283" s="7"/>
      <c r="M283" s="13"/>
      <c r="N283" s="7"/>
      <c r="O283" s="13"/>
      <c r="P283" s="13"/>
      <c r="Q283" s="7"/>
      <c r="R283" s="7"/>
      <c r="S283" s="7"/>
      <c r="T283" s="7" t="str">
        <f t="shared" ca="1" si="21"/>
        <v/>
      </c>
      <c r="U283" s="7" t="str">
        <f t="shared" ca="1" si="22"/>
        <v/>
      </c>
      <c r="V283" s="7" t="str">
        <f t="shared" ca="1" si="23"/>
        <v/>
      </c>
      <c r="W283" s="7" t="str">
        <f>IF(A283="","",IF(COUNTIFS(CONSULTAS!$C$2:$C$2000,A283,CONSULTAS!$E$2:$E$2000,"GR",CONSULTAS!$S$2:$S$2000,"Sim")&gt;0,"Sim","Não"))</f>
        <v/>
      </c>
      <c r="X283" s="7" t="str">
        <f>IF(A283="","",IF(COUNTIFS(CONSULTAS!$C$2:$C$2000,A283,CONSULTAS!$E$2:$E$2000,"Seguradora",CONSULTAS!$S$2:$S$2000,"Sim")&gt;0,"Sim","Não"))</f>
        <v/>
      </c>
      <c r="Y283" s="7" t="str">
        <f ca="1">IF(A283="","",COUNTIFS(FOLLOWUP!$H$2:$H$2000,A283,FOLLOWUP!$AO$2:$AO$2000,"&gt;="&amp;(TODAY()-365)))</f>
        <v/>
      </c>
      <c r="Z283" s="7" t="str">
        <f ca="1">IF(A283="","",COUNTIFS(OCORRENCIAS!$D$2:$D$2000,A283,OCORRENCIAS!$E$2:$E$2000,"&gt;="&amp;(TODAY()-365)))</f>
        <v/>
      </c>
      <c r="AA283" s="7" t="str">
        <f t="shared" si="24"/>
        <v/>
      </c>
      <c r="AB283" s="7"/>
      <c r="AC283" s="12"/>
      <c r="AD283" s="7"/>
    </row>
    <row r="284" spans="1:30" x14ac:dyDescent="0.25">
      <c r="A284" s="7"/>
      <c r="B284" s="7"/>
      <c r="C284" s="7"/>
      <c r="D284" s="7"/>
      <c r="E284" s="7"/>
      <c r="F284" s="7"/>
      <c r="G284" s="7"/>
      <c r="H284" s="13"/>
      <c r="I284" s="7"/>
      <c r="J284" s="13"/>
      <c r="K284" s="13" t="str">
        <f t="shared" si="20"/>
        <v/>
      </c>
      <c r="L284" s="7"/>
      <c r="M284" s="13"/>
      <c r="N284" s="7"/>
      <c r="O284" s="13"/>
      <c r="P284" s="13"/>
      <c r="Q284" s="7"/>
      <c r="R284" s="7"/>
      <c r="S284" s="7"/>
      <c r="T284" s="7" t="str">
        <f t="shared" ca="1" si="21"/>
        <v/>
      </c>
      <c r="U284" s="7" t="str">
        <f t="shared" ca="1" si="22"/>
        <v/>
      </c>
      <c r="V284" s="7" t="str">
        <f t="shared" ca="1" si="23"/>
        <v/>
      </c>
      <c r="W284" s="7" t="str">
        <f>IF(A284="","",IF(COUNTIFS(CONSULTAS!$C$2:$C$2000,A284,CONSULTAS!$E$2:$E$2000,"GR",CONSULTAS!$S$2:$S$2000,"Sim")&gt;0,"Sim","Não"))</f>
        <v/>
      </c>
      <c r="X284" s="7" t="str">
        <f>IF(A284="","",IF(COUNTIFS(CONSULTAS!$C$2:$C$2000,A284,CONSULTAS!$E$2:$E$2000,"Seguradora",CONSULTAS!$S$2:$S$2000,"Sim")&gt;0,"Sim","Não"))</f>
        <v/>
      </c>
      <c r="Y284" s="7" t="str">
        <f ca="1">IF(A284="","",COUNTIFS(FOLLOWUP!$H$2:$H$2000,A284,FOLLOWUP!$AO$2:$AO$2000,"&gt;="&amp;(TODAY()-365)))</f>
        <v/>
      </c>
      <c r="Z284" s="7" t="str">
        <f ca="1">IF(A284="","",COUNTIFS(OCORRENCIAS!$D$2:$D$2000,A284,OCORRENCIAS!$E$2:$E$2000,"&gt;="&amp;(TODAY()-365)))</f>
        <v/>
      </c>
      <c r="AA284" s="7" t="str">
        <f t="shared" si="24"/>
        <v/>
      </c>
      <c r="AB284" s="7"/>
      <c r="AC284" s="12"/>
      <c r="AD284" s="7"/>
    </row>
    <row r="285" spans="1:30" x14ac:dyDescent="0.25">
      <c r="A285" s="7"/>
      <c r="B285" s="7"/>
      <c r="C285" s="7"/>
      <c r="D285" s="7"/>
      <c r="E285" s="7"/>
      <c r="F285" s="7"/>
      <c r="G285" s="7"/>
      <c r="H285" s="13"/>
      <c r="I285" s="7"/>
      <c r="J285" s="13"/>
      <c r="K285" s="13" t="str">
        <f t="shared" si="20"/>
        <v/>
      </c>
      <c r="L285" s="7"/>
      <c r="M285" s="13"/>
      <c r="N285" s="7"/>
      <c r="O285" s="13"/>
      <c r="P285" s="13"/>
      <c r="Q285" s="7"/>
      <c r="R285" s="7"/>
      <c r="S285" s="7"/>
      <c r="T285" s="7" t="str">
        <f t="shared" ca="1" si="21"/>
        <v/>
      </c>
      <c r="U285" s="7" t="str">
        <f t="shared" ca="1" si="22"/>
        <v/>
      </c>
      <c r="V285" s="7" t="str">
        <f t="shared" ca="1" si="23"/>
        <v/>
      </c>
      <c r="W285" s="7" t="str">
        <f>IF(A285="","",IF(COUNTIFS(CONSULTAS!$C$2:$C$2000,A285,CONSULTAS!$E$2:$E$2000,"GR",CONSULTAS!$S$2:$S$2000,"Sim")&gt;0,"Sim","Não"))</f>
        <v/>
      </c>
      <c r="X285" s="7" t="str">
        <f>IF(A285="","",IF(COUNTIFS(CONSULTAS!$C$2:$C$2000,A285,CONSULTAS!$E$2:$E$2000,"Seguradora",CONSULTAS!$S$2:$S$2000,"Sim")&gt;0,"Sim","Não"))</f>
        <v/>
      </c>
      <c r="Y285" s="7" t="str">
        <f ca="1">IF(A285="","",COUNTIFS(FOLLOWUP!$H$2:$H$2000,A285,FOLLOWUP!$AO$2:$AO$2000,"&gt;="&amp;(TODAY()-365)))</f>
        <v/>
      </c>
      <c r="Z285" s="7" t="str">
        <f ca="1">IF(A285="","",COUNTIFS(OCORRENCIAS!$D$2:$D$2000,A285,OCORRENCIAS!$E$2:$E$2000,"&gt;="&amp;(TODAY()-365)))</f>
        <v/>
      </c>
      <c r="AA285" s="7" t="str">
        <f t="shared" si="24"/>
        <v/>
      </c>
      <c r="AB285" s="7"/>
      <c r="AC285" s="12"/>
      <c r="AD285" s="7"/>
    </row>
    <row r="286" spans="1:30" x14ac:dyDescent="0.25">
      <c r="A286" s="7"/>
      <c r="B286" s="7"/>
      <c r="C286" s="7"/>
      <c r="D286" s="7"/>
      <c r="E286" s="7"/>
      <c r="F286" s="7"/>
      <c r="G286" s="7"/>
      <c r="H286" s="13"/>
      <c r="I286" s="7"/>
      <c r="J286" s="13"/>
      <c r="K286" s="13" t="str">
        <f t="shared" si="20"/>
        <v/>
      </c>
      <c r="L286" s="7"/>
      <c r="M286" s="13"/>
      <c r="N286" s="7"/>
      <c r="O286" s="13"/>
      <c r="P286" s="13"/>
      <c r="Q286" s="7"/>
      <c r="R286" s="7"/>
      <c r="S286" s="7"/>
      <c r="T286" s="7" t="str">
        <f t="shared" ca="1" si="21"/>
        <v/>
      </c>
      <c r="U286" s="7" t="str">
        <f t="shared" ca="1" si="22"/>
        <v/>
      </c>
      <c r="V286" s="7" t="str">
        <f t="shared" ca="1" si="23"/>
        <v/>
      </c>
      <c r="W286" s="7" t="str">
        <f>IF(A286="","",IF(COUNTIFS(CONSULTAS!$C$2:$C$2000,A286,CONSULTAS!$E$2:$E$2000,"GR",CONSULTAS!$S$2:$S$2000,"Sim")&gt;0,"Sim","Não"))</f>
        <v/>
      </c>
      <c r="X286" s="7" t="str">
        <f>IF(A286="","",IF(COUNTIFS(CONSULTAS!$C$2:$C$2000,A286,CONSULTAS!$E$2:$E$2000,"Seguradora",CONSULTAS!$S$2:$S$2000,"Sim")&gt;0,"Sim","Não"))</f>
        <v/>
      </c>
      <c r="Y286" s="7" t="str">
        <f ca="1">IF(A286="","",COUNTIFS(FOLLOWUP!$H$2:$H$2000,A286,FOLLOWUP!$AO$2:$AO$2000,"&gt;="&amp;(TODAY()-365)))</f>
        <v/>
      </c>
      <c r="Z286" s="7" t="str">
        <f ca="1">IF(A286="","",COUNTIFS(OCORRENCIAS!$D$2:$D$2000,A286,OCORRENCIAS!$E$2:$E$2000,"&gt;="&amp;(TODAY()-365)))</f>
        <v/>
      </c>
      <c r="AA286" s="7" t="str">
        <f t="shared" si="24"/>
        <v/>
      </c>
      <c r="AB286" s="7"/>
      <c r="AC286" s="12"/>
      <c r="AD286" s="7"/>
    </row>
    <row r="287" spans="1:30" x14ac:dyDescent="0.25">
      <c r="A287" s="7"/>
      <c r="B287" s="7"/>
      <c r="C287" s="7"/>
      <c r="D287" s="7"/>
      <c r="E287" s="7"/>
      <c r="F287" s="7"/>
      <c r="G287" s="7"/>
      <c r="H287" s="13"/>
      <c r="I287" s="7"/>
      <c r="J287" s="13"/>
      <c r="K287" s="13" t="str">
        <f t="shared" si="20"/>
        <v/>
      </c>
      <c r="L287" s="7"/>
      <c r="M287" s="13"/>
      <c r="N287" s="7"/>
      <c r="O287" s="13"/>
      <c r="P287" s="13"/>
      <c r="Q287" s="7"/>
      <c r="R287" s="7"/>
      <c r="S287" s="7"/>
      <c r="T287" s="7" t="str">
        <f t="shared" ca="1" si="21"/>
        <v/>
      </c>
      <c r="U287" s="7" t="str">
        <f t="shared" ca="1" si="22"/>
        <v/>
      </c>
      <c r="V287" s="7" t="str">
        <f t="shared" ca="1" si="23"/>
        <v/>
      </c>
      <c r="W287" s="7" t="str">
        <f>IF(A287="","",IF(COUNTIFS(CONSULTAS!$C$2:$C$2000,A287,CONSULTAS!$E$2:$E$2000,"GR",CONSULTAS!$S$2:$S$2000,"Sim")&gt;0,"Sim","Não"))</f>
        <v/>
      </c>
      <c r="X287" s="7" t="str">
        <f>IF(A287="","",IF(COUNTIFS(CONSULTAS!$C$2:$C$2000,A287,CONSULTAS!$E$2:$E$2000,"Seguradora",CONSULTAS!$S$2:$S$2000,"Sim")&gt;0,"Sim","Não"))</f>
        <v/>
      </c>
      <c r="Y287" s="7" t="str">
        <f ca="1">IF(A287="","",COUNTIFS(FOLLOWUP!$H$2:$H$2000,A287,FOLLOWUP!$AO$2:$AO$2000,"&gt;="&amp;(TODAY()-365)))</f>
        <v/>
      </c>
      <c r="Z287" s="7" t="str">
        <f ca="1">IF(A287="","",COUNTIFS(OCORRENCIAS!$D$2:$D$2000,A287,OCORRENCIAS!$E$2:$E$2000,"&gt;="&amp;(TODAY()-365)))</f>
        <v/>
      </c>
      <c r="AA287" s="7" t="str">
        <f t="shared" si="24"/>
        <v/>
      </c>
      <c r="AB287" s="7"/>
      <c r="AC287" s="12"/>
      <c r="AD287" s="7"/>
    </row>
    <row r="288" spans="1:30" x14ac:dyDescent="0.25">
      <c r="A288" s="7"/>
      <c r="B288" s="7"/>
      <c r="C288" s="7"/>
      <c r="D288" s="7"/>
      <c r="E288" s="7"/>
      <c r="F288" s="7"/>
      <c r="G288" s="7"/>
      <c r="H288" s="13"/>
      <c r="I288" s="7"/>
      <c r="J288" s="13"/>
      <c r="K288" s="13" t="str">
        <f t="shared" si="20"/>
        <v/>
      </c>
      <c r="L288" s="7"/>
      <c r="M288" s="13"/>
      <c r="N288" s="7"/>
      <c r="O288" s="13"/>
      <c r="P288" s="13"/>
      <c r="Q288" s="7"/>
      <c r="R288" s="7"/>
      <c r="S288" s="7"/>
      <c r="T288" s="7" t="str">
        <f t="shared" ca="1" si="21"/>
        <v/>
      </c>
      <c r="U288" s="7" t="str">
        <f t="shared" ca="1" si="22"/>
        <v/>
      </c>
      <c r="V288" s="7" t="str">
        <f t="shared" ca="1" si="23"/>
        <v/>
      </c>
      <c r="W288" s="7" t="str">
        <f>IF(A288="","",IF(COUNTIFS(CONSULTAS!$C$2:$C$2000,A288,CONSULTAS!$E$2:$E$2000,"GR",CONSULTAS!$S$2:$S$2000,"Sim")&gt;0,"Sim","Não"))</f>
        <v/>
      </c>
      <c r="X288" s="7" t="str">
        <f>IF(A288="","",IF(COUNTIFS(CONSULTAS!$C$2:$C$2000,A288,CONSULTAS!$E$2:$E$2000,"Seguradora",CONSULTAS!$S$2:$S$2000,"Sim")&gt;0,"Sim","Não"))</f>
        <v/>
      </c>
      <c r="Y288" s="7" t="str">
        <f ca="1">IF(A288="","",COUNTIFS(FOLLOWUP!$H$2:$H$2000,A288,FOLLOWUP!$AO$2:$AO$2000,"&gt;="&amp;(TODAY()-365)))</f>
        <v/>
      </c>
      <c r="Z288" s="7" t="str">
        <f ca="1">IF(A288="","",COUNTIFS(OCORRENCIAS!$D$2:$D$2000,A288,OCORRENCIAS!$E$2:$E$2000,"&gt;="&amp;(TODAY()-365)))</f>
        <v/>
      </c>
      <c r="AA288" s="7" t="str">
        <f t="shared" si="24"/>
        <v/>
      </c>
      <c r="AB288" s="7"/>
      <c r="AC288" s="12"/>
      <c r="AD288" s="7"/>
    </row>
    <row r="289" spans="1:30" x14ac:dyDescent="0.25">
      <c r="A289" s="7"/>
      <c r="B289" s="7"/>
      <c r="C289" s="7"/>
      <c r="D289" s="7"/>
      <c r="E289" s="7"/>
      <c r="F289" s="7"/>
      <c r="G289" s="7"/>
      <c r="H289" s="13"/>
      <c r="I289" s="7"/>
      <c r="J289" s="13"/>
      <c r="K289" s="13" t="str">
        <f t="shared" si="20"/>
        <v/>
      </c>
      <c r="L289" s="7"/>
      <c r="M289" s="13"/>
      <c r="N289" s="7"/>
      <c r="O289" s="13"/>
      <c r="P289" s="13"/>
      <c r="Q289" s="7"/>
      <c r="R289" s="7"/>
      <c r="S289" s="7"/>
      <c r="T289" s="7" t="str">
        <f t="shared" ca="1" si="21"/>
        <v/>
      </c>
      <c r="U289" s="7" t="str">
        <f t="shared" ca="1" si="22"/>
        <v/>
      </c>
      <c r="V289" s="7" t="str">
        <f t="shared" ca="1" si="23"/>
        <v/>
      </c>
      <c r="W289" s="7" t="str">
        <f>IF(A289="","",IF(COUNTIFS(CONSULTAS!$C$2:$C$2000,A289,CONSULTAS!$E$2:$E$2000,"GR",CONSULTAS!$S$2:$S$2000,"Sim")&gt;0,"Sim","Não"))</f>
        <v/>
      </c>
      <c r="X289" s="7" t="str">
        <f>IF(A289="","",IF(COUNTIFS(CONSULTAS!$C$2:$C$2000,A289,CONSULTAS!$E$2:$E$2000,"Seguradora",CONSULTAS!$S$2:$S$2000,"Sim")&gt;0,"Sim","Não"))</f>
        <v/>
      </c>
      <c r="Y289" s="7" t="str">
        <f ca="1">IF(A289="","",COUNTIFS(FOLLOWUP!$H$2:$H$2000,A289,FOLLOWUP!$AO$2:$AO$2000,"&gt;="&amp;(TODAY()-365)))</f>
        <v/>
      </c>
      <c r="Z289" s="7" t="str">
        <f ca="1">IF(A289="","",COUNTIFS(OCORRENCIAS!$D$2:$D$2000,A289,OCORRENCIAS!$E$2:$E$2000,"&gt;="&amp;(TODAY()-365)))</f>
        <v/>
      </c>
      <c r="AA289" s="7" t="str">
        <f t="shared" si="24"/>
        <v/>
      </c>
      <c r="AB289" s="7"/>
      <c r="AC289" s="12"/>
      <c r="AD289" s="7"/>
    </row>
    <row r="290" spans="1:30" x14ac:dyDescent="0.25">
      <c r="A290" s="7"/>
      <c r="B290" s="7"/>
      <c r="C290" s="7"/>
      <c r="D290" s="7"/>
      <c r="E290" s="7"/>
      <c r="F290" s="7"/>
      <c r="G290" s="7"/>
      <c r="H290" s="13"/>
      <c r="I290" s="7"/>
      <c r="J290" s="13"/>
      <c r="K290" s="13" t="str">
        <f t="shared" si="20"/>
        <v/>
      </c>
      <c r="L290" s="7"/>
      <c r="M290" s="13"/>
      <c r="N290" s="7"/>
      <c r="O290" s="13"/>
      <c r="P290" s="13"/>
      <c r="Q290" s="7"/>
      <c r="R290" s="7"/>
      <c r="S290" s="7"/>
      <c r="T290" s="7" t="str">
        <f t="shared" ca="1" si="21"/>
        <v/>
      </c>
      <c r="U290" s="7" t="str">
        <f t="shared" ca="1" si="22"/>
        <v/>
      </c>
      <c r="V290" s="7" t="str">
        <f t="shared" ca="1" si="23"/>
        <v/>
      </c>
      <c r="W290" s="7" t="str">
        <f>IF(A290="","",IF(COUNTIFS(CONSULTAS!$C$2:$C$2000,A290,CONSULTAS!$E$2:$E$2000,"GR",CONSULTAS!$S$2:$S$2000,"Sim")&gt;0,"Sim","Não"))</f>
        <v/>
      </c>
      <c r="X290" s="7" t="str">
        <f>IF(A290="","",IF(COUNTIFS(CONSULTAS!$C$2:$C$2000,A290,CONSULTAS!$E$2:$E$2000,"Seguradora",CONSULTAS!$S$2:$S$2000,"Sim")&gt;0,"Sim","Não"))</f>
        <v/>
      </c>
      <c r="Y290" s="7" t="str">
        <f ca="1">IF(A290="","",COUNTIFS(FOLLOWUP!$H$2:$H$2000,A290,FOLLOWUP!$AO$2:$AO$2000,"&gt;="&amp;(TODAY()-365)))</f>
        <v/>
      </c>
      <c r="Z290" s="7" t="str">
        <f ca="1">IF(A290="","",COUNTIFS(OCORRENCIAS!$D$2:$D$2000,A290,OCORRENCIAS!$E$2:$E$2000,"&gt;="&amp;(TODAY()-365)))</f>
        <v/>
      </c>
      <c r="AA290" s="7" t="str">
        <f t="shared" si="24"/>
        <v/>
      </c>
      <c r="AB290" s="7"/>
      <c r="AC290" s="12"/>
      <c r="AD290" s="7"/>
    </row>
    <row r="291" spans="1:30" x14ac:dyDescent="0.25">
      <c r="A291" s="7"/>
      <c r="B291" s="7"/>
      <c r="C291" s="7"/>
      <c r="D291" s="7"/>
      <c r="E291" s="7"/>
      <c r="F291" s="7"/>
      <c r="G291" s="7"/>
      <c r="H291" s="13"/>
      <c r="I291" s="7"/>
      <c r="J291" s="13"/>
      <c r="K291" s="13" t="str">
        <f t="shared" si="20"/>
        <v/>
      </c>
      <c r="L291" s="7"/>
      <c r="M291" s="13"/>
      <c r="N291" s="7"/>
      <c r="O291" s="13"/>
      <c r="P291" s="13"/>
      <c r="Q291" s="7"/>
      <c r="R291" s="7"/>
      <c r="S291" s="7"/>
      <c r="T291" s="7" t="str">
        <f t="shared" ca="1" si="21"/>
        <v/>
      </c>
      <c r="U291" s="7" t="str">
        <f t="shared" ca="1" si="22"/>
        <v/>
      </c>
      <c r="V291" s="7" t="str">
        <f t="shared" ca="1" si="23"/>
        <v/>
      </c>
      <c r="W291" s="7" t="str">
        <f>IF(A291="","",IF(COUNTIFS(CONSULTAS!$C$2:$C$2000,A291,CONSULTAS!$E$2:$E$2000,"GR",CONSULTAS!$S$2:$S$2000,"Sim")&gt;0,"Sim","Não"))</f>
        <v/>
      </c>
      <c r="X291" s="7" t="str">
        <f>IF(A291="","",IF(COUNTIFS(CONSULTAS!$C$2:$C$2000,A291,CONSULTAS!$E$2:$E$2000,"Seguradora",CONSULTAS!$S$2:$S$2000,"Sim")&gt;0,"Sim","Não"))</f>
        <v/>
      </c>
      <c r="Y291" s="7" t="str">
        <f ca="1">IF(A291="","",COUNTIFS(FOLLOWUP!$H$2:$H$2000,A291,FOLLOWUP!$AO$2:$AO$2000,"&gt;="&amp;(TODAY()-365)))</f>
        <v/>
      </c>
      <c r="Z291" s="7" t="str">
        <f ca="1">IF(A291="","",COUNTIFS(OCORRENCIAS!$D$2:$D$2000,A291,OCORRENCIAS!$E$2:$E$2000,"&gt;="&amp;(TODAY()-365)))</f>
        <v/>
      </c>
      <c r="AA291" s="7" t="str">
        <f t="shared" si="24"/>
        <v/>
      </c>
      <c r="AB291" s="7"/>
      <c r="AC291" s="12"/>
      <c r="AD291" s="7"/>
    </row>
    <row r="292" spans="1:30" x14ac:dyDescent="0.25">
      <c r="A292" s="7"/>
      <c r="B292" s="7"/>
      <c r="C292" s="7"/>
      <c r="D292" s="7"/>
      <c r="E292" s="7"/>
      <c r="F292" s="7"/>
      <c r="G292" s="7"/>
      <c r="H292" s="13"/>
      <c r="I292" s="7"/>
      <c r="J292" s="13"/>
      <c r="K292" s="13" t="str">
        <f t="shared" si="20"/>
        <v/>
      </c>
      <c r="L292" s="7"/>
      <c r="M292" s="13"/>
      <c r="N292" s="7"/>
      <c r="O292" s="13"/>
      <c r="P292" s="13"/>
      <c r="Q292" s="7"/>
      <c r="R292" s="7"/>
      <c r="S292" s="7"/>
      <c r="T292" s="7" t="str">
        <f t="shared" ca="1" si="21"/>
        <v/>
      </c>
      <c r="U292" s="7" t="str">
        <f t="shared" ca="1" si="22"/>
        <v/>
      </c>
      <c r="V292" s="7" t="str">
        <f t="shared" ca="1" si="23"/>
        <v/>
      </c>
      <c r="W292" s="7" t="str">
        <f>IF(A292="","",IF(COUNTIFS(CONSULTAS!$C$2:$C$2000,A292,CONSULTAS!$E$2:$E$2000,"GR",CONSULTAS!$S$2:$S$2000,"Sim")&gt;0,"Sim","Não"))</f>
        <v/>
      </c>
      <c r="X292" s="7" t="str">
        <f>IF(A292="","",IF(COUNTIFS(CONSULTAS!$C$2:$C$2000,A292,CONSULTAS!$E$2:$E$2000,"Seguradora",CONSULTAS!$S$2:$S$2000,"Sim")&gt;0,"Sim","Não"))</f>
        <v/>
      </c>
      <c r="Y292" s="7" t="str">
        <f ca="1">IF(A292="","",COUNTIFS(FOLLOWUP!$H$2:$H$2000,A292,FOLLOWUP!$AO$2:$AO$2000,"&gt;="&amp;(TODAY()-365)))</f>
        <v/>
      </c>
      <c r="Z292" s="7" t="str">
        <f ca="1">IF(A292="","",COUNTIFS(OCORRENCIAS!$D$2:$D$2000,A292,OCORRENCIAS!$E$2:$E$2000,"&gt;="&amp;(TODAY()-365)))</f>
        <v/>
      </c>
      <c r="AA292" s="7" t="str">
        <f t="shared" si="24"/>
        <v/>
      </c>
      <c r="AB292" s="7"/>
      <c r="AC292" s="12"/>
      <c r="AD292" s="7"/>
    </row>
    <row r="293" spans="1:30" x14ac:dyDescent="0.25">
      <c r="A293" s="7"/>
      <c r="B293" s="7"/>
      <c r="C293" s="7"/>
      <c r="D293" s="7"/>
      <c r="E293" s="7"/>
      <c r="F293" s="7"/>
      <c r="G293" s="7"/>
      <c r="H293" s="13"/>
      <c r="I293" s="7"/>
      <c r="J293" s="13"/>
      <c r="K293" s="13" t="str">
        <f t="shared" si="20"/>
        <v/>
      </c>
      <c r="L293" s="7"/>
      <c r="M293" s="13"/>
      <c r="N293" s="7"/>
      <c r="O293" s="13"/>
      <c r="P293" s="13"/>
      <c r="Q293" s="7"/>
      <c r="R293" s="7"/>
      <c r="S293" s="7"/>
      <c r="T293" s="7" t="str">
        <f t="shared" ca="1" si="21"/>
        <v/>
      </c>
      <c r="U293" s="7" t="str">
        <f t="shared" ca="1" si="22"/>
        <v/>
      </c>
      <c r="V293" s="7" t="str">
        <f t="shared" ca="1" si="23"/>
        <v/>
      </c>
      <c r="W293" s="7" t="str">
        <f>IF(A293="","",IF(COUNTIFS(CONSULTAS!$C$2:$C$2000,A293,CONSULTAS!$E$2:$E$2000,"GR",CONSULTAS!$S$2:$S$2000,"Sim")&gt;0,"Sim","Não"))</f>
        <v/>
      </c>
      <c r="X293" s="7" t="str">
        <f>IF(A293="","",IF(COUNTIFS(CONSULTAS!$C$2:$C$2000,A293,CONSULTAS!$E$2:$E$2000,"Seguradora",CONSULTAS!$S$2:$S$2000,"Sim")&gt;0,"Sim","Não"))</f>
        <v/>
      </c>
      <c r="Y293" s="7" t="str">
        <f ca="1">IF(A293="","",COUNTIFS(FOLLOWUP!$H$2:$H$2000,A293,FOLLOWUP!$AO$2:$AO$2000,"&gt;="&amp;(TODAY()-365)))</f>
        <v/>
      </c>
      <c r="Z293" s="7" t="str">
        <f ca="1">IF(A293="","",COUNTIFS(OCORRENCIAS!$D$2:$D$2000,A293,OCORRENCIAS!$E$2:$E$2000,"&gt;="&amp;(TODAY()-365)))</f>
        <v/>
      </c>
      <c r="AA293" s="7" t="str">
        <f t="shared" si="24"/>
        <v/>
      </c>
      <c r="AB293" s="7"/>
      <c r="AC293" s="12"/>
      <c r="AD293" s="7"/>
    </row>
    <row r="294" spans="1:30" x14ac:dyDescent="0.25">
      <c r="A294" s="7"/>
      <c r="B294" s="7"/>
      <c r="C294" s="7"/>
      <c r="D294" s="7"/>
      <c r="E294" s="7"/>
      <c r="F294" s="7"/>
      <c r="G294" s="7"/>
      <c r="H294" s="13"/>
      <c r="I294" s="7"/>
      <c r="J294" s="13"/>
      <c r="K294" s="13" t="str">
        <f t="shared" si="20"/>
        <v/>
      </c>
      <c r="L294" s="7"/>
      <c r="M294" s="13"/>
      <c r="N294" s="7"/>
      <c r="O294" s="13"/>
      <c r="P294" s="13"/>
      <c r="Q294" s="7"/>
      <c r="R294" s="7"/>
      <c r="S294" s="7"/>
      <c r="T294" s="7" t="str">
        <f t="shared" ca="1" si="21"/>
        <v/>
      </c>
      <c r="U294" s="7" t="str">
        <f t="shared" ca="1" si="22"/>
        <v/>
      </c>
      <c r="V294" s="7" t="str">
        <f t="shared" ca="1" si="23"/>
        <v/>
      </c>
      <c r="W294" s="7" t="str">
        <f>IF(A294="","",IF(COUNTIFS(CONSULTAS!$C$2:$C$2000,A294,CONSULTAS!$E$2:$E$2000,"GR",CONSULTAS!$S$2:$S$2000,"Sim")&gt;0,"Sim","Não"))</f>
        <v/>
      </c>
      <c r="X294" s="7" t="str">
        <f>IF(A294="","",IF(COUNTIFS(CONSULTAS!$C$2:$C$2000,A294,CONSULTAS!$E$2:$E$2000,"Seguradora",CONSULTAS!$S$2:$S$2000,"Sim")&gt;0,"Sim","Não"))</f>
        <v/>
      </c>
      <c r="Y294" s="7" t="str">
        <f ca="1">IF(A294="","",COUNTIFS(FOLLOWUP!$H$2:$H$2000,A294,FOLLOWUP!$AO$2:$AO$2000,"&gt;="&amp;(TODAY()-365)))</f>
        <v/>
      </c>
      <c r="Z294" s="7" t="str">
        <f ca="1">IF(A294="","",COUNTIFS(OCORRENCIAS!$D$2:$D$2000,A294,OCORRENCIAS!$E$2:$E$2000,"&gt;="&amp;(TODAY()-365)))</f>
        <v/>
      </c>
      <c r="AA294" s="7" t="str">
        <f t="shared" si="24"/>
        <v/>
      </c>
      <c r="AB294" s="7"/>
      <c r="AC294" s="12"/>
      <c r="AD294" s="7"/>
    </row>
    <row r="295" spans="1:30" x14ac:dyDescent="0.25">
      <c r="A295" s="7"/>
      <c r="B295" s="7"/>
      <c r="C295" s="7"/>
      <c r="D295" s="7"/>
      <c r="E295" s="7"/>
      <c r="F295" s="7"/>
      <c r="G295" s="7"/>
      <c r="H295" s="13"/>
      <c r="I295" s="7"/>
      <c r="J295" s="13"/>
      <c r="K295" s="13" t="str">
        <f t="shared" si="20"/>
        <v/>
      </c>
      <c r="L295" s="7"/>
      <c r="M295" s="13"/>
      <c r="N295" s="7"/>
      <c r="O295" s="13"/>
      <c r="P295" s="13"/>
      <c r="Q295" s="7"/>
      <c r="R295" s="7"/>
      <c r="S295" s="7"/>
      <c r="T295" s="7" t="str">
        <f t="shared" ca="1" si="21"/>
        <v/>
      </c>
      <c r="U295" s="7" t="str">
        <f t="shared" ca="1" si="22"/>
        <v/>
      </c>
      <c r="V295" s="7" t="str">
        <f t="shared" ca="1" si="23"/>
        <v/>
      </c>
      <c r="W295" s="7" t="str">
        <f>IF(A295="","",IF(COUNTIFS(CONSULTAS!$C$2:$C$2000,A295,CONSULTAS!$E$2:$E$2000,"GR",CONSULTAS!$S$2:$S$2000,"Sim")&gt;0,"Sim","Não"))</f>
        <v/>
      </c>
      <c r="X295" s="7" t="str">
        <f>IF(A295="","",IF(COUNTIFS(CONSULTAS!$C$2:$C$2000,A295,CONSULTAS!$E$2:$E$2000,"Seguradora",CONSULTAS!$S$2:$S$2000,"Sim")&gt;0,"Sim","Não"))</f>
        <v/>
      </c>
      <c r="Y295" s="7" t="str">
        <f ca="1">IF(A295="","",COUNTIFS(FOLLOWUP!$H$2:$H$2000,A295,FOLLOWUP!$AO$2:$AO$2000,"&gt;="&amp;(TODAY()-365)))</f>
        <v/>
      </c>
      <c r="Z295" s="7" t="str">
        <f ca="1">IF(A295="","",COUNTIFS(OCORRENCIAS!$D$2:$D$2000,A295,OCORRENCIAS!$E$2:$E$2000,"&gt;="&amp;(TODAY()-365)))</f>
        <v/>
      </c>
      <c r="AA295" s="7" t="str">
        <f t="shared" si="24"/>
        <v/>
      </c>
      <c r="AB295" s="7"/>
      <c r="AC295" s="12"/>
      <c r="AD295" s="7"/>
    </row>
    <row r="296" spans="1:30" x14ac:dyDescent="0.25">
      <c r="A296" s="7"/>
      <c r="B296" s="7"/>
      <c r="C296" s="7"/>
      <c r="D296" s="7"/>
      <c r="E296" s="7"/>
      <c r="F296" s="7"/>
      <c r="G296" s="7"/>
      <c r="H296" s="13"/>
      <c r="I296" s="7"/>
      <c r="J296" s="13"/>
      <c r="K296" s="13" t="str">
        <f t="shared" si="20"/>
        <v/>
      </c>
      <c r="L296" s="7"/>
      <c r="M296" s="13"/>
      <c r="N296" s="7"/>
      <c r="O296" s="13"/>
      <c r="P296" s="13"/>
      <c r="Q296" s="7"/>
      <c r="R296" s="7"/>
      <c r="S296" s="7"/>
      <c r="T296" s="7" t="str">
        <f t="shared" ca="1" si="21"/>
        <v/>
      </c>
      <c r="U296" s="7" t="str">
        <f t="shared" ca="1" si="22"/>
        <v/>
      </c>
      <c r="V296" s="7" t="str">
        <f t="shared" ca="1" si="23"/>
        <v/>
      </c>
      <c r="W296" s="7" t="str">
        <f>IF(A296="","",IF(COUNTIFS(CONSULTAS!$C$2:$C$2000,A296,CONSULTAS!$E$2:$E$2000,"GR",CONSULTAS!$S$2:$S$2000,"Sim")&gt;0,"Sim","Não"))</f>
        <v/>
      </c>
      <c r="X296" s="7" t="str">
        <f>IF(A296="","",IF(COUNTIFS(CONSULTAS!$C$2:$C$2000,A296,CONSULTAS!$E$2:$E$2000,"Seguradora",CONSULTAS!$S$2:$S$2000,"Sim")&gt;0,"Sim","Não"))</f>
        <v/>
      </c>
      <c r="Y296" s="7" t="str">
        <f ca="1">IF(A296="","",COUNTIFS(FOLLOWUP!$H$2:$H$2000,A296,FOLLOWUP!$AO$2:$AO$2000,"&gt;="&amp;(TODAY()-365)))</f>
        <v/>
      </c>
      <c r="Z296" s="7" t="str">
        <f ca="1">IF(A296="","",COUNTIFS(OCORRENCIAS!$D$2:$D$2000,A296,OCORRENCIAS!$E$2:$E$2000,"&gt;="&amp;(TODAY()-365)))</f>
        <v/>
      </c>
      <c r="AA296" s="7" t="str">
        <f t="shared" si="24"/>
        <v/>
      </c>
      <c r="AB296" s="7"/>
      <c r="AC296" s="12"/>
      <c r="AD296" s="7"/>
    </row>
    <row r="297" spans="1:30" x14ac:dyDescent="0.25">
      <c r="A297" s="7"/>
      <c r="B297" s="7"/>
      <c r="C297" s="7"/>
      <c r="D297" s="7"/>
      <c r="E297" s="7"/>
      <c r="F297" s="7"/>
      <c r="G297" s="7"/>
      <c r="H297" s="13"/>
      <c r="I297" s="7"/>
      <c r="J297" s="13"/>
      <c r="K297" s="13" t="str">
        <f t="shared" si="20"/>
        <v/>
      </c>
      <c r="L297" s="7"/>
      <c r="M297" s="13"/>
      <c r="N297" s="7"/>
      <c r="O297" s="13"/>
      <c r="P297" s="13"/>
      <c r="Q297" s="7"/>
      <c r="R297" s="7"/>
      <c r="S297" s="7"/>
      <c r="T297" s="7" t="str">
        <f t="shared" ca="1" si="21"/>
        <v/>
      </c>
      <c r="U297" s="7" t="str">
        <f t="shared" ca="1" si="22"/>
        <v/>
      </c>
      <c r="V297" s="7" t="str">
        <f t="shared" ca="1" si="23"/>
        <v/>
      </c>
      <c r="W297" s="7" t="str">
        <f>IF(A297="","",IF(COUNTIFS(CONSULTAS!$C$2:$C$2000,A297,CONSULTAS!$E$2:$E$2000,"GR",CONSULTAS!$S$2:$S$2000,"Sim")&gt;0,"Sim","Não"))</f>
        <v/>
      </c>
      <c r="X297" s="7" t="str">
        <f>IF(A297="","",IF(COUNTIFS(CONSULTAS!$C$2:$C$2000,A297,CONSULTAS!$E$2:$E$2000,"Seguradora",CONSULTAS!$S$2:$S$2000,"Sim")&gt;0,"Sim","Não"))</f>
        <v/>
      </c>
      <c r="Y297" s="7" t="str">
        <f ca="1">IF(A297="","",COUNTIFS(FOLLOWUP!$H$2:$H$2000,A297,FOLLOWUP!$AO$2:$AO$2000,"&gt;="&amp;(TODAY()-365)))</f>
        <v/>
      </c>
      <c r="Z297" s="7" t="str">
        <f ca="1">IF(A297="","",COUNTIFS(OCORRENCIAS!$D$2:$D$2000,A297,OCORRENCIAS!$E$2:$E$2000,"&gt;="&amp;(TODAY()-365)))</f>
        <v/>
      </c>
      <c r="AA297" s="7" t="str">
        <f t="shared" si="24"/>
        <v/>
      </c>
      <c r="AB297" s="7"/>
      <c r="AC297" s="12"/>
      <c r="AD297" s="7"/>
    </row>
    <row r="298" spans="1:30" x14ac:dyDescent="0.25">
      <c r="A298" s="7"/>
      <c r="B298" s="7"/>
      <c r="C298" s="7"/>
      <c r="D298" s="7"/>
      <c r="E298" s="7"/>
      <c r="F298" s="7"/>
      <c r="G298" s="7"/>
      <c r="H298" s="13"/>
      <c r="I298" s="7"/>
      <c r="J298" s="13"/>
      <c r="K298" s="13" t="str">
        <f t="shared" si="20"/>
        <v/>
      </c>
      <c r="L298" s="7"/>
      <c r="M298" s="13"/>
      <c r="N298" s="7"/>
      <c r="O298" s="13"/>
      <c r="P298" s="13"/>
      <c r="Q298" s="7"/>
      <c r="R298" s="7"/>
      <c r="S298" s="7"/>
      <c r="T298" s="7" t="str">
        <f t="shared" ca="1" si="21"/>
        <v/>
      </c>
      <c r="U298" s="7" t="str">
        <f t="shared" ca="1" si="22"/>
        <v/>
      </c>
      <c r="V298" s="7" t="str">
        <f t="shared" ca="1" si="23"/>
        <v/>
      </c>
      <c r="W298" s="7" t="str">
        <f>IF(A298="","",IF(COUNTIFS(CONSULTAS!$C$2:$C$2000,A298,CONSULTAS!$E$2:$E$2000,"GR",CONSULTAS!$S$2:$S$2000,"Sim")&gt;0,"Sim","Não"))</f>
        <v/>
      </c>
      <c r="X298" s="7" t="str">
        <f>IF(A298="","",IF(COUNTIFS(CONSULTAS!$C$2:$C$2000,A298,CONSULTAS!$E$2:$E$2000,"Seguradora",CONSULTAS!$S$2:$S$2000,"Sim")&gt;0,"Sim","Não"))</f>
        <v/>
      </c>
      <c r="Y298" s="7" t="str">
        <f ca="1">IF(A298="","",COUNTIFS(FOLLOWUP!$H$2:$H$2000,A298,FOLLOWUP!$AO$2:$AO$2000,"&gt;="&amp;(TODAY()-365)))</f>
        <v/>
      </c>
      <c r="Z298" s="7" t="str">
        <f ca="1">IF(A298="","",COUNTIFS(OCORRENCIAS!$D$2:$D$2000,A298,OCORRENCIAS!$E$2:$E$2000,"&gt;="&amp;(TODAY()-365)))</f>
        <v/>
      </c>
      <c r="AA298" s="7" t="str">
        <f t="shared" si="24"/>
        <v/>
      </c>
      <c r="AB298" s="7"/>
      <c r="AC298" s="12"/>
      <c r="AD298" s="7"/>
    </row>
    <row r="299" spans="1:30" x14ac:dyDescent="0.25">
      <c r="A299" s="7"/>
      <c r="B299" s="7"/>
      <c r="C299" s="7"/>
      <c r="D299" s="7"/>
      <c r="E299" s="7"/>
      <c r="F299" s="7"/>
      <c r="G299" s="7"/>
      <c r="H299" s="13"/>
      <c r="I299" s="7"/>
      <c r="J299" s="13"/>
      <c r="K299" s="13" t="str">
        <f t="shared" si="20"/>
        <v/>
      </c>
      <c r="L299" s="7"/>
      <c r="M299" s="13"/>
      <c r="N299" s="7"/>
      <c r="O299" s="13"/>
      <c r="P299" s="13"/>
      <c r="Q299" s="7"/>
      <c r="R299" s="7"/>
      <c r="S299" s="7"/>
      <c r="T299" s="7" t="str">
        <f t="shared" ca="1" si="21"/>
        <v/>
      </c>
      <c r="U299" s="7" t="str">
        <f t="shared" ca="1" si="22"/>
        <v/>
      </c>
      <c r="V299" s="7" t="str">
        <f t="shared" ca="1" si="23"/>
        <v/>
      </c>
      <c r="W299" s="7" t="str">
        <f>IF(A299="","",IF(COUNTIFS(CONSULTAS!$C$2:$C$2000,A299,CONSULTAS!$E$2:$E$2000,"GR",CONSULTAS!$S$2:$S$2000,"Sim")&gt;0,"Sim","Não"))</f>
        <v/>
      </c>
      <c r="X299" s="7" t="str">
        <f>IF(A299="","",IF(COUNTIFS(CONSULTAS!$C$2:$C$2000,A299,CONSULTAS!$E$2:$E$2000,"Seguradora",CONSULTAS!$S$2:$S$2000,"Sim")&gt;0,"Sim","Não"))</f>
        <v/>
      </c>
      <c r="Y299" s="7" t="str">
        <f ca="1">IF(A299="","",COUNTIFS(FOLLOWUP!$H$2:$H$2000,A299,FOLLOWUP!$AO$2:$AO$2000,"&gt;="&amp;(TODAY()-365)))</f>
        <v/>
      </c>
      <c r="Z299" s="7" t="str">
        <f ca="1">IF(A299="","",COUNTIFS(OCORRENCIAS!$D$2:$D$2000,A299,OCORRENCIAS!$E$2:$E$2000,"&gt;="&amp;(TODAY()-365)))</f>
        <v/>
      </c>
      <c r="AA299" s="7" t="str">
        <f t="shared" si="24"/>
        <v/>
      </c>
      <c r="AB299" s="7"/>
      <c r="AC299" s="12"/>
      <c r="AD299" s="7"/>
    </row>
    <row r="300" spans="1:30" x14ac:dyDescent="0.25">
      <c r="A300" s="7"/>
      <c r="B300" s="7"/>
      <c r="C300" s="7"/>
      <c r="D300" s="7"/>
      <c r="E300" s="7"/>
      <c r="F300" s="7"/>
      <c r="G300" s="7"/>
      <c r="H300" s="13"/>
      <c r="I300" s="7"/>
      <c r="J300" s="13"/>
      <c r="K300" s="13" t="str">
        <f t="shared" si="20"/>
        <v/>
      </c>
      <c r="L300" s="7"/>
      <c r="M300" s="13"/>
      <c r="N300" s="7"/>
      <c r="O300" s="13"/>
      <c r="P300" s="13"/>
      <c r="Q300" s="7"/>
      <c r="R300" s="7"/>
      <c r="S300" s="7"/>
      <c r="T300" s="7" t="str">
        <f t="shared" ca="1" si="21"/>
        <v/>
      </c>
      <c r="U300" s="7" t="str">
        <f t="shared" ca="1" si="22"/>
        <v/>
      </c>
      <c r="V300" s="7" t="str">
        <f t="shared" ca="1" si="23"/>
        <v/>
      </c>
      <c r="W300" s="7" t="str">
        <f>IF(A300="","",IF(COUNTIFS(CONSULTAS!$C$2:$C$2000,A300,CONSULTAS!$E$2:$E$2000,"GR",CONSULTAS!$S$2:$S$2000,"Sim")&gt;0,"Sim","Não"))</f>
        <v/>
      </c>
      <c r="X300" s="7" t="str">
        <f>IF(A300="","",IF(COUNTIFS(CONSULTAS!$C$2:$C$2000,A300,CONSULTAS!$E$2:$E$2000,"Seguradora",CONSULTAS!$S$2:$S$2000,"Sim")&gt;0,"Sim","Não"))</f>
        <v/>
      </c>
      <c r="Y300" s="7" t="str">
        <f ca="1">IF(A300="","",COUNTIFS(FOLLOWUP!$H$2:$H$2000,A300,FOLLOWUP!$AO$2:$AO$2000,"&gt;="&amp;(TODAY()-365)))</f>
        <v/>
      </c>
      <c r="Z300" s="7" t="str">
        <f ca="1">IF(A300="","",COUNTIFS(OCORRENCIAS!$D$2:$D$2000,A300,OCORRENCIAS!$E$2:$E$2000,"&gt;="&amp;(TODAY()-365)))</f>
        <v/>
      </c>
      <c r="AA300" s="7" t="str">
        <f t="shared" si="24"/>
        <v/>
      </c>
      <c r="AB300" s="7"/>
      <c r="AC300" s="12"/>
      <c r="AD300" s="7"/>
    </row>
    <row r="301" spans="1:30" x14ac:dyDescent="0.25">
      <c r="A301" s="7"/>
      <c r="B301" s="7"/>
      <c r="C301" s="7"/>
      <c r="D301" s="7"/>
      <c r="E301" s="7"/>
      <c r="F301" s="7"/>
      <c r="G301" s="7"/>
      <c r="H301" s="13"/>
      <c r="I301" s="7"/>
      <c r="J301" s="13"/>
      <c r="K301" s="13" t="str">
        <f t="shared" si="20"/>
        <v/>
      </c>
      <c r="L301" s="7"/>
      <c r="M301" s="13"/>
      <c r="N301" s="7"/>
      <c r="O301" s="13"/>
      <c r="P301" s="13"/>
      <c r="Q301" s="7"/>
      <c r="R301" s="7"/>
      <c r="S301" s="7"/>
      <c r="T301" s="7" t="str">
        <f t="shared" ca="1" si="21"/>
        <v/>
      </c>
      <c r="U301" s="7" t="str">
        <f t="shared" ca="1" si="22"/>
        <v/>
      </c>
      <c r="V301" s="7" t="str">
        <f t="shared" ca="1" si="23"/>
        <v/>
      </c>
      <c r="W301" s="7" t="str">
        <f>IF(A301="","",IF(COUNTIFS(CONSULTAS!$C$2:$C$2000,A301,CONSULTAS!$E$2:$E$2000,"GR",CONSULTAS!$S$2:$S$2000,"Sim")&gt;0,"Sim","Não"))</f>
        <v/>
      </c>
      <c r="X301" s="7" t="str">
        <f>IF(A301="","",IF(COUNTIFS(CONSULTAS!$C$2:$C$2000,A301,CONSULTAS!$E$2:$E$2000,"Seguradora",CONSULTAS!$S$2:$S$2000,"Sim")&gt;0,"Sim","Não"))</f>
        <v/>
      </c>
      <c r="Y301" s="7" t="str">
        <f ca="1">IF(A301="","",COUNTIFS(FOLLOWUP!$H$2:$H$2000,A301,FOLLOWUP!$AO$2:$AO$2000,"&gt;="&amp;(TODAY()-365)))</f>
        <v/>
      </c>
      <c r="Z301" s="7" t="str">
        <f ca="1">IF(A301="","",COUNTIFS(OCORRENCIAS!$D$2:$D$2000,A301,OCORRENCIAS!$E$2:$E$2000,"&gt;="&amp;(TODAY()-365)))</f>
        <v/>
      </c>
      <c r="AA301" s="7" t="str">
        <f t="shared" si="24"/>
        <v/>
      </c>
      <c r="AB301" s="7"/>
      <c r="AC301" s="12"/>
      <c r="AD301" s="7"/>
    </row>
    <row r="302" spans="1:30" x14ac:dyDescent="0.25">
      <c r="A302" s="7"/>
      <c r="B302" s="7"/>
      <c r="C302" s="7"/>
      <c r="D302" s="7"/>
      <c r="E302" s="7"/>
      <c r="F302" s="7"/>
      <c r="G302" s="7"/>
      <c r="H302" s="13"/>
      <c r="I302" s="7"/>
      <c r="J302" s="13"/>
      <c r="K302" s="13" t="str">
        <f t="shared" si="20"/>
        <v/>
      </c>
      <c r="L302" s="7"/>
      <c r="M302" s="13"/>
      <c r="N302" s="7"/>
      <c r="O302" s="13"/>
      <c r="P302" s="13"/>
      <c r="Q302" s="7"/>
      <c r="R302" s="7"/>
      <c r="S302" s="7"/>
      <c r="T302" s="7" t="str">
        <f t="shared" ca="1" si="21"/>
        <v/>
      </c>
      <c r="U302" s="7" t="str">
        <f t="shared" ca="1" si="22"/>
        <v/>
      </c>
      <c r="V302" s="7" t="str">
        <f t="shared" ca="1" si="23"/>
        <v/>
      </c>
      <c r="W302" s="7" t="str">
        <f>IF(A302="","",IF(COUNTIFS(CONSULTAS!$C$2:$C$2000,A302,CONSULTAS!$E$2:$E$2000,"GR",CONSULTAS!$S$2:$S$2000,"Sim")&gt;0,"Sim","Não"))</f>
        <v/>
      </c>
      <c r="X302" s="7" t="str">
        <f>IF(A302="","",IF(COUNTIFS(CONSULTAS!$C$2:$C$2000,A302,CONSULTAS!$E$2:$E$2000,"Seguradora",CONSULTAS!$S$2:$S$2000,"Sim")&gt;0,"Sim","Não"))</f>
        <v/>
      </c>
      <c r="Y302" s="7" t="str">
        <f ca="1">IF(A302="","",COUNTIFS(FOLLOWUP!$H$2:$H$2000,A302,FOLLOWUP!$AO$2:$AO$2000,"&gt;="&amp;(TODAY()-365)))</f>
        <v/>
      </c>
      <c r="Z302" s="7" t="str">
        <f ca="1">IF(A302="","",COUNTIFS(OCORRENCIAS!$D$2:$D$2000,A302,OCORRENCIAS!$E$2:$E$2000,"&gt;="&amp;(TODAY()-365)))</f>
        <v/>
      </c>
      <c r="AA302" s="7" t="str">
        <f t="shared" si="24"/>
        <v/>
      </c>
      <c r="AB302" s="7"/>
      <c r="AC302" s="12"/>
      <c r="AD302" s="7"/>
    </row>
    <row r="303" spans="1:30" x14ac:dyDescent="0.25">
      <c r="A303" s="7"/>
      <c r="B303" s="7"/>
      <c r="C303" s="7"/>
      <c r="D303" s="7"/>
      <c r="E303" s="7"/>
      <c r="F303" s="7"/>
      <c r="G303" s="7"/>
      <c r="H303" s="13"/>
      <c r="I303" s="7"/>
      <c r="J303" s="13"/>
      <c r="K303" s="13" t="str">
        <f t="shared" si="20"/>
        <v/>
      </c>
      <c r="L303" s="7"/>
      <c r="M303" s="13"/>
      <c r="N303" s="7"/>
      <c r="O303" s="13"/>
      <c r="P303" s="13"/>
      <c r="Q303" s="7"/>
      <c r="R303" s="7"/>
      <c r="S303" s="7"/>
      <c r="T303" s="7" t="str">
        <f t="shared" ca="1" si="21"/>
        <v/>
      </c>
      <c r="U303" s="7" t="str">
        <f t="shared" ca="1" si="22"/>
        <v/>
      </c>
      <c r="V303" s="7" t="str">
        <f t="shared" ca="1" si="23"/>
        <v/>
      </c>
      <c r="W303" s="7" t="str">
        <f>IF(A303="","",IF(COUNTIFS(CONSULTAS!$C$2:$C$2000,A303,CONSULTAS!$E$2:$E$2000,"GR",CONSULTAS!$S$2:$S$2000,"Sim")&gt;0,"Sim","Não"))</f>
        <v/>
      </c>
      <c r="X303" s="7" t="str">
        <f>IF(A303="","",IF(COUNTIFS(CONSULTAS!$C$2:$C$2000,A303,CONSULTAS!$E$2:$E$2000,"Seguradora",CONSULTAS!$S$2:$S$2000,"Sim")&gt;0,"Sim","Não"))</f>
        <v/>
      </c>
      <c r="Y303" s="7" t="str">
        <f ca="1">IF(A303="","",COUNTIFS(FOLLOWUP!$H$2:$H$2000,A303,FOLLOWUP!$AO$2:$AO$2000,"&gt;="&amp;(TODAY()-365)))</f>
        <v/>
      </c>
      <c r="Z303" s="7" t="str">
        <f ca="1">IF(A303="","",COUNTIFS(OCORRENCIAS!$D$2:$D$2000,A303,OCORRENCIAS!$E$2:$E$2000,"&gt;="&amp;(TODAY()-365)))</f>
        <v/>
      </c>
      <c r="AA303" s="7" t="str">
        <f t="shared" si="24"/>
        <v/>
      </c>
      <c r="AB303" s="7"/>
      <c r="AC303" s="12"/>
      <c r="AD303" s="7"/>
    </row>
    <row r="304" spans="1:30" x14ac:dyDescent="0.25">
      <c r="A304" s="7"/>
      <c r="B304" s="7"/>
      <c r="C304" s="7"/>
      <c r="D304" s="7"/>
      <c r="E304" s="7"/>
      <c r="F304" s="7"/>
      <c r="G304" s="7"/>
      <c r="H304" s="13"/>
      <c r="I304" s="7"/>
      <c r="J304" s="13"/>
      <c r="K304" s="13" t="str">
        <f t="shared" si="20"/>
        <v/>
      </c>
      <c r="L304" s="7"/>
      <c r="M304" s="13"/>
      <c r="N304" s="7"/>
      <c r="O304" s="13"/>
      <c r="P304" s="13"/>
      <c r="Q304" s="7"/>
      <c r="R304" s="7"/>
      <c r="S304" s="7"/>
      <c r="T304" s="7" t="str">
        <f t="shared" ca="1" si="21"/>
        <v/>
      </c>
      <c r="U304" s="7" t="str">
        <f t="shared" ca="1" si="22"/>
        <v/>
      </c>
      <c r="V304" s="7" t="str">
        <f t="shared" ca="1" si="23"/>
        <v/>
      </c>
      <c r="W304" s="7" t="str">
        <f>IF(A304="","",IF(COUNTIFS(CONSULTAS!$C$2:$C$2000,A304,CONSULTAS!$E$2:$E$2000,"GR",CONSULTAS!$S$2:$S$2000,"Sim")&gt;0,"Sim","Não"))</f>
        <v/>
      </c>
      <c r="X304" s="7" t="str">
        <f>IF(A304="","",IF(COUNTIFS(CONSULTAS!$C$2:$C$2000,A304,CONSULTAS!$E$2:$E$2000,"Seguradora",CONSULTAS!$S$2:$S$2000,"Sim")&gt;0,"Sim","Não"))</f>
        <v/>
      </c>
      <c r="Y304" s="7" t="str">
        <f ca="1">IF(A304="","",COUNTIFS(FOLLOWUP!$H$2:$H$2000,A304,FOLLOWUP!$AO$2:$AO$2000,"&gt;="&amp;(TODAY()-365)))</f>
        <v/>
      </c>
      <c r="Z304" s="7" t="str">
        <f ca="1">IF(A304="","",COUNTIFS(OCORRENCIAS!$D$2:$D$2000,A304,OCORRENCIAS!$E$2:$E$2000,"&gt;="&amp;(TODAY()-365)))</f>
        <v/>
      </c>
      <c r="AA304" s="7" t="str">
        <f t="shared" si="24"/>
        <v/>
      </c>
      <c r="AB304" s="7"/>
      <c r="AC304" s="12"/>
      <c r="AD304" s="7"/>
    </row>
    <row r="305" spans="1:30" x14ac:dyDescent="0.25">
      <c r="A305" s="7"/>
      <c r="B305" s="7"/>
      <c r="C305" s="7"/>
      <c r="D305" s="7"/>
      <c r="E305" s="7"/>
      <c r="F305" s="7"/>
      <c r="G305" s="7"/>
      <c r="H305" s="13"/>
      <c r="I305" s="7"/>
      <c r="J305" s="13"/>
      <c r="K305" s="13" t="str">
        <f t="shared" si="20"/>
        <v/>
      </c>
      <c r="L305" s="7"/>
      <c r="M305" s="13"/>
      <c r="N305" s="7"/>
      <c r="O305" s="13"/>
      <c r="P305" s="13"/>
      <c r="Q305" s="7"/>
      <c r="R305" s="7"/>
      <c r="S305" s="7"/>
      <c r="T305" s="7" t="str">
        <f t="shared" ca="1" si="21"/>
        <v/>
      </c>
      <c r="U305" s="7" t="str">
        <f t="shared" ca="1" si="22"/>
        <v/>
      </c>
      <c r="V305" s="7" t="str">
        <f t="shared" ca="1" si="23"/>
        <v/>
      </c>
      <c r="W305" s="7" t="str">
        <f>IF(A305="","",IF(COUNTIFS(CONSULTAS!$C$2:$C$2000,A305,CONSULTAS!$E$2:$E$2000,"GR",CONSULTAS!$S$2:$S$2000,"Sim")&gt;0,"Sim","Não"))</f>
        <v/>
      </c>
      <c r="X305" s="7" t="str">
        <f>IF(A305="","",IF(COUNTIFS(CONSULTAS!$C$2:$C$2000,A305,CONSULTAS!$E$2:$E$2000,"Seguradora",CONSULTAS!$S$2:$S$2000,"Sim")&gt;0,"Sim","Não"))</f>
        <v/>
      </c>
      <c r="Y305" s="7" t="str">
        <f ca="1">IF(A305="","",COUNTIFS(FOLLOWUP!$H$2:$H$2000,A305,FOLLOWUP!$AO$2:$AO$2000,"&gt;="&amp;(TODAY()-365)))</f>
        <v/>
      </c>
      <c r="Z305" s="7" t="str">
        <f ca="1">IF(A305="","",COUNTIFS(OCORRENCIAS!$D$2:$D$2000,A305,OCORRENCIAS!$E$2:$E$2000,"&gt;="&amp;(TODAY()-365)))</f>
        <v/>
      </c>
      <c r="AA305" s="7" t="str">
        <f t="shared" si="24"/>
        <v/>
      </c>
      <c r="AB305" s="7"/>
      <c r="AC305" s="12"/>
      <c r="AD305" s="7"/>
    </row>
    <row r="306" spans="1:30" x14ac:dyDescent="0.25">
      <c r="A306" s="7"/>
      <c r="B306" s="7"/>
      <c r="C306" s="7"/>
      <c r="D306" s="7"/>
      <c r="E306" s="7"/>
      <c r="F306" s="7"/>
      <c r="G306" s="7"/>
      <c r="H306" s="13"/>
      <c r="I306" s="7"/>
      <c r="J306" s="13"/>
      <c r="K306" s="13" t="str">
        <f t="shared" si="20"/>
        <v/>
      </c>
      <c r="L306" s="7"/>
      <c r="M306" s="13"/>
      <c r="N306" s="7"/>
      <c r="O306" s="13"/>
      <c r="P306" s="13"/>
      <c r="Q306" s="7"/>
      <c r="R306" s="7"/>
      <c r="S306" s="7"/>
      <c r="T306" s="7" t="str">
        <f t="shared" ca="1" si="21"/>
        <v/>
      </c>
      <c r="U306" s="7" t="str">
        <f t="shared" ca="1" si="22"/>
        <v/>
      </c>
      <c r="V306" s="7" t="str">
        <f t="shared" ca="1" si="23"/>
        <v/>
      </c>
      <c r="W306" s="7" t="str">
        <f>IF(A306="","",IF(COUNTIFS(CONSULTAS!$C$2:$C$2000,A306,CONSULTAS!$E$2:$E$2000,"GR",CONSULTAS!$S$2:$S$2000,"Sim")&gt;0,"Sim","Não"))</f>
        <v/>
      </c>
      <c r="X306" s="7" t="str">
        <f>IF(A306="","",IF(COUNTIFS(CONSULTAS!$C$2:$C$2000,A306,CONSULTAS!$E$2:$E$2000,"Seguradora",CONSULTAS!$S$2:$S$2000,"Sim")&gt;0,"Sim","Não"))</f>
        <v/>
      </c>
      <c r="Y306" s="7" t="str">
        <f ca="1">IF(A306="","",COUNTIFS(FOLLOWUP!$H$2:$H$2000,A306,FOLLOWUP!$AO$2:$AO$2000,"&gt;="&amp;(TODAY()-365)))</f>
        <v/>
      </c>
      <c r="Z306" s="7" t="str">
        <f ca="1">IF(A306="","",COUNTIFS(OCORRENCIAS!$D$2:$D$2000,A306,OCORRENCIAS!$E$2:$E$2000,"&gt;="&amp;(TODAY()-365)))</f>
        <v/>
      </c>
      <c r="AA306" s="7" t="str">
        <f t="shared" si="24"/>
        <v/>
      </c>
      <c r="AB306" s="7"/>
      <c r="AC306" s="12"/>
      <c r="AD306" s="7"/>
    </row>
    <row r="307" spans="1:30" x14ac:dyDescent="0.25">
      <c r="A307" s="7"/>
      <c r="B307" s="7"/>
      <c r="C307" s="7"/>
      <c r="D307" s="7"/>
      <c r="E307" s="7"/>
      <c r="F307" s="7"/>
      <c r="G307" s="7"/>
      <c r="H307" s="13"/>
      <c r="I307" s="7"/>
      <c r="J307" s="13"/>
      <c r="K307" s="13" t="str">
        <f t="shared" si="20"/>
        <v/>
      </c>
      <c r="L307" s="7"/>
      <c r="M307" s="13"/>
      <c r="N307" s="7"/>
      <c r="O307" s="13"/>
      <c r="P307" s="13"/>
      <c r="Q307" s="7"/>
      <c r="R307" s="7"/>
      <c r="S307" s="7"/>
      <c r="T307" s="7" t="str">
        <f t="shared" ca="1" si="21"/>
        <v/>
      </c>
      <c r="U307" s="7" t="str">
        <f t="shared" ca="1" si="22"/>
        <v/>
      </c>
      <c r="V307" s="7" t="str">
        <f t="shared" ca="1" si="23"/>
        <v/>
      </c>
      <c r="W307" s="7" t="str">
        <f>IF(A307="","",IF(COUNTIFS(CONSULTAS!$C$2:$C$2000,A307,CONSULTAS!$E$2:$E$2000,"GR",CONSULTAS!$S$2:$S$2000,"Sim")&gt;0,"Sim","Não"))</f>
        <v/>
      </c>
      <c r="X307" s="7" t="str">
        <f>IF(A307="","",IF(COUNTIFS(CONSULTAS!$C$2:$C$2000,A307,CONSULTAS!$E$2:$E$2000,"Seguradora",CONSULTAS!$S$2:$S$2000,"Sim")&gt;0,"Sim","Não"))</f>
        <v/>
      </c>
      <c r="Y307" s="7" t="str">
        <f ca="1">IF(A307="","",COUNTIFS(FOLLOWUP!$H$2:$H$2000,A307,FOLLOWUP!$AO$2:$AO$2000,"&gt;="&amp;(TODAY()-365)))</f>
        <v/>
      </c>
      <c r="Z307" s="7" t="str">
        <f ca="1">IF(A307="","",COUNTIFS(OCORRENCIAS!$D$2:$D$2000,A307,OCORRENCIAS!$E$2:$E$2000,"&gt;="&amp;(TODAY()-365)))</f>
        <v/>
      </c>
      <c r="AA307" s="7" t="str">
        <f t="shared" si="24"/>
        <v/>
      </c>
      <c r="AB307" s="7"/>
      <c r="AC307" s="12"/>
      <c r="AD307" s="7"/>
    </row>
    <row r="308" spans="1:30" x14ac:dyDescent="0.25">
      <c r="A308" s="7"/>
      <c r="B308" s="7"/>
      <c r="C308" s="7"/>
      <c r="D308" s="7"/>
      <c r="E308" s="7"/>
      <c r="F308" s="7"/>
      <c r="G308" s="7"/>
      <c r="H308" s="13"/>
      <c r="I308" s="7"/>
      <c r="J308" s="13"/>
      <c r="K308" s="13" t="str">
        <f t="shared" si="20"/>
        <v/>
      </c>
      <c r="L308" s="7"/>
      <c r="M308" s="13"/>
      <c r="N308" s="7"/>
      <c r="O308" s="13"/>
      <c r="P308" s="13"/>
      <c r="Q308" s="7"/>
      <c r="R308" s="7"/>
      <c r="S308" s="7"/>
      <c r="T308" s="7" t="str">
        <f t="shared" ca="1" si="21"/>
        <v/>
      </c>
      <c r="U308" s="7" t="str">
        <f t="shared" ca="1" si="22"/>
        <v/>
      </c>
      <c r="V308" s="7" t="str">
        <f t="shared" ca="1" si="23"/>
        <v/>
      </c>
      <c r="W308" s="7" t="str">
        <f>IF(A308="","",IF(COUNTIFS(CONSULTAS!$C$2:$C$2000,A308,CONSULTAS!$E$2:$E$2000,"GR",CONSULTAS!$S$2:$S$2000,"Sim")&gt;0,"Sim","Não"))</f>
        <v/>
      </c>
      <c r="X308" s="7" t="str">
        <f>IF(A308="","",IF(COUNTIFS(CONSULTAS!$C$2:$C$2000,A308,CONSULTAS!$E$2:$E$2000,"Seguradora",CONSULTAS!$S$2:$S$2000,"Sim")&gt;0,"Sim","Não"))</f>
        <v/>
      </c>
      <c r="Y308" s="7" t="str">
        <f ca="1">IF(A308="","",COUNTIFS(FOLLOWUP!$H$2:$H$2000,A308,FOLLOWUP!$AO$2:$AO$2000,"&gt;="&amp;(TODAY()-365)))</f>
        <v/>
      </c>
      <c r="Z308" s="7" t="str">
        <f ca="1">IF(A308="","",COUNTIFS(OCORRENCIAS!$D$2:$D$2000,A308,OCORRENCIAS!$E$2:$E$2000,"&gt;="&amp;(TODAY()-365)))</f>
        <v/>
      </c>
      <c r="AA308" s="7" t="str">
        <f t="shared" si="24"/>
        <v/>
      </c>
      <c r="AB308" s="7"/>
      <c r="AC308" s="12"/>
      <c r="AD308" s="7"/>
    </row>
    <row r="309" spans="1:30" x14ac:dyDescent="0.25">
      <c r="A309" s="7"/>
      <c r="B309" s="7"/>
      <c r="C309" s="7"/>
      <c r="D309" s="7"/>
      <c r="E309" s="7"/>
      <c r="F309" s="7"/>
      <c r="G309" s="7"/>
      <c r="H309" s="13"/>
      <c r="I309" s="7"/>
      <c r="J309" s="13"/>
      <c r="K309" s="13" t="str">
        <f t="shared" si="20"/>
        <v/>
      </c>
      <c r="L309" s="7"/>
      <c r="M309" s="13"/>
      <c r="N309" s="7"/>
      <c r="O309" s="13"/>
      <c r="P309" s="13"/>
      <c r="Q309" s="7"/>
      <c r="R309" s="7"/>
      <c r="S309" s="7"/>
      <c r="T309" s="7" t="str">
        <f t="shared" ca="1" si="21"/>
        <v/>
      </c>
      <c r="U309" s="7" t="str">
        <f t="shared" ca="1" si="22"/>
        <v/>
      </c>
      <c r="V309" s="7" t="str">
        <f t="shared" ca="1" si="23"/>
        <v/>
      </c>
      <c r="W309" s="7" t="str">
        <f>IF(A309="","",IF(COUNTIFS(CONSULTAS!$C$2:$C$2000,A309,CONSULTAS!$E$2:$E$2000,"GR",CONSULTAS!$S$2:$S$2000,"Sim")&gt;0,"Sim","Não"))</f>
        <v/>
      </c>
      <c r="X309" s="7" t="str">
        <f>IF(A309="","",IF(COUNTIFS(CONSULTAS!$C$2:$C$2000,A309,CONSULTAS!$E$2:$E$2000,"Seguradora",CONSULTAS!$S$2:$S$2000,"Sim")&gt;0,"Sim","Não"))</f>
        <v/>
      </c>
      <c r="Y309" s="7" t="str">
        <f ca="1">IF(A309="","",COUNTIFS(FOLLOWUP!$H$2:$H$2000,A309,FOLLOWUP!$AO$2:$AO$2000,"&gt;="&amp;(TODAY()-365)))</f>
        <v/>
      </c>
      <c r="Z309" s="7" t="str">
        <f ca="1">IF(A309="","",COUNTIFS(OCORRENCIAS!$D$2:$D$2000,A309,OCORRENCIAS!$E$2:$E$2000,"&gt;="&amp;(TODAY()-365)))</f>
        <v/>
      </c>
      <c r="AA309" s="7" t="str">
        <f t="shared" si="24"/>
        <v/>
      </c>
      <c r="AB309" s="7"/>
      <c r="AC309" s="12"/>
      <c r="AD309" s="7"/>
    </row>
    <row r="310" spans="1:30" x14ac:dyDescent="0.25">
      <c r="A310" s="7"/>
      <c r="B310" s="7"/>
      <c r="C310" s="7"/>
      <c r="D310" s="7"/>
      <c r="E310" s="7"/>
      <c r="F310" s="7"/>
      <c r="G310" s="7"/>
      <c r="H310" s="13"/>
      <c r="I310" s="7"/>
      <c r="J310" s="13"/>
      <c r="K310" s="13" t="str">
        <f t="shared" si="20"/>
        <v/>
      </c>
      <c r="L310" s="7"/>
      <c r="M310" s="13"/>
      <c r="N310" s="7"/>
      <c r="O310" s="13"/>
      <c r="P310" s="13"/>
      <c r="Q310" s="7"/>
      <c r="R310" s="7"/>
      <c r="S310" s="7"/>
      <c r="T310" s="7" t="str">
        <f t="shared" ca="1" si="21"/>
        <v/>
      </c>
      <c r="U310" s="7" t="str">
        <f t="shared" ca="1" si="22"/>
        <v/>
      </c>
      <c r="V310" s="7" t="str">
        <f t="shared" ca="1" si="23"/>
        <v/>
      </c>
      <c r="W310" s="7" t="str">
        <f>IF(A310="","",IF(COUNTIFS(CONSULTAS!$C$2:$C$2000,A310,CONSULTAS!$E$2:$E$2000,"GR",CONSULTAS!$S$2:$S$2000,"Sim")&gt;0,"Sim","Não"))</f>
        <v/>
      </c>
      <c r="X310" s="7" t="str">
        <f>IF(A310="","",IF(COUNTIFS(CONSULTAS!$C$2:$C$2000,A310,CONSULTAS!$E$2:$E$2000,"Seguradora",CONSULTAS!$S$2:$S$2000,"Sim")&gt;0,"Sim","Não"))</f>
        <v/>
      </c>
      <c r="Y310" s="7" t="str">
        <f ca="1">IF(A310="","",COUNTIFS(FOLLOWUP!$H$2:$H$2000,A310,FOLLOWUP!$AO$2:$AO$2000,"&gt;="&amp;(TODAY()-365)))</f>
        <v/>
      </c>
      <c r="Z310" s="7" t="str">
        <f ca="1">IF(A310="","",COUNTIFS(OCORRENCIAS!$D$2:$D$2000,A310,OCORRENCIAS!$E$2:$E$2000,"&gt;="&amp;(TODAY()-365)))</f>
        <v/>
      </c>
      <c r="AA310" s="7" t="str">
        <f t="shared" si="24"/>
        <v/>
      </c>
      <c r="AB310" s="7"/>
      <c r="AC310" s="12"/>
      <c r="AD310" s="7"/>
    </row>
    <row r="311" spans="1:30" x14ac:dyDescent="0.25">
      <c r="A311" s="7"/>
      <c r="B311" s="7"/>
      <c r="C311" s="7"/>
      <c r="D311" s="7"/>
      <c r="E311" s="7"/>
      <c r="F311" s="7"/>
      <c r="G311" s="7"/>
      <c r="H311" s="13"/>
      <c r="I311" s="7"/>
      <c r="J311" s="13"/>
      <c r="K311" s="13" t="str">
        <f t="shared" si="20"/>
        <v/>
      </c>
      <c r="L311" s="7"/>
      <c r="M311" s="13"/>
      <c r="N311" s="7"/>
      <c r="O311" s="13"/>
      <c r="P311" s="13"/>
      <c r="Q311" s="7"/>
      <c r="R311" s="7"/>
      <c r="S311" s="7"/>
      <c r="T311" s="7" t="str">
        <f t="shared" ca="1" si="21"/>
        <v/>
      </c>
      <c r="U311" s="7" t="str">
        <f t="shared" ca="1" si="22"/>
        <v/>
      </c>
      <c r="V311" s="7" t="str">
        <f t="shared" ca="1" si="23"/>
        <v/>
      </c>
      <c r="W311" s="7" t="str">
        <f>IF(A311="","",IF(COUNTIFS(CONSULTAS!$C$2:$C$2000,A311,CONSULTAS!$E$2:$E$2000,"GR",CONSULTAS!$S$2:$S$2000,"Sim")&gt;0,"Sim","Não"))</f>
        <v/>
      </c>
      <c r="X311" s="7" t="str">
        <f>IF(A311="","",IF(COUNTIFS(CONSULTAS!$C$2:$C$2000,A311,CONSULTAS!$E$2:$E$2000,"Seguradora",CONSULTAS!$S$2:$S$2000,"Sim")&gt;0,"Sim","Não"))</f>
        <v/>
      </c>
      <c r="Y311" s="7" t="str">
        <f ca="1">IF(A311="","",COUNTIFS(FOLLOWUP!$H$2:$H$2000,A311,FOLLOWUP!$AO$2:$AO$2000,"&gt;="&amp;(TODAY()-365)))</f>
        <v/>
      </c>
      <c r="Z311" s="7" t="str">
        <f ca="1">IF(A311="","",COUNTIFS(OCORRENCIAS!$D$2:$D$2000,A311,OCORRENCIAS!$E$2:$E$2000,"&gt;="&amp;(TODAY()-365)))</f>
        <v/>
      </c>
      <c r="AA311" s="7" t="str">
        <f t="shared" si="24"/>
        <v/>
      </c>
      <c r="AB311" s="7"/>
      <c r="AC311" s="12"/>
      <c r="AD311" s="7"/>
    </row>
    <row r="312" spans="1:30" x14ac:dyDescent="0.25">
      <c r="A312" s="7"/>
      <c r="B312" s="7"/>
      <c r="C312" s="7"/>
      <c r="D312" s="7"/>
      <c r="E312" s="7"/>
      <c r="F312" s="7"/>
      <c r="G312" s="7"/>
      <c r="H312" s="13"/>
      <c r="I312" s="7"/>
      <c r="J312" s="13"/>
      <c r="K312" s="13" t="str">
        <f t="shared" si="20"/>
        <v/>
      </c>
      <c r="L312" s="7"/>
      <c r="M312" s="13"/>
      <c r="N312" s="7"/>
      <c r="O312" s="13"/>
      <c r="P312" s="13"/>
      <c r="Q312" s="7"/>
      <c r="R312" s="7"/>
      <c r="S312" s="7"/>
      <c r="T312" s="7" t="str">
        <f t="shared" ca="1" si="21"/>
        <v/>
      </c>
      <c r="U312" s="7" t="str">
        <f t="shared" ca="1" si="22"/>
        <v/>
      </c>
      <c r="V312" s="7" t="str">
        <f t="shared" ca="1" si="23"/>
        <v/>
      </c>
      <c r="W312" s="7" t="str">
        <f>IF(A312="","",IF(COUNTIFS(CONSULTAS!$C$2:$C$2000,A312,CONSULTAS!$E$2:$E$2000,"GR",CONSULTAS!$S$2:$S$2000,"Sim")&gt;0,"Sim","Não"))</f>
        <v/>
      </c>
      <c r="X312" s="7" t="str">
        <f>IF(A312="","",IF(COUNTIFS(CONSULTAS!$C$2:$C$2000,A312,CONSULTAS!$E$2:$E$2000,"Seguradora",CONSULTAS!$S$2:$S$2000,"Sim")&gt;0,"Sim","Não"))</f>
        <v/>
      </c>
      <c r="Y312" s="7" t="str">
        <f ca="1">IF(A312="","",COUNTIFS(FOLLOWUP!$H$2:$H$2000,A312,FOLLOWUP!$AO$2:$AO$2000,"&gt;="&amp;(TODAY()-365)))</f>
        <v/>
      </c>
      <c r="Z312" s="7" t="str">
        <f ca="1">IF(A312="","",COUNTIFS(OCORRENCIAS!$D$2:$D$2000,A312,OCORRENCIAS!$E$2:$E$2000,"&gt;="&amp;(TODAY()-365)))</f>
        <v/>
      </c>
      <c r="AA312" s="7" t="str">
        <f t="shared" si="24"/>
        <v/>
      </c>
      <c r="AB312" s="7"/>
      <c r="AC312" s="12"/>
      <c r="AD312" s="7"/>
    </row>
    <row r="313" spans="1:30" x14ac:dyDescent="0.25">
      <c r="A313" s="7"/>
      <c r="B313" s="7"/>
      <c r="C313" s="7"/>
      <c r="D313" s="7"/>
      <c r="E313" s="7"/>
      <c r="F313" s="7"/>
      <c r="G313" s="7"/>
      <c r="H313" s="13"/>
      <c r="I313" s="7"/>
      <c r="J313" s="13"/>
      <c r="K313" s="13" t="str">
        <f t="shared" si="20"/>
        <v/>
      </c>
      <c r="L313" s="7"/>
      <c r="M313" s="13"/>
      <c r="N313" s="7"/>
      <c r="O313" s="13"/>
      <c r="P313" s="13"/>
      <c r="Q313" s="7"/>
      <c r="R313" s="7"/>
      <c r="S313" s="7"/>
      <c r="T313" s="7" t="str">
        <f t="shared" ca="1" si="21"/>
        <v/>
      </c>
      <c r="U313" s="7" t="str">
        <f t="shared" ca="1" si="22"/>
        <v/>
      </c>
      <c r="V313" s="7" t="str">
        <f t="shared" ca="1" si="23"/>
        <v/>
      </c>
      <c r="W313" s="7" t="str">
        <f>IF(A313="","",IF(COUNTIFS(CONSULTAS!$C$2:$C$2000,A313,CONSULTAS!$E$2:$E$2000,"GR",CONSULTAS!$S$2:$S$2000,"Sim")&gt;0,"Sim","Não"))</f>
        <v/>
      </c>
      <c r="X313" s="7" t="str">
        <f>IF(A313="","",IF(COUNTIFS(CONSULTAS!$C$2:$C$2000,A313,CONSULTAS!$E$2:$E$2000,"Seguradora",CONSULTAS!$S$2:$S$2000,"Sim")&gt;0,"Sim","Não"))</f>
        <v/>
      </c>
      <c r="Y313" s="7" t="str">
        <f ca="1">IF(A313="","",COUNTIFS(FOLLOWUP!$H$2:$H$2000,A313,FOLLOWUP!$AO$2:$AO$2000,"&gt;="&amp;(TODAY()-365)))</f>
        <v/>
      </c>
      <c r="Z313" s="7" t="str">
        <f ca="1">IF(A313="","",COUNTIFS(OCORRENCIAS!$D$2:$D$2000,A313,OCORRENCIAS!$E$2:$E$2000,"&gt;="&amp;(TODAY()-365)))</f>
        <v/>
      </c>
      <c r="AA313" s="7" t="str">
        <f t="shared" si="24"/>
        <v/>
      </c>
      <c r="AB313" s="7"/>
      <c r="AC313" s="12"/>
      <c r="AD313" s="7"/>
    </row>
    <row r="314" spans="1:30" x14ac:dyDescent="0.25">
      <c r="A314" s="7"/>
      <c r="B314" s="7"/>
      <c r="C314" s="7"/>
      <c r="D314" s="7"/>
      <c r="E314" s="7"/>
      <c r="F314" s="7"/>
      <c r="G314" s="7"/>
      <c r="H314" s="13"/>
      <c r="I314" s="7"/>
      <c r="J314" s="13"/>
      <c r="K314" s="13" t="str">
        <f t="shared" si="20"/>
        <v/>
      </c>
      <c r="L314" s="7"/>
      <c r="M314" s="13"/>
      <c r="N314" s="7"/>
      <c r="O314" s="13"/>
      <c r="P314" s="13"/>
      <c r="Q314" s="7"/>
      <c r="R314" s="7"/>
      <c r="S314" s="7"/>
      <c r="T314" s="7" t="str">
        <f t="shared" ca="1" si="21"/>
        <v/>
      </c>
      <c r="U314" s="7" t="str">
        <f t="shared" ca="1" si="22"/>
        <v/>
      </c>
      <c r="V314" s="7" t="str">
        <f t="shared" ca="1" si="23"/>
        <v/>
      </c>
      <c r="W314" s="7" t="str">
        <f>IF(A314="","",IF(COUNTIFS(CONSULTAS!$C$2:$C$2000,A314,CONSULTAS!$E$2:$E$2000,"GR",CONSULTAS!$S$2:$S$2000,"Sim")&gt;0,"Sim","Não"))</f>
        <v/>
      </c>
      <c r="X314" s="7" t="str">
        <f>IF(A314="","",IF(COUNTIFS(CONSULTAS!$C$2:$C$2000,A314,CONSULTAS!$E$2:$E$2000,"Seguradora",CONSULTAS!$S$2:$S$2000,"Sim")&gt;0,"Sim","Não"))</f>
        <v/>
      </c>
      <c r="Y314" s="7" t="str">
        <f ca="1">IF(A314="","",COUNTIFS(FOLLOWUP!$H$2:$H$2000,A314,FOLLOWUP!$AO$2:$AO$2000,"&gt;="&amp;(TODAY()-365)))</f>
        <v/>
      </c>
      <c r="Z314" s="7" t="str">
        <f ca="1">IF(A314="","",COUNTIFS(OCORRENCIAS!$D$2:$D$2000,A314,OCORRENCIAS!$E$2:$E$2000,"&gt;="&amp;(TODAY()-365)))</f>
        <v/>
      </c>
      <c r="AA314" s="7" t="str">
        <f t="shared" si="24"/>
        <v/>
      </c>
      <c r="AB314" s="7"/>
      <c r="AC314" s="12"/>
      <c r="AD314" s="7"/>
    </row>
    <row r="315" spans="1:30" x14ac:dyDescent="0.25">
      <c r="A315" s="7"/>
      <c r="B315" s="7"/>
      <c r="C315" s="7"/>
      <c r="D315" s="7"/>
      <c r="E315" s="7"/>
      <c r="F315" s="7"/>
      <c r="G315" s="7"/>
      <c r="H315" s="13"/>
      <c r="I315" s="7"/>
      <c r="J315" s="13"/>
      <c r="K315" s="13" t="str">
        <f t="shared" si="20"/>
        <v/>
      </c>
      <c r="L315" s="7"/>
      <c r="M315" s="13"/>
      <c r="N315" s="7"/>
      <c r="O315" s="13"/>
      <c r="P315" s="13"/>
      <c r="Q315" s="7"/>
      <c r="R315" s="7"/>
      <c r="S315" s="7"/>
      <c r="T315" s="7" t="str">
        <f t="shared" ca="1" si="21"/>
        <v/>
      </c>
      <c r="U315" s="7" t="str">
        <f t="shared" ca="1" si="22"/>
        <v/>
      </c>
      <c r="V315" s="7" t="str">
        <f t="shared" ca="1" si="23"/>
        <v/>
      </c>
      <c r="W315" s="7" t="str">
        <f>IF(A315="","",IF(COUNTIFS(CONSULTAS!$C$2:$C$2000,A315,CONSULTAS!$E$2:$E$2000,"GR",CONSULTAS!$S$2:$S$2000,"Sim")&gt;0,"Sim","Não"))</f>
        <v/>
      </c>
      <c r="X315" s="7" t="str">
        <f>IF(A315="","",IF(COUNTIFS(CONSULTAS!$C$2:$C$2000,A315,CONSULTAS!$E$2:$E$2000,"Seguradora",CONSULTAS!$S$2:$S$2000,"Sim")&gt;0,"Sim","Não"))</f>
        <v/>
      </c>
      <c r="Y315" s="7" t="str">
        <f ca="1">IF(A315="","",COUNTIFS(FOLLOWUP!$H$2:$H$2000,A315,FOLLOWUP!$AO$2:$AO$2000,"&gt;="&amp;(TODAY()-365)))</f>
        <v/>
      </c>
      <c r="Z315" s="7" t="str">
        <f ca="1">IF(A315="","",COUNTIFS(OCORRENCIAS!$D$2:$D$2000,A315,OCORRENCIAS!$E$2:$E$2000,"&gt;="&amp;(TODAY()-365)))</f>
        <v/>
      </c>
      <c r="AA315" s="7" t="str">
        <f t="shared" si="24"/>
        <v/>
      </c>
      <c r="AB315" s="7"/>
      <c r="AC315" s="12"/>
      <c r="AD315" s="7"/>
    </row>
    <row r="316" spans="1:30" x14ac:dyDescent="0.25">
      <c r="A316" s="7"/>
      <c r="B316" s="7"/>
      <c r="C316" s="7"/>
      <c r="D316" s="7"/>
      <c r="E316" s="7"/>
      <c r="F316" s="7"/>
      <c r="G316" s="7"/>
      <c r="H316" s="13"/>
      <c r="I316" s="7"/>
      <c r="J316" s="13"/>
      <c r="K316" s="13" t="str">
        <f t="shared" si="20"/>
        <v/>
      </c>
      <c r="L316" s="7"/>
      <c r="M316" s="13"/>
      <c r="N316" s="7"/>
      <c r="O316" s="13"/>
      <c r="P316" s="13"/>
      <c r="Q316" s="7"/>
      <c r="R316" s="7"/>
      <c r="S316" s="7"/>
      <c r="T316" s="7" t="str">
        <f t="shared" ca="1" si="21"/>
        <v/>
      </c>
      <c r="U316" s="7" t="str">
        <f t="shared" ca="1" si="22"/>
        <v/>
      </c>
      <c r="V316" s="7" t="str">
        <f t="shared" ca="1" si="23"/>
        <v/>
      </c>
      <c r="W316" s="7" t="str">
        <f>IF(A316="","",IF(COUNTIFS(CONSULTAS!$C$2:$C$2000,A316,CONSULTAS!$E$2:$E$2000,"GR",CONSULTAS!$S$2:$S$2000,"Sim")&gt;0,"Sim","Não"))</f>
        <v/>
      </c>
      <c r="X316" s="7" t="str">
        <f>IF(A316="","",IF(COUNTIFS(CONSULTAS!$C$2:$C$2000,A316,CONSULTAS!$E$2:$E$2000,"Seguradora",CONSULTAS!$S$2:$S$2000,"Sim")&gt;0,"Sim","Não"))</f>
        <v/>
      </c>
      <c r="Y316" s="7" t="str">
        <f ca="1">IF(A316="","",COUNTIFS(FOLLOWUP!$H$2:$H$2000,A316,FOLLOWUP!$AO$2:$AO$2000,"&gt;="&amp;(TODAY()-365)))</f>
        <v/>
      </c>
      <c r="Z316" s="7" t="str">
        <f ca="1">IF(A316="","",COUNTIFS(OCORRENCIAS!$D$2:$D$2000,A316,OCORRENCIAS!$E$2:$E$2000,"&gt;="&amp;(TODAY()-365)))</f>
        <v/>
      </c>
      <c r="AA316" s="7" t="str">
        <f t="shared" si="24"/>
        <v/>
      </c>
      <c r="AB316" s="7"/>
      <c r="AC316" s="12"/>
      <c r="AD316" s="7"/>
    </row>
    <row r="317" spans="1:30" x14ac:dyDescent="0.25">
      <c r="A317" s="7"/>
      <c r="B317" s="7"/>
      <c r="C317" s="7"/>
      <c r="D317" s="7"/>
      <c r="E317" s="7"/>
      <c r="F317" s="7"/>
      <c r="G317" s="7"/>
      <c r="H317" s="13"/>
      <c r="I317" s="7"/>
      <c r="J317" s="13"/>
      <c r="K317" s="13" t="str">
        <f t="shared" si="20"/>
        <v/>
      </c>
      <c r="L317" s="7"/>
      <c r="M317" s="13"/>
      <c r="N317" s="7"/>
      <c r="O317" s="13"/>
      <c r="P317" s="13"/>
      <c r="Q317" s="7"/>
      <c r="R317" s="7"/>
      <c r="S317" s="7"/>
      <c r="T317" s="7" t="str">
        <f t="shared" ca="1" si="21"/>
        <v/>
      </c>
      <c r="U317" s="7" t="str">
        <f t="shared" ca="1" si="22"/>
        <v/>
      </c>
      <c r="V317" s="7" t="str">
        <f t="shared" ca="1" si="23"/>
        <v/>
      </c>
      <c r="W317" s="7" t="str">
        <f>IF(A317="","",IF(COUNTIFS(CONSULTAS!$C$2:$C$2000,A317,CONSULTAS!$E$2:$E$2000,"GR",CONSULTAS!$S$2:$S$2000,"Sim")&gt;0,"Sim","Não"))</f>
        <v/>
      </c>
      <c r="X317" s="7" t="str">
        <f>IF(A317="","",IF(COUNTIFS(CONSULTAS!$C$2:$C$2000,A317,CONSULTAS!$E$2:$E$2000,"Seguradora",CONSULTAS!$S$2:$S$2000,"Sim")&gt;0,"Sim","Não"))</f>
        <v/>
      </c>
      <c r="Y317" s="7" t="str">
        <f ca="1">IF(A317="","",COUNTIFS(FOLLOWUP!$H$2:$H$2000,A317,FOLLOWUP!$AO$2:$AO$2000,"&gt;="&amp;(TODAY()-365)))</f>
        <v/>
      </c>
      <c r="Z317" s="7" t="str">
        <f ca="1">IF(A317="","",COUNTIFS(OCORRENCIAS!$D$2:$D$2000,A317,OCORRENCIAS!$E$2:$E$2000,"&gt;="&amp;(TODAY()-365)))</f>
        <v/>
      </c>
      <c r="AA317" s="7" t="str">
        <f t="shared" si="24"/>
        <v/>
      </c>
      <c r="AB317" s="7"/>
      <c r="AC317" s="12"/>
      <c r="AD317" s="7"/>
    </row>
    <row r="318" spans="1:30" x14ac:dyDescent="0.25">
      <c r="A318" s="7"/>
      <c r="B318" s="7"/>
      <c r="C318" s="7"/>
      <c r="D318" s="7"/>
      <c r="E318" s="7"/>
      <c r="F318" s="7"/>
      <c r="G318" s="7"/>
      <c r="H318" s="13"/>
      <c r="I318" s="7"/>
      <c r="J318" s="13"/>
      <c r="K318" s="13" t="str">
        <f t="shared" si="20"/>
        <v/>
      </c>
      <c r="L318" s="7"/>
      <c r="M318" s="13"/>
      <c r="N318" s="7"/>
      <c r="O318" s="13"/>
      <c r="P318" s="13"/>
      <c r="Q318" s="7"/>
      <c r="R318" s="7"/>
      <c r="S318" s="7"/>
      <c r="T318" s="7" t="str">
        <f t="shared" ca="1" si="21"/>
        <v/>
      </c>
      <c r="U318" s="7" t="str">
        <f t="shared" ca="1" si="22"/>
        <v/>
      </c>
      <c r="V318" s="7" t="str">
        <f t="shared" ca="1" si="23"/>
        <v/>
      </c>
      <c r="W318" s="7" t="str">
        <f>IF(A318="","",IF(COUNTIFS(CONSULTAS!$C$2:$C$2000,A318,CONSULTAS!$E$2:$E$2000,"GR",CONSULTAS!$S$2:$S$2000,"Sim")&gt;0,"Sim","Não"))</f>
        <v/>
      </c>
      <c r="X318" s="7" t="str">
        <f>IF(A318="","",IF(COUNTIFS(CONSULTAS!$C$2:$C$2000,A318,CONSULTAS!$E$2:$E$2000,"Seguradora",CONSULTAS!$S$2:$S$2000,"Sim")&gt;0,"Sim","Não"))</f>
        <v/>
      </c>
      <c r="Y318" s="7" t="str">
        <f ca="1">IF(A318="","",COUNTIFS(FOLLOWUP!$H$2:$H$2000,A318,FOLLOWUP!$AO$2:$AO$2000,"&gt;="&amp;(TODAY()-365)))</f>
        <v/>
      </c>
      <c r="Z318" s="7" t="str">
        <f ca="1">IF(A318="","",COUNTIFS(OCORRENCIAS!$D$2:$D$2000,A318,OCORRENCIAS!$E$2:$E$2000,"&gt;="&amp;(TODAY()-365)))</f>
        <v/>
      </c>
      <c r="AA318" s="7" t="str">
        <f t="shared" si="24"/>
        <v/>
      </c>
      <c r="AB318" s="7"/>
      <c r="AC318" s="12"/>
      <c r="AD318" s="7"/>
    </row>
    <row r="319" spans="1:30" x14ac:dyDescent="0.25">
      <c r="A319" s="7"/>
      <c r="B319" s="7"/>
      <c r="C319" s="7"/>
      <c r="D319" s="7"/>
      <c r="E319" s="7"/>
      <c r="F319" s="7"/>
      <c r="G319" s="7"/>
      <c r="H319" s="13"/>
      <c r="I319" s="7"/>
      <c r="J319" s="13"/>
      <c r="K319" s="13" t="str">
        <f t="shared" si="20"/>
        <v/>
      </c>
      <c r="L319" s="7"/>
      <c r="M319" s="13"/>
      <c r="N319" s="7"/>
      <c r="O319" s="13"/>
      <c r="P319" s="13"/>
      <c r="Q319" s="7"/>
      <c r="R319" s="7"/>
      <c r="S319" s="7"/>
      <c r="T319" s="7" t="str">
        <f t="shared" ca="1" si="21"/>
        <v/>
      </c>
      <c r="U319" s="7" t="str">
        <f t="shared" ca="1" si="22"/>
        <v/>
      </c>
      <c r="V319" s="7" t="str">
        <f t="shared" ca="1" si="23"/>
        <v/>
      </c>
      <c r="W319" s="7" t="str">
        <f>IF(A319="","",IF(COUNTIFS(CONSULTAS!$C$2:$C$2000,A319,CONSULTAS!$E$2:$E$2000,"GR",CONSULTAS!$S$2:$S$2000,"Sim")&gt;0,"Sim","Não"))</f>
        <v/>
      </c>
      <c r="X319" s="7" t="str">
        <f>IF(A319="","",IF(COUNTIFS(CONSULTAS!$C$2:$C$2000,A319,CONSULTAS!$E$2:$E$2000,"Seguradora",CONSULTAS!$S$2:$S$2000,"Sim")&gt;0,"Sim","Não"))</f>
        <v/>
      </c>
      <c r="Y319" s="7" t="str">
        <f ca="1">IF(A319="","",COUNTIFS(FOLLOWUP!$H$2:$H$2000,A319,FOLLOWUP!$AO$2:$AO$2000,"&gt;="&amp;(TODAY()-365)))</f>
        <v/>
      </c>
      <c r="Z319" s="7" t="str">
        <f ca="1">IF(A319="","",COUNTIFS(OCORRENCIAS!$D$2:$D$2000,A319,OCORRENCIAS!$E$2:$E$2000,"&gt;="&amp;(TODAY()-365)))</f>
        <v/>
      </c>
      <c r="AA319" s="7" t="str">
        <f t="shared" si="24"/>
        <v/>
      </c>
      <c r="AB319" s="7"/>
      <c r="AC319" s="12"/>
      <c r="AD319" s="7"/>
    </row>
    <row r="320" spans="1:30" x14ac:dyDescent="0.25">
      <c r="A320" s="7"/>
      <c r="B320" s="7"/>
      <c r="C320" s="7"/>
      <c r="D320" s="7"/>
      <c r="E320" s="7"/>
      <c r="F320" s="7"/>
      <c r="G320" s="7"/>
      <c r="H320" s="13"/>
      <c r="I320" s="7"/>
      <c r="J320" s="13"/>
      <c r="K320" s="13" t="str">
        <f t="shared" si="20"/>
        <v/>
      </c>
      <c r="L320" s="7"/>
      <c r="M320" s="13"/>
      <c r="N320" s="7"/>
      <c r="O320" s="13"/>
      <c r="P320" s="13"/>
      <c r="Q320" s="7"/>
      <c r="R320" s="7"/>
      <c r="S320" s="7"/>
      <c r="T320" s="7" t="str">
        <f t="shared" ca="1" si="21"/>
        <v/>
      </c>
      <c r="U320" s="7" t="str">
        <f t="shared" ca="1" si="22"/>
        <v/>
      </c>
      <c r="V320" s="7" t="str">
        <f t="shared" ca="1" si="23"/>
        <v/>
      </c>
      <c r="W320" s="7" t="str">
        <f>IF(A320="","",IF(COUNTIFS(CONSULTAS!$C$2:$C$2000,A320,CONSULTAS!$E$2:$E$2000,"GR",CONSULTAS!$S$2:$S$2000,"Sim")&gt;0,"Sim","Não"))</f>
        <v/>
      </c>
      <c r="X320" s="7" t="str">
        <f>IF(A320="","",IF(COUNTIFS(CONSULTAS!$C$2:$C$2000,A320,CONSULTAS!$E$2:$E$2000,"Seguradora",CONSULTAS!$S$2:$S$2000,"Sim")&gt;0,"Sim","Não"))</f>
        <v/>
      </c>
      <c r="Y320" s="7" t="str">
        <f ca="1">IF(A320="","",COUNTIFS(FOLLOWUP!$H$2:$H$2000,A320,FOLLOWUP!$AO$2:$AO$2000,"&gt;="&amp;(TODAY()-365)))</f>
        <v/>
      </c>
      <c r="Z320" s="7" t="str">
        <f ca="1">IF(A320="","",COUNTIFS(OCORRENCIAS!$D$2:$D$2000,A320,OCORRENCIAS!$E$2:$E$2000,"&gt;="&amp;(TODAY()-365)))</f>
        <v/>
      </c>
      <c r="AA320" s="7" t="str">
        <f t="shared" si="24"/>
        <v/>
      </c>
      <c r="AB320" s="7"/>
      <c r="AC320" s="12"/>
      <c r="AD320" s="7"/>
    </row>
    <row r="321" spans="1:30" x14ac:dyDescent="0.25">
      <c r="A321" s="7"/>
      <c r="B321" s="7"/>
      <c r="C321" s="7"/>
      <c r="D321" s="7"/>
      <c r="E321" s="7"/>
      <c r="F321" s="7"/>
      <c r="G321" s="7"/>
      <c r="H321" s="13"/>
      <c r="I321" s="7"/>
      <c r="J321" s="13"/>
      <c r="K321" s="13" t="str">
        <f t="shared" si="20"/>
        <v/>
      </c>
      <c r="L321" s="7"/>
      <c r="M321" s="13"/>
      <c r="N321" s="7"/>
      <c r="O321" s="13"/>
      <c r="P321" s="13"/>
      <c r="Q321" s="7"/>
      <c r="R321" s="7"/>
      <c r="S321" s="7"/>
      <c r="T321" s="7" t="str">
        <f t="shared" ca="1" si="21"/>
        <v/>
      </c>
      <c r="U321" s="7" t="str">
        <f t="shared" ca="1" si="22"/>
        <v/>
      </c>
      <c r="V321" s="7" t="str">
        <f t="shared" ca="1" si="23"/>
        <v/>
      </c>
      <c r="W321" s="7" t="str">
        <f>IF(A321="","",IF(COUNTIFS(CONSULTAS!$C$2:$C$2000,A321,CONSULTAS!$E$2:$E$2000,"GR",CONSULTAS!$S$2:$S$2000,"Sim")&gt;0,"Sim","Não"))</f>
        <v/>
      </c>
      <c r="X321" s="7" t="str">
        <f>IF(A321="","",IF(COUNTIFS(CONSULTAS!$C$2:$C$2000,A321,CONSULTAS!$E$2:$E$2000,"Seguradora",CONSULTAS!$S$2:$S$2000,"Sim")&gt;0,"Sim","Não"))</f>
        <v/>
      </c>
      <c r="Y321" s="7" t="str">
        <f ca="1">IF(A321="","",COUNTIFS(FOLLOWUP!$H$2:$H$2000,A321,FOLLOWUP!$AO$2:$AO$2000,"&gt;="&amp;(TODAY()-365)))</f>
        <v/>
      </c>
      <c r="Z321" s="7" t="str">
        <f ca="1">IF(A321="","",COUNTIFS(OCORRENCIAS!$D$2:$D$2000,A321,OCORRENCIAS!$E$2:$E$2000,"&gt;="&amp;(TODAY()-365)))</f>
        <v/>
      </c>
      <c r="AA321" s="7" t="str">
        <f t="shared" si="24"/>
        <v/>
      </c>
      <c r="AB321" s="7"/>
      <c r="AC321" s="12"/>
      <c r="AD321" s="7"/>
    </row>
    <row r="322" spans="1:30" x14ac:dyDescent="0.25">
      <c r="A322" s="7"/>
      <c r="B322" s="7"/>
      <c r="C322" s="7"/>
      <c r="D322" s="7"/>
      <c r="E322" s="7"/>
      <c r="F322" s="7"/>
      <c r="G322" s="7"/>
      <c r="H322" s="13"/>
      <c r="I322" s="7"/>
      <c r="J322" s="13"/>
      <c r="K322" s="13" t="str">
        <f t="shared" ref="K322:K385" si="25">IF(J322="","",DATE(YEAR(J322),MONTH(J322),DAY(J322)+900))</f>
        <v/>
      </c>
      <c r="L322" s="7"/>
      <c r="M322" s="13"/>
      <c r="N322" s="7"/>
      <c r="O322" s="13"/>
      <c r="P322" s="13"/>
      <c r="Q322" s="7"/>
      <c r="R322" s="7"/>
      <c r="S322" s="7"/>
      <c r="T322" s="7" t="str">
        <f t="shared" ref="T322:T385" ca="1" si="26">IF(H322="","",H322-TODAY())</f>
        <v/>
      </c>
      <c r="U322" s="7" t="str">
        <f t="shared" ref="U322:U385" ca="1" si="27">IF(K322="","",K322-TODAY())</f>
        <v/>
      </c>
      <c r="V322" s="7" t="str">
        <f t="shared" ref="V322:V385" ca="1" si="28">IF(O322="","",O322-TODAY())</f>
        <v/>
      </c>
      <c r="W322" s="7" t="str">
        <f>IF(A322="","",IF(COUNTIFS(CONSULTAS!$C$2:$C$2000,A322,CONSULTAS!$E$2:$E$2000,"GR",CONSULTAS!$S$2:$S$2000,"Sim")&gt;0,"Sim","Não"))</f>
        <v/>
      </c>
      <c r="X322" s="7" t="str">
        <f>IF(A322="","",IF(COUNTIFS(CONSULTAS!$C$2:$C$2000,A322,CONSULTAS!$E$2:$E$2000,"Seguradora",CONSULTAS!$S$2:$S$2000,"Sim")&gt;0,"Sim","Não"))</f>
        <v/>
      </c>
      <c r="Y322" s="7" t="str">
        <f ca="1">IF(A322="","",COUNTIFS(FOLLOWUP!$H$2:$H$2000,A322,FOLLOWUP!$AO$2:$AO$2000,"&gt;="&amp;(TODAY()-365)))</f>
        <v/>
      </c>
      <c r="Z322" s="7" t="str">
        <f ca="1">IF(A322="","",COUNTIFS(OCORRENCIAS!$D$2:$D$2000,A322,OCORRENCIAS!$E$2:$E$2000,"&gt;="&amp;(TODAY()-365)))</f>
        <v/>
      </c>
      <c r="AA322" s="7" t="str">
        <f t="shared" ref="AA322:AA385" si="29">IF(A322="","",IF(OR(H322="",T322&lt;0,AND(K322&lt;&gt;"",U322&lt;0),I322&lt;&gt;"Sim",W322="Não",X322="Não",AND(O322&lt;&gt;"",V322&lt;0)),"Inapto",IF(OR(T322&lt;=P_AVISO_VENC,AND(U322&lt;&gt;"",U322&lt;=P_AVISO_VENC),AND(V322&lt;&gt;"",V322&lt;=P_AVISO_VENC)),"Atenção","Apto")))</f>
        <v/>
      </c>
      <c r="AB322" s="7"/>
      <c r="AC322" s="12"/>
      <c r="AD322" s="7"/>
    </row>
    <row r="323" spans="1:30" x14ac:dyDescent="0.25">
      <c r="A323" s="7"/>
      <c r="B323" s="7"/>
      <c r="C323" s="7"/>
      <c r="D323" s="7"/>
      <c r="E323" s="7"/>
      <c r="F323" s="7"/>
      <c r="G323" s="7"/>
      <c r="H323" s="13"/>
      <c r="I323" s="7"/>
      <c r="J323" s="13"/>
      <c r="K323" s="13" t="str">
        <f t="shared" si="25"/>
        <v/>
      </c>
      <c r="L323" s="7"/>
      <c r="M323" s="13"/>
      <c r="N323" s="7"/>
      <c r="O323" s="13"/>
      <c r="P323" s="13"/>
      <c r="Q323" s="7"/>
      <c r="R323" s="7"/>
      <c r="S323" s="7"/>
      <c r="T323" s="7" t="str">
        <f t="shared" ca="1" si="26"/>
        <v/>
      </c>
      <c r="U323" s="7" t="str">
        <f t="shared" ca="1" si="27"/>
        <v/>
      </c>
      <c r="V323" s="7" t="str">
        <f t="shared" ca="1" si="28"/>
        <v/>
      </c>
      <c r="W323" s="7" t="str">
        <f>IF(A323="","",IF(COUNTIFS(CONSULTAS!$C$2:$C$2000,A323,CONSULTAS!$E$2:$E$2000,"GR",CONSULTAS!$S$2:$S$2000,"Sim")&gt;0,"Sim","Não"))</f>
        <v/>
      </c>
      <c r="X323" s="7" t="str">
        <f>IF(A323="","",IF(COUNTIFS(CONSULTAS!$C$2:$C$2000,A323,CONSULTAS!$E$2:$E$2000,"Seguradora",CONSULTAS!$S$2:$S$2000,"Sim")&gt;0,"Sim","Não"))</f>
        <v/>
      </c>
      <c r="Y323" s="7" t="str">
        <f ca="1">IF(A323="","",COUNTIFS(FOLLOWUP!$H$2:$H$2000,A323,FOLLOWUP!$AO$2:$AO$2000,"&gt;="&amp;(TODAY()-365)))</f>
        <v/>
      </c>
      <c r="Z323" s="7" t="str">
        <f ca="1">IF(A323="","",COUNTIFS(OCORRENCIAS!$D$2:$D$2000,A323,OCORRENCIAS!$E$2:$E$2000,"&gt;="&amp;(TODAY()-365)))</f>
        <v/>
      </c>
      <c r="AA323" s="7" t="str">
        <f t="shared" si="29"/>
        <v/>
      </c>
      <c r="AB323" s="7"/>
      <c r="AC323" s="12"/>
      <c r="AD323" s="7"/>
    </row>
    <row r="324" spans="1:30" x14ac:dyDescent="0.25">
      <c r="A324" s="7"/>
      <c r="B324" s="7"/>
      <c r="C324" s="7"/>
      <c r="D324" s="7"/>
      <c r="E324" s="7"/>
      <c r="F324" s="7"/>
      <c r="G324" s="7"/>
      <c r="H324" s="13"/>
      <c r="I324" s="7"/>
      <c r="J324" s="13"/>
      <c r="K324" s="13" t="str">
        <f t="shared" si="25"/>
        <v/>
      </c>
      <c r="L324" s="7"/>
      <c r="M324" s="13"/>
      <c r="N324" s="7"/>
      <c r="O324" s="13"/>
      <c r="P324" s="13"/>
      <c r="Q324" s="7"/>
      <c r="R324" s="7"/>
      <c r="S324" s="7"/>
      <c r="T324" s="7" t="str">
        <f t="shared" ca="1" si="26"/>
        <v/>
      </c>
      <c r="U324" s="7" t="str">
        <f t="shared" ca="1" si="27"/>
        <v/>
      </c>
      <c r="V324" s="7" t="str">
        <f t="shared" ca="1" si="28"/>
        <v/>
      </c>
      <c r="W324" s="7" t="str">
        <f>IF(A324="","",IF(COUNTIFS(CONSULTAS!$C$2:$C$2000,A324,CONSULTAS!$E$2:$E$2000,"GR",CONSULTAS!$S$2:$S$2000,"Sim")&gt;0,"Sim","Não"))</f>
        <v/>
      </c>
      <c r="X324" s="7" t="str">
        <f>IF(A324="","",IF(COUNTIFS(CONSULTAS!$C$2:$C$2000,A324,CONSULTAS!$E$2:$E$2000,"Seguradora",CONSULTAS!$S$2:$S$2000,"Sim")&gt;0,"Sim","Não"))</f>
        <v/>
      </c>
      <c r="Y324" s="7" t="str">
        <f ca="1">IF(A324="","",COUNTIFS(FOLLOWUP!$H$2:$H$2000,A324,FOLLOWUP!$AO$2:$AO$2000,"&gt;="&amp;(TODAY()-365)))</f>
        <v/>
      </c>
      <c r="Z324" s="7" t="str">
        <f ca="1">IF(A324="","",COUNTIFS(OCORRENCIAS!$D$2:$D$2000,A324,OCORRENCIAS!$E$2:$E$2000,"&gt;="&amp;(TODAY()-365)))</f>
        <v/>
      </c>
      <c r="AA324" s="7" t="str">
        <f t="shared" si="29"/>
        <v/>
      </c>
      <c r="AB324" s="7"/>
      <c r="AC324" s="12"/>
      <c r="AD324" s="7"/>
    </row>
    <row r="325" spans="1:30" x14ac:dyDescent="0.25">
      <c r="A325" s="7"/>
      <c r="B325" s="7"/>
      <c r="C325" s="7"/>
      <c r="D325" s="7"/>
      <c r="E325" s="7"/>
      <c r="F325" s="7"/>
      <c r="G325" s="7"/>
      <c r="H325" s="13"/>
      <c r="I325" s="7"/>
      <c r="J325" s="13"/>
      <c r="K325" s="13" t="str">
        <f t="shared" si="25"/>
        <v/>
      </c>
      <c r="L325" s="7"/>
      <c r="M325" s="13"/>
      <c r="N325" s="7"/>
      <c r="O325" s="13"/>
      <c r="P325" s="13"/>
      <c r="Q325" s="7"/>
      <c r="R325" s="7"/>
      <c r="S325" s="7"/>
      <c r="T325" s="7" t="str">
        <f t="shared" ca="1" si="26"/>
        <v/>
      </c>
      <c r="U325" s="7" t="str">
        <f t="shared" ca="1" si="27"/>
        <v/>
      </c>
      <c r="V325" s="7" t="str">
        <f t="shared" ca="1" si="28"/>
        <v/>
      </c>
      <c r="W325" s="7" t="str">
        <f>IF(A325="","",IF(COUNTIFS(CONSULTAS!$C$2:$C$2000,A325,CONSULTAS!$E$2:$E$2000,"GR",CONSULTAS!$S$2:$S$2000,"Sim")&gt;0,"Sim","Não"))</f>
        <v/>
      </c>
      <c r="X325" s="7" t="str">
        <f>IF(A325="","",IF(COUNTIFS(CONSULTAS!$C$2:$C$2000,A325,CONSULTAS!$E$2:$E$2000,"Seguradora",CONSULTAS!$S$2:$S$2000,"Sim")&gt;0,"Sim","Não"))</f>
        <v/>
      </c>
      <c r="Y325" s="7" t="str">
        <f ca="1">IF(A325="","",COUNTIFS(FOLLOWUP!$H$2:$H$2000,A325,FOLLOWUP!$AO$2:$AO$2000,"&gt;="&amp;(TODAY()-365)))</f>
        <v/>
      </c>
      <c r="Z325" s="7" t="str">
        <f ca="1">IF(A325="","",COUNTIFS(OCORRENCIAS!$D$2:$D$2000,A325,OCORRENCIAS!$E$2:$E$2000,"&gt;="&amp;(TODAY()-365)))</f>
        <v/>
      </c>
      <c r="AA325" s="7" t="str">
        <f t="shared" si="29"/>
        <v/>
      </c>
      <c r="AB325" s="7"/>
      <c r="AC325" s="12"/>
      <c r="AD325" s="7"/>
    </row>
    <row r="326" spans="1:30" x14ac:dyDescent="0.25">
      <c r="A326" s="7"/>
      <c r="B326" s="7"/>
      <c r="C326" s="7"/>
      <c r="D326" s="7"/>
      <c r="E326" s="7"/>
      <c r="F326" s="7"/>
      <c r="G326" s="7"/>
      <c r="H326" s="13"/>
      <c r="I326" s="7"/>
      <c r="J326" s="13"/>
      <c r="K326" s="13" t="str">
        <f t="shared" si="25"/>
        <v/>
      </c>
      <c r="L326" s="7"/>
      <c r="M326" s="13"/>
      <c r="N326" s="7"/>
      <c r="O326" s="13"/>
      <c r="P326" s="13"/>
      <c r="Q326" s="7"/>
      <c r="R326" s="7"/>
      <c r="S326" s="7"/>
      <c r="T326" s="7" t="str">
        <f t="shared" ca="1" si="26"/>
        <v/>
      </c>
      <c r="U326" s="7" t="str">
        <f t="shared" ca="1" si="27"/>
        <v/>
      </c>
      <c r="V326" s="7" t="str">
        <f t="shared" ca="1" si="28"/>
        <v/>
      </c>
      <c r="W326" s="7" t="str">
        <f>IF(A326="","",IF(COUNTIFS(CONSULTAS!$C$2:$C$2000,A326,CONSULTAS!$E$2:$E$2000,"GR",CONSULTAS!$S$2:$S$2000,"Sim")&gt;0,"Sim","Não"))</f>
        <v/>
      </c>
      <c r="X326" s="7" t="str">
        <f>IF(A326="","",IF(COUNTIFS(CONSULTAS!$C$2:$C$2000,A326,CONSULTAS!$E$2:$E$2000,"Seguradora",CONSULTAS!$S$2:$S$2000,"Sim")&gt;0,"Sim","Não"))</f>
        <v/>
      </c>
      <c r="Y326" s="7" t="str">
        <f ca="1">IF(A326="","",COUNTIFS(FOLLOWUP!$H$2:$H$2000,A326,FOLLOWUP!$AO$2:$AO$2000,"&gt;="&amp;(TODAY()-365)))</f>
        <v/>
      </c>
      <c r="Z326" s="7" t="str">
        <f ca="1">IF(A326="","",COUNTIFS(OCORRENCIAS!$D$2:$D$2000,A326,OCORRENCIAS!$E$2:$E$2000,"&gt;="&amp;(TODAY()-365)))</f>
        <v/>
      </c>
      <c r="AA326" s="7" t="str">
        <f t="shared" si="29"/>
        <v/>
      </c>
      <c r="AB326" s="7"/>
      <c r="AC326" s="12"/>
      <c r="AD326" s="7"/>
    </row>
    <row r="327" spans="1:30" x14ac:dyDescent="0.25">
      <c r="A327" s="7"/>
      <c r="B327" s="7"/>
      <c r="C327" s="7"/>
      <c r="D327" s="7"/>
      <c r="E327" s="7"/>
      <c r="F327" s="7"/>
      <c r="G327" s="7"/>
      <c r="H327" s="13"/>
      <c r="I327" s="7"/>
      <c r="J327" s="13"/>
      <c r="K327" s="13" t="str">
        <f t="shared" si="25"/>
        <v/>
      </c>
      <c r="L327" s="7"/>
      <c r="M327" s="13"/>
      <c r="N327" s="7"/>
      <c r="O327" s="13"/>
      <c r="P327" s="13"/>
      <c r="Q327" s="7"/>
      <c r="R327" s="7"/>
      <c r="S327" s="7"/>
      <c r="T327" s="7" t="str">
        <f t="shared" ca="1" si="26"/>
        <v/>
      </c>
      <c r="U327" s="7" t="str">
        <f t="shared" ca="1" si="27"/>
        <v/>
      </c>
      <c r="V327" s="7" t="str">
        <f t="shared" ca="1" si="28"/>
        <v/>
      </c>
      <c r="W327" s="7" t="str">
        <f>IF(A327="","",IF(COUNTIFS(CONSULTAS!$C$2:$C$2000,A327,CONSULTAS!$E$2:$E$2000,"GR",CONSULTAS!$S$2:$S$2000,"Sim")&gt;0,"Sim","Não"))</f>
        <v/>
      </c>
      <c r="X327" s="7" t="str">
        <f>IF(A327="","",IF(COUNTIFS(CONSULTAS!$C$2:$C$2000,A327,CONSULTAS!$E$2:$E$2000,"Seguradora",CONSULTAS!$S$2:$S$2000,"Sim")&gt;0,"Sim","Não"))</f>
        <v/>
      </c>
      <c r="Y327" s="7" t="str">
        <f ca="1">IF(A327="","",COUNTIFS(FOLLOWUP!$H$2:$H$2000,A327,FOLLOWUP!$AO$2:$AO$2000,"&gt;="&amp;(TODAY()-365)))</f>
        <v/>
      </c>
      <c r="Z327" s="7" t="str">
        <f ca="1">IF(A327="","",COUNTIFS(OCORRENCIAS!$D$2:$D$2000,A327,OCORRENCIAS!$E$2:$E$2000,"&gt;="&amp;(TODAY()-365)))</f>
        <v/>
      </c>
      <c r="AA327" s="7" t="str">
        <f t="shared" si="29"/>
        <v/>
      </c>
      <c r="AB327" s="7"/>
      <c r="AC327" s="12"/>
      <c r="AD327" s="7"/>
    </row>
    <row r="328" spans="1:30" x14ac:dyDescent="0.25">
      <c r="A328" s="7"/>
      <c r="B328" s="7"/>
      <c r="C328" s="7"/>
      <c r="D328" s="7"/>
      <c r="E328" s="7"/>
      <c r="F328" s="7"/>
      <c r="G328" s="7"/>
      <c r="H328" s="13"/>
      <c r="I328" s="7"/>
      <c r="J328" s="13"/>
      <c r="K328" s="13" t="str">
        <f t="shared" si="25"/>
        <v/>
      </c>
      <c r="L328" s="7"/>
      <c r="M328" s="13"/>
      <c r="N328" s="7"/>
      <c r="O328" s="13"/>
      <c r="P328" s="13"/>
      <c r="Q328" s="7"/>
      <c r="R328" s="7"/>
      <c r="S328" s="7"/>
      <c r="T328" s="7" t="str">
        <f t="shared" ca="1" si="26"/>
        <v/>
      </c>
      <c r="U328" s="7" t="str">
        <f t="shared" ca="1" si="27"/>
        <v/>
      </c>
      <c r="V328" s="7" t="str">
        <f t="shared" ca="1" si="28"/>
        <v/>
      </c>
      <c r="W328" s="7" t="str">
        <f>IF(A328="","",IF(COUNTIFS(CONSULTAS!$C$2:$C$2000,A328,CONSULTAS!$E$2:$E$2000,"GR",CONSULTAS!$S$2:$S$2000,"Sim")&gt;0,"Sim","Não"))</f>
        <v/>
      </c>
      <c r="X328" s="7" t="str">
        <f>IF(A328="","",IF(COUNTIFS(CONSULTAS!$C$2:$C$2000,A328,CONSULTAS!$E$2:$E$2000,"Seguradora",CONSULTAS!$S$2:$S$2000,"Sim")&gt;0,"Sim","Não"))</f>
        <v/>
      </c>
      <c r="Y328" s="7" t="str">
        <f ca="1">IF(A328="","",COUNTIFS(FOLLOWUP!$H$2:$H$2000,A328,FOLLOWUP!$AO$2:$AO$2000,"&gt;="&amp;(TODAY()-365)))</f>
        <v/>
      </c>
      <c r="Z328" s="7" t="str">
        <f ca="1">IF(A328="","",COUNTIFS(OCORRENCIAS!$D$2:$D$2000,A328,OCORRENCIAS!$E$2:$E$2000,"&gt;="&amp;(TODAY()-365)))</f>
        <v/>
      </c>
      <c r="AA328" s="7" t="str">
        <f t="shared" si="29"/>
        <v/>
      </c>
      <c r="AB328" s="7"/>
      <c r="AC328" s="12"/>
      <c r="AD328" s="7"/>
    </row>
    <row r="329" spans="1:30" x14ac:dyDescent="0.25">
      <c r="A329" s="7"/>
      <c r="B329" s="7"/>
      <c r="C329" s="7"/>
      <c r="D329" s="7"/>
      <c r="E329" s="7"/>
      <c r="F329" s="7"/>
      <c r="G329" s="7"/>
      <c r="H329" s="13"/>
      <c r="I329" s="7"/>
      <c r="J329" s="13"/>
      <c r="K329" s="13" t="str">
        <f t="shared" si="25"/>
        <v/>
      </c>
      <c r="L329" s="7"/>
      <c r="M329" s="13"/>
      <c r="N329" s="7"/>
      <c r="O329" s="13"/>
      <c r="P329" s="13"/>
      <c r="Q329" s="7"/>
      <c r="R329" s="7"/>
      <c r="S329" s="7"/>
      <c r="T329" s="7" t="str">
        <f t="shared" ca="1" si="26"/>
        <v/>
      </c>
      <c r="U329" s="7" t="str">
        <f t="shared" ca="1" si="27"/>
        <v/>
      </c>
      <c r="V329" s="7" t="str">
        <f t="shared" ca="1" si="28"/>
        <v/>
      </c>
      <c r="W329" s="7" t="str">
        <f>IF(A329="","",IF(COUNTIFS(CONSULTAS!$C$2:$C$2000,A329,CONSULTAS!$E$2:$E$2000,"GR",CONSULTAS!$S$2:$S$2000,"Sim")&gt;0,"Sim","Não"))</f>
        <v/>
      </c>
      <c r="X329" s="7" t="str">
        <f>IF(A329="","",IF(COUNTIFS(CONSULTAS!$C$2:$C$2000,A329,CONSULTAS!$E$2:$E$2000,"Seguradora",CONSULTAS!$S$2:$S$2000,"Sim")&gt;0,"Sim","Não"))</f>
        <v/>
      </c>
      <c r="Y329" s="7" t="str">
        <f ca="1">IF(A329="","",COUNTIFS(FOLLOWUP!$H$2:$H$2000,A329,FOLLOWUP!$AO$2:$AO$2000,"&gt;="&amp;(TODAY()-365)))</f>
        <v/>
      </c>
      <c r="Z329" s="7" t="str">
        <f ca="1">IF(A329="","",COUNTIFS(OCORRENCIAS!$D$2:$D$2000,A329,OCORRENCIAS!$E$2:$E$2000,"&gt;="&amp;(TODAY()-365)))</f>
        <v/>
      </c>
      <c r="AA329" s="7" t="str">
        <f t="shared" si="29"/>
        <v/>
      </c>
      <c r="AB329" s="7"/>
      <c r="AC329" s="12"/>
      <c r="AD329" s="7"/>
    </row>
    <row r="330" spans="1:30" x14ac:dyDescent="0.25">
      <c r="A330" s="7"/>
      <c r="B330" s="7"/>
      <c r="C330" s="7"/>
      <c r="D330" s="7"/>
      <c r="E330" s="7"/>
      <c r="F330" s="7"/>
      <c r="G330" s="7"/>
      <c r="H330" s="13"/>
      <c r="I330" s="7"/>
      <c r="J330" s="13"/>
      <c r="K330" s="13" t="str">
        <f t="shared" si="25"/>
        <v/>
      </c>
      <c r="L330" s="7"/>
      <c r="M330" s="13"/>
      <c r="N330" s="7"/>
      <c r="O330" s="13"/>
      <c r="P330" s="13"/>
      <c r="Q330" s="7"/>
      <c r="R330" s="7"/>
      <c r="S330" s="7"/>
      <c r="T330" s="7" t="str">
        <f t="shared" ca="1" si="26"/>
        <v/>
      </c>
      <c r="U330" s="7" t="str">
        <f t="shared" ca="1" si="27"/>
        <v/>
      </c>
      <c r="V330" s="7" t="str">
        <f t="shared" ca="1" si="28"/>
        <v/>
      </c>
      <c r="W330" s="7" t="str">
        <f>IF(A330="","",IF(COUNTIFS(CONSULTAS!$C$2:$C$2000,A330,CONSULTAS!$E$2:$E$2000,"GR",CONSULTAS!$S$2:$S$2000,"Sim")&gt;0,"Sim","Não"))</f>
        <v/>
      </c>
      <c r="X330" s="7" t="str">
        <f>IF(A330="","",IF(COUNTIFS(CONSULTAS!$C$2:$C$2000,A330,CONSULTAS!$E$2:$E$2000,"Seguradora",CONSULTAS!$S$2:$S$2000,"Sim")&gt;0,"Sim","Não"))</f>
        <v/>
      </c>
      <c r="Y330" s="7" t="str">
        <f ca="1">IF(A330="","",COUNTIFS(FOLLOWUP!$H$2:$H$2000,A330,FOLLOWUP!$AO$2:$AO$2000,"&gt;="&amp;(TODAY()-365)))</f>
        <v/>
      </c>
      <c r="Z330" s="7" t="str">
        <f ca="1">IF(A330="","",COUNTIFS(OCORRENCIAS!$D$2:$D$2000,A330,OCORRENCIAS!$E$2:$E$2000,"&gt;="&amp;(TODAY()-365)))</f>
        <v/>
      </c>
      <c r="AA330" s="7" t="str">
        <f t="shared" si="29"/>
        <v/>
      </c>
      <c r="AB330" s="7"/>
      <c r="AC330" s="12"/>
      <c r="AD330" s="7"/>
    </row>
    <row r="331" spans="1:30" x14ac:dyDescent="0.25">
      <c r="A331" s="7"/>
      <c r="B331" s="7"/>
      <c r="C331" s="7"/>
      <c r="D331" s="7"/>
      <c r="E331" s="7"/>
      <c r="F331" s="7"/>
      <c r="G331" s="7"/>
      <c r="H331" s="13"/>
      <c r="I331" s="7"/>
      <c r="J331" s="13"/>
      <c r="K331" s="13" t="str">
        <f t="shared" si="25"/>
        <v/>
      </c>
      <c r="L331" s="7"/>
      <c r="M331" s="13"/>
      <c r="N331" s="7"/>
      <c r="O331" s="13"/>
      <c r="P331" s="13"/>
      <c r="Q331" s="7"/>
      <c r="R331" s="7"/>
      <c r="S331" s="7"/>
      <c r="T331" s="7" t="str">
        <f t="shared" ca="1" si="26"/>
        <v/>
      </c>
      <c r="U331" s="7" t="str">
        <f t="shared" ca="1" si="27"/>
        <v/>
      </c>
      <c r="V331" s="7" t="str">
        <f t="shared" ca="1" si="28"/>
        <v/>
      </c>
      <c r="W331" s="7" t="str">
        <f>IF(A331="","",IF(COUNTIFS(CONSULTAS!$C$2:$C$2000,A331,CONSULTAS!$E$2:$E$2000,"GR",CONSULTAS!$S$2:$S$2000,"Sim")&gt;0,"Sim","Não"))</f>
        <v/>
      </c>
      <c r="X331" s="7" t="str">
        <f>IF(A331="","",IF(COUNTIFS(CONSULTAS!$C$2:$C$2000,A331,CONSULTAS!$E$2:$E$2000,"Seguradora",CONSULTAS!$S$2:$S$2000,"Sim")&gt;0,"Sim","Não"))</f>
        <v/>
      </c>
      <c r="Y331" s="7" t="str">
        <f ca="1">IF(A331="","",COUNTIFS(FOLLOWUP!$H$2:$H$2000,A331,FOLLOWUP!$AO$2:$AO$2000,"&gt;="&amp;(TODAY()-365)))</f>
        <v/>
      </c>
      <c r="Z331" s="7" t="str">
        <f ca="1">IF(A331="","",COUNTIFS(OCORRENCIAS!$D$2:$D$2000,A331,OCORRENCIAS!$E$2:$E$2000,"&gt;="&amp;(TODAY()-365)))</f>
        <v/>
      </c>
      <c r="AA331" s="7" t="str">
        <f t="shared" si="29"/>
        <v/>
      </c>
      <c r="AB331" s="7"/>
      <c r="AC331" s="12"/>
      <c r="AD331" s="7"/>
    </row>
    <row r="332" spans="1:30" x14ac:dyDescent="0.25">
      <c r="A332" s="7"/>
      <c r="B332" s="7"/>
      <c r="C332" s="7"/>
      <c r="D332" s="7"/>
      <c r="E332" s="7"/>
      <c r="F332" s="7"/>
      <c r="G332" s="7"/>
      <c r="H332" s="13"/>
      <c r="I332" s="7"/>
      <c r="J332" s="13"/>
      <c r="K332" s="13" t="str">
        <f t="shared" si="25"/>
        <v/>
      </c>
      <c r="L332" s="7"/>
      <c r="M332" s="13"/>
      <c r="N332" s="7"/>
      <c r="O332" s="13"/>
      <c r="P332" s="13"/>
      <c r="Q332" s="7"/>
      <c r="R332" s="7"/>
      <c r="S332" s="7"/>
      <c r="T332" s="7" t="str">
        <f t="shared" ca="1" si="26"/>
        <v/>
      </c>
      <c r="U332" s="7" t="str">
        <f t="shared" ca="1" si="27"/>
        <v/>
      </c>
      <c r="V332" s="7" t="str">
        <f t="shared" ca="1" si="28"/>
        <v/>
      </c>
      <c r="W332" s="7" t="str">
        <f>IF(A332="","",IF(COUNTIFS(CONSULTAS!$C$2:$C$2000,A332,CONSULTAS!$E$2:$E$2000,"GR",CONSULTAS!$S$2:$S$2000,"Sim")&gt;0,"Sim","Não"))</f>
        <v/>
      </c>
      <c r="X332" s="7" t="str">
        <f>IF(A332="","",IF(COUNTIFS(CONSULTAS!$C$2:$C$2000,A332,CONSULTAS!$E$2:$E$2000,"Seguradora",CONSULTAS!$S$2:$S$2000,"Sim")&gt;0,"Sim","Não"))</f>
        <v/>
      </c>
      <c r="Y332" s="7" t="str">
        <f ca="1">IF(A332="","",COUNTIFS(FOLLOWUP!$H$2:$H$2000,A332,FOLLOWUP!$AO$2:$AO$2000,"&gt;="&amp;(TODAY()-365)))</f>
        <v/>
      </c>
      <c r="Z332" s="7" t="str">
        <f ca="1">IF(A332="","",COUNTIFS(OCORRENCIAS!$D$2:$D$2000,A332,OCORRENCIAS!$E$2:$E$2000,"&gt;="&amp;(TODAY()-365)))</f>
        <v/>
      </c>
      <c r="AA332" s="7" t="str">
        <f t="shared" si="29"/>
        <v/>
      </c>
      <c r="AB332" s="7"/>
      <c r="AC332" s="12"/>
      <c r="AD332" s="7"/>
    </row>
    <row r="333" spans="1:30" x14ac:dyDescent="0.25">
      <c r="A333" s="7"/>
      <c r="B333" s="7"/>
      <c r="C333" s="7"/>
      <c r="D333" s="7"/>
      <c r="E333" s="7"/>
      <c r="F333" s="7"/>
      <c r="G333" s="7"/>
      <c r="H333" s="13"/>
      <c r="I333" s="7"/>
      <c r="J333" s="13"/>
      <c r="K333" s="13" t="str">
        <f t="shared" si="25"/>
        <v/>
      </c>
      <c r="L333" s="7"/>
      <c r="M333" s="13"/>
      <c r="N333" s="7"/>
      <c r="O333" s="13"/>
      <c r="P333" s="13"/>
      <c r="Q333" s="7"/>
      <c r="R333" s="7"/>
      <c r="S333" s="7"/>
      <c r="T333" s="7" t="str">
        <f t="shared" ca="1" si="26"/>
        <v/>
      </c>
      <c r="U333" s="7" t="str">
        <f t="shared" ca="1" si="27"/>
        <v/>
      </c>
      <c r="V333" s="7" t="str">
        <f t="shared" ca="1" si="28"/>
        <v/>
      </c>
      <c r="W333" s="7" t="str">
        <f>IF(A333="","",IF(COUNTIFS(CONSULTAS!$C$2:$C$2000,A333,CONSULTAS!$E$2:$E$2000,"GR",CONSULTAS!$S$2:$S$2000,"Sim")&gt;0,"Sim","Não"))</f>
        <v/>
      </c>
      <c r="X333" s="7" t="str">
        <f>IF(A333="","",IF(COUNTIFS(CONSULTAS!$C$2:$C$2000,A333,CONSULTAS!$E$2:$E$2000,"Seguradora",CONSULTAS!$S$2:$S$2000,"Sim")&gt;0,"Sim","Não"))</f>
        <v/>
      </c>
      <c r="Y333" s="7" t="str">
        <f ca="1">IF(A333="","",COUNTIFS(FOLLOWUP!$H$2:$H$2000,A333,FOLLOWUP!$AO$2:$AO$2000,"&gt;="&amp;(TODAY()-365)))</f>
        <v/>
      </c>
      <c r="Z333" s="7" t="str">
        <f ca="1">IF(A333="","",COUNTIFS(OCORRENCIAS!$D$2:$D$2000,A333,OCORRENCIAS!$E$2:$E$2000,"&gt;="&amp;(TODAY()-365)))</f>
        <v/>
      </c>
      <c r="AA333" s="7" t="str">
        <f t="shared" si="29"/>
        <v/>
      </c>
      <c r="AB333" s="7"/>
      <c r="AC333" s="12"/>
      <c r="AD333" s="7"/>
    </row>
    <row r="334" spans="1:30" x14ac:dyDescent="0.25">
      <c r="A334" s="7"/>
      <c r="B334" s="7"/>
      <c r="C334" s="7"/>
      <c r="D334" s="7"/>
      <c r="E334" s="7"/>
      <c r="F334" s="7"/>
      <c r="G334" s="7"/>
      <c r="H334" s="13"/>
      <c r="I334" s="7"/>
      <c r="J334" s="13"/>
      <c r="K334" s="13" t="str">
        <f t="shared" si="25"/>
        <v/>
      </c>
      <c r="L334" s="7"/>
      <c r="M334" s="13"/>
      <c r="N334" s="7"/>
      <c r="O334" s="13"/>
      <c r="P334" s="13"/>
      <c r="Q334" s="7"/>
      <c r="R334" s="7"/>
      <c r="S334" s="7"/>
      <c r="T334" s="7" t="str">
        <f t="shared" ca="1" si="26"/>
        <v/>
      </c>
      <c r="U334" s="7" t="str">
        <f t="shared" ca="1" si="27"/>
        <v/>
      </c>
      <c r="V334" s="7" t="str">
        <f t="shared" ca="1" si="28"/>
        <v/>
      </c>
      <c r="W334" s="7" t="str">
        <f>IF(A334="","",IF(COUNTIFS(CONSULTAS!$C$2:$C$2000,A334,CONSULTAS!$E$2:$E$2000,"GR",CONSULTAS!$S$2:$S$2000,"Sim")&gt;0,"Sim","Não"))</f>
        <v/>
      </c>
      <c r="X334" s="7" t="str">
        <f>IF(A334="","",IF(COUNTIFS(CONSULTAS!$C$2:$C$2000,A334,CONSULTAS!$E$2:$E$2000,"Seguradora",CONSULTAS!$S$2:$S$2000,"Sim")&gt;0,"Sim","Não"))</f>
        <v/>
      </c>
      <c r="Y334" s="7" t="str">
        <f ca="1">IF(A334="","",COUNTIFS(FOLLOWUP!$H$2:$H$2000,A334,FOLLOWUP!$AO$2:$AO$2000,"&gt;="&amp;(TODAY()-365)))</f>
        <v/>
      </c>
      <c r="Z334" s="7" t="str">
        <f ca="1">IF(A334="","",COUNTIFS(OCORRENCIAS!$D$2:$D$2000,A334,OCORRENCIAS!$E$2:$E$2000,"&gt;="&amp;(TODAY()-365)))</f>
        <v/>
      </c>
      <c r="AA334" s="7" t="str">
        <f t="shared" si="29"/>
        <v/>
      </c>
      <c r="AB334" s="7"/>
      <c r="AC334" s="12"/>
      <c r="AD334" s="7"/>
    </row>
    <row r="335" spans="1:30" x14ac:dyDescent="0.25">
      <c r="A335" s="7"/>
      <c r="B335" s="7"/>
      <c r="C335" s="7"/>
      <c r="D335" s="7"/>
      <c r="E335" s="7"/>
      <c r="F335" s="7"/>
      <c r="G335" s="7"/>
      <c r="H335" s="13"/>
      <c r="I335" s="7"/>
      <c r="J335" s="13"/>
      <c r="K335" s="13" t="str">
        <f t="shared" si="25"/>
        <v/>
      </c>
      <c r="L335" s="7"/>
      <c r="M335" s="13"/>
      <c r="N335" s="7"/>
      <c r="O335" s="13"/>
      <c r="P335" s="13"/>
      <c r="Q335" s="7"/>
      <c r="R335" s="7"/>
      <c r="S335" s="7"/>
      <c r="T335" s="7" t="str">
        <f t="shared" ca="1" si="26"/>
        <v/>
      </c>
      <c r="U335" s="7" t="str">
        <f t="shared" ca="1" si="27"/>
        <v/>
      </c>
      <c r="V335" s="7" t="str">
        <f t="shared" ca="1" si="28"/>
        <v/>
      </c>
      <c r="W335" s="7" t="str">
        <f>IF(A335="","",IF(COUNTIFS(CONSULTAS!$C$2:$C$2000,A335,CONSULTAS!$E$2:$E$2000,"GR",CONSULTAS!$S$2:$S$2000,"Sim")&gt;0,"Sim","Não"))</f>
        <v/>
      </c>
      <c r="X335" s="7" t="str">
        <f>IF(A335="","",IF(COUNTIFS(CONSULTAS!$C$2:$C$2000,A335,CONSULTAS!$E$2:$E$2000,"Seguradora",CONSULTAS!$S$2:$S$2000,"Sim")&gt;0,"Sim","Não"))</f>
        <v/>
      </c>
      <c r="Y335" s="7" t="str">
        <f ca="1">IF(A335="","",COUNTIFS(FOLLOWUP!$H$2:$H$2000,A335,FOLLOWUP!$AO$2:$AO$2000,"&gt;="&amp;(TODAY()-365)))</f>
        <v/>
      </c>
      <c r="Z335" s="7" t="str">
        <f ca="1">IF(A335="","",COUNTIFS(OCORRENCIAS!$D$2:$D$2000,A335,OCORRENCIAS!$E$2:$E$2000,"&gt;="&amp;(TODAY()-365)))</f>
        <v/>
      </c>
      <c r="AA335" s="7" t="str">
        <f t="shared" si="29"/>
        <v/>
      </c>
      <c r="AB335" s="7"/>
      <c r="AC335" s="12"/>
      <c r="AD335" s="7"/>
    </row>
    <row r="336" spans="1:30" x14ac:dyDescent="0.25">
      <c r="A336" s="7"/>
      <c r="B336" s="7"/>
      <c r="C336" s="7"/>
      <c r="D336" s="7"/>
      <c r="E336" s="7"/>
      <c r="F336" s="7"/>
      <c r="G336" s="7"/>
      <c r="H336" s="13"/>
      <c r="I336" s="7"/>
      <c r="J336" s="13"/>
      <c r="K336" s="13" t="str">
        <f t="shared" si="25"/>
        <v/>
      </c>
      <c r="L336" s="7"/>
      <c r="M336" s="13"/>
      <c r="N336" s="7"/>
      <c r="O336" s="13"/>
      <c r="P336" s="13"/>
      <c r="Q336" s="7"/>
      <c r="R336" s="7"/>
      <c r="S336" s="7"/>
      <c r="T336" s="7" t="str">
        <f t="shared" ca="1" si="26"/>
        <v/>
      </c>
      <c r="U336" s="7" t="str">
        <f t="shared" ca="1" si="27"/>
        <v/>
      </c>
      <c r="V336" s="7" t="str">
        <f t="shared" ca="1" si="28"/>
        <v/>
      </c>
      <c r="W336" s="7" t="str">
        <f>IF(A336="","",IF(COUNTIFS(CONSULTAS!$C$2:$C$2000,A336,CONSULTAS!$E$2:$E$2000,"GR",CONSULTAS!$S$2:$S$2000,"Sim")&gt;0,"Sim","Não"))</f>
        <v/>
      </c>
      <c r="X336" s="7" t="str">
        <f>IF(A336="","",IF(COUNTIFS(CONSULTAS!$C$2:$C$2000,A336,CONSULTAS!$E$2:$E$2000,"Seguradora",CONSULTAS!$S$2:$S$2000,"Sim")&gt;0,"Sim","Não"))</f>
        <v/>
      </c>
      <c r="Y336" s="7" t="str">
        <f ca="1">IF(A336="","",COUNTIFS(FOLLOWUP!$H$2:$H$2000,A336,FOLLOWUP!$AO$2:$AO$2000,"&gt;="&amp;(TODAY()-365)))</f>
        <v/>
      </c>
      <c r="Z336" s="7" t="str">
        <f ca="1">IF(A336="","",COUNTIFS(OCORRENCIAS!$D$2:$D$2000,A336,OCORRENCIAS!$E$2:$E$2000,"&gt;="&amp;(TODAY()-365)))</f>
        <v/>
      </c>
      <c r="AA336" s="7" t="str">
        <f t="shared" si="29"/>
        <v/>
      </c>
      <c r="AB336" s="7"/>
      <c r="AC336" s="12"/>
      <c r="AD336" s="7"/>
    </row>
    <row r="337" spans="1:30" x14ac:dyDescent="0.25">
      <c r="A337" s="7"/>
      <c r="B337" s="7"/>
      <c r="C337" s="7"/>
      <c r="D337" s="7"/>
      <c r="E337" s="7"/>
      <c r="F337" s="7"/>
      <c r="G337" s="7"/>
      <c r="H337" s="13"/>
      <c r="I337" s="7"/>
      <c r="J337" s="13"/>
      <c r="K337" s="13" t="str">
        <f t="shared" si="25"/>
        <v/>
      </c>
      <c r="L337" s="7"/>
      <c r="M337" s="13"/>
      <c r="N337" s="7"/>
      <c r="O337" s="13"/>
      <c r="P337" s="13"/>
      <c r="Q337" s="7"/>
      <c r="R337" s="7"/>
      <c r="S337" s="7"/>
      <c r="T337" s="7" t="str">
        <f t="shared" ca="1" si="26"/>
        <v/>
      </c>
      <c r="U337" s="7" t="str">
        <f t="shared" ca="1" si="27"/>
        <v/>
      </c>
      <c r="V337" s="7" t="str">
        <f t="shared" ca="1" si="28"/>
        <v/>
      </c>
      <c r="W337" s="7" t="str">
        <f>IF(A337="","",IF(COUNTIFS(CONSULTAS!$C$2:$C$2000,A337,CONSULTAS!$E$2:$E$2000,"GR",CONSULTAS!$S$2:$S$2000,"Sim")&gt;0,"Sim","Não"))</f>
        <v/>
      </c>
      <c r="X337" s="7" t="str">
        <f>IF(A337="","",IF(COUNTIFS(CONSULTAS!$C$2:$C$2000,A337,CONSULTAS!$E$2:$E$2000,"Seguradora",CONSULTAS!$S$2:$S$2000,"Sim")&gt;0,"Sim","Não"))</f>
        <v/>
      </c>
      <c r="Y337" s="7" t="str">
        <f ca="1">IF(A337="","",COUNTIFS(FOLLOWUP!$H$2:$H$2000,A337,FOLLOWUP!$AO$2:$AO$2000,"&gt;="&amp;(TODAY()-365)))</f>
        <v/>
      </c>
      <c r="Z337" s="7" t="str">
        <f ca="1">IF(A337="","",COUNTIFS(OCORRENCIAS!$D$2:$D$2000,A337,OCORRENCIAS!$E$2:$E$2000,"&gt;="&amp;(TODAY()-365)))</f>
        <v/>
      </c>
      <c r="AA337" s="7" t="str">
        <f t="shared" si="29"/>
        <v/>
      </c>
      <c r="AB337" s="7"/>
      <c r="AC337" s="12"/>
      <c r="AD337" s="7"/>
    </row>
    <row r="338" spans="1:30" x14ac:dyDescent="0.25">
      <c r="A338" s="7"/>
      <c r="B338" s="7"/>
      <c r="C338" s="7"/>
      <c r="D338" s="7"/>
      <c r="E338" s="7"/>
      <c r="F338" s="7"/>
      <c r="G338" s="7"/>
      <c r="H338" s="13"/>
      <c r="I338" s="7"/>
      <c r="J338" s="13"/>
      <c r="K338" s="13" t="str">
        <f t="shared" si="25"/>
        <v/>
      </c>
      <c r="L338" s="7"/>
      <c r="M338" s="13"/>
      <c r="N338" s="7"/>
      <c r="O338" s="13"/>
      <c r="P338" s="13"/>
      <c r="Q338" s="7"/>
      <c r="R338" s="7"/>
      <c r="S338" s="7"/>
      <c r="T338" s="7" t="str">
        <f t="shared" ca="1" si="26"/>
        <v/>
      </c>
      <c r="U338" s="7" t="str">
        <f t="shared" ca="1" si="27"/>
        <v/>
      </c>
      <c r="V338" s="7" t="str">
        <f t="shared" ca="1" si="28"/>
        <v/>
      </c>
      <c r="W338" s="7" t="str">
        <f>IF(A338="","",IF(COUNTIFS(CONSULTAS!$C$2:$C$2000,A338,CONSULTAS!$E$2:$E$2000,"GR",CONSULTAS!$S$2:$S$2000,"Sim")&gt;0,"Sim","Não"))</f>
        <v/>
      </c>
      <c r="X338" s="7" t="str">
        <f>IF(A338="","",IF(COUNTIFS(CONSULTAS!$C$2:$C$2000,A338,CONSULTAS!$E$2:$E$2000,"Seguradora",CONSULTAS!$S$2:$S$2000,"Sim")&gt;0,"Sim","Não"))</f>
        <v/>
      </c>
      <c r="Y338" s="7" t="str">
        <f ca="1">IF(A338="","",COUNTIFS(FOLLOWUP!$H$2:$H$2000,A338,FOLLOWUP!$AO$2:$AO$2000,"&gt;="&amp;(TODAY()-365)))</f>
        <v/>
      </c>
      <c r="Z338" s="7" t="str">
        <f ca="1">IF(A338="","",COUNTIFS(OCORRENCIAS!$D$2:$D$2000,A338,OCORRENCIAS!$E$2:$E$2000,"&gt;="&amp;(TODAY()-365)))</f>
        <v/>
      </c>
      <c r="AA338" s="7" t="str">
        <f t="shared" si="29"/>
        <v/>
      </c>
      <c r="AB338" s="7"/>
      <c r="AC338" s="12"/>
      <c r="AD338" s="7"/>
    </row>
    <row r="339" spans="1:30" x14ac:dyDescent="0.25">
      <c r="A339" s="7"/>
      <c r="B339" s="7"/>
      <c r="C339" s="7"/>
      <c r="D339" s="7"/>
      <c r="E339" s="7"/>
      <c r="F339" s="7"/>
      <c r="G339" s="7"/>
      <c r="H339" s="13"/>
      <c r="I339" s="7"/>
      <c r="J339" s="13"/>
      <c r="K339" s="13" t="str">
        <f t="shared" si="25"/>
        <v/>
      </c>
      <c r="L339" s="7"/>
      <c r="M339" s="13"/>
      <c r="N339" s="7"/>
      <c r="O339" s="13"/>
      <c r="P339" s="13"/>
      <c r="Q339" s="7"/>
      <c r="R339" s="7"/>
      <c r="S339" s="7"/>
      <c r="T339" s="7" t="str">
        <f t="shared" ca="1" si="26"/>
        <v/>
      </c>
      <c r="U339" s="7" t="str">
        <f t="shared" ca="1" si="27"/>
        <v/>
      </c>
      <c r="V339" s="7" t="str">
        <f t="shared" ca="1" si="28"/>
        <v/>
      </c>
      <c r="W339" s="7" t="str">
        <f>IF(A339="","",IF(COUNTIFS(CONSULTAS!$C$2:$C$2000,A339,CONSULTAS!$E$2:$E$2000,"GR",CONSULTAS!$S$2:$S$2000,"Sim")&gt;0,"Sim","Não"))</f>
        <v/>
      </c>
      <c r="X339" s="7" t="str">
        <f>IF(A339="","",IF(COUNTIFS(CONSULTAS!$C$2:$C$2000,A339,CONSULTAS!$E$2:$E$2000,"Seguradora",CONSULTAS!$S$2:$S$2000,"Sim")&gt;0,"Sim","Não"))</f>
        <v/>
      </c>
      <c r="Y339" s="7" t="str">
        <f ca="1">IF(A339="","",COUNTIFS(FOLLOWUP!$H$2:$H$2000,A339,FOLLOWUP!$AO$2:$AO$2000,"&gt;="&amp;(TODAY()-365)))</f>
        <v/>
      </c>
      <c r="Z339" s="7" t="str">
        <f ca="1">IF(A339="","",COUNTIFS(OCORRENCIAS!$D$2:$D$2000,A339,OCORRENCIAS!$E$2:$E$2000,"&gt;="&amp;(TODAY()-365)))</f>
        <v/>
      </c>
      <c r="AA339" s="7" t="str">
        <f t="shared" si="29"/>
        <v/>
      </c>
      <c r="AB339" s="7"/>
      <c r="AC339" s="12"/>
      <c r="AD339" s="7"/>
    </row>
    <row r="340" spans="1:30" x14ac:dyDescent="0.25">
      <c r="A340" s="7"/>
      <c r="B340" s="7"/>
      <c r="C340" s="7"/>
      <c r="D340" s="7"/>
      <c r="E340" s="7"/>
      <c r="F340" s="7"/>
      <c r="G340" s="7"/>
      <c r="H340" s="13"/>
      <c r="I340" s="7"/>
      <c r="J340" s="13"/>
      <c r="K340" s="13" t="str">
        <f t="shared" si="25"/>
        <v/>
      </c>
      <c r="L340" s="7"/>
      <c r="M340" s="13"/>
      <c r="N340" s="7"/>
      <c r="O340" s="13"/>
      <c r="P340" s="13"/>
      <c r="Q340" s="7"/>
      <c r="R340" s="7"/>
      <c r="S340" s="7"/>
      <c r="T340" s="7" t="str">
        <f t="shared" ca="1" si="26"/>
        <v/>
      </c>
      <c r="U340" s="7" t="str">
        <f t="shared" ca="1" si="27"/>
        <v/>
      </c>
      <c r="V340" s="7" t="str">
        <f t="shared" ca="1" si="28"/>
        <v/>
      </c>
      <c r="W340" s="7" t="str">
        <f>IF(A340="","",IF(COUNTIFS(CONSULTAS!$C$2:$C$2000,A340,CONSULTAS!$E$2:$E$2000,"GR",CONSULTAS!$S$2:$S$2000,"Sim")&gt;0,"Sim","Não"))</f>
        <v/>
      </c>
      <c r="X340" s="7" t="str">
        <f>IF(A340="","",IF(COUNTIFS(CONSULTAS!$C$2:$C$2000,A340,CONSULTAS!$E$2:$E$2000,"Seguradora",CONSULTAS!$S$2:$S$2000,"Sim")&gt;0,"Sim","Não"))</f>
        <v/>
      </c>
      <c r="Y340" s="7" t="str">
        <f ca="1">IF(A340="","",COUNTIFS(FOLLOWUP!$H$2:$H$2000,A340,FOLLOWUP!$AO$2:$AO$2000,"&gt;="&amp;(TODAY()-365)))</f>
        <v/>
      </c>
      <c r="Z340" s="7" t="str">
        <f ca="1">IF(A340="","",COUNTIFS(OCORRENCIAS!$D$2:$D$2000,A340,OCORRENCIAS!$E$2:$E$2000,"&gt;="&amp;(TODAY()-365)))</f>
        <v/>
      </c>
      <c r="AA340" s="7" t="str">
        <f t="shared" si="29"/>
        <v/>
      </c>
      <c r="AB340" s="7"/>
      <c r="AC340" s="12"/>
      <c r="AD340" s="7"/>
    </row>
    <row r="341" spans="1:30" x14ac:dyDescent="0.25">
      <c r="A341" s="7"/>
      <c r="B341" s="7"/>
      <c r="C341" s="7"/>
      <c r="D341" s="7"/>
      <c r="E341" s="7"/>
      <c r="F341" s="7"/>
      <c r="G341" s="7"/>
      <c r="H341" s="13"/>
      <c r="I341" s="7"/>
      <c r="J341" s="13"/>
      <c r="K341" s="13" t="str">
        <f t="shared" si="25"/>
        <v/>
      </c>
      <c r="L341" s="7"/>
      <c r="M341" s="13"/>
      <c r="N341" s="7"/>
      <c r="O341" s="13"/>
      <c r="P341" s="13"/>
      <c r="Q341" s="7"/>
      <c r="R341" s="7"/>
      <c r="S341" s="7"/>
      <c r="T341" s="7" t="str">
        <f t="shared" ca="1" si="26"/>
        <v/>
      </c>
      <c r="U341" s="7" t="str">
        <f t="shared" ca="1" si="27"/>
        <v/>
      </c>
      <c r="V341" s="7" t="str">
        <f t="shared" ca="1" si="28"/>
        <v/>
      </c>
      <c r="W341" s="7" t="str">
        <f>IF(A341="","",IF(COUNTIFS(CONSULTAS!$C$2:$C$2000,A341,CONSULTAS!$E$2:$E$2000,"GR",CONSULTAS!$S$2:$S$2000,"Sim")&gt;0,"Sim","Não"))</f>
        <v/>
      </c>
      <c r="X341" s="7" t="str">
        <f>IF(A341="","",IF(COUNTIFS(CONSULTAS!$C$2:$C$2000,A341,CONSULTAS!$E$2:$E$2000,"Seguradora",CONSULTAS!$S$2:$S$2000,"Sim")&gt;0,"Sim","Não"))</f>
        <v/>
      </c>
      <c r="Y341" s="7" t="str">
        <f ca="1">IF(A341="","",COUNTIFS(FOLLOWUP!$H$2:$H$2000,A341,FOLLOWUP!$AO$2:$AO$2000,"&gt;="&amp;(TODAY()-365)))</f>
        <v/>
      </c>
      <c r="Z341" s="7" t="str">
        <f ca="1">IF(A341="","",COUNTIFS(OCORRENCIAS!$D$2:$D$2000,A341,OCORRENCIAS!$E$2:$E$2000,"&gt;="&amp;(TODAY()-365)))</f>
        <v/>
      </c>
      <c r="AA341" s="7" t="str">
        <f t="shared" si="29"/>
        <v/>
      </c>
      <c r="AB341" s="7"/>
      <c r="AC341" s="12"/>
      <c r="AD341" s="7"/>
    </row>
    <row r="342" spans="1:30" x14ac:dyDescent="0.25">
      <c r="A342" s="7"/>
      <c r="B342" s="7"/>
      <c r="C342" s="7"/>
      <c r="D342" s="7"/>
      <c r="E342" s="7"/>
      <c r="F342" s="7"/>
      <c r="G342" s="7"/>
      <c r="H342" s="13"/>
      <c r="I342" s="7"/>
      <c r="J342" s="13"/>
      <c r="K342" s="13" t="str">
        <f t="shared" si="25"/>
        <v/>
      </c>
      <c r="L342" s="7"/>
      <c r="M342" s="13"/>
      <c r="N342" s="7"/>
      <c r="O342" s="13"/>
      <c r="P342" s="13"/>
      <c r="Q342" s="7"/>
      <c r="R342" s="7"/>
      <c r="S342" s="7"/>
      <c r="T342" s="7" t="str">
        <f t="shared" ca="1" si="26"/>
        <v/>
      </c>
      <c r="U342" s="7" t="str">
        <f t="shared" ca="1" si="27"/>
        <v/>
      </c>
      <c r="V342" s="7" t="str">
        <f t="shared" ca="1" si="28"/>
        <v/>
      </c>
      <c r="W342" s="7" t="str">
        <f>IF(A342="","",IF(COUNTIFS(CONSULTAS!$C$2:$C$2000,A342,CONSULTAS!$E$2:$E$2000,"GR",CONSULTAS!$S$2:$S$2000,"Sim")&gt;0,"Sim","Não"))</f>
        <v/>
      </c>
      <c r="X342" s="7" t="str">
        <f>IF(A342="","",IF(COUNTIFS(CONSULTAS!$C$2:$C$2000,A342,CONSULTAS!$E$2:$E$2000,"Seguradora",CONSULTAS!$S$2:$S$2000,"Sim")&gt;0,"Sim","Não"))</f>
        <v/>
      </c>
      <c r="Y342" s="7" t="str">
        <f ca="1">IF(A342="","",COUNTIFS(FOLLOWUP!$H$2:$H$2000,A342,FOLLOWUP!$AO$2:$AO$2000,"&gt;="&amp;(TODAY()-365)))</f>
        <v/>
      </c>
      <c r="Z342" s="7" t="str">
        <f ca="1">IF(A342="","",COUNTIFS(OCORRENCIAS!$D$2:$D$2000,A342,OCORRENCIAS!$E$2:$E$2000,"&gt;="&amp;(TODAY()-365)))</f>
        <v/>
      </c>
      <c r="AA342" s="7" t="str">
        <f t="shared" si="29"/>
        <v/>
      </c>
      <c r="AB342" s="7"/>
      <c r="AC342" s="12"/>
      <c r="AD342" s="7"/>
    </row>
    <row r="343" spans="1:30" x14ac:dyDescent="0.25">
      <c r="A343" s="7"/>
      <c r="B343" s="7"/>
      <c r="C343" s="7"/>
      <c r="D343" s="7"/>
      <c r="E343" s="7"/>
      <c r="F343" s="7"/>
      <c r="G343" s="7"/>
      <c r="H343" s="13"/>
      <c r="I343" s="7"/>
      <c r="J343" s="13"/>
      <c r="K343" s="13" t="str">
        <f t="shared" si="25"/>
        <v/>
      </c>
      <c r="L343" s="7"/>
      <c r="M343" s="13"/>
      <c r="N343" s="7"/>
      <c r="O343" s="13"/>
      <c r="P343" s="13"/>
      <c r="Q343" s="7"/>
      <c r="R343" s="7"/>
      <c r="S343" s="7"/>
      <c r="T343" s="7" t="str">
        <f t="shared" ca="1" si="26"/>
        <v/>
      </c>
      <c r="U343" s="7" t="str">
        <f t="shared" ca="1" si="27"/>
        <v/>
      </c>
      <c r="V343" s="7" t="str">
        <f t="shared" ca="1" si="28"/>
        <v/>
      </c>
      <c r="W343" s="7" t="str">
        <f>IF(A343="","",IF(COUNTIFS(CONSULTAS!$C$2:$C$2000,A343,CONSULTAS!$E$2:$E$2000,"GR",CONSULTAS!$S$2:$S$2000,"Sim")&gt;0,"Sim","Não"))</f>
        <v/>
      </c>
      <c r="X343" s="7" t="str">
        <f>IF(A343="","",IF(COUNTIFS(CONSULTAS!$C$2:$C$2000,A343,CONSULTAS!$E$2:$E$2000,"Seguradora",CONSULTAS!$S$2:$S$2000,"Sim")&gt;0,"Sim","Não"))</f>
        <v/>
      </c>
      <c r="Y343" s="7" t="str">
        <f ca="1">IF(A343="","",COUNTIFS(FOLLOWUP!$H$2:$H$2000,A343,FOLLOWUP!$AO$2:$AO$2000,"&gt;="&amp;(TODAY()-365)))</f>
        <v/>
      </c>
      <c r="Z343" s="7" t="str">
        <f ca="1">IF(A343="","",COUNTIFS(OCORRENCIAS!$D$2:$D$2000,A343,OCORRENCIAS!$E$2:$E$2000,"&gt;="&amp;(TODAY()-365)))</f>
        <v/>
      </c>
      <c r="AA343" s="7" t="str">
        <f t="shared" si="29"/>
        <v/>
      </c>
      <c r="AB343" s="7"/>
      <c r="AC343" s="12"/>
      <c r="AD343" s="7"/>
    </row>
    <row r="344" spans="1:30" x14ac:dyDescent="0.25">
      <c r="A344" s="7"/>
      <c r="B344" s="7"/>
      <c r="C344" s="7"/>
      <c r="D344" s="7"/>
      <c r="E344" s="7"/>
      <c r="F344" s="7"/>
      <c r="G344" s="7"/>
      <c r="H344" s="13"/>
      <c r="I344" s="7"/>
      <c r="J344" s="13"/>
      <c r="K344" s="13" t="str">
        <f t="shared" si="25"/>
        <v/>
      </c>
      <c r="L344" s="7"/>
      <c r="M344" s="13"/>
      <c r="N344" s="7"/>
      <c r="O344" s="13"/>
      <c r="P344" s="13"/>
      <c r="Q344" s="7"/>
      <c r="R344" s="7"/>
      <c r="S344" s="7"/>
      <c r="T344" s="7" t="str">
        <f t="shared" ca="1" si="26"/>
        <v/>
      </c>
      <c r="U344" s="7" t="str">
        <f t="shared" ca="1" si="27"/>
        <v/>
      </c>
      <c r="V344" s="7" t="str">
        <f t="shared" ca="1" si="28"/>
        <v/>
      </c>
      <c r="W344" s="7" t="str">
        <f>IF(A344="","",IF(COUNTIFS(CONSULTAS!$C$2:$C$2000,A344,CONSULTAS!$E$2:$E$2000,"GR",CONSULTAS!$S$2:$S$2000,"Sim")&gt;0,"Sim","Não"))</f>
        <v/>
      </c>
      <c r="X344" s="7" t="str">
        <f>IF(A344="","",IF(COUNTIFS(CONSULTAS!$C$2:$C$2000,A344,CONSULTAS!$E$2:$E$2000,"Seguradora",CONSULTAS!$S$2:$S$2000,"Sim")&gt;0,"Sim","Não"))</f>
        <v/>
      </c>
      <c r="Y344" s="7" t="str">
        <f ca="1">IF(A344="","",COUNTIFS(FOLLOWUP!$H$2:$H$2000,A344,FOLLOWUP!$AO$2:$AO$2000,"&gt;="&amp;(TODAY()-365)))</f>
        <v/>
      </c>
      <c r="Z344" s="7" t="str">
        <f ca="1">IF(A344="","",COUNTIFS(OCORRENCIAS!$D$2:$D$2000,A344,OCORRENCIAS!$E$2:$E$2000,"&gt;="&amp;(TODAY()-365)))</f>
        <v/>
      </c>
      <c r="AA344" s="7" t="str">
        <f t="shared" si="29"/>
        <v/>
      </c>
      <c r="AB344" s="7"/>
      <c r="AC344" s="12"/>
      <c r="AD344" s="7"/>
    </row>
    <row r="345" spans="1:30" x14ac:dyDescent="0.25">
      <c r="A345" s="7"/>
      <c r="B345" s="7"/>
      <c r="C345" s="7"/>
      <c r="D345" s="7"/>
      <c r="E345" s="7"/>
      <c r="F345" s="7"/>
      <c r="G345" s="7"/>
      <c r="H345" s="13"/>
      <c r="I345" s="7"/>
      <c r="J345" s="13"/>
      <c r="K345" s="13" t="str">
        <f t="shared" si="25"/>
        <v/>
      </c>
      <c r="L345" s="7"/>
      <c r="M345" s="13"/>
      <c r="N345" s="7"/>
      <c r="O345" s="13"/>
      <c r="P345" s="13"/>
      <c r="Q345" s="7"/>
      <c r="R345" s="7"/>
      <c r="S345" s="7"/>
      <c r="T345" s="7" t="str">
        <f t="shared" ca="1" si="26"/>
        <v/>
      </c>
      <c r="U345" s="7" t="str">
        <f t="shared" ca="1" si="27"/>
        <v/>
      </c>
      <c r="V345" s="7" t="str">
        <f t="shared" ca="1" si="28"/>
        <v/>
      </c>
      <c r="W345" s="7" t="str">
        <f>IF(A345="","",IF(COUNTIFS(CONSULTAS!$C$2:$C$2000,A345,CONSULTAS!$E$2:$E$2000,"GR",CONSULTAS!$S$2:$S$2000,"Sim")&gt;0,"Sim","Não"))</f>
        <v/>
      </c>
      <c r="X345" s="7" t="str">
        <f>IF(A345="","",IF(COUNTIFS(CONSULTAS!$C$2:$C$2000,A345,CONSULTAS!$E$2:$E$2000,"Seguradora",CONSULTAS!$S$2:$S$2000,"Sim")&gt;0,"Sim","Não"))</f>
        <v/>
      </c>
      <c r="Y345" s="7" t="str">
        <f ca="1">IF(A345="","",COUNTIFS(FOLLOWUP!$H$2:$H$2000,A345,FOLLOWUP!$AO$2:$AO$2000,"&gt;="&amp;(TODAY()-365)))</f>
        <v/>
      </c>
      <c r="Z345" s="7" t="str">
        <f ca="1">IF(A345="","",COUNTIFS(OCORRENCIAS!$D$2:$D$2000,A345,OCORRENCIAS!$E$2:$E$2000,"&gt;="&amp;(TODAY()-365)))</f>
        <v/>
      </c>
      <c r="AA345" s="7" t="str">
        <f t="shared" si="29"/>
        <v/>
      </c>
      <c r="AB345" s="7"/>
      <c r="AC345" s="12"/>
      <c r="AD345" s="7"/>
    </row>
    <row r="346" spans="1:30" x14ac:dyDescent="0.25">
      <c r="A346" s="7"/>
      <c r="B346" s="7"/>
      <c r="C346" s="7"/>
      <c r="D346" s="7"/>
      <c r="E346" s="7"/>
      <c r="F346" s="7"/>
      <c r="G346" s="7"/>
      <c r="H346" s="13"/>
      <c r="I346" s="7"/>
      <c r="J346" s="13"/>
      <c r="K346" s="13" t="str">
        <f t="shared" si="25"/>
        <v/>
      </c>
      <c r="L346" s="7"/>
      <c r="M346" s="13"/>
      <c r="N346" s="7"/>
      <c r="O346" s="13"/>
      <c r="P346" s="13"/>
      <c r="Q346" s="7"/>
      <c r="R346" s="7"/>
      <c r="S346" s="7"/>
      <c r="T346" s="7" t="str">
        <f t="shared" ca="1" si="26"/>
        <v/>
      </c>
      <c r="U346" s="7" t="str">
        <f t="shared" ca="1" si="27"/>
        <v/>
      </c>
      <c r="V346" s="7" t="str">
        <f t="shared" ca="1" si="28"/>
        <v/>
      </c>
      <c r="W346" s="7" t="str">
        <f>IF(A346="","",IF(COUNTIFS(CONSULTAS!$C$2:$C$2000,A346,CONSULTAS!$E$2:$E$2000,"GR",CONSULTAS!$S$2:$S$2000,"Sim")&gt;0,"Sim","Não"))</f>
        <v/>
      </c>
      <c r="X346" s="7" t="str">
        <f>IF(A346="","",IF(COUNTIFS(CONSULTAS!$C$2:$C$2000,A346,CONSULTAS!$E$2:$E$2000,"Seguradora",CONSULTAS!$S$2:$S$2000,"Sim")&gt;0,"Sim","Não"))</f>
        <v/>
      </c>
      <c r="Y346" s="7" t="str">
        <f ca="1">IF(A346="","",COUNTIFS(FOLLOWUP!$H$2:$H$2000,A346,FOLLOWUP!$AO$2:$AO$2000,"&gt;="&amp;(TODAY()-365)))</f>
        <v/>
      </c>
      <c r="Z346" s="7" t="str">
        <f ca="1">IF(A346="","",COUNTIFS(OCORRENCIAS!$D$2:$D$2000,A346,OCORRENCIAS!$E$2:$E$2000,"&gt;="&amp;(TODAY()-365)))</f>
        <v/>
      </c>
      <c r="AA346" s="7" t="str">
        <f t="shared" si="29"/>
        <v/>
      </c>
      <c r="AB346" s="7"/>
      <c r="AC346" s="12"/>
      <c r="AD346" s="7"/>
    </row>
    <row r="347" spans="1:30" x14ac:dyDescent="0.25">
      <c r="A347" s="7"/>
      <c r="B347" s="7"/>
      <c r="C347" s="7"/>
      <c r="D347" s="7"/>
      <c r="E347" s="7"/>
      <c r="F347" s="7"/>
      <c r="G347" s="7"/>
      <c r="H347" s="13"/>
      <c r="I347" s="7"/>
      <c r="J347" s="13"/>
      <c r="K347" s="13" t="str">
        <f t="shared" si="25"/>
        <v/>
      </c>
      <c r="L347" s="7"/>
      <c r="M347" s="13"/>
      <c r="N347" s="7"/>
      <c r="O347" s="13"/>
      <c r="P347" s="13"/>
      <c r="Q347" s="7"/>
      <c r="R347" s="7"/>
      <c r="S347" s="7"/>
      <c r="T347" s="7" t="str">
        <f t="shared" ca="1" si="26"/>
        <v/>
      </c>
      <c r="U347" s="7" t="str">
        <f t="shared" ca="1" si="27"/>
        <v/>
      </c>
      <c r="V347" s="7" t="str">
        <f t="shared" ca="1" si="28"/>
        <v/>
      </c>
      <c r="W347" s="7" t="str">
        <f>IF(A347="","",IF(COUNTIFS(CONSULTAS!$C$2:$C$2000,A347,CONSULTAS!$E$2:$E$2000,"GR",CONSULTAS!$S$2:$S$2000,"Sim")&gt;0,"Sim","Não"))</f>
        <v/>
      </c>
      <c r="X347" s="7" t="str">
        <f>IF(A347="","",IF(COUNTIFS(CONSULTAS!$C$2:$C$2000,A347,CONSULTAS!$E$2:$E$2000,"Seguradora",CONSULTAS!$S$2:$S$2000,"Sim")&gt;0,"Sim","Não"))</f>
        <v/>
      </c>
      <c r="Y347" s="7" t="str">
        <f ca="1">IF(A347="","",COUNTIFS(FOLLOWUP!$H$2:$H$2000,A347,FOLLOWUP!$AO$2:$AO$2000,"&gt;="&amp;(TODAY()-365)))</f>
        <v/>
      </c>
      <c r="Z347" s="7" t="str">
        <f ca="1">IF(A347="","",COUNTIFS(OCORRENCIAS!$D$2:$D$2000,A347,OCORRENCIAS!$E$2:$E$2000,"&gt;="&amp;(TODAY()-365)))</f>
        <v/>
      </c>
      <c r="AA347" s="7" t="str">
        <f t="shared" si="29"/>
        <v/>
      </c>
      <c r="AB347" s="7"/>
      <c r="AC347" s="12"/>
      <c r="AD347" s="7"/>
    </row>
    <row r="348" spans="1:30" x14ac:dyDescent="0.25">
      <c r="A348" s="7"/>
      <c r="B348" s="7"/>
      <c r="C348" s="7"/>
      <c r="D348" s="7"/>
      <c r="E348" s="7"/>
      <c r="F348" s="7"/>
      <c r="G348" s="7"/>
      <c r="H348" s="13"/>
      <c r="I348" s="7"/>
      <c r="J348" s="13"/>
      <c r="K348" s="13" t="str">
        <f t="shared" si="25"/>
        <v/>
      </c>
      <c r="L348" s="7"/>
      <c r="M348" s="13"/>
      <c r="N348" s="7"/>
      <c r="O348" s="13"/>
      <c r="P348" s="13"/>
      <c r="Q348" s="7"/>
      <c r="R348" s="7"/>
      <c r="S348" s="7"/>
      <c r="T348" s="7" t="str">
        <f t="shared" ca="1" si="26"/>
        <v/>
      </c>
      <c r="U348" s="7" t="str">
        <f t="shared" ca="1" si="27"/>
        <v/>
      </c>
      <c r="V348" s="7" t="str">
        <f t="shared" ca="1" si="28"/>
        <v/>
      </c>
      <c r="W348" s="7" t="str">
        <f>IF(A348="","",IF(COUNTIFS(CONSULTAS!$C$2:$C$2000,A348,CONSULTAS!$E$2:$E$2000,"GR",CONSULTAS!$S$2:$S$2000,"Sim")&gt;0,"Sim","Não"))</f>
        <v/>
      </c>
      <c r="X348" s="7" t="str">
        <f>IF(A348="","",IF(COUNTIFS(CONSULTAS!$C$2:$C$2000,A348,CONSULTAS!$E$2:$E$2000,"Seguradora",CONSULTAS!$S$2:$S$2000,"Sim")&gt;0,"Sim","Não"))</f>
        <v/>
      </c>
      <c r="Y348" s="7" t="str">
        <f ca="1">IF(A348="","",COUNTIFS(FOLLOWUP!$H$2:$H$2000,A348,FOLLOWUP!$AO$2:$AO$2000,"&gt;="&amp;(TODAY()-365)))</f>
        <v/>
      </c>
      <c r="Z348" s="7" t="str">
        <f ca="1">IF(A348="","",COUNTIFS(OCORRENCIAS!$D$2:$D$2000,A348,OCORRENCIAS!$E$2:$E$2000,"&gt;="&amp;(TODAY()-365)))</f>
        <v/>
      </c>
      <c r="AA348" s="7" t="str">
        <f t="shared" si="29"/>
        <v/>
      </c>
      <c r="AB348" s="7"/>
      <c r="AC348" s="12"/>
      <c r="AD348" s="7"/>
    </row>
    <row r="349" spans="1:30" x14ac:dyDescent="0.25">
      <c r="A349" s="7"/>
      <c r="B349" s="7"/>
      <c r="C349" s="7"/>
      <c r="D349" s="7"/>
      <c r="E349" s="7"/>
      <c r="F349" s="7"/>
      <c r="G349" s="7"/>
      <c r="H349" s="13"/>
      <c r="I349" s="7"/>
      <c r="J349" s="13"/>
      <c r="K349" s="13" t="str">
        <f t="shared" si="25"/>
        <v/>
      </c>
      <c r="L349" s="7"/>
      <c r="M349" s="13"/>
      <c r="N349" s="7"/>
      <c r="O349" s="13"/>
      <c r="P349" s="13"/>
      <c r="Q349" s="7"/>
      <c r="R349" s="7"/>
      <c r="S349" s="7"/>
      <c r="T349" s="7" t="str">
        <f t="shared" ca="1" si="26"/>
        <v/>
      </c>
      <c r="U349" s="7" t="str">
        <f t="shared" ca="1" si="27"/>
        <v/>
      </c>
      <c r="V349" s="7" t="str">
        <f t="shared" ca="1" si="28"/>
        <v/>
      </c>
      <c r="W349" s="7" t="str">
        <f>IF(A349="","",IF(COUNTIFS(CONSULTAS!$C$2:$C$2000,A349,CONSULTAS!$E$2:$E$2000,"GR",CONSULTAS!$S$2:$S$2000,"Sim")&gt;0,"Sim","Não"))</f>
        <v/>
      </c>
      <c r="X349" s="7" t="str">
        <f>IF(A349="","",IF(COUNTIFS(CONSULTAS!$C$2:$C$2000,A349,CONSULTAS!$E$2:$E$2000,"Seguradora",CONSULTAS!$S$2:$S$2000,"Sim")&gt;0,"Sim","Não"))</f>
        <v/>
      </c>
      <c r="Y349" s="7" t="str">
        <f ca="1">IF(A349="","",COUNTIFS(FOLLOWUP!$H$2:$H$2000,A349,FOLLOWUP!$AO$2:$AO$2000,"&gt;="&amp;(TODAY()-365)))</f>
        <v/>
      </c>
      <c r="Z349" s="7" t="str">
        <f ca="1">IF(A349="","",COUNTIFS(OCORRENCIAS!$D$2:$D$2000,A349,OCORRENCIAS!$E$2:$E$2000,"&gt;="&amp;(TODAY()-365)))</f>
        <v/>
      </c>
      <c r="AA349" s="7" t="str">
        <f t="shared" si="29"/>
        <v/>
      </c>
      <c r="AB349" s="7"/>
      <c r="AC349" s="12"/>
      <c r="AD349" s="7"/>
    </row>
    <row r="350" spans="1:30" x14ac:dyDescent="0.25">
      <c r="A350" s="7"/>
      <c r="B350" s="7"/>
      <c r="C350" s="7"/>
      <c r="D350" s="7"/>
      <c r="E350" s="7"/>
      <c r="F350" s="7"/>
      <c r="G350" s="7"/>
      <c r="H350" s="13"/>
      <c r="I350" s="7"/>
      <c r="J350" s="13"/>
      <c r="K350" s="13" t="str">
        <f t="shared" si="25"/>
        <v/>
      </c>
      <c r="L350" s="7"/>
      <c r="M350" s="13"/>
      <c r="N350" s="7"/>
      <c r="O350" s="13"/>
      <c r="P350" s="13"/>
      <c r="Q350" s="7"/>
      <c r="R350" s="7"/>
      <c r="S350" s="7"/>
      <c r="T350" s="7" t="str">
        <f t="shared" ca="1" si="26"/>
        <v/>
      </c>
      <c r="U350" s="7" t="str">
        <f t="shared" ca="1" si="27"/>
        <v/>
      </c>
      <c r="V350" s="7" t="str">
        <f t="shared" ca="1" si="28"/>
        <v/>
      </c>
      <c r="W350" s="7" t="str">
        <f>IF(A350="","",IF(COUNTIFS(CONSULTAS!$C$2:$C$2000,A350,CONSULTAS!$E$2:$E$2000,"GR",CONSULTAS!$S$2:$S$2000,"Sim")&gt;0,"Sim","Não"))</f>
        <v/>
      </c>
      <c r="X350" s="7" t="str">
        <f>IF(A350="","",IF(COUNTIFS(CONSULTAS!$C$2:$C$2000,A350,CONSULTAS!$E$2:$E$2000,"Seguradora",CONSULTAS!$S$2:$S$2000,"Sim")&gt;0,"Sim","Não"))</f>
        <v/>
      </c>
      <c r="Y350" s="7" t="str">
        <f ca="1">IF(A350="","",COUNTIFS(FOLLOWUP!$H$2:$H$2000,A350,FOLLOWUP!$AO$2:$AO$2000,"&gt;="&amp;(TODAY()-365)))</f>
        <v/>
      </c>
      <c r="Z350" s="7" t="str">
        <f ca="1">IF(A350="","",COUNTIFS(OCORRENCIAS!$D$2:$D$2000,A350,OCORRENCIAS!$E$2:$E$2000,"&gt;="&amp;(TODAY()-365)))</f>
        <v/>
      </c>
      <c r="AA350" s="7" t="str">
        <f t="shared" si="29"/>
        <v/>
      </c>
      <c r="AB350" s="7"/>
      <c r="AC350" s="12"/>
      <c r="AD350" s="7"/>
    </row>
    <row r="351" spans="1:30" x14ac:dyDescent="0.25">
      <c r="A351" s="7"/>
      <c r="B351" s="7"/>
      <c r="C351" s="7"/>
      <c r="D351" s="7"/>
      <c r="E351" s="7"/>
      <c r="F351" s="7"/>
      <c r="G351" s="7"/>
      <c r="H351" s="13"/>
      <c r="I351" s="7"/>
      <c r="J351" s="13"/>
      <c r="K351" s="13" t="str">
        <f t="shared" si="25"/>
        <v/>
      </c>
      <c r="L351" s="7"/>
      <c r="M351" s="13"/>
      <c r="N351" s="7"/>
      <c r="O351" s="13"/>
      <c r="P351" s="13"/>
      <c r="Q351" s="7"/>
      <c r="R351" s="7"/>
      <c r="S351" s="7"/>
      <c r="T351" s="7" t="str">
        <f t="shared" ca="1" si="26"/>
        <v/>
      </c>
      <c r="U351" s="7" t="str">
        <f t="shared" ca="1" si="27"/>
        <v/>
      </c>
      <c r="V351" s="7" t="str">
        <f t="shared" ca="1" si="28"/>
        <v/>
      </c>
      <c r="W351" s="7" t="str">
        <f>IF(A351="","",IF(COUNTIFS(CONSULTAS!$C$2:$C$2000,A351,CONSULTAS!$E$2:$E$2000,"GR",CONSULTAS!$S$2:$S$2000,"Sim")&gt;0,"Sim","Não"))</f>
        <v/>
      </c>
      <c r="X351" s="7" t="str">
        <f>IF(A351="","",IF(COUNTIFS(CONSULTAS!$C$2:$C$2000,A351,CONSULTAS!$E$2:$E$2000,"Seguradora",CONSULTAS!$S$2:$S$2000,"Sim")&gt;0,"Sim","Não"))</f>
        <v/>
      </c>
      <c r="Y351" s="7" t="str">
        <f ca="1">IF(A351="","",COUNTIFS(FOLLOWUP!$H$2:$H$2000,A351,FOLLOWUP!$AO$2:$AO$2000,"&gt;="&amp;(TODAY()-365)))</f>
        <v/>
      </c>
      <c r="Z351" s="7" t="str">
        <f ca="1">IF(A351="","",COUNTIFS(OCORRENCIAS!$D$2:$D$2000,A351,OCORRENCIAS!$E$2:$E$2000,"&gt;="&amp;(TODAY()-365)))</f>
        <v/>
      </c>
      <c r="AA351" s="7" t="str">
        <f t="shared" si="29"/>
        <v/>
      </c>
      <c r="AB351" s="7"/>
      <c r="AC351" s="12"/>
      <c r="AD351" s="7"/>
    </row>
    <row r="352" spans="1:30" x14ac:dyDescent="0.25">
      <c r="A352" s="7"/>
      <c r="B352" s="7"/>
      <c r="C352" s="7"/>
      <c r="D352" s="7"/>
      <c r="E352" s="7"/>
      <c r="F352" s="7"/>
      <c r="G352" s="7"/>
      <c r="H352" s="13"/>
      <c r="I352" s="7"/>
      <c r="J352" s="13"/>
      <c r="K352" s="13" t="str">
        <f t="shared" si="25"/>
        <v/>
      </c>
      <c r="L352" s="7"/>
      <c r="M352" s="13"/>
      <c r="N352" s="7"/>
      <c r="O352" s="13"/>
      <c r="P352" s="13"/>
      <c r="Q352" s="7"/>
      <c r="R352" s="7"/>
      <c r="S352" s="7"/>
      <c r="T352" s="7" t="str">
        <f t="shared" ca="1" si="26"/>
        <v/>
      </c>
      <c r="U352" s="7" t="str">
        <f t="shared" ca="1" si="27"/>
        <v/>
      </c>
      <c r="V352" s="7" t="str">
        <f t="shared" ca="1" si="28"/>
        <v/>
      </c>
      <c r="W352" s="7" t="str">
        <f>IF(A352="","",IF(COUNTIFS(CONSULTAS!$C$2:$C$2000,A352,CONSULTAS!$E$2:$E$2000,"GR",CONSULTAS!$S$2:$S$2000,"Sim")&gt;0,"Sim","Não"))</f>
        <v/>
      </c>
      <c r="X352" s="7" t="str">
        <f>IF(A352="","",IF(COUNTIFS(CONSULTAS!$C$2:$C$2000,A352,CONSULTAS!$E$2:$E$2000,"Seguradora",CONSULTAS!$S$2:$S$2000,"Sim")&gt;0,"Sim","Não"))</f>
        <v/>
      </c>
      <c r="Y352" s="7" t="str">
        <f ca="1">IF(A352="","",COUNTIFS(FOLLOWUP!$H$2:$H$2000,A352,FOLLOWUP!$AO$2:$AO$2000,"&gt;="&amp;(TODAY()-365)))</f>
        <v/>
      </c>
      <c r="Z352" s="7" t="str">
        <f ca="1">IF(A352="","",COUNTIFS(OCORRENCIAS!$D$2:$D$2000,A352,OCORRENCIAS!$E$2:$E$2000,"&gt;="&amp;(TODAY()-365)))</f>
        <v/>
      </c>
      <c r="AA352" s="7" t="str">
        <f t="shared" si="29"/>
        <v/>
      </c>
      <c r="AB352" s="7"/>
      <c r="AC352" s="12"/>
      <c r="AD352" s="7"/>
    </row>
    <row r="353" spans="1:30" x14ac:dyDescent="0.25">
      <c r="A353" s="7"/>
      <c r="B353" s="7"/>
      <c r="C353" s="7"/>
      <c r="D353" s="7"/>
      <c r="E353" s="7"/>
      <c r="F353" s="7"/>
      <c r="G353" s="7"/>
      <c r="H353" s="13"/>
      <c r="I353" s="7"/>
      <c r="J353" s="13"/>
      <c r="K353" s="13" t="str">
        <f t="shared" si="25"/>
        <v/>
      </c>
      <c r="L353" s="7"/>
      <c r="M353" s="13"/>
      <c r="N353" s="7"/>
      <c r="O353" s="13"/>
      <c r="P353" s="13"/>
      <c r="Q353" s="7"/>
      <c r="R353" s="7"/>
      <c r="S353" s="7"/>
      <c r="T353" s="7" t="str">
        <f t="shared" ca="1" si="26"/>
        <v/>
      </c>
      <c r="U353" s="7" t="str">
        <f t="shared" ca="1" si="27"/>
        <v/>
      </c>
      <c r="V353" s="7" t="str">
        <f t="shared" ca="1" si="28"/>
        <v/>
      </c>
      <c r="W353" s="7" t="str">
        <f>IF(A353="","",IF(COUNTIFS(CONSULTAS!$C$2:$C$2000,A353,CONSULTAS!$E$2:$E$2000,"GR",CONSULTAS!$S$2:$S$2000,"Sim")&gt;0,"Sim","Não"))</f>
        <v/>
      </c>
      <c r="X353" s="7" t="str">
        <f>IF(A353="","",IF(COUNTIFS(CONSULTAS!$C$2:$C$2000,A353,CONSULTAS!$E$2:$E$2000,"Seguradora",CONSULTAS!$S$2:$S$2000,"Sim")&gt;0,"Sim","Não"))</f>
        <v/>
      </c>
      <c r="Y353" s="7" t="str">
        <f ca="1">IF(A353="","",COUNTIFS(FOLLOWUP!$H$2:$H$2000,A353,FOLLOWUP!$AO$2:$AO$2000,"&gt;="&amp;(TODAY()-365)))</f>
        <v/>
      </c>
      <c r="Z353" s="7" t="str">
        <f ca="1">IF(A353="","",COUNTIFS(OCORRENCIAS!$D$2:$D$2000,A353,OCORRENCIAS!$E$2:$E$2000,"&gt;="&amp;(TODAY()-365)))</f>
        <v/>
      </c>
      <c r="AA353" s="7" t="str">
        <f t="shared" si="29"/>
        <v/>
      </c>
      <c r="AB353" s="7"/>
      <c r="AC353" s="12"/>
      <c r="AD353" s="7"/>
    </row>
    <row r="354" spans="1:30" x14ac:dyDescent="0.25">
      <c r="A354" s="7"/>
      <c r="B354" s="7"/>
      <c r="C354" s="7"/>
      <c r="D354" s="7"/>
      <c r="E354" s="7"/>
      <c r="F354" s="7"/>
      <c r="G354" s="7"/>
      <c r="H354" s="13"/>
      <c r="I354" s="7"/>
      <c r="J354" s="13"/>
      <c r="K354" s="13" t="str">
        <f t="shared" si="25"/>
        <v/>
      </c>
      <c r="L354" s="7"/>
      <c r="M354" s="13"/>
      <c r="N354" s="7"/>
      <c r="O354" s="13"/>
      <c r="P354" s="13"/>
      <c r="Q354" s="7"/>
      <c r="R354" s="7"/>
      <c r="S354" s="7"/>
      <c r="T354" s="7" t="str">
        <f t="shared" ca="1" si="26"/>
        <v/>
      </c>
      <c r="U354" s="7" t="str">
        <f t="shared" ca="1" si="27"/>
        <v/>
      </c>
      <c r="V354" s="7" t="str">
        <f t="shared" ca="1" si="28"/>
        <v/>
      </c>
      <c r="W354" s="7" t="str">
        <f>IF(A354="","",IF(COUNTIFS(CONSULTAS!$C$2:$C$2000,A354,CONSULTAS!$E$2:$E$2000,"GR",CONSULTAS!$S$2:$S$2000,"Sim")&gt;0,"Sim","Não"))</f>
        <v/>
      </c>
      <c r="X354" s="7" t="str">
        <f>IF(A354="","",IF(COUNTIFS(CONSULTAS!$C$2:$C$2000,A354,CONSULTAS!$E$2:$E$2000,"Seguradora",CONSULTAS!$S$2:$S$2000,"Sim")&gt;0,"Sim","Não"))</f>
        <v/>
      </c>
      <c r="Y354" s="7" t="str">
        <f ca="1">IF(A354="","",COUNTIFS(FOLLOWUP!$H$2:$H$2000,A354,FOLLOWUP!$AO$2:$AO$2000,"&gt;="&amp;(TODAY()-365)))</f>
        <v/>
      </c>
      <c r="Z354" s="7" t="str">
        <f ca="1">IF(A354="","",COUNTIFS(OCORRENCIAS!$D$2:$D$2000,A354,OCORRENCIAS!$E$2:$E$2000,"&gt;="&amp;(TODAY()-365)))</f>
        <v/>
      </c>
      <c r="AA354" s="7" t="str">
        <f t="shared" si="29"/>
        <v/>
      </c>
      <c r="AB354" s="7"/>
      <c r="AC354" s="12"/>
      <c r="AD354" s="7"/>
    </row>
    <row r="355" spans="1:30" x14ac:dyDescent="0.25">
      <c r="A355" s="7"/>
      <c r="B355" s="7"/>
      <c r="C355" s="7"/>
      <c r="D355" s="7"/>
      <c r="E355" s="7"/>
      <c r="F355" s="7"/>
      <c r="G355" s="7"/>
      <c r="H355" s="13"/>
      <c r="I355" s="7"/>
      <c r="J355" s="13"/>
      <c r="K355" s="13" t="str">
        <f t="shared" si="25"/>
        <v/>
      </c>
      <c r="L355" s="7"/>
      <c r="M355" s="13"/>
      <c r="N355" s="7"/>
      <c r="O355" s="13"/>
      <c r="P355" s="13"/>
      <c r="Q355" s="7"/>
      <c r="R355" s="7"/>
      <c r="S355" s="7"/>
      <c r="T355" s="7" t="str">
        <f t="shared" ca="1" si="26"/>
        <v/>
      </c>
      <c r="U355" s="7" t="str">
        <f t="shared" ca="1" si="27"/>
        <v/>
      </c>
      <c r="V355" s="7" t="str">
        <f t="shared" ca="1" si="28"/>
        <v/>
      </c>
      <c r="W355" s="7" t="str">
        <f>IF(A355="","",IF(COUNTIFS(CONSULTAS!$C$2:$C$2000,A355,CONSULTAS!$E$2:$E$2000,"GR",CONSULTAS!$S$2:$S$2000,"Sim")&gt;0,"Sim","Não"))</f>
        <v/>
      </c>
      <c r="X355" s="7" t="str">
        <f>IF(A355="","",IF(COUNTIFS(CONSULTAS!$C$2:$C$2000,A355,CONSULTAS!$E$2:$E$2000,"Seguradora",CONSULTAS!$S$2:$S$2000,"Sim")&gt;0,"Sim","Não"))</f>
        <v/>
      </c>
      <c r="Y355" s="7" t="str">
        <f ca="1">IF(A355="","",COUNTIFS(FOLLOWUP!$H$2:$H$2000,A355,FOLLOWUP!$AO$2:$AO$2000,"&gt;="&amp;(TODAY()-365)))</f>
        <v/>
      </c>
      <c r="Z355" s="7" t="str">
        <f ca="1">IF(A355="","",COUNTIFS(OCORRENCIAS!$D$2:$D$2000,A355,OCORRENCIAS!$E$2:$E$2000,"&gt;="&amp;(TODAY()-365)))</f>
        <v/>
      </c>
      <c r="AA355" s="7" t="str">
        <f t="shared" si="29"/>
        <v/>
      </c>
      <c r="AB355" s="7"/>
      <c r="AC355" s="12"/>
      <c r="AD355" s="7"/>
    </row>
    <row r="356" spans="1:30" x14ac:dyDescent="0.25">
      <c r="A356" s="7"/>
      <c r="B356" s="7"/>
      <c r="C356" s="7"/>
      <c r="D356" s="7"/>
      <c r="E356" s="7"/>
      <c r="F356" s="7"/>
      <c r="G356" s="7"/>
      <c r="H356" s="13"/>
      <c r="I356" s="7"/>
      <c r="J356" s="13"/>
      <c r="K356" s="13" t="str">
        <f t="shared" si="25"/>
        <v/>
      </c>
      <c r="L356" s="7"/>
      <c r="M356" s="13"/>
      <c r="N356" s="7"/>
      <c r="O356" s="13"/>
      <c r="P356" s="13"/>
      <c r="Q356" s="7"/>
      <c r="R356" s="7"/>
      <c r="S356" s="7"/>
      <c r="T356" s="7" t="str">
        <f t="shared" ca="1" si="26"/>
        <v/>
      </c>
      <c r="U356" s="7" t="str">
        <f t="shared" ca="1" si="27"/>
        <v/>
      </c>
      <c r="V356" s="7" t="str">
        <f t="shared" ca="1" si="28"/>
        <v/>
      </c>
      <c r="W356" s="7" t="str">
        <f>IF(A356="","",IF(COUNTIFS(CONSULTAS!$C$2:$C$2000,A356,CONSULTAS!$E$2:$E$2000,"GR",CONSULTAS!$S$2:$S$2000,"Sim")&gt;0,"Sim","Não"))</f>
        <v/>
      </c>
      <c r="X356" s="7" t="str">
        <f>IF(A356="","",IF(COUNTIFS(CONSULTAS!$C$2:$C$2000,A356,CONSULTAS!$E$2:$E$2000,"Seguradora",CONSULTAS!$S$2:$S$2000,"Sim")&gt;0,"Sim","Não"))</f>
        <v/>
      </c>
      <c r="Y356" s="7" t="str">
        <f ca="1">IF(A356="","",COUNTIFS(FOLLOWUP!$H$2:$H$2000,A356,FOLLOWUP!$AO$2:$AO$2000,"&gt;="&amp;(TODAY()-365)))</f>
        <v/>
      </c>
      <c r="Z356" s="7" t="str">
        <f ca="1">IF(A356="","",COUNTIFS(OCORRENCIAS!$D$2:$D$2000,A356,OCORRENCIAS!$E$2:$E$2000,"&gt;="&amp;(TODAY()-365)))</f>
        <v/>
      </c>
      <c r="AA356" s="7" t="str">
        <f t="shared" si="29"/>
        <v/>
      </c>
      <c r="AB356" s="7"/>
      <c r="AC356" s="12"/>
      <c r="AD356" s="7"/>
    </row>
    <row r="357" spans="1:30" x14ac:dyDescent="0.25">
      <c r="A357" s="7"/>
      <c r="B357" s="7"/>
      <c r="C357" s="7"/>
      <c r="D357" s="7"/>
      <c r="E357" s="7"/>
      <c r="F357" s="7"/>
      <c r="G357" s="7"/>
      <c r="H357" s="13"/>
      <c r="I357" s="7"/>
      <c r="J357" s="13"/>
      <c r="K357" s="13" t="str">
        <f t="shared" si="25"/>
        <v/>
      </c>
      <c r="L357" s="7"/>
      <c r="M357" s="13"/>
      <c r="N357" s="7"/>
      <c r="O357" s="13"/>
      <c r="P357" s="13"/>
      <c r="Q357" s="7"/>
      <c r="R357" s="7"/>
      <c r="S357" s="7"/>
      <c r="T357" s="7" t="str">
        <f t="shared" ca="1" si="26"/>
        <v/>
      </c>
      <c r="U357" s="7" t="str">
        <f t="shared" ca="1" si="27"/>
        <v/>
      </c>
      <c r="V357" s="7" t="str">
        <f t="shared" ca="1" si="28"/>
        <v/>
      </c>
      <c r="W357" s="7" t="str">
        <f>IF(A357="","",IF(COUNTIFS(CONSULTAS!$C$2:$C$2000,A357,CONSULTAS!$E$2:$E$2000,"GR",CONSULTAS!$S$2:$S$2000,"Sim")&gt;0,"Sim","Não"))</f>
        <v/>
      </c>
      <c r="X357" s="7" t="str">
        <f>IF(A357="","",IF(COUNTIFS(CONSULTAS!$C$2:$C$2000,A357,CONSULTAS!$E$2:$E$2000,"Seguradora",CONSULTAS!$S$2:$S$2000,"Sim")&gt;0,"Sim","Não"))</f>
        <v/>
      </c>
      <c r="Y357" s="7" t="str">
        <f ca="1">IF(A357="","",COUNTIFS(FOLLOWUP!$H$2:$H$2000,A357,FOLLOWUP!$AO$2:$AO$2000,"&gt;="&amp;(TODAY()-365)))</f>
        <v/>
      </c>
      <c r="Z357" s="7" t="str">
        <f ca="1">IF(A357="","",COUNTIFS(OCORRENCIAS!$D$2:$D$2000,A357,OCORRENCIAS!$E$2:$E$2000,"&gt;="&amp;(TODAY()-365)))</f>
        <v/>
      </c>
      <c r="AA357" s="7" t="str">
        <f t="shared" si="29"/>
        <v/>
      </c>
      <c r="AB357" s="7"/>
      <c r="AC357" s="12"/>
      <c r="AD357" s="7"/>
    </row>
    <row r="358" spans="1:30" x14ac:dyDescent="0.25">
      <c r="A358" s="7"/>
      <c r="B358" s="7"/>
      <c r="C358" s="7"/>
      <c r="D358" s="7"/>
      <c r="E358" s="7"/>
      <c r="F358" s="7"/>
      <c r="G358" s="7"/>
      <c r="H358" s="13"/>
      <c r="I358" s="7"/>
      <c r="J358" s="13"/>
      <c r="K358" s="13" t="str">
        <f t="shared" si="25"/>
        <v/>
      </c>
      <c r="L358" s="7"/>
      <c r="M358" s="13"/>
      <c r="N358" s="7"/>
      <c r="O358" s="13"/>
      <c r="P358" s="13"/>
      <c r="Q358" s="7"/>
      <c r="R358" s="7"/>
      <c r="S358" s="7"/>
      <c r="T358" s="7" t="str">
        <f t="shared" ca="1" si="26"/>
        <v/>
      </c>
      <c r="U358" s="7" t="str">
        <f t="shared" ca="1" si="27"/>
        <v/>
      </c>
      <c r="V358" s="7" t="str">
        <f t="shared" ca="1" si="28"/>
        <v/>
      </c>
      <c r="W358" s="7" t="str">
        <f>IF(A358="","",IF(COUNTIFS(CONSULTAS!$C$2:$C$2000,A358,CONSULTAS!$E$2:$E$2000,"GR",CONSULTAS!$S$2:$S$2000,"Sim")&gt;0,"Sim","Não"))</f>
        <v/>
      </c>
      <c r="X358" s="7" t="str">
        <f>IF(A358="","",IF(COUNTIFS(CONSULTAS!$C$2:$C$2000,A358,CONSULTAS!$E$2:$E$2000,"Seguradora",CONSULTAS!$S$2:$S$2000,"Sim")&gt;0,"Sim","Não"))</f>
        <v/>
      </c>
      <c r="Y358" s="7" t="str">
        <f ca="1">IF(A358="","",COUNTIFS(FOLLOWUP!$H$2:$H$2000,A358,FOLLOWUP!$AO$2:$AO$2000,"&gt;="&amp;(TODAY()-365)))</f>
        <v/>
      </c>
      <c r="Z358" s="7" t="str">
        <f ca="1">IF(A358="","",COUNTIFS(OCORRENCIAS!$D$2:$D$2000,A358,OCORRENCIAS!$E$2:$E$2000,"&gt;="&amp;(TODAY()-365)))</f>
        <v/>
      </c>
      <c r="AA358" s="7" t="str">
        <f t="shared" si="29"/>
        <v/>
      </c>
      <c r="AB358" s="7"/>
      <c r="AC358" s="12"/>
      <c r="AD358" s="7"/>
    </row>
    <row r="359" spans="1:30" x14ac:dyDescent="0.25">
      <c r="A359" s="7"/>
      <c r="B359" s="7"/>
      <c r="C359" s="7"/>
      <c r="D359" s="7"/>
      <c r="E359" s="7"/>
      <c r="F359" s="7"/>
      <c r="G359" s="7"/>
      <c r="H359" s="13"/>
      <c r="I359" s="7"/>
      <c r="J359" s="13"/>
      <c r="K359" s="13" t="str">
        <f t="shared" si="25"/>
        <v/>
      </c>
      <c r="L359" s="7"/>
      <c r="M359" s="13"/>
      <c r="N359" s="7"/>
      <c r="O359" s="13"/>
      <c r="P359" s="13"/>
      <c r="Q359" s="7"/>
      <c r="R359" s="7"/>
      <c r="S359" s="7"/>
      <c r="T359" s="7" t="str">
        <f t="shared" ca="1" si="26"/>
        <v/>
      </c>
      <c r="U359" s="7" t="str">
        <f t="shared" ca="1" si="27"/>
        <v/>
      </c>
      <c r="V359" s="7" t="str">
        <f t="shared" ca="1" si="28"/>
        <v/>
      </c>
      <c r="W359" s="7" t="str">
        <f>IF(A359="","",IF(COUNTIFS(CONSULTAS!$C$2:$C$2000,A359,CONSULTAS!$E$2:$E$2000,"GR",CONSULTAS!$S$2:$S$2000,"Sim")&gt;0,"Sim","Não"))</f>
        <v/>
      </c>
      <c r="X359" s="7" t="str">
        <f>IF(A359="","",IF(COUNTIFS(CONSULTAS!$C$2:$C$2000,A359,CONSULTAS!$E$2:$E$2000,"Seguradora",CONSULTAS!$S$2:$S$2000,"Sim")&gt;0,"Sim","Não"))</f>
        <v/>
      </c>
      <c r="Y359" s="7" t="str">
        <f ca="1">IF(A359="","",COUNTIFS(FOLLOWUP!$H$2:$H$2000,A359,FOLLOWUP!$AO$2:$AO$2000,"&gt;="&amp;(TODAY()-365)))</f>
        <v/>
      </c>
      <c r="Z359" s="7" t="str">
        <f ca="1">IF(A359="","",COUNTIFS(OCORRENCIAS!$D$2:$D$2000,A359,OCORRENCIAS!$E$2:$E$2000,"&gt;="&amp;(TODAY()-365)))</f>
        <v/>
      </c>
      <c r="AA359" s="7" t="str">
        <f t="shared" si="29"/>
        <v/>
      </c>
      <c r="AB359" s="7"/>
      <c r="AC359" s="12"/>
      <c r="AD359" s="7"/>
    </row>
    <row r="360" spans="1:30" x14ac:dyDescent="0.25">
      <c r="A360" s="7"/>
      <c r="B360" s="7"/>
      <c r="C360" s="7"/>
      <c r="D360" s="7"/>
      <c r="E360" s="7"/>
      <c r="F360" s="7"/>
      <c r="G360" s="7"/>
      <c r="H360" s="13"/>
      <c r="I360" s="7"/>
      <c r="J360" s="13"/>
      <c r="K360" s="13" t="str">
        <f t="shared" si="25"/>
        <v/>
      </c>
      <c r="L360" s="7"/>
      <c r="M360" s="13"/>
      <c r="N360" s="7"/>
      <c r="O360" s="13"/>
      <c r="P360" s="13"/>
      <c r="Q360" s="7"/>
      <c r="R360" s="7"/>
      <c r="S360" s="7"/>
      <c r="T360" s="7" t="str">
        <f t="shared" ca="1" si="26"/>
        <v/>
      </c>
      <c r="U360" s="7" t="str">
        <f t="shared" ca="1" si="27"/>
        <v/>
      </c>
      <c r="V360" s="7" t="str">
        <f t="shared" ca="1" si="28"/>
        <v/>
      </c>
      <c r="W360" s="7" t="str">
        <f>IF(A360="","",IF(COUNTIFS(CONSULTAS!$C$2:$C$2000,A360,CONSULTAS!$E$2:$E$2000,"GR",CONSULTAS!$S$2:$S$2000,"Sim")&gt;0,"Sim","Não"))</f>
        <v/>
      </c>
      <c r="X360" s="7" t="str">
        <f>IF(A360="","",IF(COUNTIFS(CONSULTAS!$C$2:$C$2000,A360,CONSULTAS!$E$2:$E$2000,"Seguradora",CONSULTAS!$S$2:$S$2000,"Sim")&gt;0,"Sim","Não"))</f>
        <v/>
      </c>
      <c r="Y360" s="7" t="str">
        <f ca="1">IF(A360="","",COUNTIFS(FOLLOWUP!$H$2:$H$2000,A360,FOLLOWUP!$AO$2:$AO$2000,"&gt;="&amp;(TODAY()-365)))</f>
        <v/>
      </c>
      <c r="Z360" s="7" t="str">
        <f ca="1">IF(A360="","",COUNTIFS(OCORRENCIAS!$D$2:$D$2000,A360,OCORRENCIAS!$E$2:$E$2000,"&gt;="&amp;(TODAY()-365)))</f>
        <v/>
      </c>
      <c r="AA360" s="7" t="str">
        <f t="shared" si="29"/>
        <v/>
      </c>
      <c r="AB360" s="7"/>
      <c r="AC360" s="12"/>
      <c r="AD360" s="7"/>
    </row>
    <row r="361" spans="1:30" x14ac:dyDescent="0.25">
      <c r="A361" s="7"/>
      <c r="B361" s="7"/>
      <c r="C361" s="7"/>
      <c r="D361" s="7"/>
      <c r="E361" s="7"/>
      <c r="F361" s="7"/>
      <c r="G361" s="7"/>
      <c r="H361" s="13"/>
      <c r="I361" s="7"/>
      <c r="J361" s="13"/>
      <c r="K361" s="13" t="str">
        <f t="shared" si="25"/>
        <v/>
      </c>
      <c r="L361" s="7"/>
      <c r="M361" s="13"/>
      <c r="N361" s="7"/>
      <c r="O361" s="13"/>
      <c r="P361" s="13"/>
      <c r="Q361" s="7"/>
      <c r="R361" s="7"/>
      <c r="S361" s="7"/>
      <c r="T361" s="7" t="str">
        <f t="shared" ca="1" si="26"/>
        <v/>
      </c>
      <c r="U361" s="7" t="str">
        <f t="shared" ca="1" si="27"/>
        <v/>
      </c>
      <c r="V361" s="7" t="str">
        <f t="shared" ca="1" si="28"/>
        <v/>
      </c>
      <c r="W361" s="7" t="str">
        <f>IF(A361="","",IF(COUNTIFS(CONSULTAS!$C$2:$C$2000,A361,CONSULTAS!$E$2:$E$2000,"GR",CONSULTAS!$S$2:$S$2000,"Sim")&gt;0,"Sim","Não"))</f>
        <v/>
      </c>
      <c r="X361" s="7" t="str">
        <f>IF(A361="","",IF(COUNTIFS(CONSULTAS!$C$2:$C$2000,A361,CONSULTAS!$E$2:$E$2000,"Seguradora",CONSULTAS!$S$2:$S$2000,"Sim")&gt;0,"Sim","Não"))</f>
        <v/>
      </c>
      <c r="Y361" s="7" t="str">
        <f ca="1">IF(A361="","",COUNTIFS(FOLLOWUP!$H$2:$H$2000,A361,FOLLOWUP!$AO$2:$AO$2000,"&gt;="&amp;(TODAY()-365)))</f>
        <v/>
      </c>
      <c r="Z361" s="7" t="str">
        <f ca="1">IF(A361="","",COUNTIFS(OCORRENCIAS!$D$2:$D$2000,A361,OCORRENCIAS!$E$2:$E$2000,"&gt;="&amp;(TODAY()-365)))</f>
        <v/>
      </c>
      <c r="AA361" s="7" t="str">
        <f t="shared" si="29"/>
        <v/>
      </c>
      <c r="AB361" s="7"/>
      <c r="AC361" s="12"/>
      <c r="AD361" s="7"/>
    </row>
    <row r="362" spans="1:30" x14ac:dyDescent="0.25">
      <c r="A362" s="7"/>
      <c r="B362" s="7"/>
      <c r="C362" s="7"/>
      <c r="D362" s="7"/>
      <c r="E362" s="7"/>
      <c r="F362" s="7"/>
      <c r="G362" s="7"/>
      <c r="H362" s="13"/>
      <c r="I362" s="7"/>
      <c r="J362" s="13"/>
      <c r="K362" s="13" t="str">
        <f t="shared" si="25"/>
        <v/>
      </c>
      <c r="L362" s="7"/>
      <c r="M362" s="13"/>
      <c r="N362" s="7"/>
      <c r="O362" s="13"/>
      <c r="P362" s="13"/>
      <c r="Q362" s="7"/>
      <c r="R362" s="7"/>
      <c r="S362" s="7"/>
      <c r="T362" s="7" t="str">
        <f t="shared" ca="1" si="26"/>
        <v/>
      </c>
      <c r="U362" s="7" t="str">
        <f t="shared" ca="1" si="27"/>
        <v/>
      </c>
      <c r="V362" s="7" t="str">
        <f t="shared" ca="1" si="28"/>
        <v/>
      </c>
      <c r="W362" s="7" t="str">
        <f>IF(A362="","",IF(COUNTIFS(CONSULTAS!$C$2:$C$2000,A362,CONSULTAS!$E$2:$E$2000,"GR",CONSULTAS!$S$2:$S$2000,"Sim")&gt;0,"Sim","Não"))</f>
        <v/>
      </c>
      <c r="X362" s="7" t="str">
        <f>IF(A362="","",IF(COUNTIFS(CONSULTAS!$C$2:$C$2000,A362,CONSULTAS!$E$2:$E$2000,"Seguradora",CONSULTAS!$S$2:$S$2000,"Sim")&gt;0,"Sim","Não"))</f>
        <v/>
      </c>
      <c r="Y362" s="7" t="str">
        <f ca="1">IF(A362="","",COUNTIFS(FOLLOWUP!$H$2:$H$2000,A362,FOLLOWUP!$AO$2:$AO$2000,"&gt;="&amp;(TODAY()-365)))</f>
        <v/>
      </c>
      <c r="Z362" s="7" t="str">
        <f ca="1">IF(A362="","",COUNTIFS(OCORRENCIAS!$D$2:$D$2000,A362,OCORRENCIAS!$E$2:$E$2000,"&gt;="&amp;(TODAY()-365)))</f>
        <v/>
      </c>
      <c r="AA362" s="7" t="str">
        <f t="shared" si="29"/>
        <v/>
      </c>
      <c r="AB362" s="7"/>
      <c r="AC362" s="12"/>
      <c r="AD362" s="7"/>
    </row>
    <row r="363" spans="1:30" x14ac:dyDescent="0.25">
      <c r="A363" s="7"/>
      <c r="B363" s="7"/>
      <c r="C363" s="7"/>
      <c r="D363" s="7"/>
      <c r="E363" s="7"/>
      <c r="F363" s="7"/>
      <c r="G363" s="7"/>
      <c r="H363" s="13"/>
      <c r="I363" s="7"/>
      <c r="J363" s="13"/>
      <c r="K363" s="13" t="str">
        <f t="shared" si="25"/>
        <v/>
      </c>
      <c r="L363" s="7"/>
      <c r="M363" s="13"/>
      <c r="N363" s="7"/>
      <c r="O363" s="13"/>
      <c r="P363" s="13"/>
      <c r="Q363" s="7"/>
      <c r="R363" s="7"/>
      <c r="S363" s="7"/>
      <c r="T363" s="7" t="str">
        <f t="shared" ca="1" si="26"/>
        <v/>
      </c>
      <c r="U363" s="7" t="str">
        <f t="shared" ca="1" si="27"/>
        <v/>
      </c>
      <c r="V363" s="7" t="str">
        <f t="shared" ca="1" si="28"/>
        <v/>
      </c>
      <c r="W363" s="7" t="str">
        <f>IF(A363="","",IF(COUNTIFS(CONSULTAS!$C$2:$C$2000,A363,CONSULTAS!$E$2:$E$2000,"GR",CONSULTAS!$S$2:$S$2000,"Sim")&gt;0,"Sim","Não"))</f>
        <v/>
      </c>
      <c r="X363" s="7" t="str">
        <f>IF(A363="","",IF(COUNTIFS(CONSULTAS!$C$2:$C$2000,A363,CONSULTAS!$E$2:$E$2000,"Seguradora",CONSULTAS!$S$2:$S$2000,"Sim")&gt;0,"Sim","Não"))</f>
        <v/>
      </c>
      <c r="Y363" s="7" t="str">
        <f ca="1">IF(A363="","",COUNTIFS(FOLLOWUP!$H$2:$H$2000,A363,FOLLOWUP!$AO$2:$AO$2000,"&gt;="&amp;(TODAY()-365)))</f>
        <v/>
      </c>
      <c r="Z363" s="7" t="str">
        <f ca="1">IF(A363="","",COUNTIFS(OCORRENCIAS!$D$2:$D$2000,A363,OCORRENCIAS!$E$2:$E$2000,"&gt;="&amp;(TODAY()-365)))</f>
        <v/>
      </c>
      <c r="AA363" s="7" t="str">
        <f t="shared" si="29"/>
        <v/>
      </c>
      <c r="AB363" s="7"/>
      <c r="AC363" s="12"/>
      <c r="AD363" s="7"/>
    </row>
    <row r="364" spans="1:30" x14ac:dyDescent="0.25">
      <c r="A364" s="7"/>
      <c r="B364" s="7"/>
      <c r="C364" s="7"/>
      <c r="D364" s="7"/>
      <c r="E364" s="7"/>
      <c r="F364" s="7"/>
      <c r="G364" s="7"/>
      <c r="H364" s="13"/>
      <c r="I364" s="7"/>
      <c r="J364" s="13"/>
      <c r="K364" s="13" t="str">
        <f t="shared" si="25"/>
        <v/>
      </c>
      <c r="L364" s="7"/>
      <c r="M364" s="13"/>
      <c r="N364" s="7"/>
      <c r="O364" s="13"/>
      <c r="P364" s="13"/>
      <c r="Q364" s="7"/>
      <c r="R364" s="7"/>
      <c r="S364" s="7"/>
      <c r="T364" s="7" t="str">
        <f t="shared" ca="1" si="26"/>
        <v/>
      </c>
      <c r="U364" s="7" t="str">
        <f t="shared" ca="1" si="27"/>
        <v/>
      </c>
      <c r="V364" s="7" t="str">
        <f t="shared" ca="1" si="28"/>
        <v/>
      </c>
      <c r="W364" s="7" t="str">
        <f>IF(A364="","",IF(COUNTIFS(CONSULTAS!$C$2:$C$2000,A364,CONSULTAS!$E$2:$E$2000,"GR",CONSULTAS!$S$2:$S$2000,"Sim")&gt;0,"Sim","Não"))</f>
        <v/>
      </c>
      <c r="X364" s="7" t="str">
        <f>IF(A364="","",IF(COUNTIFS(CONSULTAS!$C$2:$C$2000,A364,CONSULTAS!$E$2:$E$2000,"Seguradora",CONSULTAS!$S$2:$S$2000,"Sim")&gt;0,"Sim","Não"))</f>
        <v/>
      </c>
      <c r="Y364" s="7" t="str">
        <f ca="1">IF(A364="","",COUNTIFS(FOLLOWUP!$H$2:$H$2000,A364,FOLLOWUP!$AO$2:$AO$2000,"&gt;="&amp;(TODAY()-365)))</f>
        <v/>
      </c>
      <c r="Z364" s="7" t="str">
        <f ca="1">IF(A364="","",COUNTIFS(OCORRENCIAS!$D$2:$D$2000,A364,OCORRENCIAS!$E$2:$E$2000,"&gt;="&amp;(TODAY()-365)))</f>
        <v/>
      </c>
      <c r="AA364" s="7" t="str">
        <f t="shared" si="29"/>
        <v/>
      </c>
      <c r="AB364" s="7"/>
      <c r="AC364" s="12"/>
      <c r="AD364" s="7"/>
    </row>
    <row r="365" spans="1:30" x14ac:dyDescent="0.25">
      <c r="A365" s="7"/>
      <c r="B365" s="7"/>
      <c r="C365" s="7"/>
      <c r="D365" s="7"/>
      <c r="E365" s="7"/>
      <c r="F365" s="7"/>
      <c r="G365" s="7"/>
      <c r="H365" s="13"/>
      <c r="I365" s="7"/>
      <c r="J365" s="13"/>
      <c r="K365" s="13" t="str">
        <f t="shared" si="25"/>
        <v/>
      </c>
      <c r="L365" s="7"/>
      <c r="M365" s="13"/>
      <c r="N365" s="7"/>
      <c r="O365" s="13"/>
      <c r="P365" s="13"/>
      <c r="Q365" s="7"/>
      <c r="R365" s="7"/>
      <c r="S365" s="7"/>
      <c r="T365" s="7" t="str">
        <f t="shared" ca="1" si="26"/>
        <v/>
      </c>
      <c r="U365" s="7" t="str">
        <f t="shared" ca="1" si="27"/>
        <v/>
      </c>
      <c r="V365" s="7" t="str">
        <f t="shared" ca="1" si="28"/>
        <v/>
      </c>
      <c r="W365" s="7" t="str">
        <f>IF(A365="","",IF(COUNTIFS(CONSULTAS!$C$2:$C$2000,A365,CONSULTAS!$E$2:$E$2000,"GR",CONSULTAS!$S$2:$S$2000,"Sim")&gt;0,"Sim","Não"))</f>
        <v/>
      </c>
      <c r="X365" s="7" t="str">
        <f>IF(A365="","",IF(COUNTIFS(CONSULTAS!$C$2:$C$2000,A365,CONSULTAS!$E$2:$E$2000,"Seguradora",CONSULTAS!$S$2:$S$2000,"Sim")&gt;0,"Sim","Não"))</f>
        <v/>
      </c>
      <c r="Y365" s="7" t="str">
        <f ca="1">IF(A365="","",COUNTIFS(FOLLOWUP!$H$2:$H$2000,A365,FOLLOWUP!$AO$2:$AO$2000,"&gt;="&amp;(TODAY()-365)))</f>
        <v/>
      </c>
      <c r="Z365" s="7" t="str">
        <f ca="1">IF(A365="","",COUNTIFS(OCORRENCIAS!$D$2:$D$2000,A365,OCORRENCIAS!$E$2:$E$2000,"&gt;="&amp;(TODAY()-365)))</f>
        <v/>
      </c>
      <c r="AA365" s="7" t="str">
        <f t="shared" si="29"/>
        <v/>
      </c>
      <c r="AB365" s="7"/>
      <c r="AC365" s="12"/>
      <c r="AD365" s="7"/>
    </row>
    <row r="366" spans="1:30" x14ac:dyDescent="0.25">
      <c r="A366" s="7"/>
      <c r="B366" s="7"/>
      <c r="C366" s="7"/>
      <c r="D366" s="7"/>
      <c r="E366" s="7"/>
      <c r="F366" s="7"/>
      <c r="G366" s="7"/>
      <c r="H366" s="13"/>
      <c r="I366" s="7"/>
      <c r="J366" s="13"/>
      <c r="K366" s="13" t="str">
        <f t="shared" si="25"/>
        <v/>
      </c>
      <c r="L366" s="7"/>
      <c r="M366" s="13"/>
      <c r="N366" s="7"/>
      <c r="O366" s="13"/>
      <c r="P366" s="13"/>
      <c r="Q366" s="7"/>
      <c r="R366" s="7"/>
      <c r="S366" s="7"/>
      <c r="T366" s="7" t="str">
        <f t="shared" ca="1" si="26"/>
        <v/>
      </c>
      <c r="U366" s="7" t="str">
        <f t="shared" ca="1" si="27"/>
        <v/>
      </c>
      <c r="V366" s="7" t="str">
        <f t="shared" ca="1" si="28"/>
        <v/>
      </c>
      <c r="W366" s="7" t="str">
        <f>IF(A366="","",IF(COUNTIFS(CONSULTAS!$C$2:$C$2000,A366,CONSULTAS!$E$2:$E$2000,"GR",CONSULTAS!$S$2:$S$2000,"Sim")&gt;0,"Sim","Não"))</f>
        <v/>
      </c>
      <c r="X366" s="7" t="str">
        <f>IF(A366="","",IF(COUNTIFS(CONSULTAS!$C$2:$C$2000,A366,CONSULTAS!$E$2:$E$2000,"Seguradora",CONSULTAS!$S$2:$S$2000,"Sim")&gt;0,"Sim","Não"))</f>
        <v/>
      </c>
      <c r="Y366" s="7" t="str">
        <f ca="1">IF(A366="","",COUNTIFS(FOLLOWUP!$H$2:$H$2000,A366,FOLLOWUP!$AO$2:$AO$2000,"&gt;="&amp;(TODAY()-365)))</f>
        <v/>
      </c>
      <c r="Z366" s="7" t="str">
        <f ca="1">IF(A366="","",COUNTIFS(OCORRENCIAS!$D$2:$D$2000,A366,OCORRENCIAS!$E$2:$E$2000,"&gt;="&amp;(TODAY()-365)))</f>
        <v/>
      </c>
      <c r="AA366" s="7" t="str">
        <f t="shared" si="29"/>
        <v/>
      </c>
      <c r="AB366" s="7"/>
      <c r="AC366" s="12"/>
      <c r="AD366" s="7"/>
    </row>
    <row r="367" spans="1:30" x14ac:dyDescent="0.25">
      <c r="A367" s="7"/>
      <c r="B367" s="7"/>
      <c r="C367" s="7"/>
      <c r="D367" s="7"/>
      <c r="E367" s="7"/>
      <c r="F367" s="7"/>
      <c r="G367" s="7"/>
      <c r="H367" s="13"/>
      <c r="I367" s="7"/>
      <c r="J367" s="13"/>
      <c r="K367" s="13" t="str">
        <f t="shared" si="25"/>
        <v/>
      </c>
      <c r="L367" s="7"/>
      <c r="M367" s="13"/>
      <c r="N367" s="7"/>
      <c r="O367" s="13"/>
      <c r="P367" s="13"/>
      <c r="Q367" s="7"/>
      <c r="R367" s="7"/>
      <c r="S367" s="7"/>
      <c r="T367" s="7" t="str">
        <f t="shared" ca="1" si="26"/>
        <v/>
      </c>
      <c r="U367" s="7" t="str">
        <f t="shared" ca="1" si="27"/>
        <v/>
      </c>
      <c r="V367" s="7" t="str">
        <f t="shared" ca="1" si="28"/>
        <v/>
      </c>
      <c r="W367" s="7" t="str">
        <f>IF(A367="","",IF(COUNTIFS(CONSULTAS!$C$2:$C$2000,A367,CONSULTAS!$E$2:$E$2000,"GR",CONSULTAS!$S$2:$S$2000,"Sim")&gt;0,"Sim","Não"))</f>
        <v/>
      </c>
      <c r="X367" s="7" t="str">
        <f>IF(A367="","",IF(COUNTIFS(CONSULTAS!$C$2:$C$2000,A367,CONSULTAS!$E$2:$E$2000,"Seguradora",CONSULTAS!$S$2:$S$2000,"Sim")&gt;0,"Sim","Não"))</f>
        <v/>
      </c>
      <c r="Y367" s="7" t="str">
        <f ca="1">IF(A367="","",COUNTIFS(FOLLOWUP!$H$2:$H$2000,A367,FOLLOWUP!$AO$2:$AO$2000,"&gt;="&amp;(TODAY()-365)))</f>
        <v/>
      </c>
      <c r="Z367" s="7" t="str">
        <f ca="1">IF(A367="","",COUNTIFS(OCORRENCIAS!$D$2:$D$2000,A367,OCORRENCIAS!$E$2:$E$2000,"&gt;="&amp;(TODAY()-365)))</f>
        <v/>
      </c>
      <c r="AA367" s="7" t="str">
        <f t="shared" si="29"/>
        <v/>
      </c>
      <c r="AB367" s="7"/>
      <c r="AC367" s="12"/>
      <c r="AD367" s="7"/>
    </row>
    <row r="368" spans="1:30" x14ac:dyDescent="0.25">
      <c r="A368" s="7"/>
      <c r="B368" s="7"/>
      <c r="C368" s="7"/>
      <c r="D368" s="7"/>
      <c r="E368" s="7"/>
      <c r="F368" s="7"/>
      <c r="G368" s="7"/>
      <c r="H368" s="13"/>
      <c r="I368" s="7"/>
      <c r="J368" s="13"/>
      <c r="K368" s="13" t="str">
        <f t="shared" si="25"/>
        <v/>
      </c>
      <c r="L368" s="7"/>
      <c r="M368" s="13"/>
      <c r="N368" s="7"/>
      <c r="O368" s="13"/>
      <c r="P368" s="13"/>
      <c r="Q368" s="7"/>
      <c r="R368" s="7"/>
      <c r="S368" s="7"/>
      <c r="T368" s="7" t="str">
        <f t="shared" ca="1" si="26"/>
        <v/>
      </c>
      <c r="U368" s="7" t="str">
        <f t="shared" ca="1" si="27"/>
        <v/>
      </c>
      <c r="V368" s="7" t="str">
        <f t="shared" ca="1" si="28"/>
        <v/>
      </c>
      <c r="W368" s="7" t="str">
        <f>IF(A368="","",IF(COUNTIFS(CONSULTAS!$C$2:$C$2000,A368,CONSULTAS!$E$2:$E$2000,"GR",CONSULTAS!$S$2:$S$2000,"Sim")&gt;0,"Sim","Não"))</f>
        <v/>
      </c>
      <c r="X368" s="7" t="str">
        <f>IF(A368="","",IF(COUNTIFS(CONSULTAS!$C$2:$C$2000,A368,CONSULTAS!$E$2:$E$2000,"Seguradora",CONSULTAS!$S$2:$S$2000,"Sim")&gt;0,"Sim","Não"))</f>
        <v/>
      </c>
      <c r="Y368" s="7" t="str">
        <f ca="1">IF(A368="","",COUNTIFS(FOLLOWUP!$H$2:$H$2000,A368,FOLLOWUP!$AO$2:$AO$2000,"&gt;="&amp;(TODAY()-365)))</f>
        <v/>
      </c>
      <c r="Z368" s="7" t="str">
        <f ca="1">IF(A368="","",COUNTIFS(OCORRENCIAS!$D$2:$D$2000,A368,OCORRENCIAS!$E$2:$E$2000,"&gt;="&amp;(TODAY()-365)))</f>
        <v/>
      </c>
      <c r="AA368" s="7" t="str">
        <f t="shared" si="29"/>
        <v/>
      </c>
      <c r="AB368" s="7"/>
      <c r="AC368" s="12"/>
      <c r="AD368" s="7"/>
    </row>
    <row r="369" spans="1:30" x14ac:dyDescent="0.25">
      <c r="A369" s="7"/>
      <c r="B369" s="7"/>
      <c r="C369" s="7"/>
      <c r="D369" s="7"/>
      <c r="E369" s="7"/>
      <c r="F369" s="7"/>
      <c r="G369" s="7"/>
      <c r="H369" s="13"/>
      <c r="I369" s="7"/>
      <c r="J369" s="13"/>
      <c r="K369" s="13" t="str">
        <f t="shared" si="25"/>
        <v/>
      </c>
      <c r="L369" s="7"/>
      <c r="M369" s="13"/>
      <c r="N369" s="7"/>
      <c r="O369" s="13"/>
      <c r="P369" s="13"/>
      <c r="Q369" s="7"/>
      <c r="R369" s="7"/>
      <c r="S369" s="7"/>
      <c r="T369" s="7" t="str">
        <f t="shared" ca="1" si="26"/>
        <v/>
      </c>
      <c r="U369" s="7" t="str">
        <f t="shared" ca="1" si="27"/>
        <v/>
      </c>
      <c r="V369" s="7" t="str">
        <f t="shared" ca="1" si="28"/>
        <v/>
      </c>
      <c r="W369" s="7" t="str">
        <f>IF(A369="","",IF(COUNTIFS(CONSULTAS!$C$2:$C$2000,A369,CONSULTAS!$E$2:$E$2000,"GR",CONSULTAS!$S$2:$S$2000,"Sim")&gt;0,"Sim","Não"))</f>
        <v/>
      </c>
      <c r="X369" s="7" t="str">
        <f>IF(A369="","",IF(COUNTIFS(CONSULTAS!$C$2:$C$2000,A369,CONSULTAS!$E$2:$E$2000,"Seguradora",CONSULTAS!$S$2:$S$2000,"Sim")&gt;0,"Sim","Não"))</f>
        <v/>
      </c>
      <c r="Y369" s="7" t="str">
        <f ca="1">IF(A369="","",COUNTIFS(FOLLOWUP!$H$2:$H$2000,A369,FOLLOWUP!$AO$2:$AO$2000,"&gt;="&amp;(TODAY()-365)))</f>
        <v/>
      </c>
      <c r="Z369" s="7" t="str">
        <f ca="1">IF(A369="","",COUNTIFS(OCORRENCIAS!$D$2:$D$2000,A369,OCORRENCIAS!$E$2:$E$2000,"&gt;="&amp;(TODAY()-365)))</f>
        <v/>
      </c>
      <c r="AA369" s="7" t="str">
        <f t="shared" si="29"/>
        <v/>
      </c>
      <c r="AB369" s="7"/>
      <c r="AC369" s="12"/>
      <c r="AD369" s="7"/>
    </row>
    <row r="370" spans="1:30" x14ac:dyDescent="0.25">
      <c r="A370" s="7"/>
      <c r="B370" s="7"/>
      <c r="C370" s="7"/>
      <c r="D370" s="7"/>
      <c r="E370" s="7"/>
      <c r="F370" s="7"/>
      <c r="G370" s="7"/>
      <c r="H370" s="13"/>
      <c r="I370" s="7"/>
      <c r="J370" s="13"/>
      <c r="K370" s="13" t="str">
        <f t="shared" si="25"/>
        <v/>
      </c>
      <c r="L370" s="7"/>
      <c r="M370" s="13"/>
      <c r="N370" s="7"/>
      <c r="O370" s="13"/>
      <c r="P370" s="13"/>
      <c r="Q370" s="7"/>
      <c r="R370" s="7"/>
      <c r="S370" s="7"/>
      <c r="T370" s="7" t="str">
        <f t="shared" ca="1" si="26"/>
        <v/>
      </c>
      <c r="U370" s="7" t="str">
        <f t="shared" ca="1" si="27"/>
        <v/>
      </c>
      <c r="V370" s="7" t="str">
        <f t="shared" ca="1" si="28"/>
        <v/>
      </c>
      <c r="W370" s="7" t="str">
        <f>IF(A370="","",IF(COUNTIFS(CONSULTAS!$C$2:$C$2000,A370,CONSULTAS!$E$2:$E$2000,"GR",CONSULTAS!$S$2:$S$2000,"Sim")&gt;0,"Sim","Não"))</f>
        <v/>
      </c>
      <c r="X370" s="7" t="str">
        <f>IF(A370="","",IF(COUNTIFS(CONSULTAS!$C$2:$C$2000,A370,CONSULTAS!$E$2:$E$2000,"Seguradora",CONSULTAS!$S$2:$S$2000,"Sim")&gt;0,"Sim","Não"))</f>
        <v/>
      </c>
      <c r="Y370" s="7" t="str">
        <f ca="1">IF(A370="","",COUNTIFS(FOLLOWUP!$H$2:$H$2000,A370,FOLLOWUP!$AO$2:$AO$2000,"&gt;="&amp;(TODAY()-365)))</f>
        <v/>
      </c>
      <c r="Z370" s="7" t="str">
        <f ca="1">IF(A370="","",COUNTIFS(OCORRENCIAS!$D$2:$D$2000,A370,OCORRENCIAS!$E$2:$E$2000,"&gt;="&amp;(TODAY()-365)))</f>
        <v/>
      </c>
      <c r="AA370" s="7" t="str">
        <f t="shared" si="29"/>
        <v/>
      </c>
      <c r="AB370" s="7"/>
      <c r="AC370" s="12"/>
      <c r="AD370" s="7"/>
    </row>
    <row r="371" spans="1:30" x14ac:dyDescent="0.25">
      <c r="A371" s="7"/>
      <c r="B371" s="7"/>
      <c r="C371" s="7"/>
      <c r="D371" s="7"/>
      <c r="E371" s="7"/>
      <c r="F371" s="7"/>
      <c r="G371" s="7"/>
      <c r="H371" s="13"/>
      <c r="I371" s="7"/>
      <c r="J371" s="13"/>
      <c r="K371" s="13" t="str">
        <f t="shared" si="25"/>
        <v/>
      </c>
      <c r="L371" s="7"/>
      <c r="M371" s="13"/>
      <c r="N371" s="7"/>
      <c r="O371" s="13"/>
      <c r="P371" s="13"/>
      <c r="Q371" s="7"/>
      <c r="R371" s="7"/>
      <c r="S371" s="7"/>
      <c r="T371" s="7" t="str">
        <f t="shared" ca="1" si="26"/>
        <v/>
      </c>
      <c r="U371" s="7" t="str">
        <f t="shared" ca="1" si="27"/>
        <v/>
      </c>
      <c r="V371" s="7" t="str">
        <f t="shared" ca="1" si="28"/>
        <v/>
      </c>
      <c r="W371" s="7" t="str">
        <f>IF(A371="","",IF(COUNTIFS(CONSULTAS!$C$2:$C$2000,A371,CONSULTAS!$E$2:$E$2000,"GR",CONSULTAS!$S$2:$S$2000,"Sim")&gt;0,"Sim","Não"))</f>
        <v/>
      </c>
      <c r="X371" s="7" t="str">
        <f>IF(A371="","",IF(COUNTIFS(CONSULTAS!$C$2:$C$2000,A371,CONSULTAS!$E$2:$E$2000,"Seguradora",CONSULTAS!$S$2:$S$2000,"Sim")&gt;0,"Sim","Não"))</f>
        <v/>
      </c>
      <c r="Y371" s="7" t="str">
        <f ca="1">IF(A371="","",COUNTIFS(FOLLOWUP!$H$2:$H$2000,A371,FOLLOWUP!$AO$2:$AO$2000,"&gt;="&amp;(TODAY()-365)))</f>
        <v/>
      </c>
      <c r="Z371" s="7" t="str">
        <f ca="1">IF(A371="","",COUNTIFS(OCORRENCIAS!$D$2:$D$2000,A371,OCORRENCIAS!$E$2:$E$2000,"&gt;="&amp;(TODAY()-365)))</f>
        <v/>
      </c>
      <c r="AA371" s="7" t="str">
        <f t="shared" si="29"/>
        <v/>
      </c>
      <c r="AB371" s="7"/>
      <c r="AC371" s="12"/>
      <c r="AD371" s="7"/>
    </row>
    <row r="372" spans="1:30" x14ac:dyDescent="0.25">
      <c r="A372" s="7"/>
      <c r="B372" s="7"/>
      <c r="C372" s="7"/>
      <c r="D372" s="7"/>
      <c r="E372" s="7"/>
      <c r="F372" s="7"/>
      <c r="G372" s="7"/>
      <c r="H372" s="13"/>
      <c r="I372" s="7"/>
      <c r="J372" s="13"/>
      <c r="K372" s="13" t="str">
        <f t="shared" si="25"/>
        <v/>
      </c>
      <c r="L372" s="7"/>
      <c r="M372" s="13"/>
      <c r="N372" s="7"/>
      <c r="O372" s="13"/>
      <c r="P372" s="13"/>
      <c r="Q372" s="7"/>
      <c r="R372" s="7"/>
      <c r="S372" s="7"/>
      <c r="T372" s="7" t="str">
        <f t="shared" ca="1" si="26"/>
        <v/>
      </c>
      <c r="U372" s="7" t="str">
        <f t="shared" ca="1" si="27"/>
        <v/>
      </c>
      <c r="V372" s="7" t="str">
        <f t="shared" ca="1" si="28"/>
        <v/>
      </c>
      <c r="W372" s="7" t="str">
        <f>IF(A372="","",IF(COUNTIFS(CONSULTAS!$C$2:$C$2000,A372,CONSULTAS!$E$2:$E$2000,"GR",CONSULTAS!$S$2:$S$2000,"Sim")&gt;0,"Sim","Não"))</f>
        <v/>
      </c>
      <c r="X372" s="7" t="str">
        <f>IF(A372="","",IF(COUNTIFS(CONSULTAS!$C$2:$C$2000,A372,CONSULTAS!$E$2:$E$2000,"Seguradora",CONSULTAS!$S$2:$S$2000,"Sim")&gt;0,"Sim","Não"))</f>
        <v/>
      </c>
      <c r="Y372" s="7" t="str">
        <f ca="1">IF(A372="","",COUNTIFS(FOLLOWUP!$H$2:$H$2000,A372,FOLLOWUP!$AO$2:$AO$2000,"&gt;="&amp;(TODAY()-365)))</f>
        <v/>
      </c>
      <c r="Z372" s="7" t="str">
        <f ca="1">IF(A372="","",COUNTIFS(OCORRENCIAS!$D$2:$D$2000,A372,OCORRENCIAS!$E$2:$E$2000,"&gt;="&amp;(TODAY()-365)))</f>
        <v/>
      </c>
      <c r="AA372" s="7" t="str">
        <f t="shared" si="29"/>
        <v/>
      </c>
      <c r="AB372" s="7"/>
      <c r="AC372" s="12"/>
      <c r="AD372" s="7"/>
    </row>
    <row r="373" spans="1:30" x14ac:dyDescent="0.25">
      <c r="A373" s="7"/>
      <c r="B373" s="7"/>
      <c r="C373" s="7"/>
      <c r="D373" s="7"/>
      <c r="E373" s="7"/>
      <c r="F373" s="7"/>
      <c r="G373" s="7"/>
      <c r="H373" s="13"/>
      <c r="I373" s="7"/>
      <c r="J373" s="13"/>
      <c r="K373" s="13" t="str">
        <f t="shared" si="25"/>
        <v/>
      </c>
      <c r="L373" s="7"/>
      <c r="M373" s="13"/>
      <c r="N373" s="7"/>
      <c r="O373" s="13"/>
      <c r="P373" s="13"/>
      <c r="Q373" s="7"/>
      <c r="R373" s="7"/>
      <c r="S373" s="7"/>
      <c r="T373" s="7" t="str">
        <f t="shared" ca="1" si="26"/>
        <v/>
      </c>
      <c r="U373" s="7" t="str">
        <f t="shared" ca="1" si="27"/>
        <v/>
      </c>
      <c r="V373" s="7" t="str">
        <f t="shared" ca="1" si="28"/>
        <v/>
      </c>
      <c r="W373" s="7" t="str">
        <f>IF(A373="","",IF(COUNTIFS(CONSULTAS!$C$2:$C$2000,A373,CONSULTAS!$E$2:$E$2000,"GR",CONSULTAS!$S$2:$S$2000,"Sim")&gt;0,"Sim","Não"))</f>
        <v/>
      </c>
      <c r="X373" s="7" t="str">
        <f>IF(A373="","",IF(COUNTIFS(CONSULTAS!$C$2:$C$2000,A373,CONSULTAS!$E$2:$E$2000,"Seguradora",CONSULTAS!$S$2:$S$2000,"Sim")&gt;0,"Sim","Não"))</f>
        <v/>
      </c>
      <c r="Y373" s="7" t="str">
        <f ca="1">IF(A373="","",COUNTIFS(FOLLOWUP!$H$2:$H$2000,A373,FOLLOWUP!$AO$2:$AO$2000,"&gt;="&amp;(TODAY()-365)))</f>
        <v/>
      </c>
      <c r="Z373" s="7" t="str">
        <f ca="1">IF(A373="","",COUNTIFS(OCORRENCIAS!$D$2:$D$2000,A373,OCORRENCIAS!$E$2:$E$2000,"&gt;="&amp;(TODAY()-365)))</f>
        <v/>
      </c>
      <c r="AA373" s="7" t="str">
        <f t="shared" si="29"/>
        <v/>
      </c>
      <c r="AB373" s="7"/>
      <c r="AC373" s="12"/>
      <c r="AD373" s="7"/>
    </row>
    <row r="374" spans="1:30" x14ac:dyDescent="0.25">
      <c r="A374" s="7"/>
      <c r="B374" s="7"/>
      <c r="C374" s="7"/>
      <c r="D374" s="7"/>
      <c r="E374" s="7"/>
      <c r="F374" s="7"/>
      <c r="G374" s="7"/>
      <c r="H374" s="13"/>
      <c r="I374" s="7"/>
      <c r="J374" s="13"/>
      <c r="K374" s="13" t="str">
        <f t="shared" si="25"/>
        <v/>
      </c>
      <c r="L374" s="7"/>
      <c r="M374" s="13"/>
      <c r="N374" s="7"/>
      <c r="O374" s="13"/>
      <c r="P374" s="13"/>
      <c r="Q374" s="7"/>
      <c r="R374" s="7"/>
      <c r="S374" s="7"/>
      <c r="T374" s="7" t="str">
        <f t="shared" ca="1" si="26"/>
        <v/>
      </c>
      <c r="U374" s="7" t="str">
        <f t="shared" ca="1" si="27"/>
        <v/>
      </c>
      <c r="V374" s="7" t="str">
        <f t="shared" ca="1" si="28"/>
        <v/>
      </c>
      <c r="W374" s="7" t="str">
        <f>IF(A374="","",IF(COUNTIFS(CONSULTAS!$C$2:$C$2000,A374,CONSULTAS!$E$2:$E$2000,"GR",CONSULTAS!$S$2:$S$2000,"Sim")&gt;0,"Sim","Não"))</f>
        <v/>
      </c>
      <c r="X374" s="7" t="str">
        <f>IF(A374="","",IF(COUNTIFS(CONSULTAS!$C$2:$C$2000,A374,CONSULTAS!$E$2:$E$2000,"Seguradora",CONSULTAS!$S$2:$S$2000,"Sim")&gt;0,"Sim","Não"))</f>
        <v/>
      </c>
      <c r="Y374" s="7" t="str">
        <f ca="1">IF(A374="","",COUNTIFS(FOLLOWUP!$H$2:$H$2000,A374,FOLLOWUP!$AO$2:$AO$2000,"&gt;="&amp;(TODAY()-365)))</f>
        <v/>
      </c>
      <c r="Z374" s="7" t="str">
        <f ca="1">IF(A374="","",COUNTIFS(OCORRENCIAS!$D$2:$D$2000,A374,OCORRENCIAS!$E$2:$E$2000,"&gt;="&amp;(TODAY()-365)))</f>
        <v/>
      </c>
      <c r="AA374" s="7" t="str">
        <f t="shared" si="29"/>
        <v/>
      </c>
      <c r="AB374" s="7"/>
      <c r="AC374" s="12"/>
      <c r="AD374" s="7"/>
    </row>
    <row r="375" spans="1:30" x14ac:dyDescent="0.25">
      <c r="A375" s="7"/>
      <c r="B375" s="7"/>
      <c r="C375" s="7"/>
      <c r="D375" s="7"/>
      <c r="E375" s="7"/>
      <c r="F375" s="7"/>
      <c r="G375" s="7"/>
      <c r="H375" s="13"/>
      <c r="I375" s="7"/>
      <c r="J375" s="13"/>
      <c r="K375" s="13" t="str">
        <f t="shared" si="25"/>
        <v/>
      </c>
      <c r="L375" s="7"/>
      <c r="M375" s="13"/>
      <c r="N375" s="7"/>
      <c r="O375" s="13"/>
      <c r="P375" s="13"/>
      <c r="Q375" s="7"/>
      <c r="R375" s="7"/>
      <c r="S375" s="7"/>
      <c r="T375" s="7" t="str">
        <f t="shared" ca="1" si="26"/>
        <v/>
      </c>
      <c r="U375" s="7" t="str">
        <f t="shared" ca="1" si="27"/>
        <v/>
      </c>
      <c r="V375" s="7" t="str">
        <f t="shared" ca="1" si="28"/>
        <v/>
      </c>
      <c r="W375" s="7" t="str">
        <f>IF(A375="","",IF(COUNTIFS(CONSULTAS!$C$2:$C$2000,A375,CONSULTAS!$E$2:$E$2000,"GR",CONSULTAS!$S$2:$S$2000,"Sim")&gt;0,"Sim","Não"))</f>
        <v/>
      </c>
      <c r="X375" s="7" t="str">
        <f>IF(A375="","",IF(COUNTIFS(CONSULTAS!$C$2:$C$2000,A375,CONSULTAS!$E$2:$E$2000,"Seguradora",CONSULTAS!$S$2:$S$2000,"Sim")&gt;0,"Sim","Não"))</f>
        <v/>
      </c>
      <c r="Y375" s="7" t="str">
        <f ca="1">IF(A375="","",COUNTIFS(FOLLOWUP!$H$2:$H$2000,A375,FOLLOWUP!$AO$2:$AO$2000,"&gt;="&amp;(TODAY()-365)))</f>
        <v/>
      </c>
      <c r="Z375" s="7" t="str">
        <f ca="1">IF(A375="","",COUNTIFS(OCORRENCIAS!$D$2:$D$2000,A375,OCORRENCIAS!$E$2:$E$2000,"&gt;="&amp;(TODAY()-365)))</f>
        <v/>
      </c>
      <c r="AA375" s="7" t="str">
        <f t="shared" si="29"/>
        <v/>
      </c>
      <c r="AB375" s="7"/>
      <c r="AC375" s="12"/>
      <c r="AD375" s="7"/>
    </row>
    <row r="376" spans="1:30" x14ac:dyDescent="0.25">
      <c r="A376" s="7"/>
      <c r="B376" s="7"/>
      <c r="C376" s="7"/>
      <c r="D376" s="7"/>
      <c r="E376" s="7"/>
      <c r="F376" s="7"/>
      <c r="G376" s="7"/>
      <c r="H376" s="13"/>
      <c r="I376" s="7"/>
      <c r="J376" s="13"/>
      <c r="K376" s="13" t="str">
        <f t="shared" si="25"/>
        <v/>
      </c>
      <c r="L376" s="7"/>
      <c r="M376" s="13"/>
      <c r="N376" s="7"/>
      <c r="O376" s="13"/>
      <c r="P376" s="13"/>
      <c r="Q376" s="7"/>
      <c r="R376" s="7"/>
      <c r="S376" s="7"/>
      <c r="T376" s="7" t="str">
        <f t="shared" ca="1" si="26"/>
        <v/>
      </c>
      <c r="U376" s="7" t="str">
        <f t="shared" ca="1" si="27"/>
        <v/>
      </c>
      <c r="V376" s="7" t="str">
        <f t="shared" ca="1" si="28"/>
        <v/>
      </c>
      <c r="W376" s="7" t="str">
        <f>IF(A376="","",IF(COUNTIFS(CONSULTAS!$C$2:$C$2000,A376,CONSULTAS!$E$2:$E$2000,"GR",CONSULTAS!$S$2:$S$2000,"Sim")&gt;0,"Sim","Não"))</f>
        <v/>
      </c>
      <c r="X376" s="7" t="str">
        <f>IF(A376="","",IF(COUNTIFS(CONSULTAS!$C$2:$C$2000,A376,CONSULTAS!$E$2:$E$2000,"Seguradora",CONSULTAS!$S$2:$S$2000,"Sim")&gt;0,"Sim","Não"))</f>
        <v/>
      </c>
      <c r="Y376" s="7" t="str">
        <f ca="1">IF(A376="","",COUNTIFS(FOLLOWUP!$H$2:$H$2000,A376,FOLLOWUP!$AO$2:$AO$2000,"&gt;="&amp;(TODAY()-365)))</f>
        <v/>
      </c>
      <c r="Z376" s="7" t="str">
        <f ca="1">IF(A376="","",COUNTIFS(OCORRENCIAS!$D$2:$D$2000,A376,OCORRENCIAS!$E$2:$E$2000,"&gt;="&amp;(TODAY()-365)))</f>
        <v/>
      </c>
      <c r="AA376" s="7" t="str">
        <f t="shared" si="29"/>
        <v/>
      </c>
      <c r="AB376" s="7"/>
      <c r="AC376" s="12"/>
      <c r="AD376" s="7"/>
    </row>
    <row r="377" spans="1:30" x14ac:dyDescent="0.25">
      <c r="A377" s="7"/>
      <c r="B377" s="7"/>
      <c r="C377" s="7"/>
      <c r="D377" s="7"/>
      <c r="E377" s="7"/>
      <c r="F377" s="7"/>
      <c r="G377" s="7"/>
      <c r="H377" s="13"/>
      <c r="I377" s="7"/>
      <c r="J377" s="13"/>
      <c r="K377" s="13" t="str">
        <f t="shared" si="25"/>
        <v/>
      </c>
      <c r="L377" s="7"/>
      <c r="M377" s="13"/>
      <c r="N377" s="7"/>
      <c r="O377" s="13"/>
      <c r="P377" s="13"/>
      <c r="Q377" s="7"/>
      <c r="R377" s="7"/>
      <c r="S377" s="7"/>
      <c r="T377" s="7" t="str">
        <f t="shared" ca="1" si="26"/>
        <v/>
      </c>
      <c r="U377" s="7" t="str">
        <f t="shared" ca="1" si="27"/>
        <v/>
      </c>
      <c r="V377" s="7" t="str">
        <f t="shared" ca="1" si="28"/>
        <v/>
      </c>
      <c r="W377" s="7" t="str">
        <f>IF(A377="","",IF(COUNTIFS(CONSULTAS!$C$2:$C$2000,A377,CONSULTAS!$E$2:$E$2000,"GR",CONSULTAS!$S$2:$S$2000,"Sim")&gt;0,"Sim","Não"))</f>
        <v/>
      </c>
      <c r="X377" s="7" t="str">
        <f>IF(A377="","",IF(COUNTIFS(CONSULTAS!$C$2:$C$2000,A377,CONSULTAS!$E$2:$E$2000,"Seguradora",CONSULTAS!$S$2:$S$2000,"Sim")&gt;0,"Sim","Não"))</f>
        <v/>
      </c>
      <c r="Y377" s="7" t="str">
        <f ca="1">IF(A377="","",COUNTIFS(FOLLOWUP!$H$2:$H$2000,A377,FOLLOWUP!$AO$2:$AO$2000,"&gt;="&amp;(TODAY()-365)))</f>
        <v/>
      </c>
      <c r="Z377" s="7" t="str">
        <f ca="1">IF(A377="","",COUNTIFS(OCORRENCIAS!$D$2:$D$2000,A377,OCORRENCIAS!$E$2:$E$2000,"&gt;="&amp;(TODAY()-365)))</f>
        <v/>
      </c>
      <c r="AA377" s="7" t="str">
        <f t="shared" si="29"/>
        <v/>
      </c>
      <c r="AB377" s="7"/>
      <c r="AC377" s="12"/>
      <c r="AD377" s="7"/>
    </row>
    <row r="378" spans="1:30" x14ac:dyDescent="0.25">
      <c r="A378" s="7"/>
      <c r="B378" s="7"/>
      <c r="C378" s="7"/>
      <c r="D378" s="7"/>
      <c r="E378" s="7"/>
      <c r="F378" s="7"/>
      <c r="G378" s="7"/>
      <c r="H378" s="13"/>
      <c r="I378" s="7"/>
      <c r="J378" s="13"/>
      <c r="K378" s="13" t="str">
        <f t="shared" si="25"/>
        <v/>
      </c>
      <c r="L378" s="7"/>
      <c r="M378" s="13"/>
      <c r="N378" s="7"/>
      <c r="O378" s="13"/>
      <c r="P378" s="13"/>
      <c r="Q378" s="7"/>
      <c r="R378" s="7"/>
      <c r="S378" s="7"/>
      <c r="T378" s="7" t="str">
        <f t="shared" ca="1" si="26"/>
        <v/>
      </c>
      <c r="U378" s="7" t="str">
        <f t="shared" ca="1" si="27"/>
        <v/>
      </c>
      <c r="V378" s="7" t="str">
        <f t="shared" ca="1" si="28"/>
        <v/>
      </c>
      <c r="W378" s="7" t="str">
        <f>IF(A378="","",IF(COUNTIFS(CONSULTAS!$C$2:$C$2000,A378,CONSULTAS!$E$2:$E$2000,"GR",CONSULTAS!$S$2:$S$2000,"Sim")&gt;0,"Sim","Não"))</f>
        <v/>
      </c>
      <c r="X378" s="7" t="str">
        <f>IF(A378="","",IF(COUNTIFS(CONSULTAS!$C$2:$C$2000,A378,CONSULTAS!$E$2:$E$2000,"Seguradora",CONSULTAS!$S$2:$S$2000,"Sim")&gt;0,"Sim","Não"))</f>
        <v/>
      </c>
      <c r="Y378" s="7" t="str">
        <f ca="1">IF(A378="","",COUNTIFS(FOLLOWUP!$H$2:$H$2000,A378,FOLLOWUP!$AO$2:$AO$2000,"&gt;="&amp;(TODAY()-365)))</f>
        <v/>
      </c>
      <c r="Z378" s="7" t="str">
        <f ca="1">IF(A378="","",COUNTIFS(OCORRENCIAS!$D$2:$D$2000,A378,OCORRENCIAS!$E$2:$E$2000,"&gt;="&amp;(TODAY()-365)))</f>
        <v/>
      </c>
      <c r="AA378" s="7" t="str">
        <f t="shared" si="29"/>
        <v/>
      </c>
      <c r="AB378" s="7"/>
      <c r="AC378" s="12"/>
      <c r="AD378" s="7"/>
    </row>
    <row r="379" spans="1:30" x14ac:dyDescent="0.25">
      <c r="A379" s="7"/>
      <c r="B379" s="7"/>
      <c r="C379" s="7"/>
      <c r="D379" s="7"/>
      <c r="E379" s="7"/>
      <c r="F379" s="7"/>
      <c r="G379" s="7"/>
      <c r="H379" s="13"/>
      <c r="I379" s="7"/>
      <c r="J379" s="13"/>
      <c r="K379" s="13" t="str">
        <f t="shared" si="25"/>
        <v/>
      </c>
      <c r="L379" s="7"/>
      <c r="M379" s="13"/>
      <c r="N379" s="7"/>
      <c r="O379" s="13"/>
      <c r="P379" s="13"/>
      <c r="Q379" s="7"/>
      <c r="R379" s="7"/>
      <c r="S379" s="7"/>
      <c r="T379" s="7" t="str">
        <f t="shared" ca="1" si="26"/>
        <v/>
      </c>
      <c r="U379" s="7" t="str">
        <f t="shared" ca="1" si="27"/>
        <v/>
      </c>
      <c r="V379" s="7" t="str">
        <f t="shared" ca="1" si="28"/>
        <v/>
      </c>
      <c r="W379" s="7" t="str">
        <f>IF(A379="","",IF(COUNTIFS(CONSULTAS!$C$2:$C$2000,A379,CONSULTAS!$E$2:$E$2000,"GR",CONSULTAS!$S$2:$S$2000,"Sim")&gt;0,"Sim","Não"))</f>
        <v/>
      </c>
      <c r="X379" s="7" t="str">
        <f>IF(A379="","",IF(COUNTIFS(CONSULTAS!$C$2:$C$2000,A379,CONSULTAS!$E$2:$E$2000,"Seguradora",CONSULTAS!$S$2:$S$2000,"Sim")&gt;0,"Sim","Não"))</f>
        <v/>
      </c>
      <c r="Y379" s="7" t="str">
        <f ca="1">IF(A379="","",COUNTIFS(FOLLOWUP!$H$2:$H$2000,A379,FOLLOWUP!$AO$2:$AO$2000,"&gt;="&amp;(TODAY()-365)))</f>
        <v/>
      </c>
      <c r="Z379" s="7" t="str">
        <f ca="1">IF(A379="","",COUNTIFS(OCORRENCIAS!$D$2:$D$2000,A379,OCORRENCIAS!$E$2:$E$2000,"&gt;="&amp;(TODAY()-365)))</f>
        <v/>
      </c>
      <c r="AA379" s="7" t="str">
        <f t="shared" si="29"/>
        <v/>
      </c>
      <c r="AB379" s="7"/>
      <c r="AC379" s="12"/>
      <c r="AD379" s="7"/>
    </row>
    <row r="380" spans="1:30" x14ac:dyDescent="0.25">
      <c r="A380" s="7"/>
      <c r="B380" s="7"/>
      <c r="C380" s="7"/>
      <c r="D380" s="7"/>
      <c r="E380" s="7"/>
      <c r="F380" s="7"/>
      <c r="G380" s="7"/>
      <c r="H380" s="13"/>
      <c r="I380" s="7"/>
      <c r="J380" s="13"/>
      <c r="K380" s="13" t="str">
        <f t="shared" si="25"/>
        <v/>
      </c>
      <c r="L380" s="7"/>
      <c r="M380" s="13"/>
      <c r="N380" s="7"/>
      <c r="O380" s="13"/>
      <c r="P380" s="13"/>
      <c r="Q380" s="7"/>
      <c r="R380" s="7"/>
      <c r="S380" s="7"/>
      <c r="T380" s="7" t="str">
        <f t="shared" ca="1" si="26"/>
        <v/>
      </c>
      <c r="U380" s="7" t="str">
        <f t="shared" ca="1" si="27"/>
        <v/>
      </c>
      <c r="V380" s="7" t="str">
        <f t="shared" ca="1" si="28"/>
        <v/>
      </c>
      <c r="W380" s="7" t="str">
        <f>IF(A380="","",IF(COUNTIFS(CONSULTAS!$C$2:$C$2000,A380,CONSULTAS!$E$2:$E$2000,"GR",CONSULTAS!$S$2:$S$2000,"Sim")&gt;0,"Sim","Não"))</f>
        <v/>
      </c>
      <c r="X380" s="7" t="str">
        <f>IF(A380="","",IF(COUNTIFS(CONSULTAS!$C$2:$C$2000,A380,CONSULTAS!$E$2:$E$2000,"Seguradora",CONSULTAS!$S$2:$S$2000,"Sim")&gt;0,"Sim","Não"))</f>
        <v/>
      </c>
      <c r="Y380" s="7" t="str">
        <f ca="1">IF(A380="","",COUNTIFS(FOLLOWUP!$H$2:$H$2000,A380,FOLLOWUP!$AO$2:$AO$2000,"&gt;="&amp;(TODAY()-365)))</f>
        <v/>
      </c>
      <c r="Z380" s="7" t="str">
        <f ca="1">IF(A380="","",COUNTIFS(OCORRENCIAS!$D$2:$D$2000,A380,OCORRENCIAS!$E$2:$E$2000,"&gt;="&amp;(TODAY()-365)))</f>
        <v/>
      </c>
      <c r="AA380" s="7" t="str">
        <f t="shared" si="29"/>
        <v/>
      </c>
      <c r="AB380" s="7"/>
      <c r="AC380" s="12"/>
      <c r="AD380" s="7"/>
    </row>
    <row r="381" spans="1:30" x14ac:dyDescent="0.25">
      <c r="A381" s="7"/>
      <c r="B381" s="7"/>
      <c r="C381" s="7"/>
      <c r="D381" s="7"/>
      <c r="E381" s="7"/>
      <c r="F381" s="7"/>
      <c r="G381" s="7"/>
      <c r="H381" s="13"/>
      <c r="I381" s="7"/>
      <c r="J381" s="13"/>
      <c r="K381" s="13" t="str">
        <f t="shared" si="25"/>
        <v/>
      </c>
      <c r="L381" s="7"/>
      <c r="M381" s="13"/>
      <c r="N381" s="7"/>
      <c r="O381" s="13"/>
      <c r="P381" s="13"/>
      <c r="Q381" s="7"/>
      <c r="R381" s="7"/>
      <c r="S381" s="7"/>
      <c r="T381" s="7" t="str">
        <f t="shared" ca="1" si="26"/>
        <v/>
      </c>
      <c r="U381" s="7" t="str">
        <f t="shared" ca="1" si="27"/>
        <v/>
      </c>
      <c r="V381" s="7" t="str">
        <f t="shared" ca="1" si="28"/>
        <v/>
      </c>
      <c r="W381" s="7" t="str">
        <f>IF(A381="","",IF(COUNTIFS(CONSULTAS!$C$2:$C$2000,A381,CONSULTAS!$E$2:$E$2000,"GR",CONSULTAS!$S$2:$S$2000,"Sim")&gt;0,"Sim","Não"))</f>
        <v/>
      </c>
      <c r="X381" s="7" t="str">
        <f>IF(A381="","",IF(COUNTIFS(CONSULTAS!$C$2:$C$2000,A381,CONSULTAS!$E$2:$E$2000,"Seguradora",CONSULTAS!$S$2:$S$2000,"Sim")&gt;0,"Sim","Não"))</f>
        <v/>
      </c>
      <c r="Y381" s="7" t="str">
        <f ca="1">IF(A381="","",COUNTIFS(FOLLOWUP!$H$2:$H$2000,A381,FOLLOWUP!$AO$2:$AO$2000,"&gt;="&amp;(TODAY()-365)))</f>
        <v/>
      </c>
      <c r="Z381" s="7" t="str">
        <f ca="1">IF(A381="","",COUNTIFS(OCORRENCIAS!$D$2:$D$2000,A381,OCORRENCIAS!$E$2:$E$2000,"&gt;="&amp;(TODAY()-365)))</f>
        <v/>
      </c>
      <c r="AA381" s="7" t="str">
        <f t="shared" si="29"/>
        <v/>
      </c>
      <c r="AB381" s="7"/>
      <c r="AC381" s="12"/>
      <c r="AD381" s="7"/>
    </row>
    <row r="382" spans="1:30" x14ac:dyDescent="0.25">
      <c r="A382" s="7"/>
      <c r="B382" s="7"/>
      <c r="C382" s="7"/>
      <c r="D382" s="7"/>
      <c r="E382" s="7"/>
      <c r="F382" s="7"/>
      <c r="G382" s="7"/>
      <c r="H382" s="13"/>
      <c r="I382" s="7"/>
      <c r="J382" s="13"/>
      <c r="K382" s="13" t="str">
        <f t="shared" si="25"/>
        <v/>
      </c>
      <c r="L382" s="7"/>
      <c r="M382" s="13"/>
      <c r="N382" s="7"/>
      <c r="O382" s="13"/>
      <c r="P382" s="13"/>
      <c r="Q382" s="7"/>
      <c r="R382" s="7"/>
      <c r="S382" s="7"/>
      <c r="T382" s="7" t="str">
        <f t="shared" ca="1" si="26"/>
        <v/>
      </c>
      <c r="U382" s="7" t="str">
        <f t="shared" ca="1" si="27"/>
        <v/>
      </c>
      <c r="V382" s="7" t="str">
        <f t="shared" ca="1" si="28"/>
        <v/>
      </c>
      <c r="W382" s="7" t="str">
        <f>IF(A382="","",IF(COUNTIFS(CONSULTAS!$C$2:$C$2000,A382,CONSULTAS!$E$2:$E$2000,"GR",CONSULTAS!$S$2:$S$2000,"Sim")&gt;0,"Sim","Não"))</f>
        <v/>
      </c>
      <c r="X382" s="7" t="str">
        <f>IF(A382="","",IF(COUNTIFS(CONSULTAS!$C$2:$C$2000,A382,CONSULTAS!$E$2:$E$2000,"Seguradora",CONSULTAS!$S$2:$S$2000,"Sim")&gt;0,"Sim","Não"))</f>
        <v/>
      </c>
      <c r="Y382" s="7" t="str">
        <f ca="1">IF(A382="","",COUNTIFS(FOLLOWUP!$H$2:$H$2000,A382,FOLLOWUP!$AO$2:$AO$2000,"&gt;="&amp;(TODAY()-365)))</f>
        <v/>
      </c>
      <c r="Z382" s="7" t="str">
        <f ca="1">IF(A382="","",COUNTIFS(OCORRENCIAS!$D$2:$D$2000,A382,OCORRENCIAS!$E$2:$E$2000,"&gt;="&amp;(TODAY()-365)))</f>
        <v/>
      </c>
      <c r="AA382" s="7" t="str">
        <f t="shared" si="29"/>
        <v/>
      </c>
      <c r="AB382" s="7"/>
      <c r="AC382" s="12"/>
      <c r="AD382" s="7"/>
    </row>
    <row r="383" spans="1:30" x14ac:dyDescent="0.25">
      <c r="A383" s="7"/>
      <c r="B383" s="7"/>
      <c r="C383" s="7"/>
      <c r="D383" s="7"/>
      <c r="E383" s="7"/>
      <c r="F383" s="7"/>
      <c r="G383" s="7"/>
      <c r="H383" s="13"/>
      <c r="I383" s="7"/>
      <c r="J383" s="13"/>
      <c r="K383" s="13" t="str">
        <f t="shared" si="25"/>
        <v/>
      </c>
      <c r="L383" s="7"/>
      <c r="M383" s="13"/>
      <c r="N383" s="7"/>
      <c r="O383" s="13"/>
      <c r="P383" s="13"/>
      <c r="Q383" s="7"/>
      <c r="R383" s="7"/>
      <c r="S383" s="7"/>
      <c r="T383" s="7" t="str">
        <f t="shared" ca="1" si="26"/>
        <v/>
      </c>
      <c r="U383" s="7" t="str">
        <f t="shared" ca="1" si="27"/>
        <v/>
      </c>
      <c r="V383" s="7" t="str">
        <f t="shared" ca="1" si="28"/>
        <v/>
      </c>
      <c r="W383" s="7" t="str">
        <f>IF(A383="","",IF(COUNTIFS(CONSULTAS!$C$2:$C$2000,A383,CONSULTAS!$E$2:$E$2000,"GR",CONSULTAS!$S$2:$S$2000,"Sim")&gt;0,"Sim","Não"))</f>
        <v/>
      </c>
      <c r="X383" s="7" t="str">
        <f>IF(A383="","",IF(COUNTIFS(CONSULTAS!$C$2:$C$2000,A383,CONSULTAS!$E$2:$E$2000,"Seguradora",CONSULTAS!$S$2:$S$2000,"Sim")&gt;0,"Sim","Não"))</f>
        <v/>
      </c>
      <c r="Y383" s="7" t="str">
        <f ca="1">IF(A383="","",COUNTIFS(FOLLOWUP!$H$2:$H$2000,A383,FOLLOWUP!$AO$2:$AO$2000,"&gt;="&amp;(TODAY()-365)))</f>
        <v/>
      </c>
      <c r="Z383" s="7" t="str">
        <f ca="1">IF(A383="","",COUNTIFS(OCORRENCIAS!$D$2:$D$2000,A383,OCORRENCIAS!$E$2:$E$2000,"&gt;="&amp;(TODAY()-365)))</f>
        <v/>
      </c>
      <c r="AA383" s="7" t="str">
        <f t="shared" si="29"/>
        <v/>
      </c>
      <c r="AB383" s="7"/>
      <c r="AC383" s="12"/>
      <c r="AD383" s="7"/>
    </row>
    <row r="384" spans="1:30" x14ac:dyDescent="0.25">
      <c r="A384" s="7"/>
      <c r="B384" s="7"/>
      <c r="C384" s="7"/>
      <c r="D384" s="7"/>
      <c r="E384" s="7"/>
      <c r="F384" s="7"/>
      <c r="G384" s="7"/>
      <c r="H384" s="13"/>
      <c r="I384" s="7"/>
      <c r="J384" s="13"/>
      <c r="K384" s="13" t="str">
        <f t="shared" si="25"/>
        <v/>
      </c>
      <c r="L384" s="7"/>
      <c r="M384" s="13"/>
      <c r="N384" s="7"/>
      <c r="O384" s="13"/>
      <c r="P384" s="13"/>
      <c r="Q384" s="7"/>
      <c r="R384" s="7"/>
      <c r="S384" s="7"/>
      <c r="T384" s="7" t="str">
        <f t="shared" ca="1" si="26"/>
        <v/>
      </c>
      <c r="U384" s="7" t="str">
        <f t="shared" ca="1" si="27"/>
        <v/>
      </c>
      <c r="V384" s="7" t="str">
        <f t="shared" ca="1" si="28"/>
        <v/>
      </c>
      <c r="W384" s="7" t="str">
        <f>IF(A384="","",IF(COUNTIFS(CONSULTAS!$C$2:$C$2000,A384,CONSULTAS!$E$2:$E$2000,"GR",CONSULTAS!$S$2:$S$2000,"Sim")&gt;0,"Sim","Não"))</f>
        <v/>
      </c>
      <c r="X384" s="7" t="str">
        <f>IF(A384="","",IF(COUNTIFS(CONSULTAS!$C$2:$C$2000,A384,CONSULTAS!$E$2:$E$2000,"Seguradora",CONSULTAS!$S$2:$S$2000,"Sim")&gt;0,"Sim","Não"))</f>
        <v/>
      </c>
      <c r="Y384" s="7" t="str">
        <f ca="1">IF(A384="","",COUNTIFS(FOLLOWUP!$H$2:$H$2000,A384,FOLLOWUP!$AO$2:$AO$2000,"&gt;="&amp;(TODAY()-365)))</f>
        <v/>
      </c>
      <c r="Z384" s="7" t="str">
        <f ca="1">IF(A384="","",COUNTIFS(OCORRENCIAS!$D$2:$D$2000,A384,OCORRENCIAS!$E$2:$E$2000,"&gt;="&amp;(TODAY()-365)))</f>
        <v/>
      </c>
      <c r="AA384" s="7" t="str">
        <f t="shared" si="29"/>
        <v/>
      </c>
      <c r="AB384" s="7"/>
      <c r="AC384" s="12"/>
      <c r="AD384" s="7"/>
    </row>
    <row r="385" spans="1:30" x14ac:dyDescent="0.25">
      <c r="A385" s="7"/>
      <c r="B385" s="7"/>
      <c r="C385" s="7"/>
      <c r="D385" s="7"/>
      <c r="E385" s="7"/>
      <c r="F385" s="7"/>
      <c r="G385" s="7"/>
      <c r="H385" s="13"/>
      <c r="I385" s="7"/>
      <c r="J385" s="13"/>
      <c r="K385" s="13" t="str">
        <f t="shared" si="25"/>
        <v/>
      </c>
      <c r="L385" s="7"/>
      <c r="M385" s="13"/>
      <c r="N385" s="7"/>
      <c r="O385" s="13"/>
      <c r="P385" s="13"/>
      <c r="Q385" s="7"/>
      <c r="R385" s="7"/>
      <c r="S385" s="7"/>
      <c r="T385" s="7" t="str">
        <f t="shared" ca="1" si="26"/>
        <v/>
      </c>
      <c r="U385" s="7" t="str">
        <f t="shared" ca="1" si="27"/>
        <v/>
      </c>
      <c r="V385" s="7" t="str">
        <f t="shared" ca="1" si="28"/>
        <v/>
      </c>
      <c r="W385" s="7" t="str">
        <f>IF(A385="","",IF(COUNTIFS(CONSULTAS!$C$2:$C$2000,A385,CONSULTAS!$E$2:$E$2000,"GR",CONSULTAS!$S$2:$S$2000,"Sim")&gt;0,"Sim","Não"))</f>
        <v/>
      </c>
      <c r="X385" s="7" t="str">
        <f>IF(A385="","",IF(COUNTIFS(CONSULTAS!$C$2:$C$2000,A385,CONSULTAS!$E$2:$E$2000,"Seguradora",CONSULTAS!$S$2:$S$2000,"Sim")&gt;0,"Sim","Não"))</f>
        <v/>
      </c>
      <c r="Y385" s="7" t="str">
        <f ca="1">IF(A385="","",COUNTIFS(FOLLOWUP!$H$2:$H$2000,A385,FOLLOWUP!$AO$2:$AO$2000,"&gt;="&amp;(TODAY()-365)))</f>
        <v/>
      </c>
      <c r="Z385" s="7" t="str">
        <f ca="1">IF(A385="","",COUNTIFS(OCORRENCIAS!$D$2:$D$2000,A385,OCORRENCIAS!$E$2:$E$2000,"&gt;="&amp;(TODAY()-365)))</f>
        <v/>
      </c>
      <c r="AA385" s="7" t="str">
        <f t="shared" si="29"/>
        <v/>
      </c>
      <c r="AB385" s="7"/>
      <c r="AC385" s="12"/>
      <c r="AD385" s="7"/>
    </row>
    <row r="386" spans="1:30" x14ac:dyDescent="0.25">
      <c r="A386" s="7"/>
      <c r="B386" s="7"/>
      <c r="C386" s="7"/>
      <c r="D386" s="7"/>
      <c r="E386" s="7"/>
      <c r="F386" s="7"/>
      <c r="G386" s="7"/>
      <c r="H386" s="13"/>
      <c r="I386" s="7"/>
      <c r="J386" s="13"/>
      <c r="K386" s="13" t="str">
        <f t="shared" ref="K386:K449" si="30">IF(J386="","",DATE(YEAR(J386),MONTH(J386),DAY(J386)+900))</f>
        <v/>
      </c>
      <c r="L386" s="7"/>
      <c r="M386" s="13"/>
      <c r="N386" s="7"/>
      <c r="O386" s="13"/>
      <c r="P386" s="13"/>
      <c r="Q386" s="7"/>
      <c r="R386" s="7"/>
      <c r="S386" s="7"/>
      <c r="T386" s="7" t="str">
        <f t="shared" ref="T386:T401" ca="1" si="31">IF(H386="","",H386-TODAY())</f>
        <v/>
      </c>
      <c r="U386" s="7" t="str">
        <f t="shared" ref="U386:U401" ca="1" si="32">IF(K386="","",K386-TODAY())</f>
        <v/>
      </c>
      <c r="V386" s="7" t="str">
        <f t="shared" ref="V386:V401" ca="1" si="33">IF(O386="","",O386-TODAY())</f>
        <v/>
      </c>
      <c r="W386" s="7" t="str">
        <f>IF(A386="","",IF(COUNTIFS(CONSULTAS!$C$2:$C$2000,A386,CONSULTAS!$E$2:$E$2000,"GR",CONSULTAS!$S$2:$S$2000,"Sim")&gt;0,"Sim","Não"))</f>
        <v/>
      </c>
      <c r="X386" s="7" t="str">
        <f>IF(A386="","",IF(COUNTIFS(CONSULTAS!$C$2:$C$2000,A386,CONSULTAS!$E$2:$E$2000,"Seguradora",CONSULTAS!$S$2:$S$2000,"Sim")&gt;0,"Sim","Não"))</f>
        <v/>
      </c>
      <c r="Y386" s="7" t="str">
        <f ca="1">IF(A386="","",COUNTIFS(FOLLOWUP!$H$2:$H$2000,A386,FOLLOWUP!$AO$2:$AO$2000,"&gt;="&amp;(TODAY()-365)))</f>
        <v/>
      </c>
      <c r="Z386" s="7" t="str">
        <f ca="1">IF(A386="","",COUNTIFS(OCORRENCIAS!$D$2:$D$2000,A386,OCORRENCIAS!$E$2:$E$2000,"&gt;="&amp;(TODAY()-365)))</f>
        <v/>
      </c>
      <c r="AA386" s="7" t="str">
        <f t="shared" ref="AA386:AA401" si="34">IF(A386="","",IF(OR(H386="",T386&lt;0,AND(K386&lt;&gt;"",U386&lt;0),I386&lt;&gt;"Sim",W386="Não",X386="Não",AND(O386&lt;&gt;"",V386&lt;0)),"Inapto",IF(OR(T386&lt;=P_AVISO_VENC,AND(U386&lt;&gt;"",U386&lt;=P_AVISO_VENC),AND(V386&lt;&gt;"",V386&lt;=P_AVISO_VENC)),"Atenção","Apto")))</f>
        <v/>
      </c>
      <c r="AB386" s="7"/>
      <c r="AC386" s="12"/>
      <c r="AD386" s="7"/>
    </row>
    <row r="387" spans="1:30" x14ac:dyDescent="0.25">
      <c r="A387" s="7"/>
      <c r="B387" s="7"/>
      <c r="C387" s="7"/>
      <c r="D387" s="7"/>
      <c r="E387" s="7"/>
      <c r="F387" s="7"/>
      <c r="G387" s="7"/>
      <c r="H387" s="13"/>
      <c r="I387" s="7"/>
      <c r="J387" s="13"/>
      <c r="K387" s="13" t="str">
        <f t="shared" si="30"/>
        <v/>
      </c>
      <c r="L387" s="7"/>
      <c r="M387" s="13"/>
      <c r="N387" s="7"/>
      <c r="O387" s="13"/>
      <c r="P387" s="13"/>
      <c r="Q387" s="7"/>
      <c r="R387" s="7"/>
      <c r="S387" s="7"/>
      <c r="T387" s="7" t="str">
        <f t="shared" ca="1" si="31"/>
        <v/>
      </c>
      <c r="U387" s="7" t="str">
        <f t="shared" ca="1" si="32"/>
        <v/>
      </c>
      <c r="V387" s="7" t="str">
        <f t="shared" ca="1" si="33"/>
        <v/>
      </c>
      <c r="W387" s="7" t="str">
        <f>IF(A387="","",IF(COUNTIFS(CONSULTAS!$C$2:$C$2000,A387,CONSULTAS!$E$2:$E$2000,"GR",CONSULTAS!$S$2:$S$2000,"Sim")&gt;0,"Sim","Não"))</f>
        <v/>
      </c>
      <c r="X387" s="7" t="str">
        <f>IF(A387="","",IF(COUNTIFS(CONSULTAS!$C$2:$C$2000,A387,CONSULTAS!$E$2:$E$2000,"Seguradora",CONSULTAS!$S$2:$S$2000,"Sim")&gt;0,"Sim","Não"))</f>
        <v/>
      </c>
      <c r="Y387" s="7" t="str">
        <f ca="1">IF(A387="","",COUNTIFS(FOLLOWUP!$H$2:$H$2000,A387,FOLLOWUP!$AO$2:$AO$2000,"&gt;="&amp;(TODAY()-365)))</f>
        <v/>
      </c>
      <c r="Z387" s="7" t="str">
        <f ca="1">IF(A387="","",COUNTIFS(OCORRENCIAS!$D$2:$D$2000,A387,OCORRENCIAS!$E$2:$E$2000,"&gt;="&amp;(TODAY()-365)))</f>
        <v/>
      </c>
      <c r="AA387" s="7" t="str">
        <f t="shared" si="34"/>
        <v/>
      </c>
      <c r="AB387" s="7"/>
      <c r="AC387" s="12"/>
      <c r="AD387" s="7"/>
    </row>
    <row r="388" spans="1:30" x14ac:dyDescent="0.25">
      <c r="A388" s="7"/>
      <c r="B388" s="7"/>
      <c r="C388" s="7"/>
      <c r="D388" s="7"/>
      <c r="E388" s="7"/>
      <c r="F388" s="7"/>
      <c r="G388" s="7"/>
      <c r="H388" s="13"/>
      <c r="I388" s="7"/>
      <c r="J388" s="13"/>
      <c r="K388" s="13" t="str">
        <f t="shared" si="30"/>
        <v/>
      </c>
      <c r="L388" s="7"/>
      <c r="M388" s="13"/>
      <c r="N388" s="7"/>
      <c r="O388" s="13"/>
      <c r="P388" s="13"/>
      <c r="Q388" s="7"/>
      <c r="R388" s="7"/>
      <c r="S388" s="7"/>
      <c r="T388" s="7" t="str">
        <f t="shared" ca="1" si="31"/>
        <v/>
      </c>
      <c r="U388" s="7" t="str">
        <f t="shared" ca="1" si="32"/>
        <v/>
      </c>
      <c r="V388" s="7" t="str">
        <f t="shared" ca="1" si="33"/>
        <v/>
      </c>
      <c r="W388" s="7" t="str">
        <f>IF(A388="","",IF(COUNTIFS(CONSULTAS!$C$2:$C$2000,A388,CONSULTAS!$E$2:$E$2000,"GR",CONSULTAS!$S$2:$S$2000,"Sim")&gt;0,"Sim","Não"))</f>
        <v/>
      </c>
      <c r="X388" s="7" t="str">
        <f>IF(A388="","",IF(COUNTIFS(CONSULTAS!$C$2:$C$2000,A388,CONSULTAS!$E$2:$E$2000,"Seguradora",CONSULTAS!$S$2:$S$2000,"Sim")&gt;0,"Sim","Não"))</f>
        <v/>
      </c>
      <c r="Y388" s="7" t="str">
        <f ca="1">IF(A388="","",COUNTIFS(FOLLOWUP!$H$2:$H$2000,A388,FOLLOWUP!$AO$2:$AO$2000,"&gt;="&amp;(TODAY()-365)))</f>
        <v/>
      </c>
      <c r="Z388" s="7" t="str">
        <f ca="1">IF(A388="","",COUNTIFS(OCORRENCIAS!$D$2:$D$2000,A388,OCORRENCIAS!$E$2:$E$2000,"&gt;="&amp;(TODAY()-365)))</f>
        <v/>
      </c>
      <c r="AA388" s="7" t="str">
        <f t="shared" si="34"/>
        <v/>
      </c>
      <c r="AB388" s="7"/>
      <c r="AC388" s="12"/>
      <c r="AD388" s="7"/>
    </row>
    <row r="389" spans="1:30" x14ac:dyDescent="0.25">
      <c r="A389" s="7"/>
      <c r="B389" s="7"/>
      <c r="C389" s="7"/>
      <c r="D389" s="7"/>
      <c r="E389" s="7"/>
      <c r="F389" s="7"/>
      <c r="G389" s="7"/>
      <c r="H389" s="13"/>
      <c r="I389" s="7"/>
      <c r="J389" s="13"/>
      <c r="K389" s="13" t="str">
        <f t="shared" si="30"/>
        <v/>
      </c>
      <c r="L389" s="7"/>
      <c r="M389" s="13"/>
      <c r="N389" s="7"/>
      <c r="O389" s="13"/>
      <c r="P389" s="13"/>
      <c r="Q389" s="7"/>
      <c r="R389" s="7"/>
      <c r="S389" s="7"/>
      <c r="T389" s="7" t="str">
        <f t="shared" ca="1" si="31"/>
        <v/>
      </c>
      <c r="U389" s="7" t="str">
        <f t="shared" ca="1" si="32"/>
        <v/>
      </c>
      <c r="V389" s="7" t="str">
        <f t="shared" ca="1" si="33"/>
        <v/>
      </c>
      <c r="W389" s="7" t="str">
        <f>IF(A389="","",IF(COUNTIFS(CONSULTAS!$C$2:$C$2000,A389,CONSULTAS!$E$2:$E$2000,"GR",CONSULTAS!$S$2:$S$2000,"Sim")&gt;0,"Sim","Não"))</f>
        <v/>
      </c>
      <c r="X389" s="7" t="str">
        <f>IF(A389="","",IF(COUNTIFS(CONSULTAS!$C$2:$C$2000,A389,CONSULTAS!$E$2:$E$2000,"Seguradora",CONSULTAS!$S$2:$S$2000,"Sim")&gt;0,"Sim","Não"))</f>
        <v/>
      </c>
      <c r="Y389" s="7" t="str">
        <f ca="1">IF(A389="","",COUNTIFS(FOLLOWUP!$H$2:$H$2000,A389,FOLLOWUP!$AO$2:$AO$2000,"&gt;="&amp;(TODAY()-365)))</f>
        <v/>
      </c>
      <c r="Z389" s="7" t="str">
        <f ca="1">IF(A389="","",COUNTIFS(OCORRENCIAS!$D$2:$D$2000,A389,OCORRENCIAS!$E$2:$E$2000,"&gt;="&amp;(TODAY()-365)))</f>
        <v/>
      </c>
      <c r="AA389" s="7" t="str">
        <f t="shared" si="34"/>
        <v/>
      </c>
      <c r="AB389" s="7"/>
      <c r="AC389" s="12"/>
      <c r="AD389" s="7"/>
    </row>
    <row r="390" spans="1:30" x14ac:dyDescent="0.25">
      <c r="A390" s="7"/>
      <c r="B390" s="7"/>
      <c r="C390" s="7"/>
      <c r="D390" s="7"/>
      <c r="E390" s="7"/>
      <c r="F390" s="7"/>
      <c r="G390" s="7"/>
      <c r="H390" s="13"/>
      <c r="I390" s="7"/>
      <c r="J390" s="13"/>
      <c r="K390" s="13" t="str">
        <f t="shared" si="30"/>
        <v/>
      </c>
      <c r="L390" s="7"/>
      <c r="M390" s="13"/>
      <c r="N390" s="7"/>
      <c r="O390" s="13"/>
      <c r="P390" s="13"/>
      <c r="Q390" s="7"/>
      <c r="R390" s="7"/>
      <c r="S390" s="7"/>
      <c r="T390" s="7" t="str">
        <f t="shared" ca="1" si="31"/>
        <v/>
      </c>
      <c r="U390" s="7" t="str">
        <f t="shared" ca="1" si="32"/>
        <v/>
      </c>
      <c r="V390" s="7" t="str">
        <f t="shared" ca="1" si="33"/>
        <v/>
      </c>
      <c r="W390" s="7" t="str">
        <f>IF(A390="","",IF(COUNTIFS(CONSULTAS!$C$2:$C$2000,A390,CONSULTAS!$E$2:$E$2000,"GR",CONSULTAS!$S$2:$S$2000,"Sim")&gt;0,"Sim","Não"))</f>
        <v/>
      </c>
      <c r="X390" s="7" t="str">
        <f>IF(A390="","",IF(COUNTIFS(CONSULTAS!$C$2:$C$2000,A390,CONSULTAS!$E$2:$E$2000,"Seguradora",CONSULTAS!$S$2:$S$2000,"Sim")&gt;0,"Sim","Não"))</f>
        <v/>
      </c>
      <c r="Y390" s="7" t="str">
        <f ca="1">IF(A390="","",COUNTIFS(FOLLOWUP!$H$2:$H$2000,A390,FOLLOWUP!$AO$2:$AO$2000,"&gt;="&amp;(TODAY()-365)))</f>
        <v/>
      </c>
      <c r="Z390" s="7" t="str">
        <f ca="1">IF(A390="","",COUNTIFS(OCORRENCIAS!$D$2:$D$2000,A390,OCORRENCIAS!$E$2:$E$2000,"&gt;="&amp;(TODAY()-365)))</f>
        <v/>
      </c>
      <c r="AA390" s="7" t="str">
        <f t="shared" si="34"/>
        <v/>
      </c>
      <c r="AB390" s="7"/>
      <c r="AC390" s="12"/>
      <c r="AD390" s="7"/>
    </row>
    <row r="391" spans="1:30" x14ac:dyDescent="0.25">
      <c r="A391" s="7"/>
      <c r="B391" s="7"/>
      <c r="C391" s="7"/>
      <c r="D391" s="7"/>
      <c r="E391" s="7"/>
      <c r="F391" s="7"/>
      <c r="G391" s="7"/>
      <c r="H391" s="13"/>
      <c r="I391" s="7"/>
      <c r="J391" s="13"/>
      <c r="K391" s="13" t="str">
        <f t="shared" si="30"/>
        <v/>
      </c>
      <c r="L391" s="7"/>
      <c r="M391" s="13"/>
      <c r="N391" s="7"/>
      <c r="O391" s="13"/>
      <c r="P391" s="13"/>
      <c r="Q391" s="7"/>
      <c r="R391" s="7"/>
      <c r="S391" s="7"/>
      <c r="T391" s="7" t="str">
        <f t="shared" ca="1" si="31"/>
        <v/>
      </c>
      <c r="U391" s="7" t="str">
        <f t="shared" ca="1" si="32"/>
        <v/>
      </c>
      <c r="V391" s="7" t="str">
        <f t="shared" ca="1" si="33"/>
        <v/>
      </c>
      <c r="W391" s="7" t="str">
        <f>IF(A391="","",IF(COUNTIFS(CONSULTAS!$C$2:$C$2000,A391,CONSULTAS!$E$2:$E$2000,"GR",CONSULTAS!$S$2:$S$2000,"Sim")&gt;0,"Sim","Não"))</f>
        <v/>
      </c>
      <c r="X391" s="7" t="str">
        <f>IF(A391="","",IF(COUNTIFS(CONSULTAS!$C$2:$C$2000,A391,CONSULTAS!$E$2:$E$2000,"Seguradora",CONSULTAS!$S$2:$S$2000,"Sim")&gt;0,"Sim","Não"))</f>
        <v/>
      </c>
      <c r="Y391" s="7" t="str">
        <f ca="1">IF(A391="","",COUNTIFS(FOLLOWUP!$H$2:$H$2000,A391,FOLLOWUP!$AO$2:$AO$2000,"&gt;="&amp;(TODAY()-365)))</f>
        <v/>
      </c>
      <c r="Z391" s="7" t="str">
        <f ca="1">IF(A391="","",COUNTIFS(OCORRENCIAS!$D$2:$D$2000,A391,OCORRENCIAS!$E$2:$E$2000,"&gt;="&amp;(TODAY()-365)))</f>
        <v/>
      </c>
      <c r="AA391" s="7" t="str">
        <f t="shared" si="34"/>
        <v/>
      </c>
      <c r="AB391" s="7"/>
      <c r="AC391" s="12"/>
      <c r="AD391" s="7"/>
    </row>
    <row r="392" spans="1:30" x14ac:dyDescent="0.25">
      <c r="A392" s="7"/>
      <c r="B392" s="7"/>
      <c r="C392" s="7"/>
      <c r="D392" s="7"/>
      <c r="E392" s="7"/>
      <c r="F392" s="7"/>
      <c r="G392" s="7"/>
      <c r="H392" s="13"/>
      <c r="I392" s="7"/>
      <c r="J392" s="13"/>
      <c r="K392" s="13" t="str">
        <f t="shared" si="30"/>
        <v/>
      </c>
      <c r="L392" s="7"/>
      <c r="M392" s="13"/>
      <c r="N392" s="7"/>
      <c r="O392" s="13"/>
      <c r="P392" s="13"/>
      <c r="Q392" s="7"/>
      <c r="R392" s="7"/>
      <c r="S392" s="7"/>
      <c r="T392" s="7" t="str">
        <f t="shared" ca="1" si="31"/>
        <v/>
      </c>
      <c r="U392" s="7" t="str">
        <f t="shared" ca="1" si="32"/>
        <v/>
      </c>
      <c r="V392" s="7" t="str">
        <f t="shared" ca="1" si="33"/>
        <v/>
      </c>
      <c r="W392" s="7" t="str">
        <f>IF(A392="","",IF(COUNTIFS(CONSULTAS!$C$2:$C$2000,A392,CONSULTAS!$E$2:$E$2000,"GR",CONSULTAS!$S$2:$S$2000,"Sim")&gt;0,"Sim","Não"))</f>
        <v/>
      </c>
      <c r="X392" s="7" t="str">
        <f>IF(A392="","",IF(COUNTIFS(CONSULTAS!$C$2:$C$2000,A392,CONSULTAS!$E$2:$E$2000,"Seguradora",CONSULTAS!$S$2:$S$2000,"Sim")&gt;0,"Sim","Não"))</f>
        <v/>
      </c>
      <c r="Y392" s="7" t="str">
        <f ca="1">IF(A392="","",COUNTIFS(FOLLOWUP!$H$2:$H$2000,A392,FOLLOWUP!$AO$2:$AO$2000,"&gt;="&amp;(TODAY()-365)))</f>
        <v/>
      </c>
      <c r="Z392" s="7" t="str">
        <f ca="1">IF(A392="","",COUNTIFS(OCORRENCIAS!$D$2:$D$2000,A392,OCORRENCIAS!$E$2:$E$2000,"&gt;="&amp;(TODAY()-365)))</f>
        <v/>
      </c>
      <c r="AA392" s="7" t="str">
        <f t="shared" si="34"/>
        <v/>
      </c>
      <c r="AB392" s="7"/>
      <c r="AC392" s="12"/>
      <c r="AD392" s="7"/>
    </row>
    <row r="393" spans="1:30" x14ac:dyDescent="0.25">
      <c r="A393" s="7"/>
      <c r="B393" s="7"/>
      <c r="C393" s="7"/>
      <c r="D393" s="7"/>
      <c r="E393" s="7"/>
      <c r="F393" s="7"/>
      <c r="G393" s="7"/>
      <c r="H393" s="13"/>
      <c r="I393" s="7"/>
      <c r="J393" s="13"/>
      <c r="K393" s="13" t="str">
        <f t="shared" si="30"/>
        <v/>
      </c>
      <c r="L393" s="7"/>
      <c r="M393" s="13"/>
      <c r="N393" s="7"/>
      <c r="O393" s="13"/>
      <c r="P393" s="13"/>
      <c r="Q393" s="7"/>
      <c r="R393" s="7"/>
      <c r="S393" s="7"/>
      <c r="T393" s="7" t="str">
        <f t="shared" ca="1" si="31"/>
        <v/>
      </c>
      <c r="U393" s="7" t="str">
        <f t="shared" ca="1" si="32"/>
        <v/>
      </c>
      <c r="V393" s="7" t="str">
        <f t="shared" ca="1" si="33"/>
        <v/>
      </c>
      <c r="W393" s="7" t="str">
        <f>IF(A393="","",IF(COUNTIFS(CONSULTAS!$C$2:$C$2000,A393,CONSULTAS!$E$2:$E$2000,"GR",CONSULTAS!$S$2:$S$2000,"Sim")&gt;0,"Sim","Não"))</f>
        <v/>
      </c>
      <c r="X393" s="7" t="str">
        <f>IF(A393="","",IF(COUNTIFS(CONSULTAS!$C$2:$C$2000,A393,CONSULTAS!$E$2:$E$2000,"Seguradora",CONSULTAS!$S$2:$S$2000,"Sim")&gt;0,"Sim","Não"))</f>
        <v/>
      </c>
      <c r="Y393" s="7" t="str">
        <f ca="1">IF(A393="","",COUNTIFS(FOLLOWUP!$H$2:$H$2000,A393,FOLLOWUP!$AO$2:$AO$2000,"&gt;="&amp;(TODAY()-365)))</f>
        <v/>
      </c>
      <c r="Z393" s="7" t="str">
        <f ca="1">IF(A393="","",COUNTIFS(OCORRENCIAS!$D$2:$D$2000,A393,OCORRENCIAS!$E$2:$E$2000,"&gt;="&amp;(TODAY()-365)))</f>
        <v/>
      </c>
      <c r="AA393" s="7" t="str">
        <f t="shared" si="34"/>
        <v/>
      </c>
      <c r="AB393" s="7"/>
      <c r="AC393" s="12"/>
      <c r="AD393" s="7"/>
    </row>
    <row r="394" spans="1:30" x14ac:dyDescent="0.25">
      <c r="A394" s="7"/>
      <c r="B394" s="7"/>
      <c r="C394" s="7"/>
      <c r="D394" s="7"/>
      <c r="E394" s="7"/>
      <c r="F394" s="7"/>
      <c r="G394" s="7"/>
      <c r="H394" s="13"/>
      <c r="I394" s="7"/>
      <c r="J394" s="13"/>
      <c r="K394" s="13" t="str">
        <f t="shared" si="30"/>
        <v/>
      </c>
      <c r="L394" s="7"/>
      <c r="M394" s="13"/>
      <c r="N394" s="7"/>
      <c r="O394" s="13"/>
      <c r="P394" s="13"/>
      <c r="Q394" s="7"/>
      <c r="R394" s="7"/>
      <c r="S394" s="7"/>
      <c r="T394" s="7" t="str">
        <f t="shared" ca="1" si="31"/>
        <v/>
      </c>
      <c r="U394" s="7" t="str">
        <f t="shared" ca="1" si="32"/>
        <v/>
      </c>
      <c r="V394" s="7" t="str">
        <f t="shared" ca="1" si="33"/>
        <v/>
      </c>
      <c r="W394" s="7" t="str">
        <f>IF(A394="","",IF(COUNTIFS(CONSULTAS!$C$2:$C$2000,A394,CONSULTAS!$E$2:$E$2000,"GR",CONSULTAS!$S$2:$S$2000,"Sim")&gt;0,"Sim","Não"))</f>
        <v/>
      </c>
      <c r="X394" s="7" t="str">
        <f>IF(A394="","",IF(COUNTIFS(CONSULTAS!$C$2:$C$2000,A394,CONSULTAS!$E$2:$E$2000,"Seguradora",CONSULTAS!$S$2:$S$2000,"Sim")&gt;0,"Sim","Não"))</f>
        <v/>
      </c>
      <c r="Y394" s="7" t="str">
        <f ca="1">IF(A394="","",COUNTIFS(FOLLOWUP!$H$2:$H$2000,A394,FOLLOWUP!$AO$2:$AO$2000,"&gt;="&amp;(TODAY()-365)))</f>
        <v/>
      </c>
      <c r="Z394" s="7" t="str">
        <f ca="1">IF(A394="","",COUNTIFS(OCORRENCIAS!$D$2:$D$2000,A394,OCORRENCIAS!$E$2:$E$2000,"&gt;="&amp;(TODAY()-365)))</f>
        <v/>
      </c>
      <c r="AA394" s="7" t="str">
        <f t="shared" si="34"/>
        <v/>
      </c>
      <c r="AB394" s="7"/>
      <c r="AC394" s="12"/>
      <c r="AD394" s="7"/>
    </row>
    <row r="395" spans="1:30" x14ac:dyDescent="0.25">
      <c r="A395" s="7"/>
      <c r="B395" s="7"/>
      <c r="C395" s="7"/>
      <c r="D395" s="7"/>
      <c r="E395" s="7"/>
      <c r="F395" s="7"/>
      <c r="G395" s="7"/>
      <c r="H395" s="13"/>
      <c r="I395" s="7"/>
      <c r="J395" s="13"/>
      <c r="K395" s="13" t="str">
        <f t="shared" si="30"/>
        <v/>
      </c>
      <c r="L395" s="7"/>
      <c r="M395" s="13"/>
      <c r="N395" s="7"/>
      <c r="O395" s="13"/>
      <c r="P395" s="13"/>
      <c r="Q395" s="7"/>
      <c r="R395" s="7"/>
      <c r="S395" s="7"/>
      <c r="T395" s="7" t="str">
        <f t="shared" ca="1" si="31"/>
        <v/>
      </c>
      <c r="U395" s="7" t="str">
        <f t="shared" ca="1" si="32"/>
        <v/>
      </c>
      <c r="V395" s="7" t="str">
        <f t="shared" ca="1" si="33"/>
        <v/>
      </c>
      <c r="W395" s="7" t="str">
        <f>IF(A395="","",IF(COUNTIFS(CONSULTAS!$C$2:$C$2000,A395,CONSULTAS!$E$2:$E$2000,"GR",CONSULTAS!$S$2:$S$2000,"Sim")&gt;0,"Sim","Não"))</f>
        <v/>
      </c>
      <c r="X395" s="7" t="str">
        <f>IF(A395="","",IF(COUNTIFS(CONSULTAS!$C$2:$C$2000,A395,CONSULTAS!$E$2:$E$2000,"Seguradora",CONSULTAS!$S$2:$S$2000,"Sim")&gt;0,"Sim","Não"))</f>
        <v/>
      </c>
      <c r="Y395" s="7" t="str">
        <f ca="1">IF(A395="","",COUNTIFS(FOLLOWUP!$H$2:$H$2000,A395,FOLLOWUP!$AO$2:$AO$2000,"&gt;="&amp;(TODAY()-365)))</f>
        <v/>
      </c>
      <c r="Z395" s="7" t="str">
        <f ca="1">IF(A395="","",COUNTIFS(OCORRENCIAS!$D$2:$D$2000,A395,OCORRENCIAS!$E$2:$E$2000,"&gt;="&amp;(TODAY()-365)))</f>
        <v/>
      </c>
      <c r="AA395" s="7" t="str">
        <f t="shared" si="34"/>
        <v/>
      </c>
      <c r="AB395" s="7"/>
      <c r="AC395" s="12"/>
      <c r="AD395" s="7"/>
    </row>
    <row r="396" spans="1:30" x14ac:dyDescent="0.25">
      <c r="A396" s="7"/>
      <c r="B396" s="7"/>
      <c r="C396" s="7"/>
      <c r="D396" s="7"/>
      <c r="E396" s="7"/>
      <c r="F396" s="7"/>
      <c r="G396" s="7"/>
      <c r="H396" s="13"/>
      <c r="I396" s="7"/>
      <c r="J396" s="13"/>
      <c r="K396" s="13" t="str">
        <f t="shared" si="30"/>
        <v/>
      </c>
      <c r="L396" s="7"/>
      <c r="M396" s="13"/>
      <c r="N396" s="7"/>
      <c r="O396" s="13"/>
      <c r="P396" s="13"/>
      <c r="Q396" s="7"/>
      <c r="R396" s="7"/>
      <c r="S396" s="7"/>
      <c r="T396" s="7" t="str">
        <f t="shared" ca="1" si="31"/>
        <v/>
      </c>
      <c r="U396" s="7" t="str">
        <f t="shared" ca="1" si="32"/>
        <v/>
      </c>
      <c r="V396" s="7" t="str">
        <f t="shared" ca="1" si="33"/>
        <v/>
      </c>
      <c r="W396" s="7" t="str">
        <f>IF(A396="","",IF(COUNTIFS(CONSULTAS!$C$2:$C$2000,A396,CONSULTAS!$E$2:$E$2000,"GR",CONSULTAS!$S$2:$S$2000,"Sim")&gt;0,"Sim","Não"))</f>
        <v/>
      </c>
      <c r="X396" s="7" t="str">
        <f>IF(A396="","",IF(COUNTIFS(CONSULTAS!$C$2:$C$2000,A396,CONSULTAS!$E$2:$E$2000,"Seguradora",CONSULTAS!$S$2:$S$2000,"Sim")&gt;0,"Sim","Não"))</f>
        <v/>
      </c>
      <c r="Y396" s="7" t="str">
        <f ca="1">IF(A396="","",COUNTIFS(FOLLOWUP!$H$2:$H$2000,A396,FOLLOWUP!$AO$2:$AO$2000,"&gt;="&amp;(TODAY()-365)))</f>
        <v/>
      </c>
      <c r="Z396" s="7" t="str">
        <f ca="1">IF(A396="","",COUNTIFS(OCORRENCIAS!$D$2:$D$2000,A396,OCORRENCIAS!$E$2:$E$2000,"&gt;="&amp;(TODAY()-365)))</f>
        <v/>
      </c>
      <c r="AA396" s="7" t="str">
        <f t="shared" si="34"/>
        <v/>
      </c>
      <c r="AB396" s="7"/>
      <c r="AC396" s="12"/>
      <c r="AD396" s="7"/>
    </row>
    <row r="397" spans="1:30" x14ac:dyDescent="0.25">
      <c r="A397" s="7"/>
      <c r="B397" s="7"/>
      <c r="C397" s="7"/>
      <c r="D397" s="7"/>
      <c r="E397" s="7"/>
      <c r="F397" s="7"/>
      <c r="G397" s="7"/>
      <c r="H397" s="13"/>
      <c r="I397" s="7"/>
      <c r="J397" s="13"/>
      <c r="K397" s="13" t="str">
        <f t="shared" si="30"/>
        <v/>
      </c>
      <c r="L397" s="7"/>
      <c r="M397" s="13"/>
      <c r="N397" s="7"/>
      <c r="O397" s="13"/>
      <c r="P397" s="13"/>
      <c r="Q397" s="7"/>
      <c r="R397" s="7"/>
      <c r="S397" s="7"/>
      <c r="T397" s="7" t="str">
        <f t="shared" ca="1" si="31"/>
        <v/>
      </c>
      <c r="U397" s="7" t="str">
        <f t="shared" ca="1" si="32"/>
        <v/>
      </c>
      <c r="V397" s="7" t="str">
        <f t="shared" ca="1" si="33"/>
        <v/>
      </c>
      <c r="W397" s="7" t="str">
        <f>IF(A397="","",IF(COUNTIFS(CONSULTAS!$C$2:$C$2000,A397,CONSULTAS!$E$2:$E$2000,"GR",CONSULTAS!$S$2:$S$2000,"Sim")&gt;0,"Sim","Não"))</f>
        <v/>
      </c>
      <c r="X397" s="7" t="str">
        <f>IF(A397="","",IF(COUNTIFS(CONSULTAS!$C$2:$C$2000,A397,CONSULTAS!$E$2:$E$2000,"Seguradora",CONSULTAS!$S$2:$S$2000,"Sim")&gt;0,"Sim","Não"))</f>
        <v/>
      </c>
      <c r="Y397" s="7" t="str">
        <f ca="1">IF(A397="","",COUNTIFS(FOLLOWUP!$H$2:$H$2000,A397,FOLLOWUP!$AO$2:$AO$2000,"&gt;="&amp;(TODAY()-365)))</f>
        <v/>
      </c>
      <c r="Z397" s="7" t="str">
        <f ca="1">IF(A397="","",COUNTIFS(OCORRENCIAS!$D$2:$D$2000,A397,OCORRENCIAS!$E$2:$E$2000,"&gt;="&amp;(TODAY()-365)))</f>
        <v/>
      </c>
      <c r="AA397" s="7" t="str">
        <f t="shared" si="34"/>
        <v/>
      </c>
      <c r="AB397" s="7"/>
      <c r="AC397" s="12"/>
      <c r="AD397" s="7"/>
    </row>
    <row r="398" spans="1:30" x14ac:dyDescent="0.25">
      <c r="A398" s="7"/>
      <c r="B398" s="7"/>
      <c r="C398" s="7"/>
      <c r="D398" s="7"/>
      <c r="E398" s="7"/>
      <c r="F398" s="7"/>
      <c r="G398" s="7"/>
      <c r="H398" s="13"/>
      <c r="I398" s="7"/>
      <c r="J398" s="13"/>
      <c r="K398" s="13" t="str">
        <f t="shared" si="30"/>
        <v/>
      </c>
      <c r="L398" s="7"/>
      <c r="M398" s="13"/>
      <c r="N398" s="7"/>
      <c r="O398" s="13"/>
      <c r="P398" s="13"/>
      <c r="Q398" s="7"/>
      <c r="R398" s="7"/>
      <c r="S398" s="7"/>
      <c r="T398" s="7" t="str">
        <f t="shared" ca="1" si="31"/>
        <v/>
      </c>
      <c r="U398" s="7" t="str">
        <f t="shared" ca="1" si="32"/>
        <v/>
      </c>
      <c r="V398" s="7" t="str">
        <f t="shared" ca="1" si="33"/>
        <v/>
      </c>
      <c r="W398" s="7" t="str">
        <f>IF(A398="","",IF(COUNTIFS(CONSULTAS!$C$2:$C$2000,A398,CONSULTAS!$E$2:$E$2000,"GR",CONSULTAS!$S$2:$S$2000,"Sim")&gt;0,"Sim","Não"))</f>
        <v/>
      </c>
      <c r="X398" s="7" t="str">
        <f>IF(A398="","",IF(COUNTIFS(CONSULTAS!$C$2:$C$2000,A398,CONSULTAS!$E$2:$E$2000,"Seguradora",CONSULTAS!$S$2:$S$2000,"Sim")&gt;0,"Sim","Não"))</f>
        <v/>
      </c>
      <c r="Y398" s="7" t="str">
        <f ca="1">IF(A398="","",COUNTIFS(FOLLOWUP!$H$2:$H$2000,A398,FOLLOWUP!$AO$2:$AO$2000,"&gt;="&amp;(TODAY()-365)))</f>
        <v/>
      </c>
      <c r="Z398" s="7" t="str">
        <f ca="1">IF(A398="","",COUNTIFS(OCORRENCIAS!$D$2:$D$2000,A398,OCORRENCIAS!$E$2:$E$2000,"&gt;="&amp;(TODAY()-365)))</f>
        <v/>
      </c>
      <c r="AA398" s="7" t="str">
        <f t="shared" si="34"/>
        <v/>
      </c>
      <c r="AB398" s="7"/>
      <c r="AC398" s="12"/>
      <c r="AD398" s="7"/>
    </row>
    <row r="399" spans="1:30" x14ac:dyDescent="0.25">
      <c r="A399" s="7"/>
      <c r="B399" s="7"/>
      <c r="C399" s="7"/>
      <c r="D399" s="7"/>
      <c r="E399" s="7"/>
      <c r="F399" s="7"/>
      <c r="G399" s="7"/>
      <c r="H399" s="13"/>
      <c r="I399" s="7"/>
      <c r="J399" s="13"/>
      <c r="K399" s="13" t="str">
        <f t="shared" si="30"/>
        <v/>
      </c>
      <c r="L399" s="7"/>
      <c r="M399" s="13"/>
      <c r="N399" s="7"/>
      <c r="O399" s="13"/>
      <c r="P399" s="13"/>
      <c r="Q399" s="7"/>
      <c r="R399" s="7"/>
      <c r="S399" s="7"/>
      <c r="T399" s="7" t="str">
        <f t="shared" ca="1" si="31"/>
        <v/>
      </c>
      <c r="U399" s="7" t="str">
        <f t="shared" ca="1" si="32"/>
        <v/>
      </c>
      <c r="V399" s="7" t="str">
        <f t="shared" ca="1" si="33"/>
        <v/>
      </c>
      <c r="W399" s="7" t="str">
        <f>IF(A399="","",IF(COUNTIFS(CONSULTAS!$C$2:$C$2000,A399,CONSULTAS!$E$2:$E$2000,"GR",CONSULTAS!$S$2:$S$2000,"Sim")&gt;0,"Sim","Não"))</f>
        <v/>
      </c>
      <c r="X399" s="7" t="str">
        <f>IF(A399="","",IF(COUNTIFS(CONSULTAS!$C$2:$C$2000,A399,CONSULTAS!$E$2:$E$2000,"Seguradora",CONSULTAS!$S$2:$S$2000,"Sim")&gt;0,"Sim","Não"))</f>
        <v/>
      </c>
      <c r="Y399" s="7" t="str">
        <f ca="1">IF(A399="","",COUNTIFS(FOLLOWUP!$H$2:$H$2000,A399,FOLLOWUP!$AO$2:$AO$2000,"&gt;="&amp;(TODAY()-365)))</f>
        <v/>
      </c>
      <c r="Z399" s="7" t="str">
        <f ca="1">IF(A399="","",COUNTIFS(OCORRENCIAS!$D$2:$D$2000,A399,OCORRENCIAS!$E$2:$E$2000,"&gt;="&amp;(TODAY()-365)))</f>
        <v/>
      </c>
      <c r="AA399" s="7" t="str">
        <f t="shared" si="34"/>
        <v/>
      </c>
      <c r="AB399" s="7"/>
      <c r="AC399" s="12"/>
      <c r="AD399" s="7"/>
    </row>
    <row r="400" spans="1:30" x14ac:dyDescent="0.25">
      <c r="A400" s="7"/>
      <c r="B400" s="7"/>
      <c r="C400" s="7"/>
      <c r="D400" s="7"/>
      <c r="E400" s="7"/>
      <c r="F400" s="7"/>
      <c r="G400" s="7"/>
      <c r="H400" s="13"/>
      <c r="I400" s="7"/>
      <c r="J400" s="13"/>
      <c r="K400" s="13" t="str">
        <f t="shared" si="30"/>
        <v/>
      </c>
      <c r="L400" s="7"/>
      <c r="M400" s="13"/>
      <c r="N400" s="7"/>
      <c r="O400" s="13"/>
      <c r="P400" s="13"/>
      <c r="Q400" s="7"/>
      <c r="R400" s="7"/>
      <c r="S400" s="7"/>
      <c r="T400" s="7" t="str">
        <f t="shared" ca="1" si="31"/>
        <v/>
      </c>
      <c r="U400" s="7" t="str">
        <f t="shared" ca="1" si="32"/>
        <v/>
      </c>
      <c r="V400" s="7" t="str">
        <f t="shared" ca="1" si="33"/>
        <v/>
      </c>
      <c r="W400" s="7" t="str">
        <f>IF(A400="","",IF(COUNTIFS(CONSULTAS!$C$2:$C$2000,A400,CONSULTAS!$E$2:$E$2000,"GR",CONSULTAS!$S$2:$S$2000,"Sim")&gt;0,"Sim","Não"))</f>
        <v/>
      </c>
      <c r="X400" s="7" t="str">
        <f>IF(A400="","",IF(COUNTIFS(CONSULTAS!$C$2:$C$2000,A400,CONSULTAS!$E$2:$E$2000,"Seguradora",CONSULTAS!$S$2:$S$2000,"Sim")&gt;0,"Sim","Não"))</f>
        <v/>
      </c>
      <c r="Y400" s="7" t="str">
        <f ca="1">IF(A400="","",COUNTIFS(FOLLOWUP!$H$2:$H$2000,A400,FOLLOWUP!$AO$2:$AO$2000,"&gt;="&amp;(TODAY()-365)))</f>
        <v/>
      </c>
      <c r="Z400" s="7" t="str">
        <f ca="1">IF(A400="","",COUNTIFS(OCORRENCIAS!$D$2:$D$2000,A400,OCORRENCIAS!$E$2:$E$2000,"&gt;="&amp;(TODAY()-365)))</f>
        <v/>
      </c>
      <c r="AA400" s="7" t="str">
        <f t="shared" si="34"/>
        <v/>
      </c>
      <c r="AB400" s="7"/>
      <c r="AC400" s="12"/>
      <c r="AD400" s="7"/>
    </row>
    <row r="401" spans="1:30" x14ac:dyDescent="0.25">
      <c r="A401" s="7"/>
      <c r="B401" s="7"/>
      <c r="C401" s="7"/>
      <c r="D401" s="7"/>
      <c r="E401" s="7"/>
      <c r="F401" s="7"/>
      <c r="G401" s="7"/>
      <c r="H401" s="13"/>
      <c r="I401" s="7"/>
      <c r="J401" s="13"/>
      <c r="K401" s="13" t="str">
        <f t="shared" si="30"/>
        <v/>
      </c>
      <c r="L401" s="7"/>
      <c r="M401" s="13"/>
      <c r="N401" s="7"/>
      <c r="O401" s="13"/>
      <c r="P401" s="13"/>
      <c r="Q401" s="7"/>
      <c r="R401" s="7"/>
      <c r="S401" s="7"/>
      <c r="T401" s="7" t="str">
        <f t="shared" ca="1" si="31"/>
        <v/>
      </c>
      <c r="U401" s="7" t="str">
        <f t="shared" ca="1" si="32"/>
        <v/>
      </c>
      <c r="V401" s="7" t="str">
        <f t="shared" ca="1" si="33"/>
        <v/>
      </c>
      <c r="W401" s="7" t="str">
        <f>IF(A401="","",IF(COUNTIFS(CONSULTAS!$C$2:$C$2000,A401,CONSULTAS!$E$2:$E$2000,"GR",CONSULTAS!$S$2:$S$2000,"Sim")&gt;0,"Sim","Não"))</f>
        <v/>
      </c>
      <c r="X401" s="7" t="str">
        <f>IF(A401="","",IF(COUNTIFS(CONSULTAS!$C$2:$C$2000,A401,CONSULTAS!$E$2:$E$2000,"Seguradora",CONSULTAS!$S$2:$S$2000,"Sim")&gt;0,"Sim","Não"))</f>
        <v/>
      </c>
      <c r="Y401" s="7" t="str">
        <f ca="1">IF(A401="","",COUNTIFS(FOLLOWUP!$H$2:$H$2000,A401,FOLLOWUP!$AO$2:$AO$2000,"&gt;="&amp;(TODAY()-365)))</f>
        <v/>
      </c>
      <c r="Z401" s="7" t="str">
        <f ca="1">IF(A401="","",COUNTIFS(OCORRENCIAS!$D$2:$D$2000,A401,OCORRENCIAS!$E$2:$E$2000,"&gt;="&amp;(TODAY()-365)))</f>
        <v/>
      </c>
      <c r="AA401" s="7" t="str">
        <f t="shared" si="34"/>
        <v/>
      </c>
      <c r="AB401" s="7"/>
      <c r="AC401" s="12"/>
      <c r="AD401" s="7"/>
    </row>
  </sheetData>
  <conditionalFormatting sqref="T2:V401">
    <cfRule type="expression" dxfId="39" priority="1">
      <formula>AND(T2&lt;&gt;"",T2&lt;0)</formula>
    </cfRule>
    <cfRule type="expression" dxfId="38" priority="2">
      <formula>AND(T2&lt;&gt;"",T2&gt;0,T2&lt;=P_AVISO_VENC)</formula>
    </cfRule>
    <cfRule type="expression" dxfId="37" priority="3">
      <formula>AND(T2&lt;&gt;"",T2&gt;0,T2&lt;=P_AVISO_LONGO)</formula>
    </cfRule>
  </conditionalFormatting>
  <conditionalFormatting sqref="AA2:AA401">
    <cfRule type="expression" dxfId="36" priority="4">
      <formula>AA2="Inapto"</formula>
    </cfRule>
    <cfRule type="expression" dxfId="35" priority="5">
      <formula>AA2="Atenção"</formula>
    </cfRule>
    <cfRule type="expression" dxfId="34" priority="6">
      <formula>AA2="Apto"</formula>
    </cfRule>
  </conditionalFormatting>
  <dataValidations count="7">
    <dataValidation type="list" allowBlank="1" showErrorMessage="1" sqref="D2:D401" xr:uid="{00000000-0002-0000-0300-000000000000}">
      <formula1>lst_Vinculo</formula1>
    </dataValidation>
    <dataValidation type="list" allowBlank="1" showErrorMessage="1" sqref="E2:E401" xr:uid="{00000000-0002-0000-0300-000001000000}">
      <formula1>lst_Pais</formula1>
    </dataValidation>
    <dataValidation type="list" allowBlank="1" showErrorMessage="1" sqref="G2:G401" xr:uid="{00000000-0002-0000-0300-000002000000}">
      <formula1>lst_CNHCat</formula1>
    </dataValidation>
    <dataValidation type="list" allowBlank="1" showErrorMessage="1" sqref="I2:I401 AB2:AB401 Q2:R401 L2:L401" xr:uid="{00000000-0002-0000-0300-000003000000}">
      <formula1>lst_SN</formula1>
    </dataValidation>
    <dataValidation type="list" allowBlank="1" showErrorMessage="1" sqref="N2:N401" xr:uid="{00000000-0002-0000-0300-000005000000}">
      <formula1>lst_DocViagem</formula1>
    </dataValidation>
    <dataValidation type="list" allowBlank="1" showErrorMessage="1" sqref="S2:S401" xr:uid="{00000000-0002-0000-0300-000008000000}">
      <formula1>lst_Placas</formula1>
    </dataValidation>
    <dataValidation type="list" allowBlank="1" showErrorMessage="1" sqref="AC2:AC401" xr:uid="{00000000-0002-0000-0300-00000A000000}">
      <formula1>lst_Analistas</formula1>
    </dataValidation>
  </dataValidation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401"/>
  <sheetViews>
    <sheetView workbookViewId="0">
      <pane ySplit="1" topLeftCell="A2" activePane="bottomLeft" state="frozen"/>
      <selection pane="bottomLeft"/>
    </sheetView>
  </sheetViews>
  <sheetFormatPr defaultRowHeight="15" x14ac:dyDescent="0.25"/>
  <cols>
    <col min="1" max="1" width="14" customWidth="1"/>
    <col min="2" max="2" width="12" customWidth="1"/>
    <col min="3" max="3" width="14" customWidth="1"/>
    <col min="4" max="4" width="22" customWidth="1"/>
    <col min="5" max="5" width="12" customWidth="1"/>
    <col min="6" max="6" width="16" customWidth="1"/>
    <col min="7" max="8" width="14" customWidth="1"/>
    <col min="9" max="9" width="15" customWidth="1"/>
    <col min="10" max="10" width="13" customWidth="1"/>
    <col min="11" max="12" width="14" customWidth="1"/>
    <col min="13" max="13" width="24" customWidth="1"/>
    <col min="14" max="15" width="16" customWidth="1"/>
    <col min="16" max="17" width="12" customWidth="1"/>
    <col min="18" max="18" width="14" customWidth="1"/>
    <col min="19" max="19" width="12" customWidth="1"/>
    <col min="20" max="20" width="16" hidden="1" customWidth="1"/>
    <col min="21" max="21" width="26" customWidth="1"/>
    <col min="22" max="22" width="16" customWidth="1"/>
    <col min="23" max="23" width="14" customWidth="1"/>
  </cols>
  <sheetData>
    <row r="1" spans="1:23" ht="32.1" customHeight="1" x14ac:dyDescent="0.25">
      <c r="A1" s="11" t="s">
        <v>274</v>
      </c>
      <c r="B1" s="11" t="s">
        <v>275</v>
      </c>
      <c r="C1" s="11" t="s">
        <v>276</v>
      </c>
      <c r="D1" s="11" t="s">
        <v>277</v>
      </c>
      <c r="E1" s="11" t="s">
        <v>278</v>
      </c>
      <c r="F1" s="11" t="s">
        <v>279</v>
      </c>
      <c r="G1" s="11" t="s">
        <v>280</v>
      </c>
      <c r="H1" s="11" t="s">
        <v>281</v>
      </c>
      <c r="I1" s="11" t="s">
        <v>282</v>
      </c>
      <c r="J1" s="11" t="s">
        <v>283</v>
      </c>
      <c r="K1" s="11" t="s">
        <v>284</v>
      </c>
      <c r="L1" s="11" t="s">
        <v>285</v>
      </c>
      <c r="M1" s="11" t="s">
        <v>286</v>
      </c>
      <c r="N1" s="11" t="s">
        <v>287</v>
      </c>
      <c r="O1" s="11" t="s">
        <v>288</v>
      </c>
      <c r="P1" s="11" t="s">
        <v>289</v>
      </c>
      <c r="Q1" s="11" t="s">
        <v>290</v>
      </c>
      <c r="R1" s="11" t="s">
        <v>291</v>
      </c>
      <c r="S1" s="11" t="s">
        <v>292</v>
      </c>
      <c r="T1" s="11" t="s">
        <v>293</v>
      </c>
      <c r="U1" s="11" t="s">
        <v>256</v>
      </c>
      <c r="V1" s="11" t="s">
        <v>163</v>
      </c>
      <c r="W1" s="11" t="s">
        <v>164</v>
      </c>
    </row>
    <row r="2" spans="1:23" x14ac:dyDescent="0.25">
      <c r="A2" s="7" t="s">
        <v>294</v>
      </c>
      <c r="B2" s="7" t="s">
        <v>295</v>
      </c>
      <c r="C2" s="7" t="s">
        <v>187</v>
      </c>
      <c r="D2" s="7" t="str">
        <f>IF(C2="","",IFERROR(INDEX(MOTORISTAS!$B:$B,MATCH(C2,MOTORISTAS!$A:$A,0)),IFERROR(INDEX(VEICULOS!$C:$C,MATCH(C2,VEICULOS!$A:$A,0)),"Não cadastrado")))</f>
        <v>João Carlos Pereira</v>
      </c>
      <c r="E2" s="7" t="s">
        <v>296</v>
      </c>
      <c r="F2" s="7" t="s">
        <v>297</v>
      </c>
      <c r="G2" s="7" t="s">
        <v>298</v>
      </c>
      <c r="H2" s="7"/>
      <c r="I2" s="12">
        <v>46055</v>
      </c>
      <c r="J2" s="13">
        <v>46055</v>
      </c>
      <c r="K2" s="7" t="s">
        <v>299</v>
      </c>
      <c r="L2" s="7" t="s">
        <v>300</v>
      </c>
      <c r="M2" s="7" t="s">
        <v>301</v>
      </c>
      <c r="N2" s="10">
        <v>1500000</v>
      </c>
      <c r="O2" s="7"/>
      <c r="P2" s="7">
        <f t="shared" ref="P2:P65" si="0">IF(A2="","",IF(G2="Funcionário",P_VAL_FUNC,IF(G2="Agregado",P_VAL_AGREG,P_VAL_TERC)))</f>
        <v>365</v>
      </c>
      <c r="Q2" s="13">
        <f t="shared" ref="Q2:Q65" si="1">IF(OR(J2="",M2&lt;&gt;"Adequado-Liberado"),"",J2+P2)</f>
        <v>46420</v>
      </c>
      <c r="R2" s="7" t="str">
        <f t="shared" ref="R2:R65" ca="1" si="2">IF(A2="","",IF(M2&lt;&gt;"Adequado-Liberado",M2,IF(Q2&lt;TODAY(),"Vencida",IF(Q2-TODAY()&lt;=P_AVISO_VENC,"A vencer","Válida"))))</f>
        <v>Válida</v>
      </c>
      <c r="S2" s="7" t="str">
        <f t="shared" ref="S2:S65" ca="1" si="3">IF(A2="","",IF(OR(R2="Válida",R2="A vencer"),"Sim","Não"))</f>
        <v>Sim</v>
      </c>
      <c r="T2" s="7" t="str">
        <f t="shared" ref="T2:T65" ca="1" si="4">IF(S2&lt;&gt;"Sim","",C2&amp;"#"&amp;E2)</f>
        <v>MOT-001#GR</v>
      </c>
      <c r="U2" s="7"/>
      <c r="V2" s="12"/>
      <c r="W2" s="7"/>
    </row>
    <row r="3" spans="1:23" x14ac:dyDescent="0.25">
      <c r="A3" s="7" t="s">
        <v>302</v>
      </c>
      <c r="B3" s="7" t="s">
        <v>295</v>
      </c>
      <c r="C3" s="7" t="s">
        <v>187</v>
      </c>
      <c r="D3" s="7" t="str">
        <f>IF(C3="","",IFERROR(INDEX(MOTORISTAS!$B:$B,MATCH(C3,MOTORISTAS!$A:$A,0)),IFERROR(INDEX(VEICULOS!$C:$C,MATCH(C3,VEICULOS!$A:$A,0)),"Não cadastrado")))</f>
        <v>João Carlos Pereira</v>
      </c>
      <c r="E3" s="7" t="s">
        <v>303</v>
      </c>
      <c r="F3" s="7" t="s">
        <v>297</v>
      </c>
      <c r="G3" s="7" t="s">
        <v>298</v>
      </c>
      <c r="H3" s="7"/>
      <c r="I3" s="12">
        <v>46055</v>
      </c>
      <c r="J3" s="13">
        <v>46055</v>
      </c>
      <c r="K3" s="7" t="s">
        <v>304</v>
      </c>
      <c r="L3" s="7" t="s">
        <v>305</v>
      </c>
      <c r="M3" s="7" t="s">
        <v>301</v>
      </c>
      <c r="N3" s="10"/>
      <c r="O3" s="7"/>
      <c r="P3" s="7">
        <f t="shared" si="0"/>
        <v>365</v>
      </c>
      <c r="Q3" s="13">
        <f t="shared" si="1"/>
        <v>46420</v>
      </c>
      <c r="R3" s="7" t="str">
        <f t="shared" ca="1" si="2"/>
        <v>Válida</v>
      </c>
      <c r="S3" s="7" t="str">
        <f t="shared" ca="1" si="3"/>
        <v>Sim</v>
      </c>
      <c r="T3" s="7" t="str">
        <f t="shared" ca="1" si="4"/>
        <v>MOT-001#Seguradora</v>
      </c>
      <c r="U3" s="7"/>
      <c r="V3" s="12"/>
      <c r="W3" s="7"/>
    </row>
    <row r="4" spans="1:23" x14ac:dyDescent="0.25">
      <c r="A4" s="7" t="s">
        <v>306</v>
      </c>
      <c r="B4" s="7" t="s">
        <v>295</v>
      </c>
      <c r="C4" s="7" t="s">
        <v>199</v>
      </c>
      <c r="D4" s="7" t="str">
        <f>IF(C4="","",IFERROR(INDEX(MOTORISTAS!$B:$B,MATCH(C4,MOTORISTAS!$A:$A,0)),IFERROR(INDEX(VEICULOS!$C:$C,MATCH(C4,VEICULOS!$A:$A,0)),"Não cadastrado")))</f>
        <v>Luis Alberto Fagundes</v>
      </c>
      <c r="E4" s="7" t="s">
        <v>296</v>
      </c>
      <c r="F4" s="7" t="s">
        <v>297</v>
      </c>
      <c r="G4" s="7" t="s">
        <v>298</v>
      </c>
      <c r="H4" s="7"/>
      <c r="I4" s="12">
        <v>46091</v>
      </c>
      <c r="J4" s="13">
        <v>46091</v>
      </c>
      <c r="K4" s="7" t="s">
        <v>307</v>
      </c>
      <c r="L4" s="7" t="s">
        <v>308</v>
      </c>
      <c r="M4" s="7" t="s">
        <v>301</v>
      </c>
      <c r="N4" s="10">
        <v>1000000</v>
      </c>
      <c r="O4" s="7"/>
      <c r="P4" s="7">
        <f t="shared" si="0"/>
        <v>365</v>
      </c>
      <c r="Q4" s="13">
        <f t="shared" si="1"/>
        <v>46456</v>
      </c>
      <c r="R4" s="7" t="str">
        <f t="shared" ca="1" si="2"/>
        <v>Válida</v>
      </c>
      <c r="S4" s="7" t="str">
        <f t="shared" ca="1" si="3"/>
        <v>Sim</v>
      </c>
      <c r="T4" s="7" t="str">
        <f t="shared" ca="1" si="4"/>
        <v>MOT-002#GR</v>
      </c>
      <c r="U4" s="7"/>
      <c r="V4" s="12"/>
      <c r="W4" s="7"/>
    </row>
    <row r="5" spans="1:23" x14ac:dyDescent="0.25">
      <c r="A5" s="7" t="s">
        <v>309</v>
      </c>
      <c r="B5" s="7" t="s">
        <v>295</v>
      </c>
      <c r="C5" s="7" t="s">
        <v>199</v>
      </c>
      <c r="D5" s="7" t="str">
        <f>IF(C5="","",IFERROR(INDEX(MOTORISTAS!$B:$B,MATCH(C5,MOTORISTAS!$A:$A,0)),IFERROR(INDEX(VEICULOS!$C:$C,MATCH(C5,VEICULOS!$A:$A,0)),"Não cadastrado")))</f>
        <v>Luis Alberto Fagundes</v>
      </c>
      <c r="E5" s="7" t="s">
        <v>303</v>
      </c>
      <c r="F5" s="7" t="s">
        <v>297</v>
      </c>
      <c r="G5" s="7" t="s">
        <v>298</v>
      </c>
      <c r="H5" s="7"/>
      <c r="I5" s="12">
        <v>46091</v>
      </c>
      <c r="J5" s="13">
        <v>46091</v>
      </c>
      <c r="K5" s="7" t="s">
        <v>310</v>
      </c>
      <c r="L5" s="7" t="s">
        <v>311</v>
      </c>
      <c r="M5" s="7" t="s">
        <v>301</v>
      </c>
      <c r="N5" s="10"/>
      <c r="O5" s="7"/>
      <c r="P5" s="7">
        <f t="shared" si="0"/>
        <v>365</v>
      </c>
      <c r="Q5" s="13">
        <f t="shared" si="1"/>
        <v>46456</v>
      </c>
      <c r="R5" s="7" t="str">
        <f t="shared" ca="1" si="2"/>
        <v>Válida</v>
      </c>
      <c r="S5" s="7" t="str">
        <f t="shared" ca="1" si="3"/>
        <v>Sim</v>
      </c>
      <c r="T5" s="7" t="str">
        <f t="shared" ca="1" si="4"/>
        <v>MOT-002#Seguradora</v>
      </c>
      <c r="U5" s="7"/>
      <c r="V5" s="12"/>
      <c r="W5" s="7"/>
    </row>
    <row r="6" spans="1:23" x14ac:dyDescent="0.25">
      <c r="A6" s="7" t="s">
        <v>312</v>
      </c>
      <c r="B6" s="7" t="s">
        <v>295</v>
      </c>
      <c r="C6" s="7" t="s">
        <v>209</v>
      </c>
      <c r="D6" s="7" t="str">
        <f>IF(C6="","",IFERROR(INDEX(MOTORISTAS!$B:$B,MATCH(C6,MOTORISTAS!$A:$A,0)),IFERROR(INDEX(VEICULOS!$C:$C,MATCH(C6,VEICULOS!$A:$A,0)),"Não cadastrado")))</f>
        <v>Ricardo Alves Nunes</v>
      </c>
      <c r="E6" s="7" t="s">
        <v>296</v>
      </c>
      <c r="F6" s="7" t="s">
        <v>297</v>
      </c>
      <c r="G6" s="7" t="s">
        <v>267</v>
      </c>
      <c r="H6" s="7"/>
      <c r="I6" s="12">
        <v>46117</v>
      </c>
      <c r="J6" s="13">
        <v>46117</v>
      </c>
      <c r="K6" s="7" t="s">
        <v>313</v>
      </c>
      <c r="L6" s="7" t="s">
        <v>314</v>
      </c>
      <c r="M6" s="7" t="s">
        <v>301</v>
      </c>
      <c r="N6" s="10">
        <v>500000</v>
      </c>
      <c r="O6" s="7"/>
      <c r="P6" s="7">
        <f t="shared" si="0"/>
        <v>180</v>
      </c>
      <c r="Q6" s="13">
        <f t="shared" si="1"/>
        <v>46297</v>
      </c>
      <c r="R6" s="7" t="str">
        <f t="shared" ca="1" si="2"/>
        <v>A vencer</v>
      </c>
      <c r="S6" s="7" t="str">
        <f t="shared" ca="1" si="3"/>
        <v>Sim</v>
      </c>
      <c r="T6" s="7" t="str">
        <f t="shared" ca="1" si="4"/>
        <v>MOT-003#GR</v>
      </c>
      <c r="U6" s="7"/>
      <c r="V6" s="12"/>
      <c r="W6" s="7"/>
    </row>
    <row r="7" spans="1:23" x14ac:dyDescent="0.25">
      <c r="A7" s="7" t="s">
        <v>315</v>
      </c>
      <c r="B7" s="7" t="s">
        <v>295</v>
      </c>
      <c r="C7" s="7" t="s">
        <v>209</v>
      </c>
      <c r="D7" s="7" t="str">
        <f>IF(C7="","",IFERROR(INDEX(MOTORISTAS!$B:$B,MATCH(C7,MOTORISTAS!$A:$A,0)),IFERROR(INDEX(VEICULOS!$C:$C,MATCH(C7,VEICULOS!$A:$A,0)),"Não cadastrado")))</f>
        <v>Ricardo Alves Nunes</v>
      </c>
      <c r="E7" s="7" t="s">
        <v>303</v>
      </c>
      <c r="F7" s="7" t="s">
        <v>297</v>
      </c>
      <c r="G7" s="7" t="s">
        <v>267</v>
      </c>
      <c r="H7" s="7"/>
      <c r="I7" s="12">
        <v>46285</v>
      </c>
      <c r="J7" s="13"/>
      <c r="K7" s="7" t="s">
        <v>316</v>
      </c>
      <c r="L7" s="7"/>
      <c r="M7" s="7" t="s">
        <v>317</v>
      </c>
      <c r="N7" s="10"/>
      <c r="O7" s="7"/>
      <c r="P7" s="7">
        <f t="shared" si="0"/>
        <v>180</v>
      </c>
      <c r="Q7" s="13" t="str">
        <f t="shared" si="1"/>
        <v/>
      </c>
      <c r="R7" s="7" t="str">
        <f t="shared" ca="1" si="2"/>
        <v>Em análise</v>
      </c>
      <c r="S7" s="7" t="str">
        <f t="shared" ca="1" si="3"/>
        <v>Não</v>
      </c>
      <c r="T7" s="7" t="str">
        <f t="shared" ca="1" si="4"/>
        <v/>
      </c>
      <c r="U7" s="7"/>
      <c r="V7" s="12"/>
      <c r="W7" s="7"/>
    </row>
    <row r="8" spans="1:23" x14ac:dyDescent="0.25">
      <c r="A8" s="7" t="s">
        <v>318</v>
      </c>
      <c r="B8" s="7" t="s">
        <v>295</v>
      </c>
      <c r="C8" s="7" t="s">
        <v>221</v>
      </c>
      <c r="D8" s="7" t="str">
        <f>IF(C8="","",IFERROR(INDEX(MOTORISTAS!$B:$B,MATCH(C8,MOTORISTAS!$A:$A,0)),IFERROR(INDEX(VEICULOS!$C:$C,MATCH(C8,VEICULOS!$A:$A,0)),"Não cadastrado")))</f>
        <v>Marcelo Duarte Lima</v>
      </c>
      <c r="E8" s="7" t="s">
        <v>296</v>
      </c>
      <c r="F8" s="7" t="s">
        <v>297</v>
      </c>
      <c r="G8" s="7" t="s">
        <v>319</v>
      </c>
      <c r="H8" s="7"/>
      <c r="I8" s="12">
        <v>45920</v>
      </c>
      <c r="J8" s="13">
        <v>45921</v>
      </c>
      <c r="K8" s="7" t="s">
        <v>320</v>
      </c>
      <c r="L8" s="7" t="s">
        <v>321</v>
      </c>
      <c r="M8" s="7" t="s">
        <v>301</v>
      </c>
      <c r="N8" s="10">
        <v>300000</v>
      </c>
      <c r="O8" s="7"/>
      <c r="P8" s="7">
        <f t="shared" si="0"/>
        <v>1</v>
      </c>
      <c r="Q8" s="13">
        <f t="shared" si="1"/>
        <v>45922</v>
      </c>
      <c r="R8" s="7" t="str">
        <f t="shared" ca="1" si="2"/>
        <v>Vencida</v>
      </c>
      <c r="S8" s="7" t="str">
        <f t="shared" ca="1" si="3"/>
        <v>Não</v>
      </c>
      <c r="T8" s="7" t="str">
        <f t="shared" ca="1" si="4"/>
        <v/>
      </c>
      <c r="U8" s="7"/>
      <c r="V8" s="12"/>
      <c r="W8" s="7"/>
    </row>
    <row r="9" spans="1:23" x14ac:dyDescent="0.25">
      <c r="A9" s="7" t="s">
        <v>322</v>
      </c>
      <c r="B9" s="7" t="s">
        <v>295</v>
      </c>
      <c r="C9" s="7" t="s">
        <v>169</v>
      </c>
      <c r="D9" s="7" t="str">
        <f>IF(C9="","",IFERROR(INDEX(MOTORISTAS!$B:$B,MATCH(C9,MOTORISTAS!$A:$A,0)),IFERROR(INDEX(VEICULOS!$C:$C,MATCH(C9,VEICULOS!$A:$A,0)),"Não cadastrado")))</f>
        <v>Sérgio Pinto Machado</v>
      </c>
      <c r="E9" s="7" t="s">
        <v>296</v>
      </c>
      <c r="F9" s="7" t="s">
        <v>297</v>
      </c>
      <c r="G9" s="7" t="s">
        <v>298</v>
      </c>
      <c r="H9" s="7"/>
      <c r="I9" s="12">
        <v>46037</v>
      </c>
      <c r="J9" s="13">
        <v>46037</v>
      </c>
      <c r="K9" s="7" t="s">
        <v>323</v>
      </c>
      <c r="L9" s="7" t="s">
        <v>324</v>
      </c>
      <c r="M9" s="7" t="s">
        <v>301</v>
      </c>
      <c r="N9" s="10">
        <v>1500000</v>
      </c>
      <c r="O9" s="7"/>
      <c r="P9" s="7">
        <f t="shared" si="0"/>
        <v>365</v>
      </c>
      <c r="Q9" s="13">
        <f t="shared" si="1"/>
        <v>46402</v>
      </c>
      <c r="R9" s="7" t="str">
        <f t="shared" ca="1" si="2"/>
        <v>Válida</v>
      </c>
      <c r="S9" s="7" t="str">
        <f t="shared" ca="1" si="3"/>
        <v>Sim</v>
      </c>
      <c r="T9" s="7" t="str">
        <f t="shared" ca="1" si="4"/>
        <v>MOT-005#GR</v>
      </c>
      <c r="U9" s="7"/>
      <c r="V9" s="12"/>
      <c r="W9" s="7"/>
    </row>
    <row r="10" spans="1:23" x14ac:dyDescent="0.25">
      <c r="A10" s="7" t="s">
        <v>325</v>
      </c>
      <c r="B10" s="7" t="s">
        <v>295</v>
      </c>
      <c r="C10" s="7" t="s">
        <v>169</v>
      </c>
      <c r="D10" s="7" t="str">
        <f>IF(C10="","",IFERROR(INDEX(MOTORISTAS!$B:$B,MATCH(C10,MOTORISTAS!$A:$A,0)),IFERROR(INDEX(VEICULOS!$C:$C,MATCH(C10,VEICULOS!$A:$A,0)),"Não cadastrado")))</f>
        <v>Sérgio Pinto Machado</v>
      </c>
      <c r="E10" s="7" t="s">
        <v>303</v>
      </c>
      <c r="F10" s="7" t="s">
        <v>297</v>
      </c>
      <c r="G10" s="7" t="s">
        <v>298</v>
      </c>
      <c r="H10" s="7"/>
      <c r="I10" s="12">
        <v>46037</v>
      </c>
      <c r="J10" s="13">
        <v>46037</v>
      </c>
      <c r="K10" s="7" t="s">
        <v>326</v>
      </c>
      <c r="L10" s="7" t="s">
        <v>327</v>
      </c>
      <c r="M10" s="7" t="s">
        <v>301</v>
      </c>
      <c r="N10" s="10"/>
      <c r="O10" s="7"/>
      <c r="P10" s="7">
        <f t="shared" si="0"/>
        <v>365</v>
      </c>
      <c r="Q10" s="13">
        <f t="shared" si="1"/>
        <v>46402</v>
      </c>
      <c r="R10" s="7" t="str">
        <f t="shared" ca="1" si="2"/>
        <v>Válida</v>
      </c>
      <c r="S10" s="7" t="str">
        <f t="shared" ca="1" si="3"/>
        <v>Sim</v>
      </c>
      <c r="T10" s="7" t="str">
        <f t="shared" ca="1" si="4"/>
        <v>MOT-005#Seguradora</v>
      </c>
      <c r="U10" s="7"/>
      <c r="V10" s="12"/>
      <c r="W10" s="7"/>
    </row>
    <row r="11" spans="1:23" x14ac:dyDescent="0.25">
      <c r="A11" s="7" t="s">
        <v>328</v>
      </c>
      <c r="B11" s="7" t="s">
        <v>329</v>
      </c>
      <c r="C11" s="7" t="s">
        <v>185</v>
      </c>
      <c r="D11" s="7" t="str">
        <f>IF(C11="","",IFERROR(INDEX(MOTORISTAS!$B:$B,MATCH(C11,MOTORISTAS!$A:$A,0)),IFERROR(INDEX(VEICULOS!$C:$C,MATCH(C11,VEICULOS!$A:$A,0)),"Não cadastrado")))</f>
        <v>Cavalo 6x2</v>
      </c>
      <c r="E11" s="7" t="s">
        <v>296</v>
      </c>
      <c r="F11" s="7" t="s">
        <v>297</v>
      </c>
      <c r="G11" s="7" t="s">
        <v>298</v>
      </c>
      <c r="H11" s="7" t="s">
        <v>185</v>
      </c>
      <c r="I11" s="12">
        <v>46055</v>
      </c>
      <c r="J11" s="13">
        <v>46055</v>
      </c>
      <c r="K11" s="7" t="s">
        <v>330</v>
      </c>
      <c r="L11" s="7" t="s">
        <v>331</v>
      </c>
      <c r="M11" s="7" t="s">
        <v>301</v>
      </c>
      <c r="N11" s="10"/>
      <c r="O11" s="7"/>
      <c r="P11" s="7">
        <f t="shared" si="0"/>
        <v>365</v>
      </c>
      <c r="Q11" s="13">
        <f t="shared" si="1"/>
        <v>46420</v>
      </c>
      <c r="R11" s="7" t="str">
        <f t="shared" ca="1" si="2"/>
        <v>Válida</v>
      </c>
      <c r="S11" s="7" t="str">
        <f t="shared" ca="1" si="3"/>
        <v>Sim</v>
      </c>
      <c r="T11" s="7" t="str">
        <f t="shared" ca="1" si="4"/>
        <v>IYA3B21#GR</v>
      </c>
      <c r="U11" s="7"/>
      <c r="V11" s="12"/>
      <c r="W11" s="7"/>
    </row>
    <row r="12" spans="1:23" x14ac:dyDescent="0.25">
      <c r="A12" s="7" t="s">
        <v>332</v>
      </c>
      <c r="B12" s="7" t="s">
        <v>329</v>
      </c>
      <c r="C12" s="7" t="s">
        <v>167</v>
      </c>
      <c r="D12" s="7" t="str">
        <f>IF(C12="","",IFERROR(INDEX(MOTORISTAS!$B:$B,MATCH(C12,MOTORISTAS!$A:$A,0)),IFERROR(INDEX(VEICULOS!$C:$C,MATCH(C12,VEICULOS!$A:$A,0)),"Não cadastrado")))</f>
        <v>Cavalo 6x4</v>
      </c>
      <c r="E12" s="7" t="s">
        <v>296</v>
      </c>
      <c r="F12" s="7" t="s">
        <v>297</v>
      </c>
      <c r="G12" s="7" t="s">
        <v>298</v>
      </c>
      <c r="H12" s="7" t="s">
        <v>167</v>
      </c>
      <c r="I12" s="12">
        <v>46037</v>
      </c>
      <c r="J12" s="13">
        <v>46037</v>
      </c>
      <c r="K12" s="7" t="s">
        <v>333</v>
      </c>
      <c r="L12" s="7" t="s">
        <v>334</v>
      </c>
      <c r="M12" s="7" t="s">
        <v>301</v>
      </c>
      <c r="N12" s="10"/>
      <c r="O12" s="7"/>
      <c r="P12" s="7">
        <f t="shared" si="0"/>
        <v>365</v>
      </c>
      <c r="Q12" s="13">
        <f t="shared" si="1"/>
        <v>46402</v>
      </c>
      <c r="R12" s="7" t="str">
        <f t="shared" ca="1" si="2"/>
        <v>Válida</v>
      </c>
      <c r="S12" s="7" t="str">
        <f t="shared" ca="1" si="3"/>
        <v>Sim</v>
      </c>
      <c r="T12" s="7" t="str">
        <f t="shared" ca="1" si="4"/>
        <v>IYB5C34#GR</v>
      </c>
      <c r="U12" s="7"/>
      <c r="V12" s="12"/>
      <c r="W12" s="7"/>
    </row>
    <row r="13" spans="1:23" x14ac:dyDescent="0.25">
      <c r="A13" s="7" t="s">
        <v>335</v>
      </c>
      <c r="B13" s="7" t="s">
        <v>329</v>
      </c>
      <c r="C13" s="7" t="s">
        <v>197</v>
      </c>
      <c r="D13" s="7" t="str">
        <f>IF(C13="","",IFERROR(INDEX(MOTORISTAS!$B:$B,MATCH(C13,MOTORISTAS!$A:$A,0)),IFERROR(INDEX(VEICULOS!$C:$C,MATCH(C13,VEICULOS!$A:$A,0)),"Não cadastrado")))</f>
        <v>Cavalo 6x2</v>
      </c>
      <c r="E13" s="7" t="s">
        <v>296</v>
      </c>
      <c r="F13" s="7" t="s">
        <v>297</v>
      </c>
      <c r="G13" s="7" t="s">
        <v>298</v>
      </c>
      <c r="H13" s="7" t="s">
        <v>197</v>
      </c>
      <c r="I13" s="12">
        <v>46091</v>
      </c>
      <c r="J13" s="13">
        <v>46091</v>
      </c>
      <c r="K13" s="7" t="s">
        <v>336</v>
      </c>
      <c r="L13" s="7" t="s">
        <v>337</v>
      </c>
      <c r="M13" s="7" t="s">
        <v>301</v>
      </c>
      <c r="N13" s="10"/>
      <c r="O13" s="7"/>
      <c r="P13" s="7">
        <f t="shared" si="0"/>
        <v>365</v>
      </c>
      <c r="Q13" s="13">
        <f t="shared" si="1"/>
        <v>46456</v>
      </c>
      <c r="R13" s="7" t="str">
        <f t="shared" ca="1" si="2"/>
        <v>Válida</v>
      </c>
      <c r="S13" s="7" t="str">
        <f t="shared" ca="1" si="3"/>
        <v>Sim</v>
      </c>
      <c r="T13" s="7" t="str">
        <f t="shared" ca="1" si="4"/>
        <v>IYD2E67#GR</v>
      </c>
      <c r="U13" s="7"/>
      <c r="V13" s="12"/>
      <c r="W13" s="7"/>
    </row>
    <row r="14" spans="1:23" x14ac:dyDescent="0.25">
      <c r="A14" s="7" t="s">
        <v>338</v>
      </c>
      <c r="B14" s="7" t="s">
        <v>329</v>
      </c>
      <c r="C14" s="7" t="s">
        <v>207</v>
      </c>
      <c r="D14" s="7" t="str">
        <f>IF(C14="","",IFERROR(INDEX(MOTORISTAS!$B:$B,MATCH(C14,MOTORISTAS!$A:$A,0)),IFERROR(INDEX(VEICULOS!$C:$C,MATCH(C14,VEICULOS!$A:$A,0)),"Não cadastrado")))</f>
        <v>Cavalo 6x4</v>
      </c>
      <c r="E14" s="7" t="s">
        <v>296</v>
      </c>
      <c r="F14" s="7" t="s">
        <v>297</v>
      </c>
      <c r="G14" s="7" t="s">
        <v>267</v>
      </c>
      <c r="H14" s="7" t="s">
        <v>207</v>
      </c>
      <c r="I14" s="12">
        <v>46204</v>
      </c>
      <c r="J14" s="13">
        <v>46204</v>
      </c>
      <c r="K14" s="7" t="s">
        <v>339</v>
      </c>
      <c r="L14" s="7" t="s">
        <v>340</v>
      </c>
      <c r="M14" s="7" t="s">
        <v>301</v>
      </c>
      <c r="N14" s="10"/>
      <c r="O14" s="7"/>
      <c r="P14" s="7">
        <f t="shared" si="0"/>
        <v>180</v>
      </c>
      <c r="Q14" s="13">
        <f t="shared" si="1"/>
        <v>46384</v>
      </c>
      <c r="R14" s="7" t="str">
        <f t="shared" ca="1" si="2"/>
        <v>Válida</v>
      </c>
      <c r="S14" s="7" t="str">
        <f t="shared" ca="1" si="3"/>
        <v>Sim</v>
      </c>
      <c r="T14" s="7" t="str">
        <f t="shared" ca="1" si="4"/>
        <v>JAK2E88#GR</v>
      </c>
      <c r="U14" s="7"/>
      <c r="V14" s="12"/>
      <c r="W14" s="7"/>
    </row>
    <row r="15" spans="1:23" x14ac:dyDescent="0.25">
      <c r="A15" s="7"/>
      <c r="B15" s="7"/>
      <c r="C15" s="7"/>
      <c r="D15" s="7" t="str">
        <f>IF(C15="","",IFERROR(INDEX(MOTORISTAS!$B:$B,MATCH(C15,MOTORISTAS!$A:$A,0)),IFERROR(INDEX(VEICULOS!$C:$C,MATCH(C15,VEICULOS!$A:$A,0)),"Não cadastrado")))</f>
        <v/>
      </c>
      <c r="E15" s="7"/>
      <c r="F15" s="7"/>
      <c r="G15" s="7"/>
      <c r="H15" s="7"/>
      <c r="I15" s="12"/>
      <c r="J15" s="13"/>
      <c r="K15" s="7"/>
      <c r="L15" s="7"/>
      <c r="M15" s="7"/>
      <c r="N15" s="10"/>
      <c r="O15" s="7"/>
      <c r="P15" s="7" t="str">
        <f t="shared" si="0"/>
        <v/>
      </c>
      <c r="Q15" s="13" t="str">
        <f t="shared" si="1"/>
        <v/>
      </c>
      <c r="R15" s="7" t="str">
        <f t="shared" ca="1" si="2"/>
        <v/>
      </c>
      <c r="S15" s="7" t="str">
        <f t="shared" si="3"/>
        <v/>
      </c>
      <c r="T15" s="7" t="str">
        <f t="shared" si="4"/>
        <v/>
      </c>
      <c r="U15" s="7"/>
      <c r="V15" s="12"/>
      <c r="W15" s="7"/>
    </row>
    <row r="16" spans="1:23" x14ac:dyDescent="0.25">
      <c r="A16" s="7"/>
      <c r="B16" s="7"/>
      <c r="C16" s="7"/>
      <c r="D16" s="7" t="str">
        <f>IF(C16="","",IFERROR(INDEX(MOTORISTAS!$B:$B,MATCH(C16,MOTORISTAS!$A:$A,0)),IFERROR(INDEX(VEICULOS!$C:$C,MATCH(C16,VEICULOS!$A:$A,0)),"Não cadastrado")))</f>
        <v/>
      </c>
      <c r="E16" s="7"/>
      <c r="F16" s="7"/>
      <c r="G16" s="7"/>
      <c r="H16" s="7"/>
      <c r="I16" s="12"/>
      <c r="J16" s="13"/>
      <c r="K16" s="7"/>
      <c r="L16" s="7"/>
      <c r="M16" s="7"/>
      <c r="N16" s="10"/>
      <c r="O16" s="7"/>
      <c r="P16" s="7" t="str">
        <f t="shared" si="0"/>
        <v/>
      </c>
      <c r="Q16" s="13" t="str">
        <f t="shared" si="1"/>
        <v/>
      </c>
      <c r="R16" s="7" t="str">
        <f t="shared" ca="1" si="2"/>
        <v/>
      </c>
      <c r="S16" s="7" t="str">
        <f t="shared" si="3"/>
        <v/>
      </c>
      <c r="T16" s="7" t="str">
        <f t="shared" si="4"/>
        <v/>
      </c>
      <c r="U16" s="7"/>
      <c r="V16" s="12"/>
      <c r="W16" s="7"/>
    </row>
    <row r="17" spans="1:23" x14ac:dyDescent="0.25">
      <c r="A17" s="7"/>
      <c r="B17" s="7"/>
      <c r="C17" s="7"/>
      <c r="D17" s="7" t="str">
        <f>IF(C17="","",IFERROR(INDEX(MOTORISTAS!$B:$B,MATCH(C17,MOTORISTAS!$A:$A,0)),IFERROR(INDEX(VEICULOS!$C:$C,MATCH(C17,VEICULOS!$A:$A,0)),"Não cadastrado")))</f>
        <v/>
      </c>
      <c r="E17" s="7"/>
      <c r="F17" s="7"/>
      <c r="G17" s="7"/>
      <c r="H17" s="7"/>
      <c r="I17" s="12"/>
      <c r="J17" s="13"/>
      <c r="K17" s="7"/>
      <c r="L17" s="7"/>
      <c r="M17" s="7"/>
      <c r="N17" s="10"/>
      <c r="O17" s="7"/>
      <c r="P17" s="7" t="str">
        <f t="shared" si="0"/>
        <v/>
      </c>
      <c r="Q17" s="13" t="str">
        <f t="shared" si="1"/>
        <v/>
      </c>
      <c r="R17" s="7" t="str">
        <f t="shared" ca="1" si="2"/>
        <v/>
      </c>
      <c r="S17" s="7" t="str">
        <f t="shared" si="3"/>
        <v/>
      </c>
      <c r="T17" s="7" t="str">
        <f t="shared" si="4"/>
        <v/>
      </c>
      <c r="U17" s="7"/>
      <c r="V17" s="12"/>
      <c r="W17" s="7"/>
    </row>
    <row r="18" spans="1:23" x14ac:dyDescent="0.25">
      <c r="A18" s="7"/>
      <c r="B18" s="7"/>
      <c r="C18" s="7"/>
      <c r="D18" s="7" t="str">
        <f>IF(C18="","",IFERROR(INDEX(MOTORISTAS!$B:$B,MATCH(C18,MOTORISTAS!$A:$A,0)),IFERROR(INDEX(VEICULOS!$C:$C,MATCH(C18,VEICULOS!$A:$A,0)),"Não cadastrado")))</f>
        <v/>
      </c>
      <c r="E18" s="7"/>
      <c r="F18" s="7"/>
      <c r="G18" s="7"/>
      <c r="H18" s="7"/>
      <c r="I18" s="12"/>
      <c r="J18" s="13"/>
      <c r="K18" s="7"/>
      <c r="L18" s="7"/>
      <c r="M18" s="7"/>
      <c r="N18" s="10"/>
      <c r="O18" s="7"/>
      <c r="P18" s="7" t="str">
        <f t="shared" si="0"/>
        <v/>
      </c>
      <c r="Q18" s="13" t="str">
        <f t="shared" si="1"/>
        <v/>
      </c>
      <c r="R18" s="7" t="str">
        <f t="shared" ca="1" si="2"/>
        <v/>
      </c>
      <c r="S18" s="7" t="str">
        <f t="shared" si="3"/>
        <v/>
      </c>
      <c r="T18" s="7" t="str">
        <f t="shared" si="4"/>
        <v/>
      </c>
      <c r="U18" s="7"/>
      <c r="V18" s="12"/>
      <c r="W18" s="7"/>
    </row>
    <row r="19" spans="1:23" x14ac:dyDescent="0.25">
      <c r="A19" s="7"/>
      <c r="B19" s="7"/>
      <c r="C19" s="7"/>
      <c r="D19" s="7" t="str">
        <f>IF(C19="","",IFERROR(INDEX(MOTORISTAS!$B:$B,MATCH(C19,MOTORISTAS!$A:$A,0)),IFERROR(INDEX(VEICULOS!$C:$C,MATCH(C19,VEICULOS!$A:$A,0)),"Não cadastrado")))</f>
        <v/>
      </c>
      <c r="E19" s="7"/>
      <c r="F19" s="7"/>
      <c r="G19" s="7"/>
      <c r="H19" s="7"/>
      <c r="I19" s="12"/>
      <c r="J19" s="13"/>
      <c r="K19" s="7"/>
      <c r="L19" s="7"/>
      <c r="M19" s="7"/>
      <c r="N19" s="10"/>
      <c r="O19" s="7"/>
      <c r="P19" s="7" t="str">
        <f t="shared" si="0"/>
        <v/>
      </c>
      <c r="Q19" s="13" t="str">
        <f t="shared" si="1"/>
        <v/>
      </c>
      <c r="R19" s="7" t="str">
        <f t="shared" ca="1" si="2"/>
        <v/>
      </c>
      <c r="S19" s="7" t="str">
        <f t="shared" si="3"/>
        <v/>
      </c>
      <c r="T19" s="7" t="str">
        <f t="shared" si="4"/>
        <v/>
      </c>
      <c r="U19" s="7"/>
      <c r="V19" s="12"/>
      <c r="W19" s="7"/>
    </row>
    <row r="20" spans="1:23" x14ac:dyDescent="0.25">
      <c r="A20" s="7"/>
      <c r="B20" s="7"/>
      <c r="C20" s="7"/>
      <c r="D20" s="7" t="str">
        <f>IF(C20="","",IFERROR(INDEX(MOTORISTAS!$B:$B,MATCH(C20,MOTORISTAS!$A:$A,0)),IFERROR(INDEX(VEICULOS!$C:$C,MATCH(C20,VEICULOS!$A:$A,0)),"Não cadastrado")))</f>
        <v/>
      </c>
      <c r="E20" s="7"/>
      <c r="F20" s="7"/>
      <c r="G20" s="7"/>
      <c r="H20" s="7"/>
      <c r="I20" s="12"/>
      <c r="J20" s="13"/>
      <c r="K20" s="7"/>
      <c r="L20" s="7"/>
      <c r="M20" s="7"/>
      <c r="N20" s="10"/>
      <c r="O20" s="7"/>
      <c r="P20" s="7" t="str">
        <f t="shared" si="0"/>
        <v/>
      </c>
      <c r="Q20" s="13" t="str">
        <f t="shared" si="1"/>
        <v/>
      </c>
      <c r="R20" s="7" t="str">
        <f t="shared" ca="1" si="2"/>
        <v/>
      </c>
      <c r="S20" s="7" t="str">
        <f t="shared" si="3"/>
        <v/>
      </c>
      <c r="T20" s="7" t="str">
        <f t="shared" si="4"/>
        <v/>
      </c>
      <c r="U20" s="7"/>
      <c r="V20" s="12"/>
      <c r="W20" s="7"/>
    </row>
    <row r="21" spans="1:23" x14ac:dyDescent="0.25">
      <c r="A21" s="7"/>
      <c r="B21" s="7"/>
      <c r="C21" s="7"/>
      <c r="D21" s="7" t="str">
        <f>IF(C21="","",IFERROR(INDEX(MOTORISTAS!$B:$B,MATCH(C21,MOTORISTAS!$A:$A,0)),IFERROR(INDEX(VEICULOS!$C:$C,MATCH(C21,VEICULOS!$A:$A,0)),"Não cadastrado")))</f>
        <v/>
      </c>
      <c r="E21" s="7"/>
      <c r="F21" s="7"/>
      <c r="G21" s="7"/>
      <c r="H21" s="7"/>
      <c r="I21" s="12"/>
      <c r="J21" s="13"/>
      <c r="K21" s="7"/>
      <c r="L21" s="7"/>
      <c r="M21" s="7"/>
      <c r="N21" s="10"/>
      <c r="O21" s="7"/>
      <c r="P21" s="7" t="str">
        <f t="shared" si="0"/>
        <v/>
      </c>
      <c r="Q21" s="13" t="str">
        <f t="shared" si="1"/>
        <v/>
      </c>
      <c r="R21" s="7" t="str">
        <f t="shared" ca="1" si="2"/>
        <v/>
      </c>
      <c r="S21" s="7" t="str">
        <f t="shared" si="3"/>
        <v/>
      </c>
      <c r="T21" s="7" t="str">
        <f t="shared" si="4"/>
        <v/>
      </c>
      <c r="U21" s="7"/>
      <c r="V21" s="12"/>
      <c r="W21" s="7"/>
    </row>
    <row r="22" spans="1:23" x14ac:dyDescent="0.25">
      <c r="A22" s="7"/>
      <c r="B22" s="7"/>
      <c r="C22" s="7"/>
      <c r="D22" s="7" t="str">
        <f>IF(C22="","",IFERROR(INDEX(MOTORISTAS!$B:$B,MATCH(C22,MOTORISTAS!$A:$A,0)),IFERROR(INDEX(VEICULOS!$C:$C,MATCH(C22,VEICULOS!$A:$A,0)),"Não cadastrado")))</f>
        <v/>
      </c>
      <c r="E22" s="7"/>
      <c r="F22" s="7"/>
      <c r="G22" s="7"/>
      <c r="H22" s="7"/>
      <c r="I22" s="12"/>
      <c r="J22" s="13"/>
      <c r="K22" s="7"/>
      <c r="L22" s="7"/>
      <c r="M22" s="7"/>
      <c r="N22" s="10"/>
      <c r="O22" s="7"/>
      <c r="P22" s="7" t="str">
        <f t="shared" si="0"/>
        <v/>
      </c>
      <c r="Q22" s="13" t="str">
        <f t="shared" si="1"/>
        <v/>
      </c>
      <c r="R22" s="7" t="str">
        <f t="shared" ca="1" si="2"/>
        <v/>
      </c>
      <c r="S22" s="7" t="str">
        <f t="shared" si="3"/>
        <v/>
      </c>
      <c r="T22" s="7" t="str">
        <f t="shared" si="4"/>
        <v/>
      </c>
      <c r="U22" s="7"/>
      <c r="V22" s="12"/>
      <c r="W22" s="7"/>
    </row>
    <row r="23" spans="1:23" x14ac:dyDescent="0.25">
      <c r="A23" s="7"/>
      <c r="B23" s="7"/>
      <c r="C23" s="7"/>
      <c r="D23" s="7" t="str">
        <f>IF(C23="","",IFERROR(INDEX(MOTORISTAS!$B:$B,MATCH(C23,MOTORISTAS!$A:$A,0)),IFERROR(INDEX(VEICULOS!$C:$C,MATCH(C23,VEICULOS!$A:$A,0)),"Não cadastrado")))</f>
        <v/>
      </c>
      <c r="E23" s="7"/>
      <c r="F23" s="7"/>
      <c r="G23" s="7"/>
      <c r="H23" s="7"/>
      <c r="I23" s="12"/>
      <c r="J23" s="13"/>
      <c r="K23" s="7"/>
      <c r="L23" s="7"/>
      <c r="M23" s="7"/>
      <c r="N23" s="10"/>
      <c r="O23" s="7"/>
      <c r="P23" s="7" t="str">
        <f t="shared" si="0"/>
        <v/>
      </c>
      <c r="Q23" s="13" t="str">
        <f t="shared" si="1"/>
        <v/>
      </c>
      <c r="R23" s="7" t="str">
        <f t="shared" ca="1" si="2"/>
        <v/>
      </c>
      <c r="S23" s="7" t="str">
        <f t="shared" si="3"/>
        <v/>
      </c>
      <c r="T23" s="7" t="str">
        <f t="shared" si="4"/>
        <v/>
      </c>
      <c r="U23" s="7"/>
      <c r="V23" s="12"/>
      <c r="W23" s="7"/>
    </row>
    <row r="24" spans="1:23" x14ac:dyDescent="0.25">
      <c r="A24" s="7"/>
      <c r="B24" s="7"/>
      <c r="C24" s="7"/>
      <c r="D24" s="7" t="str">
        <f>IF(C24="","",IFERROR(INDEX(MOTORISTAS!$B:$B,MATCH(C24,MOTORISTAS!$A:$A,0)),IFERROR(INDEX(VEICULOS!$C:$C,MATCH(C24,VEICULOS!$A:$A,0)),"Não cadastrado")))</f>
        <v/>
      </c>
      <c r="E24" s="7"/>
      <c r="F24" s="7"/>
      <c r="G24" s="7"/>
      <c r="H24" s="7"/>
      <c r="I24" s="12"/>
      <c r="J24" s="13"/>
      <c r="K24" s="7"/>
      <c r="L24" s="7"/>
      <c r="M24" s="7"/>
      <c r="N24" s="10"/>
      <c r="O24" s="7"/>
      <c r="P24" s="7" t="str">
        <f t="shared" si="0"/>
        <v/>
      </c>
      <c r="Q24" s="13" t="str">
        <f t="shared" si="1"/>
        <v/>
      </c>
      <c r="R24" s="7" t="str">
        <f t="shared" ca="1" si="2"/>
        <v/>
      </c>
      <c r="S24" s="7" t="str">
        <f t="shared" si="3"/>
        <v/>
      </c>
      <c r="T24" s="7" t="str">
        <f t="shared" si="4"/>
        <v/>
      </c>
      <c r="U24" s="7"/>
      <c r="V24" s="12"/>
      <c r="W24" s="7"/>
    </row>
    <row r="25" spans="1:23" x14ac:dyDescent="0.25">
      <c r="A25" s="7"/>
      <c r="B25" s="7"/>
      <c r="C25" s="7"/>
      <c r="D25" s="7" t="str">
        <f>IF(C25="","",IFERROR(INDEX(MOTORISTAS!$B:$B,MATCH(C25,MOTORISTAS!$A:$A,0)),IFERROR(INDEX(VEICULOS!$C:$C,MATCH(C25,VEICULOS!$A:$A,0)),"Não cadastrado")))</f>
        <v/>
      </c>
      <c r="E25" s="7"/>
      <c r="F25" s="7"/>
      <c r="G25" s="7"/>
      <c r="H25" s="7"/>
      <c r="I25" s="12"/>
      <c r="J25" s="13"/>
      <c r="K25" s="7"/>
      <c r="L25" s="7"/>
      <c r="M25" s="7"/>
      <c r="N25" s="10"/>
      <c r="O25" s="7"/>
      <c r="P25" s="7" t="str">
        <f t="shared" si="0"/>
        <v/>
      </c>
      <c r="Q25" s="13" t="str">
        <f t="shared" si="1"/>
        <v/>
      </c>
      <c r="R25" s="7" t="str">
        <f t="shared" ca="1" si="2"/>
        <v/>
      </c>
      <c r="S25" s="7" t="str">
        <f t="shared" si="3"/>
        <v/>
      </c>
      <c r="T25" s="7" t="str">
        <f t="shared" si="4"/>
        <v/>
      </c>
      <c r="U25" s="7"/>
      <c r="V25" s="12"/>
      <c r="W25" s="7"/>
    </row>
    <row r="26" spans="1:23" x14ac:dyDescent="0.25">
      <c r="A26" s="7"/>
      <c r="B26" s="7"/>
      <c r="C26" s="7"/>
      <c r="D26" s="7" t="str">
        <f>IF(C26="","",IFERROR(INDEX(MOTORISTAS!$B:$B,MATCH(C26,MOTORISTAS!$A:$A,0)),IFERROR(INDEX(VEICULOS!$C:$C,MATCH(C26,VEICULOS!$A:$A,0)),"Não cadastrado")))</f>
        <v/>
      </c>
      <c r="E26" s="7"/>
      <c r="F26" s="7"/>
      <c r="G26" s="7"/>
      <c r="H26" s="7"/>
      <c r="I26" s="12"/>
      <c r="J26" s="13"/>
      <c r="K26" s="7"/>
      <c r="L26" s="7"/>
      <c r="M26" s="7"/>
      <c r="N26" s="10"/>
      <c r="O26" s="7"/>
      <c r="P26" s="7" t="str">
        <f t="shared" si="0"/>
        <v/>
      </c>
      <c r="Q26" s="13" t="str">
        <f t="shared" si="1"/>
        <v/>
      </c>
      <c r="R26" s="7" t="str">
        <f t="shared" ca="1" si="2"/>
        <v/>
      </c>
      <c r="S26" s="7" t="str">
        <f t="shared" si="3"/>
        <v/>
      </c>
      <c r="T26" s="7" t="str">
        <f t="shared" si="4"/>
        <v/>
      </c>
      <c r="U26" s="7"/>
      <c r="V26" s="12"/>
      <c r="W26" s="7"/>
    </row>
    <row r="27" spans="1:23" x14ac:dyDescent="0.25">
      <c r="A27" s="7"/>
      <c r="B27" s="7"/>
      <c r="C27" s="7"/>
      <c r="D27" s="7" t="str">
        <f>IF(C27="","",IFERROR(INDEX(MOTORISTAS!$B:$B,MATCH(C27,MOTORISTAS!$A:$A,0)),IFERROR(INDEX(VEICULOS!$C:$C,MATCH(C27,VEICULOS!$A:$A,0)),"Não cadastrado")))</f>
        <v/>
      </c>
      <c r="E27" s="7"/>
      <c r="F27" s="7"/>
      <c r="G27" s="7"/>
      <c r="H27" s="7"/>
      <c r="I27" s="12"/>
      <c r="J27" s="13"/>
      <c r="K27" s="7"/>
      <c r="L27" s="7"/>
      <c r="M27" s="7"/>
      <c r="N27" s="10"/>
      <c r="O27" s="7"/>
      <c r="P27" s="7" t="str">
        <f t="shared" si="0"/>
        <v/>
      </c>
      <c r="Q27" s="13" t="str">
        <f t="shared" si="1"/>
        <v/>
      </c>
      <c r="R27" s="7" t="str">
        <f t="shared" ca="1" si="2"/>
        <v/>
      </c>
      <c r="S27" s="7" t="str">
        <f t="shared" si="3"/>
        <v/>
      </c>
      <c r="T27" s="7" t="str">
        <f t="shared" si="4"/>
        <v/>
      </c>
      <c r="U27" s="7"/>
      <c r="V27" s="12"/>
      <c r="W27" s="7"/>
    </row>
    <row r="28" spans="1:23" x14ac:dyDescent="0.25">
      <c r="A28" s="7"/>
      <c r="B28" s="7"/>
      <c r="C28" s="7"/>
      <c r="D28" s="7" t="str">
        <f>IF(C28="","",IFERROR(INDEX(MOTORISTAS!$B:$B,MATCH(C28,MOTORISTAS!$A:$A,0)),IFERROR(INDEX(VEICULOS!$C:$C,MATCH(C28,VEICULOS!$A:$A,0)),"Não cadastrado")))</f>
        <v/>
      </c>
      <c r="E28" s="7"/>
      <c r="F28" s="7"/>
      <c r="G28" s="7"/>
      <c r="H28" s="7"/>
      <c r="I28" s="12"/>
      <c r="J28" s="13"/>
      <c r="K28" s="7"/>
      <c r="L28" s="7"/>
      <c r="M28" s="7"/>
      <c r="N28" s="10"/>
      <c r="O28" s="7"/>
      <c r="P28" s="7" t="str">
        <f t="shared" si="0"/>
        <v/>
      </c>
      <c r="Q28" s="13" t="str">
        <f t="shared" si="1"/>
        <v/>
      </c>
      <c r="R28" s="7" t="str">
        <f t="shared" ca="1" si="2"/>
        <v/>
      </c>
      <c r="S28" s="7" t="str">
        <f t="shared" si="3"/>
        <v/>
      </c>
      <c r="T28" s="7" t="str">
        <f t="shared" si="4"/>
        <v/>
      </c>
      <c r="U28" s="7"/>
      <c r="V28" s="12"/>
      <c r="W28" s="7"/>
    </row>
    <row r="29" spans="1:23" x14ac:dyDescent="0.25">
      <c r="A29" s="7"/>
      <c r="B29" s="7"/>
      <c r="C29" s="7"/>
      <c r="D29" s="7" t="str">
        <f>IF(C29="","",IFERROR(INDEX(MOTORISTAS!$B:$B,MATCH(C29,MOTORISTAS!$A:$A,0)),IFERROR(INDEX(VEICULOS!$C:$C,MATCH(C29,VEICULOS!$A:$A,0)),"Não cadastrado")))</f>
        <v/>
      </c>
      <c r="E29" s="7"/>
      <c r="F29" s="7"/>
      <c r="G29" s="7"/>
      <c r="H29" s="7"/>
      <c r="I29" s="12"/>
      <c r="J29" s="13"/>
      <c r="K29" s="7"/>
      <c r="L29" s="7"/>
      <c r="M29" s="7"/>
      <c r="N29" s="10"/>
      <c r="O29" s="7"/>
      <c r="P29" s="7" t="str">
        <f t="shared" si="0"/>
        <v/>
      </c>
      <c r="Q29" s="13" t="str">
        <f t="shared" si="1"/>
        <v/>
      </c>
      <c r="R29" s="7" t="str">
        <f t="shared" ca="1" si="2"/>
        <v/>
      </c>
      <c r="S29" s="7" t="str">
        <f t="shared" si="3"/>
        <v/>
      </c>
      <c r="T29" s="7" t="str">
        <f t="shared" si="4"/>
        <v/>
      </c>
      <c r="U29" s="7"/>
      <c r="V29" s="12"/>
      <c r="W29" s="7"/>
    </row>
    <row r="30" spans="1:23" x14ac:dyDescent="0.25">
      <c r="A30" s="7"/>
      <c r="B30" s="7"/>
      <c r="C30" s="7"/>
      <c r="D30" s="7" t="str">
        <f>IF(C30="","",IFERROR(INDEX(MOTORISTAS!$B:$B,MATCH(C30,MOTORISTAS!$A:$A,0)),IFERROR(INDEX(VEICULOS!$C:$C,MATCH(C30,VEICULOS!$A:$A,0)),"Não cadastrado")))</f>
        <v/>
      </c>
      <c r="E30" s="7"/>
      <c r="F30" s="7"/>
      <c r="G30" s="7"/>
      <c r="H30" s="7"/>
      <c r="I30" s="12"/>
      <c r="J30" s="13"/>
      <c r="K30" s="7"/>
      <c r="L30" s="7"/>
      <c r="M30" s="7"/>
      <c r="N30" s="10"/>
      <c r="O30" s="7"/>
      <c r="P30" s="7" t="str">
        <f t="shared" si="0"/>
        <v/>
      </c>
      <c r="Q30" s="13" t="str">
        <f t="shared" si="1"/>
        <v/>
      </c>
      <c r="R30" s="7" t="str">
        <f t="shared" ca="1" si="2"/>
        <v/>
      </c>
      <c r="S30" s="7" t="str">
        <f t="shared" si="3"/>
        <v/>
      </c>
      <c r="T30" s="7" t="str">
        <f t="shared" si="4"/>
        <v/>
      </c>
      <c r="U30" s="7"/>
      <c r="V30" s="12"/>
      <c r="W30" s="7"/>
    </row>
    <row r="31" spans="1:23" x14ac:dyDescent="0.25">
      <c r="A31" s="7"/>
      <c r="B31" s="7"/>
      <c r="C31" s="7"/>
      <c r="D31" s="7" t="str">
        <f>IF(C31="","",IFERROR(INDEX(MOTORISTAS!$B:$B,MATCH(C31,MOTORISTAS!$A:$A,0)),IFERROR(INDEX(VEICULOS!$C:$C,MATCH(C31,VEICULOS!$A:$A,0)),"Não cadastrado")))</f>
        <v/>
      </c>
      <c r="E31" s="7"/>
      <c r="F31" s="7"/>
      <c r="G31" s="7"/>
      <c r="H31" s="7"/>
      <c r="I31" s="12"/>
      <c r="J31" s="13"/>
      <c r="K31" s="7"/>
      <c r="L31" s="7"/>
      <c r="M31" s="7"/>
      <c r="N31" s="10"/>
      <c r="O31" s="7"/>
      <c r="P31" s="7" t="str">
        <f t="shared" si="0"/>
        <v/>
      </c>
      <c r="Q31" s="13" t="str">
        <f t="shared" si="1"/>
        <v/>
      </c>
      <c r="R31" s="7" t="str">
        <f t="shared" ca="1" si="2"/>
        <v/>
      </c>
      <c r="S31" s="7" t="str">
        <f t="shared" si="3"/>
        <v/>
      </c>
      <c r="T31" s="7" t="str">
        <f t="shared" si="4"/>
        <v/>
      </c>
      <c r="U31" s="7"/>
      <c r="V31" s="12"/>
      <c r="W31" s="7"/>
    </row>
    <row r="32" spans="1:23" x14ac:dyDescent="0.25">
      <c r="A32" s="7"/>
      <c r="B32" s="7"/>
      <c r="C32" s="7"/>
      <c r="D32" s="7" t="str">
        <f>IF(C32="","",IFERROR(INDEX(MOTORISTAS!$B:$B,MATCH(C32,MOTORISTAS!$A:$A,0)),IFERROR(INDEX(VEICULOS!$C:$C,MATCH(C32,VEICULOS!$A:$A,0)),"Não cadastrado")))</f>
        <v/>
      </c>
      <c r="E32" s="7"/>
      <c r="F32" s="7"/>
      <c r="G32" s="7"/>
      <c r="H32" s="7"/>
      <c r="I32" s="12"/>
      <c r="J32" s="13"/>
      <c r="K32" s="7"/>
      <c r="L32" s="7"/>
      <c r="M32" s="7"/>
      <c r="N32" s="10"/>
      <c r="O32" s="7"/>
      <c r="P32" s="7" t="str">
        <f t="shared" si="0"/>
        <v/>
      </c>
      <c r="Q32" s="13" t="str">
        <f t="shared" si="1"/>
        <v/>
      </c>
      <c r="R32" s="7" t="str">
        <f t="shared" ca="1" si="2"/>
        <v/>
      </c>
      <c r="S32" s="7" t="str">
        <f t="shared" si="3"/>
        <v/>
      </c>
      <c r="T32" s="7" t="str">
        <f t="shared" si="4"/>
        <v/>
      </c>
      <c r="U32" s="7"/>
      <c r="V32" s="12"/>
      <c r="W32" s="7"/>
    </row>
    <row r="33" spans="1:23" x14ac:dyDescent="0.25">
      <c r="A33" s="7"/>
      <c r="B33" s="7"/>
      <c r="C33" s="7"/>
      <c r="D33" s="7" t="str">
        <f>IF(C33="","",IFERROR(INDEX(MOTORISTAS!$B:$B,MATCH(C33,MOTORISTAS!$A:$A,0)),IFERROR(INDEX(VEICULOS!$C:$C,MATCH(C33,VEICULOS!$A:$A,0)),"Não cadastrado")))</f>
        <v/>
      </c>
      <c r="E33" s="7"/>
      <c r="F33" s="7"/>
      <c r="G33" s="7"/>
      <c r="H33" s="7"/>
      <c r="I33" s="12"/>
      <c r="J33" s="13"/>
      <c r="K33" s="7"/>
      <c r="L33" s="7"/>
      <c r="M33" s="7"/>
      <c r="N33" s="10"/>
      <c r="O33" s="7"/>
      <c r="P33" s="7" t="str">
        <f t="shared" si="0"/>
        <v/>
      </c>
      <c r="Q33" s="13" t="str">
        <f t="shared" si="1"/>
        <v/>
      </c>
      <c r="R33" s="7" t="str">
        <f t="shared" ca="1" si="2"/>
        <v/>
      </c>
      <c r="S33" s="7" t="str">
        <f t="shared" si="3"/>
        <v/>
      </c>
      <c r="T33" s="7" t="str">
        <f t="shared" si="4"/>
        <v/>
      </c>
      <c r="U33" s="7"/>
      <c r="V33" s="12"/>
      <c r="W33" s="7"/>
    </row>
    <row r="34" spans="1:23" x14ac:dyDescent="0.25">
      <c r="A34" s="7"/>
      <c r="B34" s="7"/>
      <c r="C34" s="7"/>
      <c r="D34" s="7" t="str">
        <f>IF(C34="","",IFERROR(INDEX(MOTORISTAS!$B:$B,MATCH(C34,MOTORISTAS!$A:$A,0)),IFERROR(INDEX(VEICULOS!$C:$C,MATCH(C34,VEICULOS!$A:$A,0)),"Não cadastrado")))</f>
        <v/>
      </c>
      <c r="E34" s="7"/>
      <c r="F34" s="7"/>
      <c r="G34" s="7"/>
      <c r="H34" s="7"/>
      <c r="I34" s="12"/>
      <c r="J34" s="13"/>
      <c r="K34" s="7"/>
      <c r="L34" s="7"/>
      <c r="M34" s="7"/>
      <c r="N34" s="10"/>
      <c r="O34" s="7"/>
      <c r="P34" s="7" t="str">
        <f t="shared" si="0"/>
        <v/>
      </c>
      <c r="Q34" s="13" t="str">
        <f t="shared" si="1"/>
        <v/>
      </c>
      <c r="R34" s="7" t="str">
        <f t="shared" ca="1" si="2"/>
        <v/>
      </c>
      <c r="S34" s="7" t="str">
        <f t="shared" si="3"/>
        <v/>
      </c>
      <c r="T34" s="7" t="str">
        <f t="shared" si="4"/>
        <v/>
      </c>
      <c r="U34" s="7"/>
      <c r="V34" s="12"/>
      <c r="W34" s="7"/>
    </row>
    <row r="35" spans="1:23" x14ac:dyDescent="0.25">
      <c r="A35" s="7"/>
      <c r="B35" s="7"/>
      <c r="C35" s="7"/>
      <c r="D35" s="7" t="str">
        <f>IF(C35="","",IFERROR(INDEX(MOTORISTAS!$B:$B,MATCH(C35,MOTORISTAS!$A:$A,0)),IFERROR(INDEX(VEICULOS!$C:$C,MATCH(C35,VEICULOS!$A:$A,0)),"Não cadastrado")))</f>
        <v/>
      </c>
      <c r="E35" s="7"/>
      <c r="F35" s="7"/>
      <c r="G35" s="7"/>
      <c r="H35" s="7"/>
      <c r="I35" s="12"/>
      <c r="J35" s="13"/>
      <c r="K35" s="7"/>
      <c r="L35" s="7"/>
      <c r="M35" s="7"/>
      <c r="N35" s="10"/>
      <c r="O35" s="7"/>
      <c r="P35" s="7" t="str">
        <f t="shared" si="0"/>
        <v/>
      </c>
      <c r="Q35" s="13" t="str">
        <f t="shared" si="1"/>
        <v/>
      </c>
      <c r="R35" s="7" t="str">
        <f t="shared" ca="1" si="2"/>
        <v/>
      </c>
      <c r="S35" s="7" t="str">
        <f t="shared" si="3"/>
        <v/>
      </c>
      <c r="T35" s="7" t="str">
        <f t="shared" si="4"/>
        <v/>
      </c>
      <c r="U35" s="7"/>
      <c r="V35" s="12"/>
      <c r="W35" s="7"/>
    </row>
    <row r="36" spans="1:23" x14ac:dyDescent="0.25">
      <c r="A36" s="7"/>
      <c r="B36" s="7"/>
      <c r="C36" s="7"/>
      <c r="D36" s="7" t="str">
        <f>IF(C36="","",IFERROR(INDEX(MOTORISTAS!$B:$B,MATCH(C36,MOTORISTAS!$A:$A,0)),IFERROR(INDEX(VEICULOS!$C:$C,MATCH(C36,VEICULOS!$A:$A,0)),"Não cadastrado")))</f>
        <v/>
      </c>
      <c r="E36" s="7"/>
      <c r="F36" s="7"/>
      <c r="G36" s="7"/>
      <c r="H36" s="7"/>
      <c r="I36" s="12"/>
      <c r="J36" s="13"/>
      <c r="K36" s="7"/>
      <c r="L36" s="7"/>
      <c r="M36" s="7"/>
      <c r="N36" s="10"/>
      <c r="O36" s="7"/>
      <c r="P36" s="7" t="str">
        <f t="shared" si="0"/>
        <v/>
      </c>
      <c r="Q36" s="13" t="str">
        <f t="shared" si="1"/>
        <v/>
      </c>
      <c r="R36" s="7" t="str">
        <f t="shared" ca="1" si="2"/>
        <v/>
      </c>
      <c r="S36" s="7" t="str">
        <f t="shared" si="3"/>
        <v/>
      </c>
      <c r="T36" s="7" t="str">
        <f t="shared" si="4"/>
        <v/>
      </c>
      <c r="U36" s="7"/>
      <c r="V36" s="12"/>
      <c r="W36" s="7"/>
    </row>
    <row r="37" spans="1:23" x14ac:dyDescent="0.25">
      <c r="A37" s="7"/>
      <c r="B37" s="7"/>
      <c r="C37" s="7"/>
      <c r="D37" s="7" t="str">
        <f>IF(C37="","",IFERROR(INDEX(MOTORISTAS!$B:$B,MATCH(C37,MOTORISTAS!$A:$A,0)),IFERROR(INDEX(VEICULOS!$C:$C,MATCH(C37,VEICULOS!$A:$A,0)),"Não cadastrado")))</f>
        <v/>
      </c>
      <c r="E37" s="7"/>
      <c r="F37" s="7"/>
      <c r="G37" s="7"/>
      <c r="H37" s="7"/>
      <c r="I37" s="12"/>
      <c r="J37" s="13"/>
      <c r="K37" s="7"/>
      <c r="L37" s="7"/>
      <c r="M37" s="7"/>
      <c r="N37" s="10"/>
      <c r="O37" s="7"/>
      <c r="P37" s="7" t="str">
        <f t="shared" si="0"/>
        <v/>
      </c>
      <c r="Q37" s="13" t="str">
        <f t="shared" si="1"/>
        <v/>
      </c>
      <c r="R37" s="7" t="str">
        <f t="shared" ca="1" si="2"/>
        <v/>
      </c>
      <c r="S37" s="7" t="str">
        <f t="shared" si="3"/>
        <v/>
      </c>
      <c r="T37" s="7" t="str">
        <f t="shared" si="4"/>
        <v/>
      </c>
      <c r="U37" s="7"/>
      <c r="V37" s="12"/>
      <c r="W37" s="7"/>
    </row>
    <row r="38" spans="1:23" x14ac:dyDescent="0.25">
      <c r="A38" s="7"/>
      <c r="B38" s="7"/>
      <c r="C38" s="7"/>
      <c r="D38" s="7" t="str">
        <f>IF(C38="","",IFERROR(INDEX(MOTORISTAS!$B:$B,MATCH(C38,MOTORISTAS!$A:$A,0)),IFERROR(INDEX(VEICULOS!$C:$C,MATCH(C38,VEICULOS!$A:$A,0)),"Não cadastrado")))</f>
        <v/>
      </c>
      <c r="E38" s="7"/>
      <c r="F38" s="7"/>
      <c r="G38" s="7"/>
      <c r="H38" s="7"/>
      <c r="I38" s="12"/>
      <c r="J38" s="13"/>
      <c r="K38" s="7"/>
      <c r="L38" s="7"/>
      <c r="M38" s="7"/>
      <c r="N38" s="10"/>
      <c r="O38" s="7"/>
      <c r="P38" s="7" t="str">
        <f t="shared" si="0"/>
        <v/>
      </c>
      <c r="Q38" s="13" t="str">
        <f t="shared" si="1"/>
        <v/>
      </c>
      <c r="R38" s="7" t="str">
        <f t="shared" ca="1" si="2"/>
        <v/>
      </c>
      <c r="S38" s="7" t="str">
        <f t="shared" si="3"/>
        <v/>
      </c>
      <c r="T38" s="7" t="str">
        <f t="shared" si="4"/>
        <v/>
      </c>
      <c r="U38" s="7"/>
      <c r="V38" s="12"/>
      <c r="W38" s="7"/>
    </row>
    <row r="39" spans="1:23" x14ac:dyDescent="0.25">
      <c r="A39" s="7"/>
      <c r="B39" s="7"/>
      <c r="C39" s="7"/>
      <c r="D39" s="7" t="str">
        <f>IF(C39="","",IFERROR(INDEX(MOTORISTAS!$B:$B,MATCH(C39,MOTORISTAS!$A:$A,0)),IFERROR(INDEX(VEICULOS!$C:$C,MATCH(C39,VEICULOS!$A:$A,0)),"Não cadastrado")))</f>
        <v/>
      </c>
      <c r="E39" s="7"/>
      <c r="F39" s="7"/>
      <c r="G39" s="7"/>
      <c r="H39" s="7"/>
      <c r="I39" s="12"/>
      <c r="J39" s="13"/>
      <c r="K39" s="7"/>
      <c r="L39" s="7"/>
      <c r="M39" s="7"/>
      <c r="N39" s="10"/>
      <c r="O39" s="7"/>
      <c r="P39" s="7" t="str">
        <f t="shared" si="0"/>
        <v/>
      </c>
      <c r="Q39" s="13" t="str">
        <f t="shared" si="1"/>
        <v/>
      </c>
      <c r="R39" s="7" t="str">
        <f t="shared" ca="1" si="2"/>
        <v/>
      </c>
      <c r="S39" s="7" t="str">
        <f t="shared" si="3"/>
        <v/>
      </c>
      <c r="T39" s="7" t="str">
        <f t="shared" si="4"/>
        <v/>
      </c>
      <c r="U39" s="7"/>
      <c r="V39" s="12"/>
      <c r="W39" s="7"/>
    </row>
    <row r="40" spans="1:23" x14ac:dyDescent="0.25">
      <c r="A40" s="7"/>
      <c r="B40" s="7"/>
      <c r="C40" s="7"/>
      <c r="D40" s="7" t="str">
        <f>IF(C40="","",IFERROR(INDEX(MOTORISTAS!$B:$B,MATCH(C40,MOTORISTAS!$A:$A,0)),IFERROR(INDEX(VEICULOS!$C:$C,MATCH(C40,VEICULOS!$A:$A,0)),"Não cadastrado")))</f>
        <v/>
      </c>
      <c r="E40" s="7"/>
      <c r="F40" s="7"/>
      <c r="G40" s="7"/>
      <c r="H40" s="7"/>
      <c r="I40" s="12"/>
      <c r="J40" s="13"/>
      <c r="K40" s="7"/>
      <c r="L40" s="7"/>
      <c r="M40" s="7"/>
      <c r="N40" s="10"/>
      <c r="O40" s="7"/>
      <c r="P40" s="7" t="str">
        <f t="shared" si="0"/>
        <v/>
      </c>
      <c r="Q40" s="13" t="str">
        <f t="shared" si="1"/>
        <v/>
      </c>
      <c r="R40" s="7" t="str">
        <f t="shared" ca="1" si="2"/>
        <v/>
      </c>
      <c r="S40" s="7" t="str">
        <f t="shared" si="3"/>
        <v/>
      </c>
      <c r="T40" s="7" t="str">
        <f t="shared" si="4"/>
        <v/>
      </c>
      <c r="U40" s="7"/>
      <c r="V40" s="12"/>
      <c r="W40" s="7"/>
    </row>
    <row r="41" spans="1:23" x14ac:dyDescent="0.25">
      <c r="A41" s="7"/>
      <c r="B41" s="7"/>
      <c r="C41" s="7"/>
      <c r="D41" s="7" t="str">
        <f>IF(C41="","",IFERROR(INDEX(MOTORISTAS!$B:$B,MATCH(C41,MOTORISTAS!$A:$A,0)),IFERROR(INDEX(VEICULOS!$C:$C,MATCH(C41,VEICULOS!$A:$A,0)),"Não cadastrado")))</f>
        <v/>
      </c>
      <c r="E41" s="7"/>
      <c r="F41" s="7"/>
      <c r="G41" s="7"/>
      <c r="H41" s="7"/>
      <c r="I41" s="12"/>
      <c r="J41" s="13"/>
      <c r="K41" s="7"/>
      <c r="L41" s="7"/>
      <c r="M41" s="7"/>
      <c r="N41" s="10"/>
      <c r="O41" s="7"/>
      <c r="P41" s="7" t="str">
        <f t="shared" si="0"/>
        <v/>
      </c>
      <c r="Q41" s="13" t="str">
        <f t="shared" si="1"/>
        <v/>
      </c>
      <c r="R41" s="7" t="str">
        <f t="shared" ca="1" si="2"/>
        <v/>
      </c>
      <c r="S41" s="7" t="str">
        <f t="shared" si="3"/>
        <v/>
      </c>
      <c r="T41" s="7" t="str">
        <f t="shared" si="4"/>
        <v/>
      </c>
      <c r="U41" s="7"/>
      <c r="V41" s="12"/>
      <c r="W41" s="7"/>
    </row>
    <row r="42" spans="1:23" x14ac:dyDescent="0.25">
      <c r="A42" s="7"/>
      <c r="B42" s="7"/>
      <c r="C42" s="7"/>
      <c r="D42" s="7" t="str">
        <f>IF(C42="","",IFERROR(INDEX(MOTORISTAS!$B:$B,MATCH(C42,MOTORISTAS!$A:$A,0)),IFERROR(INDEX(VEICULOS!$C:$C,MATCH(C42,VEICULOS!$A:$A,0)),"Não cadastrado")))</f>
        <v/>
      </c>
      <c r="E42" s="7"/>
      <c r="F42" s="7"/>
      <c r="G42" s="7"/>
      <c r="H42" s="7"/>
      <c r="I42" s="12"/>
      <c r="J42" s="13"/>
      <c r="K42" s="7"/>
      <c r="L42" s="7"/>
      <c r="M42" s="7"/>
      <c r="N42" s="10"/>
      <c r="O42" s="7"/>
      <c r="P42" s="7" t="str">
        <f t="shared" si="0"/>
        <v/>
      </c>
      <c r="Q42" s="13" t="str">
        <f t="shared" si="1"/>
        <v/>
      </c>
      <c r="R42" s="7" t="str">
        <f t="shared" ca="1" si="2"/>
        <v/>
      </c>
      <c r="S42" s="7" t="str">
        <f t="shared" si="3"/>
        <v/>
      </c>
      <c r="T42" s="7" t="str">
        <f t="shared" si="4"/>
        <v/>
      </c>
      <c r="U42" s="7"/>
      <c r="V42" s="12"/>
      <c r="W42" s="7"/>
    </row>
    <row r="43" spans="1:23" x14ac:dyDescent="0.25">
      <c r="A43" s="7"/>
      <c r="B43" s="7"/>
      <c r="C43" s="7"/>
      <c r="D43" s="7" t="str">
        <f>IF(C43="","",IFERROR(INDEX(MOTORISTAS!$B:$B,MATCH(C43,MOTORISTAS!$A:$A,0)),IFERROR(INDEX(VEICULOS!$C:$C,MATCH(C43,VEICULOS!$A:$A,0)),"Não cadastrado")))</f>
        <v/>
      </c>
      <c r="E43" s="7"/>
      <c r="F43" s="7"/>
      <c r="G43" s="7"/>
      <c r="H43" s="7"/>
      <c r="I43" s="12"/>
      <c r="J43" s="13"/>
      <c r="K43" s="7"/>
      <c r="L43" s="7"/>
      <c r="M43" s="7"/>
      <c r="N43" s="10"/>
      <c r="O43" s="7"/>
      <c r="P43" s="7" t="str">
        <f t="shared" si="0"/>
        <v/>
      </c>
      <c r="Q43" s="13" t="str">
        <f t="shared" si="1"/>
        <v/>
      </c>
      <c r="R43" s="7" t="str">
        <f t="shared" ca="1" si="2"/>
        <v/>
      </c>
      <c r="S43" s="7" t="str">
        <f t="shared" si="3"/>
        <v/>
      </c>
      <c r="T43" s="7" t="str">
        <f t="shared" si="4"/>
        <v/>
      </c>
      <c r="U43" s="7"/>
      <c r="V43" s="12"/>
      <c r="W43" s="7"/>
    </row>
    <row r="44" spans="1:23" x14ac:dyDescent="0.25">
      <c r="A44" s="7"/>
      <c r="B44" s="7"/>
      <c r="C44" s="7"/>
      <c r="D44" s="7" t="str">
        <f>IF(C44="","",IFERROR(INDEX(MOTORISTAS!$B:$B,MATCH(C44,MOTORISTAS!$A:$A,0)),IFERROR(INDEX(VEICULOS!$C:$C,MATCH(C44,VEICULOS!$A:$A,0)),"Não cadastrado")))</f>
        <v/>
      </c>
      <c r="E44" s="7"/>
      <c r="F44" s="7"/>
      <c r="G44" s="7"/>
      <c r="H44" s="7"/>
      <c r="I44" s="12"/>
      <c r="J44" s="13"/>
      <c r="K44" s="7"/>
      <c r="L44" s="7"/>
      <c r="M44" s="7"/>
      <c r="N44" s="10"/>
      <c r="O44" s="7"/>
      <c r="P44" s="7" t="str">
        <f t="shared" si="0"/>
        <v/>
      </c>
      <c r="Q44" s="13" t="str">
        <f t="shared" si="1"/>
        <v/>
      </c>
      <c r="R44" s="7" t="str">
        <f t="shared" ca="1" si="2"/>
        <v/>
      </c>
      <c r="S44" s="7" t="str">
        <f t="shared" si="3"/>
        <v/>
      </c>
      <c r="T44" s="7" t="str">
        <f t="shared" si="4"/>
        <v/>
      </c>
      <c r="U44" s="7"/>
      <c r="V44" s="12"/>
      <c r="W44" s="7"/>
    </row>
    <row r="45" spans="1:23" x14ac:dyDescent="0.25">
      <c r="A45" s="7"/>
      <c r="B45" s="7"/>
      <c r="C45" s="7"/>
      <c r="D45" s="7" t="str">
        <f>IF(C45="","",IFERROR(INDEX(MOTORISTAS!$B:$B,MATCH(C45,MOTORISTAS!$A:$A,0)),IFERROR(INDEX(VEICULOS!$C:$C,MATCH(C45,VEICULOS!$A:$A,0)),"Não cadastrado")))</f>
        <v/>
      </c>
      <c r="E45" s="7"/>
      <c r="F45" s="7"/>
      <c r="G45" s="7"/>
      <c r="H45" s="7"/>
      <c r="I45" s="12"/>
      <c r="J45" s="13"/>
      <c r="K45" s="7"/>
      <c r="L45" s="7"/>
      <c r="M45" s="7"/>
      <c r="N45" s="10"/>
      <c r="O45" s="7"/>
      <c r="P45" s="7" t="str">
        <f t="shared" si="0"/>
        <v/>
      </c>
      <c r="Q45" s="13" t="str">
        <f t="shared" si="1"/>
        <v/>
      </c>
      <c r="R45" s="7" t="str">
        <f t="shared" ca="1" si="2"/>
        <v/>
      </c>
      <c r="S45" s="7" t="str">
        <f t="shared" si="3"/>
        <v/>
      </c>
      <c r="T45" s="7" t="str">
        <f t="shared" si="4"/>
        <v/>
      </c>
      <c r="U45" s="7"/>
      <c r="V45" s="12"/>
      <c r="W45" s="7"/>
    </row>
    <row r="46" spans="1:23" x14ac:dyDescent="0.25">
      <c r="A46" s="7"/>
      <c r="B46" s="7"/>
      <c r="C46" s="7"/>
      <c r="D46" s="7" t="str">
        <f>IF(C46="","",IFERROR(INDEX(MOTORISTAS!$B:$B,MATCH(C46,MOTORISTAS!$A:$A,0)),IFERROR(INDEX(VEICULOS!$C:$C,MATCH(C46,VEICULOS!$A:$A,0)),"Não cadastrado")))</f>
        <v/>
      </c>
      <c r="E46" s="7"/>
      <c r="F46" s="7"/>
      <c r="G46" s="7"/>
      <c r="H46" s="7"/>
      <c r="I46" s="12"/>
      <c r="J46" s="13"/>
      <c r="K46" s="7"/>
      <c r="L46" s="7"/>
      <c r="M46" s="7"/>
      <c r="N46" s="10"/>
      <c r="O46" s="7"/>
      <c r="P46" s="7" t="str">
        <f t="shared" si="0"/>
        <v/>
      </c>
      <c r="Q46" s="13" t="str">
        <f t="shared" si="1"/>
        <v/>
      </c>
      <c r="R46" s="7" t="str">
        <f t="shared" ca="1" si="2"/>
        <v/>
      </c>
      <c r="S46" s="7" t="str">
        <f t="shared" si="3"/>
        <v/>
      </c>
      <c r="T46" s="7" t="str">
        <f t="shared" si="4"/>
        <v/>
      </c>
      <c r="U46" s="7"/>
      <c r="V46" s="12"/>
      <c r="W46" s="7"/>
    </row>
    <row r="47" spans="1:23" x14ac:dyDescent="0.25">
      <c r="A47" s="7"/>
      <c r="B47" s="7"/>
      <c r="C47" s="7"/>
      <c r="D47" s="7" t="str">
        <f>IF(C47="","",IFERROR(INDEX(MOTORISTAS!$B:$B,MATCH(C47,MOTORISTAS!$A:$A,0)),IFERROR(INDEX(VEICULOS!$C:$C,MATCH(C47,VEICULOS!$A:$A,0)),"Não cadastrado")))</f>
        <v/>
      </c>
      <c r="E47" s="7"/>
      <c r="F47" s="7"/>
      <c r="G47" s="7"/>
      <c r="H47" s="7"/>
      <c r="I47" s="12"/>
      <c r="J47" s="13"/>
      <c r="K47" s="7"/>
      <c r="L47" s="7"/>
      <c r="M47" s="7"/>
      <c r="N47" s="10"/>
      <c r="O47" s="7"/>
      <c r="P47" s="7" t="str">
        <f t="shared" si="0"/>
        <v/>
      </c>
      <c r="Q47" s="13" t="str">
        <f t="shared" si="1"/>
        <v/>
      </c>
      <c r="R47" s="7" t="str">
        <f t="shared" ca="1" si="2"/>
        <v/>
      </c>
      <c r="S47" s="7" t="str">
        <f t="shared" si="3"/>
        <v/>
      </c>
      <c r="T47" s="7" t="str">
        <f t="shared" si="4"/>
        <v/>
      </c>
      <c r="U47" s="7"/>
      <c r="V47" s="12"/>
      <c r="W47" s="7"/>
    </row>
    <row r="48" spans="1:23" x14ac:dyDescent="0.25">
      <c r="A48" s="7"/>
      <c r="B48" s="7"/>
      <c r="C48" s="7"/>
      <c r="D48" s="7" t="str">
        <f>IF(C48="","",IFERROR(INDEX(MOTORISTAS!$B:$B,MATCH(C48,MOTORISTAS!$A:$A,0)),IFERROR(INDEX(VEICULOS!$C:$C,MATCH(C48,VEICULOS!$A:$A,0)),"Não cadastrado")))</f>
        <v/>
      </c>
      <c r="E48" s="7"/>
      <c r="F48" s="7"/>
      <c r="G48" s="7"/>
      <c r="H48" s="7"/>
      <c r="I48" s="12"/>
      <c r="J48" s="13"/>
      <c r="K48" s="7"/>
      <c r="L48" s="7"/>
      <c r="M48" s="7"/>
      <c r="N48" s="10"/>
      <c r="O48" s="7"/>
      <c r="P48" s="7" t="str">
        <f t="shared" si="0"/>
        <v/>
      </c>
      <c r="Q48" s="13" t="str">
        <f t="shared" si="1"/>
        <v/>
      </c>
      <c r="R48" s="7" t="str">
        <f t="shared" ca="1" si="2"/>
        <v/>
      </c>
      <c r="S48" s="7" t="str">
        <f t="shared" si="3"/>
        <v/>
      </c>
      <c r="T48" s="7" t="str">
        <f t="shared" si="4"/>
        <v/>
      </c>
      <c r="U48" s="7"/>
      <c r="V48" s="12"/>
      <c r="W48" s="7"/>
    </row>
    <row r="49" spans="1:23" x14ac:dyDescent="0.25">
      <c r="A49" s="7"/>
      <c r="B49" s="7"/>
      <c r="C49" s="7"/>
      <c r="D49" s="7" t="str">
        <f>IF(C49="","",IFERROR(INDEX(MOTORISTAS!$B:$B,MATCH(C49,MOTORISTAS!$A:$A,0)),IFERROR(INDEX(VEICULOS!$C:$C,MATCH(C49,VEICULOS!$A:$A,0)),"Não cadastrado")))</f>
        <v/>
      </c>
      <c r="E49" s="7"/>
      <c r="F49" s="7"/>
      <c r="G49" s="7"/>
      <c r="H49" s="7"/>
      <c r="I49" s="12"/>
      <c r="J49" s="13"/>
      <c r="K49" s="7"/>
      <c r="L49" s="7"/>
      <c r="M49" s="7"/>
      <c r="N49" s="10"/>
      <c r="O49" s="7"/>
      <c r="P49" s="7" t="str">
        <f t="shared" si="0"/>
        <v/>
      </c>
      <c r="Q49" s="13" t="str">
        <f t="shared" si="1"/>
        <v/>
      </c>
      <c r="R49" s="7" t="str">
        <f t="shared" ca="1" si="2"/>
        <v/>
      </c>
      <c r="S49" s="7" t="str">
        <f t="shared" si="3"/>
        <v/>
      </c>
      <c r="T49" s="7" t="str">
        <f t="shared" si="4"/>
        <v/>
      </c>
      <c r="U49" s="7"/>
      <c r="V49" s="12"/>
      <c r="W49" s="7"/>
    </row>
    <row r="50" spans="1:23" x14ac:dyDescent="0.25">
      <c r="A50" s="7"/>
      <c r="B50" s="7"/>
      <c r="C50" s="7"/>
      <c r="D50" s="7" t="str">
        <f>IF(C50="","",IFERROR(INDEX(MOTORISTAS!$B:$B,MATCH(C50,MOTORISTAS!$A:$A,0)),IFERROR(INDEX(VEICULOS!$C:$C,MATCH(C50,VEICULOS!$A:$A,0)),"Não cadastrado")))</f>
        <v/>
      </c>
      <c r="E50" s="7"/>
      <c r="F50" s="7"/>
      <c r="G50" s="7"/>
      <c r="H50" s="7"/>
      <c r="I50" s="12"/>
      <c r="J50" s="13"/>
      <c r="K50" s="7"/>
      <c r="L50" s="7"/>
      <c r="M50" s="7"/>
      <c r="N50" s="10"/>
      <c r="O50" s="7"/>
      <c r="P50" s="7" t="str">
        <f t="shared" si="0"/>
        <v/>
      </c>
      <c r="Q50" s="13" t="str">
        <f t="shared" si="1"/>
        <v/>
      </c>
      <c r="R50" s="7" t="str">
        <f t="shared" ca="1" si="2"/>
        <v/>
      </c>
      <c r="S50" s="7" t="str">
        <f t="shared" si="3"/>
        <v/>
      </c>
      <c r="T50" s="7" t="str">
        <f t="shared" si="4"/>
        <v/>
      </c>
      <c r="U50" s="7"/>
      <c r="V50" s="12"/>
      <c r="W50" s="7"/>
    </row>
    <row r="51" spans="1:23" x14ac:dyDescent="0.25">
      <c r="A51" s="7"/>
      <c r="B51" s="7"/>
      <c r="C51" s="7"/>
      <c r="D51" s="7" t="str">
        <f>IF(C51="","",IFERROR(INDEX(MOTORISTAS!$B:$B,MATCH(C51,MOTORISTAS!$A:$A,0)),IFERROR(INDEX(VEICULOS!$C:$C,MATCH(C51,VEICULOS!$A:$A,0)),"Não cadastrado")))</f>
        <v/>
      </c>
      <c r="E51" s="7"/>
      <c r="F51" s="7"/>
      <c r="G51" s="7"/>
      <c r="H51" s="7"/>
      <c r="I51" s="12"/>
      <c r="J51" s="13"/>
      <c r="K51" s="7"/>
      <c r="L51" s="7"/>
      <c r="M51" s="7"/>
      <c r="N51" s="10"/>
      <c r="O51" s="7"/>
      <c r="P51" s="7" t="str">
        <f t="shared" si="0"/>
        <v/>
      </c>
      <c r="Q51" s="13" t="str">
        <f t="shared" si="1"/>
        <v/>
      </c>
      <c r="R51" s="7" t="str">
        <f t="shared" ca="1" si="2"/>
        <v/>
      </c>
      <c r="S51" s="7" t="str">
        <f t="shared" si="3"/>
        <v/>
      </c>
      <c r="T51" s="7" t="str">
        <f t="shared" si="4"/>
        <v/>
      </c>
      <c r="U51" s="7"/>
      <c r="V51" s="12"/>
      <c r="W51" s="7"/>
    </row>
    <row r="52" spans="1:23" x14ac:dyDescent="0.25">
      <c r="A52" s="7"/>
      <c r="B52" s="7"/>
      <c r="C52" s="7"/>
      <c r="D52" s="7" t="str">
        <f>IF(C52="","",IFERROR(INDEX(MOTORISTAS!$B:$B,MATCH(C52,MOTORISTAS!$A:$A,0)),IFERROR(INDEX(VEICULOS!$C:$C,MATCH(C52,VEICULOS!$A:$A,0)),"Não cadastrado")))</f>
        <v/>
      </c>
      <c r="E52" s="7"/>
      <c r="F52" s="7"/>
      <c r="G52" s="7"/>
      <c r="H52" s="7"/>
      <c r="I52" s="12"/>
      <c r="J52" s="13"/>
      <c r="K52" s="7"/>
      <c r="L52" s="7"/>
      <c r="M52" s="7"/>
      <c r="N52" s="10"/>
      <c r="O52" s="7"/>
      <c r="P52" s="7" t="str">
        <f t="shared" si="0"/>
        <v/>
      </c>
      <c r="Q52" s="13" t="str">
        <f t="shared" si="1"/>
        <v/>
      </c>
      <c r="R52" s="7" t="str">
        <f t="shared" ca="1" si="2"/>
        <v/>
      </c>
      <c r="S52" s="7" t="str">
        <f t="shared" si="3"/>
        <v/>
      </c>
      <c r="T52" s="7" t="str">
        <f t="shared" si="4"/>
        <v/>
      </c>
      <c r="U52" s="7"/>
      <c r="V52" s="12"/>
      <c r="W52" s="7"/>
    </row>
    <row r="53" spans="1:23" x14ac:dyDescent="0.25">
      <c r="A53" s="7"/>
      <c r="B53" s="7"/>
      <c r="C53" s="7"/>
      <c r="D53" s="7" t="str">
        <f>IF(C53="","",IFERROR(INDEX(MOTORISTAS!$B:$B,MATCH(C53,MOTORISTAS!$A:$A,0)),IFERROR(INDEX(VEICULOS!$C:$C,MATCH(C53,VEICULOS!$A:$A,0)),"Não cadastrado")))</f>
        <v/>
      </c>
      <c r="E53" s="7"/>
      <c r="F53" s="7"/>
      <c r="G53" s="7"/>
      <c r="H53" s="7"/>
      <c r="I53" s="12"/>
      <c r="J53" s="13"/>
      <c r="K53" s="7"/>
      <c r="L53" s="7"/>
      <c r="M53" s="7"/>
      <c r="N53" s="10"/>
      <c r="O53" s="7"/>
      <c r="P53" s="7" t="str">
        <f t="shared" si="0"/>
        <v/>
      </c>
      <c r="Q53" s="13" t="str">
        <f t="shared" si="1"/>
        <v/>
      </c>
      <c r="R53" s="7" t="str">
        <f t="shared" ca="1" si="2"/>
        <v/>
      </c>
      <c r="S53" s="7" t="str">
        <f t="shared" si="3"/>
        <v/>
      </c>
      <c r="T53" s="7" t="str">
        <f t="shared" si="4"/>
        <v/>
      </c>
      <c r="U53" s="7"/>
      <c r="V53" s="12"/>
      <c r="W53" s="7"/>
    </row>
    <row r="54" spans="1:23" x14ac:dyDescent="0.25">
      <c r="A54" s="7"/>
      <c r="B54" s="7"/>
      <c r="C54" s="7"/>
      <c r="D54" s="7" t="str">
        <f>IF(C54="","",IFERROR(INDEX(MOTORISTAS!$B:$B,MATCH(C54,MOTORISTAS!$A:$A,0)),IFERROR(INDEX(VEICULOS!$C:$C,MATCH(C54,VEICULOS!$A:$A,0)),"Não cadastrado")))</f>
        <v/>
      </c>
      <c r="E54" s="7"/>
      <c r="F54" s="7"/>
      <c r="G54" s="7"/>
      <c r="H54" s="7"/>
      <c r="I54" s="12"/>
      <c r="J54" s="13"/>
      <c r="K54" s="7"/>
      <c r="L54" s="7"/>
      <c r="M54" s="7"/>
      <c r="N54" s="10"/>
      <c r="O54" s="7"/>
      <c r="P54" s="7" t="str">
        <f t="shared" si="0"/>
        <v/>
      </c>
      <c r="Q54" s="13" t="str">
        <f t="shared" si="1"/>
        <v/>
      </c>
      <c r="R54" s="7" t="str">
        <f t="shared" ca="1" si="2"/>
        <v/>
      </c>
      <c r="S54" s="7" t="str">
        <f t="shared" si="3"/>
        <v/>
      </c>
      <c r="T54" s="7" t="str">
        <f t="shared" si="4"/>
        <v/>
      </c>
      <c r="U54" s="7"/>
      <c r="V54" s="12"/>
      <c r="W54" s="7"/>
    </row>
    <row r="55" spans="1:23" x14ac:dyDescent="0.25">
      <c r="A55" s="7"/>
      <c r="B55" s="7"/>
      <c r="C55" s="7"/>
      <c r="D55" s="7" t="str">
        <f>IF(C55="","",IFERROR(INDEX(MOTORISTAS!$B:$B,MATCH(C55,MOTORISTAS!$A:$A,0)),IFERROR(INDEX(VEICULOS!$C:$C,MATCH(C55,VEICULOS!$A:$A,0)),"Não cadastrado")))</f>
        <v/>
      </c>
      <c r="E55" s="7"/>
      <c r="F55" s="7"/>
      <c r="G55" s="7"/>
      <c r="H55" s="7"/>
      <c r="I55" s="12"/>
      <c r="J55" s="13"/>
      <c r="K55" s="7"/>
      <c r="L55" s="7"/>
      <c r="M55" s="7"/>
      <c r="N55" s="10"/>
      <c r="O55" s="7"/>
      <c r="P55" s="7" t="str">
        <f t="shared" si="0"/>
        <v/>
      </c>
      <c r="Q55" s="13" t="str">
        <f t="shared" si="1"/>
        <v/>
      </c>
      <c r="R55" s="7" t="str">
        <f t="shared" ca="1" si="2"/>
        <v/>
      </c>
      <c r="S55" s="7" t="str">
        <f t="shared" si="3"/>
        <v/>
      </c>
      <c r="T55" s="7" t="str">
        <f t="shared" si="4"/>
        <v/>
      </c>
      <c r="U55" s="7"/>
      <c r="V55" s="12"/>
      <c r="W55" s="7"/>
    </row>
    <row r="56" spans="1:23" x14ac:dyDescent="0.25">
      <c r="A56" s="7"/>
      <c r="B56" s="7"/>
      <c r="C56" s="7"/>
      <c r="D56" s="7" t="str">
        <f>IF(C56="","",IFERROR(INDEX(MOTORISTAS!$B:$B,MATCH(C56,MOTORISTAS!$A:$A,0)),IFERROR(INDEX(VEICULOS!$C:$C,MATCH(C56,VEICULOS!$A:$A,0)),"Não cadastrado")))</f>
        <v/>
      </c>
      <c r="E56" s="7"/>
      <c r="F56" s="7"/>
      <c r="G56" s="7"/>
      <c r="H56" s="7"/>
      <c r="I56" s="12"/>
      <c r="J56" s="13"/>
      <c r="K56" s="7"/>
      <c r="L56" s="7"/>
      <c r="M56" s="7"/>
      <c r="N56" s="10"/>
      <c r="O56" s="7"/>
      <c r="P56" s="7" t="str">
        <f t="shared" si="0"/>
        <v/>
      </c>
      <c r="Q56" s="13" t="str">
        <f t="shared" si="1"/>
        <v/>
      </c>
      <c r="R56" s="7" t="str">
        <f t="shared" ca="1" si="2"/>
        <v/>
      </c>
      <c r="S56" s="7" t="str">
        <f t="shared" si="3"/>
        <v/>
      </c>
      <c r="T56" s="7" t="str">
        <f t="shared" si="4"/>
        <v/>
      </c>
      <c r="U56" s="7"/>
      <c r="V56" s="12"/>
      <c r="W56" s="7"/>
    </row>
    <row r="57" spans="1:23" x14ac:dyDescent="0.25">
      <c r="A57" s="7"/>
      <c r="B57" s="7"/>
      <c r="C57" s="7"/>
      <c r="D57" s="7" t="str">
        <f>IF(C57="","",IFERROR(INDEX(MOTORISTAS!$B:$B,MATCH(C57,MOTORISTAS!$A:$A,0)),IFERROR(INDEX(VEICULOS!$C:$C,MATCH(C57,VEICULOS!$A:$A,0)),"Não cadastrado")))</f>
        <v/>
      </c>
      <c r="E57" s="7"/>
      <c r="F57" s="7"/>
      <c r="G57" s="7"/>
      <c r="H57" s="7"/>
      <c r="I57" s="12"/>
      <c r="J57" s="13"/>
      <c r="K57" s="7"/>
      <c r="L57" s="7"/>
      <c r="M57" s="7"/>
      <c r="N57" s="10"/>
      <c r="O57" s="7"/>
      <c r="P57" s="7" t="str">
        <f t="shared" si="0"/>
        <v/>
      </c>
      <c r="Q57" s="13" t="str">
        <f t="shared" si="1"/>
        <v/>
      </c>
      <c r="R57" s="7" t="str">
        <f t="shared" ca="1" si="2"/>
        <v/>
      </c>
      <c r="S57" s="7" t="str">
        <f t="shared" si="3"/>
        <v/>
      </c>
      <c r="T57" s="7" t="str">
        <f t="shared" si="4"/>
        <v/>
      </c>
      <c r="U57" s="7"/>
      <c r="V57" s="12"/>
      <c r="W57" s="7"/>
    </row>
    <row r="58" spans="1:23" x14ac:dyDescent="0.25">
      <c r="A58" s="7"/>
      <c r="B58" s="7"/>
      <c r="C58" s="7"/>
      <c r="D58" s="7" t="str">
        <f>IF(C58="","",IFERROR(INDEX(MOTORISTAS!$B:$B,MATCH(C58,MOTORISTAS!$A:$A,0)),IFERROR(INDEX(VEICULOS!$C:$C,MATCH(C58,VEICULOS!$A:$A,0)),"Não cadastrado")))</f>
        <v/>
      </c>
      <c r="E58" s="7"/>
      <c r="F58" s="7"/>
      <c r="G58" s="7"/>
      <c r="H58" s="7"/>
      <c r="I58" s="12"/>
      <c r="J58" s="13"/>
      <c r="K58" s="7"/>
      <c r="L58" s="7"/>
      <c r="M58" s="7"/>
      <c r="N58" s="10"/>
      <c r="O58" s="7"/>
      <c r="P58" s="7" t="str">
        <f t="shared" si="0"/>
        <v/>
      </c>
      <c r="Q58" s="13" t="str">
        <f t="shared" si="1"/>
        <v/>
      </c>
      <c r="R58" s="7" t="str">
        <f t="shared" ca="1" si="2"/>
        <v/>
      </c>
      <c r="S58" s="7" t="str">
        <f t="shared" si="3"/>
        <v/>
      </c>
      <c r="T58" s="7" t="str">
        <f t="shared" si="4"/>
        <v/>
      </c>
      <c r="U58" s="7"/>
      <c r="V58" s="12"/>
      <c r="W58" s="7"/>
    </row>
    <row r="59" spans="1:23" x14ac:dyDescent="0.25">
      <c r="A59" s="7"/>
      <c r="B59" s="7"/>
      <c r="C59" s="7"/>
      <c r="D59" s="7" t="str">
        <f>IF(C59="","",IFERROR(INDEX(MOTORISTAS!$B:$B,MATCH(C59,MOTORISTAS!$A:$A,0)),IFERROR(INDEX(VEICULOS!$C:$C,MATCH(C59,VEICULOS!$A:$A,0)),"Não cadastrado")))</f>
        <v/>
      </c>
      <c r="E59" s="7"/>
      <c r="F59" s="7"/>
      <c r="G59" s="7"/>
      <c r="H59" s="7"/>
      <c r="I59" s="12"/>
      <c r="J59" s="13"/>
      <c r="K59" s="7"/>
      <c r="L59" s="7"/>
      <c r="M59" s="7"/>
      <c r="N59" s="10"/>
      <c r="O59" s="7"/>
      <c r="P59" s="7" t="str">
        <f t="shared" si="0"/>
        <v/>
      </c>
      <c r="Q59" s="13" t="str">
        <f t="shared" si="1"/>
        <v/>
      </c>
      <c r="R59" s="7" t="str">
        <f t="shared" ca="1" si="2"/>
        <v/>
      </c>
      <c r="S59" s="7" t="str">
        <f t="shared" si="3"/>
        <v/>
      </c>
      <c r="T59" s="7" t="str">
        <f t="shared" si="4"/>
        <v/>
      </c>
      <c r="U59" s="7"/>
      <c r="V59" s="12"/>
      <c r="W59" s="7"/>
    </row>
    <row r="60" spans="1:23" x14ac:dyDescent="0.25">
      <c r="A60" s="7"/>
      <c r="B60" s="7"/>
      <c r="C60" s="7"/>
      <c r="D60" s="7" t="str">
        <f>IF(C60="","",IFERROR(INDEX(MOTORISTAS!$B:$B,MATCH(C60,MOTORISTAS!$A:$A,0)),IFERROR(INDEX(VEICULOS!$C:$C,MATCH(C60,VEICULOS!$A:$A,0)),"Não cadastrado")))</f>
        <v/>
      </c>
      <c r="E60" s="7"/>
      <c r="F60" s="7"/>
      <c r="G60" s="7"/>
      <c r="H60" s="7"/>
      <c r="I60" s="12"/>
      <c r="J60" s="13"/>
      <c r="K60" s="7"/>
      <c r="L60" s="7"/>
      <c r="M60" s="7"/>
      <c r="N60" s="10"/>
      <c r="O60" s="7"/>
      <c r="P60" s="7" t="str">
        <f t="shared" si="0"/>
        <v/>
      </c>
      <c r="Q60" s="13" t="str">
        <f t="shared" si="1"/>
        <v/>
      </c>
      <c r="R60" s="7" t="str">
        <f t="shared" ca="1" si="2"/>
        <v/>
      </c>
      <c r="S60" s="7" t="str">
        <f t="shared" si="3"/>
        <v/>
      </c>
      <c r="T60" s="7" t="str">
        <f t="shared" si="4"/>
        <v/>
      </c>
      <c r="U60" s="7"/>
      <c r="V60" s="12"/>
      <c r="W60" s="7"/>
    </row>
    <row r="61" spans="1:23" x14ac:dyDescent="0.25">
      <c r="A61" s="7"/>
      <c r="B61" s="7"/>
      <c r="C61" s="7"/>
      <c r="D61" s="7" t="str">
        <f>IF(C61="","",IFERROR(INDEX(MOTORISTAS!$B:$B,MATCH(C61,MOTORISTAS!$A:$A,0)),IFERROR(INDEX(VEICULOS!$C:$C,MATCH(C61,VEICULOS!$A:$A,0)),"Não cadastrado")))</f>
        <v/>
      </c>
      <c r="E61" s="7"/>
      <c r="F61" s="7"/>
      <c r="G61" s="7"/>
      <c r="H61" s="7"/>
      <c r="I61" s="12"/>
      <c r="J61" s="13"/>
      <c r="K61" s="7"/>
      <c r="L61" s="7"/>
      <c r="M61" s="7"/>
      <c r="N61" s="10"/>
      <c r="O61" s="7"/>
      <c r="P61" s="7" t="str">
        <f t="shared" si="0"/>
        <v/>
      </c>
      <c r="Q61" s="13" t="str">
        <f t="shared" si="1"/>
        <v/>
      </c>
      <c r="R61" s="7" t="str">
        <f t="shared" ca="1" si="2"/>
        <v/>
      </c>
      <c r="S61" s="7" t="str">
        <f t="shared" si="3"/>
        <v/>
      </c>
      <c r="T61" s="7" t="str">
        <f t="shared" si="4"/>
        <v/>
      </c>
      <c r="U61" s="7"/>
      <c r="V61" s="12"/>
      <c r="W61" s="7"/>
    </row>
    <row r="62" spans="1:23" x14ac:dyDescent="0.25">
      <c r="A62" s="7"/>
      <c r="B62" s="7"/>
      <c r="C62" s="7"/>
      <c r="D62" s="7" t="str">
        <f>IF(C62="","",IFERROR(INDEX(MOTORISTAS!$B:$B,MATCH(C62,MOTORISTAS!$A:$A,0)),IFERROR(INDEX(VEICULOS!$C:$C,MATCH(C62,VEICULOS!$A:$A,0)),"Não cadastrado")))</f>
        <v/>
      </c>
      <c r="E62" s="7"/>
      <c r="F62" s="7"/>
      <c r="G62" s="7"/>
      <c r="H62" s="7"/>
      <c r="I62" s="12"/>
      <c r="J62" s="13"/>
      <c r="K62" s="7"/>
      <c r="L62" s="7"/>
      <c r="M62" s="7"/>
      <c r="N62" s="10"/>
      <c r="O62" s="7"/>
      <c r="P62" s="7" t="str">
        <f t="shared" si="0"/>
        <v/>
      </c>
      <c r="Q62" s="13" t="str">
        <f t="shared" si="1"/>
        <v/>
      </c>
      <c r="R62" s="7" t="str">
        <f t="shared" ca="1" si="2"/>
        <v/>
      </c>
      <c r="S62" s="7" t="str">
        <f t="shared" si="3"/>
        <v/>
      </c>
      <c r="T62" s="7" t="str">
        <f t="shared" si="4"/>
        <v/>
      </c>
      <c r="U62" s="7"/>
      <c r="V62" s="12"/>
      <c r="W62" s="7"/>
    </row>
    <row r="63" spans="1:23" x14ac:dyDescent="0.25">
      <c r="A63" s="7"/>
      <c r="B63" s="7"/>
      <c r="C63" s="7"/>
      <c r="D63" s="7" t="str">
        <f>IF(C63="","",IFERROR(INDEX(MOTORISTAS!$B:$B,MATCH(C63,MOTORISTAS!$A:$A,0)),IFERROR(INDEX(VEICULOS!$C:$C,MATCH(C63,VEICULOS!$A:$A,0)),"Não cadastrado")))</f>
        <v/>
      </c>
      <c r="E63" s="7"/>
      <c r="F63" s="7"/>
      <c r="G63" s="7"/>
      <c r="H63" s="7"/>
      <c r="I63" s="12"/>
      <c r="J63" s="13"/>
      <c r="K63" s="7"/>
      <c r="L63" s="7"/>
      <c r="M63" s="7"/>
      <c r="N63" s="10"/>
      <c r="O63" s="7"/>
      <c r="P63" s="7" t="str">
        <f t="shared" si="0"/>
        <v/>
      </c>
      <c r="Q63" s="13" t="str">
        <f t="shared" si="1"/>
        <v/>
      </c>
      <c r="R63" s="7" t="str">
        <f t="shared" ca="1" si="2"/>
        <v/>
      </c>
      <c r="S63" s="7" t="str">
        <f t="shared" si="3"/>
        <v/>
      </c>
      <c r="T63" s="7" t="str">
        <f t="shared" si="4"/>
        <v/>
      </c>
      <c r="U63" s="7"/>
      <c r="V63" s="12"/>
      <c r="W63" s="7"/>
    </row>
    <row r="64" spans="1:23" x14ac:dyDescent="0.25">
      <c r="A64" s="7"/>
      <c r="B64" s="7"/>
      <c r="C64" s="7"/>
      <c r="D64" s="7" t="str">
        <f>IF(C64="","",IFERROR(INDEX(MOTORISTAS!$B:$B,MATCH(C64,MOTORISTAS!$A:$A,0)),IFERROR(INDEX(VEICULOS!$C:$C,MATCH(C64,VEICULOS!$A:$A,0)),"Não cadastrado")))</f>
        <v/>
      </c>
      <c r="E64" s="7"/>
      <c r="F64" s="7"/>
      <c r="G64" s="7"/>
      <c r="H64" s="7"/>
      <c r="I64" s="12"/>
      <c r="J64" s="13"/>
      <c r="K64" s="7"/>
      <c r="L64" s="7"/>
      <c r="M64" s="7"/>
      <c r="N64" s="10"/>
      <c r="O64" s="7"/>
      <c r="P64" s="7" t="str">
        <f t="shared" si="0"/>
        <v/>
      </c>
      <c r="Q64" s="13" t="str">
        <f t="shared" si="1"/>
        <v/>
      </c>
      <c r="R64" s="7" t="str">
        <f t="shared" ca="1" si="2"/>
        <v/>
      </c>
      <c r="S64" s="7" t="str">
        <f t="shared" si="3"/>
        <v/>
      </c>
      <c r="T64" s="7" t="str">
        <f t="shared" si="4"/>
        <v/>
      </c>
      <c r="U64" s="7"/>
      <c r="V64" s="12"/>
      <c r="W64" s="7"/>
    </row>
    <row r="65" spans="1:23" x14ac:dyDescent="0.25">
      <c r="A65" s="7"/>
      <c r="B65" s="7"/>
      <c r="C65" s="7"/>
      <c r="D65" s="7" t="str">
        <f>IF(C65="","",IFERROR(INDEX(MOTORISTAS!$B:$B,MATCH(C65,MOTORISTAS!$A:$A,0)),IFERROR(INDEX(VEICULOS!$C:$C,MATCH(C65,VEICULOS!$A:$A,0)),"Não cadastrado")))</f>
        <v/>
      </c>
      <c r="E65" s="7"/>
      <c r="F65" s="7"/>
      <c r="G65" s="7"/>
      <c r="H65" s="7"/>
      <c r="I65" s="12"/>
      <c r="J65" s="13"/>
      <c r="K65" s="7"/>
      <c r="L65" s="7"/>
      <c r="M65" s="7"/>
      <c r="N65" s="10"/>
      <c r="O65" s="7"/>
      <c r="P65" s="7" t="str">
        <f t="shared" si="0"/>
        <v/>
      </c>
      <c r="Q65" s="13" t="str">
        <f t="shared" si="1"/>
        <v/>
      </c>
      <c r="R65" s="7" t="str">
        <f t="shared" ca="1" si="2"/>
        <v/>
      </c>
      <c r="S65" s="7" t="str">
        <f t="shared" si="3"/>
        <v/>
      </c>
      <c r="T65" s="7" t="str">
        <f t="shared" si="4"/>
        <v/>
      </c>
      <c r="U65" s="7"/>
      <c r="V65" s="12"/>
      <c r="W65" s="7"/>
    </row>
    <row r="66" spans="1:23" x14ac:dyDescent="0.25">
      <c r="A66" s="7"/>
      <c r="B66" s="7"/>
      <c r="C66" s="7"/>
      <c r="D66" s="7" t="str">
        <f>IF(C66="","",IFERROR(INDEX(MOTORISTAS!$B:$B,MATCH(C66,MOTORISTAS!$A:$A,0)),IFERROR(INDEX(VEICULOS!$C:$C,MATCH(C66,VEICULOS!$A:$A,0)),"Não cadastrado")))</f>
        <v/>
      </c>
      <c r="E66" s="7"/>
      <c r="F66" s="7"/>
      <c r="G66" s="7"/>
      <c r="H66" s="7"/>
      <c r="I66" s="12"/>
      <c r="J66" s="13"/>
      <c r="K66" s="7"/>
      <c r="L66" s="7"/>
      <c r="M66" s="7"/>
      <c r="N66" s="10"/>
      <c r="O66" s="7"/>
      <c r="P66" s="7" t="str">
        <f t="shared" ref="P66:P129" si="5">IF(A66="","",IF(G66="Funcionário",P_VAL_FUNC,IF(G66="Agregado",P_VAL_AGREG,P_VAL_TERC)))</f>
        <v/>
      </c>
      <c r="Q66" s="13" t="str">
        <f t="shared" ref="Q66:Q129" si="6">IF(OR(J66="",M66&lt;&gt;"Adequado-Liberado"),"",J66+P66)</f>
        <v/>
      </c>
      <c r="R66" s="7" t="str">
        <f t="shared" ref="R66:R129" ca="1" si="7">IF(A66="","",IF(M66&lt;&gt;"Adequado-Liberado",M66,IF(Q66&lt;TODAY(),"Vencida",IF(Q66-TODAY()&lt;=P_AVISO_VENC,"A vencer","Válida"))))</f>
        <v/>
      </c>
      <c r="S66" s="7" t="str">
        <f t="shared" ref="S66:S129" si="8">IF(A66="","",IF(OR(R66="Válida",R66="A vencer"),"Sim","Não"))</f>
        <v/>
      </c>
      <c r="T66" s="7" t="str">
        <f t="shared" ref="T66:T129" si="9">IF(S66&lt;&gt;"Sim","",C66&amp;"#"&amp;E66)</f>
        <v/>
      </c>
      <c r="U66" s="7"/>
      <c r="V66" s="12"/>
      <c r="W66" s="7"/>
    </row>
    <row r="67" spans="1:23" x14ac:dyDescent="0.25">
      <c r="A67" s="7"/>
      <c r="B67" s="7"/>
      <c r="C67" s="7"/>
      <c r="D67" s="7" t="str">
        <f>IF(C67="","",IFERROR(INDEX(MOTORISTAS!$B:$B,MATCH(C67,MOTORISTAS!$A:$A,0)),IFERROR(INDEX(VEICULOS!$C:$C,MATCH(C67,VEICULOS!$A:$A,0)),"Não cadastrado")))</f>
        <v/>
      </c>
      <c r="E67" s="7"/>
      <c r="F67" s="7"/>
      <c r="G67" s="7"/>
      <c r="H67" s="7"/>
      <c r="I67" s="12"/>
      <c r="J67" s="13"/>
      <c r="K67" s="7"/>
      <c r="L67" s="7"/>
      <c r="M67" s="7"/>
      <c r="N67" s="10"/>
      <c r="O67" s="7"/>
      <c r="P67" s="7" t="str">
        <f t="shared" si="5"/>
        <v/>
      </c>
      <c r="Q67" s="13" t="str">
        <f t="shared" si="6"/>
        <v/>
      </c>
      <c r="R67" s="7" t="str">
        <f t="shared" ca="1" si="7"/>
        <v/>
      </c>
      <c r="S67" s="7" t="str">
        <f t="shared" si="8"/>
        <v/>
      </c>
      <c r="T67" s="7" t="str">
        <f t="shared" si="9"/>
        <v/>
      </c>
      <c r="U67" s="7"/>
      <c r="V67" s="12"/>
      <c r="W67" s="7"/>
    </row>
    <row r="68" spans="1:23" x14ac:dyDescent="0.25">
      <c r="A68" s="7"/>
      <c r="B68" s="7"/>
      <c r="C68" s="7"/>
      <c r="D68" s="7" t="str">
        <f>IF(C68="","",IFERROR(INDEX(MOTORISTAS!$B:$B,MATCH(C68,MOTORISTAS!$A:$A,0)),IFERROR(INDEX(VEICULOS!$C:$C,MATCH(C68,VEICULOS!$A:$A,0)),"Não cadastrado")))</f>
        <v/>
      </c>
      <c r="E68" s="7"/>
      <c r="F68" s="7"/>
      <c r="G68" s="7"/>
      <c r="H68" s="7"/>
      <c r="I68" s="12"/>
      <c r="J68" s="13"/>
      <c r="K68" s="7"/>
      <c r="L68" s="7"/>
      <c r="M68" s="7"/>
      <c r="N68" s="10"/>
      <c r="O68" s="7"/>
      <c r="P68" s="7" t="str">
        <f t="shared" si="5"/>
        <v/>
      </c>
      <c r="Q68" s="13" t="str">
        <f t="shared" si="6"/>
        <v/>
      </c>
      <c r="R68" s="7" t="str">
        <f t="shared" ca="1" si="7"/>
        <v/>
      </c>
      <c r="S68" s="7" t="str">
        <f t="shared" si="8"/>
        <v/>
      </c>
      <c r="T68" s="7" t="str">
        <f t="shared" si="9"/>
        <v/>
      </c>
      <c r="U68" s="7"/>
      <c r="V68" s="12"/>
      <c r="W68" s="7"/>
    </row>
    <row r="69" spans="1:23" x14ac:dyDescent="0.25">
      <c r="A69" s="7"/>
      <c r="B69" s="7"/>
      <c r="C69" s="7"/>
      <c r="D69" s="7" t="str">
        <f>IF(C69="","",IFERROR(INDEX(MOTORISTAS!$B:$B,MATCH(C69,MOTORISTAS!$A:$A,0)),IFERROR(INDEX(VEICULOS!$C:$C,MATCH(C69,VEICULOS!$A:$A,0)),"Não cadastrado")))</f>
        <v/>
      </c>
      <c r="E69" s="7"/>
      <c r="F69" s="7"/>
      <c r="G69" s="7"/>
      <c r="H69" s="7"/>
      <c r="I69" s="12"/>
      <c r="J69" s="13"/>
      <c r="K69" s="7"/>
      <c r="L69" s="7"/>
      <c r="M69" s="7"/>
      <c r="N69" s="10"/>
      <c r="O69" s="7"/>
      <c r="P69" s="7" t="str">
        <f t="shared" si="5"/>
        <v/>
      </c>
      <c r="Q69" s="13" t="str">
        <f t="shared" si="6"/>
        <v/>
      </c>
      <c r="R69" s="7" t="str">
        <f t="shared" ca="1" si="7"/>
        <v/>
      </c>
      <c r="S69" s="7" t="str">
        <f t="shared" si="8"/>
        <v/>
      </c>
      <c r="T69" s="7" t="str">
        <f t="shared" si="9"/>
        <v/>
      </c>
      <c r="U69" s="7"/>
      <c r="V69" s="12"/>
      <c r="W69" s="7"/>
    </row>
    <row r="70" spans="1:23" x14ac:dyDescent="0.25">
      <c r="A70" s="7"/>
      <c r="B70" s="7"/>
      <c r="C70" s="7"/>
      <c r="D70" s="7" t="str">
        <f>IF(C70="","",IFERROR(INDEX(MOTORISTAS!$B:$B,MATCH(C70,MOTORISTAS!$A:$A,0)),IFERROR(INDEX(VEICULOS!$C:$C,MATCH(C70,VEICULOS!$A:$A,0)),"Não cadastrado")))</f>
        <v/>
      </c>
      <c r="E70" s="7"/>
      <c r="F70" s="7"/>
      <c r="G70" s="7"/>
      <c r="H70" s="7"/>
      <c r="I70" s="12"/>
      <c r="J70" s="13"/>
      <c r="K70" s="7"/>
      <c r="L70" s="7"/>
      <c r="M70" s="7"/>
      <c r="N70" s="10"/>
      <c r="O70" s="7"/>
      <c r="P70" s="7" t="str">
        <f t="shared" si="5"/>
        <v/>
      </c>
      <c r="Q70" s="13" t="str">
        <f t="shared" si="6"/>
        <v/>
      </c>
      <c r="R70" s="7" t="str">
        <f t="shared" ca="1" si="7"/>
        <v/>
      </c>
      <c r="S70" s="7" t="str">
        <f t="shared" si="8"/>
        <v/>
      </c>
      <c r="T70" s="7" t="str">
        <f t="shared" si="9"/>
        <v/>
      </c>
      <c r="U70" s="7"/>
      <c r="V70" s="12"/>
      <c r="W70" s="7"/>
    </row>
    <row r="71" spans="1:23" x14ac:dyDescent="0.25">
      <c r="A71" s="7"/>
      <c r="B71" s="7"/>
      <c r="C71" s="7"/>
      <c r="D71" s="7" t="str">
        <f>IF(C71="","",IFERROR(INDEX(MOTORISTAS!$B:$B,MATCH(C71,MOTORISTAS!$A:$A,0)),IFERROR(INDEX(VEICULOS!$C:$C,MATCH(C71,VEICULOS!$A:$A,0)),"Não cadastrado")))</f>
        <v/>
      </c>
      <c r="E71" s="7"/>
      <c r="F71" s="7"/>
      <c r="G71" s="7"/>
      <c r="H71" s="7"/>
      <c r="I71" s="12"/>
      <c r="J71" s="13"/>
      <c r="K71" s="7"/>
      <c r="L71" s="7"/>
      <c r="M71" s="7"/>
      <c r="N71" s="10"/>
      <c r="O71" s="7"/>
      <c r="P71" s="7" t="str">
        <f t="shared" si="5"/>
        <v/>
      </c>
      <c r="Q71" s="13" t="str">
        <f t="shared" si="6"/>
        <v/>
      </c>
      <c r="R71" s="7" t="str">
        <f t="shared" ca="1" si="7"/>
        <v/>
      </c>
      <c r="S71" s="7" t="str">
        <f t="shared" si="8"/>
        <v/>
      </c>
      <c r="T71" s="7" t="str">
        <f t="shared" si="9"/>
        <v/>
      </c>
      <c r="U71" s="7"/>
      <c r="V71" s="12"/>
      <c r="W71" s="7"/>
    </row>
    <row r="72" spans="1:23" x14ac:dyDescent="0.25">
      <c r="A72" s="7"/>
      <c r="B72" s="7"/>
      <c r="C72" s="7"/>
      <c r="D72" s="7" t="str">
        <f>IF(C72="","",IFERROR(INDEX(MOTORISTAS!$B:$B,MATCH(C72,MOTORISTAS!$A:$A,0)),IFERROR(INDEX(VEICULOS!$C:$C,MATCH(C72,VEICULOS!$A:$A,0)),"Não cadastrado")))</f>
        <v/>
      </c>
      <c r="E72" s="7"/>
      <c r="F72" s="7"/>
      <c r="G72" s="7"/>
      <c r="H72" s="7"/>
      <c r="I72" s="12"/>
      <c r="J72" s="13"/>
      <c r="K72" s="7"/>
      <c r="L72" s="7"/>
      <c r="M72" s="7"/>
      <c r="N72" s="10"/>
      <c r="O72" s="7"/>
      <c r="P72" s="7" t="str">
        <f t="shared" si="5"/>
        <v/>
      </c>
      <c r="Q72" s="13" t="str">
        <f t="shared" si="6"/>
        <v/>
      </c>
      <c r="R72" s="7" t="str">
        <f t="shared" ca="1" si="7"/>
        <v/>
      </c>
      <c r="S72" s="7" t="str">
        <f t="shared" si="8"/>
        <v/>
      </c>
      <c r="T72" s="7" t="str">
        <f t="shared" si="9"/>
        <v/>
      </c>
      <c r="U72" s="7"/>
      <c r="V72" s="12"/>
      <c r="W72" s="7"/>
    </row>
    <row r="73" spans="1:23" x14ac:dyDescent="0.25">
      <c r="A73" s="7"/>
      <c r="B73" s="7"/>
      <c r="C73" s="7"/>
      <c r="D73" s="7" t="str">
        <f>IF(C73="","",IFERROR(INDEX(MOTORISTAS!$B:$B,MATCH(C73,MOTORISTAS!$A:$A,0)),IFERROR(INDEX(VEICULOS!$C:$C,MATCH(C73,VEICULOS!$A:$A,0)),"Não cadastrado")))</f>
        <v/>
      </c>
      <c r="E73" s="7"/>
      <c r="F73" s="7"/>
      <c r="G73" s="7"/>
      <c r="H73" s="7"/>
      <c r="I73" s="12"/>
      <c r="J73" s="13"/>
      <c r="K73" s="7"/>
      <c r="L73" s="7"/>
      <c r="M73" s="7"/>
      <c r="N73" s="10"/>
      <c r="O73" s="7"/>
      <c r="P73" s="7" t="str">
        <f t="shared" si="5"/>
        <v/>
      </c>
      <c r="Q73" s="13" t="str">
        <f t="shared" si="6"/>
        <v/>
      </c>
      <c r="R73" s="7" t="str">
        <f t="shared" ca="1" si="7"/>
        <v/>
      </c>
      <c r="S73" s="7" t="str">
        <f t="shared" si="8"/>
        <v/>
      </c>
      <c r="T73" s="7" t="str">
        <f t="shared" si="9"/>
        <v/>
      </c>
      <c r="U73" s="7"/>
      <c r="V73" s="12"/>
      <c r="W73" s="7"/>
    </row>
    <row r="74" spans="1:23" x14ac:dyDescent="0.25">
      <c r="A74" s="7"/>
      <c r="B74" s="7"/>
      <c r="C74" s="7"/>
      <c r="D74" s="7" t="str">
        <f>IF(C74="","",IFERROR(INDEX(MOTORISTAS!$B:$B,MATCH(C74,MOTORISTAS!$A:$A,0)),IFERROR(INDEX(VEICULOS!$C:$C,MATCH(C74,VEICULOS!$A:$A,0)),"Não cadastrado")))</f>
        <v/>
      </c>
      <c r="E74" s="7"/>
      <c r="F74" s="7"/>
      <c r="G74" s="7"/>
      <c r="H74" s="7"/>
      <c r="I74" s="12"/>
      <c r="J74" s="13"/>
      <c r="K74" s="7"/>
      <c r="L74" s="7"/>
      <c r="M74" s="7"/>
      <c r="N74" s="10"/>
      <c r="O74" s="7"/>
      <c r="P74" s="7" t="str">
        <f t="shared" si="5"/>
        <v/>
      </c>
      <c r="Q74" s="13" t="str">
        <f t="shared" si="6"/>
        <v/>
      </c>
      <c r="R74" s="7" t="str">
        <f t="shared" ca="1" si="7"/>
        <v/>
      </c>
      <c r="S74" s="7" t="str">
        <f t="shared" si="8"/>
        <v/>
      </c>
      <c r="T74" s="7" t="str">
        <f t="shared" si="9"/>
        <v/>
      </c>
      <c r="U74" s="7"/>
      <c r="V74" s="12"/>
      <c r="W74" s="7"/>
    </row>
    <row r="75" spans="1:23" x14ac:dyDescent="0.25">
      <c r="A75" s="7"/>
      <c r="B75" s="7"/>
      <c r="C75" s="7"/>
      <c r="D75" s="7" t="str">
        <f>IF(C75="","",IFERROR(INDEX(MOTORISTAS!$B:$B,MATCH(C75,MOTORISTAS!$A:$A,0)),IFERROR(INDEX(VEICULOS!$C:$C,MATCH(C75,VEICULOS!$A:$A,0)),"Não cadastrado")))</f>
        <v/>
      </c>
      <c r="E75" s="7"/>
      <c r="F75" s="7"/>
      <c r="G75" s="7"/>
      <c r="H75" s="7"/>
      <c r="I75" s="12"/>
      <c r="J75" s="13"/>
      <c r="K75" s="7"/>
      <c r="L75" s="7"/>
      <c r="M75" s="7"/>
      <c r="N75" s="10"/>
      <c r="O75" s="7"/>
      <c r="P75" s="7" t="str">
        <f t="shared" si="5"/>
        <v/>
      </c>
      <c r="Q75" s="13" t="str">
        <f t="shared" si="6"/>
        <v/>
      </c>
      <c r="R75" s="7" t="str">
        <f t="shared" ca="1" si="7"/>
        <v/>
      </c>
      <c r="S75" s="7" t="str">
        <f t="shared" si="8"/>
        <v/>
      </c>
      <c r="T75" s="7" t="str">
        <f t="shared" si="9"/>
        <v/>
      </c>
      <c r="U75" s="7"/>
      <c r="V75" s="12"/>
      <c r="W75" s="7"/>
    </row>
    <row r="76" spans="1:23" x14ac:dyDescent="0.25">
      <c r="A76" s="7"/>
      <c r="B76" s="7"/>
      <c r="C76" s="7"/>
      <c r="D76" s="7" t="str">
        <f>IF(C76="","",IFERROR(INDEX(MOTORISTAS!$B:$B,MATCH(C76,MOTORISTAS!$A:$A,0)),IFERROR(INDEX(VEICULOS!$C:$C,MATCH(C76,VEICULOS!$A:$A,0)),"Não cadastrado")))</f>
        <v/>
      </c>
      <c r="E76" s="7"/>
      <c r="F76" s="7"/>
      <c r="G76" s="7"/>
      <c r="H76" s="7"/>
      <c r="I76" s="12"/>
      <c r="J76" s="13"/>
      <c r="K76" s="7"/>
      <c r="L76" s="7"/>
      <c r="M76" s="7"/>
      <c r="N76" s="10"/>
      <c r="O76" s="7"/>
      <c r="P76" s="7" t="str">
        <f t="shared" si="5"/>
        <v/>
      </c>
      <c r="Q76" s="13" t="str">
        <f t="shared" si="6"/>
        <v/>
      </c>
      <c r="R76" s="7" t="str">
        <f t="shared" ca="1" si="7"/>
        <v/>
      </c>
      <c r="S76" s="7" t="str">
        <f t="shared" si="8"/>
        <v/>
      </c>
      <c r="T76" s="7" t="str">
        <f t="shared" si="9"/>
        <v/>
      </c>
      <c r="U76" s="7"/>
      <c r="V76" s="12"/>
      <c r="W76" s="7"/>
    </row>
    <row r="77" spans="1:23" x14ac:dyDescent="0.25">
      <c r="A77" s="7"/>
      <c r="B77" s="7"/>
      <c r="C77" s="7"/>
      <c r="D77" s="7" t="str">
        <f>IF(C77="","",IFERROR(INDEX(MOTORISTAS!$B:$B,MATCH(C77,MOTORISTAS!$A:$A,0)),IFERROR(INDEX(VEICULOS!$C:$C,MATCH(C77,VEICULOS!$A:$A,0)),"Não cadastrado")))</f>
        <v/>
      </c>
      <c r="E77" s="7"/>
      <c r="F77" s="7"/>
      <c r="G77" s="7"/>
      <c r="H77" s="7"/>
      <c r="I77" s="12"/>
      <c r="J77" s="13"/>
      <c r="K77" s="7"/>
      <c r="L77" s="7"/>
      <c r="M77" s="7"/>
      <c r="N77" s="10"/>
      <c r="O77" s="7"/>
      <c r="P77" s="7" t="str">
        <f t="shared" si="5"/>
        <v/>
      </c>
      <c r="Q77" s="13" t="str">
        <f t="shared" si="6"/>
        <v/>
      </c>
      <c r="R77" s="7" t="str">
        <f t="shared" ca="1" si="7"/>
        <v/>
      </c>
      <c r="S77" s="7" t="str">
        <f t="shared" si="8"/>
        <v/>
      </c>
      <c r="T77" s="7" t="str">
        <f t="shared" si="9"/>
        <v/>
      </c>
      <c r="U77" s="7"/>
      <c r="V77" s="12"/>
      <c r="W77" s="7"/>
    </row>
    <row r="78" spans="1:23" x14ac:dyDescent="0.25">
      <c r="A78" s="7"/>
      <c r="B78" s="7"/>
      <c r="C78" s="7"/>
      <c r="D78" s="7" t="str">
        <f>IF(C78="","",IFERROR(INDEX(MOTORISTAS!$B:$B,MATCH(C78,MOTORISTAS!$A:$A,0)),IFERROR(INDEX(VEICULOS!$C:$C,MATCH(C78,VEICULOS!$A:$A,0)),"Não cadastrado")))</f>
        <v/>
      </c>
      <c r="E78" s="7"/>
      <c r="F78" s="7"/>
      <c r="G78" s="7"/>
      <c r="H78" s="7"/>
      <c r="I78" s="12"/>
      <c r="J78" s="13"/>
      <c r="K78" s="7"/>
      <c r="L78" s="7"/>
      <c r="M78" s="7"/>
      <c r="N78" s="10"/>
      <c r="O78" s="7"/>
      <c r="P78" s="7" t="str">
        <f t="shared" si="5"/>
        <v/>
      </c>
      <c r="Q78" s="13" t="str">
        <f t="shared" si="6"/>
        <v/>
      </c>
      <c r="R78" s="7" t="str">
        <f t="shared" ca="1" si="7"/>
        <v/>
      </c>
      <c r="S78" s="7" t="str">
        <f t="shared" si="8"/>
        <v/>
      </c>
      <c r="T78" s="7" t="str">
        <f t="shared" si="9"/>
        <v/>
      </c>
      <c r="U78" s="7"/>
      <c r="V78" s="12"/>
      <c r="W78" s="7"/>
    </row>
    <row r="79" spans="1:23" x14ac:dyDescent="0.25">
      <c r="A79" s="7"/>
      <c r="B79" s="7"/>
      <c r="C79" s="7"/>
      <c r="D79" s="7" t="str">
        <f>IF(C79="","",IFERROR(INDEX(MOTORISTAS!$B:$B,MATCH(C79,MOTORISTAS!$A:$A,0)),IFERROR(INDEX(VEICULOS!$C:$C,MATCH(C79,VEICULOS!$A:$A,0)),"Não cadastrado")))</f>
        <v/>
      </c>
      <c r="E79" s="7"/>
      <c r="F79" s="7"/>
      <c r="G79" s="7"/>
      <c r="H79" s="7"/>
      <c r="I79" s="12"/>
      <c r="J79" s="13"/>
      <c r="K79" s="7"/>
      <c r="L79" s="7"/>
      <c r="M79" s="7"/>
      <c r="N79" s="10"/>
      <c r="O79" s="7"/>
      <c r="P79" s="7" t="str">
        <f t="shared" si="5"/>
        <v/>
      </c>
      <c r="Q79" s="13" t="str">
        <f t="shared" si="6"/>
        <v/>
      </c>
      <c r="R79" s="7" t="str">
        <f t="shared" ca="1" si="7"/>
        <v/>
      </c>
      <c r="S79" s="7" t="str">
        <f t="shared" si="8"/>
        <v/>
      </c>
      <c r="T79" s="7" t="str">
        <f t="shared" si="9"/>
        <v/>
      </c>
      <c r="U79" s="7"/>
      <c r="V79" s="12"/>
      <c r="W79" s="7"/>
    </row>
    <row r="80" spans="1:23" x14ac:dyDescent="0.25">
      <c r="A80" s="7"/>
      <c r="B80" s="7"/>
      <c r="C80" s="7"/>
      <c r="D80" s="7" t="str">
        <f>IF(C80="","",IFERROR(INDEX(MOTORISTAS!$B:$B,MATCH(C80,MOTORISTAS!$A:$A,0)),IFERROR(INDEX(VEICULOS!$C:$C,MATCH(C80,VEICULOS!$A:$A,0)),"Não cadastrado")))</f>
        <v/>
      </c>
      <c r="E80" s="7"/>
      <c r="F80" s="7"/>
      <c r="G80" s="7"/>
      <c r="H80" s="7"/>
      <c r="I80" s="12"/>
      <c r="J80" s="13"/>
      <c r="K80" s="7"/>
      <c r="L80" s="7"/>
      <c r="M80" s="7"/>
      <c r="N80" s="10"/>
      <c r="O80" s="7"/>
      <c r="P80" s="7" t="str">
        <f t="shared" si="5"/>
        <v/>
      </c>
      <c r="Q80" s="13" t="str">
        <f t="shared" si="6"/>
        <v/>
      </c>
      <c r="R80" s="7" t="str">
        <f t="shared" ca="1" si="7"/>
        <v/>
      </c>
      <c r="S80" s="7" t="str">
        <f t="shared" si="8"/>
        <v/>
      </c>
      <c r="T80" s="7" t="str">
        <f t="shared" si="9"/>
        <v/>
      </c>
      <c r="U80" s="7"/>
      <c r="V80" s="12"/>
      <c r="W80" s="7"/>
    </row>
    <row r="81" spans="1:23" x14ac:dyDescent="0.25">
      <c r="A81" s="7"/>
      <c r="B81" s="7"/>
      <c r="C81" s="7"/>
      <c r="D81" s="7" t="str">
        <f>IF(C81="","",IFERROR(INDEX(MOTORISTAS!$B:$B,MATCH(C81,MOTORISTAS!$A:$A,0)),IFERROR(INDEX(VEICULOS!$C:$C,MATCH(C81,VEICULOS!$A:$A,0)),"Não cadastrado")))</f>
        <v/>
      </c>
      <c r="E81" s="7"/>
      <c r="F81" s="7"/>
      <c r="G81" s="7"/>
      <c r="H81" s="7"/>
      <c r="I81" s="12"/>
      <c r="J81" s="13"/>
      <c r="K81" s="7"/>
      <c r="L81" s="7"/>
      <c r="M81" s="7"/>
      <c r="N81" s="10"/>
      <c r="O81" s="7"/>
      <c r="P81" s="7" t="str">
        <f t="shared" si="5"/>
        <v/>
      </c>
      <c r="Q81" s="13" t="str">
        <f t="shared" si="6"/>
        <v/>
      </c>
      <c r="R81" s="7" t="str">
        <f t="shared" ca="1" si="7"/>
        <v/>
      </c>
      <c r="S81" s="7" t="str">
        <f t="shared" si="8"/>
        <v/>
      </c>
      <c r="T81" s="7" t="str">
        <f t="shared" si="9"/>
        <v/>
      </c>
      <c r="U81" s="7"/>
      <c r="V81" s="12"/>
      <c r="W81" s="7"/>
    </row>
    <row r="82" spans="1:23" x14ac:dyDescent="0.25">
      <c r="A82" s="7"/>
      <c r="B82" s="7"/>
      <c r="C82" s="7"/>
      <c r="D82" s="7" t="str">
        <f>IF(C82="","",IFERROR(INDEX(MOTORISTAS!$B:$B,MATCH(C82,MOTORISTAS!$A:$A,0)),IFERROR(INDEX(VEICULOS!$C:$C,MATCH(C82,VEICULOS!$A:$A,0)),"Não cadastrado")))</f>
        <v/>
      </c>
      <c r="E82" s="7"/>
      <c r="F82" s="7"/>
      <c r="G82" s="7"/>
      <c r="H82" s="7"/>
      <c r="I82" s="12"/>
      <c r="J82" s="13"/>
      <c r="K82" s="7"/>
      <c r="L82" s="7"/>
      <c r="M82" s="7"/>
      <c r="N82" s="10"/>
      <c r="O82" s="7"/>
      <c r="P82" s="7" t="str">
        <f t="shared" si="5"/>
        <v/>
      </c>
      <c r="Q82" s="13" t="str">
        <f t="shared" si="6"/>
        <v/>
      </c>
      <c r="R82" s="7" t="str">
        <f t="shared" ca="1" si="7"/>
        <v/>
      </c>
      <c r="S82" s="7" t="str">
        <f t="shared" si="8"/>
        <v/>
      </c>
      <c r="T82" s="7" t="str">
        <f t="shared" si="9"/>
        <v/>
      </c>
      <c r="U82" s="7"/>
      <c r="V82" s="12"/>
      <c r="W82" s="7"/>
    </row>
    <row r="83" spans="1:23" x14ac:dyDescent="0.25">
      <c r="A83" s="7"/>
      <c r="B83" s="7"/>
      <c r="C83" s="7"/>
      <c r="D83" s="7" t="str">
        <f>IF(C83="","",IFERROR(INDEX(MOTORISTAS!$B:$B,MATCH(C83,MOTORISTAS!$A:$A,0)),IFERROR(INDEX(VEICULOS!$C:$C,MATCH(C83,VEICULOS!$A:$A,0)),"Não cadastrado")))</f>
        <v/>
      </c>
      <c r="E83" s="7"/>
      <c r="F83" s="7"/>
      <c r="G83" s="7"/>
      <c r="H83" s="7"/>
      <c r="I83" s="12"/>
      <c r="J83" s="13"/>
      <c r="K83" s="7"/>
      <c r="L83" s="7"/>
      <c r="M83" s="7"/>
      <c r="N83" s="10"/>
      <c r="O83" s="7"/>
      <c r="P83" s="7" t="str">
        <f t="shared" si="5"/>
        <v/>
      </c>
      <c r="Q83" s="13" t="str">
        <f t="shared" si="6"/>
        <v/>
      </c>
      <c r="R83" s="7" t="str">
        <f t="shared" ca="1" si="7"/>
        <v/>
      </c>
      <c r="S83" s="7" t="str">
        <f t="shared" si="8"/>
        <v/>
      </c>
      <c r="T83" s="7" t="str">
        <f t="shared" si="9"/>
        <v/>
      </c>
      <c r="U83" s="7"/>
      <c r="V83" s="12"/>
      <c r="W83" s="7"/>
    </row>
    <row r="84" spans="1:23" x14ac:dyDescent="0.25">
      <c r="A84" s="7"/>
      <c r="B84" s="7"/>
      <c r="C84" s="7"/>
      <c r="D84" s="7" t="str">
        <f>IF(C84="","",IFERROR(INDEX(MOTORISTAS!$B:$B,MATCH(C84,MOTORISTAS!$A:$A,0)),IFERROR(INDEX(VEICULOS!$C:$C,MATCH(C84,VEICULOS!$A:$A,0)),"Não cadastrado")))</f>
        <v/>
      </c>
      <c r="E84" s="7"/>
      <c r="F84" s="7"/>
      <c r="G84" s="7"/>
      <c r="H84" s="7"/>
      <c r="I84" s="12"/>
      <c r="J84" s="13"/>
      <c r="K84" s="7"/>
      <c r="L84" s="7"/>
      <c r="M84" s="7"/>
      <c r="N84" s="10"/>
      <c r="O84" s="7"/>
      <c r="P84" s="7" t="str">
        <f t="shared" si="5"/>
        <v/>
      </c>
      <c r="Q84" s="13" t="str">
        <f t="shared" si="6"/>
        <v/>
      </c>
      <c r="R84" s="7" t="str">
        <f t="shared" ca="1" si="7"/>
        <v/>
      </c>
      <c r="S84" s="7" t="str">
        <f t="shared" si="8"/>
        <v/>
      </c>
      <c r="T84" s="7" t="str">
        <f t="shared" si="9"/>
        <v/>
      </c>
      <c r="U84" s="7"/>
      <c r="V84" s="12"/>
      <c r="W84" s="7"/>
    </row>
    <row r="85" spans="1:23" x14ac:dyDescent="0.25">
      <c r="A85" s="7"/>
      <c r="B85" s="7"/>
      <c r="C85" s="7"/>
      <c r="D85" s="7" t="str">
        <f>IF(C85="","",IFERROR(INDEX(MOTORISTAS!$B:$B,MATCH(C85,MOTORISTAS!$A:$A,0)),IFERROR(INDEX(VEICULOS!$C:$C,MATCH(C85,VEICULOS!$A:$A,0)),"Não cadastrado")))</f>
        <v/>
      </c>
      <c r="E85" s="7"/>
      <c r="F85" s="7"/>
      <c r="G85" s="7"/>
      <c r="H85" s="7"/>
      <c r="I85" s="12"/>
      <c r="J85" s="13"/>
      <c r="K85" s="7"/>
      <c r="L85" s="7"/>
      <c r="M85" s="7"/>
      <c r="N85" s="10"/>
      <c r="O85" s="7"/>
      <c r="P85" s="7" t="str">
        <f t="shared" si="5"/>
        <v/>
      </c>
      <c r="Q85" s="13" t="str">
        <f t="shared" si="6"/>
        <v/>
      </c>
      <c r="R85" s="7" t="str">
        <f t="shared" ca="1" si="7"/>
        <v/>
      </c>
      <c r="S85" s="7" t="str">
        <f t="shared" si="8"/>
        <v/>
      </c>
      <c r="T85" s="7" t="str">
        <f t="shared" si="9"/>
        <v/>
      </c>
      <c r="U85" s="7"/>
      <c r="V85" s="12"/>
      <c r="W85" s="7"/>
    </row>
    <row r="86" spans="1:23" x14ac:dyDescent="0.25">
      <c r="A86" s="7"/>
      <c r="B86" s="7"/>
      <c r="C86" s="7"/>
      <c r="D86" s="7" t="str">
        <f>IF(C86="","",IFERROR(INDEX(MOTORISTAS!$B:$B,MATCH(C86,MOTORISTAS!$A:$A,0)),IFERROR(INDEX(VEICULOS!$C:$C,MATCH(C86,VEICULOS!$A:$A,0)),"Não cadastrado")))</f>
        <v/>
      </c>
      <c r="E86" s="7"/>
      <c r="F86" s="7"/>
      <c r="G86" s="7"/>
      <c r="H86" s="7"/>
      <c r="I86" s="12"/>
      <c r="J86" s="13"/>
      <c r="K86" s="7"/>
      <c r="L86" s="7"/>
      <c r="M86" s="7"/>
      <c r="N86" s="10"/>
      <c r="O86" s="7"/>
      <c r="P86" s="7" t="str">
        <f t="shared" si="5"/>
        <v/>
      </c>
      <c r="Q86" s="13" t="str">
        <f t="shared" si="6"/>
        <v/>
      </c>
      <c r="R86" s="7" t="str">
        <f t="shared" ca="1" si="7"/>
        <v/>
      </c>
      <c r="S86" s="7" t="str">
        <f t="shared" si="8"/>
        <v/>
      </c>
      <c r="T86" s="7" t="str">
        <f t="shared" si="9"/>
        <v/>
      </c>
      <c r="U86" s="7"/>
      <c r="V86" s="12"/>
      <c r="W86" s="7"/>
    </row>
    <row r="87" spans="1:23" x14ac:dyDescent="0.25">
      <c r="A87" s="7"/>
      <c r="B87" s="7"/>
      <c r="C87" s="7"/>
      <c r="D87" s="7" t="str">
        <f>IF(C87="","",IFERROR(INDEX(MOTORISTAS!$B:$B,MATCH(C87,MOTORISTAS!$A:$A,0)),IFERROR(INDEX(VEICULOS!$C:$C,MATCH(C87,VEICULOS!$A:$A,0)),"Não cadastrado")))</f>
        <v/>
      </c>
      <c r="E87" s="7"/>
      <c r="F87" s="7"/>
      <c r="G87" s="7"/>
      <c r="H87" s="7"/>
      <c r="I87" s="12"/>
      <c r="J87" s="13"/>
      <c r="K87" s="7"/>
      <c r="L87" s="7"/>
      <c r="M87" s="7"/>
      <c r="N87" s="10"/>
      <c r="O87" s="7"/>
      <c r="P87" s="7" t="str">
        <f t="shared" si="5"/>
        <v/>
      </c>
      <c r="Q87" s="13" t="str">
        <f t="shared" si="6"/>
        <v/>
      </c>
      <c r="R87" s="7" t="str">
        <f t="shared" ca="1" si="7"/>
        <v/>
      </c>
      <c r="S87" s="7" t="str">
        <f t="shared" si="8"/>
        <v/>
      </c>
      <c r="T87" s="7" t="str">
        <f t="shared" si="9"/>
        <v/>
      </c>
      <c r="U87" s="7"/>
      <c r="V87" s="12"/>
      <c r="W87" s="7"/>
    </row>
    <row r="88" spans="1:23" x14ac:dyDescent="0.25">
      <c r="A88" s="7"/>
      <c r="B88" s="7"/>
      <c r="C88" s="7"/>
      <c r="D88" s="7" t="str">
        <f>IF(C88="","",IFERROR(INDEX(MOTORISTAS!$B:$B,MATCH(C88,MOTORISTAS!$A:$A,0)),IFERROR(INDEX(VEICULOS!$C:$C,MATCH(C88,VEICULOS!$A:$A,0)),"Não cadastrado")))</f>
        <v/>
      </c>
      <c r="E88" s="7"/>
      <c r="F88" s="7"/>
      <c r="G88" s="7"/>
      <c r="H88" s="7"/>
      <c r="I88" s="12"/>
      <c r="J88" s="13"/>
      <c r="K88" s="7"/>
      <c r="L88" s="7"/>
      <c r="M88" s="7"/>
      <c r="N88" s="10"/>
      <c r="O88" s="7"/>
      <c r="P88" s="7" t="str">
        <f t="shared" si="5"/>
        <v/>
      </c>
      <c r="Q88" s="13" t="str">
        <f t="shared" si="6"/>
        <v/>
      </c>
      <c r="R88" s="7" t="str">
        <f t="shared" ca="1" si="7"/>
        <v/>
      </c>
      <c r="S88" s="7" t="str">
        <f t="shared" si="8"/>
        <v/>
      </c>
      <c r="T88" s="7" t="str">
        <f t="shared" si="9"/>
        <v/>
      </c>
      <c r="U88" s="7"/>
      <c r="V88" s="12"/>
      <c r="W88" s="7"/>
    </row>
    <row r="89" spans="1:23" x14ac:dyDescent="0.25">
      <c r="A89" s="7"/>
      <c r="B89" s="7"/>
      <c r="C89" s="7"/>
      <c r="D89" s="7" t="str">
        <f>IF(C89="","",IFERROR(INDEX(MOTORISTAS!$B:$B,MATCH(C89,MOTORISTAS!$A:$A,0)),IFERROR(INDEX(VEICULOS!$C:$C,MATCH(C89,VEICULOS!$A:$A,0)),"Não cadastrado")))</f>
        <v/>
      </c>
      <c r="E89" s="7"/>
      <c r="F89" s="7"/>
      <c r="G89" s="7"/>
      <c r="H89" s="7"/>
      <c r="I89" s="12"/>
      <c r="J89" s="13"/>
      <c r="K89" s="7"/>
      <c r="L89" s="7"/>
      <c r="M89" s="7"/>
      <c r="N89" s="10"/>
      <c r="O89" s="7"/>
      <c r="P89" s="7" t="str">
        <f t="shared" si="5"/>
        <v/>
      </c>
      <c r="Q89" s="13" t="str">
        <f t="shared" si="6"/>
        <v/>
      </c>
      <c r="R89" s="7" t="str">
        <f t="shared" ca="1" si="7"/>
        <v/>
      </c>
      <c r="S89" s="7" t="str">
        <f t="shared" si="8"/>
        <v/>
      </c>
      <c r="T89" s="7" t="str">
        <f t="shared" si="9"/>
        <v/>
      </c>
      <c r="U89" s="7"/>
      <c r="V89" s="12"/>
      <c r="W89" s="7"/>
    </row>
    <row r="90" spans="1:23" x14ac:dyDescent="0.25">
      <c r="A90" s="7"/>
      <c r="B90" s="7"/>
      <c r="C90" s="7"/>
      <c r="D90" s="7" t="str">
        <f>IF(C90="","",IFERROR(INDEX(MOTORISTAS!$B:$B,MATCH(C90,MOTORISTAS!$A:$A,0)),IFERROR(INDEX(VEICULOS!$C:$C,MATCH(C90,VEICULOS!$A:$A,0)),"Não cadastrado")))</f>
        <v/>
      </c>
      <c r="E90" s="7"/>
      <c r="F90" s="7"/>
      <c r="G90" s="7"/>
      <c r="H90" s="7"/>
      <c r="I90" s="12"/>
      <c r="J90" s="13"/>
      <c r="K90" s="7"/>
      <c r="L90" s="7"/>
      <c r="M90" s="7"/>
      <c r="N90" s="10"/>
      <c r="O90" s="7"/>
      <c r="P90" s="7" t="str">
        <f t="shared" si="5"/>
        <v/>
      </c>
      <c r="Q90" s="13" t="str">
        <f t="shared" si="6"/>
        <v/>
      </c>
      <c r="R90" s="7" t="str">
        <f t="shared" ca="1" si="7"/>
        <v/>
      </c>
      <c r="S90" s="7" t="str">
        <f t="shared" si="8"/>
        <v/>
      </c>
      <c r="T90" s="7" t="str">
        <f t="shared" si="9"/>
        <v/>
      </c>
      <c r="U90" s="7"/>
      <c r="V90" s="12"/>
      <c r="W90" s="7"/>
    </row>
    <row r="91" spans="1:23" x14ac:dyDescent="0.25">
      <c r="A91" s="7"/>
      <c r="B91" s="7"/>
      <c r="C91" s="7"/>
      <c r="D91" s="7" t="str">
        <f>IF(C91="","",IFERROR(INDEX(MOTORISTAS!$B:$B,MATCH(C91,MOTORISTAS!$A:$A,0)),IFERROR(INDEX(VEICULOS!$C:$C,MATCH(C91,VEICULOS!$A:$A,0)),"Não cadastrado")))</f>
        <v/>
      </c>
      <c r="E91" s="7"/>
      <c r="F91" s="7"/>
      <c r="G91" s="7"/>
      <c r="H91" s="7"/>
      <c r="I91" s="12"/>
      <c r="J91" s="13"/>
      <c r="K91" s="7"/>
      <c r="L91" s="7"/>
      <c r="M91" s="7"/>
      <c r="N91" s="10"/>
      <c r="O91" s="7"/>
      <c r="P91" s="7" t="str">
        <f t="shared" si="5"/>
        <v/>
      </c>
      <c r="Q91" s="13" t="str">
        <f t="shared" si="6"/>
        <v/>
      </c>
      <c r="R91" s="7" t="str">
        <f t="shared" ca="1" si="7"/>
        <v/>
      </c>
      <c r="S91" s="7" t="str">
        <f t="shared" si="8"/>
        <v/>
      </c>
      <c r="T91" s="7" t="str">
        <f t="shared" si="9"/>
        <v/>
      </c>
      <c r="U91" s="7"/>
      <c r="V91" s="12"/>
      <c r="W91" s="7"/>
    </row>
    <row r="92" spans="1:23" x14ac:dyDescent="0.25">
      <c r="A92" s="7"/>
      <c r="B92" s="7"/>
      <c r="C92" s="7"/>
      <c r="D92" s="7" t="str">
        <f>IF(C92="","",IFERROR(INDEX(MOTORISTAS!$B:$B,MATCH(C92,MOTORISTAS!$A:$A,0)),IFERROR(INDEX(VEICULOS!$C:$C,MATCH(C92,VEICULOS!$A:$A,0)),"Não cadastrado")))</f>
        <v/>
      </c>
      <c r="E92" s="7"/>
      <c r="F92" s="7"/>
      <c r="G92" s="7"/>
      <c r="H92" s="7"/>
      <c r="I92" s="12"/>
      <c r="J92" s="13"/>
      <c r="K92" s="7"/>
      <c r="L92" s="7"/>
      <c r="M92" s="7"/>
      <c r="N92" s="10"/>
      <c r="O92" s="7"/>
      <c r="P92" s="7" t="str">
        <f t="shared" si="5"/>
        <v/>
      </c>
      <c r="Q92" s="13" t="str">
        <f t="shared" si="6"/>
        <v/>
      </c>
      <c r="R92" s="7" t="str">
        <f t="shared" ca="1" si="7"/>
        <v/>
      </c>
      <c r="S92" s="7" t="str">
        <f t="shared" si="8"/>
        <v/>
      </c>
      <c r="T92" s="7" t="str">
        <f t="shared" si="9"/>
        <v/>
      </c>
      <c r="U92" s="7"/>
      <c r="V92" s="12"/>
      <c r="W92" s="7"/>
    </row>
    <row r="93" spans="1:23" x14ac:dyDescent="0.25">
      <c r="A93" s="7"/>
      <c r="B93" s="7"/>
      <c r="C93" s="7"/>
      <c r="D93" s="7" t="str">
        <f>IF(C93="","",IFERROR(INDEX(MOTORISTAS!$B:$B,MATCH(C93,MOTORISTAS!$A:$A,0)),IFERROR(INDEX(VEICULOS!$C:$C,MATCH(C93,VEICULOS!$A:$A,0)),"Não cadastrado")))</f>
        <v/>
      </c>
      <c r="E93" s="7"/>
      <c r="F93" s="7"/>
      <c r="G93" s="7"/>
      <c r="H93" s="7"/>
      <c r="I93" s="12"/>
      <c r="J93" s="13"/>
      <c r="K93" s="7"/>
      <c r="L93" s="7"/>
      <c r="M93" s="7"/>
      <c r="N93" s="10"/>
      <c r="O93" s="7"/>
      <c r="P93" s="7" t="str">
        <f t="shared" si="5"/>
        <v/>
      </c>
      <c r="Q93" s="13" t="str">
        <f t="shared" si="6"/>
        <v/>
      </c>
      <c r="R93" s="7" t="str">
        <f t="shared" ca="1" si="7"/>
        <v/>
      </c>
      <c r="S93" s="7" t="str">
        <f t="shared" si="8"/>
        <v/>
      </c>
      <c r="T93" s="7" t="str">
        <f t="shared" si="9"/>
        <v/>
      </c>
      <c r="U93" s="7"/>
      <c r="V93" s="12"/>
      <c r="W93" s="7"/>
    </row>
    <row r="94" spans="1:23" x14ac:dyDescent="0.25">
      <c r="A94" s="7"/>
      <c r="B94" s="7"/>
      <c r="C94" s="7"/>
      <c r="D94" s="7" t="str">
        <f>IF(C94="","",IFERROR(INDEX(MOTORISTAS!$B:$B,MATCH(C94,MOTORISTAS!$A:$A,0)),IFERROR(INDEX(VEICULOS!$C:$C,MATCH(C94,VEICULOS!$A:$A,0)),"Não cadastrado")))</f>
        <v/>
      </c>
      <c r="E94" s="7"/>
      <c r="F94" s="7"/>
      <c r="G94" s="7"/>
      <c r="H94" s="7"/>
      <c r="I94" s="12"/>
      <c r="J94" s="13"/>
      <c r="K94" s="7"/>
      <c r="L94" s="7"/>
      <c r="M94" s="7"/>
      <c r="N94" s="10"/>
      <c r="O94" s="7"/>
      <c r="P94" s="7" t="str">
        <f t="shared" si="5"/>
        <v/>
      </c>
      <c r="Q94" s="13" t="str">
        <f t="shared" si="6"/>
        <v/>
      </c>
      <c r="R94" s="7" t="str">
        <f t="shared" ca="1" si="7"/>
        <v/>
      </c>
      <c r="S94" s="7" t="str">
        <f t="shared" si="8"/>
        <v/>
      </c>
      <c r="T94" s="7" t="str">
        <f t="shared" si="9"/>
        <v/>
      </c>
      <c r="U94" s="7"/>
      <c r="V94" s="12"/>
      <c r="W94" s="7"/>
    </row>
    <row r="95" spans="1:23" x14ac:dyDescent="0.25">
      <c r="A95" s="7"/>
      <c r="B95" s="7"/>
      <c r="C95" s="7"/>
      <c r="D95" s="7" t="str">
        <f>IF(C95="","",IFERROR(INDEX(MOTORISTAS!$B:$B,MATCH(C95,MOTORISTAS!$A:$A,0)),IFERROR(INDEX(VEICULOS!$C:$C,MATCH(C95,VEICULOS!$A:$A,0)),"Não cadastrado")))</f>
        <v/>
      </c>
      <c r="E95" s="7"/>
      <c r="F95" s="7"/>
      <c r="G95" s="7"/>
      <c r="H95" s="7"/>
      <c r="I95" s="12"/>
      <c r="J95" s="13"/>
      <c r="K95" s="7"/>
      <c r="L95" s="7"/>
      <c r="M95" s="7"/>
      <c r="N95" s="10"/>
      <c r="O95" s="7"/>
      <c r="P95" s="7" t="str">
        <f t="shared" si="5"/>
        <v/>
      </c>
      <c r="Q95" s="13" t="str">
        <f t="shared" si="6"/>
        <v/>
      </c>
      <c r="R95" s="7" t="str">
        <f t="shared" ca="1" si="7"/>
        <v/>
      </c>
      <c r="S95" s="7" t="str">
        <f t="shared" si="8"/>
        <v/>
      </c>
      <c r="T95" s="7" t="str">
        <f t="shared" si="9"/>
        <v/>
      </c>
      <c r="U95" s="7"/>
      <c r="V95" s="12"/>
      <c r="W95" s="7"/>
    </row>
    <row r="96" spans="1:23" x14ac:dyDescent="0.25">
      <c r="A96" s="7"/>
      <c r="B96" s="7"/>
      <c r="C96" s="7"/>
      <c r="D96" s="7" t="str">
        <f>IF(C96="","",IFERROR(INDEX(MOTORISTAS!$B:$B,MATCH(C96,MOTORISTAS!$A:$A,0)),IFERROR(INDEX(VEICULOS!$C:$C,MATCH(C96,VEICULOS!$A:$A,0)),"Não cadastrado")))</f>
        <v/>
      </c>
      <c r="E96" s="7"/>
      <c r="F96" s="7"/>
      <c r="G96" s="7"/>
      <c r="H96" s="7"/>
      <c r="I96" s="12"/>
      <c r="J96" s="13"/>
      <c r="K96" s="7"/>
      <c r="L96" s="7"/>
      <c r="M96" s="7"/>
      <c r="N96" s="10"/>
      <c r="O96" s="7"/>
      <c r="P96" s="7" t="str">
        <f t="shared" si="5"/>
        <v/>
      </c>
      <c r="Q96" s="13" t="str">
        <f t="shared" si="6"/>
        <v/>
      </c>
      <c r="R96" s="7" t="str">
        <f t="shared" ca="1" si="7"/>
        <v/>
      </c>
      <c r="S96" s="7" t="str">
        <f t="shared" si="8"/>
        <v/>
      </c>
      <c r="T96" s="7" t="str">
        <f t="shared" si="9"/>
        <v/>
      </c>
      <c r="U96" s="7"/>
      <c r="V96" s="12"/>
      <c r="W96" s="7"/>
    </row>
    <row r="97" spans="1:23" x14ac:dyDescent="0.25">
      <c r="A97" s="7"/>
      <c r="B97" s="7"/>
      <c r="C97" s="7"/>
      <c r="D97" s="7" t="str">
        <f>IF(C97="","",IFERROR(INDEX(MOTORISTAS!$B:$B,MATCH(C97,MOTORISTAS!$A:$A,0)),IFERROR(INDEX(VEICULOS!$C:$C,MATCH(C97,VEICULOS!$A:$A,0)),"Não cadastrado")))</f>
        <v/>
      </c>
      <c r="E97" s="7"/>
      <c r="F97" s="7"/>
      <c r="G97" s="7"/>
      <c r="H97" s="7"/>
      <c r="I97" s="12"/>
      <c r="J97" s="13"/>
      <c r="K97" s="7"/>
      <c r="L97" s="7"/>
      <c r="M97" s="7"/>
      <c r="N97" s="10"/>
      <c r="O97" s="7"/>
      <c r="P97" s="7" t="str">
        <f t="shared" si="5"/>
        <v/>
      </c>
      <c r="Q97" s="13" t="str">
        <f t="shared" si="6"/>
        <v/>
      </c>
      <c r="R97" s="7" t="str">
        <f t="shared" ca="1" si="7"/>
        <v/>
      </c>
      <c r="S97" s="7" t="str">
        <f t="shared" si="8"/>
        <v/>
      </c>
      <c r="T97" s="7" t="str">
        <f t="shared" si="9"/>
        <v/>
      </c>
      <c r="U97" s="7"/>
      <c r="V97" s="12"/>
      <c r="W97" s="7"/>
    </row>
    <row r="98" spans="1:23" x14ac:dyDescent="0.25">
      <c r="A98" s="7"/>
      <c r="B98" s="7"/>
      <c r="C98" s="7"/>
      <c r="D98" s="7" t="str">
        <f>IF(C98="","",IFERROR(INDEX(MOTORISTAS!$B:$B,MATCH(C98,MOTORISTAS!$A:$A,0)),IFERROR(INDEX(VEICULOS!$C:$C,MATCH(C98,VEICULOS!$A:$A,0)),"Não cadastrado")))</f>
        <v/>
      </c>
      <c r="E98" s="7"/>
      <c r="F98" s="7"/>
      <c r="G98" s="7"/>
      <c r="H98" s="7"/>
      <c r="I98" s="12"/>
      <c r="J98" s="13"/>
      <c r="K98" s="7"/>
      <c r="L98" s="7"/>
      <c r="M98" s="7"/>
      <c r="N98" s="10"/>
      <c r="O98" s="7"/>
      <c r="P98" s="7" t="str">
        <f t="shared" si="5"/>
        <v/>
      </c>
      <c r="Q98" s="13" t="str">
        <f t="shared" si="6"/>
        <v/>
      </c>
      <c r="R98" s="7" t="str">
        <f t="shared" ca="1" si="7"/>
        <v/>
      </c>
      <c r="S98" s="7" t="str">
        <f t="shared" si="8"/>
        <v/>
      </c>
      <c r="T98" s="7" t="str">
        <f t="shared" si="9"/>
        <v/>
      </c>
      <c r="U98" s="7"/>
      <c r="V98" s="12"/>
      <c r="W98" s="7"/>
    </row>
    <row r="99" spans="1:23" x14ac:dyDescent="0.25">
      <c r="A99" s="7"/>
      <c r="B99" s="7"/>
      <c r="C99" s="7"/>
      <c r="D99" s="7" t="str">
        <f>IF(C99="","",IFERROR(INDEX(MOTORISTAS!$B:$B,MATCH(C99,MOTORISTAS!$A:$A,0)),IFERROR(INDEX(VEICULOS!$C:$C,MATCH(C99,VEICULOS!$A:$A,0)),"Não cadastrado")))</f>
        <v/>
      </c>
      <c r="E99" s="7"/>
      <c r="F99" s="7"/>
      <c r="G99" s="7"/>
      <c r="H99" s="7"/>
      <c r="I99" s="12"/>
      <c r="J99" s="13"/>
      <c r="K99" s="7"/>
      <c r="L99" s="7"/>
      <c r="M99" s="7"/>
      <c r="N99" s="10"/>
      <c r="O99" s="7"/>
      <c r="P99" s="7" t="str">
        <f t="shared" si="5"/>
        <v/>
      </c>
      <c r="Q99" s="13" t="str">
        <f t="shared" si="6"/>
        <v/>
      </c>
      <c r="R99" s="7" t="str">
        <f t="shared" ca="1" si="7"/>
        <v/>
      </c>
      <c r="S99" s="7" t="str">
        <f t="shared" si="8"/>
        <v/>
      </c>
      <c r="T99" s="7" t="str">
        <f t="shared" si="9"/>
        <v/>
      </c>
      <c r="U99" s="7"/>
      <c r="V99" s="12"/>
      <c r="W99" s="7"/>
    </row>
    <row r="100" spans="1:23" x14ac:dyDescent="0.25">
      <c r="A100" s="7"/>
      <c r="B100" s="7"/>
      <c r="C100" s="7"/>
      <c r="D100" s="7" t="str">
        <f>IF(C100="","",IFERROR(INDEX(MOTORISTAS!$B:$B,MATCH(C100,MOTORISTAS!$A:$A,0)),IFERROR(INDEX(VEICULOS!$C:$C,MATCH(C100,VEICULOS!$A:$A,0)),"Não cadastrado")))</f>
        <v/>
      </c>
      <c r="E100" s="7"/>
      <c r="F100" s="7"/>
      <c r="G100" s="7"/>
      <c r="H100" s="7"/>
      <c r="I100" s="12"/>
      <c r="J100" s="13"/>
      <c r="K100" s="7"/>
      <c r="L100" s="7"/>
      <c r="M100" s="7"/>
      <c r="N100" s="10"/>
      <c r="O100" s="7"/>
      <c r="P100" s="7" t="str">
        <f t="shared" si="5"/>
        <v/>
      </c>
      <c r="Q100" s="13" t="str">
        <f t="shared" si="6"/>
        <v/>
      </c>
      <c r="R100" s="7" t="str">
        <f t="shared" ca="1" si="7"/>
        <v/>
      </c>
      <c r="S100" s="7" t="str">
        <f t="shared" si="8"/>
        <v/>
      </c>
      <c r="T100" s="7" t="str">
        <f t="shared" si="9"/>
        <v/>
      </c>
      <c r="U100" s="7"/>
      <c r="V100" s="12"/>
      <c r="W100" s="7"/>
    </row>
    <row r="101" spans="1:23" x14ac:dyDescent="0.25">
      <c r="A101" s="7"/>
      <c r="B101" s="7"/>
      <c r="C101" s="7"/>
      <c r="D101" s="7" t="str">
        <f>IF(C101="","",IFERROR(INDEX(MOTORISTAS!$B:$B,MATCH(C101,MOTORISTAS!$A:$A,0)),IFERROR(INDEX(VEICULOS!$C:$C,MATCH(C101,VEICULOS!$A:$A,0)),"Não cadastrado")))</f>
        <v/>
      </c>
      <c r="E101" s="7"/>
      <c r="F101" s="7"/>
      <c r="G101" s="7"/>
      <c r="H101" s="7"/>
      <c r="I101" s="12"/>
      <c r="J101" s="13"/>
      <c r="K101" s="7"/>
      <c r="L101" s="7"/>
      <c r="M101" s="7"/>
      <c r="N101" s="10"/>
      <c r="O101" s="7"/>
      <c r="P101" s="7" t="str">
        <f t="shared" si="5"/>
        <v/>
      </c>
      <c r="Q101" s="13" t="str">
        <f t="shared" si="6"/>
        <v/>
      </c>
      <c r="R101" s="7" t="str">
        <f t="shared" ca="1" si="7"/>
        <v/>
      </c>
      <c r="S101" s="7" t="str">
        <f t="shared" si="8"/>
        <v/>
      </c>
      <c r="T101" s="7" t="str">
        <f t="shared" si="9"/>
        <v/>
      </c>
      <c r="U101" s="7"/>
      <c r="V101" s="12"/>
      <c r="W101" s="7"/>
    </row>
    <row r="102" spans="1:23" x14ac:dyDescent="0.25">
      <c r="A102" s="7"/>
      <c r="B102" s="7"/>
      <c r="C102" s="7"/>
      <c r="D102" s="7" t="str">
        <f>IF(C102="","",IFERROR(INDEX(MOTORISTAS!$B:$B,MATCH(C102,MOTORISTAS!$A:$A,0)),IFERROR(INDEX(VEICULOS!$C:$C,MATCH(C102,VEICULOS!$A:$A,0)),"Não cadastrado")))</f>
        <v/>
      </c>
      <c r="E102" s="7"/>
      <c r="F102" s="7"/>
      <c r="G102" s="7"/>
      <c r="H102" s="7"/>
      <c r="I102" s="12"/>
      <c r="J102" s="13"/>
      <c r="K102" s="7"/>
      <c r="L102" s="7"/>
      <c r="M102" s="7"/>
      <c r="N102" s="10"/>
      <c r="O102" s="7"/>
      <c r="P102" s="7" t="str">
        <f t="shared" si="5"/>
        <v/>
      </c>
      <c r="Q102" s="13" t="str">
        <f t="shared" si="6"/>
        <v/>
      </c>
      <c r="R102" s="7" t="str">
        <f t="shared" ca="1" si="7"/>
        <v/>
      </c>
      <c r="S102" s="7" t="str">
        <f t="shared" si="8"/>
        <v/>
      </c>
      <c r="T102" s="7" t="str">
        <f t="shared" si="9"/>
        <v/>
      </c>
      <c r="U102" s="7"/>
      <c r="V102" s="12"/>
      <c r="W102" s="7"/>
    </row>
    <row r="103" spans="1:23" x14ac:dyDescent="0.25">
      <c r="A103" s="7"/>
      <c r="B103" s="7"/>
      <c r="C103" s="7"/>
      <c r="D103" s="7" t="str">
        <f>IF(C103="","",IFERROR(INDEX(MOTORISTAS!$B:$B,MATCH(C103,MOTORISTAS!$A:$A,0)),IFERROR(INDEX(VEICULOS!$C:$C,MATCH(C103,VEICULOS!$A:$A,0)),"Não cadastrado")))</f>
        <v/>
      </c>
      <c r="E103" s="7"/>
      <c r="F103" s="7"/>
      <c r="G103" s="7"/>
      <c r="H103" s="7"/>
      <c r="I103" s="12"/>
      <c r="J103" s="13"/>
      <c r="K103" s="7"/>
      <c r="L103" s="7"/>
      <c r="M103" s="7"/>
      <c r="N103" s="10"/>
      <c r="O103" s="7"/>
      <c r="P103" s="7" t="str">
        <f t="shared" si="5"/>
        <v/>
      </c>
      <c r="Q103" s="13" t="str">
        <f t="shared" si="6"/>
        <v/>
      </c>
      <c r="R103" s="7" t="str">
        <f t="shared" ca="1" si="7"/>
        <v/>
      </c>
      <c r="S103" s="7" t="str">
        <f t="shared" si="8"/>
        <v/>
      </c>
      <c r="T103" s="7" t="str">
        <f t="shared" si="9"/>
        <v/>
      </c>
      <c r="U103" s="7"/>
      <c r="V103" s="12"/>
      <c r="W103" s="7"/>
    </row>
    <row r="104" spans="1:23" x14ac:dyDescent="0.25">
      <c r="A104" s="7"/>
      <c r="B104" s="7"/>
      <c r="C104" s="7"/>
      <c r="D104" s="7" t="str">
        <f>IF(C104="","",IFERROR(INDEX(MOTORISTAS!$B:$B,MATCH(C104,MOTORISTAS!$A:$A,0)),IFERROR(INDEX(VEICULOS!$C:$C,MATCH(C104,VEICULOS!$A:$A,0)),"Não cadastrado")))</f>
        <v/>
      </c>
      <c r="E104" s="7"/>
      <c r="F104" s="7"/>
      <c r="G104" s="7"/>
      <c r="H104" s="7"/>
      <c r="I104" s="12"/>
      <c r="J104" s="13"/>
      <c r="K104" s="7"/>
      <c r="L104" s="7"/>
      <c r="M104" s="7"/>
      <c r="N104" s="10"/>
      <c r="O104" s="7"/>
      <c r="P104" s="7" t="str">
        <f t="shared" si="5"/>
        <v/>
      </c>
      <c r="Q104" s="13" t="str">
        <f t="shared" si="6"/>
        <v/>
      </c>
      <c r="R104" s="7" t="str">
        <f t="shared" ca="1" si="7"/>
        <v/>
      </c>
      <c r="S104" s="7" t="str">
        <f t="shared" si="8"/>
        <v/>
      </c>
      <c r="T104" s="7" t="str">
        <f t="shared" si="9"/>
        <v/>
      </c>
      <c r="U104" s="7"/>
      <c r="V104" s="12"/>
      <c r="W104" s="7"/>
    </row>
    <row r="105" spans="1:23" x14ac:dyDescent="0.25">
      <c r="A105" s="7"/>
      <c r="B105" s="7"/>
      <c r="C105" s="7"/>
      <c r="D105" s="7" t="str">
        <f>IF(C105="","",IFERROR(INDEX(MOTORISTAS!$B:$B,MATCH(C105,MOTORISTAS!$A:$A,0)),IFERROR(INDEX(VEICULOS!$C:$C,MATCH(C105,VEICULOS!$A:$A,0)),"Não cadastrado")))</f>
        <v/>
      </c>
      <c r="E105" s="7"/>
      <c r="F105" s="7"/>
      <c r="G105" s="7"/>
      <c r="H105" s="7"/>
      <c r="I105" s="12"/>
      <c r="J105" s="13"/>
      <c r="K105" s="7"/>
      <c r="L105" s="7"/>
      <c r="M105" s="7"/>
      <c r="N105" s="10"/>
      <c r="O105" s="7"/>
      <c r="P105" s="7" t="str">
        <f t="shared" si="5"/>
        <v/>
      </c>
      <c r="Q105" s="13" t="str">
        <f t="shared" si="6"/>
        <v/>
      </c>
      <c r="R105" s="7" t="str">
        <f t="shared" ca="1" si="7"/>
        <v/>
      </c>
      <c r="S105" s="7" t="str">
        <f t="shared" si="8"/>
        <v/>
      </c>
      <c r="T105" s="7" t="str">
        <f t="shared" si="9"/>
        <v/>
      </c>
      <c r="U105" s="7"/>
      <c r="V105" s="12"/>
      <c r="W105" s="7"/>
    </row>
    <row r="106" spans="1:23" x14ac:dyDescent="0.25">
      <c r="A106" s="7"/>
      <c r="B106" s="7"/>
      <c r="C106" s="7"/>
      <c r="D106" s="7" t="str">
        <f>IF(C106="","",IFERROR(INDEX(MOTORISTAS!$B:$B,MATCH(C106,MOTORISTAS!$A:$A,0)),IFERROR(INDEX(VEICULOS!$C:$C,MATCH(C106,VEICULOS!$A:$A,0)),"Não cadastrado")))</f>
        <v/>
      </c>
      <c r="E106" s="7"/>
      <c r="F106" s="7"/>
      <c r="G106" s="7"/>
      <c r="H106" s="7"/>
      <c r="I106" s="12"/>
      <c r="J106" s="13"/>
      <c r="K106" s="7"/>
      <c r="L106" s="7"/>
      <c r="M106" s="7"/>
      <c r="N106" s="10"/>
      <c r="O106" s="7"/>
      <c r="P106" s="7" t="str">
        <f t="shared" si="5"/>
        <v/>
      </c>
      <c r="Q106" s="13" t="str">
        <f t="shared" si="6"/>
        <v/>
      </c>
      <c r="R106" s="7" t="str">
        <f t="shared" ca="1" si="7"/>
        <v/>
      </c>
      <c r="S106" s="7" t="str">
        <f t="shared" si="8"/>
        <v/>
      </c>
      <c r="T106" s="7" t="str">
        <f t="shared" si="9"/>
        <v/>
      </c>
      <c r="U106" s="7"/>
      <c r="V106" s="12"/>
      <c r="W106" s="7"/>
    </row>
    <row r="107" spans="1:23" x14ac:dyDescent="0.25">
      <c r="A107" s="7"/>
      <c r="B107" s="7"/>
      <c r="C107" s="7"/>
      <c r="D107" s="7" t="str">
        <f>IF(C107="","",IFERROR(INDEX(MOTORISTAS!$B:$B,MATCH(C107,MOTORISTAS!$A:$A,0)),IFERROR(INDEX(VEICULOS!$C:$C,MATCH(C107,VEICULOS!$A:$A,0)),"Não cadastrado")))</f>
        <v/>
      </c>
      <c r="E107" s="7"/>
      <c r="F107" s="7"/>
      <c r="G107" s="7"/>
      <c r="H107" s="7"/>
      <c r="I107" s="12"/>
      <c r="J107" s="13"/>
      <c r="K107" s="7"/>
      <c r="L107" s="7"/>
      <c r="M107" s="7"/>
      <c r="N107" s="10"/>
      <c r="O107" s="7"/>
      <c r="P107" s="7" t="str">
        <f t="shared" si="5"/>
        <v/>
      </c>
      <c r="Q107" s="13" t="str">
        <f t="shared" si="6"/>
        <v/>
      </c>
      <c r="R107" s="7" t="str">
        <f t="shared" ca="1" si="7"/>
        <v/>
      </c>
      <c r="S107" s="7" t="str">
        <f t="shared" si="8"/>
        <v/>
      </c>
      <c r="T107" s="7" t="str">
        <f t="shared" si="9"/>
        <v/>
      </c>
      <c r="U107" s="7"/>
      <c r="V107" s="12"/>
      <c r="W107" s="7"/>
    </row>
    <row r="108" spans="1:23" x14ac:dyDescent="0.25">
      <c r="A108" s="7"/>
      <c r="B108" s="7"/>
      <c r="C108" s="7"/>
      <c r="D108" s="7" t="str">
        <f>IF(C108="","",IFERROR(INDEX(MOTORISTAS!$B:$B,MATCH(C108,MOTORISTAS!$A:$A,0)),IFERROR(INDEX(VEICULOS!$C:$C,MATCH(C108,VEICULOS!$A:$A,0)),"Não cadastrado")))</f>
        <v/>
      </c>
      <c r="E108" s="7"/>
      <c r="F108" s="7"/>
      <c r="G108" s="7"/>
      <c r="H108" s="7"/>
      <c r="I108" s="12"/>
      <c r="J108" s="13"/>
      <c r="K108" s="7"/>
      <c r="L108" s="7"/>
      <c r="M108" s="7"/>
      <c r="N108" s="10"/>
      <c r="O108" s="7"/>
      <c r="P108" s="7" t="str">
        <f t="shared" si="5"/>
        <v/>
      </c>
      <c r="Q108" s="13" t="str">
        <f t="shared" si="6"/>
        <v/>
      </c>
      <c r="R108" s="7" t="str">
        <f t="shared" ca="1" si="7"/>
        <v/>
      </c>
      <c r="S108" s="7" t="str">
        <f t="shared" si="8"/>
        <v/>
      </c>
      <c r="T108" s="7" t="str">
        <f t="shared" si="9"/>
        <v/>
      </c>
      <c r="U108" s="7"/>
      <c r="V108" s="12"/>
      <c r="W108" s="7"/>
    </row>
    <row r="109" spans="1:23" x14ac:dyDescent="0.25">
      <c r="A109" s="7"/>
      <c r="B109" s="7"/>
      <c r="C109" s="7"/>
      <c r="D109" s="7" t="str">
        <f>IF(C109="","",IFERROR(INDEX(MOTORISTAS!$B:$B,MATCH(C109,MOTORISTAS!$A:$A,0)),IFERROR(INDEX(VEICULOS!$C:$C,MATCH(C109,VEICULOS!$A:$A,0)),"Não cadastrado")))</f>
        <v/>
      </c>
      <c r="E109" s="7"/>
      <c r="F109" s="7"/>
      <c r="G109" s="7"/>
      <c r="H109" s="7"/>
      <c r="I109" s="12"/>
      <c r="J109" s="13"/>
      <c r="K109" s="7"/>
      <c r="L109" s="7"/>
      <c r="M109" s="7"/>
      <c r="N109" s="10"/>
      <c r="O109" s="7"/>
      <c r="P109" s="7" t="str">
        <f t="shared" si="5"/>
        <v/>
      </c>
      <c r="Q109" s="13" t="str">
        <f t="shared" si="6"/>
        <v/>
      </c>
      <c r="R109" s="7" t="str">
        <f t="shared" ca="1" si="7"/>
        <v/>
      </c>
      <c r="S109" s="7" t="str">
        <f t="shared" si="8"/>
        <v/>
      </c>
      <c r="T109" s="7" t="str">
        <f t="shared" si="9"/>
        <v/>
      </c>
      <c r="U109" s="7"/>
      <c r="V109" s="12"/>
      <c r="W109" s="7"/>
    </row>
    <row r="110" spans="1:23" x14ac:dyDescent="0.25">
      <c r="A110" s="7"/>
      <c r="B110" s="7"/>
      <c r="C110" s="7"/>
      <c r="D110" s="7" t="str">
        <f>IF(C110="","",IFERROR(INDEX(MOTORISTAS!$B:$B,MATCH(C110,MOTORISTAS!$A:$A,0)),IFERROR(INDEX(VEICULOS!$C:$C,MATCH(C110,VEICULOS!$A:$A,0)),"Não cadastrado")))</f>
        <v/>
      </c>
      <c r="E110" s="7"/>
      <c r="F110" s="7"/>
      <c r="G110" s="7"/>
      <c r="H110" s="7"/>
      <c r="I110" s="12"/>
      <c r="J110" s="13"/>
      <c r="K110" s="7"/>
      <c r="L110" s="7"/>
      <c r="M110" s="7"/>
      <c r="N110" s="10"/>
      <c r="O110" s="7"/>
      <c r="P110" s="7" t="str">
        <f t="shared" si="5"/>
        <v/>
      </c>
      <c r="Q110" s="13" t="str">
        <f t="shared" si="6"/>
        <v/>
      </c>
      <c r="R110" s="7" t="str">
        <f t="shared" ca="1" si="7"/>
        <v/>
      </c>
      <c r="S110" s="7" t="str">
        <f t="shared" si="8"/>
        <v/>
      </c>
      <c r="T110" s="7" t="str">
        <f t="shared" si="9"/>
        <v/>
      </c>
      <c r="U110" s="7"/>
      <c r="V110" s="12"/>
      <c r="W110" s="7"/>
    </row>
    <row r="111" spans="1:23" x14ac:dyDescent="0.25">
      <c r="A111" s="7"/>
      <c r="B111" s="7"/>
      <c r="C111" s="7"/>
      <c r="D111" s="7" t="str">
        <f>IF(C111="","",IFERROR(INDEX(MOTORISTAS!$B:$B,MATCH(C111,MOTORISTAS!$A:$A,0)),IFERROR(INDEX(VEICULOS!$C:$C,MATCH(C111,VEICULOS!$A:$A,0)),"Não cadastrado")))</f>
        <v/>
      </c>
      <c r="E111" s="7"/>
      <c r="F111" s="7"/>
      <c r="G111" s="7"/>
      <c r="H111" s="7"/>
      <c r="I111" s="12"/>
      <c r="J111" s="13"/>
      <c r="K111" s="7"/>
      <c r="L111" s="7"/>
      <c r="M111" s="7"/>
      <c r="N111" s="10"/>
      <c r="O111" s="7"/>
      <c r="P111" s="7" t="str">
        <f t="shared" si="5"/>
        <v/>
      </c>
      <c r="Q111" s="13" t="str">
        <f t="shared" si="6"/>
        <v/>
      </c>
      <c r="R111" s="7" t="str">
        <f t="shared" ca="1" si="7"/>
        <v/>
      </c>
      <c r="S111" s="7" t="str">
        <f t="shared" si="8"/>
        <v/>
      </c>
      <c r="T111" s="7" t="str">
        <f t="shared" si="9"/>
        <v/>
      </c>
      <c r="U111" s="7"/>
      <c r="V111" s="12"/>
      <c r="W111" s="7"/>
    </row>
    <row r="112" spans="1:23" x14ac:dyDescent="0.25">
      <c r="A112" s="7"/>
      <c r="B112" s="7"/>
      <c r="C112" s="7"/>
      <c r="D112" s="7" t="str">
        <f>IF(C112="","",IFERROR(INDEX(MOTORISTAS!$B:$B,MATCH(C112,MOTORISTAS!$A:$A,0)),IFERROR(INDEX(VEICULOS!$C:$C,MATCH(C112,VEICULOS!$A:$A,0)),"Não cadastrado")))</f>
        <v/>
      </c>
      <c r="E112" s="7"/>
      <c r="F112" s="7"/>
      <c r="G112" s="7"/>
      <c r="H112" s="7"/>
      <c r="I112" s="12"/>
      <c r="J112" s="13"/>
      <c r="K112" s="7"/>
      <c r="L112" s="7"/>
      <c r="M112" s="7"/>
      <c r="N112" s="10"/>
      <c r="O112" s="7"/>
      <c r="P112" s="7" t="str">
        <f t="shared" si="5"/>
        <v/>
      </c>
      <c r="Q112" s="13" t="str">
        <f t="shared" si="6"/>
        <v/>
      </c>
      <c r="R112" s="7" t="str">
        <f t="shared" ca="1" si="7"/>
        <v/>
      </c>
      <c r="S112" s="7" t="str">
        <f t="shared" si="8"/>
        <v/>
      </c>
      <c r="T112" s="7" t="str">
        <f t="shared" si="9"/>
        <v/>
      </c>
      <c r="U112" s="7"/>
      <c r="V112" s="12"/>
      <c r="W112" s="7"/>
    </row>
    <row r="113" spans="1:23" x14ac:dyDescent="0.25">
      <c r="A113" s="7"/>
      <c r="B113" s="7"/>
      <c r="C113" s="7"/>
      <c r="D113" s="7" t="str">
        <f>IF(C113="","",IFERROR(INDEX(MOTORISTAS!$B:$B,MATCH(C113,MOTORISTAS!$A:$A,0)),IFERROR(INDEX(VEICULOS!$C:$C,MATCH(C113,VEICULOS!$A:$A,0)),"Não cadastrado")))</f>
        <v/>
      </c>
      <c r="E113" s="7"/>
      <c r="F113" s="7"/>
      <c r="G113" s="7"/>
      <c r="H113" s="7"/>
      <c r="I113" s="12"/>
      <c r="J113" s="13"/>
      <c r="K113" s="7"/>
      <c r="L113" s="7"/>
      <c r="M113" s="7"/>
      <c r="N113" s="10"/>
      <c r="O113" s="7"/>
      <c r="P113" s="7" t="str">
        <f t="shared" si="5"/>
        <v/>
      </c>
      <c r="Q113" s="13" t="str">
        <f t="shared" si="6"/>
        <v/>
      </c>
      <c r="R113" s="7" t="str">
        <f t="shared" ca="1" si="7"/>
        <v/>
      </c>
      <c r="S113" s="7" t="str">
        <f t="shared" si="8"/>
        <v/>
      </c>
      <c r="T113" s="7" t="str">
        <f t="shared" si="9"/>
        <v/>
      </c>
      <c r="U113" s="7"/>
      <c r="V113" s="12"/>
      <c r="W113" s="7"/>
    </row>
    <row r="114" spans="1:23" x14ac:dyDescent="0.25">
      <c r="A114" s="7"/>
      <c r="B114" s="7"/>
      <c r="C114" s="7"/>
      <c r="D114" s="7" t="str">
        <f>IF(C114="","",IFERROR(INDEX(MOTORISTAS!$B:$B,MATCH(C114,MOTORISTAS!$A:$A,0)),IFERROR(INDEX(VEICULOS!$C:$C,MATCH(C114,VEICULOS!$A:$A,0)),"Não cadastrado")))</f>
        <v/>
      </c>
      <c r="E114" s="7"/>
      <c r="F114" s="7"/>
      <c r="G114" s="7"/>
      <c r="H114" s="7"/>
      <c r="I114" s="12"/>
      <c r="J114" s="13"/>
      <c r="K114" s="7"/>
      <c r="L114" s="7"/>
      <c r="M114" s="7"/>
      <c r="N114" s="10"/>
      <c r="O114" s="7"/>
      <c r="P114" s="7" t="str">
        <f t="shared" si="5"/>
        <v/>
      </c>
      <c r="Q114" s="13" t="str">
        <f t="shared" si="6"/>
        <v/>
      </c>
      <c r="R114" s="7" t="str">
        <f t="shared" ca="1" si="7"/>
        <v/>
      </c>
      <c r="S114" s="7" t="str">
        <f t="shared" si="8"/>
        <v/>
      </c>
      <c r="T114" s="7" t="str">
        <f t="shared" si="9"/>
        <v/>
      </c>
      <c r="U114" s="7"/>
      <c r="V114" s="12"/>
      <c r="W114" s="7"/>
    </row>
    <row r="115" spans="1:23" x14ac:dyDescent="0.25">
      <c r="A115" s="7"/>
      <c r="B115" s="7"/>
      <c r="C115" s="7"/>
      <c r="D115" s="7" t="str">
        <f>IF(C115="","",IFERROR(INDEX(MOTORISTAS!$B:$B,MATCH(C115,MOTORISTAS!$A:$A,0)),IFERROR(INDEX(VEICULOS!$C:$C,MATCH(C115,VEICULOS!$A:$A,0)),"Não cadastrado")))</f>
        <v/>
      </c>
      <c r="E115" s="7"/>
      <c r="F115" s="7"/>
      <c r="G115" s="7"/>
      <c r="H115" s="7"/>
      <c r="I115" s="12"/>
      <c r="J115" s="13"/>
      <c r="K115" s="7"/>
      <c r="L115" s="7"/>
      <c r="M115" s="7"/>
      <c r="N115" s="10"/>
      <c r="O115" s="7"/>
      <c r="P115" s="7" t="str">
        <f t="shared" si="5"/>
        <v/>
      </c>
      <c r="Q115" s="13" t="str">
        <f t="shared" si="6"/>
        <v/>
      </c>
      <c r="R115" s="7" t="str">
        <f t="shared" ca="1" si="7"/>
        <v/>
      </c>
      <c r="S115" s="7" t="str">
        <f t="shared" si="8"/>
        <v/>
      </c>
      <c r="T115" s="7" t="str">
        <f t="shared" si="9"/>
        <v/>
      </c>
      <c r="U115" s="7"/>
      <c r="V115" s="12"/>
      <c r="W115" s="7"/>
    </row>
    <row r="116" spans="1:23" x14ac:dyDescent="0.25">
      <c r="A116" s="7"/>
      <c r="B116" s="7"/>
      <c r="C116" s="7"/>
      <c r="D116" s="7" t="str">
        <f>IF(C116="","",IFERROR(INDEX(MOTORISTAS!$B:$B,MATCH(C116,MOTORISTAS!$A:$A,0)),IFERROR(INDEX(VEICULOS!$C:$C,MATCH(C116,VEICULOS!$A:$A,0)),"Não cadastrado")))</f>
        <v/>
      </c>
      <c r="E116" s="7"/>
      <c r="F116" s="7"/>
      <c r="G116" s="7"/>
      <c r="H116" s="7"/>
      <c r="I116" s="12"/>
      <c r="J116" s="13"/>
      <c r="K116" s="7"/>
      <c r="L116" s="7"/>
      <c r="M116" s="7"/>
      <c r="N116" s="10"/>
      <c r="O116" s="7"/>
      <c r="P116" s="7" t="str">
        <f t="shared" si="5"/>
        <v/>
      </c>
      <c r="Q116" s="13" t="str">
        <f t="shared" si="6"/>
        <v/>
      </c>
      <c r="R116" s="7" t="str">
        <f t="shared" ca="1" si="7"/>
        <v/>
      </c>
      <c r="S116" s="7" t="str">
        <f t="shared" si="8"/>
        <v/>
      </c>
      <c r="T116" s="7" t="str">
        <f t="shared" si="9"/>
        <v/>
      </c>
      <c r="U116" s="7"/>
      <c r="V116" s="12"/>
      <c r="W116" s="7"/>
    </row>
    <row r="117" spans="1:23" x14ac:dyDescent="0.25">
      <c r="A117" s="7"/>
      <c r="B117" s="7"/>
      <c r="C117" s="7"/>
      <c r="D117" s="7" t="str">
        <f>IF(C117="","",IFERROR(INDEX(MOTORISTAS!$B:$B,MATCH(C117,MOTORISTAS!$A:$A,0)),IFERROR(INDEX(VEICULOS!$C:$C,MATCH(C117,VEICULOS!$A:$A,0)),"Não cadastrado")))</f>
        <v/>
      </c>
      <c r="E117" s="7"/>
      <c r="F117" s="7"/>
      <c r="G117" s="7"/>
      <c r="H117" s="7"/>
      <c r="I117" s="12"/>
      <c r="J117" s="13"/>
      <c r="K117" s="7"/>
      <c r="L117" s="7"/>
      <c r="M117" s="7"/>
      <c r="N117" s="10"/>
      <c r="O117" s="7"/>
      <c r="P117" s="7" t="str">
        <f t="shared" si="5"/>
        <v/>
      </c>
      <c r="Q117" s="13" t="str">
        <f t="shared" si="6"/>
        <v/>
      </c>
      <c r="R117" s="7" t="str">
        <f t="shared" ca="1" si="7"/>
        <v/>
      </c>
      <c r="S117" s="7" t="str">
        <f t="shared" si="8"/>
        <v/>
      </c>
      <c r="T117" s="7" t="str">
        <f t="shared" si="9"/>
        <v/>
      </c>
      <c r="U117" s="7"/>
      <c r="V117" s="12"/>
      <c r="W117" s="7"/>
    </row>
    <row r="118" spans="1:23" x14ac:dyDescent="0.25">
      <c r="A118" s="7"/>
      <c r="B118" s="7"/>
      <c r="C118" s="7"/>
      <c r="D118" s="7" t="str">
        <f>IF(C118="","",IFERROR(INDEX(MOTORISTAS!$B:$B,MATCH(C118,MOTORISTAS!$A:$A,0)),IFERROR(INDEX(VEICULOS!$C:$C,MATCH(C118,VEICULOS!$A:$A,0)),"Não cadastrado")))</f>
        <v/>
      </c>
      <c r="E118" s="7"/>
      <c r="F118" s="7"/>
      <c r="G118" s="7"/>
      <c r="H118" s="7"/>
      <c r="I118" s="12"/>
      <c r="J118" s="13"/>
      <c r="K118" s="7"/>
      <c r="L118" s="7"/>
      <c r="M118" s="7"/>
      <c r="N118" s="10"/>
      <c r="O118" s="7"/>
      <c r="P118" s="7" t="str">
        <f t="shared" si="5"/>
        <v/>
      </c>
      <c r="Q118" s="13" t="str">
        <f t="shared" si="6"/>
        <v/>
      </c>
      <c r="R118" s="7" t="str">
        <f t="shared" ca="1" si="7"/>
        <v/>
      </c>
      <c r="S118" s="7" t="str">
        <f t="shared" si="8"/>
        <v/>
      </c>
      <c r="T118" s="7" t="str">
        <f t="shared" si="9"/>
        <v/>
      </c>
      <c r="U118" s="7"/>
      <c r="V118" s="12"/>
      <c r="W118" s="7"/>
    </row>
    <row r="119" spans="1:23" x14ac:dyDescent="0.25">
      <c r="A119" s="7"/>
      <c r="B119" s="7"/>
      <c r="C119" s="7"/>
      <c r="D119" s="7" t="str">
        <f>IF(C119="","",IFERROR(INDEX(MOTORISTAS!$B:$B,MATCH(C119,MOTORISTAS!$A:$A,0)),IFERROR(INDEX(VEICULOS!$C:$C,MATCH(C119,VEICULOS!$A:$A,0)),"Não cadastrado")))</f>
        <v/>
      </c>
      <c r="E119" s="7"/>
      <c r="F119" s="7"/>
      <c r="G119" s="7"/>
      <c r="H119" s="7"/>
      <c r="I119" s="12"/>
      <c r="J119" s="13"/>
      <c r="K119" s="7"/>
      <c r="L119" s="7"/>
      <c r="M119" s="7"/>
      <c r="N119" s="10"/>
      <c r="O119" s="7"/>
      <c r="P119" s="7" t="str">
        <f t="shared" si="5"/>
        <v/>
      </c>
      <c r="Q119" s="13" t="str">
        <f t="shared" si="6"/>
        <v/>
      </c>
      <c r="R119" s="7" t="str">
        <f t="shared" ca="1" si="7"/>
        <v/>
      </c>
      <c r="S119" s="7" t="str">
        <f t="shared" si="8"/>
        <v/>
      </c>
      <c r="T119" s="7" t="str">
        <f t="shared" si="9"/>
        <v/>
      </c>
      <c r="U119" s="7"/>
      <c r="V119" s="12"/>
      <c r="W119" s="7"/>
    </row>
    <row r="120" spans="1:23" x14ac:dyDescent="0.25">
      <c r="A120" s="7"/>
      <c r="B120" s="7"/>
      <c r="C120" s="7"/>
      <c r="D120" s="7" t="str">
        <f>IF(C120="","",IFERROR(INDEX(MOTORISTAS!$B:$B,MATCH(C120,MOTORISTAS!$A:$A,0)),IFERROR(INDEX(VEICULOS!$C:$C,MATCH(C120,VEICULOS!$A:$A,0)),"Não cadastrado")))</f>
        <v/>
      </c>
      <c r="E120" s="7"/>
      <c r="F120" s="7"/>
      <c r="G120" s="7"/>
      <c r="H120" s="7"/>
      <c r="I120" s="12"/>
      <c r="J120" s="13"/>
      <c r="K120" s="7"/>
      <c r="L120" s="7"/>
      <c r="M120" s="7"/>
      <c r="N120" s="10"/>
      <c r="O120" s="7"/>
      <c r="P120" s="7" t="str">
        <f t="shared" si="5"/>
        <v/>
      </c>
      <c r="Q120" s="13" t="str">
        <f t="shared" si="6"/>
        <v/>
      </c>
      <c r="R120" s="7" t="str">
        <f t="shared" ca="1" si="7"/>
        <v/>
      </c>
      <c r="S120" s="7" t="str">
        <f t="shared" si="8"/>
        <v/>
      </c>
      <c r="T120" s="7" t="str">
        <f t="shared" si="9"/>
        <v/>
      </c>
      <c r="U120" s="7"/>
      <c r="V120" s="12"/>
      <c r="W120" s="7"/>
    </row>
    <row r="121" spans="1:23" x14ac:dyDescent="0.25">
      <c r="A121" s="7"/>
      <c r="B121" s="7"/>
      <c r="C121" s="7"/>
      <c r="D121" s="7" t="str">
        <f>IF(C121="","",IFERROR(INDEX(MOTORISTAS!$B:$B,MATCH(C121,MOTORISTAS!$A:$A,0)),IFERROR(INDEX(VEICULOS!$C:$C,MATCH(C121,VEICULOS!$A:$A,0)),"Não cadastrado")))</f>
        <v/>
      </c>
      <c r="E121" s="7"/>
      <c r="F121" s="7"/>
      <c r="G121" s="7"/>
      <c r="H121" s="7"/>
      <c r="I121" s="12"/>
      <c r="J121" s="13"/>
      <c r="K121" s="7"/>
      <c r="L121" s="7"/>
      <c r="M121" s="7"/>
      <c r="N121" s="10"/>
      <c r="O121" s="7"/>
      <c r="P121" s="7" t="str">
        <f t="shared" si="5"/>
        <v/>
      </c>
      <c r="Q121" s="13" t="str">
        <f t="shared" si="6"/>
        <v/>
      </c>
      <c r="R121" s="7" t="str">
        <f t="shared" ca="1" si="7"/>
        <v/>
      </c>
      <c r="S121" s="7" t="str">
        <f t="shared" si="8"/>
        <v/>
      </c>
      <c r="T121" s="7" t="str">
        <f t="shared" si="9"/>
        <v/>
      </c>
      <c r="U121" s="7"/>
      <c r="V121" s="12"/>
      <c r="W121" s="7"/>
    </row>
    <row r="122" spans="1:23" x14ac:dyDescent="0.25">
      <c r="A122" s="7"/>
      <c r="B122" s="7"/>
      <c r="C122" s="7"/>
      <c r="D122" s="7" t="str">
        <f>IF(C122="","",IFERROR(INDEX(MOTORISTAS!$B:$B,MATCH(C122,MOTORISTAS!$A:$A,0)),IFERROR(INDEX(VEICULOS!$C:$C,MATCH(C122,VEICULOS!$A:$A,0)),"Não cadastrado")))</f>
        <v/>
      </c>
      <c r="E122" s="7"/>
      <c r="F122" s="7"/>
      <c r="G122" s="7"/>
      <c r="H122" s="7"/>
      <c r="I122" s="12"/>
      <c r="J122" s="13"/>
      <c r="K122" s="7"/>
      <c r="L122" s="7"/>
      <c r="M122" s="7"/>
      <c r="N122" s="10"/>
      <c r="O122" s="7"/>
      <c r="P122" s="7" t="str">
        <f t="shared" si="5"/>
        <v/>
      </c>
      <c r="Q122" s="13" t="str">
        <f t="shared" si="6"/>
        <v/>
      </c>
      <c r="R122" s="7" t="str">
        <f t="shared" ca="1" si="7"/>
        <v/>
      </c>
      <c r="S122" s="7" t="str">
        <f t="shared" si="8"/>
        <v/>
      </c>
      <c r="T122" s="7" t="str">
        <f t="shared" si="9"/>
        <v/>
      </c>
      <c r="U122" s="7"/>
      <c r="V122" s="12"/>
      <c r="W122" s="7"/>
    </row>
    <row r="123" spans="1:23" x14ac:dyDescent="0.25">
      <c r="A123" s="7"/>
      <c r="B123" s="7"/>
      <c r="C123" s="7"/>
      <c r="D123" s="7" t="str">
        <f>IF(C123="","",IFERROR(INDEX(MOTORISTAS!$B:$B,MATCH(C123,MOTORISTAS!$A:$A,0)),IFERROR(INDEX(VEICULOS!$C:$C,MATCH(C123,VEICULOS!$A:$A,0)),"Não cadastrado")))</f>
        <v/>
      </c>
      <c r="E123" s="7"/>
      <c r="F123" s="7"/>
      <c r="G123" s="7"/>
      <c r="H123" s="7"/>
      <c r="I123" s="12"/>
      <c r="J123" s="13"/>
      <c r="K123" s="7"/>
      <c r="L123" s="7"/>
      <c r="M123" s="7"/>
      <c r="N123" s="10"/>
      <c r="O123" s="7"/>
      <c r="P123" s="7" t="str">
        <f t="shared" si="5"/>
        <v/>
      </c>
      <c r="Q123" s="13" t="str">
        <f t="shared" si="6"/>
        <v/>
      </c>
      <c r="R123" s="7" t="str">
        <f t="shared" ca="1" si="7"/>
        <v/>
      </c>
      <c r="S123" s="7" t="str">
        <f t="shared" si="8"/>
        <v/>
      </c>
      <c r="T123" s="7" t="str">
        <f t="shared" si="9"/>
        <v/>
      </c>
      <c r="U123" s="7"/>
      <c r="V123" s="12"/>
      <c r="W123" s="7"/>
    </row>
    <row r="124" spans="1:23" x14ac:dyDescent="0.25">
      <c r="A124" s="7"/>
      <c r="B124" s="7"/>
      <c r="C124" s="7"/>
      <c r="D124" s="7" t="str">
        <f>IF(C124="","",IFERROR(INDEX(MOTORISTAS!$B:$B,MATCH(C124,MOTORISTAS!$A:$A,0)),IFERROR(INDEX(VEICULOS!$C:$C,MATCH(C124,VEICULOS!$A:$A,0)),"Não cadastrado")))</f>
        <v/>
      </c>
      <c r="E124" s="7"/>
      <c r="F124" s="7"/>
      <c r="G124" s="7"/>
      <c r="H124" s="7"/>
      <c r="I124" s="12"/>
      <c r="J124" s="13"/>
      <c r="K124" s="7"/>
      <c r="L124" s="7"/>
      <c r="M124" s="7"/>
      <c r="N124" s="10"/>
      <c r="O124" s="7"/>
      <c r="P124" s="7" t="str">
        <f t="shared" si="5"/>
        <v/>
      </c>
      <c r="Q124" s="13" t="str">
        <f t="shared" si="6"/>
        <v/>
      </c>
      <c r="R124" s="7" t="str">
        <f t="shared" ca="1" si="7"/>
        <v/>
      </c>
      <c r="S124" s="7" t="str">
        <f t="shared" si="8"/>
        <v/>
      </c>
      <c r="T124" s="7" t="str">
        <f t="shared" si="9"/>
        <v/>
      </c>
      <c r="U124" s="7"/>
      <c r="V124" s="12"/>
      <c r="W124" s="7"/>
    </row>
    <row r="125" spans="1:23" x14ac:dyDescent="0.25">
      <c r="A125" s="7"/>
      <c r="B125" s="7"/>
      <c r="C125" s="7"/>
      <c r="D125" s="7" t="str">
        <f>IF(C125="","",IFERROR(INDEX(MOTORISTAS!$B:$B,MATCH(C125,MOTORISTAS!$A:$A,0)),IFERROR(INDEX(VEICULOS!$C:$C,MATCH(C125,VEICULOS!$A:$A,0)),"Não cadastrado")))</f>
        <v/>
      </c>
      <c r="E125" s="7"/>
      <c r="F125" s="7"/>
      <c r="G125" s="7"/>
      <c r="H125" s="7"/>
      <c r="I125" s="12"/>
      <c r="J125" s="13"/>
      <c r="K125" s="7"/>
      <c r="L125" s="7"/>
      <c r="M125" s="7"/>
      <c r="N125" s="10"/>
      <c r="O125" s="7"/>
      <c r="P125" s="7" t="str">
        <f t="shared" si="5"/>
        <v/>
      </c>
      <c r="Q125" s="13" t="str">
        <f t="shared" si="6"/>
        <v/>
      </c>
      <c r="R125" s="7" t="str">
        <f t="shared" ca="1" si="7"/>
        <v/>
      </c>
      <c r="S125" s="7" t="str">
        <f t="shared" si="8"/>
        <v/>
      </c>
      <c r="T125" s="7" t="str">
        <f t="shared" si="9"/>
        <v/>
      </c>
      <c r="U125" s="7"/>
      <c r="V125" s="12"/>
      <c r="W125" s="7"/>
    </row>
    <row r="126" spans="1:23" x14ac:dyDescent="0.25">
      <c r="A126" s="7"/>
      <c r="B126" s="7"/>
      <c r="C126" s="7"/>
      <c r="D126" s="7" t="str">
        <f>IF(C126="","",IFERROR(INDEX(MOTORISTAS!$B:$B,MATCH(C126,MOTORISTAS!$A:$A,0)),IFERROR(INDEX(VEICULOS!$C:$C,MATCH(C126,VEICULOS!$A:$A,0)),"Não cadastrado")))</f>
        <v/>
      </c>
      <c r="E126" s="7"/>
      <c r="F126" s="7"/>
      <c r="G126" s="7"/>
      <c r="H126" s="7"/>
      <c r="I126" s="12"/>
      <c r="J126" s="13"/>
      <c r="K126" s="7"/>
      <c r="L126" s="7"/>
      <c r="M126" s="7"/>
      <c r="N126" s="10"/>
      <c r="O126" s="7"/>
      <c r="P126" s="7" t="str">
        <f t="shared" si="5"/>
        <v/>
      </c>
      <c r="Q126" s="13" t="str">
        <f t="shared" si="6"/>
        <v/>
      </c>
      <c r="R126" s="7" t="str">
        <f t="shared" ca="1" si="7"/>
        <v/>
      </c>
      <c r="S126" s="7" t="str">
        <f t="shared" si="8"/>
        <v/>
      </c>
      <c r="T126" s="7" t="str">
        <f t="shared" si="9"/>
        <v/>
      </c>
      <c r="U126" s="7"/>
      <c r="V126" s="12"/>
      <c r="W126" s="7"/>
    </row>
    <row r="127" spans="1:23" x14ac:dyDescent="0.25">
      <c r="A127" s="7"/>
      <c r="B127" s="7"/>
      <c r="C127" s="7"/>
      <c r="D127" s="7" t="str">
        <f>IF(C127="","",IFERROR(INDEX(MOTORISTAS!$B:$B,MATCH(C127,MOTORISTAS!$A:$A,0)),IFERROR(INDEX(VEICULOS!$C:$C,MATCH(C127,VEICULOS!$A:$A,0)),"Não cadastrado")))</f>
        <v/>
      </c>
      <c r="E127" s="7"/>
      <c r="F127" s="7"/>
      <c r="G127" s="7"/>
      <c r="H127" s="7"/>
      <c r="I127" s="12"/>
      <c r="J127" s="13"/>
      <c r="K127" s="7"/>
      <c r="L127" s="7"/>
      <c r="M127" s="7"/>
      <c r="N127" s="10"/>
      <c r="O127" s="7"/>
      <c r="P127" s="7" t="str">
        <f t="shared" si="5"/>
        <v/>
      </c>
      <c r="Q127" s="13" t="str">
        <f t="shared" si="6"/>
        <v/>
      </c>
      <c r="R127" s="7" t="str">
        <f t="shared" ca="1" si="7"/>
        <v/>
      </c>
      <c r="S127" s="7" t="str">
        <f t="shared" si="8"/>
        <v/>
      </c>
      <c r="T127" s="7" t="str">
        <f t="shared" si="9"/>
        <v/>
      </c>
      <c r="U127" s="7"/>
      <c r="V127" s="12"/>
      <c r="W127" s="7"/>
    </row>
    <row r="128" spans="1:23" x14ac:dyDescent="0.25">
      <c r="A128" s="7"/>
      <c r="B128" s="7"/>
      <c r="C128" s="7"/>
      <c r="D128" s="7" t="str">
        <f>IF(C128="","",IFERROR(INDEX(MOTORISTAS!$B:$B,MATCH(C128,MOTORISTAS!$A:$A,0)),IFERROR(INDEX(VEICULOS!$C:$C,MATCH(C128,VEICULOS!$A:$A,0)),"Não cadastrado")))</f>
        <v/>
      </c>
      <c r="E128" s="7"/>
      <c r="F128" s="7"/>
      <c r="G128" s="7"/>
      <c r="H128" s="7"/>
      <c r="I128" s="12"/>
      <c r="J128" s="13"/>
      <c r="K128" s="7"/>
      <c r="L128" s="7"/>
      <c r="M128" s="7"/>
      <c r="N128" s="10"/>
      <c r="O128" s="7"/>
      <c r="P128" s="7" t="str">
        <f t="shared" si="5"/>
        <v/>
      </c>
      <c r="Q128" s="13" t="str">
        <f t="shared" si="6"/>
        <v/>
      </c>
      <c r="R128" s="7" t="str">
        <f t="shared" ca="1" si="7"/>
        <v/>
      </c>
      <c r="S128" s="7" t="str">
        <f t="shared" si="8"/>
        <v/>
      </c>
      <c r="T128" s="7" t="str">
        <f t="shared" si="9"/>
        <v/>
      </c>
      <c r="U128" s="7"/>
      <c r="V128" s="12"/>
      <c r="W128" s="7"/>
    </row>
    <row r="129" spans="1:23" x14ac:dyDescent="0.25">
      <c r="A129" s="7"/>
      <c r="B129" s="7"/>
      <c r="C129" s="7"/>
      <c r="D129" s="7" t="str">
        <f>IF(C129="","",IFERROR(INDEX(MOTORISTAS!$B:$B,MATCH(C129,MOTORISTAS!$A:$A,0)),IFERROR(INDEX(VEICULOS!$C:$C,MATCH(C129,VEICULOS!$A:$A,0)),"Não cadastrado")))</f>
        <v/>
      </c>
      <c r="E129" s="7"/>
      <c r="F129" s="7"/>
      <c r="G129" s="7"/>
      <c r="H129" s="7"/>
      <c r="I129" s="12"/>
      <c r="J129" s="13"/>
      <c r="K129" s="7"/>
      <c r="L129" s="7"/>
      <c r="M129" s="7"/>
      <c r="N129" s="10"/>
      <c r="O129" s="7"/>
      <c r="P129" s="7" t="str">
        <f t="shared" si="5"/>
        <v/>
      </c>
      <c r="Q129" s="13" t="str">
        <f t="shared" si="6"/>
        <v/>
      </c>
      <c r="R129" s="7" t="str">
        <f t="shared" ca="1" si="7"/>
        <v/>
      </c>
      <c r="S129" s="7" t="str">
        <f t="shared" si="8"/>
        <v/>
      </c>
      <c r="T129" s="7" t="str">
        <f t="shared" si="9"/>
        <v/>
      </c>
      <c r="U129" s="7"/>
      <c r="V129" s="12"/>
      <c r="W129" s="7"/>
    </row>
    <row r="130" spans="1:23" x14ac:dyDescent="0.25">
      <c r="A130" s="7"/>
      <c r="B130" s="7"/>
      <c r="C130" s="7"/>
      <c r="D130" s="7" t="str">
        <f>IF(C130="","",IFERROR(INDEX(MOTORISTAS!$B:$B,MATCH(C130,MOTORISTAS!$A:$A,0)),IFERROR(INDEX(VEICULOS!$C:$C,MATCH(C130,VEICULOS!$A:$A,0)),"Não cadastrado")))</f>
        <v/>
      </c>
      <c r="E130" s="7"/>
      <c r="F130" s="7"/>
      <c r="G130" s="7"/>
      <c r="H130" s="7"/>
      <c r="I130" s="12"/>
      <c r="J130" s="13"/>
      <c r="K130" s="7"/>
      <c r="L130" s="7"/>
      <c r="M130" s="7"/>
      <c r="N130" s="10"/>
      <c r="O130" s="7"/>
      <c r="P130" s="7" t="str">
        <f t="shared" ref="P130:P193" si="10">IF(A130="","",IF(G130="Funcionário",P_VAL_FUNC,IF(G130="Agregado",P_VAL_AGREG,P_VAL_TERC)))</f>
        <v/>
      </c>
      <c r="Q130" s="13" t="str">
        <f t="shared" ref="Q130:Q193" si="11">IF(OR(J130="",M130&lt;&gt;"Adequado-Liberado"),"",J130+P130)</f>
        <v/>
      </c>
      <c r="R130" s="7" t="str">
        <f t="shared" ref="R130:R193" ca="1" si="12">IF(A130="","",IF(M130&lt;&gt;"Adequado-Liberado",M130,IF(Q130&lt;TODAY(),"Vencida",IF(Q130-TODAY()&lt;=P_AVISO_VENC,"A vencer","Válida"))))</f>
        <v/>
      </c>
      <c r="S130" s="7" t="str">
        <f t="shared" ref="S130:S193" si="13">IF(A130="","",IF(OR(R130="Válida",R130="A vencer"),"Sim","Não"))</f>
        <v/>
      </c>
      <c r="T130" s="7" t="str">
        <f t="shared" ref="T130:T193" si="14">IF(S130&lt;&gt;"Sim","",C130&amp;"#"&amp;E130)</f>
        <v/>
      </c>
      <c r="U130" s="7"/>
      <c r="V130" s="12"/>
      <c r="W130" s="7"/>
    </row>
    <row r="131" spans="1:23" x14ac:dyDescent="0.25">
      <c r="A131" s="7"/>
      <c r="B131" s="7"/>
      <c r="C131" s="7"/>
      <c r="D131" s="7" t="str">
        <f>IF(C131="","",IFERROR(INDEX(MOTORISTAS!$B:$B,MATCH(C131,MOTORISTAS!$A:$A,0)),IFERROR(INDEX(VEICULOS!$C:$C,MATCH(C131,VEICULOS!$A:$A,0)),"Não cadastrado")))</f>
        <v/>
      </c>
      <c r="E131" s="7"/>
      <c r="F131" s="7"/>
      <c r="G131" s="7"/>
      <c r="H131" s="7"/>
      <c r="I131" s="12"/>
      <c r="J131" s="13"/>
      <c r="K131" s="7"/>
      <c r="L131" s="7"/>
      <c r="M131" s="7"/>
      <c r="N131" s="10"/>
      <c r="O131" s="7"/>
      <c r="P131" s="7" t="str">
        <f t="shared" si="10"/>
        <v/>
      </c>
      <c r="Q131" s="13" t="str">
        <f t="shared" si="11"/>
        <v/>
      </c>
      <c r="R131" s="7" t="str">
        <f t="shared" ca="1" si="12"/>
        <v/>
      </c>
      <c r="S131" s="7" t="str">
        <f t="shared" si="13"/>
        <v/>
      </c>
      <c r="T131" s="7" t="str">
        <f t="shared" si="14"/>
        <v/>
      </c>
      <c r="U131" s="7"/>
      <c r="V131" s="12"/>
      <c r="W131" s="7"/>
    </row>
    <row r="132" spans="1:23" x14ac:dyDescent="0.25">
      <c r="A132" s="7"/>
      <c r="B132" s="7"/>
      <c r="C132" s="7"/>
      <c r="D132" s="7" t="str">
        <f>IF(C132="","",IFERROR(INDEX(MOTORISTAS!$B:$B,MATCH(C132,MOTORISTAS!$A:$A,0)),IFERROR(INDEX(VEICULOS!$C:$C,MATCH(C132,VEICULOS!$A:$A,0)),"Não cadastrado")))</f>
        <v/>
      </c>
      <c r="E132" s="7"/>
      <c r="F132" s="7"/>
      <c r="G132" s="7"/>
      <c r="H132" s="7"/>
      <c r="I132" s="12"/>
      <c r="J132" s="13"/>
      <c r="K132" s="7"/>
      <c r="L132" s="7"/>
      <c r="M132" s="7"/>
      <c r="N132" s="10"/>
      <c r="O132" s="7"/>
      <c r="P132" s="7" t="str">
        <f t="shared" si="10"/>
        <v/>
      </c>
      <c r="Q132" s="13" t="str">
        <f t="shared" si="11"/>
        <v/>
      </c>
      <c r="R132" s="7" t="str">
        <f t="shared" ca="1" si="12"/>
        <v/>
      </c>
      <c r="S132" s="7" t="str">
        <f t="shared" si="13"/>
        <v/>
      </c>
      <c r="T132" s="7" t="str">
        <f t="shared" si="14"/>
        <v/>
      </c>
      <c r="U132" s="7"/>
      <c r="V132" s="12"/>
      <c r="W132" s="7"/>
    </row>
    <row r="133" spans="1:23" x14ac:dyDescent="0.25">
      <c r="A133" s="7"/>
      <c r="B133" s="7"/>
      <c r="C133" s="7"/>
      <c r="D133" s="7" t="str">
        <f>IF(C133="","",IFERROR(INDEX(MOTORISTAS!$B:$B,MATCH(C133,MOTORISTAS!$A:$A,0)),IFERROR(INDEX(VEICULOS!$C:$C,MATCH(C133,VEICULOS!$A:$A,0)),"Não cadastrado")))</f>
        <v/>
      </c>
      <c r="E133" s="7"/>
      <c r="F133" s="7"/>
      <c r="G133" s="7"/>
      <c r="H133" s="7"/>
      <c r="I133" s="12"/>
      <c r="J133" s="13"/>
      <c r="K133" s="7"/>
      <c r="L133" s="7"/>
      <c r="M133" s="7"/>
      <c r="N133" s="10"/>
      <c r="O133" s="7"/>
      <c r="P133" s="7" t="str">
        <f t="shared" si="10"/>
        <v/>
      </c>
      <c r="Q133" s="13" t="str">
        <f t="shared" si="11"/>
        <v/>
      </c>
      <c r="R133" s="7" t="str">
        <f t="shared" ca="1" si="12"/>
        <v/>
      </c>
      <c r="S133" s="7" t="str">
        <f t="shared" si="13"/>
        <v/>
      </c>
      <c r="T133" s="7" t="str">
        <f t="shared" si="14"/>
        <v/>
      </c>
      <c r="U133" s="7"/>
      <c r="V133" s="12"/>
      <c r="W133" s="7"/>
    </row>
    <row r="134" spans="1:23" x14ac:dyDescent="0.25">
      <c r="A134" s="7"/>
      <c r="B134" s="7"/>
      <c r="C134" s="7"/>
      <c r="D134" s="7" t="str">
        <f>IF(C134="","",IFERROR(INDEX(MOTORISTAS!$B:$B,MATCH(C134,MOTORISTAS!$A:$A,0)),IFERROR(INDEX(VEICULOS!$C:$C,MATCH(C134,VEICULOS!$A:$A,0)),"Não cadastrado")))</f>
        <v/>
      </c>
      <c r="E134" s="7"/>
      <c r="F134" s="7"/>
      <c r="G134" s="7"/>
      <c r="H134" s="7"/>
      <c r="I134" s="12"/>
      <c r="J134" s="13"/>
      <c r="K134" s="7"/>
      <c r="L134" s="7"/>
      <c r="M134" s="7"/>
      <c r="N134" s="10"/>
      <c r="O134" s="7"/>
      <c r="P134" s="7" t="str">
        <f t="shared" si="10"/>
        <v/>
      </c>
      <c r="Q134" s="13" t="str">
        <f t="shared" si="11"/>
        <v/>
      </c>
      <c r="R134" s="7" t="str">
        <f t="shared" ca="1" si="12"/>
        <v/>
      </c>
      <c r="S134" s="7" t="str">
        <f t="shared" si="13"/>
        <v/>
      </c>
      <c r="T134" s="7" t="str">
        <f t="shared" si="14"/>
        <v/>
      </c>
      <c r="U134" s="7"/>
      <c r="V134" s="12"/>
      <c r="W134" s="7"/>
    </row>
    <row r="135" spans="1:23" x14ac:dyDescent="0.25">
      <c r="A135" s="7"/>
      <c r="B135" s="7"/>
      <c r="C135" s="7"/>
      <c r="D135" s="7" t="str">
        <f>IF(C135="","",IFERROR(INDEX(MOTORISTAS!$B:$B,MATCH(C135,MOTORISTAS!$A:$A,0)),IFERROR(INDEX(VEICULOS!$C:$C,MATCH(C135,VEICULOS!$A:$A,0)),"Não cadastrado")))</f>
        <v/>
      </c>
      <c r="E135" s="7"/>
      <c r="F135" s="7"/>
      <c r="G135" s="7"/>
      <c r="H135" s="7"/>
      <c r="I135" s="12"/>
      <c r="J135" s="13"/>
      <c r="K135" s="7"/>
      <c r="L135" s="7"/>
      <c r="M135" s="7"/>
      <c r="N135" s="10"/>
      <c r="O135" s="7"/>
      <c r="P135" s="7" t="str">
        <f t="shared" si="10"/>
        <v/>
      </c>
      <c r="Q135" s="13" t="str">
        <f t="shared" si="11"/>
        <v/>
      </c>
      <c r="R135" s="7" t="str">
        <f t="shared" ca="1" si="12"/>
        <v/>
      </c>
      <c r="S135" s="7" t="str">
        <f t="shared" si="13"/>
        <v/>
      </c>
      <c r="T135" s="7" t="str">
        <f t="shared" si="14"/>
        <v/>
      </c>
      <c r="U135" s="7"/>
      <c r="V135" s="12"/>
      <c r="W135" s="7"/>
    </row>
    <row r="136" spans="1:23" x14ac:dyDescent="0.25">
      <c r="A136" s="7"/>
      <c r="B136" s="7"/>
      <c r="C136" s="7"/>
      <c r="D136" s="7" t="str">
        <f>IF(C136="","",IFERROR(INDEX(MOTORISTAS!$B:$B,MATCH(C136,MOTORISTAS!$A:$A,0)),IFERROR(INDEX(VEICULOS!$C:$C,MATCH(C136,VEICULOS!$A:$A,0)),"Não cadastrado")))</f>
        <v/>
      </c>
      <c r="E136" s="7"/>
      <c r="F136" s="7"/>
      <c r="G136" s="7"/>
      <c r="H136" s="7"/>
      <c r="I136" s="12"/>
      <c r="J136" s="13"/>
      <c r="K136" s="7"/>
      <c r="L136" s="7"/>
      <c r="M136" s="7"/>
      <c r="N136" s="10"/>
      <c r="O136" s="7"/>
      <c r="P136" s="7" t="str">
        <f t="shared" si="10"/>
        <v/>
      </c>
      <c r="Q136" s="13" t="str">
        <f t="shared" si="11"/>
        <v/>
      </c>
      <c r="R136" s="7" t="str">
        <f t="shared" ca="1" si="12"/>
        <v/>
      </c>
      <c r="S136" s="7" t="str">
        <f t="shared" si="13"/>
        <v/>
      </c>
      <c r="T136" s="7" t="str">
        <f t="shared" si="14"/>
        <v/>
      </c>
      <c r="U136" s="7"/>
      <c r="V136" s="12"/>
      <c r="W136" s="7"/>
    </row>
    <row r="137" spans="1:23" x14ac:dyDescent="0.25">
      <c r="A137" s="7"/>
      <c r="B137" s="7"/>
      <c r="C137" s="7"/>
      <c r="D137" s="7" t="str">
        <f>IF(C137="","",IFERROR(INDEX(MOTORISTAS!$B:$B,MATCH(C137,MOTORISTAS!$A:$A,0)),IFERROR(INDEX(VEICULOS!$C:$C,MATCH(C137,VEICULOS!$A:$A,0)),"Não cadastrado")))</f>
        <v/>
      </c>
      <c r="E137" s="7"/>
      <c r="F137" s="7"/>
      <c r="G137" s="7"/>
      <c r="H137" s="7"/>
      <c r="I137" s="12"/>
      <c r="J137" s="13"/>
      <c r="K137" s="7"/>
      <c r="L137" s="7"/>
      <c r="M137" s="7"/>
      <c r="N137" s="10"/>
      <c r="O137" s="7"/>
      <c r="P137" s="7" t="str">
        <f t="shared" si="10"/>
        <v/>
      </c>
      <c r="Q137" s="13" t="str">
        <f t="shared" si="11"/>
        <v/>
      </c>
      <c r="R137" s="7" t="str">
        <f t="shared" ca="1" si="12"/>
        <v/>
      </c>
      <c r="S137" s="7" t="str">
        <f t="shared" si="13"/>
        <v/>
      </c>
      <c r="T137" s="7" t="str">
        <f t="shared" si="14"/>
        <v/>
      </c>
      <c r="U137" s="7"/>
      <c r="V137" s="12"/>
      <c r="W137" s="7"/>
    </row>
    <row r="138" spans="1:23" x14ac:dyDescent="0.25">
      <c r="A138" s="7"/>
      <c r="B138" s="7"/>
      <c r="C138" s="7"/>
      <c r="D138" s="7" t="str">
        <f>IF(C138="","",IFERROR(INDEX(MOTORISTAS!$B:$B,MATCH(C138,MOTORISTAS!$A:$A,0)),IFERROR(INDEX(VEICULOS!$C:$C,MATCH(C138,VEICULOS!$A:$A,0)),"Não cadastrado")))</f>
        <v/>
      </c>
      <c r="E138" s="7"/>
      <c r="F138" s="7"/>
      <c r="G138" s="7"/>
      <c r="H138" s="7"/>
      <c r="I138" s="12"/>
      <c r="J138" s="13"/>
      <c r="K138" s="7"/>
      <c r="L138" s="7"/>
      <c r="M138" s="7"/>
      <c r="N138" s="10"/>
      <c r="O138" s="7"/>
      <c r="P138" s="7" t="str">
        <f t="shared" si="10"/>
        <v/>
      </c>
      <c r="Q138" s="13" t="str">
        <f t="shared" si="11"/>
        <v/>
      </c>
      <c r="R138" s="7" t="str">
        <f t="shared" ca="1" si="12"/>
        <v/>
      </c>
      <c r="S138" s="7" t="str">
        <f t="shared" si="13"/>
        <v/>
      </c>
      <c r="T138" s="7" t="str">
        <f t="shared" si="14"/>
        <v/>
      </c>
      <c r="U138" s="7"/>
      <c r="V138" s="12"/>
      <c r="W138" s="7"/>
    </row>
    <row r="139" spans="1:23" x14ac:dyDescent="0.25">
      <c r="A139" s="7"/>
      <c r="B139" s="7"/>
      <c r="C139" s="7"/>
      <c r="D139" s="7" t="str">
        <f>IF(C139="","",IFERROR(INDEX(MOTORISTAS!$B:$B,MATCH(C139,MOTORISTAS!$A:$A,0)),IFERROR(INDEX(VEICULOS!$C:$C,MATCH(C139,VEICULOS!$A:$A,0)),"Não cadastrado")))</f>
        <v/>
      </c>
      <c r="E139" s="7"/>
      <c r="F139" s="7"/>
      <c r="G139" s="7"/>
      <c r="H139" s="7"/>
      <c r="I139" s="12"/>
      <c r="J139" s="13"/>
      <c r="K139" s="7"/>
      <c r="L139" s="7"/>
      <c r="M139" s="7"/>
      <c r="N139" s="10"/>
      <c r="O139" s="7"/>
      <c r="P139" s="7" t="str">
        <f t="shared" si="10"/>
        <v/>
      </c>
      <c r="Q139" s="13" t="str">
        <f t="shared" si="11"/>
        <v/>
      </c>
      <c r="R139" s="7" t="str">
        <f t="shared" ca="1" si="12"/>
        <v/>
      </c>
      <c r="S139" s="7" t="str">
        <f t="shared" si="13"/>
        <v/>
      </c>
      <c r="T139" s="7" t="str">
        <f t="shared" si="14"/>
        <v/>
      </c>
      <c r="U139" s="7"/>
      <c r="V139" s="12"/>
      <c r="W139" s="7"/>
    </row>
    <row r="140" spans="1:23" x14ac:dyDescent="0.25">
      <c r="A140" s="7"/>
      <c r="B140" s="7"/>
      <c r="C140" s="7"/>
      <c r="D140" s="7" t="str">
        <f>IF(C140="","",IFERROR(INDEX(MOTORISTAS!$B:$B,MATCH(C140,MOTORISTAS!$A:$A,0)),IFERROR(INDEX(VEICULOS!$C:$C,MATCH(C140,VEICULOS!$A:$A,0)),"Não cadastrado")))</f>
        <v/>
      </c>
      <c r="E140" s="7"/>
      <c r="F140" s="7"/>
      <c r="G140" s="7"/>
      <c r="H140" s="7"/>
      <c r="I140" s="12"/>
      <c r="J140" s="13"/>
      <c r="K140" s="7"/>
      <c r="L140" s="7"/>
      <c r="M140" s="7"/>
      <c r="N140" s="10"/>
      <c r="O140" s="7"/>
      <c r="P140" s="7" t="str">
        <f t="shared" si="10"/>
        <v/>
      </c>
      <c r="Q140" s="13" t="str">
        <f t="shared" si="11"/>
        <v/>
      </c>
      <c r="R140" s="7" t="str">
        <f t="shared" ca="1" si="12"/>
        <v/>
      </c>
      <c r="S140" s="7" t="str">
        <f t="shared" si="13"/>
        <v/>
      </c>
      <c r="T140" s="7" t="str">
        <f t="shared" si="14"/>
        <v/>
      </c>
      <c r="U140" s="7"/>
      <c r="V140" s="12"/>
      <c r="W140" s="7"/>
    </row>
    <row r="141" spans="1:23" x14ac:dyDescent="0.25">
      <c r="A141" s="7"/>
      <c r="B141" s="7"/>
      <c r="C141" s="7"/>
      <c r="D141" s="7" t="str">
        <f>IF(C141="","",IFERROR(INDEX(MOTORISTAS!$B:$B,MATCH(C141,MOTORISTAS!$A:$A,0)),IFERROR(INDEX(VEICULOS!$C:$C,MATCH(C141,VEICULOS!$A:$A,0)),"Não cadastrado")))</f>
        <v/>
      </c>
      <c r="E141" s="7"/>
      <c r="F141" s="7"/>
      <c r="G141" s="7"/>
      <c r="H141" s="7"/>
      <c r="I141" s="12"/>
      <c r="J141" s="13"/>
      <c r="K141" s="7"/>
      <c r="L141" s="7"/>
      <c r="M141" s="7"/>
      <c r="N141" s="10"/>
      <c r="O141" s="7"/>
      <c r="P141" s="7" t="str">
        <f t="shared" si="10"/>
        <v/>
      </c>
      <c r="Q141" s="13" t="str">
        <f t="shared" si="11"/>
        <v/>
      </c>
      <c r="R141" s="7" t="str">
        <f t="shared" ca="1" si="12"/>
        <v/>
      </c>
      <c r="S141" s="7" t="str">
        <f t="shared" si="13"/>
        <v/>
      </c>
      <c r="T141" s="7" t="str">
        <f t="shared" si="14"/>
        <v/>
      </c>
      <c r="U141" s="7"/>
      <c r="V141" s="12"/>
      <c r="W141" s="7"/>
    </row>
    <row r="142" spans="1:23" x14ac:dyDescent="0.25">
      <c r="A142" s="7"/>
      <c r="B142" s="7"/>
      <c r="C142" s="7"/>
      <c r="D142" s="7" t="str">
        <f>IF(C142="","",IFERROR(INDEX(MOTORISTAS!$B:$B,MATCH(C142,MOTORISTAS!$A:$A,0)),IFERROR(INDEX(VEICULOS!$C:$C,MATCH(C142,VEICULOS!$A:$A,0)),"Não cadastrado")))</f>
        <v/>
      </c>
      <c r="E142" s="7"/>
      <c r="F142" s="7"/>
      <c r="G142" s="7"/>
      <c r="H142" s="7"/>
      <c r="I142" s="12"/>
      <c r="J142" s="13"/>
      <c r="K142" s="7"/>
      <c r="L142" s="7"/>
      <c r="M142" s="7"/>
      <c r="N142" s="10"/>
      <c r="O142" s="7"/>
      <c r="P142" s="7" t="str">
        <f t="shared" si="10"/>
        <v/>
      </c>
      <c r="Q142" s="13" t="str">
        <f t="shared" si="11"/>
        <v/>
      </c>
      <c r="R142" s="7" t="str">
        <f t="shared" ca="1" si="12"/>
        <v/>
      </c>
      <c r="S142" s="7" t="str">
        <f t="shared" si="13"/>
        <v/>
      </c>
      <c r="T142" s="7" t="str">
        <f t="shared" si="14"/>
        <v/>
      </c>
      <c r="U142" s="7"/>
      <c r="V142" s="12"/>
      <c r="W142" s="7"/>
    </row>
    <row r="143" spans="1:23" x14ac:dyDescent="0.25">
      <c r="A143" s="7"/>
      <c r="B143" s="7"/>
      <c r="C143" s="7"/>
      <c r="D143" s="7" t="str">
        <f>IF(C143="","",IFERROR(INDEX(MOTORISTAS!$B:$B,MATCH(C143,MOTORISTAS!$A:$A,0)),IFERROR(INDEX(VEICULOS!$C:$C,MATCH(C143,VEICULOS!$A:$A,0)),"Não cadastrado")))</f>
        <v/>
      </c>
      <c r="E143" s="7"/>
      <c r="F143" s="7"/>
      <c r="G143" s="7"/>
      <c r="H143" s="7"/>
      <c r="I143" s="12"/>
      <c r="J143" s="13"/>
      <c r="K143" s="7"/>
      <c r="L143" s="7"/>
      <c r="M143" s="7"/>
      <c r="N143" s="10"/>
      <c r="O143" s="7"/>
      <c r="P143" s="7" t="str">
        <f t="shared" si="10"/>
        <v/>
      </c>
      <c r="Q143" s="13" t="str">
        <f t="shared" si="11"/>
        <v/>
      </c>
      <c r="R143" s="7" t="str">
        <f t="shared" ca="1" si="12"/>
        <v/>
      </c>
      <c r="S143" s="7" t="str">
        <f t="shared" si="13"/>
        <v/>
      </c>
      <c r="T143" s="7" t="str">
        <f t="shared" si="14"/>
        <v/>
      </c>
      <c r="U143" s="7"/>
      <c r="V143" s="12"/>
      <c r="W143" s="7"/>
    </row>
    <row r="144" spans="1:23" x14ac:dyDescent="0.25">
      <c r="A144" s="7"/>
      <c r="B144" s="7"/>
      <c r="C144" s="7"/>
      <c r="D144" s="7" t="str">
        <f>IF(C144="","",IFERROR(INDEX(MOTORISTAS!$B:$B,MATCH(C144,MOTORISTAS!$A:$A,0)),IFERROR(INDEX(VEICULOS!$C:$C,MATCH(C144,VEICULOS!$A:$A,0)),"Não cadastrado")))</f>
        <v/>
      </c>
      <c r="E144" s="7"/>
      <c r="F144" s="7"/>
      <c r="G144" s="7"/>
      <c r="H144" s="7"/>
      <c r="I144" s="12"/>
      <c r="J144" s="13"/>
      <c r="K144" s="7"/>
      <c r="L144" s="7"/>
      <c r="M144" s="7"/>
      <c r="N144" s="10"/>
      <c r="O144" s="7"/>
      <c r="P144" s="7" t="str">
        <f t="shared" si="10"/>
        <v/>
      </c>
      <c r="Q144" s="13" t="str">
        <f t="shared" si="11"/>
        <v/>
      </c>
      <c r="R144" s="7" t="str">
        <f t="shared" ca="1" si="12"/>
        <v/>
      </c>
      <c r="S144" s="7" t="str">
        <f t="shared" si="13"/>
        <v/>
      </c>
      <c r="T144" s="7" t="str">
        <f t="shared" si="14"/>
        <v/>
      </c>
      <c r="U144" s="7"/>
      <c r="V144" s="12"/>
      <c r="W144" s="7"/>
    </row>
    <row r="145" spans="1:23" x14ac:dyDescent="0.25">
      <c r="A145" s="7"/>
      <c r="B145" s="7"/>
      <c r="C145" s="7"/>
      <c r="D145" s="7" t="str">
        <f>IF(C145="","",IFERROR(INDEX(MOTORISTAS!$B:$B,MATCH(C145,MOTORISTAS!$A:$A,0)),IFERROR(INDEX(VEICULOS!$C:$C,MATCH(C145,VEICULOS!$A:$A,0)),"Não cadastrado")))</f>
        <v/>
      </c>
      <c r="E145" s="7"/>
      <c r="F145" s="7"/>
      <c r="G145" s="7"/>
      <c r="H145" s="7"/>
      <c r="I145" s="12"/>
      <c r="J145" s="13"/>
      <c r="K145" s="7"/>
      <c r="L145" s="7"/>
      <c r="M145" s="7"/>
      <c r="N145" s="10"/>
      <c r="O145" s="7"/>
      <c r="P145" s="7" t="str">
        <f t="shared" si="10"/>
        <v/>
      </c>
      <c r="Q145" s="13" t="str">
        <f t="shared" si="11"/>
        <v/>
      </c>
      <c r="R145" s="7" t="str">
        <f t="shared" ca="1" si="12"/>
        <v/>
      </c>
      <c r="S145" s="7" t="str">
        <f t="shared" si="13"/>
        <v/>
      </c>
      <c r="T145" s="7" t="str">
        <f t="shared" si="14"/>
        <v/>
      </c>
      <c r="U145" s="7"/>
      <c r="V145" s="12"/>
      <c r="W145" s="7"/>
    </row>
    <row r="146" spans="1:23" x14ac:dyDescent="0.25">
      <c r="A146" s="7"/>
      <c r="B146" s="7"/>
      <c r="C146" s="7"/>
      <c r="D146" s="7" t="str">
        <f>IF(C146="","",IFERROR(INDEX(MOTORISTAS!$B:$B,MATCH(C146,MOTORISTAS!$A:$A,0)),IFERROR(INDEX(VEICULOS!$C:$C,MATCH(C146,VEICULOS!$A:$A,0)),"Não cadastrado")))</f>
        <v/>
      </c>
      <c r="E146" s="7"/>
      <c r="F146" s="7"/>
      <c r="G146" s="7"/>
      <c r="H146" s="7"/>
      <c r="I146" s="12"/>
      <c r="J146" s="13"/>
      <c r="K146" s="7"/>
      <c r="L146" s="7"/>
      <c r="M146" s="7"/>
      <c r="N146" s="10"/>
      <c r="O146" s="7"/>
      <c r="P146" s="7" t="str">
        <f t="shared" si="10"/>
        <v/>
      </c>
      <c r="Q146" s="13" t="str">
        <f t="shared" si="11"/>
        <v/>
      </c>
      <c r="R146" s="7" t="str">
        <f t="shared" ca="1" si="12"/>
        <v/>
      </c>
      <c r="S146" s="7" t="str">
        <f t="shared" si="13"/>
        <v/>
      </c>
      <c r="T146" s="7" t="str">
        <f t="shared" si="14"/>
        <v/>
      </c>
      <c r="U146" s="7"/>
      <c r="V146" s="12"/>
      <c r="W146" s="7"/>
    </row>
    <row r="147" spans="1:23" x14ac:dyDescent="0.25">
      <c r="A147" s="7"/>
      <c r="B147" s="7"/>
      <c r="C147" s="7"/>
      <c r="D147" s="7" t="str">
        <f>IF(C147="","",IFERROR(INDEX(MOTORISTAS!$B:$B,MATCH(C147,MOTORISTAS!$A:$A,0)),IFERROR(INDEX(VEICULOS!$C:$C,MATCH(C147,VEICULOS!$A:$A,0)),"Não cadastrado")))</f>
        <v/>
      </c>
      <c r="E147" s="7"/>
      <c r="F147" s="7"/>
      <c r="G147" s="7"/>
      <c r="H147" s="7"/>
      <c r="I147" s="12"/>
      <c r="J147" s="13"/>
      <c r="K147" s="7"/>
      <c r="L147" s="7"/>
      <c r="M147" s="7"/>
      <c r="N147" s="10"/>
      <c r="O147" s="7"/>
      <c r="P147" s="7" t="str">
        <f t="shared" si="10"/>
        <v/>
      </c>
      <c r="Q147" s="13" t="str">
        <f t="shared" si="11"/>
        <v/>
      </c>
      <c r="R147" s="7" t="str">
        <f t="shared" ca="1" si="12"/>
        <v/>
      </c>
      <c r="S147" s="7" t="str">
        <f t="shared" si="13"/>
        <v/>
      </c>
      <c r="T147" s="7" t="str">
        <f t="shared" si="14"/>
        <v/>
      </c>
      <c r="U147" s="7"/>
      <c r="V147" s="12"/>
      <c r="W147" s="7"/>
    </row>
    <row r="148" spans="1:23" x14ac:dyDescent="0.25">
      <c r="A148" s="7"/>
      <c r="B148" s="7"/>
      <c r="C148" s="7"/>
      <c r="D148" s="7" t="str">
        <f>IF(C148="","",IFERROR(INDEX(MOTORISTAS!$B:$B,MATCH(C148,MOTORISTAS!$A:$A,0)),IFERROR(INDEX(VEICULOS!$C:$C,MATCH(C148,VEICULOS!$A:$A,0)),"Não cadastrado")))</f>
        <v/>
      </c>
      <c r="E148" s="7"/>
      <c r="F148" s="7"/>
      <c r="G148" s="7"/>
      <c r="H148" s="7"/>
      <c r="I148" s="12"/>
      <c r="J148" s="13"/>
      <c r="K148" s="7"/>
      <c r="L148" s="7"/>
      <c r="M148" s="7"/>
      <c r="N148" s="10"/>
      <c r="O148" s="7"/>
      <c r="P148" s="7" t="str">
        <f t="shared" si="10"/>
        <v/>
      </c>
      <c r="Q148" s="13" t="str">
        <f t="shared" si="11"/>
        <v/>
      </c>
      <c r="R148" s="7" t="str">
        <f t="shared" ca="1" si="12"/>
        <v/>
      </c>
      <c r="S148" s="7" t="str">
        <f t="shared" si="13"/>
        <v/>
      </c>
      <c r="T148" s="7" t="str">
        <f t="shared" si="14"/>
        <v/>
      </c>
      <c r="U148" s="7"/>
      <c r="V148" s="12"/>
      <c r="W148" s="7"/>
    </row>
    <row r="149" spans="1:23" x14ac:dyDescent="0.25">
      <c r="A149" s="7"/>
      <c r="B149" s="7"/>
      <c r="C149" s="7"/>
      <c r="D149" s="7" t="str">
        <f>IF(C149="","",IFERROR(INDEX(MOTORISTAS!$B:$B,MATCH(C149,MOTORISTAS!$A:$A,0)),IFERROR(INDEX(VEICULOS!$C:$C,MATCH(C149,VEICULOS!$A:$A,0)),"Não cadastrado")))</f>
        <v/>
      </c>
      <c r="E149" s="7"/>
      <c r="F149" s="7"/>
      <c r="G149" s="7"/>
      <c r="H149" s="7"/>
      <c r="I149" s="12"/>
      <c r="J149" s="13"/>
      <c r="K149" s="7"/>
      <c r="L149" s="7"/>
      <c r="M149" s="7"/>
      <c r="N149" s="10"/>
      <c r="O149" s="7"/>
      <c r="P149" s="7" t="str">
        <f t="shared" si="10"/>
        <v/>
      </c>
      <c r="Q149" s="13" t="str">
        <f t="shared" si="11"/>
        <v/>
      </c>
      <c r="R149" s="7" t="str">
        <f t="shared" ca="1" si="12"/>
        <v/>
      </c>
      <c r="S149" s="7" t="str">
        <f t="shared" si="13"/>
        <v/>
      </c>
      <c r="T149" s="7" t="str">
        <f t="shared" si="14"/>
        <v/>
      </c>
      <c r="U149" s="7"/>
      <c r="V149" s="12"/>
      <c r="W149" s="7"/>
    </row>
    <row r="150" spans="1:23" x14ac:dyDescent="0.25">
      <c r="A150" s="7"/>
      <c r="B150" s="7"/>
      <c r="C150" s="7"/>
      <c r="D150" s="7" t="str">
        <f>IF(C150="","",IFERROR(INDEX(MOTORISTAS!$B:$B,MATCH(C150,MOTORISTAS!$A:$A,0)),IFERROR(INDEX(VEICULOS!$C:$C,MATCH(C150,VEICULOS!$A:$A,0)),"Não cadastrado")))</f>
        <v/>
      </c>
      <c r="E150" s="7"/>
      <c r="F150" s="7"/>
      <c r="G150" s="7"/>
      <c r="H150" s="7"/>
      <c r="I150" s="12"/>
      <c r="J150" s="13"/>
      <c r="K150" s="7"/>
      <c r="L150" s="7"/>
      <c r="M150" s="7"/>
      <c r="N150" s="10"/>
      <c r="O150" s="7"/>
      <c r="P150" s="7" t="str">
        <f t="shared" si="10"/>
        <v/>
      </c>
      <c r="Q150" s="13" t="str">
        <f t="shared" si="11"/>
        <v/>
      </c>
      <c r="R150" s="7" t="str">
        <f t="shared" ca="1" si="12"/>
        <v/>
      </c>
      <c r="S150" s="7" t="str">
        <f t="shared" si="13"/>
        <v/>
      </c>
      <c r="T150" s="7" t="str">
        <f t="shared" si="14"/>
        <v/>
      </c>
      <c r="U150" s="7"/>
      <c r="V150" s="12"/>
      <c r="W150" s="7"/>
    </row>
    <row r="151" spans="1:23" x14ac:dyDescent="0.25">
      <c r="A151" s="7"/>
      <c r="B151" s="7"/>
      <c r="C151" s="7"/>
      <c r="D151" s="7" t="str">
        <f>IF(C151="","",IFERROR(INDEX(MOTORISTAS!$B:$B,MATCH(C151,MOTORISTAS!$A:$A,0)),IFERROR(INDEX(VEICULOS!$C:$C,MATCH(C151,VEICULOS!$A:$A,0)),"Não cadastrado")))</f>
        <v/>
      </c>
      <c r="E151" s="7"/>
      <c r="F151" s="7"/>
      <c r="G151" s="7"/>
      <c r="H151" s="7"/>
      <c r="I151" s="12"/>
      <c r="J151" s="13"/>
      <c r="K151" s="7"/>
      <c r="L151" s="7"/>
      <c r="M151" s="7"/>
      <c r="N151" s="10"/>
      <c r="O151" s="7"/>
      <c r="P151" s="7" t="str">
        <f t="shared" si="10"/>
        <v/>
      </c>
      <c r="Q151" s="13" t="str">
        <f t="shared" si="11"/>
        <v/>
      </c>
      <c r="R151" s="7" t="str">
        <f t="shared" ca="1" si="12"/>
        <v/>
      </c>
      <c r="S151" s="7" t="str">
        <f t="shared" si="13"/>
        <v/>
      </c>
      <c r="T151" s="7" t="str">
        <f t="shared" si="14"/>
        <v/>
      </c>
      <c r="U151" s="7"/>
      <c r="V151" s="12"/>
      <c r="W151" s="7"/>
    </row>
    <row r="152" spans="1:23" x14ac:dyDescent="0.25">
      <c r="A152" s="7"/>
      <c r="B152" s="7"/>
      <c r="C152" s="7"/>
      <c r="D152" s="7" t="str">
        <f>IF(C152="","",IFERROR(INDEX(MOTORISTAS!$B:$B,MATCH(C152,MOTORISTAS!$A:$A,0)),IFERROR(INDEX(VEICULOS!$C:$C,MATCH(C152,VEICULOS!$A:$A,0)),"Não cadastrado")))</f>
        <v/>
      </c>
      <c r="E152" s="7"/>
      <c r="F152" s="7"/>
      <c r="G152" s="7"/>
      <c r="H152" s="7"/>
      <c r="I152" s="12"/>
      <c r="J152" s="13"/>
      <c r="K152" s="7"/>
      <c r="L152" s="7"/>
      <c r="M152" s="7"/>
      <c r="N152" s="10"/>
      <c r="O152" s="7"/>
      <c r="P152" s="7" t="str">
        <f t="shared" si="10"/>
        <v/>
      </c>
      <c r="Q152" s="13" t="str">
        <f t="shared" si="11"/>
        <v/>
      </c>
      <c r="R152" s="7" t="str">
        <f t="shared" ca="1" si="12"/>
        <v/>
      </c>
      <c r="S152" s="7" t="str">
        <f t="shared" si="13"/>
        <v/>
      </c>
      <c r="T152" s="7" t="str">
        <f t="shared" si="14"/>
        <v/>
      </c>
      <c r="U152" s="7"/>
      <c r="V152" s="12"/>
      <c r="W152" s="7"/>
    </row>
    <row r="153" spans="1:23" x14ac:dyDescent="0.25">
      <c r="A153" s="7"/>
      <c r="B153" s="7"/>
      <c r="C153" s="7"/>
      <c r="D153" s="7" t="str">
        <f>IF(C153="","",IFERROR(INDEX(MOTORISTAS!$B:$B,MATCH(C153,MOTORISTAS!$A:$A,0)),IFERROR(INDEX(VEICULOS!$C:$C,MATCH(C153,VEICULOS!$A:$A,0)),"Não cadastrado")))</f>
        <v/>
      </c>
      <c r="E153" s="7"/>
      <c r="F153" s="7"/>
      <c r="G153" s="7"/>
      <c r="H153" s="7"/>
      <c r="I153" s="12"/>
      <c r="J153" s="13"/>
      <c r="K153" s="7"/>
      <c r="L153" s="7"/>
      <c r="M153" s="7"/>
      <c r="N153" s="10"/>
      <c r="O153" s="7"/>
      <c r="P153" s="7" t="str">
        <f t="shared" si="10"/>
        <v/>
      </c>
      <c r="Q153" s="13" t="str">
        <f t="shared" si="11"/>
        <v/>
      </c>
      <c r="R153" s="7" t="str">
        <f t="shared" ca="1" si="12"/>
        <v/>
      </c>
      <c r="S153" s="7" t="str">
        <f t="shared" si="13"/>
        <v/>
      </c>
      <c r="T153" s="7" t="str">
        <f t="shared" si="14"/>
        <v/>
      </c>
      <c r="U153" s="7"/>
      <c r="V153" s="12"/>
      <c r="W153" s="7"/>
    </row>
    <row r="154" spans="1:23" x14ac:dyDescent="0.25">
      <c r="A154" s="7"/>
      <c r="B154" s="7"/>
      <c r="C154" s="7"/>
      <c r="D154" s="7" t="str">
        <f>IF(C154="","",IFERROR(INDEX(MOTORISTAS!$B:$B,MATCH(C154,MOTORISTAS!$A:$A,0)),IFERROR(INDEX(VEICULOS!$C:$C,MATCH(C154,VEICULOS!$A:$A,0)),"Não cadastrado")))</f>
        <v/>
      </c>
      <c r="E154" s="7"/>
      <c r="F154" s="7"/>
      <c r="G154" s="7"/>
      <c r="H154" s="7"/>
      <c r="I154" s="12"/>
      <c r="J154" s="13"/>
      <c r="K154" s="7"/>
      <c r="L154" s="7"/>
      <c r="M154" s="7"/>
      <c r="N154" s="10"/>
      <c r="O154" s="7"/>
      <c r="P154" s="7" t="str">
        <f t="shared" si="10"/>
        <v/>
      </c>
      <c r="Q154" s="13" t="str">
        <f t="shared" si="11"/>
        <v/>
      </c>
      <c r="R154" s="7" t="str">
        <f t="shared" ca="1" si="12"/>
        <v/>
      </c>
      <c r="S154" s="7" t="str">
        <f t="shared" si="13"/>
        <v/>
      </c>
      <c r="T154" s="7" t="str">
        <f t="shared" si="14"/>
        <v/>
      </c>
      <c r="U154" s="7"/>
      <c r="V154" s="12"/>
      <c r="W154" s="7"/>
    </row>
    <row r="155" spans="1:23" x14ac:dyDescent="0.25">
      <c r="A155" s="7"/>
      <c r="B155" s="7"/>
      <c r="C155" s="7"/>
      <c r="D155" s="7" t="str">
        <f>IF(C155="","",IFERROR(INDEX(MOTORISTAS!$B:$B,MATCH(C155,MOTORISTAS!$A:$A,0)),IFERROR(INDEX(VEICULOS!$C:$C,MATCH(C155,VEICULOS!$A:$A,0)),"Não cadastrado")))</f>
        <v/>
      </c>
      <c r="E155" s="7"/>
      <c r="F155" s="7"/>
      <c r="G155" s="7"/>
      <c r="H155" s="7"/>
      <c r="I155" s="12"/>
      <c r="J155" s="13"/>
      <c r="K155" s="7"/>
      <c r="L155" s="7"/>
      <c r="M155" s="7"/>
      <c r="N155" s="10"/>
      <c r="O155" s="7"/>
      <c r="P155" s="7" t="str">
        <f t="shared" si="10"/>
        <v/>
      </c>
      <c r="Q155" s="13" t="str">
        <f t="shared" si="11"/>
        <v/>
      </c>
      <c r="R155" s="7" t="str">
        <f t="shared" ca="1" si="12"/>
        <v/>
      </c>
      <c r="S155" s="7" t="str">
        <f t="shared" si="13"/>
        <v/>
      </c>
      <c r="T155" s="7" t="str">
        <f t="shared" si="14"/>
        <v/>
      </c>
      <c r="U155" s="7"/>
      <c r="V155" s="12"/>
      <c r="W155" s="7"/>
    </row>
    <row r="156" spans="1:23" x14ac:dyDescent="0.25">
      <c r="A156" s="7"/>
      <c r="B156" s="7"/>
      <c r="C156" s="7"/>
      <c r="D156" s="7" t="str">
        <f>IF(C156="","",IFERROR(INDEX(MOTORISTAS!$B:$B,MATCH(C156,MOTORISTAS!$A:$A,0)),IFERROR(INDEX(VEICULOS!$C:$C,MATCH(C156,VEICULOS!$A:$A,0)),"Não cadastrado")))</f>
        <v/>
      </c>
      <c r="E156" s="7"/>
      <c r="F156" s="7"/>
      <c r="G156" s="7"/>
      <c r="H156" s="7"/>
      <c r="I156" s="12"/>
      <c r="J156" s="13"/>
      <c r="K156" s="7"/>
      <c r="L156" s="7"/>
      <c r="M156" s="7"/>
      <c r="N156" s="10"/>
      <c r="O156" s="7"/>
      <c r="P156" s="7" t="str">
        <f t="shared" si="10"/>
        <v/>
      </c>
      <c r="Q156" s="13" t="str">
        <f t="shared" si="11"/>
        <v/>
      </c>
      <c r="R156" s="7" t="str">
        <f t="shared" ca="1" si="12"/>
        <v/>
      </c>
      <c r="S156" s="7" t="str">
        <f t="shared" si="13"/>
        <v/>
      </c>
      <c r="T156" s="7" t="str">
        <f t="shared" si="14"/>
        <v/>
      </c>
      <c r="U156" s="7"/>
      <c r="V156" s="12"/>
      <c r="W156" s="7"/>
    </row>
    <row r="157" spans="1:23" x14ac:dyDescent="0.25">
      <c r="A157" s="7"/>
      <c r="B157" s="7"/>
      <c r="C157" s="7"/>
      <c r="D157" s="7" t="str">
        <f>IF(C157="","",IFERROR(INDEX(MOTORISTAS!$B:$B,MATCH(C157,MOTORISTAS!$A:$A,0)),IFERROR(INDEX(VEICULOS!$C:$C,MATCH(C157,VEICULOS!$A:$A,0)),"Não cadastrado")))</f>
        <v/>
      </c>
      <c r="E157" s="7"/>
      <c r="F157" s="7"/>
      <c r="G157" s="7"/>
      <c r="H157" s="7"/>
      <c r="I157" s="12"/>
      <c r="J157" s="13"/>
      <c r="K157" s="7"/>
      <c r="L157" s="7"/>
      <c r="M157" s="7"/>
      <c r="N157" s="10"/>
      <c r="O157" s="7"/>
      <c r="P157" s="7" t="str">
        <f t="shared" si="10"/>
        <v/>
      </c>
      <c r="Q157" s="13" t="str">
        <f t="shared" si="11"/>
        <v/>
      </c>
      <c r="R157" s="7" t="str">
        <f t="shared" ca="1" si="12"/>
        <v/>
      </c>
      <c r="S157" s="7" t="str">
        <f t="shared" si="13"/>
        <v/>
      </c>
      <c r="T157" s="7" t="str">
        <f t="shared" si="14"/>
        <v/>
      </c>
      <c r="U157" s="7"/>
      <c r="V157" s="12"/>
      <c r="W157" s="7"/>
    </row>
    <row r="158" spans="1:23" x14ac:dyDescent="0.25">
      <c r="A158" s="7"/>
      <c r="B158" s="7"/>
      <c r="C158" s="7"/>
      <c r="D158" s="7" t="str">
        <f>IF(C158="","",IFERROR(INDEX(MOTORISTAS!$B:$B,MATCH(C158,MOTORISTAS!$A:$A,0)),IFERROR(INDEX(VEICULOS!$C:$C,MATCH(C158,VEICULOS!$A:$A,0)),"Não cadastrado")))</f>
        <v/>
      </c>
      <c r="E158" s="7"/>
      <c r="F158" s="7"/>
      <c r="G158" s="7"/>
      <c r="H158" s="7"/>
      <c r="I158" s="12"/>
      <c r="J158" s="13"/>
      <c r="K158" s="7"/>
      <c r="L158" s="7"/>
      <c r="M158" s="7"/>
      <c r="N158" s="10"/>
      <c r="O158" s="7"/>
      <c r="P158" s="7" t="str">
        <f t="shared" si="10"/>
        <v/>
      </c>
      <c r="Q158" s="13" t="str">
        <f t="shared" si="11"/>
        <v/>
      </c>
      <c r="R158" s="7" t="str">
        <f t="shared" ca="1" si="12"/>
        <v/>
      </c>
      <c r="S158" s="7" t="str">
        <f t="shared" si="13"/>
        <v/>
      </c>
      <c r="T158" s="7" t="str">
        <f t="shared" si="14"/>
        <v/>
      </c>
      <c r="U158" s="7"/>
      <c r="V158" s="12"/>
      <c r="W158" s="7"/>
    </row>
    <row r="159" spans="1:23" x14ac:dyDescent="0.25">
      <c r="A159" s="7"/>
      <c r="B159" s="7"/>
      <c r="C159" s="7"/>
      <c r="D159" s="7" t="str">
        <f>IF(C159="","",IFERROR(INDEX(MOTORISTAS!$B:$B,MATCH(C159,MOTORISTAS!$A:$A,0)),IFERROR(INDEX(VEICULOS!$C:$C,MATCH(C159,VEICULOS!$A:$A,0)),"Não cadastrado")))</f>
        <v/>
      </c>
      <c r="E159" s="7"/>
      <c r="F159" s="7"/>
      <c r="G159" s="7"/>
      <c r="H159" s="7"/>
      <c r="I159" s="12"/>
      <c r="J159" s="13"/>
      <c r="K159" s="7"/>
      <c r="L159" s="7"/>
      <c r="M159" s="7"/>
      <c r="N159" s="10"/>
      <c r="O159" s="7"/>
      <c r="P159" s="7" t="str">
        <f t="shared" si="10"/>
        <v/>
      </c>
      <c r="Q159" s="13" t="str">
        <f t="shared" si="11"/>
        <v/>
      </c>
      <c r="R159" s="7" t="str">
        <f t="shared" ca="1" si="12"/>
        <v/>
      </c>
      <c r="S159" s="7" t="str">
        <f t="shared" si="13"/>
        <v/>
      </c>
      <c r="T159" s="7" t="str">
        <f t="shared" si="14"/>
        <v/>
      </c>
      <c r="U159" s="7"/>
      <c r="V159" s="12"/>
      <c r="W159" s="7"/>
    </row>
    <row r="160" spans="1:23" x14ac:dyDescent="0.25">
      <c r="A160" s="7"/>
      <c r="B160" s="7"/>
      <c r="C160" s="7"/>
      <c r="D160" s="7" t="str">
        <f>IF(C160="","",IFERROR(INDEX(MOTORISTAS!$B:$B,MATCH(C160,MOTORISTAS!$A:$A,0)),IFERROR(INDEX(VEICULOS!$C:$C,MATCH(C160,VEICULOS!$A:$A,0)),"Não cadastrado")))</f>
        <v/>
      </c>
      <c r="E160" s="7"/>
      <c r="F160" s="7"/>
      <c r="G160" s="7"/>
      <c r="H160" s="7"/>
      <c r="I160" s="12"/>
      <c r="J160" s="13"/>
      <c r="K160" s="7"/>
      <c r="L160" s="7"/>
      <c r="M160" s="7"/>
      <c r="N160" s="10"/>
      <c r="O160" s="7"/>
      <c r="P160" s="7" t="str">
        <f t="shared" si="10"/>
        <v/>
      </c>
      <c r="Q160" s="13" t="str">
        <f t="shared" si="11"/>
        <v/>
      </c>
      <c r="R160" s="7" t="str">
        <f t="shared" ca="1" si="12"/>
        <v/>
      </c>
      <c r="S160" s="7" t="str">
        <f t="shared" si="13"/>
        <v/>
      </c>
      <c r="T160" s="7" t="str">
        <f t="shared" si="14"/>
        <v/>
      </c>
      <c r="U160" s="7"/>
      <c r="V160" s="12"/>
      <c r="W160" s="7"/>
    </row>
    <row r="161" spans="1:23" x14ac:dyDescent="0.25">
      <c r="A161" s="7"/>
      <c r="B161" s="7"/>
      <c r="C161" s="7"/>
      <c r="D161" s="7" t="str">
        <f>IF(C161="","",IFERROR(INDEX(MOTORISTAS!$B:$B,MATCH(C161,MOTORISTAS!$A:$A,0)),IFERROR(INDEX(VEICULOS!$C:$C,MATCH(C161,VEICULOS!$A:$A,0)),"Não cadastrado")))</f>
        <v/>
      </c>
      <c r="E161" s="7"/>
      <c r="F161" s="7"/>
      <c r="G161" s="7"/>
      <c r="H161" s="7"/>
      <c r="I161" s="12"/>
      <c r="J161" s="13"/>
      <c r="K161" s="7"/>
      <c r="L161" s="7"/>
      <c r="M161" s="7"/>
      <c r="N161" s="10"/>
      <c r="O161" s="7"/>
      <c r="P161" s="7" t="str">
        <f t="shared" si="10"/>
        <v/>
      </c>
      <c r="Q161" s="13" t="str">
        <f t="shared" si="11"/>
        <v/>
      </c>
      <c r="R161" s="7" t="str">
        <f t="shared" ca="1" si="12"/>
        <v/>
      </c>
      <c r="S161" s="7" t="str">
        <f t="shared" si="13"/>
        <v/>
      </c>
      <c r="T161" s="7" t="str">
        <f t="shared" si="14"/>
        <v/>
      </c>
      <c r="U161" s="7"/>
      <c r="V161" s="12"/>
      <c r="W161" s="7"/>
    </row>
    <row r="162" spans="1:23" x14ac:dyDescent="0.25">
      <c r="A162" s="7"/>
      <c r="B162" s="7"/>
      <c r="C162" s="7"/>
      <c r="D162" s="7" t="str">
        <f>IF(C162="","",IFERROR(INDEX(MOTORISTAS!$B:$B,MATCH(C162,MOTORISTAS!$A:$A,0)),IFERROR(INDEX(VEICULOS!$C:$C,MATCH(C162,VEICULOS!$A:$A,0)),"Não cadastrado")))</f>
        <v/>
      </c>
      <c r="E162" s="7"/>
      <c r="F162" s="7"/>
      <c r="G162" s="7"/>
      <c r="H162" s="7"/>
      <c r="I162" s="12"/>
      <c r="J162" s="13"/>
      <c r="K162" s="7"/>
      <c r="L162" s="7"/>
      <c r="M162" s="7"/>
      <c r="N162" s="10"/>
      <c r="O162" s="7"/>
      <c r="P162" s="7" t="str">
        <f t="shared" si="10"/>
        <v/>
      </c>
      <c r="Q162" s="13" t="str">
        <f t="shared" si="11"/>
        <v/>
      </c>
      <c r="R162" s="7" t="str">
        <f t="shared" ca="1" si="12"/>
        <v/>
      </c>
      <c r="S162" s="7" t="str">
        <f t="shared" si="13"/>
        <v/>
      </c>
      <c r="T162" s="7" t="str">
        <f t="shared" si="14"/>
        <v/>
      </c>
      <c r="U162" s="7"/>
      <c r="V162" s="12"/>
      <c r="W162" s="7"/>
    </row>
    <row r="163" spans="1:23" x14ac:dyDescent="0.25">
      <c r="A163" s="7"/>
      <c r="B163" s="7"/>
      <c r="C163" s="7"/>
      <c r="D163" s="7" t="str">
        <f>IF(C163="","",IFERROR(INDEX(MOTORISTAS!$B:$B,MATCH(C163,MOTORISTAS!$A:$A,0)),IFERROR(INDEX(VEICULOS!$C:$C,MATCH(C163,VEICULOS!$A:$A,0)),"Não cadastrado")))</f>
        <v/>
      </c>
      <c r="E163" s="7"/>
      <c r="F163" s="7"/>
      <c r="G163" s="7"/>
      <c r="H163" s="7"/>
      <c r="I163" s="12"/>
      <c r="J163" s="13"/>
      <c r="K163" s="7"/>
      <c r="L163" s="7"/>
      <c r="M163" s="7"/>
      <c r="N163" s="10"/>
      <c r="O163" s="7"/>
      <c r="P163" s="7" t="str">
        <f t="shared" si="10"/>
        <v/>
      </c>
      <c r="Q163" s="13" t="str">
        <f t="shared" si="11"/>
        <v/>
      </c>
      <c r="R163" s="7" t="str">
        <f t="shared" ca="1" si="12"/>
        <v/>
      </c>
      <c r="S163" s="7" t="str">
        <f t="shared" si="13"/>
        <v/>
      </c>
      <c r="T163" s="7" t="str">
        <f t="shared" si="14"/>
        <v/>
      </c>
      <c r="U163" s="7"/>
      <c r="V163" s="12"/>
      <c r="W163" s="7"/>
    </row>
    <row r="164" spans="1:23" x14ac:dyDescent="0.25">
      <c r="A164" s="7"/>
      <c r="B164" s="7"/>
      <c r="C164" s="7"/>
      <c r="D164" s="7" t="str">
        <f>IF(C164="","",IFERROR(INDEX(MOTORISTAS!$B:$B,MATCH(C164,MOTORISTAS!$A:$A,0)),IFERROR(INDEX(VEICULOS!$C:$C,MATCH(C164,VEICULOS!$A:$A,0)),"Não cadastrado")))</f>
        <v/>
      </c>
      <c r="E164" s="7"/>
      <c r="F164" s="7"/>
      <c r="G164" s="7"/>
      <c r="H164" s="7"/>
      <c r="I164" s="12"/>
      <c r="J164" s="13"/>
      <c r="K164" s="7"/>
      <c r="L164" s="7"/>
      <c r="M164" s="7"/>
      <c r="N164" s="10"/>
      <c r="O164" s="7"/>
      <c r="P164" s="7" t="str">
        <f t="shared" si="10"/>
        <v/>
      </c>
      <c r="Q164" s="13" t="str">
        <f t="shared" si="11"/>
        <v/>
      </c>
      <c r="R164" s="7" t="str">
        <f t="shared" ca="1" si="12"/>
        <v/>
      </c>
      <c r="S164" s="7" t="str">
        <f t="shared" si="13"/>
        <v/>
      </c>
      <c r="T164" s="7" t="str">
        <f t="shared" si="14"/>
        <v/>
      </c>
      <c r="U164" s="7"/>
      <c r="V164" s="12"/>
      <c r="W164" s="7"/>
    </row>
    <row r="165" spans="1:23" x14ac:dyDescent="0.25">
      <c r="A165" s="7"/>
      <c r="B165" s="7"/>
      <c r="C165" s="7"/>
      <c r="D165" s="7" t="str">
        <f>IF(C165="","",IFERROR(INDEX(MOTORISTAS!$B:$B,MATCH(C165,MOTORISTAS!$A:$A,0)),IFERROR(INDEX(VEICULOS!$C:$C,MATCH(C165,VEICULOS!$A:$A,0)),"Não cadastrado")))</f>
        <v/>
      </c>
      <c r="E165" s="7"/>
      <c r="F165" s="7"/>
      <c r="G165" s="7"/>
      <c r="H165" s="7"/>
      <c r="I165" s="12"/>
      <c r="J165" s="13"/>
      <c r="K165" s="7"/>
      <c r="L165" s="7"/>
      <c r="M165" s="7"/>
      <c r="N165" s="10"/>
      <c r="O165" s="7"/>
      <c r="P165" s="7" t="str">
        <f t="shared" si="10"/>
        <v/>
      </c>
      <c r="Q165" s="13" t="str">
        <f t="shared" si="11"/>
        <v/>
      </c>
      <c r="R165" s="7" t="str">
        <f t="shared" ca="1" si="12"/>
        <v/>
      </c>
      <c r="S165" s="7" t="str">
        <f t="shared" si="13"/>
        <v/>
      </c>
      <c r="T165" s="7" t="str">
        <f t="shared" si="14"/>
        <v/>
      </c>
      <c r="U165" s="7"/>
      <c r="V165" s="12"/>
      <c r="W165" s="7"/>
    </row>
    <row r="166" spans="1:23" x14ac:dyDescent="0.25">
      <c r="A166" s="7"/>
      <c r="B166" s="7"/>
      <c r="C166" s="7"/>
      <c r="D166" s="7" t="str">
        <f>IF(C166="","",IFERROR(INDEX(MOTORISTAS!$B:$B,MATCH(C166,MOTORISTAS!$A:$A,0)),IFERROR(INDEX(VEICULOS!$C:$C,MATCH(C166,VEICULOS!$A:$A,0)),"Não cadastrado")))</f>
        <v/>
      </c>
      <c r="E166" s="7"/>
      <c r="F166" s="7"/>
      <c r="G166" s="7"/>
      <c r="H166" s="7"/>
      <c r="I166" s="12"/>
      <c r="J166" s="13"/>
      <c r="K166" s="7"/>
      <c r="L166" s="7"/>
      <c r="M166" s="7"/>
      <c r="N166" s="10"/>
      <c r="O166" s="7"/>
      <c r="P166" s="7" t="str">
        <f t="shared" si="10"/>
        <v/>
      </c>
      <c r="Q166" s="13" t="str">
        <f t="shared" si="11"/>
        <v/>
      </c>
      <c r="R166" s="7" t="str">
        <f t="shared" ca="1" si="12"/>
        <v/>
      </c>
      <c r="S166" s="7" t="str">
        <f t="shared" si="13"/>
        <v/>
      </c>
      <c r="T166" s="7" t="str">
        <f t="shared" si="14"/>
        <v/>
      </c>
      <c r="U166" s="7"/>
      <c r="V166" s="12"/>
      <c r="W166" s="7"/>
    </row>
    <row r="167" spans="1:23" x14ac:dyDescent="0.25">
      <c r="A167" s="7"/>
      <c r="B167" s="7"/>
      <c r="C167" s="7"/>
      <c r="D167" s="7" t="str">
        <f>IF(C167="","",IFERROR(INDEX(MOTORISTAS!$B:$B,MATCH(C167,MOTORISTAS!$A:$A,0)),IFERROR(INDEX(VEICULOS!$C:$C,MATCH(C167,VEICULOS!$A:$A,0)),"Não cadastrado")))</f>
        <v/>
      </c>
      <c r="E167" s="7"/>
      <c r="F167" s="7"/>
      <c r="G167" s="7"/>
      <c r="H167" s="7"/>
      <c r="I167" s="12"/>
      <c r="J167" s="13"/>
      <c r="K167" s="7"/>
      <c r="L167" s="7"/>
      <c r="M167" s="7"/>
      <c r="N167" s="10"/>
      <c r="O167" s="7"/>
      <c r="P167" s="7" t="str">
        <f t="shared" si="10"/>
        <v/>
      </c>
      <c r="Q167" s="13" t="str">
        <f t="shared" si="11"/>
        <v/>
      </c>
      <c r="R167" s="7" t="str">
        <f t="shared" ca="1" si="12"/>
        <v/>
      </c>
      <c r="S167" s="7" t="str">
        <f t="shared" si="13"/>
        <v/>
      </c>
      <c r="T167" s="7" t="str">
        <f t="shared" si="14"/>
        <v/>
      </c>
      <c r="U167" s="7"/>
      <c r="V167" s="12"/>
      <c r="W167" s="7"/>
    </row>
    <row r="168" spans="1:23" x14ac:dyDescent="0.25">
      <c r="A168" s="7"/>
      <c r="B168" s="7"/>
      <c r="C168" s="7"/>
      <c r="D168" s="7" t="str">
        <f>IF(C168="","",IFERROR(INDEX(MOTORISTAS!$B:$B,MATCH(C168,MOTORISTAS!$A:$A,0)),IFERROR(INDEX(VEICULOS!$C:$C,MATCH(C168,VEICULOS!$A:$A,0)),"Não cadastrado")))</f>
        <v/>
      </c>
      <c r="E168" s="7"/>
      <c r="F168" s="7"/>
      <c r="G168" s="7"/>
      <c r="H168" s="7"/>
      <c r="I168" s="12"/>
      <c r="J168" s="13"/>
      <c r="K168" s="7"/>
      <c r="L168" s="7"/>
      <c r="M168" s="7"/>
      <c r="N168" s="10"/>
      <c r="O168" s="7"/>
      <c r="P168" s="7" t="str">
        <f t="shared" si="10"/>
        <v/>
      </c>
      <c r="Q168" s="13" t="str">
        <f t="shared" si="11"/>
        <v/>
      </c>
      <c r="R168" s="7" t="str">
        <f t="shared" ca="1" si="12"/>
        <v/>
      </c>
      <c r="S168" s="7" t="str">
        <f t="shared" si="13"/>
        <v/>
      </c>
      <c r="T168" s="7" t="str">
        <f t="shared" si="14"/>
        <v/>
      </c>
      <c r="U168" s="7"/>
      <c r="V168" s="12"/>
      <c r="W168" s="7"/>
    </row>
    <row r="169" spans="1:23" x14ac:dyDescent="0.25">
      <c r="A169" s="7"/>
      <c r="B169" s="7"/>
      <c r="C169" s="7"/>
      <c r="D169" s="7" t="str">
        <f>IF(C169="","",IFERROR(INDEX(MOTORISTAS!$B:$B,MATCH(C169,MOTORISTAS!$A:$A,0)),IFERROR(INDEX(VEICULOS!$C:$C,MATCH(C169,VEICULOS!$A:$A,0)),"Não cadastrado")))</f>
        <v/>
      </c>
      <c r="E169" s="7"/>
      <c r="F169" s="7"/>
      <c r="G169" s="7"/>
      <c r="H169" s="7"/>
      <c r="I169" s="12"/>
      <c r="J169" s="13"/>
      <c r="K169" s="7"/>
      <c r="L169" s="7"/>
      <c r="M169" s="7"/>
      <c r="N169" s="10"/>
      <c r="O169" s="7"/>
      <c r="P169" s="7" t="str">
        <f t="shared" si="10"/>
        <v/>
      </c>
      <c r="Q169" s="13" t="str">
        <f t="shared" si="11"/>
        <v/>
      </c>
      <c r="R169" s="7" t="str">
        <f t="shared" ca="1" si="12"/>
        <v/>
      </c>
      <c r="S169" s="7" t="str">
        <f t="shared" si="13"/>
        <v/>
      </c>
      <c r="T169" s="7" t="str">
        <f t="shared" si="14"/>
        <v/>
      </c>
      <c r="U169" s="7"/>
      <c r="V169" s="12"/>
      <c r="W169" s="7"/>
    </row>
    <row r="170" spans="1:23" x14ac:dyDescent="0.25">
      <c r="A170" s="7"/>
      <c r="B170" s="7"/>
      <c r="C170" s="7"/>
      <c r="D170" s="7" t="str">
        <f>IF(C170="","",IFERROR(INDEX(MOTORISTAS!$B:$B,MATCH(C170,MOTORISTAS!$A:$A,0)),IFERROR(INDEX(VEICULOS!$C:$C,MATCH(C170,VEICULOS!$A:$A,0)),"Não cadastrado")))</f>
        <v/>
      </c>
      <c r="E170" s="7"/>
      <c r="F170" s="7"/>
      <c r="G170" s="7"/>
      <c r="H170" s="7"/>
      <c r="I170" s="12"/>
      <c r="J170" s="13"/>
      <c r="K170" s="7"/>
      <c r="L170" s="7"/>
      <c r="M170" s="7"/>
      <c r="N170" s="10"/>
      <c r="O170" s="7"/>
      <c r="P170" s="7" t="str">
        <f t="shared" si="10"/>
        <v/>
      </c>
      <c r="Q170" s="13" t="str">
        <f t="shared" si="11"/>
        <v/>
      </c>
      <c r="R170" s="7" t="str">
        <f t="shared" ca="1" si="12"/>
        <v/>
      </c>
      <c r="S170" s="7" t="str">
        <f t="shared" si="13"/>
        <v/>
      </c>
      <c r="T170" s="7" t="str">
        <f t="shared" si="14"/>
        <v/>
      </c>
      <c r="U170" s="7"/>
      <c r="V170" s="12"/>
      <c r="W170" s="7"/>
    </row>
    <row r="171" spans="1:23" x14ac:dyDescent="0.25">
      <c r="A171" s="7"/>
      <c r="B171" s="7"/>
      <c r="C171" s="7"/>
      <c r="D171" s="7" t="str">
        <f>IF(C171="","",IFERROR(INDEX(MOTORISTAS!$B:$B,MATCH(C171,MOTORISTAS!$A:$A,0)),IFERROR(INDEX(VEICULOS!$C:$C,MATCH(C171,VEICULOS!$A:$A,0)),"Não cadastrado")))</f>
        <v/>
      </c>
      <c r="E171" s="7"/>
      <c r="F171" s="7"/>
      <c r="G171" s="7"/>
      <c r="H171" s="7"/>
      <c r="I171" s="12"/>
      <c r="J171" s="13"/>
      <c r="K171" s="7"/>
      <c r="L171" s="7"/>
      <c r="M171" s="7"/>
      <c r="N171" s="10"/>
      <c r="O171" s="7"/>
      <c r="P171" s="7" t="str">
        <f t="shared" si="10"/>
        <v/>
      </c>
      <c r="Q171" s="13" t="str">
        <f t="shared" si="11"/>
        <v/>
      </c>
      <c r="R171" s="7" t="str">
        <f t="shared" ca="1" si="12"/>
        <v/>
      </c>
      <c r="S171" s="7" t="str">
        <f t="shared" si="13"/>
        <v/>
      </c>
      <c r="T171" s="7" t="str">
        <f t="shared" si="14"/>
        <v/>
      </c>
      <c r="U171" s="7"/>
      <c r="V171" s="12"/>
      <c r="W171" s="7"/>
    </row>
    <row r="172" spans="1:23" x14ac:dyDescent="0.25">
      <c r="A172" s="7"/>
      <c r="B172" s="7"/>
      <c r="C172" s="7"/>
      <c r="D172" s="7" t="str">
        <f>IF(C172="","",IFERROR(INDEX(MOTORISTAS!$B:$B,MATCH(C172,MOTORISTAS!$A:$A,0)),IFERROR(INDEX(VEICULOS!$C:$C,MATCH(C172,VEICULOS!$A:$A,0)),"Não cadastrado")))</f>
        <v/>
      </c>
      <c r="E172" s="7"/>
      <c r="F172" s="7"/>
      <c r="G172" s="7"/>
      <c r="H172" s="7"/>
      <c r="I172" s="12"/>
      <c r="J172" s="13"/>
      <c r="K172" s="7"/>
      <c r="L172" s="7"/>
      <c r="M172" s="7"/>
      <c r="N172" s="10"/>
      <c r="O172" s="7"/>
      <c r="P172" s="7" t="str">
        <f t="shared" si="10"/>
        <v/>
      </c>
      <c r="Q172" s="13" t="str">
        <f t="shared" si="11"/>
        <v/>
      </c>
      <c r="R172" s="7" t="str">
        <f t="shared" ca="1" si="12"/>
        <v/>
      </c>
      <c r="S172" s="7" t="str">
        <f t="shared" si="13"/>
        <v/>
      </c>
      <c r="T172" s="7" t="str">
        <f t="shared" si="14"/>
        <v/>
      </c>
      <c r="U172" s="7"/>
      <c r="V172" s="12"/>
      <c r="W172" s="7"/>
    </row>
    <row r="173" spans="1:23" x14ac:dyDescent="0.25">
      <c r="A173" s="7"/>
      <c r="B173" s="7"/>
      <c r="C173" s="7"/>
      <c r="D173" s="7" t="str">
        <f>IF(C173="","",IFERROR(INDEX(MOTORISTAS!$B:$B,MATCH(C173,MOTORISTAS!$A:$A,0)),IFERROR(INDEX(VEICULOS!$C:$C,MATCH(C173,VEICULOS!$A:$A,0)),"Não cadastrado")))</f>
        <v/>
      </c>
      <c r="E173" s="7"/>
      <c r="F173" s="7"/>
      <c r="G173" s="7"/>
      <c r="H173" s="7"/>
      <c r="I173" s="12"/>
      <c r="J173" s="13"/>
      <c r="K173" s="7"/>
      <c r="L173" s="7"/>
      <c r="M173" s="7"/>
      <c r="N173" s="10"/>
      <c r="O173" s="7"/>
      <c r="P173" s="7" t="str">
        <f t="shared" si="10"/>
        <v/>
      </c>
      <c r="Q173" s="13" t="str">
        <f t="shared" si="11"/>
        <v/>
      </c>
      <c r="R173" s="7" t="str">
        <f t="shared" ca="1" si="12"/>
        <v/>
      </c>
      <c r="S173" s="7" t="str">
        <f t="shared" si="13"/>
        <v/>
      </c>
      <c r="T173" s="7" t="str">
        <f t="shared" si="14"/>
        <v/>
      </c>
      <c r="U173" s="7"/>
      <c r="V173" s="12"/>
      <c r="W173" s="7"/>
    </row>
    <row r="174" spans="1:23" x14ac:dyDescent="0.25">
      <c r="A174" s="7"/>
      <c r="B174" s="7"/>
      <c r="C174" s="7"/>
      <c r="D174" s="7" t="str">
        <f>IF(C174="","",IFERROR(INDEX(MOTORISTAS!$B:$B,MATCH(C174,MOTORISTAS!$A:$A,0)),IFERROR(INDEX(VEICULOS!$C:$C,MATCH(C174,VEICULOS!$A:$A,0)),"Não cadastrado")))</f>
        <v/>
      </c>
      <c r="E174" s="7"/>
      <c r="F174" s="7"/>
      <c r="G174" s="7"/>
      <c r="H174" s="7"/>
      <c r="I174" s="12"/>
      <c r="J174" s="13"/>
      <c r="K174" s="7"/>
      <c r="L174" s="7"/>
      <c r="M174" s="7"/>
      <c r="N174" s="10"/>
      <c r="O174" s="7"/>
      <c r="P174" s="7" t="str">
        <f t="shared" si="10"/>
        <v/>
      </c>
      <c r="Q174" s="13" t="str">
        <f t="shared" si="11"/>
        <v/>
      </c>
      <c r="R174" s="7" t="str">
        <f t="shared" ca="1" si="12"/>
        <v/>
      </c>
      <c r="S174" s="7" t="str">
        <f t="shared" si="13"/>
        <v/>
      </c>
      <c r="T174" s="7" t="str">
        <f t="shared" si="14"/>
        <v/>
      </c>
      <c r="U174" s="7"/>
      <c r="V174" s="12"/>
      <c r="W174" s="7"/>
    </row>
    <row r="175" spans="1:23" x14ac:dyDescent="0.25">
      <c r="A175" s="7"/>
      <c r="B175" s="7"/>
      <c r="C175" s="7"/>
      <c r="D175" s="7" t="str">
        <f>IF(C175="","",IFERROR(INDEX(MOTORISTAS!$B:$B,MATCH(C175,MOTORISTAS!$A:$A,0)),IFERROR(INDEX(VEICULOS!$C:$C,MATCH(C175,VEICULOS!$A:$A,0)),"Não cadastrado")))</f>
        <v/>
      </c>
      <c r="E175" s="7"/>
      <c r="F175" s="7"/>
      <c r="G175" s="7"/>
      <c r="H175" s="7"/>
      <c r="I175" s="12"/>
      <c r="J175" s="13"/>
      <c r="K175" s="7"/>
      <c r="L175" s="7"/>
      <c r="M175" s="7"/>
      <c r="N175" s="10"/>
      <c r="O175" s="7"/>
      <c r="P175" s="7" t="str">
        <f t="shared" si="10"/>
        <v/>
      </c>
      <c r="Q175" s="13" t="str">
        <f t="shared" si="11"/>
        <v/>
      </c>
      <c r="R175" s="7" t="str">
        <f t="shared" ca="1" si="12"/>
        <v/>
      </c>
      <c r="S175" s="7" t="str">
        <f t="shared" si="13"/>
        <v/>
      </c>
      <c r="T175" s="7" t="str">
        <f t="shared" si="14"/>
        <v/>
      </c>
      <c r="U175" s="7"/>
      <c r="V175" s="12"/>
      <c r="W175" s="7"/>
    </row>
    <row r="176" spans="1:23" x14ac:dyDescent="0.25">
      <c r="A176" s="7"/>
      <c r="B176" s="7"/>
      <c r="C176" s="7"/>
      <c r="D176" s="7" t="str">
        <f>IF(C176="","",IFERROR(INDEX(MOTORISTAS!$B:$B,MATCH(C176,MOTORISTAS!$A:$A,0)),IFERROR(INDEX(VEICULOS!$C:$C,MATCH(C176,VEICULOS!$A:$A,0)),"Não cadastrado")))</f>
        <v/>
      </c>
      <c r="E176" s="7"/>
      <c r="F176" s="7"/>
      <c r="G176" s="7"/>
      <c r="H176" s="7"/>
      <c r="I176" s="12"/>
      <c r="J176" s="13"/>
      <c r="K176" s="7"/>
      <c r="L176" s="7"/>
      <c r="M176" s="7"/>
      <c r="N176" s="10"/>
      <c r="O176" s="7"/>
      <c r="P176" s="7" t="str">
        <f t="shared" si="10"/>
        <v/>
      </c>
      <c r="Q176" s="13" t="str">
        <f t="shared" si="11"/>
        <v/>
      </c>
      <c r="R176" s="7" t="str">
        <f t="shared" ca="1" si="12"/>
        <v/>
      </c>
      <c r="S176" s="7" t="str">
        <f t="shared" si="13"/>
        <v/>
      </c>
      <c r="T176" s="7" t="str">
        <f t="shared" si="14"/>
        <v/>
      </c>
      <c r="U176" s="7"/>
      <c r="V176" s="12"/>
      <c r="W176" s="7"/>
    </row>
    <row r="177" spans="1:23" x14ac:dyDescent="0.25">
      <c r="A177" s="7"/>
      <c r="B177" s="7"/>
      <c r="C177" s="7"/>
      <c r="D177" s="7" t="str">
        <f>IF(C177="","",IFERROR(INDEX(MOTORISTAS!$B:$B,MATCH(C177,MOTORISTAS!$A:$A,0)),IFERROR(INDEX(VEICULOS!$C:$C,MATCH(C177,VEICULOS!$A:$A,0)),"Não cadastrado")))</f>
        <v/>
      </c>
      <c r="E177" s="7"/>
      <c r="F177" s="7"/>
      <c r="G177" s="7"/>
      <c r="H177" s="7"/>
      <c r="I177" s="12"/>
      <c r="J177" s="13"/>
      <c r="K177" s="7"/>
      <c r="L177" s="7"/>
      <c r="M177" s="7"/>
      <c r="N177" s="10"/>
      <c r="O177" s="7"/>
      <c r="P177" s="7" t="str">
        <f t="shared" si="10"/>
        <v/>
      </c>
      <c r="Q177" s="13" t="str">
        <f t="shared" si="11"/>
        <v/>
      </c>
      <c r="R177" s="7" t="str">
        <f t="shared" ca="1" si="12"/>
        <v/>
      </c>
      <c r="S177" s="7" t="str">
        <f t="shared" si="13"/>
        <v/>
      </c>
      <c r="T177" s="7" t="str">
        <f t="shared" si="14"/>
        <v/>
      </c>
      <c r="U177" s="7"/>
      <c r="V177" s="12"/>
      <c r="W177" s="7"/>
    </row>
    <row r="178" spans="1:23" x14ac:dyDescent="0.25">
      <c r="A178" s="7"/>
      <c r="B178" s="7"/>
      <c r="C178" s="7"/>
      <c r="D178" s="7" t="str">
        <f>IF(C178="","",IFERROR(INDEX(MOTORISTAS!$B:$B,MATCH(C178,MOTORISTAS!$A:$A,0)),IFERROR(INDEX(VEICULOS!$C:$C,MATCH(C178,VEICULOS!$A:$A,0)),"Não cadastrado")))</f>
        <v/>
      </c>
      <c r="E178" s="7"/>
      <c r="F178" s="7"/>
      <c r="G178" s="7"/>
      <c r="H178" s="7"/>
      <c r="I178" s="12"/>
      <c r="J178" s="13"/>
      <c r="K178" s="7"/>
      <c r="L178" s="7"/>
      <c r="M178" s="7"/>
      <c r="N178" s="10"/>
      <c r="O178" s="7"/>
      <c r="P178" s="7" t="str">
        <f t="shared" si="10"/>
        <v/>
      </c>
      <c r="Q178" s="13" t="str">
        <f t="shared" si="11"/>
        <v/>
      </c>
      <c r="R178" s="7" t="str">
        <f t="shared" ca="1" si="12"/>
        <v/>
      </c>
      <c r="S178" s="7" t="str">
        <f t="shared" si="13"/>
        <v/>
      </c>
      <c r="T178" s="7" t="str">
        <f t="shared" si="14"/>
        <v/>
      </c>
      <c r="U178" s="7"/>
      <c r="V178" s="12"/>
      <c r="W178" s="7"/>
    </row>
    <row r="179" spans="1:23" x14ac:dyDescent="0.25">
      <c r="A179" s="7"/>
      <c r="B179" s="7"/>
      <c r="C179" s="7"/>
      <c r="D179" s="7" t="str">
        <f>IF(C179="","",IFERROR(INDEX(MOTORISTAS!$B:$B,MATCH(C179,MOTORISTAS!$A:$A,0)),IFERROR(INDEX(VEICULOS!$C:$C,MATCH(C179,VEICULOS!$A:$A,0)),"Não cadastrado")))</f>
        <v/>
      </c>
      <c r="E179" s="7"/>
      <c r="F179" s="7"/>
      <c r="G179" s="7"/>
      <c r="H179" s="7"/>
      <c r="I179" s="12"/>
      <c r="J179" s="13"/>
      <c r="K179" s="7"/>
      <c r="L179" s="7"/>
      <c r="M179" s="7"/>
      <c r="N179" s="10"/>
      <c r="O179" s="7"/>
      <c r="P179" s="7" t="str">
        <f t="shared" si="10"/>
        <v/>
      </c>
      <c r="Q179" s="13" t="str">
        <f t="shared" si="11"/>
        <v/>
      </c>
      <c r="R179" s="7" t="str">
        <f t="shared" ca="1" si="12"/>
        <v/>
      </c>
      <c r="S179" s="7" t="str">
        <f t="shared" si="13"/>
        <v/>
      </c>
      <c r="T179" s="7" t="str">
        <f t="shared" si="14"/>
        <v/>
      </c>
      <c r="U179" s="7"/>
      <c r="V179" s="12"/>
      <c r="W179" s="7"/>
    </row>
    <row r="180" spans="1:23" x14ac:dyDescent="0.25">
      <c r="A180" s="7"/>
      <c r="B180" s="7"/>
      <c r="C180" s="7"/>
      <c r="D180" s="7" t="str">
        <f>IF(C180="","",IFERROR(INDEX(MOTORISTAS!$B:$B,MATCH(C180,MOTORISTAS!$A:$A,0)),IFERROR(INDEX(VEICULOS!$C:$C,MATCH(C180,VEICULOS!$A:$A,0)),"Não cadastrado")))</f>
        <v/>
      </c>
      <c r="E180" s="7"/>
      <c r="F180" s="7"/>
      <c r="G180" s="7"/>
      <c r="H180" s="7"/>
      <c r="I180" s="12"/>
      <c r="J180" s="13"/>
      <c r="K180" s="7"/>
      <c r="L180" s="7"/>
      <c r="M180" s="7"/>
      <c r="N180" s="10"/>
      <c r="O180" s="7"/>
      <c r="P180" s="7" t="str">
        <f t="shared" si="10"/>
        <v/>
      </c>
      <c r="Q180" s="13" t="str">
        <f t="shared" si="11"/>
        <v/>
      </c>
      <c r="R180" s="7" t="str">
        <f t="shared" ca="1" si="12"/>
        <v/>
      </c>
      <c r="S180" s="7" t="str">
        <f t="shared" si="13"/>
        <v/>
      </c>
      <c r="T180" s="7" t="str">
        <f t="shared" si="14"/>
        <v/>
      </c>
      <c r="U180" s="7"/>
      <c r="V180" s="12"/>
      <c r="W180" s="7"/>
    </row>
    <row r="181" spans="1:23" x14ac:dyDescent="0.25">
      <c r="A181" s="7"/>
      <c r="B181" s="7"/>
      <c r="C181" s="7"/>
      <c r="D181" s="7" t="str">
        <f>IF(C181="","",IFERROR(INDEX(MOTORISTAS!$B:$B,MATCH(C181,MOTORISTAS!$A:$A,0)),IFERROR(INDEX(VEICULOS!$C:$C,MATCH(C181,VEICULOS!$A:$A,0)),"Não cadastrado")))</f>
        <v/>
      </c>
      <c r="E181" s="7"/>
      <c r="F181" s="7"/>
      <c r="G181" s="7"/>
      <c r="H181" s="7"/>
      <c r="I181" s="12"/>
      <c r="J181" s="13"/>
      <c r="K181" s="7"/>
      <c r="L181" s="7"/>
      <c r="M181" s="7"/>
      <c r="N181" s="10"/>
      <c r="O181" s="7"/>
      <c r="P181" s="7" t="str">
        <f t="shared" si="10"/>
        <v/>
      </c>
      <c r="Q181" s="13" t="str">
        <f t="shared" si="11"/>
        <v/>
      </c>
      <c r="R181" s="7" t="str">
        <f t="shared" ca="1" si="12"/>
        <v/>
      </c>
      <c r="S181" s="7" t="str">
        <f t="shared" si="13"/>
        <v/>
      </c>
      <c r="T181" s="7" t="str">
        <f t="shared" si="14"/>
        <v/>
      </c>
      <c r="U181" s="7"/>
      <c r="V181" s="12"/>
      <c r="W181" s="7"/>
    </row>
    <row r="182" spans="1:23" x14ac:dyDescent="0.25">
      <c r="A182" s="7"/>
      <c r="B182" s="7"/>
      <c r="C182" s="7"/>
      <c r="D182" s="7" t="str">
        <f>IF(C182="","",IFERROR(INDEX(MOTORISTAS!$B:$B,MATCH(C182,MOTORISTAS!$A:$A,0)),IFERROR(INDEX(VEICULOS!$C:$C,MATCH(C182,VEICULOS!$A:$A,0)),"Não cadastrado")))</f>
        <v/>
      </c>
      <c r="E182" s="7"/>
      <c r="F182" s="7"/>
      <c r="G182" s="7"/>
      <c r="H182" s="7"/>
      <c r="I182" s="12"/>
      <c r="J182" s="13"/>
      <c r="K182" s="7"/>
      <c r="L182" s="7"/>
      <c r="M182" s="7"/>
      <c r="N182" s="10"/>
      <c r="O182" s="7"/>
      <c r="P182" s="7" t="str">
        <f t="shared" si="10"/>
        <v/>
      </c>
      <c r="Q182" s="13" t="str">
        <f t="shared" si="11"/>
        <v/>
      </c>
      <c r="R182" s="7" t="str">
        <f t="shared" ca="1" si="12"/>
        <v/>
      </c>
      <c r="S182" s="7" t="str">
        <f t="shared" si="13"/>
        <v/>
      </c>
      <c r="T182" s="7" t="str">
        <f t="shared" si="14"/>
        <v/>
      </c>
      <c r="U182" s="7"/>
      <c r="V182" s="12"/>
      <c r="W182" s="7"/>
    </row>
    <row r="183" spans="1:23" x14ac:dyDescent="0.25">
      <c r="A183" s="7"/>
      <c r="B183" s="7"/>
      <c r="C183" s="7"/>
      <c r="D183" s="7" t="str">
        <f>IF(C183="","",IFERROR(INDEX(MOTORISTAS!$B:$B,MATCH(C183,MOTORISTAS!$A:$A,0)),IFERROR(INDEX(VEICULOS!$C:$C,MATCH(C183,VEICULOS!$A:$A,0)),"Não cadastrado")))</f>
        <v/>
      </c>
      <c r="E183" s="7"/>
      <c r="F183" s="7"/>
      <c r="G183" s="7"/>
      <c r="H183" s="7"/>
      <c r="I183" s="12"/>
      <c r="J183" s="13"/>
      <c r="K183" s="7"/>
      <c r="L183" s="7"/>
      <c r="M183" s="7"/>
      <c r="N183" s="10"/>
      <c r="O183" s="7"/>
      <c r="P183" s="7" t="str">
        <f t="shared" si="10"/>
        <v/>
      </c>
      <c r="Q183" s="13" t="str">
        <f t="shared" si="11"/>
        <v/>
      </c>
      <c r="R183" s="7" t="str">
        <f t="shared" ca="1" si="12"/>
        <v/>
      </c>
      <c r="S183" s="7" t="str">
        <f t="shared" si="13"/>
        <v/>
      </c>
      <c r="T183" s="7" t="str">
        <f t="shared" si="14"/>
        <v/>
      </c>
      <c r="U183" s="7"/>
      <c r="V183" s="12"/>
      <c r="W183" s="7"/>
    </row>
    <row r="184" spans="1:23" x14ac:dyDescent="0.25">
      <c r="A184" s="7"/>
      <c r="B184" s="7"/>
      <c r="C184" s="7"/>
      <c r="D184" s="7" t="str">
        <f>IF(C184="","",IFERROR(INDEX(MOTORISTAS!$B:$B,MATCH(C184,MOTORISTAS!$A:$A,0)),IFERROR(INDEX(VEICULOS!$C:$C,MATCH(C184,VEICULOS!$A:$A,0)),"Não cadastrado")))</f>
        <v/>
      </c>
      <c r="E184" s="7"/>
      <c r="F184" s="7"/>
      <c r="G184" s="7"/>
      <c r="H184" s="7"/>
      <c r="I184" s="12"/>
      <c r="J184" s="13"/>
      <c r="K184" s="7"/>
      <c r="L184" s="7"/>
      <c r="M184" s="7"/>
      <c r="N184" s="10"/>
      <c r="O184" s="7"/>
      <c r="P184" s="7" t="str">
        <f t="shared" si="10"/>
        <v/>
      </c>
      <c r="Q184" s="13" t="str">
        <f t="shared" si="11"/>
        <v/>
      </c>
      <c r="R184" s="7" t="str">
        <f t="shared" ca="1" si="12"/>
        <v/>
      </c>
      <c r="S184" s="7" t="str">
        <f t="shared" si="13"/>
        <v/>
      </c>
      <c r="T184" s="7" t="str">
        <f t="shared" si="14"/>
        <v/>
      </c>
      <c r="U184" s="7"/>
      <c r="V184" s="12"/>
      <c r="W184" s="7"/>
    </row>
    <row r="185" spans="1:23" x14ac:dyDescent="0.25">
      <c r="A185" s="7"/>
      <c r="B185" s="7"/>
      <c r="C185" s="7"/>
      <c r="D185" s="7" t="str">
        <f>IF(C185="","",IFERROR(INDEX(MOTORISTAS!$B:$B,MATCH(C185,MOTORISTAS!$A:$A,0)),IFERROR(INDEX(VEICULOS!$C:$C,MATCH(C185,VEICULOS!$A:$A,0)),"Não cadastrado")))</f>
        <v/>
      </c>
      <c r="E185" s="7"/>
      <c r="F185" s="7"/>
      <c r="G185" s="7"/>
      <c r="H185" s="7"/>
      <c r="I185" s="12"/>
      <c r="J185" s="13"/>
      <c r="K185" s="7"/>
      <c r="L185" s="7"/>
      <c r="M185" s="7"/>
      <c r="N185" s="10"/>
      <c r="O185" s="7"/>
      <c r="P185" s="7" t="str">
        <f t="shared" si="10"/>
        <v/>
      </c>
      <c r="Q185" s="13" t="str">
        <f t="shared" si="11"/>
        <v/>
      </c>
      <c r="R185" s="7" t="str">
        <f t="shared" ca="1" si="12"/>
        <v/>
      </c>
      <c r="S185" s="7" t="str">
        <f t="shared" si="13"/>
        <v/>
      </c>
      <c r="T185" s="7" t="str">
        <f t="shared" si="14"/>
        <v/>
      </c>
      <c r="U185" s="7"/>
      <c r="V185" s="12"/>
      <c r="W185" s="7"/>
    </row>
    <row r="186" spans="1:23" x14ac:dyDescent="0.25">
      <c r="A186" s="7"/>
      <c r="B186" s="7"/>
      <c r="C186" s="7"/>
      <c r="D186" s="7" t="str">
        <f>IF(C186="","",IFERROR(INDEX(MOTORISTAS!$B:$B,MATCH(C186,MOTORISTAS!$A:$A,0)),IFERROR(INDEX(VEICULOS!$C:$C,MATCH(C186,VEICULOS!$A:$A,0)),"Não cadastrado")))</f>
        <v/>
      </c>
      <c r="E186" s="7"/>
      <c r="F186" s="7"/>
      <c r="G186" s="7"/>
      <c r="H186" s="7"/>
      <c r="I186" s="12"/>
      <c r="J186" s="13"/>
      <c r="K186" s="7"/>
      <c r="L186" s="7"/>
      <c r="M186" s="7"/>
      <c r="N186" s="10"/>
      <c r="O186" s="7"/>
      <c r="P186" s="7" t="str">
        <f t="shared" si="10"/>
        <v/>
      </c>
      <c r="Q186" s="13" t="str">
        <f t="shared" si="11"/>
        <v/>
      </c>
      <c r="R186" s="7" t="str">
        <f t="shared" ca="1" si="12"/>
        <v/>
      </c>
      <c r="S186" s="7" t="str">
        <f t="shared" si="13"/>
        <v/>
      </c>
      <c r="T186" s="7" t="str">
        <f t="shared" si="14"/>
        <v/>
      </c>
      <c r="U186" s="7"/>
      <c r="V186" s="12"/>
      <c r="W186" s="7"/>
    </row>
    <row r="187" spans="1:23" x14ac:dyDescent="0.25">
      <c r="A187" s="7"/>
      <c r="B187" s="7"/>
      <c r="C187" s="7"/>
      <c r="D187" s="7" t="str">
        <f>IF(C187="","",IFERROR(INDEX(MOTORISTAS!$B:$B,MATCH(C187,MOTORISTAS!$A:$A,0)),IFERROR(INDEX(VEICULOS!$C:$C,MATCH(C187,VEICULOS!$A:$A,0)),"Não cadastrado")))</f>
        <v/>
      </c>
      <c r="E187" s="7"/>
      <c r="F187" s="7"/>
      <c r="G187" s="7"/>
      <c r="H187" s="7"/>
      <c r="I187" s="12"/>
      <c r="J187" s="13"/>
      <c r="K187" s="7"/>
      <c r="L187" s="7"/>
      <c r="M187" s="7"/>
      <c r="N187" s="10"/>
      <c r="O187" s="7"/>
      <c r="P187" s="7" t="str">
        <f t="shared" si="10"/>
        <v/>
      </c>
      <c r="Q187" s="13" t="str">
        <f t="shared" si="11"/>
        <v/>
      </c>
      <c r="R187" s="7" t="str">
        <f t="shared" ca="1" si="12"/>
        <v/>
      </c>
      <c r="S187" s="7" t="str">
        <f t="shared" si="13"/>
        <v/>
      </c>
      <c r="T187" s="7" t="str">
        <f t="shared" si="14"/>
        <v/>
      </c>
      <c r="U187" s="7"/>
      <c r="V187" s="12"/>
      <c r="W187" s="7"/>
    </row>
    <row r="188" spans="1:23" x14ac:dyDescent="0.25">
      <c r="A188" s="7"/>
      <c r="B188" s="7"/>
      <c r="C188" s="7"/>
      <c r="D188" s="7" t="str">
        <f>IF(C188="","",IFERROR(INDEX(MOTORISTAS!$B:$B,MATCH(C188,MOTORISTAS!$A:$A,0)),IFERROR(INDEX(VEICULOS!$C:$C,MATCH(C188,VEICULOS!$A:$A,0)),"Não cadastrado")))</f>
        <v/>
      </c>
      <c r="E188" s="7"/>
      <c r="F188" s="7"/>
      <c r="G188" s="7"/>
      <c r="H188" s="7"/>
      <c r="I188" s="12"/>
      <c r="J188" s="13"/>
      <c r="K188" s="7"/>
      <c r="L188" s="7"/>
      <c r="M188" s="7"/>
      <c r="N188" s="10"/>
      <c r="O188" s="7"/>
      <c r="P188" s="7" t="str">
        <f t="shared" si="10"/>
        <v/>
      </c>
      <c r="Q188" s="13" t="str">
        <f t="shared" si="11"/>
        <v/>
      </c>
      <c r="R188" s="7" t="str">
        <f t="shared" ca="1" si="12"/>
        <v/>
      </c>
      <c r="S188" s="7" t="str">
        <f t="shared" si="13"/>
        <v/>
      </c>
      <c r="T188" s="7" t="str">
        <f t="shared" si="14"/>
        <v/>
      </c>
      <c r="U188" s="7"/>
      <c r="V188" s="12"/>
      <c r="W188" s="7"/>
    </row>
    <row r="189" spans="1:23" x14ac:dyDescent="0.25">
      <c r="A189" s="7"/>
      <c r="B189" s="7"/>
      <c r="C189" s="7"/>
      <c r="D189" s="7" t="str">
        <f>IF(C189="","",IFERROR(INDEX(MOTORISTAS!$B:$B,MATCH(C189,MOTORISTAS!$A:$A,0)),IFERROR(INDEX(VEICULOS!$C:$C,MATCH(C189,VEICULOS!$A:$A,0)),"Não cadastrado")))</f>
        <v/>
      </c>
      <c r="E189" s="7"/>
      <c r="F189" s="7"/>
      <c r="G189" s="7"/>
      <c r="H189" s="7"/>
      <c r="I189" s="12"/>
      <c r="J189" s="13"/>
      <c r="K189" s="7"/>
      <c r="L189" s="7"/>
      <c r="M189" s="7"/>
      <c r="N189" s="10"/>
      <c r="O189" s="7"/>
      <c r="P189" s="7" t="str">
        <f t="shared" si="10"/>
        <v/>
      </c>
      <c r="Q189" s="13" t="str">
        <f t="shared" si="11"/>
        <v/>
      </c>
      <c r="R189" s="7" t="str">
        <f t="shared" ca="1" si="12"/>
        <v/>
      </c>
      <c r="S189" s="7" t="str">
        <f t="shared" si="13"/>
        <v/>
      </c>
      <c r="T189" s="7" t="str">
        <f t="shared" si="14"/>
        <v/>
      </c>
      <c r="U189" s="7"/>
      <c r="V189" s="12"/>
      <c r="W189" s="7"/>
    </row>
    <row r="190" spans="1:23" x14ac:dyDescent="0.25">
      <c r="A190" s="7"/>
      <c r="B190" s="7"/>
      <c r="C190" s="7"/>
      <c r="D190" s="7" t="str">
        <f>IF(C190="","",IFERROR(INDEX(MOTORISTAS!$B:$B,MATCH(C190,MOTORISTAS!$A:$A,0)),IFERROR(INDEX(VEICULOS!$C:$C,MATCH(C190,VEICULOS!$A:$A,0)),"Não cadastrado")))</f>
        <v/>
      </c>
      <c r="E190" s="7"/>
      <c r="F190" s="7"/>
      <c r="G190" s="7"/>
      <c r="H190" s="7"/>
      <c r="I190" s="12"/>
      <c r="J190" s="13"/>
      <c r="K190" s="7"/>
      <c r="L190" s="7"/>
      <c r="M190" s="7"/>
      <c r="N190" s="10"/>
      <c r="O190" s="7"/>
      <c r="P190" s="7" t="str">
        <f t="shared" si="10"/>
        <v/>
      </c>
      <c r="Q190" s="13" t="str">
        <f t="shared" si="11"/>
        <v/>
      </c>
      <c r="R190" s="7" t="str">
        <f t="shared" ca="1" si="12"/>
        <v/>
      </c>
      <c r="S190" s="7" t="str">
        <f t="shared" si="13"/>
        <v/>
      </c>
      <c r="T190" s="7" t="str">
        <f t="shared" si="14"/>
        <v/>
      </c>
      <c r="U190" s="7"/>
      <c r="V190" s="12"/>
      <c r="W190" s="7"/>
    </row>
    <row r="191" spans="1:23" x14ac:dyDescent="0.25">
      <c r="A191" s="7"/>
      <c r="B191" s="7"/>
      <c r="C191" s="7"/>
      <c r="D191" s="7" t="str">
        <f>IF(C191="","",IFERROR(INDEX(MOTORISTAS!$B:$B,MATCH(C191,MOTORISTAS!$A:$A,0)),IFERROR(INDEX(VEICULOS!$C:$C,MATCH(C191,VEICULOS!$A:$A,0)),"Não cadastrado")))</f>
        <v/>
      </c>
      <c r="E191" s="7"/>
      <c r="F191" s="7"/>
      <c r="G191" s="7"/>
      <c r="H191" s="7"/>
      <c r="I191" s="12"/>
      <c r="J191" s="13"/>
      <c r="K191" s="7"/>
      <c r="L191" s="7"/>
      <c r="M191" s="7"/>
      <c r="N191" s="10"/>
      <c r="O191" s="7"/>
      <c r="P191" s="7" t="str">
        <f t="shared" si="10"/>
        <v/>
      </c>
      <c r="Q191" s="13" t="str">
        <f t="shared" si="11"/>
        <v/>
      </c>
      <c r="R191" s="7" t="str">
        <f t="shared" ca="1" si="12"/>
        <v/>
      </c>
      <c r="S191" s="7" t="str">
        <f t="shared" si="13"/>
        <v/>
      </c>
      <c r="T191" s="7" t="str">
        <f t="shared" si="14"/>
        <v/>
      </c>
      <c r="U191" s="7"/>
      <c r="V191" s="12"/>
      <c r="W191" s="7"/>
    </row>
    <row r="192" spans="1:23" x14ac:dyDescent="0.25">
      <c r="A192" s="7"/>
      <c r="B192" s="7"/>
      <c r="C192" s="7"/>
      <c r="D192" s="7" t="str">
        <f>IF(C192="","",IFERROR(INDEX(MOTORISTAS!$B:$B,MATCH(C192,MOTORISTAS!$A:$A,0)),IFERROR(INDEX(VEICULOS!$C:$C,MATCH(C192,VEICULOS!$A:$A,0)),"Não cadastrado")))</f>
        <v/>
      </c>
      <c r="E192" s="7"/>
      <c r="F192" s="7"/>
      <c r="G192" s="7"/>
      <c r="H192" s="7"/>
      <c r="I192" s="12"/>
      <c r="J192" s="13"/>
      <c r="K192" s="7"/>
      <c r="L192" s="7"/>
      <c r="M192" s="7"/>
      <c r="N192" s="10"/>
      <c r="O192" s="7"/>
      <c r="P192" s="7" t="str">
        <f t="shared" si="10"/>
        <v/>
      </c>
      <c r="Q192" s="13" t="str">
        <f t="shared" si="11"/>
        <v/>
      </c>
      <c r="R192" s="7" t="str">
        <f t="shared" ca="1" si="12"/>
        <v/>
      </c>
      <c r="S192" s="7" t="str">
        <f t="shared" si="13"/>
        <v/>
      </c>
      <c r="T192" s="7" t="str">
        <f t="shared" si="14"/>
        <v/>
      </c>
      <c r="U192" s="7"/>
      <c r="V192" s="12"/>
      <c r="W192" s="7"/>
    </row>
    <row r="193" spans="1:23" x14ac:dyDescent="0.25">
      <c r="A193" s="7"/>
      <c r="B193" s="7"/>
      <c r="C193" s="7"/>
      <c r="D193" s="7" t="str">
        <f>IF(C193="","",IFERROR(INDEX(MOTORISTAS!$B:$B,MATCH(C193,MOTORISTAS!$A:$A,0)),IFERROR(INDEX(VEICULOS!$C:$C,MATCH(C193,VEICULOS!$A:$A,0)),"Não cadastrado")))</f>
        <v/>
      </c>
      <c r="E193" s="7"/>
      <c r="F193" s="7"/>
      <c r="G193" s="7"/>
      <c r="H193" s="7"/>
      <c r="I193" s="12"/>
      <c r="J193" s="13"/>
      <c r="K193" s="7"/>
      <c r="L193" s="7"/>
      <c r="M193" s="7"/>
      <c r="N193" s="10"/>
      <c r="O193" s="7"/>
      <c r="P193" s="7" t="str">
        <f t="shared" si="10"/>
        <v/>
      </c>
      <c r="Q193" s="13" t="str">
        <f t="shared" si="11"/>
        <v/>
      </c>
      <c r="R193" s="7" t="str">
        <f t="shared" ca="1" si="12"/>
        <v/>
      </c>
      <c r="S193" s="7" t="str">
        <f t="shared" si="13"/>
        <v/>
      </c>
      <c r="T193" s="7" t="str">
        <f t="shared" si="14"/>
        <v/>
      </c>
      <c r="U193" s="7"/>
      <c r="V193" s="12"/>
      <c r="W193" s="7"/>
    </row>
    <row r="194" spans="1:23" x14ac:dyDescent="0.25">
      <c r="A194" s="7"/>
      <c r="B194" s="7"/>
      <c r="C194" s="7"/>
      <c r="D194" s="7" t="str">
        <f>IF(C194="","",IFERROR(INDEX(MOTORISTAS!$B:$B,MATCH(C194,MOTORISTAS!$A:$A,0)),IFERROR(INDEX(VEICULOS!$C:$C,MATCH(C194,VEICULOS!$A:$A,0)),"Não cadastrado")))</f>
        <v/>
      </c>
      <c r="E194" s="7"/>
      <c r="F194" s="7"/>
      <c r="G194" s="7"/>
      <c r="H194" s="7"/>
      <c r="I194" s="12"/>
      <c r="J194" s="13"/>
      <c r="K194" s="7"/>
      <c r="L194" s="7"/>
      <c r="M194" s="7"/>
      <c r="N194" s="10"/>
      <c r="O194" s="7"/>
      <c r="P194" s="7" t="str">
        <f t="shared" ref="P194:P257" si="15">IF(A194="","",IF(G194="Funcionário",P_VAL_FUNC,IF(G194="Agregado",P_VAL_AGREG,P_VAL_TERC)))</f>
        <v/>
      </c>
      <c r="Q194" s="13" t="str">
        <f t="shared" ref="Q194:Q257" si="16">IF(OR(J194="",M194&lt;&gt;"Adequado-Liberado"),"",J194+P194)</f>
        <v/>
      </c>
      <c r="R194" s="7" t="str">
        <f t="shared" ref="R194:R257" ca="1" si="17">IF(A194="","",IF(M194&lt;&gt;"Adequado-Liberado",M194,IF(Q194&lt;TODAY(),"Vencida",IF(Q194-TODAY()&lt;=P_AVISO_VENC,"A vencer","Válida"))))</f>
        <v/>
      </c>
      <c r="S194" s="7" t="str">
        <f t="shared" ref="S194:S257" si="18">IF(A194="","",IF(OR(R194="Válida",R194="A vencer"),"Sim","Não"))</f>
        <v/>
      </c>
      <c r="T194" s="7" t="str">
        <f t="shared" ref="T194:T257" si="19">IF(S194&lt;&gt;"Sim","",C194&amp;"#"&amp;E194)</f>
        <v/>
      </c>
      <c r="U194" s="7"/>
      <c r="V194" s="12"/>
      <c r="W194" s="7"/>
    </row>
    <row r="195" spans="1:23" x14ac:dyDescent="0.25">
      <c r="A195" s="7"/>
      <c r="B195" s="7"/>
      <c r="C195" s="7"/>
      <c r="D195" s="7" t="str">
        <f>IF(C195="","",IFERROR(INDEX(MOTORISTAS!$B:$B,MATCH(C195,MOTORISTAS!$A:$A,0)),IFERROR(INDEX(VEICULOS!$C:$C,MATCH(C195,VEICULOS!$A:$A,0)),"Não cadastrado")))</f>
        <v/>
      </c>
      <c r="E195" s="7"/>
      <c r="F195" s="7"/>
      <c r="G195" s="7"/>
      <c r="H195" s="7"/>
      <c r="I195" s="12"/>
      <c r="J195" s="13"/>
      <c r="K195" s="7"/>
      <c r="L195" s="7"/>
      <c r="M195" s="7"/>
      <c r="N195" s="10"/>
      <c r="O195" s="7"/>
      <c r="P195" s="7" t="str">
        <f t="shared" si="15"/>
        <v/>
      </c>
      <c r="Q195" s="13" t="str">
        <f t="shared" si="16"/>
        <v/>
      </c>
      <c r="R195" s="7" t="str">
        <f t="shared" ca="1" si="17"/>
        <v/>
      </c>
      <c r="S195" s="7" t="str">
        <f t="shared" si="18"/>
        <v/>
      </c>
      <c r="T195" s="7" t="str">
        <f t="shared" si="19"/>
        <v/>
      </c>
      <c r="U195" s="7"/>
      <c r="V195" s="12"/>
      <c r="W195" s="7"/>
    </row>
    <row r="196" spans="1:23" x14ac:dyDescent="0.25">
      <c r="A196" s="7"/>
      <c r="B196" s="7"/>
      <c r="C196" s="7"/>
      <c r="D196" s="7" t="str">
        <f>IF(C196="","",IFERROR(INDEX(MOTORISTAS!$B:$B,MATCH(C196,MOTORISTAS!$A:$A,0)),IFERROR(INDEX(VEICULOS!$C:$C,MATCH(C196,VEICULOS!$A:$A,0)),"Não cadastrado")))</f>
        <v/>
      </c>
      <c r="E196" s="7"/>
      <c r="F196" s="7"/>
      <c r="G196" s="7"/>
      <c r="H196" s="7"/>
      <c r="I196" s="12"/>
      <c r="J196" s="13"/>
      <c r="K196" s="7"/>
      <c r="L196" s="7"/>
      <c r="M196" s="7"/>
      <c r="N196" s="10"/>
      <c r="O196" s="7"/>
      <c r="P196" s="7" t="str">
        <f t="shared" si="15"/>
        <v/>
      </c>
      <c r="Q196" s="13" t="str">
        <f t="shared" si="16"/>
        <v/>
      </c>
      <c r="R196" s="7" t="str">
        <f t="shared" ca="1" si="17"/>
        <v/>
      </c>
      <c r="S196" s="7" t="str">
        <f t="shared" si="18"/>
        <v/>
      </c>
      <c r="T196" s="7" t="str">
        <f t="shared" si="19"/>
        <v/>
      </c>
      <c r="U196" s="7"/>
      <c r="V196" s="12"/>
      <c r="W196" s="7"/>
    </row>
    <row r="197" spans="1:23" x14ac:dyDescent="0.25">
      <c r="A197" s="7"/>
      <c r="B197" s="7"/>
      <c r="C197" s="7"/>
      <c r="D197" s="7" t="str">
        <f>IF(C197="","",IFERROR(INDEX(MOTORISTAS!$B:$B,MATCH(C197,MOTORISTAS!$A:$A,0)),IFERROR(INDEX(VEICULOS!$C:$C,MATCH(C197,VEICULOS!$A:$A,0)),"Não cadastrado")))</f>
        <v/>
      </c>
      <c r="E197" s="7"/>
      <c r="F197" s="7"/>
      <c r="G197" s="7"/>
      <c r="H197" s="7"/>
      <c r="I197" s="12"/>
      <c r="J197" s="13"/>
      <c r="K197" s="7"/>
      <c r="L197" s="7"/>
      <c r="M197" s="7"/>
      <c r="N197" s="10"/>
      <c r="O197" s="7"/>
      <c r="P197" s="7" t="str">
        <f t="shared" si="15"/>
        <v/>
      </c>
      <c r="Q197" s="13" t="str">
        <f t="shared" si="16"/>
        <v/>
      </c>
      <c r="R197" s="7" t="str">
        <f t="shared" ca="1" si="17"/>
        <v/>
      </c>
      <c r="S197" s="7" t="str">
        <f t="shared" si="18"/>
        <v/>
      </c>
      <c r="T197" s="7" t="str">
        <f t="shared" si="19"/>
        <v/>
      </c>
      <c r="U197" s="7"/>
      <c r="V197" s="12"/>
      <c r="W197" s="7"/>
    </row>
    <row r="198" spans="1:23" x14ac:dyDescent="0.25">
      <c r="A198" s="7"/>
      <c r="B198" s="7"/>
      <c r="C198" s="7"/>
      <c r="D198" s="7" t="str">
        <f>IF(C198="","",IFERROR(INDEX(MOTORISTAS!$B:$B,MATCH(C198,MOTORISTAS!$A:$A,0)),IFERROR(INDEX(VEICULOS!$C:$C,MATCH(C198,VEICULOS!$A:$A,0)),"Não cadastrado")))</f>
        <v/>
      </c>
      <c r="E198" s="7"/>
      <c r="F198" s="7"/>
      <c r="G198" s="7"/>
      <c r="H198" s="7"/>
      <c r="I198" s="12"/>
      <c r="J198" s="13"/>
      <c r="K198" s="7"/>
      <c r="L198" s="7"/>
      <c r="M198" s="7"/>
      <c r="N198" s="10"/>
      <c r="O198" s="7"/>
      <c r="P198" s="7" t="str">
        <f t="shared" si="15"/>
        <v/>
      </c>
      <c r="Q198" s="13" t="str">
        <f t="shared" si="16"/>
        <v/>
      </c>
      <c r="R198" s="7" t="str">
        <f t="shared" ca="1" si="17"/>
        <v/>
      </c>
      <c r="S198" s="7" t="str">
        <f t="shared" si="18"/>
        <v/>
      </c>
      <c r="T198" s="7" t="str">
        <f t="shared" si="19"/>
        <v/>
      </c>
      <c r="U198" s="7"/>
      <c r="V198" s="12"/>
      <c r="W198" s="7"/>
    </row>
    <row r="199" spans="1:23" x14ac:dyDescent="0.25">
      <c r="A199" s="7"/>
      <c r="B199" s="7"/>
      <c r="C199" s="7"/>
      <c r="D199" s="7" t="str">
        <f>IF(C199="","",IFERROR(INDEX(MOTORISTAS!$B:$B,MATCH(C199,MOTORISTAS!$A:$A,0)),IFERROR(INDEX(VEICULOS!$C:$C,MATCH(C199,VEICULOS!$A:$A,0)),"Não cadastrado")))</f>
        <v/>
      </c>
      <c r="E199" s="7"/>
      <c r="F199" s="7"/>
      <c r="G199" s="7"/>
      <c r="H199" s="7"/>
      <c r="I199" s="12"/>
      <c r="J199" s="13"/>
      <c r="K199" s="7"/>
      <c r="L199" s="7"/>
      <c r="M199" s="7"/>
      <c r="N199" s="10"/>
      <c r="O199" s="7"/>
      <c r="P199" s="7" t="str">
        <f t="shared" si="15"/>
        <v/>
      </c>
      <c r="Q199" s="13" t="str">
        <f t="shared" si="16"/>
        <v/>
      </c>
      <c r="R199" s="7" t="str">
        <f t="shared" ca="1" si="17"/>
        <v/>
      </c>
      <c r="S199" s="7" t="str">
        <f t="shared" si="18"/>
        <v/>
      </c>
      <c r="T199" s="7" t="str">
        <f t="shared" si="19"/>
        <v/>
      </c>
      <c r="U199" s="7"/>
      <c r="V199" s="12"/>
      <c r="W199" s="7"/>
    </row>
    <row r="200" spans="1:23" x14ac:dyDescent="0.25">
      <c r="A200" s="7"/>
      <c r="B200" s="7"/>
      <c r="C200" s="7"/>
      <c r="D200" s="7" t="str">
        <f>IF(C200="","",IFERROR(INDEX(MOTORISTAS!$B:$B,MATCH(C200,MOTORISTAS!$A:$A,0)),IFERROR(INDEX(VEICULOS!$C:$C,MATCH(C200,VEICULOS!$A:$A,0)),"Não cadastrado")))</f>
        <v/>
      </c>
      <c r="E200" s="7"/>
      <c r="F200" s="7"/>
      <c r="G200" s="7"/>
      <c r="H200" s="7"/>
      <c r="I200" s="12"/>
      <c r="J200" s="13"/>
      <c r="K200" s="7"/>
      <c r="L200" s="7"/>
      <c r="M200" s="7"/>
      <c r="N200" s="10"/>
      <c r="O200" s="7"/>
      <c r="P200" s="7" t="str">
        <f t="shared" si="15"/>
        <v/>
      </c>
      <c r="Q200" s="13" t="str">
        <f t="shared" si="16"/>
        <v/>
      </c>
      <c r="R200" s="7" t="str">
        <f t="shared" ca="1" si="17"/>
        <v/>
      </c>
      <c r="S200" s="7" t="str">
        <f t="shared" si="18"/>
        <v/>
      </c>
      <c r="T200" s="7" t="str">
        <f t="shared" si="19"/>
        <v/>
      </c>
      <c r="U200" s="7"/>
      <c r="V200" s="12"/>
      <c r="W200" s="7"/>
    </row>
    <row r="201" spans="1:23" x14ac:dyDescent="0.25">
      <c r="A201" s="7"/>
      <c r="B201" s="7"/>
      <c r="C201" s="7"/>
      <c r="D201" s="7" t="str">
        <f>IF(C201="","",IFERROR(INDEX(MOTORISTAS!$B:$B,MATCH(C201,MOTORISTAS!$A:$A,0)),IFERROR(INDEX(VEICULOS!$C:$C,MATCH(C201,VEICULOS!$A:$A,0)),"Não cadastrado")))</f>
        <v/>
      </c>
      <c r="E201" s="7"/>
      <c r="F201" s="7"/>
      <c r="G201" s="7"/>
      <c r="H201" s="7"/>
      <c r="I201" s="12"/>
      <c r="J201" s="13"/>
      <c r="K201" s="7"/>
      <c r="L201" s="7"/>
      <c r="M201" s="7"/>
      <c r="N201" s="10"/>
      <c r="O201" s="7"/>
      <c r="P201" s="7" t="str">
        <f t="shared" si="15"/>
        <v/>
      </c>
      <c r="Q201" s="13" t="str">
        <f t="shared" si="16"/>
        <v/>
      </c>
      <c r="R201" s="7" t="str">
        <f t="shared" ca="1" si="17"/>
        <v/>
      </c>
      <c r="S201" s="7" t="str">
        <f t="shared" si="18"/>
        <v/>
      </c>
      <c r="T201" s="7" t="str">
        <f t="shared" si="19"/>
        <v/>
      </c>
      <c r="U201" s="7"/>
      <c r="V201" s="12"/>
      <c r="W201" s="7"/>
    </row>
    <row r="202" spans="1:23" x14ac:dyDescent="0.25">
      <c r="A202" s="7"/>
      <c r="B202" s="7"/>
      <c r="C202" s="7"/>
      <c r="D202" s="7" t="str">
        <f>IF(C202="","",IFERROR(INDEX(MOTORISTAS!$B:$B,MATCH(C202,MOTORISTAS!$A:$A,0)),IFERROR(INDEX(VEICULOS!$C:$C,MATCH(C202,VEICULOS!$A:$A,0)),"Não cadastrado")))</f>
        <v/>
      </c>
      <c r="E202" s="7"/>
      <c r="F202" s="7"/>
      <c r="G202" s="7"/>
      <c r="H202" s="7"/>
      <c r="I202" s="12"/>
      <c r="J202" s="13"/>
      <c r="K202" s="7"/>
      <c r="L202" s="7"/>
      <c r="M202" s="7"/>
      <c r="N202" s="10"/>
      <c r="O202" s="7"/>
      <c r="P202" s="7" t="str">
        <f t="shared" si="15"/>
        <v/>
      </c>
      <c r="Q202" s="13" t="str">
        <f t="shared" si="16"/>
        <v/>
      </c>
      <c r="R202" s="7" t="str">
        <f t="shared" ca="1" si="17"/>
        <v/>
      </c>
      <c r="S202" s="7" t="str">
        <f t="shared" si="18"/>
        <v/>
      </c>
      <c r="T202" s="7" t="str">
        <f t="shared" si="19"/>
        <v/>
      </c>
      <c r="U202" s="7"/>
      <c r="V202" s="12"/>
      <c r="W202" s="7"/>
    </row>
    <row r="203" spans="1:23" x14ac:dyDescent="0.25">
      <c r="A203" s="7"/>
      <c r="B203" s="7"/>
      <c r="C203" s="7"/>
      <c r="D203" s="7" t="str">
        <f>IF(C203="","",IFERROR(INDEX(MOTORISTAS!$B:$B,MATCH(C203,MOTORISTAS!$A:$A,0)),IFERROR(INDEX(VEICULOS!$C:$C,MATCH(C203,VEICULOS!$A:$A,0)),"Não cadastrado")))</f>
        <v/>
      </c>
      <c r="E203" s="7"/>
      <c r="F203" s="7"/>
      <c r="G203" s="7"/>
      <c r="H203" s="7"/>
      <c r="I203" s="12"/>
      <c r="J203" s="13"/>
      <c r="K203" s="7"/>
      <c r="L203" s="7"/>
      <c r="M203" s="7"/>
      <c r="N203" s="10"/>
      <c r="O203" s="7"/>
      <c r="P203" s="7" t="str">
        <f t="shared" si="15"/>
        <v/>
      </c>
      <c r="Q203" s="13" t="str">
        <f t="shared" si="16"/>
        <v/>
      </c>
      <c r="R203" s="7" t="str">
        <f t="shared" ca="1" si="17"/>
        <v/>
      </c>
      <c r="S203" s="7" t="str">
        <f t="shared" si="18"/>
        <v/>
      </c>
      <c r="T203" s="7" t="str">
        <f t="shared" si="19"/>
        <v/>
      </c>
      <c r="U203" s="7"/>
      <c r="V203" s="12"/>
      <c r="W203" s="7"/>
    </row>
    <row r="204" spans="1:23" x14ac:dyDescent="0.25">
      <c r="A204" s="7"/>
      <c r="B204" s="7"/>
      <c r="C204" s="7"/>
      <c r="D204" s="7" t="str">
        <f>IF(C204="","",IFERROR(INDEX(MOTORISTAS!$B:$B,MATCH(C204,MOTORISTAS!$A:$A,0)),IFERROR(INDEX(VEICULOS!$C:$C,MATCH(C204,VEICULOS!$A:$A,0)),"Não cadastrado")))</f>
        <v/>
      </c>
      <c r="E204" s="7"/>
      <c r="F204" s="7"/>
      <c r="G204" s="7"/>
      <c r="H204" s="7"/>
      <c r="I204" s="12"/>
      <c r="J204" s="13"/>
      <c r="K204" s="7"/>
      <c r="L204" s="7"/>
      <c r="M204" s="7"/>
      <c r="N204" s="10"/>
      <c r="O204" s="7"/>
      <c r="P204" s="7" t="str">
        <f t="shared" si="15"/>
        <v/>
      </c>
      <c r="Q204" s="13" t="str">
        <f t="shared" si="16"/>
        <v/>
      </c>
      <c r="R204" s="7" t="str">
        <f t="shared" ca="1" si="17"/>
        <v/>
      </c>
      <c r="S204" s="7" t="str">
        <f t="shared" si="18"/>
        <v/>
      </c>
      <c r="T204" s="7" t="str">
        <f t="shared" si="19"/>
        <v/>
      </c>
      <c r="U204" s="7"/>
      <c r="V204" s="12"/>
      <c r="W204" s="7"/>
    </row>
    <row r="205" spans="1:23" x14ac:dyDescent="0.25">
      <c r="A205" s="7"/>
      <c r="B205" s="7"/>
      <c r="C205" s="7"/>
      <c r="D205" s="7" t="str">
        <f>IF(C205="","",IFERROR(INDEX(MOTORISTAS!$B:$B,MATCH(C205,MOTORISTAS!$A:$A,0)),IFERROR(INDEX(VEICULOS!$C:$C,MATCH(C205,VEICULOS!$A:$A,0)),"Não cadastrado")))</f>
        <v/>
      </c>
      <c r="E205" s="7"/>
      <c r="F205" s="7"/>
      <c r="G205" s="7"/>
      <c r="H205" s="7"/>
      <c r="I205" s="12"/>
      <c r="J205" s="13"/>
      <c r="K205" s="7"/>
      <c r="L205" s="7"/>
      <c r="M205" s="7"/>
      <c r="N205" s="10"/>
      <c r="O205" s="7"/>
      <c r="P205" s="7" t="str">
        <f t="shared" si="15"/>
        <v/>
      </c>
      <c r="Q205" s="13" t="str">
        <f t="shared" si="16"/>
        <v/>
      </c>
      <c r="R205" s="7" t="str">
        <f t="shared" ca="1" si="17"/>
        <v/>
      </c>
      <c r="S205" s="7" t="str">
        <f t="shared" si="18"/>
        <v/>
      </c>
      <c r="T205" s="7" t="str">
        <f t="shared" si="19"/>
        <v/>
      </c>
      <c r="U205" s="7"/>
      <c r="V205" s="12"/>
      <c r="W205" s="7"/>
    </row>
    <row r="206" spans="1:23" x14ac:dyDescent="0.25">
      <c r="A206" s="7"/>
      <c r="B206" s="7"/>
      <c r="C206" s="7"/>
      <c r="D206" s="7" t="str">
        <f>IF(C206="","",IFERROR(INDEX(MOTORISTAS!$B:$B,MATCH(C206,MOTORISTAS!$A:$A,0)),IFERROR(INDEX(VEICULOS!$C:$C,MATCH(C206,VEICULOS!$A:$A,0)),"Não cadastrado")))</f>
        <v/>
      </c>
      <c r="E206" s="7"/>
      <c r="F206" s="7"/>
      <c r="G206" s="7"/>
      <c r="H206" s="7"/>
      <c r="I206" s="12"/>
      <c r="J206" s="13"/>
      <c r="K206" s="7"/>
      <c r="L206" s="7"/>
      <c r="M206" s="7"/>
      <c r="N206" s="10"/>
      <c r="O206" s="7"/>
      <c r="P206" s="7" t="str">
        <f t="shared" si="15"/>
        <v/>
      </c>
      <c r="Q206" s="13" t="str">
        <f t="shared" si="16"/>
        <v/>
      </c>
      <c r="R206" s="7" t="str">
        <f t="shared" ca="1" si="17"/>
        <v/>
      </c>
      <c r="S206" s="7" t="str">
        <f t="shared" si="18"/>
        <v/>
      </c>
      <c r="T206" s="7" t="str">
        <f t="shared" si="19"/>
        <v/>
      </c>
      <c r="U206" s="7"/>
      <c r="V206" s="12"/>
      <c r="W206" s="7"/>
    </row>
    <row r="207" spans="1:23" x14ac:dyDescent="0.25">
      <c r="A207" s="7"/>
      <c r="B207" s="7"/>
      <c r="C207" s="7"/>
      <c r="D207" s="7" t="str">
        <f>IF(C207="","",IFERROR(INDEX(MOTORISTAS!$B:$B,MATCH(C207,MOTORISTAS!$A:$A,0)),IFERROR(INDEX(VEICULOS!$C:$C,MATCH(C207,VEICULOS!$A:$A,0)),"Não cadastrado")))</f>
        <v/>
      </c>
      <c r="E207" s="7"/>
      <c r="F207" s="7"/>
      <c r="G207" s="7"/>
      <c r="H207" s="7"/>
      <c r="I207" s="12"/>
      <c r="J207" s="13"/>
      <c r="K207" s="7"/>
      <c r="L207" s="7"/>
      <c r="M207" s="7"/>
      <c r="N207" s="10"/>
      <c r="O207" s="7"/>
      <c r="P207" s="7" t="str">
        <f t="shared" si="15"/>
        <v/>
      </c>
      <c r="Q207" s="13" t="str">
        <f t="shared" si="16"/>
        <v/>
      </c>
      <c r="R207" s="7" t="str">
        <f t="shared" ca="1" si="17"/>
        <v/>
      </c>
      <c r="S207" s="7" t="str">
        <f t="shared" si="18"/>
        <v/>
      </c>
      <c r="T207" s="7" t="str">
        <f t="shared" si="19"/>
        <v/>
      </c>
      <c r="U207" s="7"/>
      <c r="V207" s="12"/>
      <c r="W207" s="7"/>
    </row>
    <row r="208" spans="1:23" x14ac:dyDescent="0.25">
      <c r="A208" s="7"/>
      <c r="B208" s="7"/>
      <c r="C208" s="7"/>
      <c r="D208" s="7" t="str">
        <f>IF(C208="","",IFERROR(INDEX(MOTORISTAS!$B:$B,MATCH(C208,MOTORISTAS!$A:$A,0)),IFERROR(INDEX(VEICULOS!$C:$C,MATCH(C208,VEICULOS!$A:$A,0)),"Não cadastrado")))</f>
        <v/>
      </c>
      <c r="E208" s="7"/>
      <c r="F208" s="7"/>
      <c r="G208" s="7"/>
      <c r="H208" s="7"/>
      <c r="I208" s="12"/>
      <c r="J208" s="13"/>
      <c r="K208" s="7"/>
      <c r="L208" s="7"/>
      <c r="M208" s="7"/>
      <c r="N208" s="10"/>
      <c r="O208" s="7"/>
      <c r="P208" s="7" t="str">
        <f t="shared" si="15"/>
        <v/>
      </c>
      <c r="Q208" s="13" t="str">
        <f t="shared" si="16"/>
        <v/>
      </c>
      <c r="R208" s="7" t="str">
        <f t="shared" ca="1" si="17"/>
        <v/>
      </c>
      <c r="S208" s="7" t="str">
        <f t="shared" si="18"/>
        <v/>
      </c>
      <c r="T208" s="7" t="str">
        <f t="shared" si="19"/>
        <v/>
      </c>
      <c r="U208" s="7"/>
      <c r="V208" s="12"/>
      <c r="W208" s="7"/>
    </row>
    <row r="209" spans="1:23" x14ac:dyDescent="0.25">
      <c r="A209" s="7"/>
      <c r="B209" s="7"/>
      <c r="C209" s="7"/>
      <c r="D209" s="7" t="str">
        <f>IF(C209="","",IFERROR(INDEX(MOTORISTAS!$B:$B,MATCH(C209,MOTORISTAS!$A:$A,0)),IFERROR(INDEX(VEICULOS!$C:$C,MATCH(C209,VEICULOS!$A:$A,0)),"Não cadastrado")))</f>
        <v/>
      </c>
      <c r="E209" s="7"/>
      <c r="F209" s="7"/>
      <c r="G209" s="7"/>
      <c r="H209" s="7"/>
      <c r="I209" s="12"/>
      <c r="J209" s="13"/>
      <c r="K209" s="7"/>
      <c r="L209" s="7"/>
      <c r="M209" s="7"/>
      <c r="N209" s="10"/>
      <c r="O209" s="7"/>
      <c r="P209" s="7" t="str">
        <f t="shared" si="15"/>
        <v/>
      </c>
      <c r="Q209" s="13" t="str">
        <f t="shared" si="16"/>
        <v/>
      </c>
      <c r="R209" s="7" t="str">
        <f t="shared" ca="1" si="17"/>
        <v/>
      </c>
      <c r="S209" s="7" t="str">
        <f t="shared" si="18"/>
        <v/>
      </c>
      <c r="T209" s="7" t="str">
        <f t="shared" si="19"/>
        <v/>
      </c>
      <c r="U209" s="7"/>
      <c r="V209" s="12"/>
      <c r="W209" s="7"/>
    </row>
    <row r="210" spans="1:23" x14ac:dyDescent="0.25">
      <c r="A210" s="7"/>
      <c r="B210" s="7"/>
      <c r="C210" s="7"/>
      <c r="D210" s="7" t="str">
        <f>IF(C210="","",IFERROR(INDEX(MOTORISTAS!$B:$B,MATCH(C210,MOTORISTAS!$A:$A,0)),IFERROR(INDEX(VEICULOS!$C:$C,MATCH(C210,VEICULOS!$A:$A,0)),"Não cadastrado")))</f>
        <v/>
      </c>
      <c r="E210" s="7"/>
      <c r="F210" s="7"/>
      <c r="G210" s="7"/>
      <c r="H210" s="7"/>
      <c r="I210" s="12"/>
      <c r="J210" s="13"/>
      <c r="K210" s="7"/>
      <c r="L210" s="7"/>
      <c r="M210" s="7"/>
      <c r="N210" s="10"/>
      <c r="O210" s="7"/>
      <c r="P210" s="7" t="str">
        <f t="shared" si="15"/>
        <v/>
      </c>
      <c r="Q210" s="13" t="str">
        <f t="shared" si="16"/>
        <v/>
      </c>
      <c r="R210" s="7" t="str">
        <f t="shared" ca="1" si="17"/>
        <v/>
      </c>
      <c r="S210" s="7" t="str">
        <f t="shared" si="18"/>
        <v/>
      </c>
      <c r="T210" s="7" t="str">
        <f t="shared" si="19"/>
        <v/>
      </c>
      <c r="U210" s="7"/>
      <c r="V210" s="12"/>
      <c r="W210" s="7"/>
    </row>
    <row r="211" spans="1:23" x14ac:dyDescent="0.25">
      <c r="A211" s="7"/>
      <c r="B211" s="7"/>
      <c r="C211" s="7"/>
      <c r="D211" s="7" t="str">
        <f>IF(C211="","",IFERROR(INDEX(MOTORISTAS!$B:$B,MATCH(C211,MOTORISTAS!$A:$A,0)),IFERROR(INDEX(VEICULOS!$C:$C,MATCH(C211,VEICULOS!$A:$A,0)),"Não cadastrado")))</f>
        <v/>
      </c>
      <c r="E211" s="7"/>
      <c r="F211" s="7"/>
      <c r="G211" s="7"/>
      <c r="H211" s="7"/>
      <c r="I211" s="12"/>
      <c r="J211" s="13"/>
      <c r="K211" s="7"/>
      <c r="L211" s="7"/>
      <c r="M211" s="7"/>
      <c r="N211" s="10"/>
      <c r="O211" s="7"/>
      <c r="P211" s="7" t="str">
        <f t="shared" si="15"/>
        <v/>
      </c>
      <c r="Q211" s="13" t="str">
        <f t="shared" si="16"/>
        <v/>
      </c>
      <c r="R211" s="7" t="str">
        <f t="shared" ca="1" si="17"/>
        <v/>
      </c>
      <c r="S211" s="7" t="str">
        <f t="shared" si="18"/>
        <v/>
      </c>
      <c r="T211" s="7" t="str">
        <f t="shared" si="19"/>
        <v/>
      </c>
      <c r="U211" s="7"/>
      <c r="V211" s="12"/>
      <c r="W211" s="7"/>
    </row>
    <row r="212" spans="1:23" x14ac:dyDescent="0.25">
      <c r="A212" s="7"/>
      <c r="B212" s="7"/>
      <c r="C212" s="7"/>
      <c r="D212" s="7" t="str">
        <f>IF(C212="","",IFERROR(INDEX(MOTORISTAS!$B:$B,MATCH(C212,MOTORISTAS!$A:$A,0)),IFERROR(INDEX(VEICULOS!$C:$C,MATCH(C212,VEICULOS!$A:$A,0)),"Não cadastrado")))</f>
        <v/>
      </c>
      <c r="E212" s="7"/>
      <c r="F212" s="7"/>
      <c r="G212" s="7"/>
      <c r="H212" s="7"/>
      <c r="I212" s="12"/>
      <c r="J212" s="13"/>
      <c r="K212" s="7"/>
      <c r="L212" s="7"/>
      <c r="M212" s="7"/>
      <c r="N212" s="10"/>
      <c r="O212" s="7"/>
      <c r="P212" s="7" t="str">
        <f t="shared" si="15"/>
        <v/>
      </c>
      <c r="Q212" s="13" t="str">
        <f t="shared" si="16"/>
        <v/>
      </c>
      <c r="R212" s="7" t="str">
        <f t="shared" ca="1" si="17"/>
        <v/>
      </c>
      <c r="S212" s="7" t="str">
        <f t="shared" si="18"/>
        <v/>
      </c>
      <c r="T212" s="7" t="str">
        <f t="shared" si="19"/>
        <v/>
      </c>
      <c r="U212" s="7"/>
      <c r="V212" s="12"/>
      <c r="W212" s="7"/>
    </row>
    <row r="213" spans="1:23" x14ac:dyDescent="0.25">
      <c r="A213" s="7"/>
      <c r="B213" s="7"/>
      <c r="C213" s="7"/>
      <c r="D213" s="7" t="str">
        <f>IF(C213="","",IFERROR(INDEX(MOTORISTAS!$B:$B,MATCH(C213,MOTORISTAS!$A:$A,0)),IFERROR(INDEX(VEICULOS!$C:$C,MATCH(C213,VEICULOS!$A:$A,0)),"Não cadastrado")))</f>
        <v/>
      </c>
      <c r="E213" s="7"/>
      <c r="F213" s="7"/>
      <c r="G213" s="7"/>
      <c r="H213" s="7"/>
      <c r="I213" s="12"/>
      <c r="J213" s="13"/>
      <c r="K213" s="7"/>
      <c r="L213" s="7"/>
      <c r="M213" s="7"/>
      <c r="N213" s="10"/>
      <c r="O213" s="7"/>
      <c r="P213" s="7" t="str">
        <f t="shared" si="15"/>
        <v/>
      </c>
      <c r="Q213" s="13" t="str">
        <f t="shared" si="16"/>
        <v/>
      </c>
      <c r="R213" s="7" t="str">
        <f t="shared" ca="1" si="17"/>
        <v/>
      </c>
      <c r="S213" s="7" t="str">
        <f t="shared" si="18"/>
        <v/>
      </c>
      <c r="T213" s="7" t="str">
        <f t="shared" si="19"/>
        <v/>
      </c>
      <c r="U213" s="7"/>
      <c r="V213" s="12"/>
      <c r="W213" s="7"/>
    </row>
    <row r="214" spans="1:23" x14ac:dyDescent="0.25">
      <c r="A214" s="7"/>
      <c r="B214" s="7"/>
      <c r="C214" s="7"/>
      <c r="D214" s="7" t="str">
        <f>IF(C214="","",IFERROR(INDEX(MOTORISTAS!$B:$B,MATCH(C214,MOTORISTAS!$A:$A,0)),IFERROR(INDEX(VEICULOS!$C:$C,MATCH(C214,VEICULOS!$A:$A,0)),"Não cadastrado")))</f>
        <v/>
      </c>
      <c r="E214" s="7"/>
      <c r="F214" s="7"/>
      <c r="G214" s="7"/>
      <c r="H214" s="7"/>
      <c r="I214" s="12"/>
      <c r="J214" s="13"/>
      <c r="K214" s="7"/>
      <c r="L214" s="7"/>
      <c r="M214" s="7"/>
      <c r="N214" s="10"/>
      <c r="O214" s="7"/>
      <c r="P214" s="7" t="str">
        <f t="shared" si="15"/>
        <v/>
      </c>
      <c r="Q214" s="13" t="str">
        <f t="shared" si="16"/>
        <v/>
      </c>
      <c r="R214" s="7" t="str">
        <f t="shared" ca="1" si="17"/>
        <v/>
      </c>
      <c r="S214" s="7" t="str">
        <f t="shared" si="18"/>
        <v/>
      </c>
      <c r="T214" s="7" t="str">
        <f t="shared" si="19"/>
        <v/>
      </c>
      <c r="U214" s="7"/>
      <c r="V214" s="12"/>
      <c r="W214" s="7"/>
    </row>
    <row r="215" spans="1:23" x14ac:dyDescent="0.25">
      <c r="A215" s="7"/>
      <c r="B215" s="7"/>
      <c r="C215" s="7"/>
      <c r="D215" s="7" t="str">
        <f>IF(C215="","",IFERROR(INDEX(MOTORISTAS!$B:$B,MATCH(C215,MOTORISTAS!$A:$A,0)),IFERROR(INDEX(VEICULOS!$C:$C,MATCH(C215,VEICULOS!$A:$A,0)),"Não cadastrado")))</f>
        <v/>
      </c>
      <c r="E215" s="7"/>
      <c r="F215" s="7"/>
      <c r="G215" s="7"/>
      <c r="H215" s="7"/>
      <c r="I215" s="12"/>
      <c r="J215" s="13"/>
      <c r="K215" s="7"/>
      <c r="L215" s="7"/>
      <c r="M215" s="7"/>
      <c r="N215" s="10"/>
      <c r="O215" s="7"/>
      <c r="P215" s="7" t="str">
        <f t="shared" si="15"/>
        <v/>
      </c>
      <c r="Q215" s="13" t="str">
        <f t="shared" si="16"/>
        <v/>
      </c>
      <c r="R215" s="7" t="str">
        <f t="shared" ca="1" si="17"/>
        <v/>
      </c>
      <c r="S215" s="7" t="str">
        <f t="shared" si="18"/>
        <v/>
      </c>
      <c r="T215" s="7" t="str">
        <f t="shared" si="19"/>
        <v/>
      </c>
      <c r="U215" s="7"/>
      <c r="V215" s="12"/>
      <c r="W215" s="7"/>
    </row>
    <row r="216" spans="1:23" x14ac:dyDescent="0.25">
      <c r="A216" s="7"/>
      <c r="B216" s="7"/>
      <c r="C216" s="7"/>
      <c r="D216" s="7" t="str">
        <f>IF(C216="","",IFERROR(INDEX(MOTORISTAS!$B:$B,MATCH(C216,MOTORISTAS!$A:$A,0)),IFERROR(INDEX(VEICULOS!$C:$C,MATCH(C216,VEICULOS!$A:$A,0)),"Não cadastrado")))</f>
        <v/>
      </c>
      <c r="E216" s="7"/>
      <c r="F216" s="7"/>
      <c r="G216" s="7"/>
      <c r="H216" s="7"/>
      <c r="I216" s="12"/>
      <c r="J216" s="13"/>
      <c r="K216" s="7"/>
      <c r="L216" s="7"/>
      <c r="M216" s="7"/>
      <c r="N216" s="10"/>
      <c r="O216" s="7"/>
      <c r="P216" s="7" t="str">
        <f t="shared" si="15"/>
        <v/>
      </c>
      <c r="Q216" s="13" t="str">
        <f t="shared" si="16"/>
        <v/>
      </c>
      <c r="R216" s="7" t="str">
        <f t="shared" ca="1" si="17"/>
        <v/>
      </c>
      <c r="S216" s="7" t="str">
        <f t="shared" si="18"/>
        <v/>
      </c>
      <c r="T216" s="7" t="str">
        <f t="shared" si="19"/>
        <v/>
      </c>
      <c r="U216" s="7"/>
      <c r="V216" s="12"/>
      <c r="W216" s="7"/>
    </row>
    <row r="217" spans="1:23" x14ac:dyDescent="0.25">
      <c r="A217" s="7"/>
      <c r="B217" s="7"/>
      <c r="C217" s="7"/>
      <c r="D217" s="7" t="str">
        <f>IF(C217="","",IFERROR(INDEX(MOTORISTAS!$B:$B,MATCH(C217,MOTORISTAS!$A:$A,0)),IFERROR(INDEX(VEICULOS!$C:$C,MATCH(C217,VEICULOS!$A:$A,0)),"Não cadastrado")))</f>
        <v/>
      </c>
      <c r="E217" s="7"/>
      <c r="F217" s="7"/>
      <c r="G217" s="7"/>
      <c r="H217" s="7"/>
      <c r="I217" s="12"/>
      <c r="J217" s="13"/>
      <c r="K217" s="7"/>
      <c r="L217" s="7"/>
      <c r="M217" s="7"/>
      <c r="N217" s="10"/>
      <c r="O217" s="7"/>
      <c r="P217" s="7" t="str">
        <f t="shared" si="15"/>
        <v/>
      </c>
      <c r="Q217" s="13" t="str">
        <f t="shared" si="16"/>
        <v/>
      </c>
      <c r="R217" s="7" t="str">
        <f t="shared" ca="1" si="17"/>
        <v/>
      </c>
      <c r="S217" s="7" t="str">
        <f t="shared" si="18"/>
        <v/>
      </c>
      <c r="T217" s="7" t="str">
        <f t="shared" si="19"/>
        <v/>
      </c>
      <c r="U217" s="7"/>
      <c r="V217" s="12"/>
      <c r="W217" s="7"/>
    </row>
    <row r="218" spans="1:23" x14ac:dyDescent="0.25">
      <c r="A218" s="7"/>
      <c r="B218" s="7"/>
      <c r="C218" s="7"/>
      <c r="D218" s="7" t="str">
        <f>IF(C218="","",IFERROR(INDEX(MOTORISTAS!$B:$B,MATCH(C218,MOTORISTAS!$A:$A,0)),IFERROR(INDEX(VEICULOS!$C:$C,MATCH(C218,VEICULOS!$A:$A,0)),"Não cadastrado")))</f>
        <v/>
      </c>
      <c r="E218" s="7"/>
      <c r="F218" s="7"/>
      <c r="G218" s="7"/>
      <c r="H218" s="7"/>
      <c r="I218" s="12"/>
      <c r="J218" s="13"/>
      <c r="K218" s="7"/>
      <c r="L218" s="7"/>
      <c r="M218" s="7"/>
      <c r="N218" s="10"/>
      <c r="O218" s="7"/>
      <c r="P218" s="7" t="str">
        <f t="shared" si="15"/>
        <v/>
      </c>
      <c r="Q218" s="13" t="str">
        <f t="shared" si="16"/>
        <v/>
      </c>
      <c r="R218" s="7" t="str">
        <f t="shared" ca="1" si="17"/>
        <v/>
      </c>
      <c r="S218" s="7" t="str">
        <f t="shared" si="18"/>
        <v/>
      </c>
      <c r="T218" s="7" t="str">
        <f t="shared" si="19"/>
        <v/>
      </c>
      <c r="U218" s="7"/>
      <c r="V218" s="12"/>
      <c r="W218" s="7"/>
    </row>
    <row r="219" spans="1:23" x14ac:dyDescent="0.25">
      <c r="A219" s="7"/>
      <c r="B219" s="7"/>
      <c r="C219" s="7"/>
      <c r="D219" s="7" t="str">
        <f>IF(C219="","",IFERROR(INDEX(MOTORISTAS!$B:$B,MATCH(C219,MOTORISTAS!$A:$A,0)),IFERROR(INDEX(VEICULOS!$C:$C,MATCH(C219,VEICULOS!$A:$A,0)),"Não cadastrado")))</f>
        <v/>
      </c>
      <c r="E219" s="7"/>
      <c r="F219" s="7"/>
      <c r="G219" s="7"/>
      <c r="H219" s="7"/>
      <c r="I219" s="12"/>
      <c r="J219" s="13"/>
      <c r="K219" s="7"/>
      <c r="L219" s="7"/>
      <c r="M219" s="7"/>
      <c r="N219" s="10"/>
      <c r="O219" s="7"/>
      <c r="P219" s="7" t="str">
        <f t="shared" si="15"/>
        <v/>
      </c>
      <c r="Q219" s="13" t="str">
        <f t="shared" si="16"/>
        <v/>
      </c>
      <c r="R219" s="7" t="str">
        <f t="shared" ca="1" si="17"/>
        <v/>
      </c>
      <c r="S219" s="7" t="str">
        <f t="shared" si="18"/>
        <v/>
      </c>
      <c r="T219" s="7" t="str">
        <f t="shared" si="19"/>
        <v/>
      </c>
      <c r="U219" s="7"/>
      <c r="V219" s="12"/>
      <c r="W219" s="7"/>
    </row>
    <row r="220" spans="1:23" x14ac:dyDescent="0.25">
      <c r="A220" s="7"/>
      <c r="B220" s="7"/>
      <c r="C220" s="7"/>
      <c r="D220" s="7" t="str">
        <f>IF(C220="","",IFERROR(INDEX(MOTORISTAS!$B:$B,MATCH(C220,MOTORISTAS!$A:$A,0)),IFERROR(INDEX(VEICULOS!$C:$C,MATCH(C220,VEICULOS!$A:$A,0)),"Não cadastrado")))</f>
        <v/>
      </c>
      <c r="E220" s="7"/>
      <c r="F220" s="7"/>
      <c r="G220" s="7"/>
      <c r="H220" s="7"/>
      <c r="I220" s="12"/>
      <c r="J220" s="13"/>
      <c r="K220" s="7"/>
      <c r="L220" s="7"/>
      <c r="M220" s="7"/>
      <c r="N220" s="10"/>
      <c r="O220" s="7"/>
      <c r="P220" s="7" t="str">
        <f t="shared" si="15"/>
        <v/>
      </c>
      <c r="Q220" s="13" t="str">
        <f t="shared" si="16"/>
        <v/>
      </c>
      <c r="R220" s="7" t="str">
        <f t="shared" ca="1" si="17"/>
        <v/>
      </c>
      <c r="S220" s="7" t="str">
        <f t="shared" si="18"/>
        <v/>
      </c>
      <c r="T220" s="7" t="str">
        <f t="shared" si="19"/>
        <v/>
      </c>
      <c r="U220" s="7"/>
      <c r="V220" s="12"/>
      <c r="W220" s="7"/>
    </row>
    <row r="221" spans="1:23" x14ac:dyDescent="0.25">
      <c r="A221" s="7"/>
      <c r="B221" s="7"/>
      <c r="C221" s="7"/>
      <c r="D221" s="7" t="str">
        <f>IF(C221="","",IFERROR(INDEX(MOTORISTAS!$B:$B,MATCH(C221,MOTORISTAS!$A:$A,0)),IFERROR(INDEX(VEICULOS!$C:$C,MATCH(C221,VEICULOS!$A:$A,0)),"Não cadastrado")))</f>
        <v/>
      </c>
      <c r="E221" s="7"/>
      <c r="F221" s="7"/>
      <c r="G221" s="7"/>
      <c r="H221" s="7"/>
      <c r="I221" s="12"/>
      <c r="J221" s="13"/>
      <c r="K221" s="7"/>
      <c r="L221" s="7"/>
      <c r="M221" s="7"/>
      <c r="N221" s="10"/>
      <c r="O221" s="7"/>
      <c r="P221" s="7" t="str">
        <f t="shared" si="15"/>
        <v/>
      </c>
      <c r="Q221" s="13" t="str">
        <f t="shared" si="16"/>
        <v/>
      </c>
      <c r="R221" s="7" t="str">
        <f t="shared" ca="1" si="17"/>
        <v/>
      </c>
      <c r="S221" s="7" t="str">
        <f t="shared" si="18"/>
        <v/>
      </c>
      <c r="T221" s="7" t="str">
        <f t="shared" si="19"/>
        <v/>
      </c>
      <c r="U221" s="7"/>
      <c r="V221" s="12"/>
      <c r="W221" s="7"/>
    </row>
    <row r="222" spans="1:23" x14ac:dyDescent="0.25">
      <c r="A222" s="7"/>
      <c r="B222" s="7"/>
      <c r="C222" s="7"/>
      <c r="D222" s="7" t="str">
        <f>IF(C222="","",IFERROR(INDEX(MOTORISTAS!$B:$B,MATCH(C222,MOTORISTAS!$A:$A,0)),IFERROR(INDEX(VEICULOS!$C:$C,MATCH(C222,VEICULOS!$A:$A,0)),"Não cadastrado")))</f>
        <v/>
      </c>
      <c r="E222" s="7"/>
      <c r="F222" s="7"/>
      <c r="G222" s="7"/>
      <c r="H222" s="7"/>
      <c r="I222" s="12"/>
      <c r="J222" s="13"/>
      <c r="K222" s="7"/>
      <c r="L222" s="7"/>
      <c r="M222" s="7"/>
      <c r="N222" s="10"/>
      <c r="O222" s="7"/>
      <c r="P222" s="7" t="str">
        <f t="shared" si="15"/>
        <v/>
      </c>
      <c r="Q222" s="13" t="str">
        <f t="shared" si="16"/>
        <v/>
      </c>
      <c r="R222" s="7" t="str">
        <f t="shared" ca="1" si="17"/>
        <v/>
      </c>
      <c r="S222" s="7" t="str">
        <f t="shared" si="18"/>
        <v/>
      </c>
      <c r="T222" s="7" t="str">
        <f t="shared" si="19"/>
        <v/>
      </c>
      <c r="U222" s="7"/>
      <c r="V222" s="12"/>
      <c r="W222" s="7"/>
    </row>
    <row r="223" spans="1:23" x14ac:dyDescent="0.25">
      <c r="A223" s="7"/>
      <c r="B223" s="7"/>
      <c r="C223" s="7"/>
      <c r="D223" s="7" t="str">
        <f>IF(C223="","",IFERROR(INDEX(MOTORISTAS!$B:$B,MATCH(C223,MOTORISTAS!$A:$A,0)),IFERROR(INDEX(VEICULOS!$C:$C,MATCH(C223,VEICULOS!$A:$A,0)),"Não cadastrado")))</f>
        <v/>
      </c>
      <c r="E223" s="7"/>
      <c r="F223" s="7"/>
      <c r="G223" s="7"/>
      <c r="H223" s="7"/>
      <c r="I223" s="12"/>
      <c r="J223" s="13"/>
      <c r="K223" s="7"/>
      <c r="L223" s="7"/>
      <c r="M223" s="7"/>
      <c r="N223" s="10"/>
      <c r="O223" s="7"/>
      <c r="P223" s="7" t="str">
        <f t="shared" si="15"/>
        <v/>
      </c>
      <c r="Q223" s="13" t="str">
        <f t="shared" si="16"/>
        <v/>
      </c>
      <c r="R223" s="7" t="str">
        <f t="shared" ca="1" si="17"/>
        <v/>
      </c>
      <c r="S223" s="7" t="str">
        <f t="shared" si="18"/>
        <v/>
      </c>
      <c r="T223" s="7" t="str">
        <f t="shared" si="19"/>
        <v/>
      </c>
      <c r="U223" s="7"/>
      <c r="V223" s="12"/>
      <c r="W223" s="7"/>
    </row>
    <row r="224" spans="1:23" x14ac:dyDescent="0.25">
      <c r="A224" s="7"/>
      <c r="B224" s="7"/>
      <c r="C224" s="7"/>
      <c r="D224" s="7" t="str">
        <f>IF(C224="","",IFERROR(INDEX(MOTORISTAS!$B:$B,MATCH(C224,MOTORISTAS!$A:$A,0)),IFERROR(INDEX(VEICULOS!$C:$C,MATCH(C224,VEICULOS!$A:$A,0)),"Não cadastrado")))</f>
        <v/>
      </c>
      <c r="E224" s="7"/>
      <c r="F224" s="7"/>
      <c r="G224" s="7"/>
      <c r="H224" s="7"/>
      <c r="I224" s="12"/>
      <c r="J224" s="13"/>
      <c r="K224" s="7"/>
      <c r="L224" s="7"/>
      <c r="M224" s="7"/>
      <c r="N224" s="10"/>
      <c r="O224" s="7"/>
      <c r="P224" s="7" t="str">
        <f t="shared" si="15"/>
        <v/>
      </c>
      <c r="Q224" s="13" t="str">
        <f t="shared" si="16"/>
        <v/>
      </c>
      <c r="R224" s="7" t="str">
        <f t="shared" ca="1" si="17"/>
        <v/>
      </c>
      <c r="S224" s="7" t="str">
        <f t="shared" si="18"/>
        <v/>
      </c>
      <c r="T224" s="7" t="str">
        <f t="shared" si="19"/>
        <v/>
      </c>
      <c r="U224" s="7"/>
      <c r="V224" s="12"/>
      <c r="W224" s="7"/>
    </row>
    <row r="225" spans="1:23" x14ac:dyDescent="0.25">
      <c r="A225" s="7"/>
      <c r="B225" s="7"/>
      <c r="C225" s="7"/>
      <c r="D225" s="7" t="str">
        <f>IF(C225="","",IFERROR(INDEX(MOTORISTAS!$B:$B,MATCH(C225,MOTORISTAS!$A:$A,0)),IFERROR(INDEX(VEICULOS!$C:$C,MATCH(C225,VEICULOS!$A:$A,0)),"Não cadastrado")))</f>
        <v/>
      </c>
      <c r="E225" s="7"/>
      <c r="F225" s="7"/>
      <c r="G225" s="7"/>
      <c r="H225" s="7"/>
      <c r="I225" s="12"/>
      <c r="J225" s="13"/>
      <c r="K225" s="7"/>
      <c r="L225" s="7"/>
      <c r="M225" s="7"/>
      <c r="N225" s="10"/>
      <c r="O225" s="7"/>
      <c r="P225" s="7" t="str">
        <f t="shared" si="15"/>
        <v/>
      </c>
      <c r="Q225" s="13" t="str">
        <f t="shared" si="16"/>
        <v/>
      </c>
      <c r="R225" s="7" t="str">
        <f t="shared" ca="1" si="17"/>
        <v/>
      </c>
      <c r="S225" s="7" t="str">
        <f t="shared" si="18"/>
        <v/>
      </c>
      <c r="T225" s="7" t="str">
        <f t="shared" si="19"/>
        <v/>
      </c>
      <c r="U225" s="7"/>
      <c r="V225" s="12"/>
      <c r="W225" s="7"/>
    </row>
    <row r="226" spans="1:23" x14ac:dyDescent="0.25">
      <c r="A226" s="7"/>
      <c r="B226" s="7"/>
      <c r="C226" s="7"/>
      <c r="D226" s="7" t="str">
        <f>IF(C226="","",IFERROR(INDEX(MOTORISTAS!$B:$B,MATCH(C226,MOTORISTAS!$A:$A,0)),IFERROR(INDEX(VEICULOS!$C:$C,MATCH(C226,VEICULOS!$A:$A,0)),"Não cadastrado")))</f>
        <v/>
      </c>
      <c r="E226" s="7"/>
      <c r="F226" s="7"/>
      <c r="G226" s="7"/>
      <c r="H226" s="7"/>
      <c r="I226" s="12"/>
      <c r="J226" s="13"/>
      <c r="K226" s="7"/>
      <c r="L226" s="7"/>
      <c r="M226" s="7"/>
      <c r="N226" s="10"/>
      <c r="O226" s="7"/>
      <c r="P226" s="7" t="str">
        <f t="shared" si="15"/>
        <v/>
      </c>
      <c r="Q226" s="13" t="str">
        <f t="shared" si="16"/>
        <v/>
      </c>
      <c r="R226" s="7" t="str">
        <f t="shared" ca="1" si="17"/>
        <v/>
      </c>
      <c r="S226" s="7" t="str">
        <f t="shared" si="18"/>
        <v/>
      </c>
      <c r="T226" s="7" t="str">
        <f t="shared" si="19"/>
        <v/>
      </c>
      <c r="U226" s="7"/>
      <c r="V226" s="12"/>
      <c r="W226" s="7"/>
    </row>
    <row r="227" spans="1:23" x14ac:dyDescent="0.25">
      <c r="A227" s="7"/>
      <c r="B227" s="7"/>
      <c r="C227" s="7"/>
      <c r="D227" s="7" t="str">
        <f>IF(C227="","",IFERROR(INDEX(MOTORISTAS!$B:$B,MATCH(C227,MOTORISTAS!$A:$A,0)),IFERROR(INDEX(VEICULOS!$C:$C,MATCH(C227,VEICULOS!$A:$A,0)),"Não cadastrado")))</f>
        <v/>
      </c>
      <c r="E227" s="7"/>
      <c r="F227" s="7"/>
      <c r="G227" s="7"/>
      <c r="H227" s="7"/>
      <c r="I227" s="12"/>
      <c r="J227" s="13"/>
      <c r="K227" s="7"/>
      <c r="L227" s="7"/>
      <c r="M227" s="7"/>
      <c r="N227" s="10"/>
      <c r="O227" s="7"/>
      <c r="P227" s="7" t="str">
        <f t="shared" si="15"/>
        <v/>
      </c>
      <c r="Q227" s="13" t="str">
        <f t="shared" si="16"/>
        <v/>
      </c>
      <c r="R227" s="7" t="str">
        <f t="shared" ca="1" si="17"/>
        <v/>
      </c>
      <c r="S227" s="7" t="str">
        <f t="shared" si="18"/>
        <v/>
      </c>
      <c r="T227" s="7" t="str">
        <f t="shared" si="19"/>
        <v/>
      </c>
      <c r="U227" s="7"/>
      <c r="V227" s="12"/>
      <c r="W227" s="7"/>
    </row>
    <row r="228" spans="1:23" x14ac:dyDescent="0.25">
      <c r="A228" s="7"/>
      <c r="B228" s="7"/>
      <c r="C228" s="7"/>
      <c r="D228" s="7" t="str">
        <f>IF(C228="","",IFERROR(INDEX(MOTORISTAS!$B:$B,MATCH(C228,MOTORISTAS!$A:$A,0)),IFERROR(INDEX(VEICULOS!$C:$C,MATCH(C228,VEICULOS!$A:$A,0)),"Não cadastrado")))</f>
        <v/>
      </c>
      <c r="E228" s="7"/>
      <c r="F228" s="7"/>
      <c r="G228" s="7"/>
      <c r="H228" s="7"/>
      <c r="I228" s="12"/>
      <c r="J228" s="13"/>
      <c r="K228" s="7"/>
      <c r="L228" s="7"/>
      <c r="M228" s="7"/>
      <c r="N228" s="10"/>
      <c r="O228" s="7"/>
      <c r="P228" s="7" t="str">
        <f t="shared" si="15"/>
        <v/>
      </c>
      <c r="Q228" s="13" t="str">
        <f t="shared" si="16"/>
        <v/>
      </c>
      <c r="R228" s="7" t="str">
        <f t="shared" ca="1" si="17"/>
        <v/>
      </c>
      <c r="S228" s="7" t="str">
        <f t="shared" si="18"/>
        <v/>
      </c>
      <c r="T228" s="7" t="str">
        <f t="shared" si="19"/>
        <v/>
      </c>
      <c r="U228" s="7"/>
      <c r="V228" s="12"/>
      <c r="W228" s="7"/>
    </row>
    <row r="229" spans="1:23" x14ac:dyDescent="0.25">
      <c r="A229" s="7"/>
      <c r="B229" s="7"/>
      <c r="C229" s="7"/>
      <c r="D229" s="7" t="str">
        <f>IF(C229="","",IFERROR(INDEX(MOTORISTAS!$B:$B,MATCH(C229,MOTORISTAS!$A:$A,0)),IFERROR(INDEX(VEICULOS!$C:$C,MATCH(C229,VEICULOS!$A:$A,0)),"Não cadastrado")))</f>
        <v/>
      </c>
      <c r="E229" s="7"/>
      <c r="F229" s="7"/>
      <c r="G229" s="7"/>
      <c r="H229" s="7"/>
      <c r="I229" s="12"/>
      <c r="J229" s="13"/>
      <c r="K229" s="7"/>
      <c r="L229" s="7"/>
      <c r="M229" s="7"/>
      <c r="N229" s="10"/>
      <c r="O229" s="7"/>
      <c r="P229" s="7" t="str">
        <f t="shared" si="15"/>
        <v/>
      </c>
      <c r="Q229" s="13" t="str">
        <f t="shared" si="16"/>
        <v/>
      </c>
      <c r="R229" s="7" t="str">
        <f t="shared" ca="1" si="17"/>
        <v/>
      </c>
      <c r="S229" s="7" t="str">
        <f t="shared" si="18"/>
        <v/>
      </c>
      <c r="T229" s="7" t="str">
        <f t="shared" si="19"/>
        <v/>
      </c>
      <c r="U229" s="7"/>
      <c r="V229" s="12"/>
      <c r="W229" s="7"/>
    </row>
    <row r="230" spans="1:23" x14ac:dyDescent="0.25">
      <c r="A230" s="7"/>
      <c r="B230" s="7"/>
      <c r="C230" s="7"/>
      <c r="D230" s="7" t="str">
        <f>IF(C230="","",IFERROR(INDEX(MOTORISTAS!$B:$B,MATCH(C230,MOTORISTAS!$A:$A,0)),IFERROR(INDEX(VEICULOS!$C:$C,MATCH(C230,VEICULOS!$A:$A,0)),"Não cadastrado")))</f>
        <v/>
      </c>
      <c r="E230" s="7"/>
      <c r="F230" s="7"/>
      <c r="G230" s="7"/>
      <c r="H230" s="7"/>
      <c r="I230" s="12"/>
      <c r="J230" s="13"/>
      <c r="K230" s="7"/>
      <c r="L230" s="7"/>
      <c r="M230" s="7"/>
      <c r="N230" s="10"/>
      <c r="O230" s="7"/>
      <c r="P230" s="7" t="str">
        <f t="shared" si="15"/>
        <v/>
      </c>
      <c r="Q230" s="13" t="str">
        <f t="shared" si="16"/>
        <v/>
      </c>
      <c r="R230" s="7" t="str">
        <f t="shared" ca="1" si="17"/>
        <v/>
      </c>
      <c r="S230" s="7" t="str">
        <f t="shared" si="18"/>
        <v/>
      </c>
      <c r="T230" s="7" t="str">
        <f t="shared" si="19"/>
        <v/>
      </c>
      <c r="U230" s="7"/>
      <c r="V230" s="12"/>
      <c r="W230" s="7"/>
    </row>
    <row r="231" spans="1:23" x14ac:dyDescent="0.25">
      <c r="A231" s="7"/>
      <c r="B231" s="7"/>
      <c r="C231" s="7"/>
      <c r="D231" s="7" t="str">
        <f>IF(C231="","",IFERROR(INDEX(MOTORISTAS!$B:$B,MATCH(C231,MOTORISTAS!$A:$A,0)),IFERROR(INDEX(VEICULOS!$C:$C,MATCH(C231,VEICULOS!$A:$A,0)),"Não cadastrado")))</f>
        <v/>
      </c>
      <c r="E231" s="7"/>
      <c r="F231" s="7"/>
      <c r="G231" s="7"/>
      <c r="H231" s="7"/>
      <c r="I231" s="12"/>
      <c r="J231" s="13"/>
      <c r="K231" s="7"/>
      <c r="L231" s="7"/>
      <c r="M231" s="7"/>
      <c r="N231" s="10"/>
      <c r="O231" s="7"/>
      <c r="P231" s="7" t="str">
        <f t="shared" si="15"/>
        <v/>
      </c>
      <c r="Q231" s="13" t="str">
        <f t="shared" si="16"/>
        <v/>
      </c>
      <c r="R231" s="7" t="str">
        <f t="shared" ca="1" si="17"/>
        <v/>
      </c>
      <c r="S231" s="7" t="str">
        <f t="shared" si="18"/>
        <v/>
      </c>
      <c r="T231" s="7" t="str">
        <f t="shared" si="19"/>
        <v/>
      </c>
      <c r="U231" s="7"/>
      <c r="V231" s="12"/>
      <c r="W231" s="7"/>
    </row>
    <row r="232" spans="1:23" x14ac:dyDescent="0.25">
      <c r="A232" s="7"/>
      <c r="B232" s="7"/>
      <c r="C232" s="7"/>
      <c r="D232" s="7" t="str">
        <f>IF(C232="","",IFERROR(INDEX(MOTORISTAS!$B:$B,MATCH(C232,MOTORISTAS!$A:$A,0)),IFERROR(INDEX(VEICULOS!$C:$C,MATCH(C232,VEICULOS!$A:$A,0)),"Não cadastrado")))</f>
        <v/>
      </c>
      <c r="E232" s="7"/>
      <c r="F232" s="7"/>
      <c r="G232" s="7"/>
      <c r="H232" s="7"/>
      <c r="I232" s="12"/>
      <c r="J232" s="13"/>
      <c r="K232" s="7"/>
      <c r="L232" s="7"/>
      <c r="M232" s="7"/>
      <c r="N232" s="10"/>
      <c r="O232" s="7"/>
      <c r="P232" s="7" t="str">
        <f t="shared" si="15"/>
        <v/>
      </c>
      <c r="Q232" s="13" t="str">
        <f t="shared" si="16"/>
        <v/>
      </c>
      <c r="R232" s="7" t="str">
        <f t="shared" ca="1" si="17"/>
        <v/>
      </c>
      <c r="S232" s="7" t="str">
        <f t="shared" si="18"/>
        <v/>
      </c>
      <c r="T232" s="7" t="str">
        <f t="shared" si="19"/>
        <v/>
      </c>
      <c r="U232" s="7"/>
      <c r="V232" s="12"/>
      <c r="W232" s="7"/>
    </row>
    <row r="233" spans="1:23" x14ac:dyDescent="0.25">
      <c r="A233" s="7"/>
      <c r="B233" s="7"/>
      <c r="C233" s="7"/>
      <c r="D233" s="7" t="str">
        <f>IF(C233="","",IFERROR(INDEX(MOTORISTAS!$B:$B,MATCH(C233,MOTORISTAS!$A:$A,0)),IFERROR(INDEX(VEICULOS!$C:$C,MATCH(C233,VEICULOS!$A:$A,0)),"Não cadastrado")))</f>
        <v/>
      </c>
      <c r="E233" s="7"/>
      <c r="F233" s="7"/>
      <c r="G233" s="7"/>
      <c r="H233" s="7"/>
      <c r="I233" s="12"/>
      <c r="J233" s="13"/>
      <c r="K233" s="7"/>
      <c r="L233" s="7"/>
      <c r="M233" s="7"/>
      <c r="N233" s="10"/>
      <c r="O233" s="7"/>
      <c r="P233" s="7" t="str">
        <f t="shared" si="15"/>
        <v/>
      </c>
      <c r="Q233" s="13" t="str">
        <f t="shared" si="16"/>
        <v/>
      </c>
      <c r="R233" s="7" t="str">
        <f t="shared" ca="1" si="17"/>
        <v/>
      </c>
      <c r="S233" s="7" t="str">
        <f t="shared" si="18"/>
        <v/>
      </c>
      <c r="T233" s="7" t="str">
        <f t="shared" si="19"/>
        <v/>
      </c>
      <c r="U233" s="7"/>
      <c r="V233" s="12"/>
      <c r="W233" s="7"/>
    </row>
    <row r="234" spans="1:23" x14ac:dyDescent="0.25">
      <c r="A234" s="7"/>
      <c r="B234" s="7"/>
      <c r="C234" s="7"/>
      <c r="D234" s="7" t="str">
        <f>IF(C234="","",IFERROR(INDEX(MOTORISTAS!$B:$B,MATCH(C234,MOTORISTAS!$A:$A,0)),IFERROR(INDEX(VEICULOS!$C:$C,MATCH(C234,VEICULOS!$A:$A,0)),"Não cadastrado")))</f>
        <v/>
      </c>
      <c r="E234" s="7"/>
      <c r="F234" s="7"/>
      <c r="G234" s="7"/>
      <c r="H234" s="7"/>
      <c r="I234" s="12"/>
      <c r="J234" s="13"/>
      <c r="K234" s="7"/>
      <c r="L234" s="7"/>
      <c r="M234" s="7"/>
      <c r="N234" s="10"/>
      <c r="O234" s="7"/>
      <c r="P234" s="7" t="str">
        <f t="shared" si="15"/>
        <v/>
      </c>
      <c r="Q234" s="13" t="str">
        <f t="shared" si="16"/>
        <v/>
      </c>
      <c r="R234" s="7" t="str">
        <f t="shared" ca="1" si="17"/>
        <v/>
      </c>
      <c r="S234" s="7" t="str">
        <f t="shared" si="18"/>
        <v/>
      </c>
      <c r="T234" s="7" t="str">
        <f t="shared" si="19"/>
        <v/>
      </c>
      <c r="U234" s="7"/>
      <c r="V234" s="12"/>
      <c r="W234" s="7"/>
    </row>
    <row r="235" spans="1:23" x14ac:dyDescent="0.25">
      <c r="A235" s="7"/>
      <c r="B235" s="7"/>
      <c r="C235" s="7"/>
      <c r="D235" s="7" t="str">
        <f>IF(C235="","",IFERROR(INDEX(MOTORISTAS!$B:$B,MATCH(C235,MOTORISTAS!$A:$A,0)),IFERROR(INDEX(VEICULOS!$C:$C,MATCH(C235,VEICULOS!$A:$A,0)),"Não cadastrado")))</f>
        <v/>
      </c>
      <c r="E235" s="7"/>
      <c r="F235" s="7"/>
      <c r="G235" s="7"/>
      <c r="H235" s="7"/>
      <c r="I235" s="12"/>
      <c r="J235" s="13"/>
      <c r="K235" s="7"/>
      <c r="L235" s="7"/>
      <c r="M235" s="7"/>
      <c r="N235" s="10"/>
      <c r="O235" s="7"/>
      <c r="P235" s="7" t="str">
        <f t="shared" si="15"/>
        <v/>
      </c>
      <c r="Q235" s="13" t="str">
        <f t="shared" si="16"/>
        <v/>
      </c>
      <c r="R235" s="7" t="str">
        <f t="shared" ca="1" si="17"/>
        <v/>
      </c>
      <c r="S235" s="7" t="str">
        <f t="shared" si="18"/>
        <v/>
      </c>
      <c r="T235" s="7" t="str">
        <f t="shared" si="19"/>
        <v/>
      </c>
      <c r="U235" s="7"/>
      <c r="V235" s="12"/>
      <c r="W235" s="7"/>
    </row>
    <row r="236" spans="1:23" x14ac:dyDescent="0.25">
      <c r="A236" s="7"/>
      <c r="B236" s="7"/>
      <c r="C236" s="7"/>
      <c r="D236" s="7" t="str">
        <f>IF(C236="","",IFERROR(INDEX(MOTORISTAS!$B:$B,MATCH(C236,MOTORISTAS!$A:$A,0)),IFERROR(INDEX(VEICULOS!$C:$C,MATCH(C236,VEICULOS!$A:$A,0)),"Não cadastrado")))</f>
        <v/>
      </c>
      <c r="E236" s="7"/>
      <c r="F236" s="7"/>
      <c r="G236" s="7"/>
      <c r="H236" s="7"/>
      <c r="I236" s="12"/>
      <c r="J236" s="13"/>
      <c r="K236" s="7"/>
      <c r="L236" s="7"/>
      <c r="M236" s="7"/>
      <c r="N236" s="10"/>
      <c r="O236" s="7"/>
      <c r="P236" s="7" t="str">
        <f t="shared" si="15"/>
        <v/>
      </c>
      <c r="Q236" s="13" t="str">
        <f t="shared" si="16"/>
        <v/>
      </c>
      <c r="R236" s="7" t="str">
        <f t="shared" ca="1" si="17"/>
        <v/>
      </c>
      <c r="S236" s="7" t="str">
        <f t="shared" si="18"/>
        <v/>
      </c>
      <c r="T236" s="7" t="str">
        <f t="shared" si="19"/>
        <v/>
      </c>
      <c r="U236" s="7"/>
      <c r="V236" s="12"/>
      <c r="W236" s="7"/>
    </row>
    <row r="237" spans="1:23" x14ac:dyDescent="0.25">
      <c r="A237" s="7"/>
      <c r="B237" s="7"/>
      <c r="C237" s="7"/>
      <c r="D237" s="7" t="str">
        <f>IF(C237="","",IFERROR(INDEX(MOTORISTAS!$B:$B,MATCH(C237,MOTORISTAS!$A:$A,0)),IFERROR(INDEX(VEICULOS!$C:$C,MATCH(C237,VEICULOS!$A:$A,0)),"Não cadastrado")))</f>
        <v/>
      </c>
      <c r="E237" s="7"/>
      <c r="F237" s="7"/>
      <c r="G237" s="7"/>
      <c r="H237" s="7"/>
      <c r="I237" s="12"/>
      <c r="J237" s="13"/>
      <c r="K237" s="7"/>
      <c r="L237" s="7"/>
      <c r="M237" s="7"/>
      <c r="N237" s="10"/>
      <c r="O237" s="7"/>
      <c r="P237" s="7" t="str">
        <f t="shared" si="15"/>
        <v/>
      </c>
      <c r="Q237" s="13" t="str">
        <f t="shared" si="16"/>
        <v/>
      </c>
      <c r="R237" s="7" t="str">
        <f t="shared" ca="1" si="17"/>
        <v/>
      </c>
      <c r="S237" s="7" t="str">
        <f t="shared" si="18"/>
        <v/>
      </c>
      <c r="T237" s="7" t="str">
        <f t="shared" si="19"/>
        <v/>
      </c>
      <c r="U237" s="7"/>
      <c r="V237" s="12"/>
      <c r="W237" s="7"/>
    </row>
    <row r="238" spans="1:23" x14ac:dyDescent="0.25">
      <c r="A238" s="7"/>
      <c r="B238" s="7"/>
      <c r="C238" s="7"/>
      <c r="D238" s="7" t="str">
        <f>IF(C238="","",IFERROR(INDEX(MOTORISTAS!$B:$B,MATCH(C238,MOTORISTAS!$A:$A,0)),IFERROR(INDEX(VEICULOS!$C:$C,MATCH(C238,VEICULOS!$A:$A,0)),"Não cadastrado")))</f>
        <v/>
      </c>
      <c r="E238" s="7"/>
      <c r="F238" s="7"/>
      <c r="G238" s="7"/>
      <c r="H238" s="7"/>
      <c r="I238" s="12"/>
      <c r="J238" s="13"/>
      <c r="K238" s="7"/>
      <c r="L238" s="7"/>
      <c r="M238" s="7"/>
      <c r="N238" s="10"/>
      <c r="O238" s="7"/>
      <c r="P238" s="7" t="str">
        <f t="shared" si="15"/>
        <v/>
      </c>
      <c r="Q238" s="13" t="str">
        <f t="shared" si="16"/>
        <v/>
      </c>
      <c r="R238" s="7" t="str">
        <f t="shared" ca="1" si="17"/>
        <v/>
      </c>
      <c r="S238" s="7" t="str">
        <f t="shared" si="18"/>
        <v/>
      </c>
      <c r="T238" s="7" t="str">
        <f t="shared" si="19"/>
        <v/>
      </c>
      <c r="U238" s="7"/>
      <c r="V238" s="12"/>
      <c r="W238" s="7"/>
    </row>
    <row r="239" spans="1:23" x14ac:dyDescent="0.25">
      <c r="A239" s="7"/>
      <c r="B239" s="7"/>
      <c r="C239" s="7"/>
      <c r="D239" s="7" t="str">
        <f>IF(C239="","",IFERROR(INDEX(MOTORISTAS!$B:$B,MATCH(C239,MOTORISTAS!$A:$A,0)),IFERROR(INDEX(VEICULOS!$C:$C,MATCH(C239,VEICULOS!$A:$A,0)),"Não cadastrado")))</f>
        <v/>
      </c>
      <c r="E239" s="7"/>
      <c r="F239" s="7"/>
      <c r="G239" s="7"/>
      <c r="H239" s="7"/>
      <c r="I239" s="12"/>
      <c r="J239" s="13"/>
      <c r="K239" s="7"/>
      <c r="L239" s="7"/>
      <c r="M239" s="7"/>
      <c r="N239" s="10"/>
      <c r="O239" s="7"/>
      <c r="P239" s="7" t="str">
        <f t="shared" si="15"/>
        <v/>
      </c>
      <c r="Q239" s="13" t="str">
        <f t="shared" si="16"/>
        <v/>
      </c>
      <c r="R239" s="7" t="str">
        <f t="shared" ca="1" si="17"/>
        <v/>
      </c>
      <c r="S239" s="7" t="str">
        <f t="shared" si="18"/>
        <v/>
      </c>
      <c r="T239" s="7" t="str">
        <f t="shared" si="19"/>
        <v/>
      </c>
      <c r="U239" s="7"/>
      <c r="V239" s="12"/>
      <c r="W239" s="7"/>
    </row>
    <row r="240" spans="1:23" x14ac:dyDescent="0.25">
      <c r="A240" s="7"/>
      <c r="B240" s="7"/>
      <c r="C240" s="7"/>
      <c r="D240" s="7" t="str">
        <f>IF(C240="","",IFERROR(INDEX(MOTORISTAS!$B:$B,MATCH(C240,MOTORISTAS!$A:$A,0)),IFERROR(INDEX(VEICULOS!$C:$C,MATCH(C240,VEICULOS!$A:$A,0)),"Não cadastrado")))</f>
        <v/>
      </c>
      <c r="E240" s="7"/>
      <c r="F240" s="7"/>
      <c r="G240" s="7"/>
      <c r="H240" s="7"/>
      <c r="I240" s="12"/>
      <c r="J240" s="13"/>
      <c r="K240" s="7"/>
      <c r="L240" s="7"/>
      <c r="M240" s="7"/>
      <c r="N240" s="10"/>
      <c r="O240" s="7"/>
      <c r="P240" s="7" t="str">
        <f t="shared" si="15"/>
        <v/>
      </c>
      <c r="Q240" s="13" t="str">
        <f t="shared" si="16"/>
        <v/>
      </c>
      <c r="R240" s="7" t="str">
        <f t="shared" ca="1" si="17"/>
        <v/>
      </c>
      <c r="S240" s="7" t="str">
        <f t="shared" si="18"/>
        <v/>
      </c>
      <c r="T240" s="7" t="str">
        <f t="shared" si="19"/>
        <v/>
      </c>
      <c r="U240" s="7"/>
      <c r="V240" s="12"/>
      <c r="W240" s="7"/>
    </row>
    <row r="241" spans="1:23" x14ac:dyDescent="0.25">
      <c r="A241" s="7"/>
      <c r="B241" s="7"/>
      <c r="C241" s="7"/>
      <c r="D241" s="7" t="str">
        <f>IF(C241="","",IFERROR(INDEX(MOTORISTAS!$B:$B,MATCH(C241,MOTORISTAS!$A:$A,0)),IFERROR(INDEX(VEICULOS!$C:$C,MATCH(C241,VEICULOS!$A:$A,0)),"Não cadastrado")))</f>
        <v/>
      </c>
      <c r="E241" s="7"/>
      <c r="F241" s="7"/>
      <c r="G241" s="7"/>
      <c r="H241" s="7"/>
      <c r="I241" s="12"/>
      <c r="J241" s="13"/>
      <c r="K241" s="7"/>
      <c r="L241" s="7"/>
      <c r="M241" s="7"/>
      <c r="N241" s="10"/>
      <c r="O241" s="7"/>
      <c r="P241" s="7" t="str">
        <f t="shared" si="15"/>
        <v/>
      </c>
      <c r="Q241" s="13" t="str">
        <f t="shared" si="16"/>
        <v/>
      </c>
      <c r="R241" s="7" t="str">
        <f t="shared" ca="1" si="17"/>
        <v/>
      </c>
      <c r="S241" s="7" t="str">
        <f t="shared" si="18"/>
        <v/>
      </c>
      <c r="T241" s="7" t="str">
        <f t="shared" si="19"/>
        <v/>
      </c>
      <c r="U241" s="7"/>
      <c r="V241" s="12"/>
      <c r="W241" s="7"/>
    </row>
    <row r="242" spans="1:23" x14ac:dyDescent="0.25">
      <c r="A242" s="7"/>
      <c r="B242" s="7"/>
      <c r="C242" s="7"/>
      <c r="D242" s="7" t="str">
        <f>IF(C242="","",IFERROR(INDEX(MOTORISTAS!$B:$B,MATCH(C242,MOTORISTAS!$A:$A,0)),IFERROR(INDEX(VEICULOS!$C:$C,MATCH(C242,VEICULOS!$A:$A,0)),"Não cadastrado")))</f>
        <v/>
      </c>
      <c r="E242" s="7"/>
      <c r="F242" s="7"/>
      <c r="G242" s="7"/>
      <c r="H242" s="7"/>
      <c r="I242" s="12"/>
      <c r="J242" s="13"/>
      <c r="K242" s="7"/>
      <c r="L242" s="7"/>
      <c r="M242" s="7"/>
      <c r="N242" s="10"/>
      <c r="O242" s="7"/>
      <c r="P242" s="7" t="str">
        <f t="shared" si="15"/>
        <v/>
      </c>
      <c r="Q242" s="13" t="str">
        <f t="shared" si="16"/>
        <v/>
      </c>
      <c r="R242" s="7" t="str">
        <f t="shared" ca="1" si="17"/>
        <v/>
      </c>
      <c r="S242" s="7" t="str">
        <f t="shared" si="18"/>
        <v/>
      </c>
      <c r="T242" s="7" t="str">
        <f t="shared" si="19"/>
        <v/>
      </c>
      <c r="U242" s="7"/>
      <c r="V242" s="12"/>
      <c r="W242" s="7"/>
    </row>
    <row r="243" spans="1:23" x14ac:dyDescent="0.25">
      <c r="A243" s="7"/>
      <c r="B243" s="7"/>
      <c r="C243" s="7"/>
      <c r="D243" s="7" t="str">
        <f>IF(C243="","",IFERROR(INDEX(MOTORISTAS!$B:$B,MATCH(C243,MOTORISTAS!$A:$A,0)),IFERROR(INDEX(VEICULOS!$C:$C,MATCH(C243,VEICULOS!$A:$A,0)),"Não cadastrado")))</f>
        <v/>
      </c>
      <c r="E243" s="7"/>
      <c r="F243" s="7"/>
      <c r="G243" s="7"/>
      <c r="H243" s="7"/>
      <c r="I243" s="12"/>
      <c r="J243" s="13"/>
      <c r="K243" s="7"/>
      <c r="L243" s="7"/>
      <c r="M243" s="7"/>
      <c r="N243" s="10"/>
      <c r="O243" s="7"/>
      <c r="P243" s="7" t="str">
        <f t="shared" si="15"/>
        <v/>
      </c>
      <c r="Q243" s="13" t="str">
        <f t="shared" si="16"/>
        <v/>
      </c>
      <c r="R243" s="7" t="str">
        <f t="shared" ca="1" si="17"/>
        <v/>
      </c>
      <c r="S243" s="7" t="str">
        <f t="shared" si="18"/>
        <v/>
      </c>
      <c r="T243" s="7" t="str">
        <f t="shared" si="19"/>
        <v/>
      </c>
      <c r="U243" s="7"/>
      <c r="V243" s="12"/>
      <c r="W243" s="7"/>
    </row>
    <row r="244" spans="1:23" x14ac:dyDescent="0.25">
      <c r="A244" s="7"/>
      <c r="B244" s="7"/>
      <c r="C244" s="7"/>
      <c r="D244" s="7" t="str">
        <f>IF(C244="","",IFERROR(INDEX(MOTORISTAS!$B:$B,MATCH(C244,MOTORISTAS!$A:$A,0)),IFERROR(INDEX(VEICULOS!$C:$C,MATCH(C244,VEICULOS!$A:$A,0)),"Não cadastrado")))</f>
        <v/>
      </c>
      <c r="E244" s="7"/>
      <c r="F244" s="7"/>
      <c r="G244" s="7"/>
      <c r="H244" s="7"/>
      <c r="I244" s="12"/>
      <c r="J244" s="13"/>
      <c r="K244" s="7"/>
      <c r="L244" s="7"/>
      <c r="M244" s="7"/>
      <c r="N244" s="10"/>
      <c r="O244" s="7"/>
      <c r="P244" s="7" t="str">
        <f t="shared" si="15"/>
        <v/>
      </c>
      <c r="Q244" s="13" t="str">
        <f t="shared" si="16"/>
        <v/>
      </c>
      <c r="R244" s="7" t="str">
        <f t="shared" ca="1" si="17"/>
        <v/>
      </c>
      <c r="S244" s="7" t="str">
        <f t="shared" si="18"/>
        <v/>
      </c>
      <c r="T244" s="7" t="str">
        <f t="shared" si="19"/>
        <v/>
      </c>
      <c r="U244" s="7"/>
      <c r="V244" s="12"/>
      <c r="W244" s="7"/>
    </row>
    <row r="245" spans="1:23" x14ac:dyDescent="0.25">
      <c r="A245" s="7"/>
      <c r="B245" s="7"/>
      <c r="C245" s="7"/>
      <c r="D245" s="7" t="str">
        <f>IF(C245="","",IFERROR(INDEX(MOTORISTAS!$B:$B,MATCH(C245,MOTORISTAS!$A:$A,0)),IFERROR(INDEX(VEICULOS!$C:$C,MATCH(C245,VEICULOS!$A:$A,0)),"Não cadastrado")))</f>
        <v/>
      </c>
      <c r="E245" s="7"/>
      <c r="F245" s="7"/>
      <c r="G245" s="7"/>
      <c r="H245" s="7"/>
      <c r="I245" s="12"/>
      <c r="J245" s="13"/>
      <c r="K245" s="7"/>
      <c r="L245" s="7"/>
      <c r="M245" s="7"/>
      <c r="N245" s="10"/>
      <c r="O245" s="7"/>
      <c r="P245" s="7" t="str">
        <f t="shared" si="15"/>
        <v/>
      </c>
      <c r="Q245" s="13" t="str">
        <f t="shared" si="16"/>
        <v/>
      </c>
      <c r="R245" s="7" t="str">
        <f t="shared" ca="1" si="17"/>
        <v/>
      </c>
      <c r="S245" s="7" t="str">
        <f t="shared" si="18"/>
        <v/>
      </c>
      <c r="T245" s="7" t="str">
        <f t="shared" si="19"/>
        <v/>
      </c>
      <c r="U245" s="7"/>
      <c r="V245" s="12"/>
      <c r="W245" s="7"/>
    </row>
    <row r="246" spans="1:23" x14ac:dyDescent="0.25">
      <c r="A246" s="7"/>
      <c r="B246" s="7"/>
      <c r="C246" s="7"/>
      <c r="D246" s="7" t="str">
        <f>IF(C246="","",IFERROR(INDEX(MOTORISTAS!$B:$B,MATCH(C246,MOTORISTAS!$A:$A,0)),IFERROR(INDEX(VEICULOS!$C:$C,MATCH(C246,VEICULOS!$A:$A,0)),"Não cadastrado")))</f>
        <v/>
      </c>
      <c r="E246" s="7"/>
      <c r="F246" s="7"/>
      <c r="G246" s="7"/>
      <c r="H246" s="7"/>
      <c r="I246" s="12"/>
      <c r="J246" s="13"/>
      <c r="K246" s="7"/>
      <c r="L246" s="7"/>
      <c r="M246" s="7"/>
      <c r="N246" s="10"/>
      <c r="O246" s="7"/>
      <c r="P246" s="7" t="str">
        <f t="shared" si="15"/>
        <v/>
      </c>
      <c r="Q246" s="13" t="str">
        <f t="shared" si="16"/>
        <v/>
      </c>
      <c r="R246" s="7" t="str">
        <f t="shared" ca="1" si="17"/>
        <v/>
      </c>
      <c r="S246" s="7" t="str">
        <f t="shared" si="18"/>
        <v/>
      </c>
      <c r="T246" s="7" t="str">
        <f t="shared" si="19"/>
        <v/>
      </c>
      <c r="U246" s="7"/>
      <c r="V246" s="12"/>
      <c r="W246" s="7"/>
    </row>
    <row r="247" spans="1:23" x14ac:dyDescent="0.25">
      <c r="A247" s="7"/>
      <c r="B247" s="7"/>
      <c r="C247" s="7"/>
      <c r="D247" s="7" t="str">
        <f>IF(C247="","",IFERROR(INDEX(MOTORISTAS!$B:$B,MATCH(C247,MOTORISTAS!$A:$A,0)),IFERROR(INDEX(VEICULOS!$C:$C,MATCH(C247,VEICULOS!$A:$A,0)),"Não cadastrado")))</f>
        <v/>
      </c>
      <c r="E247" s="7"/>
      <c r="F247" s="7"/>
      <c r="G247" s="7"/>
      <c r="H247" s="7"/>
      <c r="I247" s="12"/>
      <c r="J247" s="13"/>
      <c r="K247" s="7"/>
      <c r="L247" s="7"/>
      <c r="M247" s="7"/>
      <c r="N247" s="10"/>
      <c r="O247" s="7"/>
      <c r="P247" s="7" t="str">
        <f t="shared" si="15"/>
        <v/>
      </c>
      <c r="Q247" s="13" t="str">
        <f t="shared" si="16"/>
        <v/>
      </c>
      <c r="R247" s="7" t="str">
        <f t="shared" ca="1" si="17"/>
        <v/>
      </c>
      <c r="S247" s="7" t="str">
        <f t="shared" si="18"/>
        <v/>
      </c>
      <c r="T247" s="7" t="str">
        <f t="shared" si="19"/>
        <v/>
      </c>
      <c r="U247" s="7"/>
      <c r="V247" s="12"/>
      <c r="W247" s="7"/>
    </row>
    <row r="248" spans="1:23" x14ac:dyDescent="0.25">
      <c r="A248" s="7"/>
      <c r="B248" s="7"/>
      <c r="C248" s="7"/>
      <c r="D248" s="7" t="str">
        <f>IF(C248="","",IFERROR(INDEX(MOTORISTAS!$B:$B,MATCH(C248,MOTORISTAS!$A:$A,0)),IFERROR(INDEX(VEICULOS!$C:$C,MATCH(C248,VEICULOS!$A:$A,0)),"Não cadastrado")))</f>
        <v/>
      </c>
      <c r="E248" s="7"/>
      <c r="F248" s="7"/>
      <c r="G248" s="7"/>
      <c r="H248" s="7"/>
      <c r="I248" s="12"/>
      <c r="J248" s="13"/>
      <c r="K248" s="7"/>
      <c r="L248" s="7"/>
      <c r="M248" s="7"/>
      <c r="N248" s="10"/>
      <c r="O248" s="7"/>
      <c r="P248" s="7" t="str">
        <f t="shared" si="15"/>
        <v/>
      </c>
      <c r="Q248" s="13" t="str">
        <f t="shared" si="16"/>
        <v/>
      </c>
      <c r="R248" s="7" t="str">
        <f t="shared" ca="1" si="17"/>
        <v/>
      </c>
      <c r="S248" s="7" t="str">
        <f t="shared" si="18"/>
        <v/>
      </c>
      <c r="T248" s="7" t="str">
        <f t="shared" si="19"/>
        <v/>
      </c>
      <c r="U248" s="7"/>
      <c r="V248" s="12"/>
      <c r="W248" s="7"/>
    </row>
    <row r="249" spans="1:23" x14ac:dyDescent="0.25">
      <c r="A249" s="7"/>
      <c r="B249" s="7"/>
      <c r="C249" s="7"/>
      <c r="D249" s="7" t="str">
        <f>IF(C249="","",IFERROR(INDEX(MOTORISTAS!$B:$B,MATCH(C249,MOTORISTAS!$A:$A,0)),IFERROR(INDEX(VEICULOS!$C:$C,MATCH(C249,VEICULOS!$A:$A,0)),"Não cadastrado")))</f>
        <v/>
      </c>
      <c r="E249" s="7"/>
      <c r="F249" s="7"/>
      <c r="G249" s="7"/>
      <c r="H249" s="7"/>
      <c r="I249" s="12"/>
      <c r="J249" s="13"/>
      <c r="K249" s="7"/>
      <c r="L249" s="7"/>
      <c r="M249" s="7"/>
      <c r="N249" s="10"/>
      <c r="O249" s="7"/>
      <c r="P249" s="7" t="str">
        <f t="shared" si="15"/>
        <v/>
      </c>
      <c r="Q249" s="13" t="str">
        <f t="shared" si="16"/>
        <v/>
      </c>
      <c r="R249" s="7" t="str">
        <f t="shared" ca="1" si="17"/>
        <v/>
      </c>
      <c r="S249" s="7" t="str">
        <f t="shared" si="18"/>
        <v/>
      </c>
      <c r="T249" s="7" t="str">
        <f t="shared" si="19"/>
        <v/>
      </c>
      <c r="U249" s="7"/>
      <c r="V249" s="12"/>
      <c r="W249" s="7"/>
    </row>
    <row r="250" spans="1:23" x14ac:dyDescent="0.25">
      <c r="A250" s="7"/>
      <c r="B250" s="7"/>
      <c r="C250" s="7"/>
      <c r="D250" s="7" t="str">
        <f>IF(C250="","",IFERROR(INDEX(MOTORISTAS!$B:$B,MATCH(C250,MOTORISTAS!$A:$A,0)),IFERROR(INDEX(VEICULOS!$C:$C,MATCH(C250,VEICULOS!$A:$A,0)),"Não cadastrado")))</f>
        <v/>
      </c>
      <c r="E250" s="7"/>
      <c r="F250" s="7"/>
      <c r="G250" s="7"/>
      <c r="H250" s="7"/>
      <c r="I250" s="12"/>
      <c r="J250" s="13"/>
      <c r="K250" s="7"/>
      <c r="L250" s="7"/>
      <c r="M250" s="7"/>
      <c r="N250" s="10"/>
      <c r="O250" s="7"/>
      <c r="P250" s="7" t="str">
        <f t="shared" si="15"/>
        <v/>
      </c>
      <c r="Q250" s="13" t="str">
        <f t="shared" si="16"/>
        <v/>
      </c>
      <c r="R250" s="7" t="str">
        <f t="shared" ca="1" si="17"/>
        <v/>
      </c>
      <c r="S250" s="7" t="str">
        <f t="shared" si="18"/>
        <v/>
      </c>
      <c r="T250" s="7" t="str">
        <f t="shared" si="19"/>
        <v/>
      </c>
      <c r="U250" s="7"/>
      <c r="V250" s="12"/>
      <c r="W250" s="7"/>
    </row>
    <row r="251" spans="1:23" x14ac:dyDescent="0.25">
      <c r="A251" s="7"/>
      <c r="B251" s="7"/>
      <c r="C251" s="7"/>
      <c r="D251" s="7" t="str">
        <f>IF(C251="","",IFERROR(INDEX(MOTORISTAS!$B:$B,MATCH(C251,MOTORISTAS!$A:$A,0)),IFERROR(INDEX(VEICULOS!$C:$C,MATCH(C251,VEICULOS!$A:$A,0)),"Não cadastrado")))</f>
        <v/>
      </c>
      <c r="E251" s="7"/>
      <c r="F251" s="7"/>
      <c r="G251" s="7"/>
      <c r="H251" s="7"/>
      <c r="I251" s="12"/>
      <c r="J251" s="13"/>
      <c r="K251" s="7"/>
      <c r="L251" s="7"/>
      <c r="M251" s="7"/>
      <c r="N251" s="10"/>
      <c r="O251" s="7"/>
      <c r="P251" s="7" t="str">
        <f t="shared" si="15"/>
        <v/>
      </c>
      <c r="Q251" s="13" t="str">
        <f t="shared" si="16"/>
        <v/>
      </c>
      <c r="R251" s="7" t="str">
        <f t="shared" ca="1" si="17"/>
        <v/>
      </c>
      <c r="S251" s="7" t="str">
        <f t="shared" si="18"/>
        <v/>
      </c>
      <c r="T251" s="7" t="str">
        <f t="shared" si="19"/>
        <v/>
      </c>
      <c r="U251" s="7"/>
      <c r="V251" s="12"/>
      <c r="W251" s="7"/>
    </row>
    <row r="252" spans="1:23" x14ac:dyDescent="0.25">
      <c r="A252" s="7"/>
      <c r="B252" s="7"/>
      <c r="C252" s="7"/>
      <c r="D252" s="7" t="str">
        <f>IF(C252="","",IFERROR(INDEX(MOTORISTAS!$B:$B,MATCH(C252,MOTORISTAS!$A:$A,0)),IFERROR(INDEX(VEICULOS!$C:$C,MATCH(C252,VEICULOS!$A:$A,0)),"Não cadastrado")))</f>
        <v/>
      </c>
      <c r="E252" s="7"/>
      <c r="F252" s="7"/>
      <c r="G252" s="7"/>
      <c r="H252" s="7"/>
      <c r="I252" s="12"/>
      <c r="J252" s="13"/>
      <c r="K252" s="7"/>
      <c r="L252" s="7"/>
      <c r="M252" s="7"/>
      <c r="N252" s="10"/>
      <c r="O252" s="7"/>
      <c r="P252" s="7" t="str">
        <f t="shared" si="15"/>
        <v/>
      </c>
      <c r="Q252" s="13" t="str">
        <f t="shared" si="16"/>
        <v/>
      </c>
      <c r="R252" s="7" t="str">
        <f t="shared" ca="1" si="17"/>
        <v/>
      </c>
      <c r="S252" s="7" t="str">
        <f t="shared" si="18"/>
        <v/>
      </c>
      <c r="T252" s="7" t="str">
        <f t="shared" si="19"/>
        <v/>
      </c>
      <c r="U252" s="7"/>
      <c r="V252" s="12"/>
      <c r="W252" s="7"/>
    </row>
    <row r="253" spans="1:23" x14ac:dyDescent="0.25">
      <c r="A253" s="7"/>
      <c r="B253" s="7"/>
      <c r="C253" s="7"/>
      <c r="D253" s="7" t="str">
        <f>IF(C253="","",IFERROR(INDEX(MOTORISTAS!$B:$B,MATCH(C253,MOTORISTAS!$A:$A,0)),IFERROR(INDEX(VEICULOS!$C:$C,MATCH(C253,VEICULOS!$A:$A,0)),"Não cadastrado")))</f>
        <v/>
      </c>
      <c r="E253" s="7"/>
      <c r="F253" s="7"/>
      <c r="G253" s="7"/>
      <c r="H253" s="7"/>
      <c r="I253" s="12"/>
      <c r="J253" s="13"/>
      <c r="K253" s="7"/>
      <c r="L253" s="7"/>
      <c r="M253" s="7"/>
      <c r="N253" s="10"/>
      <c r="O253" s="7"/>
      <c r="P253" s="7" t="str">
        <f t="shared" si="15"/>
        <v/>
      </c>
      <c r="Q253" s="13" t="str">
        <f t="shared" si="16"/>
        <v/>
      </c>
      <c r="R253" s="7" t="str">
        <f t="shared" ca="1" si="17"/>
        <v/>
      </c>
      <c r="S253" s="7" t="str">
        <f t="shared" si="18"/>
        <v/>
      </c>
      <c r="T253" s="7" t="str">
        <f t="shared" si="19"/>
        <v/>
      </c>
      <c r="U253" s="7"/>
      <c r="V253" s="12"/>
      <c r="W253" s="7"/>
    </row>
    <row r="254" spans="1:23" x14ac:dyDescent="0.25">
      <c r="A254" s="7"/>
      <c r="B254" s="7"/>
      <c r="C254" s="7"/>
      <c r="D254" s="7" t="str">
        <f>IF(C254="","",IFERROR(INDEX(MOTORISTAS!$B:$B,MATCH(C254,MOTORISTAS!$A:$A,0)),IFERROR(INDEX(VEICULOS!$C:$C,MATCH(C254,VEICULOS!$A:$A,0)),"Não cadastrado")))</f>
        <v/>
      </c>
      <c r="E254" s="7"/>
      <c r="F254" s="7"/>
      <c r="G254" s="7"/>
      <c r="H254" s="7"/>
      <c r="I254" s="12"/>
      <c r="J254" s="13"/>
      <c r="K254" s="7"/>
      <c r="L254" s="7"/>
      <c r="M254" s="7"/>
      <c r="N254" s="10"/>
      <c r="O254" s="7"/>
      <c r="P254" s="7" t="str">
        <f t="shared" si="15"/>
        <v/>
      </c>
      <c r="Q254" s="13" t="str">
        <f t="shared" si="16"/>
        <v/>
      </c>
      <c r="R254" s="7" t="str">
        <f t="shared" ca="1" si="17"/>
        <v/>
      </c>
      <c r="S254" s="7" t="str">
        <f t="shared" si="18"/>
        <v/>
      </c>
      <c r="T254" s="7" t="str">
        <f t="shared" si="19"/>
        <v/>
      </c>
      <c r="U254" s="7"/>
      <c r="V254" s="12"/>
      <c r="W254" s="7"/>
    </row>
    <row r="255" spans="1:23" x14ac:dyDescent="0.25">
      <c r="A255" s="7"/>
      <c r="B255" s="7"/>
      <c r="C255" s="7"/>
      <c r="D255" s="7" t="str">
        <f>IF(C255="","",IFERROR(INDEX(MOTORISTAS!$B:$B,MATCH(C255,MOTORISTAS!$A:$A,0)),IFERROR(INDEX(VEICULOS!$C:$C,MATCH(C255,VEICULOS!$A:$A,0)),"Não cadastrado")))</f>
        <v/>
      </c>
      <c r="E255" s="7"/>
      <c r="F255" s="7"/>
      <c r="G255" s="7"/>
      <c r="H255" s="7"/>
      <c r="I255" s="12"/>
      <c r="J255" s="13"/>
      <c r="K255" s="7"/>
      <c r="L255" s="7"/>
      <c r="M255" s="7"/>
      <c r="N255" s="10"/>
      <c r="O255" s="7"/>
      <c r="P255" s="7" t="str">
        <f t="shared" si="15"/>
        <v/>
      </c>
      <c r="Q255" s="13" t="str">
        <f t="shared" si="16"/>
        <v/>
      </c>
      <c r="R255" s="7" t="str">
        <f t="shared" ca="1" si="17"/>
        <v/>
      </c>
      <c r="S255" s="7" t="str">
        <f t="shared" si="18"/>
        <v/>
      </c>
      <c r="T255" s="7" t="str">
        <f t="shared" si="19"/>
        <v/>
      </c>
      <c r="U255" s="7"/>
      <c r="V255" s="12"/>
      <c r="W255" s="7"/>
    </row>
    <row r="256" spans="1:23" x14ac:dyDescent="0.25">
      <c r="A256" s="7"/>
      <c r="B256" s="7"/>
      <c r="C256" s="7"/>
      <c r="D256" s="7" t="str">
        <f>IF(C256="","",IFERROR(INDEX(MOTORISTAS!$B:$B,MATCH(C256,MOTORISTAS!$A:$A,0)),IFERROR(INDEX(VEICULOS!$C:$C,MATCH(C256,VEICULOS!$A:$A,0)),"Não cadastrado")))</f>
        <v/>
      </c>
      <c r="E256" s="7"/>
      <c r="F256" s="7"/>
      <c r="G256" s="7"/>
      <c r="H256" s="7"/>
      <c r="I256" s="12"/>
      <c r="J256" s="13"/>
      <c r="K256" s="7"/>
      <c r="L256" s="7"/>
      <c r="M256" s="7"/>
      <c r="N256" s="10"/>
      <c r="O256" s="7"/>
      <c r="P256" s="7" t="str">
        <f t="shared" si="15"/>
        <v/>
      </c>
      <c r="Q256" s="13" t="str">
        <f t="shared" si="16"/>
        <v/>
      </c>
      <c r="R256" s="7" t="str">
        <f t="shared" ca="1" si="17"/>
        <v/>
      </c>
      <c r="S256" s="7" t="str">
        <f t="shared" si="18"/>
        <v/>
      </c>
      <c r="T256" s="7" t="str">
        <f t="shared" si="19"/>
        <v/>
      </c>
      <c r="U256" s="7"/>
      <c r="V256" s="12"/>
      <c r="W256" s="7"/>
    </row>
    <row r="257" spans="1:23" x14ac:dyDescent="0.25">
      <c r="A257" s="7"/>
      <c r="B257" s="7"/>
      <c r="C257" s="7"/>
      <c r="D257" s="7" t="str">
        <f>IF(C257="","",IFERROR(INDEX(MOTORISTAS!$B:$B,MATCH(C257,MOTORISTAS!$A:$A,0)),IFERROR(INDEX(VEICULOS!$C:$C,MATCH(C257,VEICULOS!$A:$A,0)),"Não cadastrado")))</f>
        <v/>
      </c>
      <c r="E257" s="7"/>
      <c r="F257" s="7"/>
      <c r="G257" s="7"/>
      <c r="H257" s="7"/>
      <c r="I257" s="12"/>
      <c r="J257" s="13"/>
      <c r="K257" s="7"/>
      <c r="L257" s="7"/>
      <c r="M257" s="7"/>
      <c r="N257" s="10"/>
      <c r="O257" s="7"/>
      <c r="P257" s="7" t="str">
        <f t="shared" si="15"/>
        <v/>
      </c>
      <c r="Q257" s="13" t="str">
        <f t="shared" si="16"/>
        <v/>
      </c>
      <c r="R257" s="7" t="str">
        <f t="shared" ca="1" si="17"/>
        <v/>
      </c>
      <c r="S257" s="7" t="str">
        <f t="shared" si="18"/>
        <v/>
      </c>
      <c r="T257" s="7" t="str">
        <f t="shared" si="19"/>
        <v/>
      </c>
      <c r="U257" s="7"/>
      <c r="V257" s="12"/>
      <c r="W257" s="7"/>
    </row>
    <row r="258" spans="1:23" x14ac:dyDescent="0.25">
      <c r="A258" s="7"/>
      <c r="B258" s="7"/>
      <c r="C258" s="7"/>
      <c r="D258" s="7" t="str">
        <f>IF(C258="","",IFERROR(INDEX(MOTORISTAS!$B:$B,MATCH(C258,MOTORISTAS!$A:$A,0)),IFERROR(INDEX(VEICULOS!$C:$C,MATCH(C258,VEICULOS!$A:$A,0)),"Não cadastrado")))</f>
        <v/>
      </c>
      <c r="E258" s="7"/>
      <c r="F258" s="7"/>
      <c r="G258" s="7"/>
      <c r="H258" s="7"/>
      <c r="I258" s="12"/>
      <c r="J258" s="13"/>
      <c r="K258" s="7"/>
      <c r="L258" s="7"/>
      <c r="M258" s="7"/>
      <c r="N258" s="10"/>
      <c r="O258" s="7"/>
      <c r="P258" s="7" t="str">
        <f t="shared" ref="P258:P321" si="20">IF(A258="","",IF(G258="Funcionário",P_VAL_FUNC,IF(G258="Agregado",P_VAL_AGREG,P_VAL_TERC)))</f>
        <v/>
      </c>
      <c r="Q258" s="13" t="str">
        <f t="shared" ref="Q258:Q321" si="21">IF(OR(J258="",M258&lt;&gt;"Adequado-Liberado"),"",J258+P258)</f>
        <v/>
      </c>
      <c r="R258" s="7" t="str">
        <f t="shared" ref="R258:R321" ca="1" si="22">IF(A258="","",IF(M258&lt;&gt;"Adequado-Liberado",M258,IF(Q258&lt;TODAY(),"Vencida",IF(Q258-TODAY()&lt;=P_AVISO_VENC,"A vencer","Válida"))))</f>
        <v/>
      </c>
      <c r="S258" s="7" t="str">
        <f t="shared" ref="S258:S321" si="23">IF(A258="","",IF(OR(R258="Válida",R258="A vencer"),"Sim","Não"))</f>
        <v/>
      </c>
      <c r="T258" s="7" t="str">
        <f t="shared" ref="T258:T321" si="24">IF(S258&lt;&gt;"Sim","",C258&amp;"#"&amp;E258)</f>
        <v/>
      </c>
      <c r="U258" s="7"/>
      <c r="V258" s="12"/>
      <c r="W258" s="7"/>
    </row>
    <row r="259" spans="1:23" x14ac:dyDescent="0.25">
      <c r="A259" s="7"/>
      <c r="B259" s="7"/>
      <c r="C259" s="7"/>
      <c r="D259" s="7" t="str">
        <f>IF(C259="","",IFERROR(INDEX(MOTORISTAS!$B:$B,MATCH(C259,MOTORISTAS!$A:$A,0)),IFERROR(INDEX(VEICULOS!$C:$C,MATCH(C259,VEICULOS!$A:$A,0)),"Não cadastrado")))</f>
        <v/>
      </c>
      <c r="E259" s="7"/>
      <c r="F259" s="7"/>
      <c r="G259" s="7"/>
      <c r="H259" s="7"/>
      <c r="I259" s="12"/>
      <c r="J259" s="13"/>
      <c r="K259" s="7"/>
      <c r="L259" s="7"/>
      <c r="M259" s="7"/>
      <c r="N259" s="10"/>
      <c r="O259" s="7"/>
      <c r="P259" s="7" t="str">
        <f t="shared" si="20"/>
        <v/>
      </c>
      <c r="Q259" s="13" t="str">
        <f t="shared" si="21"/>
        <v/>
      </c>
      <c r="R259" s="7" t="str">
        <f t="shared" ca="1" si="22"/>
        <v/>
      </c>
      <c r="S259" s="7" t="str">
        <f t="shared" si="23"/>
        <v/>
      </c>
      <c r="T259" s="7" t="str">
        <f t="shared" si="24"/>
        <v/>
      </c>
      <c r="U259" s="7"/>
      <c r="V259" s="12"/>
      <c r="W259" s="7"/>
    </row>
    <row r="260" spans="1:23" x14ac:dyDescent="0.25">
      <c r="A260" s="7"/>
      <c r="B260" s="7"/>
      <c r="C260" s="7"/>
      <c r="D260" s="7" t="str">
        <f>IF(C260="","",IFERROR(INDEX(MOTORISTAS!$B:$B,MATCH(C260,MOTORISTAS!$A:$A,0)),IFERROR(INDEX(VEICULOS!$C:$C,MATCH(C260,VEICULOS!$A:$A,0)),"Não cadastrado")))</f>
        <v/>
      </c>
      <c r="E260" s="7"/>
      <c r="F260" s="7"/>
      <c r="G260" s="7"/>
      <c r="H260" s="7"/>
      <c r="I260" s="12"/>
      <c r="J260" s="13"/>
      <c r="K260" s="7"/>
      <c r="L260" s="7"/>
      <c r="M260" s="7"/>
      <c r="N260" s="10"/>
      <c r="O260" s="7"/>
      <c r="P260" s="7" t="str">
        <f t="shared" si="20"/>
        <v/>
      </c>
      <c r="Q260" s="13" t="str">
        <f t="shared" si="21"/>
        <v/>
      </c>
      <c r="R260" s="7" t="str">
        <f t="shared" ca="1" si="22"/>
        <v/>
      </c>
      <c r="S260" s="7" t="str">
        <f t="shared" si="23"/>
        <v/>
      </c>
      <c r="T260" s="7" t="str">
        <f t="shared" si="24"/>
        <v/>
      </c>
      <c r="U260" s="7"/>
      <c r="V260" s="12"/>
      <c r="W260" s="7"/>
    </row>
    <row r="261" spans="1:23" x14ac:dyDescent="0.25">
      <c r="A261" s="7"/>
      <c r="B261" s="7"/>
      <c r="C261" s="7"/>
      <c r="D261" s="7" t="str">
        <f>IF(C261="","",IFERROR(INDEX(MOTORISTAS!$B:$B,MATCH(C261,MOTORISTAS!$A:$A,0)),IFERROR(INDEX(VEICULOS!$C:$C,MATCH(C261,VEICULOS!$A:$A,0)),"Não cadastrado")))</f>
        <v/>
      </c>
      <c r="E261" s="7"/>
      <c r="F261" s="7"/>
      <c r="G261" s="7"/>
      <c r="H261" s="7"/>
      <c r="I261" s="12"/>
      <c r="J261" s="13"/>
      <c r="K261" s="7"/>
      <c r="L261" s="7"/>
      <c r="M261" s="7"/>
      <c r="N261" s="10"/>
      <c r="O261" s="7"/>
      <c r="P261" s="7" t="str">
        <f t="shared" si="20"/>
        <v/>
      </c>
      <c r="Q261" s="13" t="str">
        <f t="shared" si="21"/>
        <v/>
      </c>
      <c r="R261" s="7" t="str">
        <f t="shared" ca="1" si="22"/>
        <v/>
      </c>
      <c r="S261" s="7" t="str">
        <f t="shared" si="23"/>
        <v/>
      </c>
      <c r="T261" s="7" t="str">
        <f t="shared" si="24"/>
        <v/>
      </c>
      <c r="U261" s="7"/>
      <c r="V261" s="12"/>
      <c r="W261" s="7"/>
    </row>
    <row r="262" spans="1:23" x14ac:dyDescent="0.25">
      <c r="A262" s="7"/>
      <c r="B262" s="7"/>
      <c r="C262" s="7"/>
      <c r="D262" s="7" t="str">
        <f>IF(C262="","",IFERROR(INDEX(MOTORISTAS!$B:$B,MATCH(C262,MOTORISTAS!$A:$A,0)),IFERROR(INDEX(VEICULOS!$C:$C,MATCH(C262,VEICULOS!$A:$A,0)),"Não cadastrado")))</f>
        <v/>
      </c>
      <c r="E262" s="7"/>
      <c r="F262" s="7"/>
      <c r="G262" s="7"/>
      <c r="H262" s="7"/>
      <c r="I262" s="12"/>
      <c r="J262" s="13"/>
      <c r="K262" s="7"/>
      <c r="L262" s="7"/>
      <c r="M262" s="7"/>
      <c r="N262" s="10"/>
      <c r="O262" s="7"/>
      <c r="P262" s="7" t="str">
        <f t="shared" si="20"/>
        <v/>
      </c>
      <c r="Q262" s="13" t="str">
        <f t="shared" si="21"/>
        <v/>
      </c>
      <c r="R262" s="7" t="str">
        <f t="shared" ca="1" si="22"/>
        <v/>
      </c>
      <c r="S262" s="7" t="str">
        <f t="shared" si="23"/>
        <v/>
      </c>
      <c r="T262" s="7" t="str">
        <f t="shared" si="24"/>
        <v/>
      </c>
      <c r="U262" s="7"/>
      <c r="V262" s="12"/>
      <c r="W262" s="7"/>
    </row>
    <row r="263" spans="1:23" x14ac:dyDescent="0.25">
      <c r="A263" s="7"/>
      <c r="B263" s="7"/>
      <c r="C263" s="7"/>
      <c r="D263" s="7" t="str">
        <f>IF(C263="","",IFERROR(INDEX(MOTORISTAS!$B:$B,MATCH(C263,MOTORISTAS!$A:$A,0)),IFERROR(INDEX(VEICULOS!$C:$C,MATCH(C263,VEICULOS!$A:$A,0)),"Não cadastrado")))</f>
        <v/>
      </c>
      <c r="E263" s="7"/>
      <c r="F263" s="7"/>
      <c r="G263" s="7"/>
      <c r="H263" s="7"/>
      <c r="I263" s="12"/>
      <c r="J263" s="13"/>
      <c r="K263" s="7"/>
      <c r="L263" s="7"/>
      <c r="M263" s="7"/>
      <c r="N263" s="10"/>
      <c r="O263" s="7"/>
      <c r="P263" s="7" t="str">
        <f t="shared" si="20"/>
        <v/>
      </c>
      <c r="Q263" s="13" t="str">
        <f t="shared" si="21"/>
        <v/>
      </c>
      <c r="R263" s="7" t="str">
        <f t="shared" ca="1" si="22"/>
        <v/>
      </c>
      <c r="S263" s="7" t="str">
        <f t="shared" si="23"/>
        <v/>
      </c>
      <c r="T263" s="7" t="str">
        <f t="shared" si="24"/>
        <v/>
      </c>
      <c r="U263" s="7"/>
      <c r="V263" s="12"/>
      <c r="W263" s="7"/>
    </row>
    <row r="264" spans="1:23" x14ac:dyDescent="0.25">
      <c r="A264" s="7"/>
      <c r="B264" s="7"/>
      <c r="C264" s="7"/>
      <c r="D264" s="7" t="str">
        <f>IF(C264="","",IFERROR(INDEX(MOTORISTAS!$B:$B,MATCH(C264,MOTORISTAS!$A:$A,0)),IFERROR(INDEX(VEICULOS!$C:$C,MATCH(C264,VEICULOS!$A:$A,0)),"Não cadastrado")))</f>
        <v/>
      </c>
      <c r="E264" s="7"/>
      <c r="F264" s="7"/>
      <c r="G264" s="7"/>
      <c r="H264" s="7"/>
      <c r="I264" s="12"/>
      <c r="J264" s="13"/>
      <c r="K264" s="7"/>
      <c r="L264" s="7"/>
      <c r="M264" s="7"/>
      <c r="N264" s="10"/>
      <c r="O264" s="7"/>
      <c r="P264" s="7" t="str">
        <f t="shared" si="20"/>
        <v/>
      </c>
      <c r="Q264" s="13" t="str">
        <f t="shared" si="21"/>
        <v/>
      </c>
      <c r="R264" s="7" t="str">
        <f t="shared" ca="1" si="22"/>
        <v/>
      </c>
      <c r="S264" s="7" t="str">
        <f t="shared" si="23"/>
        <v/>
      </c>
      <c r="T264" s="7" t="str">
        <f t="shared" si="24"/>
        <v/>
      </c>
      <c r="U264" s="7"/>
      <c r="V264" s="12"/>
      <c r="W264" s="7"/>
    </row>
    <row r="265" spans="1:23" x14ac:dyDescent="0.25">
      <c r="A265" s="7"/>
      <c r="B265" s="7"/>
      <c r="C265" s="7"/>
      <c r="D265" s="7" t="str">
        <f>IF(C265="","",IFERROR(INDEX(MOTORISTAS!$B:$B,MATCH(C265,MOTORISTAS!$A:$A,0)),IFERROR(INDEX(VEICULOS!$C:$C,MATCH(C265,VEICULOS!$A:$A,0)),"Não cadastrado")))</f>
        <v/>
      </c>
      <c r="E265" s="7"/>
      <c r="F265" s="7"/>
      <c r="G265" s="7"/>
      <c r="H265" s="7"/>
      <c r="I265" s="12"/>
      <c r="J265" s="13"/>
      <c r="K265" s="7"/>
      <c r="L265" s="7"/>
      <c r="M265" s="7"/>
      <c r="N265" s="10"/>
      <c r="O265" s="7"/>
      <c r="P265" s="7" t="str">
        <f t="shared" si="20"/>
        <v/>
      </c>
      <c r="Q265" s="13" t="str">
        <f t="shared" si="21"/>
        <v/>
      </c>
      <c r="R265" s="7" t="str">
        <f t="shared" ca="1" si="22"/>
        <v/>
      </c>
      <c r="S265" s="7" t="str">
        <f t="shared" si="23"/>
        <v/>
      </c>
      <c r="T265" s="7" t="str">
        <f t="shared" si="24"/>
        <v/>
      </c>
      <c r="U265" s="7"/>
      <c r="V265" s="12"/>
      <c r="W265" s="7"/>
    </row>
    <row r="266" spans="1:23" x14ac:dyDescent="0.25">
      <c r="A266" s="7"/>
      <c r="B266" s="7"/>
      <c r="C266" s="7"/>
      <c r="D266" s="7" t="str">
        <f>IF(C266="","",IFERROR(INDEX(MOTORISTAS!$B:$B,MATCH(C266,MOTORISTAS!$A:$A,0)),IFERROR(INDEX(VEICULOS!$C:$C,MATCH(C266,VEICULOS!$A:$A,0)),"Não cadastrado")))</f>
        <v/>
      </c>
      <c r="E266" s="7"/>
      <c r="F266" s="7"/>
      <c r="G266" s="7"/>
      <c r="H266" s="7"/>
      <c r="I266" s="12"/>
      <c r="J266" s="13"/>
      <c r="K266" s="7"/>
      <c r="L266" s="7"/>
      <c r="M266" s="7"/>
      <c r="N266" s="10"/>
      <c r="O266" s="7"/>
      <c r="P266" s="7" t="str">
        <f t="shared" si="20"/>
        <v/>
      </c>
      <c r="Q266" s="13" t="str">
        <f t="shared" si="21"/>
        <v/>
      </c>
      <c r="R266" s="7" t="str">
        <f t="shared" ca="1" si="22"/>
        <v/>
      </c>
      <c r="S266" s="7" t="str">
        <f t="shared" si="23"/>
        <v/>
      </c>
      <c r="T266" s="7" t="str">
        <f t="shared" si="24"/>
        <v/>
      </c>
      <c r="U266" s="7"/>
      <c r="V266" s="12"/>
      <c r="W266" s="7"/>
    </row>
    <row r="267" spans="1:23" x14ac:dyDescent="0.25">
      <c r="A267" s="7"/>
      <c r="B267" s="7"/>
      <c r="C267" s="7"/>
      <c r="D267" s="7" t="str">
        <f>IF(C267="","",IFERROR(INDEX(MOTORISTAS!$B:$B,MATCH(C267,MOTORISTAS!$A:$A,0)),IFERROR(INDEX(VEICULOS!$C:$C,MATCH(C267,VEICULOS!$A:$A,0)),"Não cadastrado")))</f>
        <v/>
      </c>
      <c r="E267" s="7"/>
      <c r="F267" s="7"/>
      <c r="G267" s="7"/>
      <c r="H267" s="7"/>
      <c r="I267" s="12"/>
      <c r="J267" s="13"/>
      <c r="K267" s="7"/>
      <c r="L267" s="7"/>
      <c r="M267" s="7"/>
      <c r="N267" s="10"/>
      <c r="O267" s="7"/>
      <c r="P267" s="7" t="str">
        <f t="shared" si="20"/>
        <v/>
      </c>
      <c r="Q267" s="13" t="str">
        <f t="shared" si="21"/>
        <v/>
      </c>
      <c r="R267" s="7" t="str">
        <f t="shared" ca="1" si="22"/>
        <v/>
      </c>
      <c r="S267" s="7" t="str">
        <f t="shared" si="23"/>
        <v/>
      </c>
      <c r="T267" s="7" t="str">
        <f t="shared" si="24"/>
        <v/>
      </c>
      <c r="U267" s="7"/>
      <c r="V267" s="12"/>
      <c r="W267" s="7"/>
    </row>
    <row r="268" spans="1:23" x14ac:dyDescent="0.25">
      <c r="A268" s="7"/>
      <c r="B268" s="7"/>
      <c r="C268" s="7"/>
      <c r="D268" s="7" t="str">
        <f>IF(C268="","",IFERROR(INDEX(MOTORISTAS!$B:$B,MATCH(C268,MOTORISTAS!$A:$A,0)),IFERROR(INDEX(VEICULOS!$C:$C,MATCH(C268,VEICULOS!$A:$A,0)),"Não cadastrado")))</f>
        <v/>
      </c>
      <c r="E268" s="7"/>
      <c r="F268" s="7"/>
      <c r="G268" s="7"/>
      <c r="H268" s="7"/>
      <c r="I268" s="12"/>
      <c r="J268" s="13"/>
      <c r="K268" s="7"/>
      <c r="L268" s="7"/>
      <c r="M268" s="7"/>
      <c r="N268" s="10"/>
      <c r="O268" s="7"/>
      <c r="P268" s="7" t="str">
        <f t="shared" si="20"/>
        <v/>
      </c>
      <c r="Q268" s="13" t="str">
        <f t="shared" si="21"/>
        <v/>
      </c>
      <c r="R268" s="7" t="str">
        <f t="shared" ca="1" si="22"/>
        <v/>
      </c>
      <c r="S268" s="7" t="str">
        <f t="shared" si="23"/>
        <v/>
      </c>
      <c r="T268" s="7" t="str">
        <f t="shared" si="24"/>
        <v/>
      </c>
      <c r="U268" s="7"/>
      <c r="V268" s="12"/>
      <c r="W268" s="7"/>
    </row>
    <row r="269" spans="1:23" x14ac:dyDescent="0.25">
      <c r="A269" s="7"/>
      <c r="B269" s="7"/>
      <c r="C269" s="7"/>
      <c r="D269" s="7" t="str">
        <f>IF(C269="","",IFERROR(INDEX(MOTORISTAS!$B:$B,MATCH(C269,MOTORISTAS!$A:$A,0)),IFERROR(INDEX(VEICULOS!$C:$C,MATCH(C269,VEICULOS!$A:$A,0)),"Não cadastrado")))</f>
        <v/>
      </c>
      <c r="E269" s="7"/>
      <c r="F269" s="7"/>
      <c r="G269" s="7"/>
      <c r="H269" s="7"/>
      <c r="I269" s="12"/>
      <c r="J269" s="13"/>
      <c r="K269" s="7"/>
      <c r="L269" s="7"/>
      <c r="M269" s="7"/>
      <c r="N269" s="10"/>
      <c r="O269" s="7"/>
      <c r="P269" s="7" t="str">
        <f t="shared" si="20"/>
        <v/>
      </c>
      <c r="Q269" s="13" t="str">
        <f t="shared" si="21"/>
        <v/>
      </c>
      <c r="R269" s="7" t="str">
        <f t="shared" ca="1" si="22"/>
        <v/>
      </c>
      <c r="S269" s="7" t="str">
        <f t="shared" si="23"/>
        <v/>
      </c>
      <c r="T269" s="7" t="str">
        <f t="shared" si="24"/>
        <v/>
      </c>
      <c r="U269" s="7"/>
      <c r="V269" s="12"/>
      <c r="W269" s="7"/>
    </row>
    <row r="270" spans="1:23" x14ac:dyDescent="0.25">
      <c r="A270" s="7"/>
      <c r="B270" s="7"/>
      <c r="C270" s="7"/>
      <c r="D270" s="7" t="str">
        <f>IF(C270="","",IFERROR(INDEX(MOTORISTAS!$B:$B,MATCH(C270,MOTORISTAS!$A:$A,0)),IFERROR(INDEX(VEICULOS!$C:$C,MATCH(C270,VEICULOS!$A:$A,0)),"Não cadastrado")))</f>
        <v/>
      </c>
      <c r="E270" s="7"/>
      <c r="F270" s="7"/>
      <c r="G270" s="7"/>
      <c r="H270" s="7"/>
      <c r="I270" s="12"/>
      <c r="J270" s="13"/>
      <c r="K270" s="7"/>
      <c r="L270" s="7"/>
      <c r="M270" s="7"/>
      <c r="N270" s="10"/>
      <c r="O270" s="7"/>
      <c r="P270" s="7" t="str">
        <f t="shared" si="20"/>
        <v/>
      </c>
      <c r="Q270" s="13" t="str">
        <f t="shared" si="21"/>
        <v/>
      </c>
      <c r="R270" s="7" t="str">
        <f t="shared" ca="1" si="22"/>
        <v/>
      </c>
      <c r="S270" s="7" t="str">
        <f t="shared" si="23"/>
        <v/>
      </c>
      <c r="T270" s="7" t="str">
        <f t="shared" si="24"/>
        <v/>
      </c>
      <c r="U270" s="7"/>
      <c r="V270" s="12"/>
      <c r="W270" s="7"/>
    </row>
    <row r="271" spans="1:23" x14ac:dyDescent="0.25">
      <c r="A271" s="7"/>
      <c r="B271" s="7"/>
      <c r="C271" s="7"/>
      <c r="D271" s="7" t="str">
        <f>IF(C271="","",IFERROR(INDEX(MOTORISTAS!$B:$B,MATCH(C271,MOTORISTAS!$A:$A,0)),IFERROR(INDEX(VEICULOS!$C:$C,MATCH(C271,VEICULOS!$A:$A,0)),"Não cadastrado")))</f>
        <v/>
      </c>
      <c r="E271" s="7"/>
      <c r="F271" s="7"/>
      <c r="G271" s="7"/>
      <c r="H271" s="7"/>
      <c r="I271" s="12"/>
      <c r="J271" s="13"/>
      <c r="K271" s="7"/>
      <c r="L271" s="7"/>
      <c r="M271" s="7"/>
      <c r="N271" s="10"/>
      <c r="O271" s="7"/>
      <c r="P271" s="7" t="str">
        <f t="shared" si="20"/>
        <v/>
      </c>
      <c r="Q271" s="13" t="str">
        <f t="shared" si="21"/>
        <v/>
      </c>
      <c r="R271" s="7" t="str">
        <f t="shared" ca="1" si="22"/>
        <v/>
      </c>
      <c r="S271" s="7" t="str">
        <f t="shared" si="23"/>
        <v/>
      </c>
      <c r="T271" s="7" t="str">
        <f t="shared" si="24"/>
        <v/>
      </c>
      <c r="U271" s="7"/>
      <c r="V271" s="12"/>
      <c r="W271" s="7"/>
    </row>
    <row r="272" spans="1:23" x14ac:dyDescent="0.25">
      <c r="A272" s="7"/>
      <c r="B272" s="7"/>
      <c r="C272" s="7"/>
      <c r="D272" s="7" t="str">
        <f>IF(C272="","",IFERROR(INDEX(MOTORISTAS!$B:$B,MATCH(C272,MOTORISTAS!$A:$A,0)),IFERROR(INDEX(VEICULOS!$C:$C,MATCH(C272,VEICULOS!$A:$A,0)),"Não cadastrado")))</f>
        <v/>
      </c>
      <c r="E272" s="7"/>
      <c r="F272" s="7"/>
      <c r="G272" s="7"/>
      <c r="H272" s="7"/>
      <c r="I272" s="12"/>
      <c r="J272" s="13"/>
      <c r="K272" s="7"/>
      <c r="L272" s="7"/>
      <c r="M272" s="7"/>
      <c r="N272" s="10"/>
      <c r="O272" s="7"/>
      <c r="P272" s="7" t="str">
        <f t="shared" si="20"/>
        <v/>
      </c>
      <c r="Q272" s="13" t="str">
        <f t="shared" si="21"/>
        <v/>
      </c>
      <c r="R272" s="7" t="str">
        <f t="shared" ca="1" si="22"/>
        <v/>
      </c>
      <c r="S272" s="7" t="str">
        <f t="shared" si="23"/>
        <v/>
      </c>
      <c r="T272" s="7" t="str">
        <f t="shared" si="24"/>
        <v/>
      </c>
      <c r="U272" s="7"/>
      <c r="V272" s="12"/>
      <c r="W272" s="7"/>
    </row>
    <row r="273" spans="1:23" x14ac:dyDescent="0.25">
      <c r="A273" s="7"/>
      <c r="B273" s="7"/>
      <c r="C273" s="7"/>
      <c r="D273" s="7" t="str">
        <f>IF(C273="","",IFERROR(INDEX(MOTORISTAS!$B:$B,MATCH(C273,MOTORISTAS!$A:$A,0)),IFERROR(INDEX(VEICULOS!$C:$C,MATCH(C273,VEICULOS!$A:$A,0)),"Não cadastrado")))</f>
        <v/>
      </c>
      <c r="E273" s="7"/>
      <c r="F273" s="7"/>
      <c r="G273" s="7"/>
      <c r="H273" s="7"/>
      <c r="I273" s="12"/>
      <c r="J273" s="13"/>
      <c r="K273" s="7"/>
      <c r="L273" s="7"/>
      <c r="M273" s="7"/>
      <c r="N273" s="10"/>
      <c r="O273" s="7"/>
      <c r="P273" s="7" t="str">
        <f t="shared" si="20"/>
        <v/>
      </c>
      <c r="Q273" s="13" t="str">
        <f t="shared" si="21"/>
        <v/>
      </c>
      <c r="R273" s="7" t="str">
        <f t="shared" ca="1" si="22"/>
        <v/>
      </c>
      <c r="S273" s="7" t="str">
        <f t="shared" si="23"/>
        <v/>
      </c>
      <c r="T273" s="7" t="str">
        <f t="shared" si="24"/>
        <v/>
      </c>
      <c r="U273" s="7"/>
      <c r="V273" s="12"/>
      <c r="W273" s="7"/>
    </row>
    <row r="274" spans="1:23" x14ac:dyDescent="0.25">
      <c r="A274" s="7"/>
      <c r="B274" s="7"/>
      <c r="C274" s="7"/>
      <c r="D274" s="7" t="str">
        <f>IF(C274="","",IFERROR(INDEX(MOTORISTAS!$B:$B,MATCH(C274,MOTORISTAS!$A:$A,0)),IFERROR(INDEX(VEICULOS!$C:$C,MATCH(C274,VEICULOS!$A:$A,0)),"Não cadastrado")))</f>
        <v/>
      </c>
      <c r="E274" s="7"/>
      <c r="F274" s="7"/>
      <c r="G274" s="7"/>
      <c r="H274" s="7"/>
      <c r="I274" s="12"/>
      <c r="J274" s="13"/>
      <c r="K274" s="7"/>
      <c r="L274" s="7"/>
      <c r="M274" s="7"/>
      <c r="N274" s="10"/>
      <c r="O274" s="7"/>
      <c r="P274" s="7" t="str">
        <f t="shared" si="20"/>
        <v/>
      </c>
      <c r="Q274" s="13" t="str">
        <f t="shared" si="21"/>
        <v/>
      </c>
      <c r="R274" s="7" t="str">
        <f t="shared" ca="1" si="22"/>
        <v/>
      </c>
      <c r="S274" s="7" t="str">
        <f t="shared" si="23"/>
        <v/>
      </c>
      <c r="T274" s="7" t="str">
        <f t="shared" si="24"/>
        <v/>
      </c>
      <c r="U274" s="7"/>
      <c r="V274" s="12"/>
      <c r="W274" s="7"/>
    </row>
    <row r="275" spans="1:23" x14ac:dyDescent="0.25">
      <c r="A275" s="7"/>
      <c r="B275" s="7"/>
      <c r="C275" s="7"/>
      <c r="D275" s="7" t="str">
        <f>IF(C275="","",IFERROR(INDEX(MOTORISTAS!$B:$B,MATCH(C275,MOTORISTAS!$A:$A,0)),IFERROR(INDEX(VEICULOS!$C:$C,MATCH(C275,VEICULOS!$A:$A,0)),"Não cadastrado")))</f>
        <v/>
      </c>
      <c r="E275" s="7"/>
      <c r="F275" s="7"/>
      <c r="G275" s="7"/>
      <c r="H275" s="7"/>
      <c r="I275" s="12"/>
      <c r="J275" s="13"/>
      <c r="K275" s="7"/>
      <c r="L275" s="7"/>
      <c r="M275" s="7"/>
      <c r="N275" s="10"/>
      <c r="O275" s="7"/>
      <c r="P275" s="7" t="str">
        <f t="shared" si="20"/>
        <v/>
      </c>
      <c r="Q275" s="13" t="str">
        <f t="shared" si="21"/>
        <v/>
      </c>
      <c r="R275" s="7" t="str">
        <f t="shared" ca="1" si="22"/>
        <v/>
      </c>
      <c r="S275" s="7" t="str">
        <f t="shared" si="23"/>
        <v/>
      </c>
      <c r="T275" s="7" t="str">
        <f t="shared" si="24"/>
        <v/>
      </c>
      <c r="U275" s="7"/>
      <c r="V275" s="12"/>
      <c r="W275" s="7"/>
    </row>
    <row r="276" spans="1:23" x14ac:dyDescent="0.25">
      <c r="A276" s="7"/>
      <c r="B276" s="7"/>
      <c r="C276" s="7"/>
      <c r="D276" s="7" t="str">
        <f>IF(C276="","",IFERROR(INDEX(MOTORISTAS!$B:$B,MATCH(C276,MOTORISTAS!$A:$A,0)),IFERROR(INDEX(VEICULOS!$C:$C,MATCH(C276,VEICULOS!$A:$A,0)),"Não cadastrado")))</f>
        <v/>
      </c>
      <c r="E276" s="7"/>
      <c r="F276" s="7"/>
      <c r="G276" s="7"/>
      <c r="H276" s="7"/>
      <c r="I276" s="12"/>
      <c r="J276" s="13"/>
      <c r="K276" s="7"/>
      <c r="L276" s="7"/>
      <c r="M276" s="7"/>
      <c r="N276" s="10"/>
      <c r="O276" s="7"/>
      <c r="P276" s="7" t="str">
        <f t="shared" si="20"/>
        <v/>
      </c>
      <c r="Q276" s="13" t="str">
        <f t="shared" si="21"/>
        <v/>
      </c>
      <c r="R276" s="7" t="str">
        <f t="shared" ca="1" si="22"/>
        <v/>
      </c>
      <c r="S276" s="7" t="str">
        <f t="shared" si="23"/>
        <v/>
      </c>
      <c r="T276" s="7" t="str">
        <f t="shared" si="24"/>
        <v/>
      </c>
      <c r="U276" s="7"/>
      <c r="V276" s="12"/>
      <c r="W276" s="7"/>
    </row>
    <row r="277" spans="1:23" x14ac:dyDescent="0.25">
      <c r="A277" s="7"/>
      <c r="B277" s="7"/>
      <c r="C277" s="7"/>
      <c r="D277" s="7" t="str">
        <f>IF(C277="","",IFERROR(INDEX(MOTORISTAS!$B:$B,MATCH(C277,MOTORISTAS!$A:$A,0)),IFERROR(INDEX(VEICULOS!$C:$C,MATCH(C277,VEICULOS!$A:$A,0)),"Não cadastrado")))</f>
        <v/>
      </c>
      <c r="E277" s="7"/>
      <c r="F277" s="7"/>
      <c r="G277" s="7"/>
      <c r="H277" s="7"/>
      <c r="I277" s="12"/>
      <c r="J277" s="13"/>
      <c r="K277" s="7"/>
      <c r="L277" s="7"/>
      <c r="M277" s="7"/>
      <c r="N277" s="10"/>
      <c r="O277" s="7"/>
      <c r="P277" s="7" t="str">
        <f t="shared" si="20"/>
        <v/>
      </c>
      <c r="Q277" s="13" t="str">
        <f t="shared" si="21"/>
        <v/>
      </c>
      <c r="R277" s="7" t="str">
        <f t="shared" ca="1" si="22"/>
        <v/>
      </c>
      <c r="S277" s="7" t="str">
        <f t="shared" si="23"/>
        <v/>
      </c>
      <c r="T277" s="7" t="str">
        <f t="shared" si="24"/>
        <v/>
      </c>
      <c r="U277" s="7"/>
      <c r="V277" s="12"/>
      <c r="W277" s="7"/>
    </row>
    <row r="278" spans="1:23" x14ac:dyDescent="0.25">
      <c r="A278" s="7"/>
      <c r="B278" s="7"/>
      <c r="C278" s="7"/>
      <c r="D278" s="7" t="str">
        <f>IF(C278="","",IFERROR(INDEX(MOTORISTAS!$B:$B,MATCH(C278,MOTORISTAS!$A:$A,0)),IFERROR(INDEX(VEICULOS!$C:$C,MATCH(C278,VEICULOS!$A:$A,0)),"Não cadastrado")))</f>
        <v/>
      </c>
      <c r="E278" s="7"/>
      <c r="F278" s="7"/>
      <c r="G278" s="7"/>
      <c r="H278" s="7"/>
      <c r="I278" s="12"/>
      <c r="J278" s="13"/>
      <c r="K278" s="7"/>
      <c r="L278" s="7"/>
      <c r="M278" s="7"/>
      <c r="N278" s="10"/>
      <c r="O278" s="7"/>
      <c r="P278" s="7" t="str">
        <f t="shared" si="20"/>
        <v/>
      </c>
      <c r="Q278" s="13" t="str">
        <f t="shared" si="21"/>
        <v/>
      </c>
      <c r="R278" s="7" t="str">
        <f t="shared" ca="1" si="22"/>
        <v/>
      </c>
      <c r="S278" s="7" t="str">
        <f t="shared" si="23"/>
        <v/>
      </c>
      <c r="T278" s="7" t="str">
        <f t="shared" si="24"/>
        <v/>
      </c>
      <c r="U278" s="7"/>
      <c r="V278" s="12"/>
      <c r="W278" s="7"/>
    </row>
    <row r="279" spans="1:23" x14ac:dyDescent="0.25">
      <c r="A279" s="7"/>
      <c r="B279" s="7"/>
      <c r="C279" s="7"/>
      <c r="D279" s="7" t="str">
        <f>IF(C279="","",IFERROR(INDEX(MOTORISTAS!$B:$B,MATCH(C279,MOTORISTAS!$A:$A,0)),IFERROR(INDEX(VEICULOS!$C:$C,MATCH(C279,VEICULOS!$A:$A,0)),"Não cadastrado")))</f>
        <v/>
      </c>
      <c r="E279" s="7"/>
      <c r="F279" s="7"/>
      <c r="G279" s="7"/>
      <c r="H279" s="7"/>
      <c r="I279" s="12"/>
      <c r="J279" s="13"/>
      <c r="K279" s="7"/>
      <c r="L279" s="7"/>
      <c r="M279" s="7"/>
      <c r="N279" s="10"/>
      <c r="O279" s="7"/>
      <c r="P279" s="7" t="str">
        <f t="shared" si="20"/>
        <v/>
      </c>
      <c r="Q279" s="13" t="str">
        <f t="shared" si="21"/>
        <v/>
      </c>
      <c r="R279" s="7" t="str">
        <f t="shared" ca="1" si="22"/>
        <v/>
      </c>
      <c r="S279" s="7" t="str">
        <f t="shared" si="23"/>
        <v/>
      </c>
      <c r="T279" s="7" t="str">
        <f t="shared" si="24"/>
        <v/>
      </c>
      <c r="U279" s="7"/>
      <c r="V279" s="12"/>
      <c r="W279" s="7"/>
    </row>
    <row r="280" spans="1:23" x14ac:dyDescent="0.25">
      <c r="A280" s="7"/>
      <c r="B280" s="7"/>
      <c r="C280" s="7"/>
      <c r="D280" s="7" t="str">
        <f>IF(C280="","",IFERROR(INDEX(MOTORISTAS!$B:$B,MATCH(C280,MOTORISTAS!$A:$A,0)),IFERROR(INDEX(VEICULOS!$C:$C,MATCH(C280,VEICULOS!$A:$A,0)),"Não cadastrado")))</f>
        <v/>
      </c>
      <c r="E280" s="7"/>
      <c r="F280" s="7"/>
      <c r="G280" s="7"/>
      <c r="H280" s="7"/>
      <c r="I280" s="12"/>
      <c r="J280" s="13"/>
      <c r="K280" s="7"/>
      <c r="L280" s="7"/>
      <c r="M280" s="7"/>
      <c r="N280" s="10"/>
      <c r="O280" s="7"/>
      <c r="P280" s="7" t="str">
        <f t="shared" si="20"/>
        <v/>
      </c>
      <c r="Q280" s="13" t="str">
        <f t="shared" si="21"/>
        <v/>
      </c>
      <c r="R280" s="7" t="str">
        <f t="shared" ca="1" si="22"/>
        <v/>
      </c>
      <c r="S280" s="7" t="str">
        <f t="shared" si="23"/>
        <v/>
      </c>
      <c r="T280" s="7" t="str">
        <f t="shared" si="24"/>
        <v/>
      </c>
      <c r="U280" s="7"/>
      <c r="V280" s="12"/>
      <c r="W280" s="7"/>
    </row>
    <row r="281" spans="1:23" x14ac:dyDescent="0.25">
      <c r="A281" s="7"/>
      <c r="B281" s="7"/>
      <c r="C281" s="7"/>
      <c r="D281" s="7" t="str">
        <f>IF(C281="","",IFERROR(INDEX(MOTORISTAS!$B:$B,MATCH(C281,MOTORISTAS!$A:$A,0)),IFERROR(INDEX(VEICULOS!$C:$C,MATCH(C281,VEICULOS!$A:$A,0)),"Não cadastrado")))</f>
        <v/>
      </c>
      <c r="E281" s="7"/>
      <c r="F281" s="7"/>
      <c r="G281" s="7"/>
      <c r="H281" s="7"/>
      <c r="I281" s="12"/>
      <c r="J281" s="13"/>
      <c r="K281" s="7"/>
      <c r="L281" s="7"/>
      <c r="M281" s="7"/>
      <c r="N281" s="10"/>
      <c r="O281" s="7"/>
      <c r="P281" s="7" t="str">
        <f t="shared" si="20"/>
        <v/>
      </c>
      <c r="Q281" s="13" t="str">
        <f t="shared" si="21"/>
        <v/>
      </c>
      <c r="R281" s="7" t="str">
        <f t="shared" ca="1" si="22"/>
        <v/>
      </c>
      <c r="S281" s="7" t="str">
        <f t="shared" si="23"/>
        <v/>
      </c>
      <c r="T281" s="7" t="str">
        <f t="shared" si="24"/>
        <v/>
      </c>
      <c r="U281" s="7"/>
      <c r="V281" s="12"/>
      <c r="W281" s="7"/>
    </row>
    <row r="282" spans="1:23" x14ac:dyDescent="0.25">
      <c r="A282" s="7"/>
      <c r="B282" s="7"/>
      <c r="C282" s="7"/>
      <c r="D282" s="7" t="str">
        <f>IF(C282="","",IFERROR(INDEX(MOTORISTAS!$B:$B,MATCH(C282,MOTORISTAS!$A:$A,0)),IFERROR(INDEX(VEICULOS!$C:$C,MATCH(C282,VEICULOS!$A:$A,0)),"Não cadastrado")))</f>
        <v/>
      </c>
      <c r="E282" s="7"/>
      <c r="F282" s="7"/>
      <c r="G282" s="7"/>
      <c r="H282" s="7"/>
      <c r="I282" s="12"/>
      <c r="J282" s="13"/>
      <c r="K282" s="7"/>
      <c r="L282" s="7"/>
      <c r="M282" s="7"/>
      <c r="N282" s="10"/>
      <c r="O282" s="7"/>
      <c r="P282" s="7" t="str">
        <f t="shared" si="20"/>
        <v/>
      </c>
      <c r="Q282" s="13" t="str">
        <f t="shared" si="21"/>
        <v/>
      </c>
      <c r="R282" s="7" t="str">
        <f t="shared" ca="1" si="22"/>
        <v/>
      </c>
      <c r="S282" s="7" t="str">
        <f t="shared" si="23"/>
        <v/>
      </c>
      <c r="T282" s="7" t="str">
        <f t="shared" si="24"/>
        <v/>
      </c>
      <c r="U282" s="7"/>
      <c r="V282" s="12"/>
      <c r="W282" s="7"/>
    </row>
    <row r="283" spans="1:23" x14ac:dyDescent="0.25">
      <c r="A283" s="7"/>
      <c r="B283" s="7"/>
      <c r="C283" s="7"/>
      <c r="D283" s="7" t="str">
        <f>IF(C283="","",IFERROR(INDEX(MOTORISTAS!$B:$B,MATCH(C283,MOTORISTAS!$A:$A,0)),IFERROR(INDEX(VEICULOS!$C:$C,MATCH(C283,VEICULOS!$A:$A,0)),"Não cadastrado")))</f>
        <v/>
      </c>
      <c r="E283" s="7"/>
      <c r="F283" s="7"/>
      <c r="G283" s="7"/>
      <c r="H283" s="7"/>
      <c r="I283" s="12"/>
      <c r="J283" s="13"/>
      <c r="K283" s="7"/>
      <c r="L283" s="7"/>
      <c r="M283" s="7"/>
      <c r="N283" s="10"/>
      <c r="O283" s="7"/>
      <c r="P283" s="7" t="str">
        <f t="shared" si="20"/>
        <v/>
      </c>
      <c r="Q283" s="13" t="str">
        <f t="shared" si="21"/>
        <v/>
      </c>
      <c r="R283" s="7" t="str">
        <f t="shared" ca="1" si="22"/>
        <v/>
      </c>
      <c r="S283" s="7" t="str">
        <f t="shared" si="23"/>
        <v/>
      </c>
      <c r="T283" s="7" t="str">
        <f t="shared" si="24"/>
        <v/>
      </c>
      <c r="U283" s="7"/>
      <c r="V283" s="12"/>
      <c r="W283" s="7"/>
    </row>
    <row r="284" spans="1:23" x14ac:dyDescent="0.25">
      <c r="A284" s="7"/>
      <c r="B284" s="7"/>
      <c r="C284" s="7"/>
      <c r="D284" s="7" t="str">
        <f>IF(C284="","",IFERROR(INDEX(MOTORISTAS!$B:$B,MATCH(C284,MOTORISTAS!$A:$A,0)),IFERROR(INDEX(VEICULOS!$C:$C,MATCH(C284,VEICULOS!$A:$A,0)),"Não cadastrado")))</f>
        <v/>
      </c>
      <c r="E284" s="7"/>
      <c r="F284" s="7"/>
      <c r="G284" s="7"/>
      <c r="H284" s="7"/>
      <c r="I284" s="12"/>
      <c r="J284" s="13"/>
      <c r="K284" s="7"/>
      <c r="L284" s="7"/>
      <c r="M284" s="7"/>
      <c r="N284" s="10"/>
      <c r="O284" s="7"/>
      <c r="P284" s="7" t="str">
        <f t="shared" si="20"/>
        <v/>
      </c>
      <c r="Q284" s="13" t="str">
        <f t="shared" si="21"/>
        <v/>
      </c>
      <c r="R284" s="7" t="str">
        <f t="shared" ca="1" si="22"/>
        <v/>
      </c>
      <c r="S284" s="7" t="str">
        <f t="shared" si="23"/>
        <v/>
      </c>
      <c r="T284" s="7" t="str">
        <f t="shared" si="24"/>
        <v/>
      </c>
      <c r="U284" s="7"/>
      <c r="V284" s="12"/>
      <c r="W284" s="7"/>
    </row>
    <row r="285" spans="1:23" x14ac:dyDescent="0.25">
      <c r="A285" s="7"/>
      <c r="B285" s="7"/>
      <c r="C285" s="7"/>
      <c r="D285" s="7" t="str">
        <f>IF(C285="","",IFERROR(INDEX(MOTORISTAS!$B:$B,MATCH(C285,MOTORISTAS!$A:$A,0)),IFERROR(INDEX(VEICULOS!$C:$C,MATCH(C285,VEICULOS!$A:$A,0)),"Não cadastrado")))</f>
        <v/>
      </c>
      <c r="E285" s="7"/>
      <c r="F285" s="7"/>
      <c r="G285" s="7"/>
      <c r="H285" s="7"/>
      <c r="I285" s="12"/>
      <c r="J285" s="13"/>
      <c r="K285" s="7"/>
      <c r="L285" s="7"/>
      <c r="M285" s="7"/>
      <c r="N285" s="10"/>
      <c r="O285" s="7"/>
      <c r="P285" s="7" t="str">
        <f t="shared" si="20"/>
        <v/>
      </c>
      <c r="Q285" s="13" t="str">
        <f t="shared" si="21"/>
        <v/>
      </c>
      <c r="R285" s="7" t="str">
        <f t="shared" ca="1" si="22"/>
        <v/>
      </c>
      <c r="S285" s="7" t="str">
        <f t="shared" si="23"/>
        <v/>
      </c>
      <c r="T285" s="7" t="str">
        <f t="shared" si="24"/>
        <v/>
      </c>
      <c r="U285" s="7"/>
      <c r="V285" s="12"/>
      <c r="W285" s="7"/>
    </row>
    <row r="286" spans="1:23" x14ac:dyDescent="0.25">
      <c r="A286" s="7"/>
      <c r="B286" s="7"/>
      <c r="C286" s="7"/>
      <c r="D286" s="7" t="str">
        <f>IF(C286="","",IFERROR(INDEX(MOTORISTAS!$B:$B,MATCH(C286,MOTORISTAS!$A:$A,0)),IFERROR(INDEX(VEICULOS!$C:$C,MATCH(C286,VEICULOS!$A:$A,0)),"Não cadastrado")))</f>
        <v/>
      </c>
      <c r="E286" s="7"/>
      <c r="F286" s="7"/>
      <c r="G286" s="7"/>
      <c r="H286" s="7"/>
      <c r="I286" s="12"/>
      <c r="J286" s="13"/>
      <c r="K286" s="7"/>
      <c r="L286" s="7"/>
      <c r="M286" s="7"/>
      <c r="N286" s="10"/>
      <c r="O286" s="7"/>
      <c r="P286" s="7" t="str">
        <f t="shared" si="20"/>
        <v/>
      </c>
      <c r="Q286" s="13" t="str">
        <f t="shared" si="21"/>
        <v/>
      </c>
      <c r="R286" s="7" t="str">
        <f t="shared" ca="1" si="22"/>
        <v/>
      </c>
      <c r="S286" s="7" t="str">
        <f t="shared" si="23"/>
        <v/>
      </c>
      <c r="T286" s="7" t="str">
        <f t="shared" si="24"/>
        <v/>
      </c>
      <c r="U286" s="7"/>
      <c r="V286" s="12"/>
      <c r="W286" s="7"/>
    </row>
    <row r="287" spans="1:23" x14ac:dyDescent="0.25">
      <c r="A287" s="7"/>
      <c r="B287" s="7"/>
      <c r="C287" s="7"/>
      <c r="D287" s="7" t="str">
        <f>IF(C287="","",IFERROR(INDEX(MOTORISTAS!$B:$B,MATCH(C287,MOTORISTAS!$A:$A,0)),IFERROR(INDEX(VEICULOS!$C:$C,MATCH(C287,VEICULOS!$A:$A,0)),"Não cadastrado")))</f>
        <v/>
      </c>
      <c r="E287" s="7"/>
      <c r="F287" s="7"/>
      <c r="G287" s="7"/>
      <c r="H287" s="7"/>
      <c r="I287" s="12"/>
      <c r="J287" s="13"/>
      <c r="K287" s="7"/>
      <c r="L287" s="7"/>
      <c r="M287" s="7"/>
      <c r="N287" s="10"/>
      <c r="O287" s="7"/>
      <c r="P287" s="7" t="str">
        <f t="shared" si="20"/>
        <v/>
      </c>
      <c r="Q287" s="13" t="str">
        <f t="shared" si="21"/>
        <v/>
      </c>
      <c r="R287" s="7" t="str">
        <f t="shared" ca="1" si="22"/>
        <v/>
      </c>
      <c r="S287" s="7" t="str">
        <f t="shared" si="23"/>
        <v/>
      </c>
      <c r="T287" s="7" t="str">
        <f t="shared" si="24"/>
        <v/>
      </c>
      <c r="U287" s="7"/>
      <c r="V287" s="12"/>
      <c r="W287" s="7"/>
    </row>
    <row r="288" spans="1:23" x14ac:dyDescent="0.25">
      <c r="A288" s="7"/>
      <c r="B288" s="7"/>
      <c r="C288" s="7"/>
      <c r="D288" s="7" t="str">
        <f>IF(C288="","",IFERROR(INDEX(MOTORISTAS!$B:$B,MATCH(C288,MOTORISTAS!$A:$A,0)),IFERROR(INDEX(VEICULOS!$C:$C,MATCH(C288,VEICULOS!$A:$A,0)),"Não cadastrado")))</f>
        <v/>
      </c>
      <c r="E288" s="7"/>
      <c r="F288" s="7"/>
      <c r="G288" s="7"/>
      <c r="H288" s="7"/>
      <c r="I288" s="12"/>
      <c r="J288" s="13"/>
      <c r="K288" s="7"/>
      <c r="L288" s="7"/>
      <c r="M288" s="7"/>
      <c r="N288" s="10"/>
      <c r="O288" s="7"/>
      <c r="P288" s="7" t="str">
        <f t="shared" si="20"/>
        <v/>
      </c>
      <c r="Q288" s="13" t="str">
        <f t="shared" si="21"/>
        <v/>
      </c>
      <c r="R288" s="7" t="str">
        <f t="shared" ca="1" si="22"/>
        <v/>
      </c>
      <c r="S288" s="7" t="str">
        <f t="shared" si="23"/>
        <v/>
      </c>
      <c r="T288" s="7" t="str">
        <f t="shared" si="24"/>
        <v/>
      </c>
      <c r="U288" s="7"/>
      <c r="V288" s="12"/>
      <c r="W288" s="7"/>
    </row>
    <row r="289" spans="1:23" x14ac:dyDescent="0.25">
      <c r="A289" s="7"/>
      <c r="B289" s="7"/>
      <c r="C289" s="7"/>
      <c r="D289" s="7" t="str">
        <f>IF(C289="","",IFERROR(INDEX(MOTORISTAS!$B:$B,MATCH(C289,MOTORISTAS!$A:$A,0)),IFERROR(INDEX(VEICULOS!$C:$C,MATCH(C289,VEICULOS!$A:$A,0)),"Não cadastrado")))</f>
        <v/>
      </c>
      <c r="E289" s="7"/>
      <c r="F289" s="7"/>
      <c r="G289" s="7"/>
      <c r="H289" s="7"/>
      <c r="I289" s="12"/>
      <c r="J289" s="13"/>
      <c r="K289" s="7"/>
      <c r="L289" s="7"/>
      <c r="M289" s="7"/>
      <c r="N289" s="10"/>
      <c r="O289" s="7"/>
      <c r="P289" s="7" t="str">
        <f t="shared" si="20"/>
        <v/>
      </c>
      <c r="Q289" s="13" t="str">
        <f t="shared" si="21"/>
        <v/>
      </c>
      <c r="R289" s="7" t="str">
        <f t="shared" ca="1" si="22"/>
        <v/>
      </c>
      <c r="S289" s="7" t="str">
        <f t="shared" si="23"/>
        <v/>
      </c>
      <c r="T289" s="7" t="str">
        <f t="shared" si="24"/>
        <v/>
      </c>
      <c r="U289" s="7"/>
      <c r="V289" s="12"/>
      <c r="W289" s="7"/>
    </row>
    <row r="290" spans="1:23" x14ac:dyDescent="0.25">
      <c r="A290" s="7"/>
      <c r="B290" s="7"/>
      <c r="C290" s="7"/>
      <c r="D290" s="7" t="str">
        <f>IF(C290="","",IFERROR(INDEX(MOTORISTAS!$B:$B,MATCH(C290,MOTORISTAS!$A:$A,0)),IFERROR(INDEX(VEICULOS!$C:$C,MATCH(C290,VEICULOS!$A:$A,0)),"Não cadastrado")))</f>
        <v/>
      </c>
      <c r="E290" s="7"/>
      <c r="F290" s="7"/>
      <c r="G290" s="7"/>
      <c r="H290" s="7"/>
      <c r="I290" s="12"/>
      <c r="J290" s="13"/>
      <c r="K290" s="7"/>
      <c r="L290" s="7"/>
      <c r="M290" s="7"/>
      <c r="N290" s="10"/>
      <c r="O290" s="7"/>
      <c r="P290" s="7" t="str">
        <f t="shared" si="20"/>
        <v/>
      </c>
      <c r="Q290" s="13" t="str">
        <f t="shared" si="21"/>
        <v/>
      </c>
      <c r="R290" s="7" t="str">
        <f t="shared" ca="1" si="22"/>
        <v/>
      </c>
      <c r="S290" s="7" t="str">
        <f t="shared" si="23"/>
        <v/>
      </c>
      <c r="T290" s="7" t="str">
        <f t="shared" si="24"/>
        <v/>
      </c>
      <c r="U290" s="7"/>
      <c r="V290" s="12"/>
      <c r="W290" s="7"/>
    </row>
    <row r="291" spans="1:23" x14ac:dyDescent="0.25">
      <c r="A291" s="7"/>
      <c r="B291" s="7"/>
      <c r="C291" s="7"/>
      <c r="D291" s="7" t="str">
        <f>IF(C291="","",IFERROR(INDEX(MOTORISTAS!$B:$B,MATCH(C291,MOTORISTAS!$A:$A,0)),IFERROR(INDEX(VEICULOS!$C:$C,MATCH(C291,VEICULOS!$A:$A,0)),"Não cadastrado")))</f>
        <v/>
      </c>
      <c r="E291" s="7"/>
      <c r="F291" s="7"/>
      <c r="G291" s="7"/>
      <c r="H291" s="7"/>
      <c r="I291" s="12"/>
      <c r="J291" s="13"/>
      <c r="K291" s="7"/>
      <c r="L291" s="7"/>
      <c r="M291" s="7"/>
      <c r="N291" s="10"/>
      <c r="O291" s="7"/>
      <c r="P291" s="7" t="str">
        <f t="shared" si="20"/>
        <v/>
      </c>
      <c r="Q291" s="13" t="str">
        <f t="shared" si="21"/>
        <v/>
      </c>
      <c r="R291" s="7" t="str">
        <f t="shared" ca="1" si="22"/>
        <v/>
      </c>
      <c r="S291" s="7" t="str">
        <f t="shared" si="23"/>
        <v/>
      </c>
      <c r="T291" s="7" t="str">
        <f t="shared" si="24"/>
        <v/>
      </c>
      <c r="U291" s="7"/>
      <c r="V291" s="12"/>
      <c r="W291" s="7"/>
    </row>
    <row r="292" spans="1:23" x14ac:dyDescent="0.25">
      <c r="A292" s="7"/>
      <c r="B292" s="7"/>
      <c r="C292" s="7"/>
      <c r="D292" s="7" t="str">
        <f>IF(C292="","",IFERROR(INDEX(MOTORISTAS!$B:$B,MATCH(C292,MOTORISTAS!$A:$A,0)),IFERROR(INDEX(VEICULOS!$C:$C,MATCH(C292,VEICULOS!$A:$A,0)),"Não cadastrado")))</f>
        <v/>
      </c>
      <c r="E292" s="7"/>
      <c r="F292" s="7"/>
      <c r="G292" s="7"/>
      <c r="H292" s="7"/>
      <c r="I292" s="12"/>
      <c r="J292" s="13"/>
      <c r="K292" s="7"/>
      <c r="L292" s="7"/>
      <c r="M292" s="7"/>
      <c r="N292" s="10"/>
      <c r="O292" s="7"/>
      <c r="P292" s="7" t="str">
        <f t="shared" si="20"/>
        <v/>
      </c>
      <c r="Q292" s="13" t="str">
        <f t="shared" si="21"/>
        <v/>
      </c>
      <c r="R292" s="7" t="str">
        <f t="shared" ca="1" si="22"/>
        <v/>
      </c>
      <c r="S292" s="7" t="str">
        <f t="shared" si="23"/>
        <v/>
      </c>
      <c r="T292" s="7" t="str">
        <f t="shared" si="24"/>
        <v/>
      </c>
      <c r="U292" s="7"/>
      <c r="V292" s="12"/>
      <c r="W292" s="7"/>
    </row>
    <row r="293" spans="1:23" x14ac:dyDescent="0.25">
      <c r="A293" s="7"/>
      <c r="B293" s="7"/>
      <c r="C293" s="7"/>
      <c r="D293" s="7" t="str">
        <f>IF(C293="","",IFERROR(INDEX(MOTORISTAS!$B:$B,MATCH(C293,MOTORISTAS!$A:$A,0)),IFERROR(INDEX(VEICULOS!$C:$C,MATCH(C293,VEICULOS!$A:$A,0)),"Não cadastrado")))</f>
        <v/>
      </c>
      <c r="E293" s="7"/>
      <c r="F293" s="7"/>
      <c r="G293" s="7"/>
      <c r="H293" s="7"/>
      <c r="I293" s="12"/>
      <c r="J293" s="13"/>
      <c r="K293" s="7"/>
      <c r="L293" s="7"/>
      <c r="M293" s="7"/>
      <c r="N293" s="10"/>
      <c r="O293" s="7"/>
      <c r="P293" s="7" t="str">
        <f t="shared" si="20"/>
        <v/>
      </c>
      <c r="Q293" s="13" t="str">
        <f t="shared" si="21"/>
        <v/>
      </c>
      <c r="R293" s="7" t="str">
        <f t="shared" ca="1" si="22"/>
        <v/>
      </c>
      <c r="S293" s="7" t="str">
        <f t="shared" si="23"/>
        <v/>
      </c>
      <c r="T293" s="7" t="str">
        <f t="shared" si="24"/>
        <v/>
      </c>
      <c r="U293" s="7"/>
      <c r="V293" s="12"/>
      <c r="W293" s="7"/>
    </row>
    <row r="294" spans="1:23" x14ac:dyDescent="0.25">
      <c r="A294" s="7"/>
      <c r="B294" s="7"/>
      <c r="C294" s="7"/>
      <c r="D294" s="7" t="str">
        <f>IF(C294="","",IFERROR(INDEX(MOTORISTAS!$B:$B,MATCH(C294,MOTORISTAS!$A:$A,0)),IFERROR(INDEX(VEICULOS!$C:$C,MATCH(C294,VEICULOS!$A:$A,0)),"Não cadastrado")))</f>
        <v/>
      </c>
      <c r="E294" s="7"/>
      <c r="F294" s="7"/>
      <c r="G294" s="7"/>
      <c r="H294" s="7"/>
      <c r="I294" s="12"/>
      <c r="J294" s="13"/>
      <c r="K294" s="7"/>
      <c r="L294" s="7"/>
      <c r="M294" s="7"/>
      <c r="N294" s="10"/>
      <c r="O294" s="7"/>
      <c r="P294" s="7" t="str">
        <f t="shared" si="20"/>
        <v/>
      </c>
      <c r="Q294" s="13" t="str">
        <f t="shared" si="21"/>
        <v/>
      </c>
      <c r="R294" s="7" t="str">
        <f t="shared" ca="1" si="22"/>
        <v/>
      </c>
      <c r="S294" s="7" t="str">
        <f t="shared" si="23"/>
        <v/>
      </c>
      <c r="T294" s="7" t="str">
        <f t="shared" si="24"/>
        <v/>
      </c>
      <c r="U294" s="7"/>
      <c r="V294" s="12"/>
      <c r="W294" s="7"/>
    </row>
    <row r="295" spans="1:23" x14ac:dyDescent="0.25">
      <c r="A295" s="7"/>
      <c r="B295" s="7"/>
      <c r="C295" s="7"/>
      <c r="D295" s="7" t="str">
        <f>IF(C295="","",IFERROR(INDEX(MOTORISTAS!$B:$B,MATCH(C295,MOTORISTAS!$A:$A,0)),IFERROR(INDEX(VEICULOS!$C:$C,MATCH(C295,VEICULOS!$A:$A,0)),"Não cadastrado")))</f>
        <v/>
      </c>
      <c r="E295" s="7"/>
      <c r="F295" s="7"/>
      <c r="G295" s="7"/>
      <c r="H295" s="7"/>
      <c r="I295" s="12"/>
      <c r="J295" s="13"/>
      <c r="K295" s="7"/>
      <c r="L295" s="7"/>
      <c r="M295" s="7"/>
      <c r="N295" s="10"/>
      <c r="O295" s="7"/>
      <c r="P295" s="7" t="str">
        <f t="shared" si="20"/>
        <v/>
      </c>
      <c r="Q295" s="13" t="str">
        <f t="shared" si="21"/>
        <v/>
      </c>
      <c r="R295" s="7" t="str">
        <f t="shared" ca="1" si="22"/>
        <v/>
      </c>
      <c r="S295" s="7" t="str">
        <f t="shared" si="23"/>
        <v/>
      </c>
      <c r="T295" s="7" t="str">
        <f t="shared" si="24"/>
        <v/>
      </c>
      <c r="U295" s="7"/>
      <c r="V295" s="12"/>
      <c r="W295" s="7"/>
    </row>
    <row r="296" spans="1:23" x14ac:dyDescent="0.25">
      <c r="A296" s="7"/>
      <c r="B296" s="7"/>
      <c r="C296" s="7"/>
      <c r="D296" s="7" t="str">
        <f>IF(C296="","",IFERROR(INDEX(MOTORISTAS!$B:$B,MATCH(C296,MOTORISTAS!$A:$A,0)),IFERROR(INDEX(VEICULOS!$C:$C,MATCH(C296,VEICULOS!$A:$A,0)),"Não cadastrado")))</f>
        <v/>
      </c>
      <c r="E296" s="7"/>
      <c r="F296" s="7"/>
      <c r="G296" s="7"/>
      <c r="H296" s="7"/>
      <c r="I296" s="12"/>
      <c r="J296" s="13"/>
      <c r="K296" s="7"/>
      <c r="L296" s="7"/>
      <c r="M296" s="7"/>
      <c r="N296" s="10"/>
      <c r="O296" s="7"/>
      <c r="P296" s="7" t="str">
        <f t="shared" si="20"/>
        <v/>
      </c>
      <c r="Q296" s="13" t="str">
        <f t="shared" si="21"/>
        <v/>
      </c>
      <c r="R296" s="7" t="str">
        <f t="shared" ca="1" si="22"/>
        <v/>
      </c>
      <c r="S296" s="7" t="str">
        <f t="shared" si="23"/>
        <v/>
      </c>
      <c r="T296" s="7" t="str">
        <f t="shared" si="24"/>
        <v/>
      </c>
      <c r="U296" s="7"/>
      <c r="V296" s="12"/>
      <c r="W296" s="7"/>
    </row>
    <row r="297" spans="1:23" x14ac:dyDescent="0.25">
      <c r="A297" s="7"/>
      <c r="B297" s="7"/>
      <c r="C297" s="7"/>
      <c r="D297" s="7" t="str">
        <f>IF(C297="","",IFERROR(INDEX(MOTORISTAS!$B:$B,MATCH(C297,MOTORISTAS!$A:$A,0)),IFERROR(INDEX(VEICULOS!$C:$C,MATCH(C297,VEICULOS!$A:$A,0)),"Não cadastrado")))</f>
        <v/>
      </c>
      <c r="E297" s="7"/>
      <c r="F297" s="7"/>
      <c r="G297" s="7"/>
      <c r="H297" s="7"/>
      <c r="I297" s="12"/>
      <c r="J297" s="13"/>
      <c r="K297" s="7"/>
      <c r="L297" s="7"/>
      <c r="M297" s="7"/>
      <c r="N297" s="10"/>
      <c r="O297" s="7"/>
      <c r="P297" s="7" t="str">
        <f t="shared" si="20"/>
        <v/>
      </c>
      <c r="Q297" s="13" t="str">
        <f t="shared" si="21"/>
        <v/>
      </c>
      <c r="R297" s="7" t="str">
        <f t="shared" ca="1" si="22"/>
        <v/>
      </c>
      <c r="S297" s="7" t="str">
        <f t="shared" si="23"/>
        <v/>
      </c>
      <c r="T297" s="7" t="str">
        <f t="shared" si="24"/>
        <v/>
      </c>
      <c r="U297" s="7"/>
      <c r="V297" s="12"/>
      <c r="W297" s="7"/>
    </row>
    <row r="298" spans="1:23" x14ac:dyDescent="0.25">
      <c r="A298" s="7"/>
      <c r="B298" s="7"/>
      <c r="C298" s="7"/>
      <c r="D298" s="7" t="str">
        <f>IF(C298="","",IFERROR(INDEX(MOTORISTAS!$B:$B,MATCH(C298,MOTORISTAS!$A:$A,0)),IFERROR(INDEX(VEICULOS!$C:$C,MATCH(C298,VEICULOS!$A:$A,0)),"Não cadastrado")))</f>
        <v/>
      </c>
      <c r="E298" s="7"/>
      <c r="F298" s="7"/>
      <c r="G298" s="7"/>
      <c r="H298" s="7"/>
      <c r="I298" s="12"/>
      <c r="J298" s="13"/>
      <c r="K298" s="7"/>
      <c r="L298" s="7"/>
      <c r="M298" s="7"/>
      <c r="N298" s="10"/>
      <c r="O298" s="7"/>
      <c r="P298" s="7" t="str">
        <f t="shared" si="20"/>
        <v/>
      </c>
      <c r="Q298" s="13" t="str">
        <f t="shared" si="21"/>
        <v/>
      </c>
      <c r="R298" s="7" t="str">
        <f t="shared" ca="1" si="22"/>
        <v/>
      </c>
      <c r="S298" s="7" t="str">
        <f t="shared" si="23"/>
        <v/>
      </c>
      <c r="T298" s="7" t="str">
        <f t="shared" si="24"/>
        <v/>
      </c>
      <c r="U298" s="7"/>
      <c r="V298" s="12"/>
      <c r="W298" s="7"/>
    </row>
    <row r="299" spans="1:23" x14ac:dyDescent="0.25">
      <c r="A299" s="7"/>
      <c r="B299" s="7"/>
      <c r="C299" s="7"/>
      <c r="D299" s="7" t="str">
        <f>IF(C299="","",IFERROR(INDEX(MOTORISTAS!$B:$B,MATCH(C299,MOTORISTAS!$A:$A,0)),IFERROR(INDEX(VEICULOS!$C:$C,MATCH(C299,VEICULOS!$A:$A,0)),"Não cadastrado")))</f>
        <v/>
      </c>
      <c r="E299" s="7"/>
      <c r="F299" s="7"/>
      <c r="G299" s="7"/>
      <c r="H299" s="7"/>
      <c r="I299" s="12"/>
      <c r="J299" s="13"/>
      <c r="K299" s="7"/>
      <c r="L299" s="7"/>
      <c r="M299" s="7"/>
      <c r="N299" s="10"/>
      <c r="O299" s="7"/>
      <c r="P299" s="7" t="str">
        <f t="shared" si="20"/>
        <v/>
      </c>
      <c r="Q299" s="13" t="str">
        <f t="shared" si="21"/>
        <v/>
      </c>
      <c r="R299" s="7" t="str">
        <f t="shared" ca="1" si="22"/>
        <v/>
      </c>
      <c r="S299" s="7" t="str">
        <f t="shared" si="23"/>
        <v/>
      </c>
      <c r="T299" s="7" t="str">
        <f t="shared" si="24"/>
        <v/>
      </c>
      <c r="U299" s="7"/>
      <c r="V299" s="12"/>
      <c r="W299" s="7"/>
    </row>
    <row r="300" spans="1:23" x14ac:dyDescent="0.25">
      <c r="A300" s="7"/>
      <c r="B300" s="7"/>
      <c r="C300" s="7"/>
      <c r="D300" s="7" t="str">
        <f>IF(C300="","",IFERROR(INDEX(MOTORISTAS!$B:$B,MATCH(C300,MOTORISTAS!$A:$A,0)),IFERROR(INDEX(VEICULOS!$C:$C,MATCH(C300,VEICULOS!$A:$A,0)),"Não cadastrado")))</f>
        <v/>
      </c>
      <c r="E300" s="7"/>
      <c r="F300" s="7"/>
      <c r="G300" s="7"/>
      <c r="H300" s="7"/>
      <c r="I300" s="12"/>
      <c r="J300" s="13"/>
      <c r="K300" s="7"/>
      <c r="L300" s="7"/>
      <c r="M300" s="7"/>
      <c r="N300" s="10"/>
      <c r="O300" s="7"/>
      <c r="P300" s="7" t="str">
        <f t="shared" si="20"/>
        <v/>
      </c>
      <c r="Q300" s="13" t="str">
        <f t="shared" si="21"/>
        <v/>
      </c>
      <c r="R300" s="7" t="str">
        <f t="shared" ca="1" si="22"/>
        <v/>
      </c>
      <c r="S300" s="7" t="str">
        <f t="shared" si="23"/>
        <v/>
      </c>
      <c r="T300" s="7" t="str">
        <f t="shared" si="24"/>
        <v/>
      </c>
      <c r="U300" s="7"/>
      <c r="V300" s="12"/>
      <c r="W300" s="7"/>
    </row>
    <row r="301" spans="1:23" x14ac:dyDescent="0.25">
      <c r="A301" s="7"/>
      <c r="B301" s="7"/>
      <c r="C301" s="7"/>
      <c r="D301" s="7" t="str">
        <f>IF(C301="","",IFERROR(INDEX(MOTORISTAS!$B:$B,MATCH(C301,MOTORISTAS!$A:$A,0)),IFERROR(INDEX(VEICULOS!$C:$C,MATCH(C301,VEICULOS!$A:$A,0)),"Não cadastrado")))</f>
        <v/>
      </c>
      <c r="E301" s="7"/>
      <c r="F301" s="7"/>
      <c r="G301" s="7"/>
      <c r="H301" s="7"/>
      <c r="I301" s="12"/>
      <c r="J301" s="13"/>
      <c r="K301" s="7"/>
      <c r="L301" s="7"/>
      <c r="M301" s="7"/>
      <c r="N301" s="10"/>
      <c r="O301" s="7"/>
      <c r="P301" s="7" t="str">
        <f t="shared" si="20"/>
        <v/>
      </c>
      <c r="Q301" s="13" t="str">
        <f t="shared" si="21"/>
        <v/>
      </c>
      <c r="R301" s="7" t="str">
        <f t="shared" ca="1" si="22"/>
        <v/>
      </c>
      <c r="S301" s="7" t="str">
        <f t="shared" si="23"/>
        <v/>
      </c>
      <c r="T301" s="7" t="str">
        <f t="shared" si="24"/>
        <v/>
      </c>
      <c r="U301" s="7"/>
      <c r="V301" s="12"/>
      <c r="W301" s="7"/>
    </row>
    <row r="302" spans="1:23" x14ac:dyDescent="0.25">
      <c r="A302" s="7"/>
      <c r="B302" s="7"/>
      <c r="C302" s="7"/>
      <c r="D302" s="7" t="str">
        <f>IF(C302="","",IFERROR(INDEX(MOTORISTAS!$B:$B,MATCH(C302,MOTORISTAS!$A:$A,0)),IFERROR(INDEX(VEICULOS!$C:$C,MATCH(C302,VEICULOS!$A:$A,0)),"Não cadastrado")))</f>
        <v/>
      </c>
      <c r="E302" s="7"/>
      <c r="F302" s="7"/>
      <c r="G302" s="7"/>
      <c r="H302" s="7"/>
      <c r="I302" s="12"/>
      <c r="J302" s="13"/>
      <c r="K302" s="7"/>
      <c r="L302" s="7"/>
      <c r="M302" s="7"/>
      <c r="N302" s="10"/>
      <c r="O302" s="7"/>
      <c r="P302" s="7" t="str">
        <f t="shared" si="20"/>
        <v/>
      </c>
      <c r="Q302" s="13" t="str">
        <f t="shared" si="21"/>
        <v/>
      </c>
      <c r="R302" s="7" t="str">
        <f t="shared" ca="1" si="22"/>
        <v/>
      </c>
      <c r="S302" s="7" t="str">
        <f t="shared" si="23"/>
        <v/>
      </c>
      <c r="T302" s="7" t="str">
        <f t="shared" si="24"/>
        <v/>
      </c>
      <c r="U302" s="7"/>
      <c r="V302" s="12"/>
      <c r="W302" s="7"/>
    </row>
    <row r="303" spans="1:23" x14ac:dyDescent="0.25">
      <c r="A303" s="7"/>
      <c r="B303" s="7"/>
      <c r="C303" s="7"/>
      <c r="D303" s="7" t="str">
        <f>IF(C303="","",IFERROR(INDEX(MOTORISTAS!$B:$B,MATCH(C303,MOTORISTAS!$A:$A,0)),IFERROR(INDEX(VEICULOS!$C:$C,MATCH(C303,VEICULOS!$A:$A,0)),"Não cadastrado")))</f>
        <v/>
      </c>
      <c r="E303" s="7"/>
      <c r="F303" s="7"/>
      <c r="G303" s="7"/>
      <c r="H303" s="7"/>
      <c r="I303" s="12"/>
      <c r="J303" s="13"/>
      <c r="K303" s="7"/>
      <c r="L303" s="7"/>
      <c r="M303" s="7"/>
      <c r="N303" s="10"/>
      <c r="O303" s="7"/>
      <c r="P303" s="7" t="str">
        <f t="shared" si="20"/>
        <v/>
      </c>
      <c r="Q303" s="13" t="str">
        <f t="shared" si="21"/>
        <v/>
      </c>
      <c r="R303" s="7" t="str">
        <f t="shared" ca="1" si="22"/>
        <v/>
      </c>
      <c r="S303" s="7" t="str">
        <f t="shared" si="23"/>
        <v/>
      </c>
      <c r="T303" s="7" t="str">
        <f t="shared" si="24"/>
        <v/>
      </c>
      <c r="U303" s="7"/>
      <c r="V303" s="12"/>
      <c r="W303" s="7"/>
    </row>
    <row r="304" spans="1:23" x14ac:dyDescent="0.25">
      <c r="A304" s="7"/>
      <c r="B304" s="7"/>
      <c r="C304" s="7"/>
      <c r="D304" s="7" t="str">
        <f>IF(C304="","",IFERROR(INDEX(MOTORISTAS!$B:$B,MATCH(C304,MOTORISTAS!$A:$A,0)),IFERROR(INDEX(VEICULOS!$C:$C,MATCH(C304,VEICULOS!$A:$A,0)),"Não cadastrado")))</f>
        <v/>
      </c>
      <c r="E304" s="7"/>
      <c r="F304" s="7"/>
      <c r="G304" s="7"/>
      <c r="H304" s="7"/>
      <c r="I304" s="12"/>
      <c r="J304" s="13"/>
      <c r="K304" s="7"/>
      <c r="L304" s="7"/>
      <c r="M304" s="7"/>
      <c r="N304" s="10"/>
      <c r="O304" s="7"/>
      <c r="P304" s="7" t="str">
        <f t="shared" si="20"/>
        <v/>
      </c>
      <c r="Q304" s="13" t="str">
        <f t="shared" si="21"/>
        <v/>
      </c>
      <c r="R304" s="7" t="str">
        <f t="shared" ca="1" si="22"/>
        <v/>
      </c>
      <c r="S304" s="7" t="str">
        <f t="shared" si="23"/>
        <v/>
      </c>
      <c r="T304" s="7" t="str">
        <f t="shared" si="24"/>
        <v/>
      </c>
      <c r="U304" s="7"/>
      <c r="V304" s="12"/>
      <c r="W304" s="7"/>
    </row>
    <row r="305" spans="1:23" x14ac:dyDescent="0.25">
      <c r="A305" s="7"/>
      <c r="B305" s="7"/>
      <c r="C305" s="7"/>
      <c r="D305" s="7" t="str">
        <f>IF(C305="","",IFERROR(INDEX(MOTORISTAS!$B:$B,MATCH(C305,MOTORISTAS!$A:$A,0)),IFERROR(INDEX(VEICULOS!$C:$C,MATCH(C305,VEICULOS!$A:$A,0)),"Não cadastrado")))</f>
        <v/>
      </c>
      <c r="E305" s="7"/>
      <c r="F305" s="7"/>
      <c r="G305" s="7"/>
      <c r="H305" s="7"/>
      <c r="I305" s="12"/>
      <c r="J305" s="13"/>
      <c r="K305" s="7"/>
      <c r="L305" s="7"/>
      <c r="M305" s="7"/>
      <c r="N305" s="10"/>
      <c r="O305" s="7"/>
      <c r="P305" s="7" t="str">
        <f t="shared" si="20"/>
        <v/>
      </c>
      <c r="Q305" s="13" t="str">
        <f t="shared" si="21"/>
        <v/>
      </c>
      <c r="R305" s="7" t="str">
        <f t="shared" ca="1" si="22"/>
        <v/>
      </c>
      <c r="S305" s="7" t="str">
        <f t="shared" si="23"/>
        <v/>
      </c>
      <c r="T305" s="7" t="str">
        <f t="shared" si="24"/>
        <v/>
      </c>
      <c r="U305" s="7"/>
      <c r="V305" s="12"/>
      <c r="W305" s="7"/>
    </row>
    <row r="306" spans="1:23" x14ac:dyDescent="0.25">
      <c r="A306" s="7"/>
      <c r="B306" s="7"/>
      <c r="C306" s="7"/>
      <c r="D306" s="7" t="str">
        <f>IF(C306="","",IFERROR(INDEX(MOTORISTAS!$B:$B,MATCH(C306,MOTORISTAS!$A:$A,0)),IFERROR(INDEX(VEICULOS!$C:$C,MATCH(C306,VEICULOS!$A:$A,0)),"Não cadastrado")))</f>
        <v/>
      </c>
      <c r="E306" s="7"/>
      <c r="F306" s="7"/>
      <c r="G306" s="7"/>
      <c r="H306" s="7"/>
      <c r="I306" s="12"/>
      <c r="J306" s="13"/>
      <c r="K306" s="7"/>
      <c r="L306" s="7"/>
      <c r="M306" s="7"/>
      <c r="N306" s="10"/>
      <c r="O306" s="7"/>
      <c r="P306" s="7" t="str">
        <f t="shared" si="20"/>
        <v/>
      </c>
      <c r="Q306" s="13" t="str">
        <f t="shared" si="21"/>
        <v/>
      </c>
      <c r="R306" s="7" t="str">
        <f t="shared" ca="1" si="22"/>
        <v/>
      </c>
      <c r="S306" s="7" t="str">
        <f t="shared" si="23"/>
        <v/>
      </c>
      <c r="T306" s="7" t="str">
        <f t="shared" si="24"/>
        <v/>
      </c>
      <c r="U306" s="7"/>
      <c r="V306" s="12"/>
      <c r="W306" s="7"/>
    </row>
    <row r="307" spans="1:23" x14ac:dyDescent="0.25">
      <c r="A307" s="7"/>
      <c r="B307" s="7"/>
      <c r="C307" s="7"/>
      <c r="D307" s="7" t="str">
        <f>IF(C307="","",IFERROR(INDEX(MOTORISTAS!$B:$B,MATCH(C307,MOTORISTAS!$A:$A,0)),IFERROR(INDEX(VEICULOS!$C:$C,MATCH(C307,VEICULOS!$A:$A,0)),"Não cadastrado")))</f>
        <v/>
      </c>
      <c r="E307" s="7"/>
      <c r="F307" s="7"/>
      <c r="G307" s="7"/>
      <c r="H307" s="7"/>
      <c r="I307" s="12"/>
      <c r="J307" s="13"/>
      <c r="K307" s="7"/>
      <c r="L307" s="7"/>
      <c r="M307" s="7"/>
      <c r="N307" s="10"/>
      <c r="O307" s="7"/>
      <c r="P307" s="7" t="str">
        <f t="shared" si="20"/>
        <v/>
      </c>
      <c r="Q307" s="13" t="str">
        <f t="shared" si="21"/>
        <v/>
      </c>
      <c r="R307" s="7" t="str">
        <f t="shared" ca="1" si="22"/>
        <v/>
      </c>
      <c r="S307" s="7" t="str">
        <f t="shared" si="23"/>
        <v/>
      </c>
      <c r="T307" s="7" t="str">
        <f t="shared" si="24"/>
        <v/>
      </c>
      <c r="U307" s="7"/>
      <c r="V307" s="12"/>
      <c r="W307" s="7"/>
    </row>
    <row r="308" spans="1:23" x14ac:dyDescent="0.25">
      <c r="A308" s="7"/>
      <c r="B308" s="7"/>
      <c r="C308" s="7"/>
      <c r="D308" s="7" t="str">
        <f>IF(C308="","",IFERROR(INDEX(MOTORISTAS!$B:$B,MATCH(C308,MOTORISTAS!$A:$A,0)),IFERROR(INDEX(VEICULOS!$C:$C,MATCH(C308,VEICULOS!$A:$A,0)),"Não cadastrado")))</f>
        <v/>
      </c>
      <c r="E308" s="7"/>
      <c r="F308" s="7"/>
      <c r="G308" s="7"/>
      <c r="H308" s="7"/>
      <c r="I308" s="12"/>
      <c r="J308" s="13"/>
      <c r="K308" s="7"/>
      <c r="L308" s="7"/>
      <c r="M308" s="7"/>
      <c r="N308" s="10"/>
      <c r="O308" s="7"/>
      <c r="P308" s="7" t="str">
        <f t="shared" si="20"/>
        <v/>
      </c>
      <c r="Q308" s="13" t="str">
        <f t="shared" si="21"/>
        <v/>
      </c>
      <c r="R308" s="7" t="str">
        <f t="shared" ca="1" si="22"/>
        <v/>
      </c>
      <c r="S308" s="7" t="str">
        <f t="shared" si="23"/>
        <v/>
      </c>
      <c r="T308" s="7" t="str">
        <f t="shared" si="24"/>
        <v/>
      </c>
      <c r="U308" s="7"/>
      <c r="V308" s="12"/>
      <c r="W308" s="7"/>
    </row>
    <row r="309" spans="1:23" x14ac:dyDescent="0.25">
      <c r="A309" s="7"/>
      <c r="B309" s="7"/>
      <c r="C309" s="7"/>
      <c r="D309" s="7" t="str">
        <f>IF(C309="","",IFERROR(INDEX(MOTORISTAS!$B:$B,MATCH(C309,MOTORISTAS!$A:$A,0)),IFERROR(INDEX(VEICULOS!$C:$C,MATCH(C309,VEICULOS!$A:$A,0)),"Não cadastrado")))</f>
        <v/>
      </c>
      <c r="E309" s="7"/>
      <c r="F309" s="7"/>
      <c r="G309" s="7"/>
      <c r="H309" s="7"/>
      <c r="I309" s="12"/>
      <c r="J309" s="13"/>
      <c r="K309" s="7"/>
      <c r="L309" s="7"/>
      <c r="M309" s="7"/>
      <c r="N309" s="10"/>
      <c r="O309" s="7"/>
      <c r="P309" s="7" t="str">
        <f t="shared" si="20"/>
        <v/>
      </c>
      <c r="Q309" s="13" t="str">
        <f t="shared" si="21"/>
        <v/>
      </c>
      <c r="R309" s="7" t="str">
        <f t="shared" ca="1" si="22"/>
        <v/>
      </c>
      <c r="S309" s="7" t="str">
        <f t="shared" si="23"/>
        <v/>
      </c>
      <c r="T309" s="7" t="str">
        <f t="shared" si="24"/>
        <v/>
      </c>
      <c r="U309" s="7"/>
      <c r="V309" s="12"/>
      <c r="W309" s="7"/>
    </row>
    <row r="310" spans="1:23" x14ac:dyDescent="0.25">
      <c r="A310" s="7"/>
      <c r="B310" s="7"/>
      <c r="C310" s="7"/>
      <c r="D310" s="7" t="str">
        <f>IF(C310="","",IFERROR(INDEX(MOTORISTAS!$B:$B,MATCH(C310,MOTORISTAS!$A:$A,0)),IFERROR(INDEX(VEICULOS!$C:$C,MATCH(C310,VEICULOS!$A:$A,0)),"Não cadastrado")))</f>
        <v/>
      </c>
      <c r="E310" s="7"/>
      <c r="F310" s="7"/>
      <c r="G310" s="7"/>
      <c r="H310" s="7"/>
      <c r="I310" s="12"/>
      <c r="J310" s="13"/>
      <c r="K310" s="7"/>
      <c r="L310" s="7"/>
      <c r="M310" s="7"/>
      <c r="N310" s="10"/>
      <c r="O310" s="7"/>
      <c r="P310" s="7" t="str">
        <f t="shared" si="20"/>
        <v/>
      </c>
      <c r="Q310" s="13" t="str">
        <f t="shared" si="21"/>
        <v/>
      </c>
      <c r="R310" s="7" t="str">
        <f t="shared" ca="1" si="22"/>
        <v/>
      </c>
      <c r="S310" s="7" t="str">
        <f t="shared" si="23"/>
        <v/>
      </c>
      <c r="T310" s="7" t="str">
        <f t="shared" si="24"/>
        <v/>
      </c>
      <c r="U310" s="7"/>
      <c r="V310" s="12"/>
      <c r="W310" s="7"/>
    </row>
    <row r="311" spans="1:23" x14ac:dyDescent="0.25">
      <c r="A311" s="7"/>
      <c r="B311" s="7"/>
      <c r="C311" s="7"/>
      <c r="D311" s="7" t="str">
        <f>IF(C311="","",IFERROR(INDEX(MOTORISTAS!$B:$B,MATCH(C311,MOTORISTAS!$A:$A,0)),IFERROR(INDEX(VEICULOS!$C:$C,MATCH(C311,VEICULOS!$A:$A,0)),"Não cadastrado")))</f>
        <v/>
      </c>
      <c r="E311" s="7"/>
      <c r="F311" s="7"/>
      <c r="G311" s="7"/>
      <c r="H311" s="7"/>
      <c r="I311" s="12"/>
      <c r="J311" s="13"/>
      <c r="K311" s="7"/>
      <c r="L311" s="7"/>
      <c r="M311" s="7"/>
      <c r="N311" s="10"/>
      <c r="O311" s="7"/>
      <c r="P311" s="7" t="str">
        <f t="shared" si="20"/>
        <v/>
      </c>
      <c r="Q311" s="13" t="str">
        <f t="shared" si="21"/>
        <v/>
      </c>
      <c r="R311" s="7" t="str">
        <f t="shared" ca="1" si="22"/>
        <v/>
      </c>
      <c r="S311" s="7" t="str">
        <f t="shared" si="23"/>
        <v/>
      </c>
      <c r="T311" s="7" t="str">
        <f t="shared" si="24"/>
        <v/>
      </c>
      <c r="U311" s="7"/>
      <c r="V311" s="12"/>
      <c r="W311" s="7"/>
    </row>
    <row r="312" spans="1:23" x14ac:dyDescent="0.25">
      <c r="A312" s="7"/>
      <c r="B312" s="7"/>
      <c r="C312" s="7"/>
      <c r="D312" s="7" t="str">
        <f>IF(C312="","",IFERROR(INDEX(MOTORISTAS!$B:$B,MATCH(C312,MOTORISTAS!$A:$A,0)),IFERROR(INDEX(VEICULOS!$C:$C,MATCH(C312,VEICULOS!$A:$A,0)),"Não cadastrado")))</f>
        <v/>
      </c>
      <c r="E312" s="7"/>
      <c r="F312" s="7"/>
      <c r="G312" s="7"/>
      <c r="H312" s="7"/>
      <c r="I312" s="12"/>
      <c r="J312" s="13"/>
      <c r="K312" s="7"/>
      <c r="L312" s="7"/>
      <c r="M312" s="7"/>
      <c r="N312" s="10"/>
      <c r="O312" s="7"/>
      <c r="P312" s="7" t="str">
        <f t="shared" si="20"/>
        <v/>
      </c>
      <c r="Q312" s="13" t="str">
        <f t="shared" si="21"/>
        <v/>
      </c>
      <c r="R312" s="7" t="str">
        <f t="shared" ca="1" si="22"/>
        <v/>
      </c>
      <c r="S312" s="7" t="str">
        <f t="shared" si="23"/>
        <v/>
      </c>
      <c r="T312" s="7" t="str">
        <f t="shared" si="24"/>
        <v/>
      </c>
      <c r="U312" s="7"/>
      <c r="V312" s="12"/>
      <c r="W312" s="7"/>
    </row>
    <row r="313" spans="1:23" x14ac:dyDescent="0.25">
      <c r="A313" s="7"/>
      <c r="B313" s="7"/>
      <c r="C313" s="7"/>
      <c r="D313" s="7" t="str">
        <f>IF(C313="","",IFERROR(INDEX(MOTORISTAS!$B:$B,MATCH(C313,MOTORISTAS!$A:$A,0)),IFERROR(INDEX(VEICULOS!$C:$C,MATCH(C313,VEICULOS!$A:$A,0)),"Não cadastrado")))</f>
        <v/>
      </c>
      <c r="E313" s="7"/>
      <c r="F313" s="7"/>
      <c r="G313" s="7"/>
      <c r="H313" s="7"/>
      <c r="I313" s="12"/>
      <c r="J313" s="13"/>
      <c r="K313" s="7"/>
      <c r="L313" s="7"/>
      <c r="M313" s="7"/>
      <c r="N313" s="10"/>
      <c r="O313" s="7"/>
      <c r="P313" s="7" t="str">
        <f t="shared" si="20"/>
        <v/>
      </c>
      <c r="Q313" s="13" t="str">
        <f t="shared" si="21"/>
        <v/>
      </c>
      <c r="R313" s="7" t="str">
        <f t="shared" ca="1" si="22"/>
        <v/>
      </c>
      <c r="S313" s="7" t="str">
        <f t="shared" si="23"/>
        <v/>
      </c>
      <c r="T313" s="7" t="str">
        <f t="shared" si="24"/>
        <v/>
      </c>
      <c r="U313" s="7"/>
      <c r="V313" s="12"/>
      <c r="W313" s="7"/>
    </row>
    <row r="314" spans="1:23" x14ac:dyDescent="0.25">
      <c r="A314" s="7"/>
      <c r="B314" s="7"/>
      <c r="C314" s="7"/>
      <c r="D314" s="7" t="str">
        <f>IF(C314="","",IFERROR(INDEX(MOTORISTAS!$B:$B,MATCH(C314,MOTORISTAS!$A:$A,0)),IFERROR(INDEX(VEICULOS!$C:$C,MATCH(C314,VEICULOS!$A:$A,0)),"Não cadastrado")))</f>
        <v/>
      </c>
      <c r="E314" s="7"/>
      <c r="F314" s="7"/>
      <c r="G314" s="7"/>
      <c r="H314" s="7"/>
      <c r="I314" s="12"/>
      <c r="J314" s="13"/>
      <c r="K314" s="7"/>
      <c r="L314" s="7"/>
      <c r="M314" s="7"/>
      <c r="N314" s="10"/>
      <c r="O314" s="7"/>
      <c r="P314" s="7" t="str">
        <f t="shared" si="20"/>
        <v/>
      </c>
      <c r="Q314" s="13" t="str">
        <f t="shared" si="21"/>
        <v/>
      </c>
      <c r="R314" s="7" t="str">
        <f t="shared" ca="1" si="22"/>
        <v/>
      </c>
      <c r="S314" s="7" t="str">
        <f t="shared" si="23"/>
        <v/>
      </c>
      <c r="T314" s="7" t="str">
        <f t="shared" si="24"/>
        <v/>
      </c>
      <c r="U314" s="7"/>
      <c r="V314" s="12"/>
      <c r="W314" s="7"/>
    </row>
    <row r="315" spans="1:23" x14ac:dyDescent="0.25">
      <c r="A315" s="7"/>
      <c r="B315" s="7"/>
      <c r="C315" s="7"/>
      <c r="D315" s="7" t="str">
        <f>IF(C315="","",IFERROR(INDEX(MOTORISTAS!$B:$B,MATCH(C315,MOTORISTAS!$A:$A,0)),IFERROR(INDEX(VEICULOS!$C:$C,MATCH(C315,VEICULOS!$A:$A,0)),"Não cadastrado")))</f>
        <v/>
      </c>
      <c r="E315" s="7"/>
      <c r="F315" s="7"/>
      <c r="G315" s="7"/>
      <c r="H315" s="7"/>
      <c r="I315" s="12"/>
      <c r="J315" s="13"/>
      <c r="K315" s="7"/>
      <c r="L315" s="7"/>
      <c r="M315" s="7"/>
      <c r="N315" s="10"/>
      <c r="O315" s="7"/>
      <c r="P315" s="7" t="str">
        <f t="shared" si="20"/>
        <v/>
      </c>
      <c r="Q315" s="13" t="str">
        <f t="shared" si="21"/>
        <v/>
      </c>
      <c r="R315" s="7" t="str">
        <f t="shared" ca="1" si="22"/>
        <v/>
      </c>
      <c r="S315" s="7" t="str">
        <f t="shared" si="23"/>
        <v/>
      </c>
      <c r="T315" s="7" t="str">
        <f t="shared" si="24"/>
        <v/>
      </c>
      <c r="U315" s="7"/>
      <c r="V315" s="12"/>
      <c r="W315" s="7"/>
    </row>
    <row r="316" spans="1:23" x14ac:dyDescent="0.25">
      <c r="A316" s="7"/>
      <c r="B316" s="7"/>
      <c r="C316" s="7"/>
      <c r="D316" s="7" t="str">
        <f>IF(C316="","",IFERROR(INDEX(MOTORISTAS!$B:$B,MATCH(C316,MOTORISTAS!$A:$A,0)),IFERROR(INDEX(VEICULOS!$C:$C,MATCH(C316,VEICULOS!$A:$A,0)),"Não cadastrado")))</f>
        <v/>
      </c>
      <c r="E316" s="7"/>
      <c r="F316" s="7"/>
      <c r="G316" s="7"/>
      <c r="H316" s="7"/>
      <c r="I316" s="12"/>
      <c r="J316" s="13"/>
      <c r="K316" s="7"/>
      <c r="L316" s="7"/>
      <c r="M316" s="7"/>
      <c r="N316" s="10"/>
      <c r="O316" s="7"/>
      <c r="P316" s="7" t="str">
        <f t="shared" si="20"/>
        <v/>
      </c>
      <c r="Q316" s="13" t="str">
        <f t="shared" si="21"/>
        <v/>
      </c>
      <c r="R316" s="7" t="str">
        <f t="shared" ca="1" si="22"/>
        <v/>
      </c>
      <c r="S316" s="7" t="str">
        <f t="shared" si="23"/>
        <v/>
      </c>
      <c r="T316" s="7" t="str">
        <f t="shared" si="24"/>
        <v/>
      </c>
      <c r="U316" s="7"/>
      <c r="V316" s="12"/>
      <c r="W316" s="7"/>
    </row>
    <row r="317" spans="1:23" x14ac:dyDescent="0.25">
      <c r="A317" s="7"/>
      <c r="B317" s="7"/>
      <c r="C317" s="7"/>
      <c r="D317" s="7" t="str">
        <f>IF(C317="","",IFERROR(INDEX(MOTORISTAS!$B:$B,MATCH(C317,MOTORISTAS!$A:$A,0)),IFERROR(INDEX(VEICULOS!$C:$C,MATCH(C317,VEICULOS!$A:$A,0)),"Não cadastrado")))</f>
        <v/>
      </c>
      <c r="E317" s="7"/>
      <c r="F317" s="7"/>
      <c r="G317" s="7"/>
      <c r="H317" s="7"/>
      <c r="I317" s="12"/>
      <c r="J317" s="13"/>
      <c r="K317" s="7"/>
      <c r="L317" s="7"/>
      <c r="M317" s="7"/>
      <c r="N317" s="10"/>
      <c r="O317" s="7"/>
      <c r="P317" s="7" t="str">
        <f t="shared" si="20"/>
        <v/>
      </c>
      <c r="Q317" s="13" t="str">
        <f t="shared" si="21"/>
        <v/>
      </c>
      <c r="R317" s="7" t="str">
        <f t="shared" ca="1" si="22"/>
        <v/>
      </c>
      <c r="S317" s="7" t="str">
        <f t="shared" si="23"/>
        <v/>
      </c>
      <c r="T317" s="7" t="str">
        <f t="shared" si="24"/>
        <v/>
      </c>
      <c r="U317" s="7"/>
      <c r="V317" s="12"/>
      <c r="W317" s="7"/>
    </row>
    <row r="318" spans="1:23" x14ac:dyDescent="0.25">
      <c r="A318" s="7"/>
      <c r="B318" s="7"/>
      <c r="C318" s="7"/>
      <c r="D318" s="7" t="str">
        <f>IF(C318="","",IFERROR(INDEX(MOTORISTAS!$B:$B,MATCH(C318,MOTORISTAS!$A:$A,0)),IFERROR(INDEX(VEICULOS!$C:$C,MATCH(C318,VEICULOS!$A:$A,0)),"Não cadastrado")))</f>
        <v/>
      </c>
      <c r="E318" s="7"/>
      <c r="F318" s="7"/>
      <c r="G318" s="7"/>
      <c r="H318" s="7"/>
      <c r="I318" s="12"/>
      <c r="J318" s="13"/>
      <c r="K318" s="7"/>
      <c r="L318" s="7"/>
      <c r="M318" s="7"/>
      <c r="N318" s="10"/>
      <c r="O318" s="7"/>
      <c r="P318" s="7" t="str">
        <f t="shared" si="20"/>
        <v/>
      </c>
      <c r="Q318" s="13" t="str">
        <f t="shared" si="21"/>
        <v/>
      </c>
      <c r="R318" s="7" t="str">
        <f t="shared" ca="1" si="22"/>
        <v/>
      </c>
      <c r="S318" s="7" t="str">
        <f t="shared" si="23"/>
        <v/>
      </c>
      <c r="T318" s="7" t="str">
        <f t="shared" si="24"/>
        <v/>
      </c>
      <c r="U318" s="7"/>
      <c r="V318" s="12"/>
      <c r="W318" s="7"/>
    </row>
    <row r="319" spans="1:23" x14ac:dyDescent="0.25">
      <c r="A319" s="7"/>
      <c r="B319" s="7"/>
      <c r="C319" s="7"/>
      <c r="D319" s="7" t="str">
        <f>IF(C319="","",IFERROR(INDEX(MOTORISTAS!$B:$B,MATCH(C319,MOTORISTAS!$A:$A,0)),IFERROR(INDEX(VEICULOS!$C:$C,MATCH(C319,VEICULOS!$A:$A,0)),"Não cadastrado")))</f>
        <v/>
      </c>
      <c r="E319" s="7"/>
      <c r="F319" s="7"/>
      <c r="G319" s="7"/>
      <c r="H319" s="7"/>
      <c r="I319" s="12"/>
      <c r="J319" s="13"/>
      <c r="K319" s="7"/>
      <c r="L319" s="7"/>
      <c r="M319" s="7"/>
      <c r="N319" s="10"/>
      <c r="O319" s="7"/>
      <c r="P319" s="7" t="str">
        <f t="shared" si="20"/>
        <v/>
      </c>
      <c r="Q319" s="13" t="str">
        <f t="shared" si="21"/>
        <v/>
      </c>
      <c r="R319" s="7" t="str">
        <f t="shared" ca="1" si="22"/>
        <v/>
      </c>
      <c r="S319" s="7" t="str">
        <f t="shared" si="23"/>
        <v/>
      </c>
      <c r="T319" s="7" t="str">
        <f t="shared" si="24"/>
        <v/>
      </c>
      <c r="U319" s="7"/>
      <c r="V319" s="12"/>
      <c r="W319" s="7"/>
    </row>
    <row r="320" spans="1:23" x14ac:dyDescent="0.25">
      <c r="A320" s="7"/>
      <c r="B320" s="7"/>
      <c r="C320" s="7"/>
      <c r="D320" s="7" t="str">
        <f>IF(C320="","",IFERROR(INDEX(MOTORISTAS!$B:$B,MATCH(C320,MOTORISTAS!$A:$A,0)),IFERROR(INDEX(VEICULOS!$C:$C,MATCH(C320,VEICULOS!$A:$A,0)),"Não cadastrado")))</f>
        <v/>
      </c>
      <c r="E320" s="7"/>
      <c r="F320" s="7"/>
      <c r="G320" s="7"/>
      <c r="H320" s="7"/>
      <c r="I320" s="12"/>
      <c r="J320" s="13"/>
      <c r="K320" s="7"/>
      <c r="L320" s="7"/>
      <c r="M320" s="7"/>
      <c r="N320" s="10"/>
      <c r="O320" s="7"/>
      <c r="P320" s="7" t="str">
        <f t="shared" si="20"/>
        <v/>
      </c>
      <c r="Q320" s="13" t="str">
        <f t="shared" si="21"/>
        <v/>
      </c>
      <c r="R320" s="7" t="str">
        <f t="shared" ca="1" si="22"/>
        <v/>
      </c>
      <c r="S320" s="7" t="str">
        <f t="shared" si="23"/>
        <v/>
      </c>
      <c r="T320" s="7" t="str">
        <f t="shared" si="24"/>
        <v/>
      </c>
      <c r="U320" s="7"/>
      <c r="V320" s="12"/>
      <c r="W320" s="7"/>
    </row>
    <row r="321" spans="1:23" x14ac:dyDescent="0.25">
      <c r="A321" s="7"/>
      <c r="B321" s="7"/>
      <c r="C321" s="7"/>
      <c r="D321" s="7" t="str">
        <f>IF(C321="","",IFERROR(INDEX(MOTORISTAS!$B:$B,MATCH(C321,MOTORISTAS!$A:$A,0)),IFERROR(INDEX(VEICULOS!$C:$C,MATCH(C321,VEICULOS!$A:$A,0)),"Não cadastrado")))</f>
        <v/>
      </c>
      <c r="E321" s="7"/>
      <c r="F321" s="7"/>
      <c r="G321" s="7"/>
      <c r="H321" s="7"/>
      <c r="I321" s="12"/>
      <c r="J321" s="13"/>
      <c r="K321" s="7"/>
      <c r="L321" s="7"/>
      <c r="M321" s="7"/>
      <c r="N321" s="10"/>
      <c r="O321" s="7"/>
      <c r="P321" s="7" t="str">
        <f t="shared" si="20"/>
        <v/>
      </c>
      <c r="Q321" s="13" t="str">
        <f t="shared" si="21"/>
        <v/>
      </c>
      <c r="R321" s="7" t="str">
        <f t="shared" ca="1" si="22"/>
        <v/>
      </c>
      <c r="S321" s="7" t="str">
        <f t="shared" si="23"/>
        <v/>
      </c>
      <c r="T321" s="7" t="str">
        <f t="shared" si="24"/>
        <v/>
      </c>
      <c r="U321" s="7"/>
      <c r="V321" s="12"/>
      <c r="W321" s="7"/>
    </row>
    <row r="322" spans="1:23" x14ac:dyDescent="0.25">
      <c r="A322" s="7"/>
      <c r="B322" s="7"/>
      <c r="C322" s="7"/>
      <c r="D322" s="7" t="str">
        <f>IF(C322="","",IFERROR(INDEX(MOTORISTAS!$B:$B,MATCH(C322,MOTORISTAS!$A:$A,0)),IFERROR(INDEX(VEICULOS!$C:$C,MATCH(C322,VEICULOS!$A:$A,0)),"Não cadastrado")))</f>
        <v/>
      </c>
      <c r="E322" s="7"/>
      <c r="F322" s="7"/>
      <c r="G322" s="7"/>
      <c r="H322" s="7"/>
      <c r="I322" s="12"/>
      <c r="J322" s="13"/>
      <c r="K322" s="7"/>
      <c r="L322" s="7"/>
      <c r="M322" s="7"/>
      <c r="N322" s="10"/>
      <c r="O322" s="7"/>
      <c r="P322" s="7" t="str">
        <f t="shared" ref="P322:P385" si="25">IF(A322="","",IF(G322="Funcionário",P_VAL_FUNC,IF(G322="Agregado",P_VAL_AGREG,P_VAL_TERC)))</f>
        <v/>
      </c>
      <c r="Q322" s="13" t="str">
        <f t="shared" ref="Q322:Q385" si="26">IF(OR(J322="",M322&lt;&gt;"Adequado-Liberado"),"",J322+P322)</f>
        <v/>
      </c>
      <c r="R322" s="7" t="str">
        <f t="shared" ref="R322:R385" ca="1" si="27">IF(A322="","",IF(M322&lt;&gt;"Adequado-Liberado",M322,IF(Q322&lt;TODAY(),"Vencida",IF(Q322-TODAY()&lt;=P_AVISO_VENC,"A vencer","Válida"))))</f>
        <v/>
      </c>
      <c r="S322" s="7" t="str">
        <f t="shared" ref="S322:S385" si="28">IF(A322="","",IF(OR(R322="Válida",R322="A vencer"),"Sim","Não"))</f>
        <v/>
      </c>
      <c r="T322" s="7" t="str">
        <f t="shared" ref="T322:T385" si="29">IF(S322&lt;&gt;"Sim","",C322&amp;"#"&amp;E322)</f>
        <v/>
      </c>
      <c r="U322" s="7"/>
      <c r="V322" s="12"/>
      <c r="W322" s="7"/>
    </row>
    <row r="323" spans="1:23" x14ac:dyDescent="0.25">
      <c r="A323" s="7"/>
      <c r="B323" s="7"/>
      <c r="C323" s="7"/>
      <c r="D323" s="7" t="str">
        <f>IF(C323="","",IFERROR(INDEX(MOTORISTAS!$B:$B,MATCH(C323,MOTORISTAS!$A:$A,0)),IFERROR(INDEX(VEICULOS!$C:$C,MATCH(C323,VEICULOS!$A:$A,0)),"Não cadastrado")))</f>
        <v/>
      </c>
      <c r="E323" s="7"/>
      <c r="F323" s="7"/>
      <c r="G323" s="7"/>
      <c r="H323" s="7"/>
      <c r="I323" s="12"/>
      <c r="J323" s="13"/>
      <c r="K323" s="7"/>
      <c r="L323" s="7"/>
      <c r="M323" s="7"/>
      <c r="N323" s="10"/>
      <c r="O323" s="7"/>
      <c r="P323" s="7" t="str">
        <f t="shared" si="25"/>
        <v/>
      </c>
      <c r="Q323" s="13" t="str">
        <f t="shared" si="26"/>
        <v/>
      </c>
      <c r="R323" s="7" t="str">
        <f t="shared" ca="1" si="27"/>
        <v/>
      </c>
      <c r="S323" s="7" t="str">
        <f t="shared" si="28"/>
        <v/>
      </c>
      <c r="T323" s="7" t="str">
        <f t="shared" si="29"/>
        <v/>
      </c>
      <c r="U323" s="7"/>
      <c r="V323" s="12"/>
      <c r="W323" s="7"/>
    </row>
    <row r="324" spans="1:23" x14ac:dyDescent="0.25">
      <c r="A324" s="7"/>
      <c r="B324" s="7"/>
      <c r="C324" s="7"/>
      <c r="D324" s="7" t="str">
        <f>IF(C324="","",IFERROR(INDEX(MOTORISTAS!$B:$B,MATCH(C324,MOTORISTAS!$A:$A,0)),IFERROR(INDEX(VEICULOS!$C:$C,MATCH(C324,VEICULOS!$A:$A,0)),"Não cadastrado")))</f>
        <v/>
      </c>
      <c r="E324" s="7"/>
      <c r="F324" s="7"/>
      <c r="G324" s="7"/>
      <c r="H324" s="7"/>
      <c r="I324" s="12"/>
      <c r="J324" s="13"/>
      <c r="K324" s="7"/>
      <c r="L324" s="7"/>
      <c r="M324" s="7"/>
      <c r="N324" s="10"/>
      <c r="O324" s="7"/>
      <c r="P324" s="7" t="str">
        <f t="shared" si="25"/>
        <v/>
      </c>
      <c r="Q324" s="13" t="str">
        <f t="shared" si="26"/>
        <v/>
      </c>
      <c r="R324" s="7" t="str">
        <f t="shared" ca="1" si="27"/>
        <v/>
      </c>
      <c r="S324" s="7" t="str">
        <f t="shared" si="28"/>
        <v/>
      </c>
      <c r="T324" s="7" t="str">
        <f t="shared" si="29"/>
        <v/>
      </c>
      <c r="U324" s="7"/>
      <c r="V324" s="12"/>
      <c r="W324" s="7"/>
    </row>
    <row r="325" spans="1:23" x14ac:dyDescent="0.25">
      <c r="A325" s="7"/>
      <c r="B325" s="7"/>
      <c r="C325" s="7"/>
      <c r="D325" s="7" t="str">
        <f>IF(C325="","",IFERROR(INDEX(MOTORISTAS!$B:$B,MATCH(C325,MOTORISTAS!$A:$A,0)),IFERROR(INDEX(VEICULOS!$C:$C,MATCH(C325,VEICULOS!$A:$A,0)),"Não cadastrado")))</f>
        <v/>
      </c>
      <c r="E325" s="7"/>
      <c r="F325" s="7"/>
      <c r="G325" s="7"/>
      <c r="H325" s="7"/>
      <c r="I325" s="12"/>
      <c r="J325" s="13"/>
      <c r="K325" s="7"/>
      <c r="L325" s="7"/>
      <c r="M325" s="7"/>
      <c r="N325" s="10"/>
      <c r="O325" s="7"/>
      <c r="P325" s="7" t="str">
        <f t="shared" si="25"/>
        <v/>
      </c>
      <c r="Q325" s="13" t="str">
        <f t="shared" si="26"/>
        <v/>
      </c>
      <c r="R325" s="7" t="str">
        <f t="shared" ca="1" si="27"/>
        <v/>
      </c>
      <c r="S325" s="7" t="str">
        <f t="shared" si="28"/>
        <v/>
      </c>
      <c r="T325" s="7" t="str">
        <f t="shared" si="29"/>
        <v/>
      </c>
      <c r="U325" s="7"/>
      <c r="V325" s="12"/>
      <c r="W325" s="7"/>
    </row>
    <row r="326" spans="1:23" x14ac:dyDescent="0.25">
      <c r="A326" s="7"/>
      <c r="B326" s="7"/>
      <c r="C326" s="7"/>
      <c r="D326" s="7" t="str">
        <f>IF(C326="","",IFERROR(INDEX(MOTORISTAS!$B:$B,MATCH(C326,MOTORISTAS!$A:$A,0)),IFERROR(INDEX(VEICULOS!$C:$C,MATCH(C326,VEICULOS!$A:$A,0)),"Não cadastrado")))</f>
        <v/>
      </c>
      <c r="E326" s="7"/>
      <c r="F326" s="7"/>
      <c r="G326" s="7"/>
      <c r="H326" s="7"/>
      <c r="I326" s="12"/>
      <c r="J326" s="13"/>
      <c r="K326" s="7"/>
      <c r="L326" s="7"/>
      <c r="M326" s="7"/>
      <c r="N326" s="10"/>
      <c r="O326" s="7"/>
      <c r="P326" s="7" t="str">
        <f t="shared" si="25"/>
        <v/>
      </c>
      <c r="Q326" s="13" t="str">
        <f t="shared" si="26"/>
        <v/>
      </c>
      <c r="R326" s="7" t="str">
        <f t="shared" ca="1" si="27"/>
        <v/>
      </c>
      <c r="S326" s="7" t="str">
        <f t="shared" si="28"/>
        <v/>
      </c>
      <c r="T326" s="7" t="str">
        <f t="shared" si="29"/>
        <v/>
      </c>
      <c r="U326" s="7"/>
      <c r="V326" s="12"/>
      <c r="W326" s="7"/>
    </row>
    <row r="327" spans="1:23" x14ac:dyDescent="0.25">
      <c r="A327" s="7"/>
      <c r="B327" s="7"/>
      <c r="C327" s="7"/>
      <c r="D327" s="7" t="str">
        <f>IF(C327="","",IFERROR(INDEX(MOTORISTAS!$B:$B,MATCH(C327,MOTORISTAS!$A:$A,0)),IFERROR(INDEX(VEICULOS!$C:$C,MATCH(C327,VEICULOS!$A:$A,0)),"Não cadastrado")))</f>
        <v/>
      </c>
      <c r="E327" s="7"/>
      <c r="F327" s="7"/>
      <c r="G327" s="7"/>
      <c r="H327" s="7"/>
      <c r="I327" s="12"/>
      <c r="J327" s="13"/>
      <c r="K327" s="7"/>
      <c r="L327" s="7"/>
      <c r="M327" s="7"/>
      <c r="N327" s="10"/>
      <c r="O327" s="7"/>
      <c r="P327" s="7" t="str">
        <f t="shared" si="25"/>
        <v/>
      </c>
      <c r="Q327" s="13" t="str">
        <f t="shared" si="26"/>
        <v/>
      </c>
      <c r="R327" s="7" t="str">
        <f t="shared" ca="1" si="27"/>
        <v/>
      </c>
      <c r="S327" s="7" t="str">
        <f t="shared" si="28"/>
        <v/>
      </c>
      <c r="T327" s="7" t="str">
        <f t="shared" si="29"/>
        <v/>
      </c>
      <c r="U327" s="7"/>
      <c r="V327" s="12"/>
      <c r="W327" s="7"/>
    </row>
    <row r="328" spans="1:23" x14ac:dyDescent="0.25">
      <c r="A328" s="7"/>
      <c r="B328" s="7"/>
      <c r="C328" s="7"/>
      <c r="D328" s="7" t="str">
        <f>IF(C328="","",IFERROR(INDEX(MOTORISTAS!$B:$B,MATCH(C328,MOTORISTAS!$A:$A,0)),IFERROR(INDEX(VEICULOS!$C:$C,MATCH(C328,VEICULOS!$A:$A,0)),"Não cadastrado")))</f>
        <v/>
      </c>
      <c r="E328" s="7"/>
      <c r="F328" s="7"/>
      <c r="G328" s="7"/>
      <c r="H328" s="7"/>
      <c r="I328" s="12"/>
      <c r="J328" s="13"/>
      <c r="K328" s="7"/>
      <c r="L328" s="7"/>
      <c r="M328" s="7"/>
      <c r="N328" s="10"/>
      <c r="O328" s="7"/>
      <c r="P328" s="7" t="str">
        <f t="shared" si="25"/>
        <v/>
      </c>
      <c r="Q328" s="13" t="str">
        <f t="shared" si="26"/>
        <v/>
      </c>
      <c r="R328" s="7" t="str">
        <f t="shared" ca="1" si="27"/>
        <v/>
      </c>
      <c r="S328" s="7" t="str">
        <f t="shared" si="28"/>
        <v/>
      </c>
      <c r="T328" s="7" t="str">
        <f t="shared" si="29"/>
        <v/>
      </c>
      <c r="U328" s="7"/>
      <c r="V328" s="12"/>
      <c r="W328" s="7"/>
    </row>
    <row r="329" spans="1:23" x14ac:dyDescent="0.25">
      <c r="A329" s="7"/>
      <c r="B329" s="7"/>
      <c r="C329" s="7"/>
      <c r="D329" s="7" t="str">
        <f>IF(C329="","",IFERROR(INDEX(MOTORISTAS!$B:$B,MATCH(C329,MOTORISTAS!$A:$A,0)),IFERROR(INDEX(VEICULOS!$C:$C,MATCH(C329,VEICULOS!$A:$A,0)),"Não cadastrado")))</f>
        <v/>
      </c>
      <c r="E329" s="7"/>
      <c r="F329" s="7"/>
      <c r="G329" s="7"/>
      <c r="H329" s="7"/>
      <c r="I329" s="12"/>
      <c r="J329" s="13"/>
      <c r="K329" s="7"/>
      <c r="L329" s="7"/>
      <c r="M329" s="7"/>
      <c r="N329" s="10"/>
      <c r="O329" s="7"/>
      <c r="P329" s="7" t="str">
        <f t="shared" si="25"/>
        <v/>
      </c>
      <c r="Q329" s="13" t="str">
        <f t="shared" si="26"/>
        <v/>
      </c>
      <c r="R329" s="7" t="str">
        <f t="shared" ca="1" si="27"/>
        <v/>
      </c>
      <c r="S329" s="7" t="str">
        <f t="shared" si="28"/>
        <v/>
      </c>
      <c r="T329" s="7" t="str">
        <f t="shared" si="29"/>
        <v/>
      </c>
      <c r="U329" s="7"/>
      <c r="V329" s="12"/>
      <c r="W329" s="7"/>
    </row>
    <row r="330" spans="1:23" x14ac:dyDescent="0.25">
      <c r="A330" s="7"/>
      <c r="B330" s="7"/>
      <c r="C330" s="7"/>
      <c r="D330" s="7" t="str">
        <f>IF(C330="","",IFERROR(INDEX(MOTORISTAS!$B:$B,MATCH(C330,MOTORISTAS!$A:$A,0)),IFERROR(INDEX(VEICULOS!$C:$C,MATCH(C330,VEICULOS!$A:$A,0)),"Não cadastrado")))</f>
        <v/>
      </c>
      <c r="E330" s="7"/>
      <c r="F330" s="7"/>
      <c r="G330" s="7"/>
      <c r="H330" s="7"/>
      <c r="I330" s="12"/>
      <c r="J330" s="13"/>
      <c r="K330" s="7"/>
      <c r="L330" s="7"/>
      <c r="M330" s="7"/>
      <c r="N330" s="10"/>
      <c r="O330" s="7"/>
      <c r="P330" s="7" t="str">
        <f t="shared" si="25"/>
        <v/>
      </c>
      <c r="Q330" s="13" t="str">
        <f t="shared" si="26"/>
        <v/>
      </c>
      <c r="R330" s="7" t="str">
        <f t="shared" ca="1" si="27"/>
        <v/>
      </c>
      <c r="S330" s="7" t="str">
        <f t="shared" si="28"/>
        <v/>
      </c>
      <c r="T330" s="7" t="str">
        <f t="shared" si="29"/>
        <v/>
      </c>
      <c r="U330" s="7"/>
      <c r="V330" s="12"/>
      <c r="W330" s="7"/>
    </row>
    <row r="331" spans="1:23" x14ac:dyDescent="0.25">
      <c r="A331" s="7"/>
      <c r="B331" s="7"/>
      <c r="C331" s="7"/>
      <c r="D331" s="7" t="str">
        <f>IF(C331="","",IFERROR(INDEX(MOTORISTAS!$B:$B,MATCH(C331,MOTORISTAS!$A:$A,0)),IFERROR(INDEX(VEICULOS!$C:$C,MATCH(C331,VEICULOS!$A:$A,0)),"Não cadastrado")))</f>
        <v/>
      </c>
      <c r="E331" s="7"/>
      <c r="F331" s="7"/>
      <c r="G331" s="7"/>
      <c r="H331" s="7"/>
      <c r="I331" s="12"/>
      <c r="J331" s="13"/>
      <c r="K331" s="7"/>
      <c r="L331" s="7"/>
      <c r="M331" s="7"/>
      <c r="N331" s="10"/>
      <c r="O331" s="7"/>
      <c r="P331" s="7" t="str">
        <f t="shared" si="25"/>
        <v/>
      </c>
      <c r="Q331" s="13" t="str">
        <f t="shared" si="26"/>
        <v/>
      </c>
      <c r="R331" s="7" t="str">
        <f t="shared" ca="1" si="27"/>
        <v/>
      </c>
      <c r="S331" s="7" t="str">
        <f t="shared" si="28"/>
        <v/>
      </c>
      <c r="T331" s="7" t="str">
        <f t="shared" si="29"/>
        <v/>
      </c>
      <c r="U331" s="7"/>
      <c r="V331" s="12"/>
      <c r="W331" s="7"/>
    </row>
    <row r="332" spans="1:23" x14ac:dyDescent="0.25">
      <c r="A332" s="7"/>
      <c r="B332" s="7"/>
      <c r="C332" s="7"/>
      <c r="D332" s="7" t="str">
        <f>IF(C332="","",IFERROR(INDEX(MOTORISTAS!$B:$B,MATCH(C332,MOTORISTAS!$A:$A,0)),IFERROR(INDEX(VEICULOS!$C:$C,MATCH(C332,VEICULOS!$A:$A,0)),"Não cadastrado")))</f>
        <v/>
      </c>
      <c r="E332" s="7"/>
      <c r="F332" s="7"/>
      <c r="G332" s="7"/>
      <c r="H332" s="7"/>
      <c r="I332" s="12"/>
      <c r="J332" s="13"/>
      <c r="K332" s="7"/>
      <c r="L332" s="7"/>
      <c r="M332" s="7"/>
      <c r="N332" s="10"/>
      <c r="O332" s="7"/>
      <c r="P332" s="7" t="str">
        <f t="shared" si="25"/>
        <v/>
      </c>
      <c r="Q332" s="13" t="str">
        <f t="shared" si="26"/>
        <v/>
      </c>
      <c r="R332" s="7" t="str">
        <f t="shared" ca="1" si="27"/>
        <v/>
      </c>
      <c r="S332" s="7" t="str">
        <f t="shared" si="28"/>
        <v/>
      </c>
      <c r="T332" s="7" t="str">
        <f t="shared" si="29"/>
        <v/>
      </c>
      <c r="U332" s="7"/>
      <c r="V332" s="12"/>
      <c r="W332" s="7"/>
    </row>
    <row r="333" spans="1:23" x14ac:dyDescent="0.25">
      <c r="A333" s="7"/>
      <c r="B333" s="7"/>
      <c r="C333" s="7"/>
      <c r="D333" s="7" t="str">
        <f>IF(C333="","",IFERROR(INDEX(MOTORISTAS!$B:$B,MATCH(C333,MOTORISTAS!$A:$A,0)),IFERROR(INDEX(VEICULOS!$C:$C,MATCH(C333,VEICULOS!$A:$A,0)),"Não cadastrado")))</f>
        <v/>
      </c>
      <c r="E333" s="7"/>
      <c r="F333" s="7"/>
      <c r="G333" s="7"/>
      <c r="H333" s="7"/>
      <c r="I333" s="12"/>
      <c r="J333" s="13"/>
      <c r="K333" s="7"/>
      <c r="L333" s="7"/>
      <c r="M333" s="7"/>
      <c r="N333" s="10"/>
      <c r="O333" s="7"/>
      <c r="P333" s="7" t="str">
        <f t="shared" si="25"/>
        <v/>
      </c>
      <c r="Q333" s="13" t="str">
        <f t="shared" si="26"/>
        <v/>
      </c>
      <c r="R333" s="7" t="str">
        <f t="shared" ca="1" si="27"/>
        <v/>
      </c>
      <c r="S333" s="7" t="str">
        <f t="shared" si="28"/>
        <v/>
      </c>
      <c r="T333" s="7" t="str">
        <f t="shared" si="29"/>
        <v/>
      </c>
      <c r="U333" s="7"/>
      <c r="V333" s="12"/>
      <c r="W333" s="7"/>
    </row>
    <row r="334" spans="1:23" x14ac:dyDescent="0.25">
      <c r="A334" s="7"/>
      <c r="B334" s="7"/>
      <c r="C334" s="7"/>
      <c r="D334" s="7" t="str">
        <f>IF(C334="","",IFERROR(INDEX(MOTORISTAS!$B:$B,MATCH(C334,MOTORISTAS!$A:$A,0)),IFERROR(INDEX(VEICULOS!$C:$C,MATCH(C334,VEICULOS!$A:$A,0)),"Não cadastrado")))</f>
        <v/>
      </c>
      <c r="E334" s="7"/>
      <c r="F334" s="7"/>
      <c r="G334" s="7"/>
      <c r="H334" s="7"/>
      <c r="I334" s="12"/>
      <c r="J334" s="13"/>
      <c r="K334" s="7"/>
      <c r="L334" s="7"/>
      <c r="M334" s="7"/>
      <c r="N334" s="10"/>
      <c r="O334" s="7"/>
      <c r="P334" s="7" t="str">
        <f t="shared" si="25"/>
        <v/>
      </c>
      <c r="Q334" s="13" t="str">
        <f t="shared" si="26"/>
        <v/>
      </c>
      <c r="R334" s="7" t="str">
        <f t="shared" ca="1" si="27"/>
        <v/>
      </c>
      <c r="S334" s="7" t="str">
        <f t="shared" si="28"/>
        <v/>
      </c>
      <c r="T334" s="7" t="str">
        <f t="shared" si="29"/>
        <v/>
      </c>
      <c r="U334" s="7"/>
      <c r="V334" s="12"/>
      <c r="W334" s="7"/>
    </row>
    <row r="335" spans="1:23" x14ac:dyDescent="0.25">
      <c r="A335" s="7"/>
      <c r="B335" s="7"/>
      <c r="C335" s="7"/>
      <c r="D335" s="7" t="str">
        <f>IF(C335="","",IFERROR(INDEX(MOTORISTAS!$B:$B,MATCH(C335,MOTORISTAS!$A:$A,0)),IFERROR(INDEX(VEICULOS!$C:$C,MATCH(C335,VEICULOS!$A:$A,0)),"Não cadastrado")))</f>
        <v/>
      </c>
      <c r="E335" s="7"/>
      <c r="F335" s="7"/>
      <c r="G335" s="7"/>
      <c r="H335" s="7"/>
      <c r="I335" s="12"/>
      <c r="J335" s="13"/>
      <c r="K335" s="7"/>
      <c r="L335" s="7"/>
      <c r="M335" s="7"/>
      <c r="N335" s="10"/>
      <c r="O335" s="7"/>
      <c r="P335" s="7" t="str">
        <f t="shared" si="25"/>
        <v/>
      </c>
      <c r="Q335" s="13" t="str">
        <f t="shared" si="26"/>
        <v/>
      </c>
      <c r="R335" s="7" t="str">
        <f t="shared" ca="1" si="27"/>
        <v/>
      </c>
      <c r="S335" s="7" t="str">
        <f t="shared" si="28"/>
        <v/>
      </c>
      <c r="T335" s="7" t="str">
        <f t="shared" si="29"/>
        <v/>
      </c>
      <c r="U335" s="7"/>
      <c r="V335" s="12"/>
      <c r="W335" s="7"/>
    </row>
    <row r="336" spans="1:23" x14ac:dyDescent="0.25">
      <c r="A336" s="7"/>
      <c r="B336" s="7"/>
      <c r="C336" s="7"/>
      <c r="D336" s="7" t="str">
        <f>IF(C336="","",IFERROR(INDEX(MOTORISTAS!$B:$B,MATCH(C336,MOTORISTAS!$A:$A,0)),IFERROR(INDEX(VEICULOS!$C:$C,MATCH(C336,VEICULOS!$A:$A,0)),"Não cadastrado")))</f>
        <v/>
      </c>
      <c r="E336" s="7"/>
      <c r="F336" s="7"/>
      <c r="G336" s="7"/>
      <c r="H336" s="7"/>
      <c r="I336" s="12"/>
      <c r="J336" s="13"/>
      <c r="K336" s="7"/>
      <c r="L336" s="7"/>
      <c r="M336" s="7"/>
      <c r="N336" s="10"/>
      <c r="O336" s="7"/>
      <c r="P336" s="7" t="str">
        <f t="shared" si="25"/>
        <v/>
      </c>
      <c r="Q336" s="13" t="str">
        <f t="shared" si="26"/>
        <v/>
      </c>
      <c r="R336" s="7" t="str">
        <f t="shared" ca="1" si="27"/>
        <v/>
      </c>
      <c r="S336" s="7" t="str">
        <f t="shared" si="28"/>
        <v/>
      </c>
      <c r="T336" s="7" t="str">
        <f t="shared" si="29"/>
        <v/>
      </c>
      <c r="U336" s="7"/>
      <c r="V336" s="12"/>
      <c r="W336" s="7"/>
    </row>
    <row r="337" spans="1:23" x14ac:dyDescent="0.25">
      <c r="A337" s="7"/>
      <c r="B337" s="7"/>
      <c r="C337" s="7"/>
      <c r="D337" s="7" t="str">
        <f>IF(C337="","",IFERROR(INDEX(MOTORISTAS!$B:$B,MATCH(C337,MOTORISTAS!$A:$A,0)),IFERROR(INDEX(VEICULOS!$C:$C,MATCH(C337,VEICULOS!$A:$A,0)),"Não cadastrado")))</f>
        <v/>
      </c>
      <c r="E337" s="7"/>
      <c r="F337" s="7"/>
      <c r="G337" s="7"/>
      <c r="H337" s="7"/>
      <c r="I337" s="12"/>
      <c r="J337" s="13"/>
      <c r="K337" s="7"/>
      <c r="L337" s="7"/>
      <c r="M337" s="7"/>
      <c r="N337" s="10"/>
      <c r="O337" s="7"/>
      <c r="P337" s="7" t="str">
        <f t="shared" si="25"/>
        <v/>
      </c>
      <c r="Q337" s="13" t="str">
        <f t="shared" si="26"/>
        <v/>
      </c>
      <c r="R337" s="7" t="str">
        <f t="shared" ca="1" si="27"/>
        <v/>
      </c>
      <c r="S337" s="7" t="str">
        <f t="shared" si="28"/>
        <v/>
      </c>
      <c r="T337" s="7" t="str">
        <f t="shared" si="29"/>
        <v/>
      </c>
      <c r="U337" s="7"/>
      <c r="V337" s="12"/>
      <c r="W337" s="7"/>
    </row>
    <row r="338" spans="1:23" x14ac:dyDescent="0.25">
      <c r="A338" s="7"/>
      <c r="B338" s="7"/>
      <c r="C338" s="7"/>
      <c r="D338" s="7" t="str">
        <f>IF(C338="","",IFERROR(INDEX(MOTORISTAS!$B:$B,MATCH(C338,MOTORISTAS!$A:$A,0)),IFERROR(INDEX(VEICULOS!$C:$C,MATCH(C338,VEICULOS!$A:$A,0)),"Não cadastrado")))</f>
        <v/>
      </c>
      <c r="E338" s="7"/>
      <c r="F338" s="7"/>
      <c r="G338" s="7"/>
      <c r="H338" s="7"/>
      <c r="I338" s="12"/>
      <c r="J338" s="13"/>
      <c r="K338" s="7"/>
      <c r="L338" s="7"/>
      <c r="M338" s="7"/>
      <c r="N338" s="10"/>
      <c r="O338" s="7"/>
      <c r="P338" s="7" t="str">
        <f t="shared" si="25"/>
        <v/>
      </c>
      <c r="Q338" s="13" t="str">
        <f t="shared" si="26"/>
        <v/>
      </c>
      <c r="R338" s="7" t="str">
        <f t="shared" ca="1" si="27"/>
        <v/>
      </c>
      <c r="S338" s="7" t="str">
        <f t="shared" si="28"/>
        <v/>
      </c>
      <c r="T338" s="7" t="str">
        <f t="shared" si="29"/>
        <v/>
      </c>
      <c r="U338" s="7"/>
      <c r="V338" s="12"/>
      <c r="W338" s="7"/>
    </row>
    <row r="339" spans="1:23" x14ac:dyDescent="0.25">
      <c r="A339" s="7"/>
      <c r="B339" s="7"/>
      <c r="C339" s="7"/>
      <c r="D339" s="7" t="str">
        <f>IF(C339="","",IFERROR(INDEX(MOTORISTAS!$B:$B,MATCH(C339,MOTORISTAS!$A:$A,0)),IFERROR(INDEX(VEICULOS!$C:$C,MATCH(C339,VEICULOS!$A:$A,0)),"Não cadastrado")))</f>
        <v/>
      </c>
      <c r="E339" s="7"/>
      <c r="F339" s="7"/>
      <c r="G339" s="7"/>
      <c r="H339" s="7"/>
      <c r="I339" s="12"/>
      <c r="J339" s="13"/>
      <c r="K339" s="7"/>
      <c r="L339" s="7"/>
      <c r="M339" s="7"/>
      <c r="N339" s="10"/>
      <c r="O339" s="7"/>
      <c r="P339" s="7" t="str">
        <f t="shared" si="25"/>
        <v/>
      </c>
      <c r="Q339" s="13" t="str">
        <f t="shared" si="26"/>
        <v/>
      </c>
      <c r="R339" s="7" t="str">
        <f t="shared" ca="1" si="27"/>
        <v/>
      </c>
      <c r="S339" s="7" t="str">
        <f t="shared" si="28"/>
        <v/>
      </c>
      <c r="T339" s="7" t="str">
        <f t="shared" si="29"/>
        <v/>
      </c>
      <c r="U339" s="7"/>
      <c r="V339" s="12"/>
      <c r="W339" s="7"/>
    </row>
    <row r="340" spans="1:23" x14ac:dyDescent="0.25">
      <c r="A340" s="7"/>
      <c r="B340" s="7"/>
      <c r="C340" s="7"/>
      <c r="D340" s="7" t="str">
        <f>IF(C340="","",IFERROR(INDEX(MOTORISTAS!$B:$B,MATCH(C340,MOTORISTAS!$A:$A,0)),IFERROR(INDEX(VEICULOS!$C:$C,MATCH(C340,VEICULOS!$A:$A,0)),"Não cadastrado")))</f>
        <v/>
      </c>
      <c r="E340" s="7"/>
      <c r="F340" s="7"/>
      <c r="G340" s="7"/>
      <c r="H340" s="7"/>
      <c r="I340" s="12"/>
      <c r="J340" s="13"/>
      <c r="K340" s="7"/>
      <c r="L340" s="7"/>
      <c r="M340" s="7"/>
      <c r="N340" s="10"/>
      <c r="O340" s="7"/>
      <c r="P340" s="7" t="str">
        <f t="shared" si="25"/>
        <v/>
      </c>
      <c r="Q340" s="13" t="str">
        <f t="shared" si="26"/>
        <v/>
      </c>
      <c r="R340" s="7" t="str">
        <f t="shared" ca="1" si="27"/>
        <v/>
      </c>
      <c r="S340" s="7" t="str">
        <f t="shared" si="28"/>
        <v/>
      </c>
      <c r="T340" s="7" t="str">
        <f t="shared" si="29"/>
        <v/>
      </c>
      <c r="U340" s="7"/>
      <c r="V340" s="12"/>
      <c r="W340" s="7"/>
    </row>
    <row r="341" spans="1:23" x14ac:dyDescent="0.25">
      <c r="A341" s="7"/>
      <c r="B341" s="7"/>
      <c r="C341" s="7"/>
      <c r="D341" s="7" t="str">
        <f>IF(C341="","",IFERROR(INDEX(MOTORISTAS!$B:$B,MATCH(C341,MOTORISTAS!$A:$A,0)),IFERROR(INDEX(VEICULOS!$C:$C,MATCH(C341,VEICULOS!$A:$A,0)),"Não cadastrado")))</f>
        <v/>
      </c>
      <c r="E341" s="7"/>
      <c r="F341" s="7"/>
      <c r="G341" s="7"/>
      <c r="H341" s="7"/>
      <c r="I341" s="12"/>
      <c r="J341" s="13"/>
      <c r="K341" s="7"/>
      <c r="L341" s="7"/>
      <c r="M341" s="7"/>
      <c r="N341" s="10"/>
      <c r="O341" s="7"/>
      <c r="P341" s="7" t="str">
        <f t="shared" si="25"/>
        <v/>
      </c>
      <c r="Q341" s="13" t="str">
        <f t="shared" si="26"/>
        <v/>
      </c>
      <c r="R341" s="7" t="str">
        <f t="shared" ca="1" si="27"/>
        <v/>
      </c>
      <c r="S341" s="7" t="str">
        <f t="shared" si="28"/>
        <v/>
      </c>
      <c r="T341" s="7" t="str">
        <f t="shared" si="29"/>
        <v/>
      </c>
      <c r="U341" s="7"/>
      <c r="V341" s="12"/>
      <c r="W341" s="7"/>
    </row>
    <row r="342" spans="1:23" x14ac:dyDescent="0.25">
      <c r="A342" s="7"/>
      <c r="B342" s="7"/>
      <c r="C342" s="7"/>
      <c r="D342" s="7" t="str">
        <f>IF(C342="","",IFERROR(INDEX(MOTORISTAS!$B:$B,MATCH(C342,MOTORISTAS!$A:$A,0)),IFERROR(INDEX(VEICULOS!$C:$C,MATCH(C342,VEICULOS!$A:$A,0)),"Não cadastrado")))</f>
        <v/>
      </c>
      <c r="E342" s="7"/>
      <c r="F342" s="7"/>
      <c r="G342" s="7"/>
      <c r="H342" s="7"/>
      <c r="I342" s="12"/>
      <c r="J342" s="13"/>
      <c r="K342" s="7"/>
      <c r="L342" s="7"/>
      <c r="M342" s="7"/>
      <c r="N342" s="10"/>
      <c r="O342" s="7"/>
      <c r="P342" s="7" t="str">
        <f t="shared" si="25"/>
        <v/>
      </c>
      <c r="Q342" s="13" t="str">
        <f t="shared" si="26"/>
        <v/>
      </c>
      <c r="R342" s="7" t="str">
        <f t="shared" ca="1" si="27"/>
        <v/>
      </c>
      <c r="S342" s="7" t="str">
        <f t="shared" si="28"/>
        <v/>
      </c>
      <c r="T342" s="7" t="str">
        <f t="shared" si="29"/>
        <v/>
      </c>
      <c r="U342" s="7"/>
      <c r="V342" s="12"/>
      <c r="W342" s="7"/>
    </row>
    <row r="343" spans="1:23" x14ac:dyDescent="0.25">
      <c r="A343" s="7"/>
      <c r="B343" s="7"/>
      <c r="C343" s="7"/>
      <c r="D343" s="7" t="str">
        <f>IF(C343="","",IFERROR(INDEX(MOTORISTAS!$B:$B,MATCH(C343,MOTORISTAS!$A:$A,0)),IFERROR(INDEX(VEICULOS!$C:$C,MATCH(C343,VEICULOS!$A:$A,0)),"Não cadastrado")))</f>
        <v/>
      </c>
      <c r="E343" s="7"/>
      <c r="F343" s="7"/>
      <c r="G343" s="7"/>
      <c r="H343" s="7"/>
      <c r="I343" s="12"/>
      <c r="J343" s="13"/>
      <c r="K343" s="7"/>
      <c r="L343" s="7"/>
      <c r="M343" s="7"/>
      <c r="N343" s="10"/>
      <c r="O343" s="7"/>
      <c r="P343" s="7" t="str">
        <f t="shared" si="25"/>
        <v/>
      </c>
      <c r="Q343" s="13" t="str">
        <f t="shared" si="26"/>
        <v/>
      </c>
      <c r="R343" s="7" t="str">
        <f t="shared" ca="1" si="27"/>
        <v/>
      </c>
      <c r="S343" s="7" t="str">
        <f t="shared" si="28"/>
        <v/>
      </c>
      <c r="T343" s="7" t="str">
        <f t="shared" si="29"/>
        <v/>
      </c>
      <c r="U343" s="7"/>
      <c r="V343" s="12"/>
      <c r="W343" s="7"/>
    </row>
    <row r="344" spans="1:23" x14ac:dyDescent="0.25">
      <c r="A344" s="7"/>
      <c r="B344" s="7"/>
      <c r="C344" s="7"/>
      <c r="D344" s="7" t="str">
        <f>IF(C344="","",IFERROR(INDEX(MOTORISTAS!$B:$B,MATCH(C344,MOTORISTAS!$A:$A,0)),IFERROR(INDEX(VEICULOS!$C:$C,MATCH(C344,VEICULOS!$A:$A,0)),"Não cadastrado")))</f>
        <v/>
      </c>
      <c r="E344" s="7"/>
      <c r="F344" s="7"/>
      <c r="G344" s="7"/>
      <c r="H344" s="7"/>
      <c r="I344" s="12"/>
      <c r="J344" s="13"/>
      <c r="K344" s="7"/>
      <c r="L344" s="7"/>
      <c r="M344" s="7"/>
      <c r="N344" s="10"/>
      <c r="O344" s="7"/>
      <c r="P344" s="7" t="str">
        <f t="shared" si="25"/>
        <v/>
      </c>
      <c r="Q344" s="13" t="str">
        <f t="shared" si="26"/>
        <v/>
      </c>
      <c r="R344" s="7" t="str">
        <f t="shared" ca="1" si="27"/>
        <v/>
      </c>
      <c r="S344" s="7" t="str">
        <f t="shared" si="28"/>
        <v/>
      </c>
      <c r="T344" s="7" t="str">
        <f t="shared" si="29"/>
        <v/>
      </c>
      <c r="U344" s="7"/>
      <c r="V344" s="12"/>
      <c r="W344" s="7"/>
    </row>
    <row r="345" spans="1:23" x14ac:dyDescent="0.25">
      <c r="A345" s="7"/>
      <c r="B345" s="7"/>
      <c r="C345" s="7"/>
      <c r="D345" s="7" t="str">
        <f>IF(C345="","",IFERROR(INDEX(MOTORISTAS!$B:$B,MATCH(C345,MOTORISTAS!$A:$A,0)),IFERROR(INDEX(VEICULOS!$C:$C,MATCH(C345,VEICULOS!$A:$A,0)),"Não cadastrado")))</f>
        <v/>
      </c>
      <c r="E345" s="7"/>
      <c r="F345" s="7"/>
      <c r="G345" s="7"/>
      <c r="H345" s="7"/>
      <c r="I345" s="12"/>
      <c r="J345" s="13"/>
      <c r="K345" s="7"/>
      <c r="L345" s="7"/>
      <c r="M345" s="7"/>
      <c r="N345" s="10"/>
      <c r="O345" s="7"/>
      <c r="P345" s="7" t="str">
        <f t="shared" si="25"/>
        <v/>
      </c>
      <c r="Q345" s="13" t="str">
        <f t="shared" si="26"/>
        <v/>
      </c>
      <c r="R345" s="7" t="str">
        <f t="shared" ca="1" si="27"/>
        <v/>
      </c>
      <c r="S345" s="7" t="str">
        <f t="shared" si="28"/>
        <v/>
      </c>
      <c r="T345" s="7" t="str">
        <f t="shared" si="29"/>
        <v/>
      </c>
      <c r="U345" s="7"/>
      <c r="V345" s="12"/>
      <c r="W345" s="7"/>
    </row>
    <row r="346" spans="1:23" x14ac:dyDescent="0.25">
      <c r="A346" s="7"/>
      <c r="B346" s="7"/>
      <c r="C346" s="7"/>
      <c r="D346" s="7" t="str">
        <f>IF(C346="","",IFERROR(INDEX(MOTORISTAS!$B:$B,MATCH(C346,MOTORISTAS!$A:$A,0)),IFERROR(INDEX(VEICULOS!$C:$C,MATCH(C346,VEICULOS!$A:$A,0)),"Não cadastrado")))</f>
        <v/>
      </c>
      <c r="E346" s="7"/>
      <c r="F346" s="7"/>
      <c r="G346" s="7"/>
      <c r="H346" s="7"/>
      <c r="I346" s="12"/>
      <c r="J346" s="13"/>
      <c r="K346" s="7"/>
      <c r="L346" s="7"/>
      <c r="M346" s="7"/>
      <c r="N346" s="10"/>
      <c r="O346" s="7"/>
      <c r="P346" s="7" t="str">
        <f t="shared" si="25"/>
        <v/>
      </c>
      <c r="Q346" s="13" t="str">
        <f t="shared" si="26"/>
        <v/>
      </c>
      <c r="R346" s="7" t="str">
        <f t="shared" ca="1" si="27"/>
        <v/>
      </c>
      <c r="S346" s="7" t="str">
        <f t="shared" si="28"/>
        <v/>
      </c>
      <c r="T346" s="7" t="str">
        <f t="shared" si="29"/>
        <v/>
      </c>
      <c r="U346" s="7"/>
      <c r="V346" s="12"/>
      <c r="W346" s="7"/>
    </row>
    <row r="347" spans="1:23" x14ac:dyDescent="0.25">
      <c r="A347" s="7"/>
      <c r="B347" s="7"/>
      <c r="C347" s="7"/>
      <c r="D347" s="7" t="str">
        <f>IF(C347="","",IFERROR(INDEX(MOTORISTAS!$B:$B,MATCH(C347,MOTORISTAS!$A:$A,0)),IFERROR(INDEX(VEICULOS!$C:$C,MATCH(C347,VEICULOS!$A:$A,0)),"Não cadastrado")))</f>
        <v/>
      </c>
      <c r="E347" s="7"/>
      <c r="F347" s="7"/>
      <c r="G347" s="7"/>
      <c r="H347" s="7"/>
      <c r="I347" s="12"/>
      <c r="J347" s="13"/>
      <c r="K347" s="7"/>
      <c r="L347" s="7"/>
      <c r="M347" s="7"/>
      <c r="N347" s="10"/>
      <c r="O347" s="7"/>
      <c r="P347" s="7" t="str">
        <f t="shared" si="25"/>
        <v/>
      </c>
      <c r="Q347" s="13" t="str">
        <f t="shared" si="26"/>
        <v/>
      </c>
      <c r="R347" s="7" t="str">
        <f t="shared" ca="1" si="27"/>
        <v/>
      </c>
      <c r="S347" s="7" t="str">
        <f t="shared" si="28"/>
        <v/>
      </c>
      <c r="T347" s="7" t="str">
        <f t="shared" si="29"/>
        <v/>
      </c>
      <c r="U347" s="7"/>
      <c r="V347" s="12"/>
      <c r="W347" s="7"/>
    </row>
    <row r="348" spans="1:23" x14ac:dyDescent="0.25">
      <c r="A348" s="7"/>
      <c r="B348" s="7"/>
      <c r="C348" s="7"/>
      <c r="D348" s="7" t="str">
        <f>IF(C348="","",IFERROR(INDEX(MOTORISTAS!$B:$B,MATCH(C348,MOTORISTAS!$A:$A,0)),IFERROR(INDEX(VEICULOS!$C:$C,MATCH(C348,VEICULOS!$A:$A,0)),"Não cadastrado")))</f>
        <v/>
      </c>
      <c r="E348" s="7"/>
      <c r="F348" s="7"/>
      <c r="G348" s="7"/>
      <c r="H348" s="7"/>
      <c r="I348" s="12"/>
      <c r="J348" s="13"/>
      <c r="K348" s="7"/>
      <c r="L348" s="7"/>
      <c r="M348" s="7"/>
      <c r="N348" s="10"/>
      <c r="O348" s="7"/>
      <c r="P348" s="7" t="str">
        <f t="shared" si="25"/>
        <v/>
      </c>
      <c r="Q348" s="13" t="str">
        <f t="shared" si="26"/>
        <v/>
      </c>
      <c r="R348" s="7" t="str">
        <f t="shared" ca="1" si="27"/>
        <v/>
      </c>
      <c r="S348" s="7" t="str">
        <f t="shared" si="28"/>
        <v/>
      </c>
      <c r="T348" s="7" t="str">
        <f t="shared" si="29"/>
        <v/>
      </c>
      <c r="U348" s="7"/>
      <c r="V348" s="12"/>
      <c r="W348" s="7"/>
    </row>
    <row r="349" spans="1:23" x14ac:dyDescent="0.25">
      <c r="A349" s="7"/>
      <c r="B349" s="7"/>
      <c r="C349" s="7"/>
      <c r="D349" s="7" t="str">
        <f>IF(C349="","",IFERROR(INDEX(MOTORISTAS!$B:$B,MATCH(C349,MOTORISTAS!$A:$A,0)),IFERROR(INDEX(VEICULOS!$C:$C,MATCH(C349,VEICULOS!$A:$A,0)),"Não cadastrado")))</f>
        <v/>
      </c>
      <c r="E349" s="7"/>
      <c r="F349" s="7"/>
      <c r="G349" s="7"/>
      <c r="H349" s="7"/>
      <c r="I349" s="12"/>
      <c r="J349" s="13"/>
      <c r="K349" s="7"/>
      <c r="L349" s="7"/>
      <c r="M349" s="7"/>
      <c r="N349" s="10"/>
      <c r="O349" s="7"/>
      <c r="P349" s="7" t="str">
        <f t="shared" si="25"/>
        <v/>
      </c>
      <c r="Q349" s="13" t="str">
        <f t="shared" si="26"/>
        <v/>
      </c>
      <c r="R349" s="7" t="str">
        <f t="shared" ca="1" si="27"/>
        <v/>
      </c>
      <c r="S349" s="7" t="str">
        <f t="shared" si="28"/>
        <v/>
      </c>
      <c r="T349" s="7" t="str">
        <f t="shared" si="29"/>
        <v/>
      </c>
      <c r="U349" s="7"/>
      <c r="V349" s="12"/>
      <c r="W349" s="7"/>
    </row>
    <row r="350" spans="1:23" x14ac:dyDescent="0.25">
      <c r="A350" s="7"/>
      <c r="B350" s="7"/>
      <c r="C350" s="7"/>
      <c r="D350" s="7" t="str">
        <f>IF(C350="","",IFERROR(INDEX(MOTORISTAS!$B:$B,MATCH(C350,MOTORISTAS!$A:$A,0)),IFERROR(INDEX(VEICULOS!$C:$C,MATCH(C350,VEICULOS!$A:$A,0)),"Não cadastrado")))</f>
        <v/>
      </c>
      <c r="E350" s="7"/>
      <c r="F350" s="7"/>
      <c r="G350" s="7"/>
      <c r="H350" s="7"/>
      <c r="I350" s="12"/>
      <c r="J350" s="13"/>
      <c r="K350" s="7"/>
      <c r="L350" s="7"/>
      <c r="M350" s="7"/>
      <c r="N350" s="10"/>
      <c r="O350" s="7"/>
      <c r="P350" s="7" t="str">
        <f t="shared" si="25"/>
        <v/>
      </c>
      <c r="Q350" s="13" t="str">
        <f t="shared" si="26"/>
        <v/>
      </c>
      <c r="R350" s="7" t="str">
        <f t="shared" ca="1" si="27"/>
        <v/>
      </c>
      <c r="S350" s="7" t="str">
        <f t="shared" si="28"/>
        <v/>
      </c>
      <c r="T350" s="7" t="str">
        <f t="shared" si="29"/>
        <v/>
      </c>
      <c r="U350" s="7"/>
      <c r="V350" s="12"/>
      <c r="W350" s="7"/>
    </row>
    <row r="351" spans="1:23" x14ac:dyDescent="0.25">
      <c r="A351" s="7"/>
      <c r="B351" s="7"/>
      <c r="C351" s="7"/>
      <c r="D351" s="7" t="str">
        <f>IF(C351="","",IFERROR(INDEX(MOTORISTAS!$B:$B,MATCH(C351,MOTORISTAS!$A:$A,0)),IFERROR(INDEX(VEICULOS!$C:$C,MATCH(C351,VEICULOS!$A:$A,0)),"Não cadastrado")))</f>
        <v/>
      </c>
      <c r="E351" s="7"/>
      <c r="F351" s="7"/>
      <c r="G351" s="7"/>
      <c r="H351" s="7"/>
      <c r="I351" s="12"/>
      <c r="J351" s="13"/>
      <c r="K351" s="7"/>
      <c r="L351" s="7"/>
      <c r="M351" s="7"/>
      <c r="N351" s="10"/>
      <c r="O351" s="7"/>
      <c r="P351" s="7" t="str">
        <f t="shared" si="25"/>
        <v/>
      </c>
      <c r="Q351" s="13" t="str">
        <f t="shared" si="26"/>
        <v/>
      </c>
      <c r="R351" s="7" t="str">
        <f t="shared" ca="1" si="27"/>
        <v/>
      </c>
      <c r="S351" s="7" t="str">
        <f t="shared" si="28"/>
        <v/>
      </c>
      <c r="T351" s="7" t="str">
        <f t="shared" si="29"/>
        <v/>
      </c>
      <c r="U351" s="7"/>
      <c r="V351" s="12"/>
      <c r="W351" s="7"/>
    </row>
    <row r="352" spans="1:23" x14ac:dyDescent="0.25">
      <c r="A352" s="7"/>
      <c r="B352" s="7"/>
      <c r="C352" s="7"/>
      <c r="D352" s="7" t="str">
        <f>IF(C352="","",IFERROR(INDEX(MOTORISTAS!$B:$B,MATCH(C352,MOTORISTAS!$A:$A,0)),IFERROR(INDEX(VEICULOS!$C:$C,MATCH(C352,VEICULOS!$A:$A,0)),"Não cadastrado")))</f>
        <v/>
      </c>
      <c r="E352" s="7"/>
      <c r="F352" s="7"/>
      <c r="G352" s="7"/>
      <c r="H352" s="7"/>
      <c r="I352" s="12"/>
      <c r="J352" s="13"/>
      <c r="K352" s="7"/>
      <c r="L352" s="7"/>
      <c r="M352" s="7"/>
      <c r="N352" s="10"/>
      <c r="O352" s="7"/>
      <c r="P352" s="7" t="str">
        <f t="shared" si="25"/>
        <v/>
      </c>
      <c r="Q352" s="13" t="str">
        <f t="shared" si="26"/>
        <v/>
      </c>
      <c r="R352" s="7" t="str">
        <f t="shared" ca="1" si="27"/>
        <v/>
      </c>
      <c r="S352" s="7" t="str">
        <f t="shared" si="28"/>
        <v/>
      </c>
      <c r="T352" s="7" t="str">
        <f t="shared" si="29"/>
        <v/>
      </c>
      <c r="U352" s="7"/>
      <c r="V352" s="12"/>
      <c r="W352" s="7"/>
    </row>
    <row r="353" spans="1:23" x14ac:dyDescent="0.25">
      <c r="A353" s="7"/>
      <c r="B353" s="7"/>
      <c r="C353" s="7"/>
      <c r="D353" s="7" t="str">
        <f>IF(C353="","",IFERROR(INDEX(MOTORISTAS!$B:$B,MATCH(C353,MOTORISTAS!$A:$A,0)),IFERROR(INDEX(VEICULOS!$C:$C,MATCH(C353,VEICULOS!$A:$A,0)),"Não cadastrado")))</f>
        <v/>
      </c>
      <c r="E353" s="7"/>
      <c r="F353" s="7"/>
      <c r="G353" s="7"/>
      <c r="H353" s="7"/>
      <c r="I353" s="12"/>
      <c r="J353" s="13"/>
      <c r="K353" s="7"/>
      <c r="L353" s="7"/>
      <c r="M353" s="7"/>
      <c r="N353" s="10"/>
      <c r="O353" s="7"/>
      <c r="P353" s="7" t="str">
        <f t="shared" si="25"/>
        <v/>
      </c>
      <c r="Q353" s="13" t="str">
        <f t="shared" si="26"/>
        <v/>
      </c>
      <c r="R353" s="7" t="str">
        <f t="shared" ca="1" si="27"/>
        <v/>
      </c>
      <c r="S353" s="7" t="str">
        <f t="shared" si="28"/>
        <v/>
      </c>
      <c r="T353" s="7" t="str">
        <f t="shared" si="29"/>
        <v/>
      </c>
      <c r="U353" s="7"/>
      <c r="V353" s="12"/>
      <c r="W353" s="7"/>
    </row>
    <row r="354" spans="1:23" x14ac:dyDescent="0.25">
      <c r="A354" s="7"/>
      <c r="B354" s="7"/>
      <c r="C354" s="7"/>
      <c r="D354" s="7" t="str">
        <f>IF(C354="","",IFERROR(INDEX(MOTORISTAS!$B:$B,MATCH(C354,MOTORISTAS!$A:$A,0)),IFERROR(INDEX(VEICULOS!$C:$C,MATCH(C354,VEICULOS!$A:$A,0)),"Não cadastrado")))</f>
        <v/>
      </c>
      <c r="E354" s="7"/>
      <c r="F354" s="7"/>
      <c r="G354" s="7"/>
      <c r="H354" s="7"/>
      <c r="I354" s="12"/>
      <c r="J354" s="13"/>
      <c r="K354" s="7"/>
      <c r="L354" s="7"/>
      <c r="M354" s="7"/>
      <c r="N354" s="10"/>
      <c r="O354" s="7"/>
      <c r="P354" s="7" t="str">
        <f t="shared" si="25"/>
        <v/>
      </c>
      <c r="Q354" s="13" t="str">
        <f t="shared" si="26"/>
        <v/>
      </c>
      <c r="R354" s="7" t="str">
        <f t="shared" ca="1" si="27"/>
        <v/>
      </c>
      <c r="S354" s="7" t="str">
        <f t="shared" si="28"/>
        <v/>
      </c>
      <c r="T354" s="7" t="str">
        <f t="shared" si="29"/>
        <v/>
      </c>
      <c r="U354" s="7"/>
      <c r="V354" s="12"/>
      <c r="W354" s="7"/>
    </row>
    <row r="355" spans="1:23" x14ac:dyDescent="0.25">
      <c r="A355" s="7"/>
      <c r="B355" s="7"/>
      <c r="C355" s="7"/>
      <c r="D355" s="7" t="str">
        <f>IF(C355="","",IFERROR(INDEX(MOTORISTAS!$B:$B,MATCH(C355,MOTORISTAS!$A:$A,0)),IFERROR(INDEX(VEICULOS!$C:$C,MATCH(C355,VEICULOS!$A:$A,0)),"Não cadastrado")))</f>
        <v/>
      </c>
      <c r="E355" s="7"/>
      <c r="F355" s="7"/>
      <c r="G355" s="7"/>
      <c r="H355" s="7"/>
      <c r="I355" s="12"/>
      <c r="J355" s="13"/>
      <c r="K355" s="7"/>
      <c r="L355" s="7"/>
      <c r="M355" s="7"/>
      <c r="N355" s="10"/>
      <c r="O355" s="7"/>
      <c r="P355" s="7" t="str">
        <f t="shared" si="25"/>
        <v/>
      </c>
      <c r="Q355" s="13" t="str">
        <f t="shared" si="26"/>
        <v/>
      </c>
      <c r="R355" s="7" t="str">
        <f t="shared" ca="1" si="27"/>
        <v/>
      </c>
      <c r="S355" s="7" t="str">
        <f t="shared" si="28"/>
        <v/>
      </c>
      <c r="T355" s="7" t="str">
        <f t="shared" si="29"/>
        <v/>
      </c>
      <c r="U355" s="7"/>
      <c r="V355" s="12"/>
      <c r="W355" s="7"/>
    </row>
    <row r="356" spans="1:23" x14ac:dyDescent="0.25">
      <c r="A356" s="7"/>
      <c r="B356" s="7"/>
      <c r="C356" s="7"/>
      <c r="D356" s="7" t="str">
        <f>IF(C356="","",IFERROR(INDEX(MOTORISTAS!$B:$B,MATCH(C356,MOTORISTAS!$A:$A,0)),IFERROR(INDEX(VEICULOS!$C:$C,MATCH(C356,VEICULOS!$A:$A,0)),"Não cadastrado")))</f>
        <v/>
      </c>
      <c r="E356" s="7"/>
      <c r="F356" s="7"/>
      <c r="G356" s="7"/>
      <c r="H356" s="7"/>
      <c r="I356" s="12"/>
      <c r="J356" s="13"/>
      <c r="K356" s="7"/>
      <c r="L356" s="7"/>
      <c r="M356" s="7"/>
      <c r="N356" s="10"/>
      <c r="O356" s="7"/>
      <c r="P356" s="7" t="str">
        <f t="shared" si="25"/>
        <v/>
      </c>
      <c r="Q356" s="13" t="str">
        <f t="shared" si="26"/>
        <v/>
      </c>
      <c r="R356" s="7" t="str">
        <f t="shared" ca="1" si="27"/>
        <v/>
      </c>
      <c r="S356" s="7" t="str">
        <f t="shared" si="28"/>
        <v/>
      </c>
      <c r="T356" s="7" t="str">
        <f t="shared" si="29"/>
        <v/>
      </c>
      <c r="U356" s="7"/>
      <c r="V356" s="12"/>
      <c r="W356" s="7"/>
    </row>
    <row r="357" spans="1:23" x14ac:dyDescent="0.25">
      <c r="A357" s="7"/>
      <c r="B357" s="7"/>
      <c r="C357" s="7"/>
      <c r="D357" s="7" t="str">
        <f>IF(C357="","",IFERROR(INDEX(MOTORISTAS!$B:$B,MATCH(C357,MOTORISTAS!$A:$A,0)),IFERROR(INDEX(VEICULOS!$C:$C,MATCH(C357,VEICULOS!$A:$A,0)),"Não cadastrado")))</f>
        <v/>
      </c>
      <c r="E357" s="7"/>
      <c r="F357" s="7"/>
      <c r="G357" s="7"/>
      <c r="H357" s="7"/>
      <c r="I357" s="12"/>
      <c r="J357" s="13"/>
      <c r="K357" s="7"/>
      <c r="L357" s="7"/>
      <c r="M357" s="7"/>
      <c r="N357" s="10"/>
      <c r="O357" s="7"/>
      <c r="P357" s="7" t="str">
        <f t="shared" si="25"/>
        <v/>
      </c>
      <c r="Q357" s="13" t="str">
        <f t="shared" si="26"/>
        <v/>
      </c>
      <c r="R357" s="7" t="str">
        <f t="shared" ca="1" si="27"/>
        <v/>
      </c>
      <c r="S357" s="7" t="str">
        <f t="shared" si="28"/>
        <v/>
      </c>
      <c r="T357" s="7" t="str">
        <f t="shared" si="29"/>
        <v/>
      </c>
      <c r="U357" s="7"/>
      <c r="V357" s="12"/>
      <c r="W357" s="7"/>
    </row>
    <row r="358" spans="1:23" x14ac:dyDescent="0.25">
      <c r="A358" s="7"/>
      <c r="B358" s="7"/>
      <c r="C358" s="7"/>
      <c r="D358" s="7" t="str">
        <f>IF(C358="","",IFERROR(INDEX(MOTORISTAS!$B:$B,MATCH(C358,MOTORISTAS!$A:$A,0)),IFERROR(INDEX(VEICULOS!$C:$C,MATCH(C358,VEICULOS!$A:$A,0)),"Não cadastrado")))</f>
        <v/>
      </c>
      <c r="E358" s="7"/>
      <c r="F358" s="7"/>
      <c r="G358" s="7"/>
      <c r="H358" s="7"/>
      <c r="I358" s="12"/>
      <c r="J358" s="13"/>
      <c r="K358" s="7"/>
      <c r="L358" s="7"/>
      <c r="M358" s="7"/>
      <c r="N358" s="10"/>
      <c r="O358" s="7"/>
      <c r="P358" s="7" t="str">
        <f t="shared" si="25"/>
        <v/>
      </c>
      <c r="Q358" s="13" t="str">
        <f t="shared" si="26"/>
        <v/>
      </c>
      <c r="R358" s="7" t="str">
        <f t="shared" ca="1" si="27"/>
        <v/>
      </c>
      <c r="S358" s="7" t="str">
        <f t="shared" si="28"/>
        <v/>
      </c>
      <c r="T358" s="7" t="str">
        <f t="shared" si="29"/>
        <v/>
      </c>
      <c r="U358" s="7"/>
      <c r="V358" s="12"/>
      <c r="W358" s="7"/>
    </row>
    <row r="359" spans="1:23" x14ac:dyDescent="0.25">
      <c r="A359" s="7"/>
      <c r="B359" s="7"/>
      <c r="C359" s="7"/>
      <c r="D359" s="7" t="str">
        <f>IF(C359="","",IFERROR(INDEX(MOTORISTAS!$B:$B,MATCH(C359,MOTORISTAS!$A:$A,0)),IFERROR(INDEX(VEICULOS!$C:$C,MATCH(C359,VEICULOS!$A:$A,0)),"Não cadastrado")))</f>
        <v/>
      </c>
      <c r="E359" s="7"/>
      <c r="F359" s="7"/>
      <c r="G359" s="7"/>
      <c r="H359" s="7"/>
      <c r="I359" s="12"/>
      <c r="J359" s="13"/>
      <c r="K359" s="7"/>
      <c r="L359" s="7"/>
      <c r="M359" s="7"/>
      <c r="N359" s="10"/>
      <c r="O359" s="7"/>
      <c r="P359" s="7" t="str">
        <f t="shared" si="25"/>
        <v/>
      </c>
      <c r="Q359" s="13" t="str">
        <f t="shared" si="26"/>
        <v/>
      </c>
      <c r="R359" s="7" t="str">
        <f t="shared" ca="1" si="27"/>
        <v/>
      </c>
      <c r="S359" s="7" t="str">
        <f t="shared" si="28"/>
        <v/>
      </c>
      <c r="T359" s="7" t="str">
        <f t="shared" si="29"/>
        <v/>
      </c>
      <c r="U359" s="7"/>
      <c r="V359" s="12"/>
      <c r="W359" s="7"/>
    </row>
    <row r="360" spans="1:23" x14ac:dyDescent="0.25">
      <c r="A360" s="7"/>
      <c r="B360" s="7"/>
      <c r="C360" s="7"/>
      <c r="D360" s="7" t="str">
        <f>IF(C360="","",IFERROR(INDEX(MOTORISTAS!$B:$B,MATCH(C360,MOTORISTAS!$A:$A,0)),IFERROR(INDEX(VEICULOS!$C:$C,MATCH(C360,VEICULOS!$A:$A,0)),"Não cadastrado")))</f>
        <v/>
      </c>
      <c r="E360" s="7"/>
      <c r="F360" s="7"/>
      <c r="G360" s="7"/>
      <c r="H360" s="7"/>
      <c r="I360" s="12"/>
      <c r="J360" s="13"/>
      <c r="K360" s="7"/>
      <c r="L360" s="7"/>
      <c r="M360" s="7"/>
      <c r="N360" s="10"/>
      <c r="O360" s="7"/>
      <c r="P360" s="7" t="str">
        <f t="shared" si="25"/>
        <v/>
      </c>
      <c r="Q360" s="13" t="str">
        <f t="shared" si="26"/>
        <v/>
      </c>
      <c r="R360" s="7" t="str">
        <f t="shared" ca="1" si="27"/>
        <v/>
      </c>
      <c r="S360" s="7" t="str">
        <f t="shared" si="28"/>
        <v/>
      </c>
      <c r="T360" s="7" t="str">
        <f t="shared" si="29"/>
        <v/>
      </c>
      <c r="U360" s="7"/>
      <c r="V360" s="12"/>
      <c r="W360" s="7"/>
    </row>
    <row r="361" spans="1:23" x14ac:dyDescent="0.25">
      <c r="A361" s="7"/>
      <c r="B361" s="7"/>
      <c r="C361" s="7"/>
      <c r="D361" s="7" t="str">
        <f>IF(C361="","",IFERROR(INDEX(MOTORISTAS!$B:$B,MATCH(C361,MOTORISTAS!$A:$A,0)),IFERROR(INDEX(VEICULOS!$C:$C,MATCH(C361,VEICULOS!$A:$A,0)),"Não cadastrado")))</f>
        <v/>
      </c>
      <c r="E361" s="7"/>
      <c r="F361" s="7"/>
      <c r="G361" s="7"/>
      <c r="H361" s="7"/>
      <c r="I361" s="12"/>
      <c r="J361" s="13"/>
      <c r="K361" s="7"/>
      <c r="L361" s="7"/>
      <c r="M361" s="7"/>
      <c r="N361" s="10"/>
      <c r="O361" s="7"/>
      <c r="P361" s="7" t="str">
        <f t="shared" si="25"/>
        <v/>
      </c>
      <c r="Q361" s="13" t="str">
        <f t="shared" si="26"/>
        <v/>
      </c>
      <c r="R361" s="7" t="str">
        <f t="shared" ca="1" si="27"/>
        <v/>
      </c>
      <c r="S361" s="7" t="str">
        <f t="shared" si="28"/>
        <v/>
      </c>
      <c r="T361" s="7" t="str">
        <f t="shared" si="29"/>
        <v/>
      </c>
      <c r="U361" s="7"/>
      <c r="V361" s="12"/>
      <c r="W361" s="7"/>
    </row>
    <row r="362" spans="1:23" x14ac:dyDescent="0.25">
      <c r="A362" s="7"/>
      <c r="B362" s="7"/>
      <c r="C362" s="7"/>
      <c r="D362" s="7" t="str">
        <f>IF(C362="","",IFERROR(INDEX(MOTORISTAS!$B:$B,MATCH(C362,MOTORISTAS!$A:$A,0)),IFERROR(INDEX(VEICULOS!$C:$C,MATCH(C362,VEICULOS!$A:$A,0)),"Não cadastrado")))</f>
        <v/>
      </c>
      <c r="E362" s="7"/>
      <c r="F362" s="7"/>
      <c r="G362" s="7"/>
      <c r="H362" s="7"/>
      <c r="I362" s="12"/>
      <c r="J362" s="13"/>
      <c r="K362" s="7"/>
      <c r="L362" s="7"/>
      <c r="M362" s="7"/>
      <c r="N362" s="10"/>
      <c r="O362" s="7"/>
      <c r="P362" s="7" t="str">
        <f t="shared" si="25"/>
        <v/>
      </c>
      <c r="Q362" s="13" t="str">
        <f t="shared" si="26"/>
        <v/>
      </c>
      <c r="R362" s="7" t="str">
        <f t="shared" ca="1" si="27"/>
        <v/>
      </c>
      <c r="S362" s="7" t="str">
        <f t="shared" si="28"/>
        <v/>
      </c>
      <c r="T362" s="7" t="str">
        <f t="shared" si="29"/>
        <v/>
      </c>
      <c r="U362" s="7"/>
      <c r="V362" s="12"/>
      <c r="W362" s="7"/>
    </row>
    <row r="363" spans="1:23" x14ac:dyDescent="0.25">
      <c r="A363" s="7"/>
      <c r="B363" s="7"/>
      <c r="C363" s="7"/>
      <c r="D363" s="7" t="str">
        <f>IF(C363="","",IFERROR(INDEX(MOTORISTAS!$B:$B,MATCH(C363,MOTORISTAS!$A:$A,0)),IFERROR(INDEX(VEICULOS!$C:$C,MATCH(C363,VEICULOS!$A:$A,0)),"Não cadastrado")))</f>
        <v/>
      </c>
      <c r="E363" s="7"/>
      <c r="F363" s="7"/>
      <c r="G363" s="7"/>
      <c r="H363" s="7"/>
      <c r="I363" s="12"/>
      <c r="J363" s="13"/>
      <c r="K363" s="7"/>
      <c r="L363" s="7"/>
      <c r="M363" s="7"/>
      <c r="N363" s="10"/>
      <c r="O363" s="7"/>
      <c r="P363" s="7" t="str">
        <f t="shared" si="25"/>
        <v/>
      </c>
      <c r="Q363" s="13" t="str">
        <f t="shared" si="26"/>
        <v/>
      </c>
      <c r="R363" s="7" t="str">
        <f t="shared" ca="1" si="27"/>
        <v/>
      </c>
      <c r="S363" s="7" t="str">
        <f t="shared" si="28"/>
        <v/>
      </c>
      <c r="T363" s="7" t="str">
        <f t="shared" si="29"/>
        <v/>
      </c>
      <c r="U363" s="7"/>
      <c r="V363" s="12"/>
      <c r="W363" s="7"/>
    </row>
    <row r="364" spans="1:23" x14ac:dyDescent="0.25">
      <c r="A364" s="7"/>
      <c r="B364" s="7"/>
      <c r="C364" s="7"/>
      <c r="D364" s="7" t="str">
        <f>IF(C364="","",IFERROR(INDEX(MOTORISTAS!$B:$B,MATCH(C364,MOTORISTAS!$A:$A,0)),IFERROR(INDEX(VEICULOS!$C:$C,MATCH(C364,VEICULOS!$A:$A,0)),"Não cadastrado")))</f>
        <v/>
      </c>
      <c r="E364" s="7"/>
      <c r="F364" s="7"/>
      <c r="G364" s="7"/>
      <c r="H364" s="7"/>
      <c r="I364" s="12"/>
      <c r="J364" s="13"/>
      <c r="K364" s="7"/>
      <c r="L364" s="7"/>
      <c r="M364" s="7"/>
      <c r="N364" s="10"/>
      <c r="O364" s="7"/>
      <c r="P364" s="7" t="str">
        <f t="shared" si="25"/>
        <v/>
      </c>
      <c r="Q364" s="13" t="str">
        <f t="shared" si="26"/>
        <v/>
      </c>
      <c r="R364" s="7" t="str">
        <f t="shared" ca="1" si="27"/>
        <v/>
      </c>
      <c r="S364" s="7" t="str">
        <f t="shared" si="28"/>
        <v/>
      </c>
      <c r="T364" s="7" t="str">
        <f t="shared" si="29"/>
        <v/>
      </c>
      <c r="U364" s="7"/>
      <c r="V364" s="12"/>
      <c r="W364" s="7"/>
    </row>
    <row r="365" spans="1:23" x14ac:dyDescent="0.25">
      <c r="A365" s="7"/>
      <c r="B365" s="7"/>
      <c r="C365" s="7"/>
      <c r="D365" s="7" t="str">
        <f>IF(C365="","",IFERROR(INDEX(MOTORISTAS!$B:$B,MATCH(C365,MOTORISTAS!$A:$A,0)),IFERROR(INDEX(VEICULOS!$C:$C,MATCH(C365,VEICULOS!$A:$A,0)),"Não cadastrado")))</f>
        <v/>
      </c>
      <c r="E365" s="7"/>
      <c r="F365" s="7"/>
      <c r="G365" s="7"/>
      <c r="H365" s="7"/>
      <c r="I365" s="12"/>
      <c r="J365" s="13"/>
      <c r="K365" s="7"/>
      <c r="L365" s="7"/>
      <c r="M365" s="7"/>
      <c r="N365" s="10"/>
      <c r="O365" s="7"/>
      <c r="P365" s="7" t="str">
        <f t="shared" si="25"/>
        <v/>
      </c>
      <c r="Q365" s="13" t="str">
        <f t="shared" si="26"/>
        <v/>
      </c>
      <c r="R365" s="7" t="str">
        <f t="shared" ca="1" si="27"/>
        <v/>
      </c>
      <c r="S365" s="7" t="str">
        <f t="shared" si="28"/>
        <v/>
      </c>
      <c r="T365" s="7" t="str">
        <f t="shared" si="29"/>
        <v/>
      </c>
      <c r="U365" s="7"/>
      <c r="V365" s="12"/>
      <c r="W365" s="7"/>
    </row>
    <row r="366" spans="1:23" x14ac:dyDescent="0.25">
      <c r="A366" s="7"/>
      <c r="B366" s="7"/>
      <c r="C366" s="7"/>
      <c r="D366" s="7" t="str">
        <f>IF(C366="","",IFERROR(INDEX(MOTORISTAS!$B:$B,MATCH(C366,MOTORISTAS!$A:$A,0)),IFERROR(INDEX(VEICULOS!$C:$C,MATCH(C366,VEICULOS!$A:$A,0)),"Não cadastrado")))</f>
        <v/>
      </c>
      <c r="E366" s="7"/>
      <c r="F366" s="7"/>
      <c r="G366" s="7"/>
      <c r="H366" s="7"/>
      <c r="I366" s="12"/>
      <c r="J366" s="13"/>
      <c r="K366" s="7"/>
      <c r="L366" s="7"/>
      <c r="M366" s="7"/>
      <c r="N366" s="10"/>
      <c r="O366" s="7"/>
      <c r="P366" s="7" t="str">
        <f t="shared" si="25"/>
        <v/>
      </c>
      <c r="Q366" s="13" t="str">
        <f t="shared" si="26"/>
        <v/>
      </c>
      <c r="R366" s="7" t="str">
        <f t="shared" ca="1" si="27"/>
        <v/>
      </c>
      <c r="S366" s="7" t="str">
        <f t="shared" si="28"/>
        <v/>
      </c>
      <c r="T366" s="7" t="str">
        <f t="shared" si="29"/>
        <v/>
      </c>
      <c r="U366" s="7"/>
      <c r="V366" s="12"/>
      <c r="W366" s="7"/>
    </row>
    <row r="367" spans="1:23" x14ac:dyDescent="0.25">
      <c r="A367" s="7"/>
      <c r="B367" s="7"/>
      <c r="C367" s="7"/>
      <c r="D367" s="7" t="str">
        <f>IF(C367="","",IFERROR(INDEX(MOTORISTAS!$B:$B,MATCH(C367,MOTORISTAS!$A:$A,0)),IFERROR(INDEX(VEICULOS!$C:$C,MATCH(C367,VEICULOS!$A:$A,0)),"Não cadastrado")))</f>
        <v/>
      </c>
      <c r="E367" s="7"/>
      <c r="F367" s="7"/>
      <c r="G367" s="7"/>
      <c r="H367" s="7"/>
      <c r="I367" s="12"/>
      <c r="J367" s="13"/>
      <c r="K367" s="7"/>
      <c r="L367" s="7"/>
      <c r="M367" s="7"/>
      <c r="N367" s="10"/>
      <c r="O367" s="7"/>
      <c r="P367" s="7" t="str">
        <f t="shared" si="25"/>
        <v/>
      </c>
      <c r="Q367" s="13" t="str">
        <f t="shared" si="26"/>
        <v/>
      </c>
      <c r="R367" s="7" t="str">
        <f t="shared" ca="1" si="27"/>
        <v/>
      </c>
      <c r="S367" s="7" t="str">
        <f t="shared" si="28"/>
        <v/>
      </c>
      <c r="T367" s="7" t="str">
        <f t="shared" si="29"/>
        <v/>
      </c>
      <c r="U367" s="7"/>
      <c r="V367" s="12"/>
      <c r="W367" s="7"/>
    </row>
    <row r="368" spans="1:23" x14ac:dyDescent="0.25">
      <c r="A368" s="7"/>
      <c r="B368" s="7"/>
      <c r="C368" s="7"/>
      <c r="D368" s="7" t="str">
        <f>IF(C368="","",IFERROR(INDEX(MOTORISTAS!$B:$B,MATCH(C368,MOTORISTAS!$A:$A,0)),IFERROR(INDEX(VEICULOS!$C:$C,MATCH(C368,VEICULOS!$A:$A,0)),"Não cadastrado")))</f>
        <v/>
      </c>
      <c r="E368" s="7"/>
      <c r="F368" s="7"/>
      <c r="G368" s="7"/>
      <c r="H368" s="7"/>
      <c r="I368" s="12"/>
      <c r="J368" s="13"/>
      <c r="K368" s="7"/>
      <c r="L368" s="7"/>
      <c r="M368" s="7"/>
      <c r="N368" s="10"/>
      <c r="O368" s="7"/>
      <c r="P368" s="7" t="str">
        <f t="shared" si="25"/>
        <v/>
      </c>
      <c r="Q368" s="13" t="str">
        <f t="shared" si="26"/>
        <v/>
      </c>
      <c r="R368" s="7" t="str">
        <f t="shared" ca="1" si="27"/>
        <v/>
      </c>
      <c r="S368" s="7" t="str">
        <f t="shared" si="28"/>
        <v/>
      </c>
      <c r="T368" s="7" t="str">
        <f t="shared" si="29"/>
        <v/>
      </c>
      <c r="U368" s="7"/>
      <c r="V368" s="12"/>
      <c r="W368" s="7"/>
    </row>
    <row r="369" spans="1:23" x14ac:dyDescent="0.25">
      <c r="A369" s="7"/>
      <c r="B369" s="7"/>
      <c r="C369" s="7"/>
      <c r="D369" s="7" t="str">
        <f>IF(C369="","",IFERROR(INDEX(MOTORISTAS!$B:$B,MATCH(C369,MOTORISTAS!$A:$A,0)),IFERROR(INDEX(VEICULOS!$C:$C,MATCH(C369,VEICULOS!$A:$A,0)),"Não cadastrado")))</f>
        <v/>
      </c>
      <c r="E369" s="7"/>
      <c r="F369" s="7"/>
      <c r="G369" s="7"/>
      <c r="H369" s="7"/>
      <c r="I369" s="12"/>
      <c r="J369" s="13"/>
      <c r="K369" s="7"/>
      <c r="L369" s="7"/>
      <c r="M369" s="7"/>
      <c r="N369" s="10"/>
      <c r="O369" s="7"/>
      <c r="P369" s="7" t="str">
        <f t="shared" si="25"/>
        <v/>
      </c>
      <c r="Q369" s="13" t="str">
        <f t="shared" si="26"/>
        <v/>
      </c>
      <c r="R369" s="7" t="str">
        <f t="shared" ca="1" si="27"/>
        <v/>
      </c>
      <c r="S369" s="7" t="str">
        <f t="shared" si="28"/>
        <v/>
      </c>
      <c r="T369" s="7" t="str">
        <f t="shared" si="29"/>
        <v/>
      </c>
      <c r="U369" s="7"/>
      <c r="V369" s="12"/>
      <c r="W369" s="7"/>
    </row>
    <row r="370" spans="1:23" x14ac:dyDescent="0.25">
      <c r="A370" s="7"/>
      <c r="B370" s="7"/>
      <c r="C370" s="7"/>
      <c r="D370" s="7" t="str">
        <f>IF(C370="","",IFERROR(INDEX(MOTORISTAS!$B:$B,MATCH(C370,MOTORISTAS!$A:$A,0)),IFERROR(INDEX(VEICULOS!$C:$C,MATCH(C370,VEICULOS!$A:$A,0)),"Não cadastrado")))</f>
        <v/>
      </c>
      <c r="E370" s="7"/>
      <c r="F370" s="7"/>
      <c r="G370" s="7"/>
      <c r="H370" s="7"/>
      <c r="I370" s="12"/>
      <c r="J370" s="13"/>
      <c r="K370" s="7"/>
      <c r="L370" s="7"/>
      <c r="M370" s="7"/>
      <c r="N370" s="10"/>
      <c r="O370" s="7"/>
      <c r="P370" s="7" t="str">
        <f t="shared" si="25"/>
        <v/>
      </c>
      <c r="Q370" s="13" t="str">
        <f t="shared" si="26"/>
        <v/>
      </c>
      <c r="R370" s="7" t="str">
        <f t="shared" ca="1" si="27"/>
        <v/>
      </c>
      <c r="S370" s="7" t="str">
        <f t="shared" si="28"/>
        <v/>
      </c>
      <c r="T370" s="7" t="str">
        <f t="shared" si="29"/>
        <v/>
      </c>
      <c r="U370" s="7"/>
      <c r="V370" s="12"/>
      <c r="W370" s="7"/>
    </row>
    <row r="371" spans="1:23" x14ac:dyDescent="0.25">
      <c r="A371" s="7"/>
      <c r="B371" s="7"/>
      <c r="C371" s="7"/>
      <c r="D371" s="7" t="str">
        <f>IF(C371="","",IFERROR(INDEX(MOTORISTAS!$B:$B,MATCH(C371,MOTORISTAS!$A:$A,0)),IFERROR(INDEX(VEICULOS!$C:$C,MATCH(C371,VEICULOS!$A:$A,0)),"Não cadastrado")))</f>
        <v/>
      </c>
      <c r="E371" s="7"/>
      <c r="F371" s="7"/>
      <c r="G371" s="7"/>
      <c r="H371" s="7"/>
      <c r="I371" s="12"/>
      <c r="J371" s="13"/>
      <c r="K371" s="7"/>
      <c r="L371" s="7"/>
      <c r="M371" s="7"/>
      <c r="N371" s="10"/>
      <c r="O371" s="7"/>
      <c r="P371" s="7" t="str">
        <f t="shared" si="25"/>
        <v/>
      </c>
      <c r="Q371" s="13" t="str">
        <f t="shared" si="26"/>
        <v/>
      </c>
      <c r="R371" s="7" t="str">
        <f t="shared" ca="1" si="27"/>
        <v/>
      </c>
      <c r="S371" s="7" t="str">
        <f t="shared" si="28"/>
        <v/>
      </c>
      <c r="T371" s="7" t="str">
        <f t="shared" si="29"/>
        <v/>
      </c>
      <c r="U371" s="7"/>
      <c r="V371" s="12"/>
      <c r="W371" s="7"/>
    </row>
    <row r="372" spans="1:23" x14ac:dyDescent="0.25">
      <c r="A372" s="7"/>
      <c r="B372" s="7"/>
      <c r="C372" s="7"/>
      <c r="D372" s="7" t="str">
        <f>IF(C372="","",IFERROR(INDEX(MOTORISTAS!$B:$B,MATCH(C372,MOTORISTAS!$A:$A,0)),IFERROR(INDEX(VEICULOS!$C:$C,MATCH(C372,VEICULOS!$A:$A,0)),"Não cadastrado")))</f>
        <v/>
      </c>
      <c r="E372" s="7"/>
      <c r="F372" s="7"/>
      <c r="G372" s="7"/>
      <c r="H372" s="7"/>
      <c r="I372" s="12"/>
      <c r="J372" s="13"/>
      <c r="K372" s="7"/>
      <c r="L372" s="7"/>
      <c r="M372" s="7"/>
      <c r="N372" s="10"/>
      <c r="O372" s="7"/>
      <c r="P372" s="7" t="str">
        <f t="shared" si="25"/>
        <v/>
      </c>
      <c r="Q372" s="13" t="str">
        <f t="shared" si="26"/>
        <v/>
      </c>
      <c r="R372" s="7" t="str">
        <f t="shared" ca="1" si="27"/>
        <v/>
      </c>
      <c r="S372" s="7" t="str">
        <f t="shared" si="28"/>
        <v/>
      </c>
      <c r="T372" s="7" t="str">
        <f t="shared" si="29"/>
        <v/>
      </c>
      <c r="U372" s="7"/>
      <c r="V372" s="12"/>
      <c r="W372" s="7"/>
    </row>
    <row r="373" spans="1:23" x14ac:dyDescent="0.25">
      <c r="A373" s="7"/>
      <c r="B373" s="7"/>
      <c r="C373" s="7"/>
      <c r="D373" s="7" t="str">
        <f>IF(C373="","",IFERROR(INDEX(MOTORISTAS!$B:$B,MATCH(C373,MOTORISTAS!$A:$A,0)),IFERROR(INDEX(VEICULOS!$C:$C,MATCH(C373,VEICULOS!$A:$A,0)),"Não cadastrado")))</f>
        <v/>
      </c>
      <c r="E373" s="7"/>
      <c r="F373" s="7"/>
      <c r="G373" s="7"/>
      <c r="H373" s="7"/>
      <c r="I373" s="12"/>
      <c r="J373" s="13"/>
      <c r="K373" s="7"/>
      <c r="L373" s="7"/>
      <c r="M373" s="7"/>
      <c r="N373" s="10"/>
      <c r="O373" s="7"/>
      <c r="P373" s="7" t="str">
        <f t="shared" si="25"/>
        <v/>
      </c>
      <c r="Q373" s="13" t="str">
        <f t="shared" si="26"/>
        <v/>
      </c>
      <c r="R373" s="7" t="str">
        <f t="shared" ca="1" si="27"/>
        <v/>
      </c>
      <c r="S373" s="7" t="str">
        <f t="shared" si="28"/>
        <v/>
      </c>
      <c r="T373" s="7" t="str">
        <f t="shared" si="29"/>
        <v/>
      </c>
      <c r="U373" s="7"/>
      <c r="V373" s="12"/>
      <c r="W373" s="7"/>
    </row>
    <row r="374" spans="1:23" x14ac:dyDescent="0.25">
      <c r="A374" s="7"/>
      <c r="B374" s="7"/>
      <c r="C374" s="7"/>
      <c r="D374" s="7" t="str">
        <f>IF(C374="","",IFERROR(INDEX(MOTORISTAS!$B:$B,MATCH(C374,MOTORISTAS!$A:$A,0)),IFERROR(INDEX(VEICULOS!$C:$C,MATCH(C374,VEICULOS!$A:$A,0)),"Não cadastrado")))</f>
        <v/>
      </c>
      <c r="E374" s="7"/>
      <c r="F374" s="7"/>
      <c r="G374" s="7"/>
      <c r="H374" s="7"/>
      <c r="I374" s="12"/>
      <c r="J374" s="13"/>
      <c r="K374" s="7"/>
      <c r="L374" s="7"/>
      <c r="M374" s="7"/>
      <c r="N374" s="10"/>
      <c r="O374" s="7"/>
      <c r="P374" s="7" t="str">
        <f t="shared" si="25"/>
        <v/>
      </c>
      <c r="Q374" s="13" t="str">
        <f t="shared" si="26"/>
        <v/>
      </c>
      <c r="R374" s="7" t="str">
        <f t="shared" ca="1" si="27"/>
        <v/>
      </c>
      <c r="S374" s="7" t="str">
        <f t="shared" si="28"/>
        <v/>
      </c>
      <c r="T374" s="7" t="str">
        <f t="shared" si="29"/>
        <v/>
      </c>
      <c r="U374" s="7"/>
      <c r="V374" s="12"/>
      <c r="W374" s="7"/>
    </row>
    <row r="375" spans="1:23" x14ac:dyDescent="0.25">
      <c r="A375" s="7"/>
      <c r="B375" s="7"/>
      <c r="C375" s="7"/>
      <c r="D375" s="7" t="str">
        <f>IF(C375="","",IFERROR(INDEX(MOTORISTAS!$B:$B,MATCH(C375,MOTORISTAS!$A:$A,0)),IFERROR(INDEX(VEICULOS!$C:$C,MATCH(C375,VEICULOS!$A:$A,0)),"Não cadastrado")))</f>
        <v/>
      </c>
      <c r="E375" s="7"/>
      <c r="F375" s="7"/>
      <c r="G375" s="7"/>
      <c r="H375" s="7"/>
      <c r="I375" s="12"/>
      <c r="J375" s="13"/>
      <c r="K375" s="7"/>
      <c r="L375" s="7"/>
      <c r="M375" s="7"/>
      <c r="N375" s="10"/>
      <c r="O375" s="7"/>
      <c r="P375" s="7" t="str">
        <f t="shared" si="25"/>
        <v/>
      </c>
      <c r="Q375" s="13" t="str">
        <f t="shared" si="26"/>
        <v/>
      </c>
      <c r="R375" s="7" t="str">
        <f t="shared" ca="1" si="27"/>
        <v/>
      </c>
      <c r="S375" s="7" t="str">
        <f t="shared" si="28"/>
        <v/>
      </c>
      <c r="T375" s="7" t="str">
        <f t="shared" si="29"/>
        <v/>
      </c>
      <c r="U375" s="7"/>
      <c r="V375" s="12"/>
      <c r="W375" s="7"/>
    </row>
    <row r="376" spans="1:23" x14ac:dyDescent="0.25">
      <c r="A376" s="7"/>
      <c r="B376" s="7"/>
      <c r="C376" s="7"/>
      <c r="D376" s="7" t="str">
        <f>IF(C376="","",IFERROR(INDEX(MOTORISTAS!$B:$B,MATCH(C376,MOTORISTAS!$A:$A,0)),IFERROR(INDEX(VEICULOS!$C:$C,MATCH(C376,VEICULOS!$A:$A,0)),"Não cadastrado")))</f>
        <v/>
      </c>
      <c r="E376" s="7"/>
      <c r="F376" s="7"/>
      <c r="G376" s="7"/>
      <c r="H376" s="7"/>
      <c r="I376" s="12"/>
      <c r="J376" s="13"/>
      <c r="K376" s="7"/>
      <c r="L376" s="7"/>
      <c r="M376" s="7"/>
      <c r="N376" s="10"/>
      <c r="O376" s="7"/>
      <c r="P376" s="7" t="str">
        <f t="shared" si="25"/>
        <v/>
      </c>
      <c r="Q376" s="13" t="str">
        <f t="shared" si="26"/>
        <v/>
      </c>
      <c r="R376" s="7" t="str">
        <f t="shared" ca="1" si="27"/>
        <v/>
      </c>
      <c r="S376" s="7" t="str">
        <f t="shared" si="28"/>
        <v/>
      </c>
      <c r="T376" s="7" t="str">
        <f t="shared" si="29"/>
        <v/>
      </c>
      <c r="U376" s="7"/>
      <c r="V376" s="12"/>
      <c r="W376" s="7"/>
    </row>
    <row r="377" spans="1:23" x14ac:dyDescent="0.25">
      <c r="A377" s="7"/>
      <c r="B377" s="7"/>
      <c r="C377" s="7"/>
      <c r="D377" s="7" t="str">
        <f>IF(C377="","",IFERROR(INDEX(MOTORISTAS!$B:$B,MATCH(C377,MOTORISTAS!$A:$A,0)),IFERROR(INDEX(VEICULOS!$C:$C,MATCH(C377,VEICULOS!$A:$A,0)),"Não cadastrado")))</f>
        <v/>
      </c>
      <c r="E377" s="7"/>
      <c r="F377" s="7"/>
      <c r="G377" s="7"/>
      <c r="H377" s="7"/>
      <c r="I377" s="12"/>
      <c r="J377" s="13"/>
      <c r="K377" s="7"/>
      <c r="L377" s="7"/>
      <c r="M377" s="7"/>
      <c r="N377" s="10"/>
      <c r="O377" s="7"/>
      <c r="P377" s="7" t="str">
        <f t="shared" si="25"/>
        <v/>
      </c>
      <c r="Q377" s="13" t="str">
        <f t="shared" si="26"/>
        <v/>
      </c>
      <c r="R377" s="7" t="str">
        <f t="shared" ca="1" si="27"/>
        <v/>
      </c>
      <c r="S377" s="7" t="str">
        <f t="shared" si="28"/>
        <v/>
      </c>
      <c r="T377" s="7" t="str">
        <f t="shared" si="29"/>
        <v/>
      </c>
      <c r="U377" s="7"/>
      <c r="V377" s="12"/>
      <c r="W377" s="7"/>
    </row>
    <row r="378" spans="1:23" x14ac:dyDescent="0.25">
      <c r="A378" s="7"/>
      <c r="B378" s="7"/>
      <c r="C378" s="7"/>
      <c r="D378" s="7" t="str">
        <f>IF(C378="","",IFERROR(INDEX(MOTORISTAS!$B:$B,MATCH(C378,MOTORISTAS!$A:$A,0)),IFERROR(INDEX(VEICULOS!$C:$C,MATCH(C378,VEICULOS!$A:$A,0)),"Não cadastrado")))</f>
        <v/>
      </c>
      <c r="E378" s="7"/>
      <c r="F378" s="7"/>
      <c r="G378" s="7"/>
      <c r="H378" s="7"/>
      <c r="I378" s="12"/>
      <c r="J378" s="13"/>
      <c r="K378" s="7"/>
      <c r="L378" s="7"/>
      <c r="M378" s="7"/>
      <c r="N378" s="10"/>
      <c r="O378" s="7"/>
      <c r="P378" s="7" t="str">
        <f t="shared" si="25"/>
        <v/>
      </c>
      <c r="Q378" s="13" t="str">
        <f t="shared" si="26"/>
        <v/>
      </c>
      <c r="R378" s="7" t="str">
        <f t="shared" ca="1" si="27"/>
        <v/>
      </c>
      <c r="S378" s="7" t="str">
        <f t="shared" si="28"/>
        <v/>
      </c>
      <c r="T378" s="7" t="str">
        <f t="shared" si="29"/>
        <v/>
      </c>
      <c r="U378" s="7"/>
      <c r="V378" s="12"/>
      <c r="W378" s="7"/>
    </row>
    <row r="379" spans="1:23" x14ac:dyDescent="0.25">
      <c r="A379" s="7"/>
      <c r="B379" s="7"/>
      <c r="C379" s="7"/>
      <c r="D379" s="7" t="str">
        <f>IF(C379="","",IFERROR(INDEX(MOTORISTAS!$B:$B,MATCH(C379,MOTORISTAS!$A:$A,0)),IFERROR(INDEX(VEICULOS!$C:$C,MATCH(C379,VEICULOS!$A:$A,0)),"Não cadastrado")))</f>
        <v/>
      </c>
      <c r="E379" s="7"/>
      <c r="F379" s="7"/>
      <c r="G379" s="7"/>
      <c r="H379" s="7"/>
      <c r="I379" s="12"/>
      <c r="J379" s="13"/>
      <c r="K379" s="7"/>
      <c r="L379" s="7"/>
      <c r="M379" s="7"/>
      <c r="N379" s="10"/>
      <c r="O379" s="7"/>
      <c r="P379" s="7" t="str">
        <f t="shared" si="25"/>
        <v/>
      </c>
      <c r="Q379" s="13" t="str">
        <f t="shared" si="26"/>
        <v/>
      </c>
      <c r="R379" s="7" t="str">
        <f t="shared" ca="1" si="27"/>
        <v/>
      </c>
      <c r="S379" s="7" t="str">
        <f t="shared" si="28"/>
        <v/>
      </c>
      <c r="T379" s="7" t="str">
        <f t="shared" si="29"/>
        <v/>
      </c>
      <c r="U379" s="7"/>
      <c r="V379" s="12"/>
      <c r="W379" s="7"/>
    </row>
    <row r="380" spans="1:23" x14ac:dyDescent="0.25">
      <c r="A380" s="7"/>
      <c r="B380" s="7"/>
      <c r="C380" s="7"/>
      <c r="D380" s="7" t="str">
        <f>IF(C380="","",IFERROR(INDEX(MOTORISTAS!$B:$B,MATCH(C380,MOTORISTAS!$A:$A,0)),IFERROR(INDEX(VEICULOS!$C:$C,MATCH(C380,VEICULOS!$A:$A,0)),"Não cadastrado")))</f>
        <v/>
      </c>
      <c r="E380" s="7"/>
      <c r="F380" s="7"/>
      <c r="G380" s="7"/>
      <c r="H380" s="7"/>
      <c r="I380" s="12"/>
      <c r="J380" s="13"/>
      <c r="K380" s="7"/>
      <c r="L380" s="7"/>
      <c r="M380" s="7"/>
      <c r="N380" s="10"/>
      <c r="O380" s="7"/>
      <c r="P380" s="7" t="str">
        <f t="shared" si="25"/>
        <v/>
      </c>
      <c r="Q380" s="13" t="str">
        <f t="shared" si="26"/>
        <v/>
      </c>
      <c r="R380" s="7" t="str">
        <f t="shared" ca="1" si="27"/>
        <v/>
      </c>
      <c r="S380" s="7" t="str">
        <f t="shared" si="28"/>
        <v/>
      </c>
      <c r="T380" s="7" t="str">
        <f t="shared" si="29"/>
        <v/>
      </c>
      <c r="U380" s="7"/>
      <c r="V380" s="12"/>
      <c r="W380" s="7"/>
    </row>
    <row r="381" spans="1:23" x14ac:dyDescent="0.25">
      <c r="A381" s="7"/>
      <c r="B381" s="7"/>
      <c r="C381" s="7"/>
      <c r="D381" s="7" t="str">
        <f>IF(C381="","",IFERROR(INDEX(MOTORISTAS!$B:$B,MATCH(C381,MOTORISTAS!$A:$A,0)),IFERROR(INDEX(VEICULOS!$C:$C,MATCH(C381,VEICULOS!$A:$A,0)),"Não cadastrado")))</f>
        <v/>
      </c>
      <c r="E381" s="7"/>
      <c r="F381" s="7"/>
      <c r="G381" s="7"/>
      <c r="H381" s="7"/>
      <c r="I381" s="12"/>
      <c r="J381" s="13"/>
      <c r="K381" s="7"/>
      <c r="L381" s="7"/>
      <c r="M381" s="7"/>
      <c r="N381" s="10"/>
      <c r="O381" s="7"/>
      <c r="P381" s="7" t="str">
        <f t="shared" si="25"/>
        <v/>
      </c>
      <c r="Q381" s="13" t="str">
        <f t="shared" si="26"/>
        <v/>
      </c>
      <c r="R381" s="7" t="str">
        <f t="shared" ca="1" si="27"/>
        <v/>
      </c>
      <c r="S381" s="7" t="str">
        <f t="shared" si="28"/>
        <v/>
      </c>
      <c r="T381" s="7" t="str">
        <f t="shared" si="29"/>
        <v/>
      </c>
      <c r="U381" s="7"/>
      <c r="V381" s="12"/>
      <c r="W381" s="7"/>
    </row>
    <row r="382" spans="1:23" x14ac:dyDescent="0.25">
      <c r="A382" s="7"/>
      <c r="B382" s="7"/>
      <c r="C382" s="7"/>
      <c r="D382" s="7" t="str">
        <f>IF(C382="","",IFERROR(INDEX(MOTORISTAS!$B:$B,MATCH(C382,MOTORISTAS!$A:$A,0)),IFERROR(INDEX(VEICULOS!$C:$C,MATCH(C382,VEICULOS!$A:$A,0)),"Não cadastrado")))</f>
        <v/>
      </c>
      <c r="E382" s="7"/>
      <c r="F382" s="7"/>
      <c r="G382" s="7"/>
      <c r="H382" s="7"/>
      <c r="I382" s="12"/>
      <c r="J382" s="13"/>
      <c r="K382" s="7"/>
      <c r="L382" s="7"/>
      <c r="M382" s="7"/>
      <c r="N382" s="10"/>
      <c r="O382" s="7"/>
      <c r="P382" s="7" t="str">
        <f t="shared" si="25"/>
        <v/>
      </c>
      <c r="Q382" s="13" t="str">
        <f t="shared" si="26"/>
        <v/>
      </c>
      <c r="R382" s="7" t="str">
        <f t="shared" ca="1" si="27"/>
        <v/>
      </c>
      <c r="S382" s="7" t="str">
        <f t="shared" si="28"/>
        <v/>
      </c>
      <c r="T382" s="7" t="str">
        <f t="shared" si="29"/>
        <v/>
      </c>
      <c r="U382" s="7"/>
      <c r="V382" s="12"/>
      <c r="W382" s="7"/>
    </row>
    <row r="383" spans="1:23" x14ac:dyDescent="0.25">
      <c r="A383" s="7"/>
      <c r="B383" s="7"/>
      <c r="C383" s="7"/>
      <c r="D383" s="7" t="str">
        <f>IF(C383="","",IFERROR(INDEX(MOTORISTAS!$B:$B,MATCH(C383,MOTORISTAS!$A:$A,0)),IFERROR(INDEX(VEICULOS!$C:$C,MATCH(C383,VEICULOS!$A:$A,0)),"Não cadastrado")))</f>
        <v/>
      </c>
      <c r="E383" s="7"/>
      <c r="F383" s="7"/>
      <c r="G383" s="7"/>
      <c r="H383" s="7"/>
      <c r="I383" s="12"/>
      <c r="J383" s="13"/>
      <c r="K383" s="7"/>
      <c r="L383" s="7"/>
      <c r="M383" s="7"/>
      <c r="N383" s="10"/>
      <c r="O383" s="7"/>
      <c r="P383" s="7" t="str">
        <f t="shared" si="25"/>
        <v/>
      </c>
      <c r="Q383" s="13" t="str">
        <f t="shared" si="26"/>
        <v/>
      </c>
      <c r="R383" s="7" t="str">
        <f t="shared" ca="1" si="27"/>
        <v/>
      </c>
      <c r="S383" s="7" t="str">
        <f t="shared" si="28"/>
        <v/>
      </c>
      <c r="T383" s="7" t="str">
        <f t="shared" si="29"/>
        <v/>
      </c>
      <c r="U383" s="7"/>
      <c r="V383" s="12"/>
      <c r="W383" s="7"/>
    </row>
    <row r="384" spans="1:23" x14ac:dyDescent="0.25">
      <c r="A384" s="7"/>
      <c r="B384" s="7"/>
      <c r="C384" s="7"/>
      <c r="D384" s="7" t="str">
        <f>IF(C384="","",IFERROR(INDEX(MOTORISTAS!$B:$B,MATCH(C384,MOTORISTAS!$A:$A,0)),IFERROR(INDEX(VEICULOS!$C:$C,MATCH(C384,VEICULOS!$A:$A,0)),"Não cadastrado")))</f>
        <v/>
      </c>
      <c r="E384" s="7"/>
      <c r="F384" s="7"/>
      <c r="G384" s="7"/>
      <c r="H384" s="7"/>
      <c r="I384" s="12"/>
      <c r="J384" s="13"/>
      <c r="K384" s="7"/>
      <c r="L384" s="7"/>
      <c r="M384" s="7"/>
      <c r="N384" s="10"/>
      <c r="O384" s="7"/>
      <c r="P384" s="7" t="str">
        <f t="shared" si="25"/>
        <v/>
      </c>
      <c r="Q384" s="13" t="str">
        <f t="shared" si="26"/>
        <v/>
      </c>
      <c r="R384" s="7" t="str">
        <f t="shared" ca="1" si="27"/>
        <v/>
      </c>
      <c r="S384" s="7" t="str">
        <f t="shared" si="28"/>
        <v/>
      </c>
      <c r="T384" s="7" t="str">
        <f t="shared" si="29"/>
        <v/>
      </c>
      <c r="U384" s="7"/>
      <c r="V384" s="12"/>
      <c r="W384" s="7"/>
    </row>
    <row r="385" spans="1:23" x14ac:dyDescent="0.25">
      <c r="A385" s="7"/>
      <c r="B385" s="7"/>
      <c r="C385" s="7"/>
      <c r="D385" s="7" t="str">
        <f>IF(C385="","",IFERROR(INDEX(MOTORISTAS!$B:$B,MATCH(C385,MOTORISTAS!$A:$A,0)),IFERROR(INDEX(VEICULOS!$C:$C,MATCH(C385,VEICULOS!$A:$A,0)),"Não cadastrado")))</f>
        <v/>
      </c>
      <c r="E385" s="7"/>
      <c r="F385" s="7"/>
      <c r="G385" s="7"/>
      <c r="H385" s="7"/>
      <c r="I385" s="12"/>
      <c r="J385" s="13"/>
      <c r="K385" s="7"/>
      <c r="L385" s="7"/>
      <c r="M385" s="7"/>
      <c r="N385" s="10"/>
      <c r="O385" s="7"/>
      <c r="P385" s="7" t="str">
        <f t="shared" si="25"/>
        <v/>
      </c>
      <c r="Q385" s="13" t="str">
        <f t="shared" si="26"/>
        <v/>
      </c>
      <c r="R385" s="7" t="str">
        <f t="shared" ca="1" si="27"/>
        <v/>
      </c>
      <c r="S385" s="7" t="str">
        <f t="shared" si="28"/>
        <v/>
      </c>
      <c r="T385" s="7" t="str">
        <f t="shared" si="29"/>
        <v/>
      </c>
      <c r="U385" s="7"/>
      <c r="V385" s="12"/>
      <c r="W385" s="7"/>
    </row>
    <row r="386" spans="1:23" x14ac:dyDescent="0.25">
      <c r="A386" s="7"/>
      <c r="B386" s="7"/>
      <c r="C386" s="7"/>
      <c r="D386" s="7" t="str">
        <f>IF(C386="","",IFERROR(INDEX(MOTORISTAS!$B:$B,MATCH(C386,MOTORISTAS!$A:$A,0)),IFERROR(INDEX(VEICULOS!$C:$C,MATCH(C386,VEICULOS!$A:$A,0)),"Não cadastrado")))</f>
        <v/>
      </c>
      <c r="E386" s="7"/>
      <c r="F386" s="7"/>
      <c r="G386" s="7"/>
      <c r="H386" s="7"/>
      <c r="I386" s="12"/>
      <c r="J386" s="13"/>
      <c r="K386" s="7"/>
      <c r="L386" s="7"/>
      <c r="M386" s="7"/>
      <c r="N386" s="10"/>
      <c r="O386" s="7"/>
      <c r="P386" s="7" t="str">
        <f t="shared" ref="P386:P401" si="30">IF(A386="","",IF(G386="Funcionário",P_VAL_FUNC,IF(G386="Agregado",P_VAL_AGREG,P_VAL_TERC)))</f>
        <v/>
      </c>
      <c r="Q386" s="13" t="str">
        <f t="shared" ref="Q386:Q449" si="31">IF(OR(J386="",M386&lt;&gt;"Adequado-Liberado"),"",J386+P386)</f>
        <v/>
      </c>
      <c r="R386" s="7" t="str">
        <f t="shared" ref="R386:R449" ca="1" si="32">IF(A386="","",IF(M386&lt;&gt;"Adequado-Liberado",M386,IF(Q386&lt;TODAY(),"Vencida",IF(Q386-TODAY()&lt;=P_AVISO_VENC,"A vencer","Válida"))))</f>
        <v/>
      </c>
      <c r="S386" s="7" t="str">
        <f t="shared" ref="S386:S449" si="33">IF(A386="","",IF(OR(R386="Válida",R386="A vencer"),"Sim","Não"))</f>
        <v/>
      </c>
      <c r="T386" s="7" t="str">
        <f t="shared" ref="T386:T449" si="34">IF(S386&lt;&gt;"Sim","",C386&amp;"#"&amp;E386)</f>
        <v/>
      </c>
      <c r="U386" s="7"/>
      <c r="V386" s="12"/>
      <c r="W386" s="7"/>
    </row>
    <row r="387" spans="1:23" x14ac:dyDescent="0.25">
      <c r="A387" s="7"/>
      <c r="B387" s="7"/>
      <c r="C387" s="7"/>
      <c r="D387" s="7" t="str">
        <f>IF(C387="","",IFERROR(INDEX(MOTORISTAS!$B:$B,MATCH(C387,MOTORISTAS!$A:$A,0)),IFERROR(INDEX(VEICULOS!$C:$C,MATCH(C387,VEICULOS!$A:$A,0)),"Não cadastrado")))</f>
        <v/>
      </c>
      <c r="E387" s="7"/>
      <c r="F387" s="7"/>
      <c r="G387" s="7"/>
      <c r="H387" s="7"/>
      <c r="I387" s="12"/>
      <c r="J387" s="13"/>
      <c r="K387" s="7"/>
      <c r="L387" s="7"/>
      <c r="M387" s="7"/>
      <c r="N387" s="10"/>
      <c r="O387" s="7"/>
      <c r="P387" s="7" t="str">
        <f t="shared" si="30"/>
        <v/>
      </c>
      <c r="Q387" s="13" t="str">
        <f t="shared" si="31"/>
        <v/>
      </c>
      <c r="R387" s="7" t="str">
        <f t="shared" ca="1" si="32"/>
        <v/>
      </c>
      <c r="S387" s="7" t="str">
        <f t="shared" si="33"/>
        <v/>
      </c>
      <c r="T387" s="7" t="str">
        <f t="shared" si="34"/>
        <v/>
      </c>
      <c r="U387" s="7"/>
      <c r="V387" s="12"/>
      <c r="W387" s="7"/>
    </row>
    <row r="388" spans="1:23" x14ac:dyDescent="0.25">
      <c r="A388" s="7"/>
      <c r="B388" s="7"/>
      <c r="C388" s="7"/>
      <c r="D388" s="7" t="str">
        <f>IF(C388="","",IFERROR(INDEX(MOTORISTAS!$B:$B,MATCH(C388,MOTORISTAS!$A:$A,0)),IFERROR(INDEX(VEICULOS!$C:$C,MATCH(C388,VEICULOS!$A:$A,0)),"Não cadastrado")))</f>
        <v/>
      </c>
      <c r="E388" s="7"/>
      <c r="F388" s="7"/>
      <c r="G388" s="7"/>
      <c r="H388" s="7"/>
      <c r="I388" s="12"/>
      <c r="J388" s="13"/>
      <c r="K388" s="7"/>
      <c r="L388" s="7"/>
      <c r="M388" s="7"/>
      <c r="N388" s="10"/>
      <c r="O388" s="7"/>
      <c r="P388" s="7" t="str">
        <f t="shared" si="30"/>
        <v/>
      </c>
      <c r="Q388" s="13" t="str">
        <f t="shared" si="31"/>
        <v/>
      </c>
      <c r="R388" s="7" t="str">
        <f t="shared" ca="1" si="32"/>
        <v/>
      </c>
      <c r="S388" s="7" t="str">
        <f t="shared" si="33"/>
        <v/>
      </c>
      <c r="T388" s="7" t="str">
        <f t="shared" si="34"/>
        <v/>
      </c>
      <c r="U388" s="7"/>
      <c r="V388" s="12"/>
      <c r="W388" s="7"/>
    </row>
    <row r="389" spans="1:23" x14ac:dyDescent="0.25">
      <c r="A389" s="7"/>
      <c r="B389" s="7"/>
      <c r="C389" s="7"/>
      <c r="D389" s="7" t="str">
        <f>IF(C389="","",IFERROR(INDEX(MOTORISTAS!$B:$B,MATCH(C389,MOTORISTAS!$A:$A,0)),IFERROR(INDEX(VEICULOS!$C:$C,MATCH(C389,VEICULOS!$A:$A,0)),"Não cadastrado")))</f>
        <v/>
      </c>
      <c r="E389" s="7"/>
      <c r="F389" s="7"/>
      <c r="G389" s="7"/>
      <c r="H389" s="7"/>
      <c r="I389" s="12"/>
      <c r="J389" s="13"/>
      <c r="K389" s="7"/>
      <c r="L389" s="7"/>
      <c r="M389" s="7"/>
      <c r="N389" s="10"/>
      <c r="O389" s="7"/>
      <c r="P389" s="7" t="str">
        <f t="shared" si="30"/>
        <v/>
      </c>
      <c r="Q389" s="13" t="str">
        <f t="shared" si="31"/>
        <v/>
      </c>
      <c r="R389" s="7" t="str">
        <f t="shared" ca="1" si="32"/>
        <v/>
      </c>
      <c r="S389" s="7" t="str">
        <f t="shared" si="33"/>
        <v/>
      </c>
      <c r="T389" s="7" t="str">
        <f t="shared" si="34"/>
        <v/>
      </c>
      <c r="U389" s="7"/>
      <c r="V389" s="12"/>
      <c r="W389" s="7"/>
    </row>
    <row r="390" spans="1:23" x14ac:dyDescent="0.25">
      <c r="A390" s="7"/>
      <c r="B390" s="7"/>
      <c r="C390" s="7"/>
      <c r="D390" s="7" t="str">
        <f>IF(C390="","",IFERROR(INDEX(MOTORISTAS!$B:$B,MATCH(C390,MOTORISTAS!$A:$A,0)),IFERROR(INDEX(VEICULOS!$C:$C,MATCH(C390,VEICULOS!$A:$A,0)),"Não cadastrado")))</f>
        <v/>
      </c>
      <c r="E390" s="7"/>
      <c r="F390" s="7"/>
      <c r="G390" s="7"/>
      <c r="H390" s="7"/>
      <c r="I390" s="12"/>
      <c r="J390" s="13"/>
      <c r="K390" s="7"/>
      <c r="L390" s="7"/>
      <c r="M390" s="7"/>
      <c r="N390" s="10"/>
      <c r="O390" s="7"/>
      <c r="P390" s="7" t="str">
        <f t="shared" si="30"/>
        <v/>
      </c>
      <c r="Q390" s="13" t="str">
        <f t="shared" si="31"/>
        <v/>
      </c>
      <c r="R390" s="7" t="str">
        <f t="shared" ca="1" si="32"/>
        <v/>
      </c>
      <c r="S390" s="7" t="str">
        <f t="shared" si="33"/>
        <v/>
      </c>
      <c r="T390" s="7" t="str">
        <f t="shared" si="34"/>
        <v/>
      </c>
      <c r="U390" s="7"/>
      <c r="V390" s="12"/>
      <c r="W390" s="7"/>
    </row>
    <row r="391" spans="1:23" x14ac:dyDescent="0.25">
      <c r="A391" s="7"/>
      <c r="B391" s="7"/>
      <c r="C391" s="7"/>
      <c r="D391" s="7" t="str">
        <f>IF(C391="","",IFERROR(INDEX(MOTORISTAS!$B:$B,MATCH(C391,MOTORISTAS!$A:$A,0)),IFERROR(INDEX(VEICULOS!$C:$C,MATCH(C391,VEICULOS!$A:$A,0)),"Não cadastrado")))</f>
        <v/>
      </c>
      <c r="E391" s="7"/>
      <c r="F391" s="7"/>
      <c r="G391" s="7"/>
      <c r="H391" s="7"/>
      <c r="I391" s="12"/>
      <c r="J391" s="13"/>
      <c r="K391" s="7"/>
      <c r="L391" s="7"/>
      <c r="M391" s="7"/>
      <c r="N391" s="10"/>
      <c r="O391" s="7"/>
      <c r="P391" s="7" t="str">
        <f t="shared" si="30"/>
        <v/>
      </c>
      <c r="Q391" s="13" t="str">
        <f t="shared" si="31"/>
        <v/>
      </c>
      <c r="R391" s="7" t="str">
        <f t="shared" ca="1" si="32"/>
        <v/>
      </c>
      <c r="S391" s="7" t="str">
        <f t="shared" si="33"/>
        <v/>
      </c>
      <c r="T391" s="7" t="str">
        <f t="shared" si="34"/>
        <v/>
      </c>
      <c r="U391" s="7"/>
      <c r="V391" s="12"/>
      <c r="W391" s="7"/>
    </row>
    <row r="392" spans="1:23" x14ac:dyDescent="0.25">
      <c r="A392" s="7"/>
      <c r="B392" s="7"/>
      <c r="C392" s="7"/>
      <c r="D392" s="7" t="str">
        <f>IF(C392="","",IFERROR(INDEX(MOTORISTAS!$B:$B,MATCH(C392,MOTORISTAS!$A:$A,0)),IFERROR(INDEX(VEICULOS!$C:$C,MATCH(C392,VEICULOS!$A:$A,0)),"Não cadastrado")))</f>
        <v/>
      </c>
      <c r="E392" s="7"/>
      <c r="F392" s="7"/>
      <c r="G392" s="7"/>
      <c r="H392" s="7"/>
      <c r="I392" s="12"/>
      <c r="J392" s="13"/>
      <c r="K392" s="7"/>
      <c r="L392" s="7"/>
      <c r="M392" s="7"/>
      <c r="N392" s="10"/>
      <c r="O392" s="7"/>
      <c r="P392" s="7" t="str">
        <f t="shared" si="30"/>
        <v/>
      </c>
      <c r="Q392" s="13" t="str">
        <f t="shared" si="31"/>
        <v/>
      </c>
      <c r="R392" s="7" t="str">
        <f t="shared" ca="1" si="32"/>
        <v/>
      </c>
      <c r="S392" s="7" t="str">
        <f t="shared" si="33"/>
        <v/>
      </c>
      <c r="T392" s="7" t="str">
        <f t="shared" si="34"/>
        <v/>
      </c>
      <c r="U392" s="7"/>
      <c r="V392" s="12"/>
      <c r="W392" s="7"/>
    </row>
    <row r="393" spans="1:23" x14ac:dyDescent="0.25">
      <c r="A393" s="7"/>
      <c r="B393" s="7"/>
      <c r="C393" s="7"/>
      <c r="D393" s="7" t="str">
        <f>IF(C393="","",IFERROR(INDEX(MOTORISTAS!$B:$B,MATCH(C393,MOTORISTAS!$A:$A,0)),IFERROR(INDEX(VEICULOS!$C:$C,MATCH(C393,VEICULOS!$A:$A,0)),"Não cadastrado")))</f>
        <v/>
      </c>
      <c r="E393" s="7"/>
      <c r="F393" s="7"/>
      <c r="G393" s="7"/>
      <c r="H393" s="7"/>
      <c r="I393" s="12"/>
      <c r="J393" s="13"/>
      <c r="K393" s="7"/>
      <c r="L393" s="7"/>
      <c r="M393" s="7"/>
      <c r="N393" s="10"/>
      <c r="O393" s="7"/>
      <c r="P393" s="7" t="str">
        <f t="shared" si="30"/>
        <v/>
      </c>
      <c r="Q393" s="13" t="str">
        <f t="shared" si="31"/>
        <v/>
      </c>
      <c r="R393" s="7" t="str">
        <f t="shared" ca="1" si="32"/>
        <v/>
      </c>
      <c r="S393" s="7" t="str">
        <f t="shared" si="33"/>
        <v/>
      </c>
      <c r="T393" s="7" t="str">
        <f t="shared" si="34"/>
        <v/>
      </c>
      <c r="U393" s="7"/>
      <c r="V393" s="12"/>
      <c r="W393" s="7"/>
    </row>
    <row r="394" spans="1:23" x14ac:dyDescent="0.25">
      <c r="A394" s="7"/>
      <c r="B394" s="7"/>
      <c r="C394" s="7"/>
      <c r="D394" s="7" t="str">
        <f>IF(C394="","",IFERROR(INDEX(MOTORISTAS!$B:$B,MATCH(C394,MOTORISTAS!$A:$A,0)),IFERROR(INDEX(VEICULOS!$C:$C,MATCH(C394,VEICULOS!$A:$A,0)),"Não cadastrado")))</f>
        <v/>
      </c>
      <c r="E394" s="7"/>
      <c r="F394" s="7"/>
      <c r="G394" s="7"/>
      <c r="H394" s="7"/>
      <c r="I394" s="12"/>
      <c r="J394" s="13"/>
      <c r="K394" s="7"/>
      <c r="L394" s="7"/>
      <c r="M394" s="7"/>
      <c r="N394" s="10"/>
      <c r="O394" s="7"/>
      <c r="P394" s="7" t="str">
        <f t="shared" si="30"/>
        <v/>
      </c>
      <c r="Q394" s="13" t="str">
        <f t="shared" si="31"/>
        <v/>
      </c>
      <c r="R394" s="7" t="str">
        <f t="shared" ca="1" si="32"/>
        <v/>
      </c>
      <c r="S394" s="7" t="str">
        <f t="shared" si="33"/>
        <v/>
      </c>
      <c r="T394" s="7" t="str">
        <f t="shared" si="34"/>
        <v/>
      </c>
      <c r="U394" s="7"/>
      <c r="V394" s="12"/>
      <c r="W394" s="7"/>
    </row>
    <row r="395" spans="1:23" x14ac:dyDescent="0.25">
      <c r="A395" s="7"/>
      <c r="B395" s="7"/>
      <c r="C395" s="7"/>
      <c r="D395" s="7" t="str">
        <f>IF(C395="","",IFERROR(INDEX(MOTORISTAS!$B:$B,MATCH(C395,MOTORISTAS!$A:$A,0)),IFERROR(INDEX(VEICULOS!$C:$C,MATCH(C395,VEICULOS!$A:$A,0)),"Não cadastrado")))</f>
        <v/>
      </c>
      <c r="E395" s="7"/>
      <c r="F395" s="7"/>
      <c r="G395" s="7"/>
      <c r="H395" s="7"/>
      <c r="I395" s="12"/>
      <c r="J395" s="13"/>
      <c r="K395" s="7"/>
      <c r="L395" s="7"/>
      <c r="M395" s="7"/>
      <c r="N395" s="10"/>
      <c r="O395" s="7"/>
      <c r="P395" s="7" t="str">
        <f t="shared" si="30"/>
        <v/>
      </c>
      <c r="Q395" s="13" t="str">
        <f t="shared" si="31"/>
        <v/>
      </c>
      <c r="R395" s="7" t="str">
        <f t="shared" ca="1" si="32"/>
        <v/>
      </c>
      <c r="S395" s="7" t="str">
        <f t="shared" si="33"/>
        <v/>
      </c>
      <c r="T395" s="7" t="str">
        <f t="shared" si="34"/>
        <v/>
      </c>
      <c r="U395" s="7"/>
      <c r="V395" s="12"/>
      <c r="W395" s="7"/>
    </row>
    <row r="396" spans="1:23" x14ac:dyDescent="0.25">
      <c r="A396" s="7"/>
      <c r="B396" s="7"/>
      <c r="C396" s="7"/>
      <c r="D396" s="7" t="str">
        <f>IF(C396="","",IFERROR(INDEX(MOTORISTAS!$B:$B,MATCH(C396,MOTORISTAS!$A:$A,0)),IFERROR(INDEX(VEICULOS!$C:$C,MATCH(C396,VEICULOS!$A:$A,0)),"Não cadastrado")))</f>
        <v/>
      </c>
      <c r="E396" s="7"/>
      <c r="F396" s="7"/>
      <c r="G396" s="7"/>
      <c r="H396" s="7"/>
      <c r="I396" s="12"/>
      <c r="J396" s="13"/>
      <c r="K396" s="7"/>
      <c r="L396" s="7"/>
      <c r="M396" s="7"/>
      <c r="N396" s="10"/>
      <c r="O396" s="7"/>
      <c r="P396" s="7" t="str">
        <f t="shared" si="30"/>
        <v/>
      </c>
      <c r="Q396" s="13" t="str">
        <f t="shared" si="31"/>
        <v/>
      </c>
      <c r="R396" s="7" t="str">
        <f t="shared" ca="1" si="32"/>
        <v/>
      </c>
      <c r="S396" s="7" t="str">
        <f t="shared" si="33"/>
        <v/>
      </c>
      <c r="T396" s="7" t="str">
        <f t="shared" si="34"/>
        <v/>
      </c>
      <c r="U396" s="7"/>
      <c r="V396" s="12"/>
      <c r="W396" s="7"/>
    </row>
    <row r="397" spans="1:23" x14ac:dyDescent="0.25">
      <c r="A397" s="7"/>
      <c r="B397" s="7"/>
      <c r="C397" s="7"/>
      <c r="D397" s="7" t="str">
        <f>IF(C397="","",IFERROR(INDEX(MOTORISTAS!$B:$B,MATCH(C397,MOTORISTAS!$A:$A,0)),IFERROR(INDEX(VEICULOS!$C:$C,MATCH(C397,VEICULOS!$A:$A,0)),"Não cadastrado")))</f>
        <v/>
      </c>
      <c r="E397" s="7"/>
      <c r="F397" s="7"/>
      <c r="G397" s="7"/>
      <c r="H397" s="7"/>
      <c r="I397" s="12"/>
      <c r="J397" s="13"/>
      <c r="K397" s="7"/>
      <c r="L397" s="7"/>
      <c r="M397" s="7"/>
      <c r="N397" s="10"/>
      <c r="O397" s="7"/>
      <c r="P397" s="7" t="str">
        <f t="shared" si="30"/>
        <v/>
      </c>
      <c r="Q397" s="13" t="str">
        <f t="shared" si="31"/>
        <v/>
      </c>
      <c r="R397" s="7" t="str">
        <f t="shared" ca="1" si="32"/>
        <v/>
      </c>
      <c r="S397" s="7" t="str">
        <f t="shared" si="33"/>
        <v/>
      </c>
      <c r="T397" s="7" t="str">
        <f t="shared" si="34"/>
        <v/>
      </c>
      <c r="U397" s="7"/>
      <c r="V397" s="12"/>
      <c r="W397" s="7"/>
    </row>
    <row r="398" spans="1:23" x14ac:dyDescent="0.25">
      <c r="A398" s="7"/>
      <c r="B398" s="7"/>
      <c r="C398" s="7"/>
      <c r="D398" s="7" t="str">
        <f>IF(C398="","",IFERROR(INDEX(MOTORISTAS!$B:$B,MATCH(C398,MOTORISTAS!$A:$A,0)),IFERROR(INDEX(VEICULOS!$C:$C,MATCH(C398,VEICULOS!$A:$A,0)),"Não cadastrado")))</f>
        <v/>
      </c>
      <c r="E398" s="7"/>
      <c r="F398" s="7"/>
      <c r="G398" s="7"/>
      <c r="H398" s="7"/>
      <c r="I398" s="12"/>
      <c r="J398" s="13"/>
      <c r="K398" s="7"/>
      <c r="L398" s="7"/>
      <c r="M398" s="7"/>
      <c r="N398" s="10"/>
      <c r="O398" s="7"/>
      <c r="P398" s="7" t="str">
        <f t="shared" si="30"/>
        <v/>
      </c>
      <c r="Q398" s="13" t="str">
        <f t="shared" si="31"/>
        <v/>
      </c>
      <c r="R398" s="7" t="str">
        <f t="shared" ca="1" si="32"/>
        <v/>
      </c>
      <c r="S398" s="7" t="str">
        <f t="shared" si="33"/>
        <v/>
      </c>
      <c r="T398" s="7" t="str">
        <f t="shared" si="34"/>
        <v/>
      </c>
      <c r="U398" s="7"/>
      <c r="V398" s="12"/>
      <c r="W398" s="7"/>
    </row>
    <row r="399" spans="1:23" x14ac:dyDescent="0.25">
      <c r="A399" s="7"/>
      <c r="B399" s="7"/>
      <c r="C399" s="7"/>
      <c r="D399" s="7" t="str">
        <f>IF(C399="","",IFERROR(INDEX(MOTORISTAS!$B:$B,MATCH(C399,MOTORISTAS!$A:$A,0)),IFERROR(INDEX(VEICULOS!$C:$C,MATCH(C399,VEICULOS!$A:$A,0)),"Não cadastrado")))</f>
        <v/>
      </c>
      <c r="E399" s="7"/>
      <c r="F399" s="7"/>
      <c r="G399" s="7"/>
      <c r="H399" s="7"/>
      <c r="I399" s="12"/>
      <c r="J399" s="13"/>
      <c r="K399" s="7"/>
      <c r="L399" s="7"/>
      <c r="M399" s="7"/>
      <c r="N399" s="10"/>
      <c r="O399" s="7"/>
      <c r="P399" s="7" t="str">
        <f t="shared" si="30"/>
        <v/>
      </c>
      <c r="Q399" s="13" t="str">
        <f t="shared" si="31"/>
        <v/>
      </c>
      <c r="R399" s="7" t="str">
        <f t="shared" ca="1" si="32"/>
        <v/>
      </c>
      <c r="S399" s="7" t="str">
        <f t="shared" si="33"/>
        <v/>
      </c>
      <c r="T399" s="7" t="str">
        <f t="shared" si="34"/>
        <v/>
      </c>
      <c r="U399" s="7"/>
      <c r="V399" s="12"/>
      <c r="W399" s="7"/>
    </row>
    <row r="400" spans="1:23" x14ac:dyDescent="0.25">
      <c r="A400" s="7"/>
      <c r="B400" s="7"/>
      <c r="C400" s="7"/>
      <c r="D400" s="7" t="str">
        <f>IF(C400="","",IFERROR(INDEX(MOTORISTAS!$B:$B,MATCH(C400,MOTORISTAS!$A:$A,0)),IFERROR(INDEX(VEICULOS!$C:$C,MATCH(C400,VEICULOS!$A:$A,0)),"Não cadastrado")))</f>
        <v/>
      </c>
      <c r="E400" s="7"/>
      <c r="F400" s="7"/>
      <c r="G400" s="7"/>
      <c r="H400" s="7"/>
      <c r="I400" s="12"/>
      <c r="J400" s="13"/>
      <c r="K400" s="7"/>
      <c r="L400" s="7"/>
      <c r="M400" s="7"/>
      <c r="N400" s="10"/>
      <c r="O400" s="7"/>
      <c r="P400" s="7" t="str">
        <f t="shared" si="30"/>
        <v/>
      </c>
      <c r="Q400" s="13" t="str">
        <f t="shared" si="31"/>
        <v/>
      </c>
      <c r="R400" s="7" t="str">
        <f t="shared" ca="1" si="32"/>
        <v/>
      </c>
      <c r="S400" s="7" t="str">
        <f t="shared" si="33"/>
        <v/>
      </c>
      <c r="T400" s="7" t="str">
        <f t="shared" si="34"/>
        <v/>
      </c>
      <c r="U400" s="7"/>
      <c r="V400" s="12"/>
      <c r="W400" s="7"/>
    </row>
    <row r="401" spans="1:23" x14ac:dyDescent="0.25">
      <c r="A401" s="7"/>
      <c r="B401" s="7"/>
      <c r="C401" s="7"/>
      <c r="D401" s="7" t="str">
        <f>IF(C401="","",IFERROR(INDEX(MOTORISTAS!$B:$B,MATCH(C401,MOTORISTAS!$A:$A,0)),IFERROR(INDEX(VEICULOS!$C:$C,MATCH(C401,VEICULOS!$A:$A,0)),"Não cadastrado")))</f>
        <v/>
      </c>
      <c r="E401" s="7"/>
      <c r="F401" s="7"/>
      <c r="G401" s="7"/>
      <c r="H401" s="7"/>
      <c r="I401" s="12"/>
      <c r="J401" s="13"/>
      <c r="K401" s="7"/>
      <c r="L401" s="7"/>
      <c r="M401" s="7"/>
      <c r="N401" s="10"/>
      <c r="O401" s="7"/>
      <c r="P401" s="7" t="str">
        <f t="shared" si="30"/>
        <v/>
      </c>
      <c r="Q401" s="13" t="str">
        <f t="shared" si="31"/>
        <v/>
      </c>
      <c r="R401" s="7" t="str">
        <f t="shared" ca="1" si="32"/>
        <v/>
      </c>
      <c r="S401" s="7" t="str">
        <f t="shared" si="33"/>
        <v/>
      </c>
      <c r="T401" s="7" t="str">
        <f t="shared" si="34"/>
        <v/>
      </c>
      <c r="U401" s="7"/>
      <c r="V401" s="12"/>
      <c r="W401" s="7"/>
    </row>
  </sheetData>
  <conditionalFormatting sqref="R2:R401">
    <cfRule type="expression" dxfId="33" priority="1">
      <formula>OR(R2="Vencida",AND(R2&lt;&gt;"",R2&lt;&gt;"Válida",R2&lt;&gt;"A vencer"))</formula>
    </cfRule>
    <cfRule type="expression" dxfId="32" priority="2">
      <formula>R2="A vencer"</formula>
    </cfRule>
    <cfRule type="expression" dxfId="31" priority="3">
      <formula>R2="Válida"</formula>
    </cfRule>
  </conditionalFormatting>
  <dataValidations count="8">
    <dataValidation type="list" allowBlank="1" showErrorMessage="1" sqref="B2:B401" xr:uid="{00000000-0002-0000-0400-000000000000}">
      <formula1>lst_TipoAlvo</formula1>
    </dataValidation>
    <dataValidation type="list" allowBlank="1" showErrorMessage="1" sqref="E2:E401" xr:uid="{00000000-0002-0000-0400-000001000000}">
      <formula1>lst_Entidade</formula1>
    </dataValidation>
    <dataValidation type="list" allowBlank="1" showErrorMessage="1" sqref="F2:F401" xr:uid="{00000000-0002-0000-0400-000002000000}">
      <formula1>lst_GR</formula1>
    </dataValidation>
    <dataValidation type="list" allowBlank="1" showErrorMessage="1" sqref="G2:G401" xr:uid="{00000000-0002-0000-0400-000003000000}">
      <formula1>lst_TipoProf</formula1>
    </dataValidation>
    <dataValidation type="list" allowBlank="1" showErrorMessage="1" sqref="H2:H401" xr:uid="{00000000-0002-0000-0400-000004000000}">
      <formula1>lst_Placas</formula1>
    </dataValidation>
    <dataValidation type="list" allowBlank="1" showErrorMessage="1" sqref="M2:M401" xr:uid="{00000000-0002-0000-0400-000005000000}">
      <formula1>lst_ResultConsulta</formula1>
    </dataValidation>
    <dataValidation type="list" allowBlank="1" showErrorMessage="1" sqref="O2:O401" xr:uid="{00000000-0002-0000-0400-000006000000}">
      <formula1>lst_Viagens</formula1>
    </dataValidation>
    <dataValidation type="list" allowBlank="1" showErrorMessage="1" sqref="W2:W401" xr:uid="{00000000-0002-0000-0400-000007000000}">
      <formula1>lst_Analistas</formula1>
    </dataValidation>
  </dataValidations>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401"/>
  <sheetViews>
    <sheetView workbookViewId="0">
      <pane ySplit="1" topLeftCell="A2" activePane="bottomLeft" state="frozen"/>
      <selection pane="bottomLeft"/>
    </sheetView>
  </sheetViews>
  <sheetFormatPr defaultRowHeight="15" x14ac:dyDescent="0.25"/>
  <cols>
    <col min="1" max="1" width="10" customWidth="1"/>
    <col min="2" max="2" width="11" customWidth="1"/>
    <col min="3" max="3" width="24" customWidth="1"/>
    <col min="4" max="4" width="10" customWidth="1"/>
    <col min="5" max="5" width="14" customWidth="1"/>
    <col min="6" max="6" width="7" customWidth="1"/>
    <col min="7" max="8" width="10" customWidth="1"/>
    <col min="9" max="9" width="18" customWidth="1"/>
    <col min="10" max="10" width="16" customWidth="1"/>
    <col min="11" max="11" width="12" customWidth="1"/>
    <col min="12" max="12" width="13" customWidth="1"/>
    <col min="13" max="13" width="12" customWidth="1"/>
    <col min="14" max="14" width="15" customWidth="1"/>
    <col min="15" max="20" width="11" customWidth="1"/>
    <col min="21" max="22" width="13" customWidth="1"/>
    <col min="23" max="23" width="24" customWidth="1"/>
    <col min="24" max="24" width="12" customWidth="1"/>
    <col min="25" max="25" width="14" customWidth="1"/>
    <col min="26" max="26" width="12" customWidth="1"/>
    <col min="27" max="27" width="24" customWidth="1"/>
    <col min="28" max="28" width="16" customWidth="1"/>
  </cols>
  <sheetData>
    <row r="1" spans="1:28" ht="32.1" customHeight="1" x14ac:dyDescent="0.25">
      <c r="A1" s="11" t="s">
        <v>341</v>
      </c>
      <c r="B1" s="11" t="s">
        <v>342</v>
      </c>
      <c r="C1" s="11" t="s">
        <v>343</v>
      </c>
      <c r="D1" s="11" t="s">
        <v>344</v>
      </c>
      <c r="E1" s="11" t="s">
        <v>345</v>
      </c>
      <c r="F1" s="11" t="s">
        <v>346</v>
      </c>
      <c r="G1" s="11" t="s">
        <v>347</v>
      </c>
      <c r="H1" s="11" t="s">
        <v>348</v>
      </c>
      <c r="I1" s="11" t="s">
        <v>231</v>
      </c>
      <c r="J1" s="11" t="s">
        <v>349</v>
      </c>
      <c r="K1" s="11" t="s">
        <v>350</v>
      </c>
      <c r="L1" s="11" t="s">
        <v>351</v>
      </c>
      <c r="M1" s="11" t="s">
        <v>352</v>
      </c>
      <c r="N1" s="11" t="s">
        <v>353</v>
      </c>
      <c r="O1" s="11" t="s">
        <v>354</v>
      </c>
      <c r="P1" s="11" t="s">
        <v>355</v>
      </c>
      <c r="Q1" s="11" t="s">
        <v>356</v>
      </c>
      <c r="R1" s="11" t="s">
        <v>357</v>
      </c>
      <c r="S1" s="11" t="s">
        <v>358</v>
      </c>
      <c r="T1" s="11" t="s">
        <v>359</v>
      </c>
      <c r="U1" s="11" t="s">
        <v>360</v>
      </c>
      <c r="V1" s="11" t="s">
        <v>361</v>
      </c>
      <c r="W1" s="11" t="s">
        <v>362</v>
      </c>
      <c r="X1" s="11" t="s">
        <v>363</v>
      </c>
      <c r="Y1" s="11" t="s">
        <v>364</v>
      </c>
      <c r="Z1" s="11" t="s">
        <v>365</v>
      </c>
      <c r="AA1" s="11" t="s">
        <v>256</v>
      </c>
      <c r="AB1" s="11" t="s">
        <v>163</v>
      </c>
    </row>
    <row r="2" spans="1:28" x14ac:dyDescent="0.25">
      <c r="A2" s="7" t="s">
        <v>185</v>
      </c>
      <c r="B2" s="7" t="s">
        <v>366</v>
      </c>
      <c r="C2" s="7" t="s">
        <v>367</v>
      </c>
      <c r="D2" s="7" t="s">
        <v>368</v>
      </c>
      <c r="E2" s="7" t="s">
        <v>369</v>
      </c>
      <c r="F2" s="7">
        <v>2022</v>
      </c>
      <c r="G2" s="7"/>
      <c r="H2" s="7"/>
      <c r="I2" s="7" t="s">
        <v>259</v>
      </c>
      <c r="J2" s="7" t="s">
        <v>370</v>
      </c>
      <c r="K2" s="7" t="s">
        <v>371</v>
      </c>
      <c r="L2" s="13">
        <v>46456</v>
      </c>
      <c r="M2" s="13">
        <v>46326</v>
      </c>
      <c r="N2" s="13">
        <v>46553</v>
      </c>
      <c r="O2" s="13">
        <v>46568</v>
      </c>
      <c r="P2" s="13">
        <v>46568</v>
      </c>
      <c r="Q2" s="13">
        <v>46568</v>
      </c>
      <c r="R2" s="13">
        <v>46568</v>
      </c>
      <c r="S2" s="13"/>
      <c r="T2" s="13"/>
      <c r="U2" s="13">
        <v>46522</v>
      </c>
      <c r="V2" s="7" t="s">
        <v>372</v>
      </c>
      <c r="W2" s="7" t="str">
        <f>IF(A2="","",IFERROR(INDEX(RASTREADORES!$F:$F,MATCH(A2&amp;"#Principal",RASTREADORES!$Y:$Y,0))&amp;" nº "&amp;INDEX(RASTREADORES!$H:$H,MATCH(A2&amp;"#Principal",RASTREADORES!$Y:$Y,0)),IF(B2="Carreta","N/A","Sem rastreador")))</f>
        <v>Autotrac PRIME nº 7712345</v>
      </c>
      <c r="X2" s="7" t="str">
        <f ca="1">IF(A2="","",IF(COUNTIFS(CONSULTAS!$C$2:$C$2000,A2,CONSULTAS!$E$2:$E$2000,"GR",CONSULTAS!$S$2:$S$2000,"Sim")&gt;0,"Sim","Não"))</f>
        <v>Sim</v>
      </c>
      <c r="Y2" s="13">
        <f t="shared" ref="Y2:Y65" si="0">IF(A2="","",IF(COUNT(L2:N2,O2:T2)=0,"",MIN(L2:N2,O2:T2)))</f>
        <v>46326</v>
      </c>
      <c r="Z2" s="7">
        <f t="shared" ref="Z2:Z65" ca="1" si="1">IF(Y2="","",Y2-TODAY())</f>
        <v>36</v>
      </c>
      <c r="AA2" s="7"/>
      <c r="AB2" s="12"/>
    </row>
    <row r="3" spans="1:28" x14ac:dyDescent="0.25">
      <c r="A3" s="7" t="s">
        <v>167</v>
      </c>
      <c r="B3" s="7" t="s">
        <v>366</v>
      </c>
      <c r="C3" s="7" t="s">
        <v>373</v>
      </c>
      <c r="D3" s="7" t="s">
        <v>368</v>
      </c>
      <c r="E3" s="7" t="s">
        <v>374</v>
      </c>
      <c r="F3" s="7">
        <v>2023</v>
      </c>
      <c r="G3" s="7"/>
      <c r="H3" s="7"/>
      <c r="I3" s="7" t="s">
        <v>259</v>
      </c>
      <c r="J3" s="7" t="s">
        <v>370</v>
      </c>
      <c r="K3" s="7" t="s">
        <v>375</v>
      </c>
      <c r="L3" s="13">
        <v>46456</v>
      </c>
      <c r="M3" s="13">
        <v>46326</v>
      </c>
      <c r="N3" s="13">
        <v>46553</v>
      </c>
      <c r="O3" s="13">
        <v>46568</v>
      </c>
      <c r="P3" s="13">
        <v>46568</v>
      </c>
      <c r="Q3" s="13">
        <v>46568</v>
      </c>
      <c r="R3" s="13">
        <v>46568</v>
      </c>
      <c r="S3" s="13"/>
      <c r="T3" s="13"/>
      <c r="U3" s="13">
        <v>46522</v>
      </c>
      <c r="V3" s="7" t="s">
        <v>372</v>
      </c>
      <c r="W3" s="7" t="str">
        <f>IF(A3="","",IFERROR(INDEX(RASTREADORES!$F:$F,MATCH(A3&amp;"#Principal",RASTREADORES!$Y:$Y,0))&amp;" nº "&amp;INDEX(RASTREADORES!$H:$H,MATCH(A3&amp;"#Principal",RASTREADORES!$Y:$Y,0)),IF(B3="Carreta","N/A","Sem rastreador")))</f>
        <v>Autotrac PRIME nº 7714410</v>
      </c>
      <c r="X3" s="7" t="str">
        <f ca="1">IF(A3="","",IF(COUNTIFS(CONSULTAS!$C$2:$C$2000,A3,CONSULTAS!$E$2:$E$2000,"GR",CONSULTAS!$S$2:$S$2000,"Sim")&gt;0,"Sim","Não"))</f>
        <v>Sim</v>
      </c>
      <c r="Y3" s="13">
        <f t="shared" si="0"/>
        <v>46326</v>
      </c>
      <c r="Z3" s="7">
        <f t="shared" ca="1" si="1"/>
        <v>36</v>
      </c>
      <c r="AA3" s="7"/>
      <c r="AB3" s="12"/>
    </row>
    <row r="4" spans="1:28" x14ac:dyDescent="0.25">
      <c r="A4" s="7" t="s">
        <v>197</v>
      </c>
      <c r="B4" s="7" t="s">
        <v>366</v>
      </c>
      <c r="C4" s="7" t="s">
        <v>367</v>
      </c>
      <c r="D4" s="7" t="s">
        <v>368</v>
      </c>
      <c r="E4" s="7" t="s">
        <v>369</v>
      </c>
      <c r="F4" s="7">
        <v>2021</v>
      </c>
      <c r="G4" s="7"/>
      <c r="H4" s="7"/>
      <c r="I4" s="7" t="s">
        <v>259</v>
      </c>
      <c r="J4" s="7" t="s">
        <v>370</v>
      </c>
      <c r="K4" s="7" t="s">
        <v>376</v>
      </c>
      <c r="L4" s="13">
        <v>46456</v>
      </c>
      <c r="M4" s="13">
        <v>46326</v>
      </c>
      <c r="N4" s="13">
        <v>46553</v>
      </c>
      <c r="O4" s="13">
        <v>46568</v>
      </c>
      <c r="P4" s="13">
        <v>46568</v>
      </c>
      <c r="Q4" s="13"/>
      <c r="R4" s="13"/>
      <c r="S4" s="13"/>
      <c r="T4" s="13"/>
      <c r="U4" s="13">
        <v>46522</v>
      </c>
      <c r="V4" s="7" t="s">
        <v>372</v>
      </c>
      <c r="W4" s="7" t="str">
        <f>IF(A4="","",IFERROR(INDEX(RASTREADORES!$F:$F,MATCH(A4&amp;"#Principal",RASTREADORES!$Y:$Y,0))&amp;" nº "&amp;INDEX(RASTREADORES!$H:$H,MATCH(A4&amp;"#Principal",RASTREADORES!$Y:$Y,0)),IF(B4="Carreta","N/A","Sem rastreador")))</f>
        <v>Autotrac PRIME nº 7715872</v>
      </c>
      <c r="X4" s="7" t="str">
        <f ca="1">IF(A4="","",IF(COUNTIFS(CONSULTAS!$C$2:$C$2000,A4,CONSULTAS!$E$2:$E$2000,"GR",CONSULTAS!$S$2:$S$2000,"Sim")&gt;0,"Sim","Não"))</f>
        <v>Sim</v>
      </c>
      <c r="Y4" s="13">
        <f t="shared" si="0"/>
        <v>46326</v>
      </c>
      <c r="Z4" s="7">
        <f t="shared" ca="1" si="1"/>
        <v>36</v>
      </c>
      <c r="AA4" s="7"/>
      <c r="AB4" s="12"/>
    </row>
    <row r="5" spans="1:28" x14ac:dyDescent="0.25">
      <c r="A5" s="7" t="s">
        <v>207</v>
      </c>
      <c r="B5" s="7" t="s">
        <v>366</v>
      </c>
      <c r="C5" s="7" t="s">
        <v>373</v>
      </c>
      <c r="D5" s="7" t="s">
        <v>368</v>
      </c>
      <c r="E5" s="7" t="s">
        <v>377</v>
      </c>
      <c r="F5" s="7">
        <v>2019</v>
      </c>
      <c r="G5" s="7"/>
      <c r="H5" s="7"/>
      <c r="I5" s="7" t="s">
        <v>267</v>
      </c>
      <c r="J5" s="7" t="s">
        <v>378</v>
      </c>
      <c r="K5" s="7" t="s">
        <v>379</v>
      </c>
      <c r="L5" s="13">
        <v>46300</v>
      </c>
      <c r="M5" s="13">
        <v>46356</v>
      </c>
      <c r="N5" s="13">
        <v>46366</v>
      </c>
      <c r="O5" s="13">
        <v>46310</v>
      </c>
      <c r="P5" s="13"/>
      <c r="Q5" s="13">
        <v>46461</v>
      </c>
      <c r="R5" s="13"/>
      <c r="S5" s="13"/>
      <c r="T5" s="13"/>
      <c r="U5" s="13">
        <v>46366</v>
      </c>
      <c r="V5" s="7" t="s">
        <v>380</v>
      </c>
      <c r="W5" s="7" t="str">
        <f>IF(A5="","",IFERROR(INDEX(RASTREADORES!$F:$F,MATCH(A5&amp;"#Principal",RASTREADORES!$Y:$Y,0))&amp;" nº "&amp;INDEX(RASTREADORES!$H:$H,MATCH(A5&amp;"#Principal",RASTREADORES!$Y:$Y,0)),IF(B5="Carreta","N/A","Sem rastreador")))</f>
        <v>Autotrac PRIME nº 7719876</v>
      </c>
      <c r="X5" s="7" t="str">
        <f ca="1">IF(A5="","",IF(COUNTIFS(CONSULTAS!$C$2:$C$2000,A5,CONSULTAS!$E$2:$E$2000,"GR",CONSULTAS!$S$2:$S$2000,"Sim")&gt;0,"Sim","Não"))</f>
        <v>Sim</v>
      </c>
      <c r="Y5" s="13">
        <f t="shared" si="0"/>
        <v>46300</v>
      </c>
      <c r="Z5" s="7">
        <f t="shared" ca="1" si="1"/>
        <v>10</v>
      </c>
      <c r="AA5" s="7"/>
      <c r="AB5" s="12"/>
    </row>
    <row r="6" spans="1:28" x14ac:dyDescent="0.25">
      <c r="A6" s="7" t="s">
        <v>381</v>
      </c>
      <c r="B6" s="7" t="s">
        <v>366</v>
      </c>
      <c r="C6" s="7" t="s">
        <v>367</v>
      </c>
      <c r="D6" s="7" t="s">
        <v>368</v>
      </c>
      <c r="E6" s="7" t="s">
        <v>369</v>
      </c>
      <c r="F6" s="7">
        <v>2020</v>
      </c>
      <c r="G6" s="7"/>
      <c r="H6" s="7"/>
      <c r="I6" s="7" t="s">
        <v>259</v>
      </c>
      <c r="J6" s="7" t="s">
        <v>370</v>
      </c>
      <c r="K6" s="7" t="s">
        <v>382</v>
      </c>
      <c r="L6" s="13">
        <v>46456</v>
      </c>
      <c r="M6" s="13">
        <v>46326</v>
      </c>
      <c r="N6" s="13">
        <v>46553</v>
      </c>
      <c r="O6" s="13">
        <v>46568</v>
      </c>
      <c r="P6" s="13"/>
      <c r="Q6" s="13"/>
      <c r="R6" s="13"/>
      <c r="S6" s="13"/>
      <c r="T6" s="13"/>
      <c r="U6" s="13">
        <v>46522</v>
      </c>
      <c r="V6" s="7" t="s">
        <v>383</v>
      </c>
      <c r="W6" s="7" t="str">
        <f>IF(A6="","",IFERROR(INDEX(RASTREADORES!$F:$F,MATCH(A6&amp;"#Principal",RASTREADORES!$Y:$Y,0))&amp;" nº "&amp;INDEX(RASTREADORES!$H:$H,MATCH(A6&amp;"#Principal",RASTREADORES!$Y:$Y,0)),IF(B6="Carreta","N/A","Sem rastreador")))</f>
        <v>Sem rastreador</v>
      </c>
      <c r="X6" s="7" t="str">
        <f>IF(A6="","",IF(COUNTIFS(CONSULTAS!$C$2:$C$2000,A6,CONSULTAS!$E$2:$E$2000,"GR",CONSULTAS!$S$2:$S$2000,"Sim")&gt;0,"Sim","Não"))</f>
        <v>Não</v>
      </c>
      <c r="Y6" s="13">
        <f t="shared" si="0"/>
        <v>46326</v>
      </c>
      <c r="Z6" s="7">
        <f t="shared" ca="1" si="1"/>
        <v>36</v>
      </c>
      <c r="AA6" s="7"/>
      <c r="AB6" s="12"/>
    </row>
    <row r="7" spans="1:28" x14ac:dyDescent="0.25">
      <c r="A7" s="7" t="s">
        <v>186</v>
      </c>
      <c r="B7" s="7" t="s">
        <v>384</v>
      </c>
      <c r="C7" s="7" t="s">
        <v>385</v>
      </c>
      <c r="D7" s="7" t="s">
        <v>386</v>
      </c>
      <c r="E7" s="7" t="s">
        <v>387</v>
      </c>
      <c r="F7" s="7">
        <v>2022</v>
      </c>
      <c r="G7" s="7">
        <v>28</v>
      </c>
      <c r="H7" s="7">
        <v>107</v>
      </c>
      <c r="I7" s="7" t="s">
        <v>259</v>
      </c>
      <c r="J7" s="7" t="s">
        <v>370</v>
      </c>
      <c r="K7" s="7" t="s">
        <v>388</v>
      </c>
      <c r="L7" s="13">
        <v>46456</v>
      </c>
      <c r="M7" s="13">
        <v>46326</v>
      </c>
      <c r="N7" s="13"/>
      <c r="O7" s="13">
        <v>46568</v>
      </c>
      <c r="P7" s="13">
        <v>46568</v>
      </c>
      <c r="Q7" s="13"/>
      <c r="R7" s="13"/>
      <c r="S7" s="13"/>
      <c r="T7" s="13"/>
      <c r="U7" s="13"/>
      <c r="V7" s="7" t="s">
        <v>372</v>
      </c>
      <c r="W7" s="7" t="str">
        <f>IF(A7="","",IFERROR(INDEX(RASTREADORES!$F:$F,MATCH(A7&amp;"#Principal",RASTREADORES!$Y:$Y,0))&amp;" nº "&amp;INDEX(RASTREADORES!$H:$H,MATCH(A7&amp;"#Principal",RASTREADORES!$Y:$Y,0)),IF(B7="Carreta","N/A","Sem rastreador")))</f>
        <v>N/A</v>
      </c>
      <c r="X7" s="7" t="str">
        <f>IF(A7="","",IF(COUNTIFS(CONSULTAS!$C$2:$C$2000,A7,CONSULTAS!$E$2:$E$2000,"GR",CONSULTAS!$S$2:$S$2000,"Sim")&gt;0,"Sim","Não"))</f>
        <v>Não</v>
      </c>
      <c r="Y7" s="13">
        <f t="shared" si="0"/>
        <v>46326</v>
      </c>
      <c r="Z7" s="7">
        <f t="shared" ca="1" si="1"/>
        <v>36</v>
      </c>
      <c r="AA7" s="7"/>
      <c r="AB7" s="12"/>
    </row>
    <row r="8" spans="1:28" x14ac:dyDescent="0.25">
      <c r="A8" s="7" t="s">
        <v>198</v>
      </c>
      <c r="B8" s="7" t="s">
        <v>384</v>
      </c>
      <c r="C8" s="7" t="s">
        <v>389</v>
      </c>
      <c r="D8" s="7" t="s">
        <v>386</v>
      </c>
      <c r="E8" s="7" t="s">
        <v>387</v>
      </c>
      <c r="F8" s="7">
        <v>2021</v>
      </c>
      <c r="G8" s="7">
        <v>28</v>
      </c>
      <c r="H8" s="7">
        <v>100</v>
      </c>
      <c r="I8" s="7" t="s">
        <v>259</v>
      </c>
      <c r="J8" s="7" t="s">
        <v>370</v>
      </c>
      <c r="K8" s="7" t="s">
        <v>390</v>
      </c>
      <c r="L8" s="13">
        <v>46456</v>
      </c>
      <c r="M8" s="13">
        <v>46326</v>
      </c>
      <c r="N8" s="13"/>
      <c r="O8" s="13">
        <v>46568</v>
      </c>
      <c r="P8" s="13">
        <v>46568</v>
      </c>
      <c r="Q8" s="13"/>
      <c r="R8" s="13"/>
      <c r="S8" s="13"/>
      <c r="T8" s="13"/>
      <c r="U8" s="13"/>
      <c r="V8" s="7" t="s">
        <v>372</v>
      </c>
      <c r="W8" s="7" t="str">
        <f>IF(A8="","",IFERROR(INDEX(RASTREADORES!$F:$F,MATCH(A8&amp;"#Principal",RASTREADORES!$Y:$Y,0))&amp;" nº "&amp;INDEX(RASTREADORES!$H:$H,MATCH(A8&amp;"#Principal",RASTREADORES!$Y:$Y,0)),IF(B8="Carreta","N/A","Sem rastreador")))</f>
        <v>N/A</v>
      </c>
      <c r="X8" s="7" t="str">
        <f>IF(A8="","",IF(COUNTIFS(CONSULTAS!$C$2:$C$2000,A8,CONSULTAS!$E$2:$E$2000,"GR",CONSULTAS!$S$2:$S$2000,"Sim")&gt;0,"Sim","Não"))</f>
        <v>Não</v>
      </c>
      <c r="Y8" s="13">
        <f t="shared" si="0"/>
        <v>46326</v>
      </c>
      <c r="Z8" s="7">
        <f t="shared" ca="1" si="1"/>
        <v>36</v>
      </c>
      <c r="AA8" s="7"/>
      <c r="AB8" s="12"/>
    </row>
    <row r="9" spans="1:28" x14ac:dyDescent="0.25">
      <c r="A9" s="7" t="s">
        <v>168</v>
      </c>
      <c r="B9" s="7" t="s">
        <v>384</v>
      </c>
      <c r="C9" s="7" t="s">
        <v>385</v>
      </c>
      <c r="D9" s="7" t="s">
        <v>386</v>
      </c>
      <c r="E9" s="7" t="s">
        <v>387</v>
      </c>
      <c r="F9" s="7">
        <v>2023</v>
      </c>
      <c r="G9" s="7">
        <v>28</v>
      </c>
      <c r="H9" s="7">
        <v>107</v>
      </c>
      <c r="I9" s="7" t="s">
        <v>259</v>
      </c>
      <c r="J9" s="7" t="s">
        <v>370</v>
      </c>
      <c r="K9" s="7" t="s">
        <v>391</v>
      </c>
      <c r="L9" s="13">
        <v>46456</v>
      </c>
      <c r="M9" s="13">
        <v>46326</v>
      </c>
      <c r="N9" s="13"/>
      <c r="O9" s="13">
        <v>46568</v>
      </c>
      <c r="P9" s="13">
        <v>46568</v>
      </c>
      <c r="Q9" s="13"/>
      <c r="R9" s="13"/>
      <c r="S9" s="13"/>
      <c r="T9" s="13"/>
      <c r="U9" s="13"/>
      <c r="V9" s="7" t="s">
        <v>372</v>
      </c>
      <c r="W9" s="7" t="str">
        <f>IF(A9="","",IFERROR(INDEX(RASTREADORES!$F:$F,MATCH(A9&amp;"#Principal",RASTREADORES!$Y:$Y,0))&amp;" nº "&amp;INDEX(RASTREADORES!$H:$H,MATCH(A9&amp;"#Principal",RASTREADORES!$Y:$Y,0)),IF(B9="Carreta","N/A","Sem rastreador")))</f>
        <v>N/A</v>
      </c>
      <c r="X9" s="7" t="str">
        <f>IF(A9="","",IF(COUNTIFS(CONSULTAS!$C$2:$C$2000,A9,CONSULTAS!$E$2:$E$2000,"GR",CONSULTAS!$S$2:$S$2000,"Sim")&gt;0,"Sim","Não"))</f>
        <v>Não</v>
      </c>
      <c r="Y9" s="13">
        <f t="shared" si="0"/>
        <v>46326</v>
      </c>
      <c r="Z9" s="7">
        <f t="shared" ca="1" si="1"/>
        <v>36</v>
      </c>
      <c r="AA9" s="7"/>
      <c r="AB9" s="12"/>
    </row>
    <row r="10" spans="1:28" x14ac:dyDescent="0.25">
      <c r="A10" s="7" t="s">
        <v>220</v>
      </c>
      <c r="B10" s="7" t="s">
        <v>384</v>
      </c>
      <c r="C10" s="7" t="s">
        <v>385</v>
      </c>
      <c r="D10" s="7" t="s">
        <v>386</v>
      </c>
      <c r="E10" s="7" t="s">
        <v>387</v>
      </c>
      <c r="F10" s="7">
        <v>2020</v>
      </c>
      <c r="G10" s="7">
        <v>28</v>
      </c>
      <c r="H10" s="7">
        <v>107</v>
      </c>
      <c r="I10" s="7" t="s">
        <v>259</v>
      </c>
      <c r="J10" s="7" t="s">
        <v>370</v>
      </c>
      <c r="K10" s="7" t="s">
        <v>392</v>
      </c>
      <c r="L10" s="13">
        <v>46456</v>
      </c>
      <c r="M10" s="13">
        <v>46326</v>
      </c>
      <c r="N10" s="13"/>
      <c r="O10" s="13">
        <v>46568</v>
      </c>
      <c r="P10" s="13"/>
      <c r="Q10" s="13">
        <v>46568</v>
      </c>
      <c r="R10" s="13"/>
      <c r="S10" s="13"/>
      <c r="T10" s="13"/>
      <c r="U10" s="13"/>
      <c r="V10" s="7" t="s">
        <v>380</v>
      </c>
      <c r="W10" s="7" t="str">
        <f>IF(A10="","",IFERROR(INDEX(RASTREADORES!$F:$F,MATCH(A10&amp;"#Principal",RASTREADORES!$Y:$Y,0))&amp;" nº "&amp;INDEX(RASTREADORES!$H:$H,MATCH(A10&amp;"#Principal",RASTREADORES!$Y:$Y,0)),IF(B10="Carreta","N/A","Sem rastreador")))</f>
        <v>N/A</v>
      </c>
      <c r="X10" s="7" t="str">
        <f>IF(A10="","",IF(COUNTIFS(CONSULTAS!$C$2:$C$2000,A10,CONSULTAS!$E$2:$E$2000,"GR",CONSULTAS!$S$2:$S$2000,"Sim")&gt;0,"Sim","Não"))</f>
        <v>Não</v>
      </c>
      <c r="Y10" s="13">
        <f t="shared" si="0"/>
        <v>46326</v>
      </c>
      <c r="Z10" s="7">
        <f t="shared" ca="1" si="1"/>
        <v>36</v>
      </c>
      <c r="AA10" s="7"/>
      <c r="AB10" s="12"/>
    </row>
    <row r="11" spans="1:28" x14ac:dyDescent="0.25">
      <c r="A11" s="7" t="s">
        <v>208</v>
      </c>
      <c r="B11" s="7" t="s">
        <v>384</v>
      </c>
      <c r="C11" s="7" t="s">
        <v>389</v>
      </c>
      <c r="D11" s="7" t="s">
        <v>386</v>
      </c>
      <c r="E11" s="7" t="s">
        <v>387</v>
      </c>
      <c r="F11" s="7">
        <v>2018</v>
      </c>
      <c r="G11" s="7">
        <v>28</v>
      </c>
      <c r="H11" s="7">
        <v>100</v>
      </c>
      <c r="I11" s="7" t="s">
        <v>267</v>
      </c>
      <c r="J11" s="7" t="s">
        <v>378</v>
      </c>
      <c r="K11" s="7" t="s">
        <v>393</v>
      </c>
      <c r="L11" s="13">
        <v>46300</v>
      </c>
      <c r="M11" s="13">
        <v>46356</v>
      </c>
      <c r="N11" s="13"/>
      <c r="O11" s="13">
        <v>46310</v>
      </c>
      <c r="P11" s="13"/>
      <c r="Q11" s="13">
        <v>46461</v>
      </c>
      <c r="R11" s="13"/>
      <c r="S11" s="13"/>
      <c r="T11" s="13"/>
      <c r="U11" s="13"/>
      <c r="V11" s="7" t="s">
        <v>380</v>
      </c>
      <c r="W11" s="7" t="str">
        <f>IF(A11="","",IFERROR(INDEX(RASTREADORES!$F:$F,MATCH(A11&amp;"#Principal",RASTREADORES!$Y:$Y,0))&amp;" nº "&amp;INDEX(RASTREADORES!$H:$H,MATCH(A11&amp;"#Principal",RASTREADORES!$Y:$Y,0)),IF(B11="Carreta","N/A","Sem rastreador")))</f>
        <v>N/A</v>
      </c>
      <c r="X11" s="7" t="str">
        <f>IF(A11="","",IF(COUNTIFS(CONSULTAS!$C$2:$C$2000,A11,CONSULTAS!$E$2:$E$2000,"GR",CONSULTAS!$S$2:$S$2000,"Sim")&gt;0,"Sim","Não"))</f>
        <v>Não</v>
      </c>
      <c r="Y11" s="13">
        <f t="shared" si="0"/>
        <v>46300</v>
      </c>
      <c r="Z11" s="7">
        <f t="shared" ca="1" si="1"/>
        <v>10</v>
      </c>
      <c r="AA11" s="7"/>
      <c r="AB11" s="12"/>
    </row>
    <row r="12" spans="1:28" x14ac:dyDescent="0.25">
      <c r="A12" s="7"/>
      <c r="B12" s="7"/>
      <c r="C12" s="7"/>
      <c r="D12" s="7"/>
      <c r="E12" s="7"/>
      <c r="F12" s="7"/>
      <c r="G12" s="7"/>
      <c r="H12" s="7"/>
      <c r="I12" s="7"/>
      <c r="J12" s="7"/>
      <c r="K12" s="7"/>
      <c r="L12" s="13"/>
      <c r="M12" s="13"/>
      <c r="N12" s="13"/>
      <c r="O12" s="13"/>
      <c r="P12" s="13"/>
      <c r="Q12" s="13"/>
      <c r="R12" s="13"/>
      <c r="S12" s="13"/>
      <c r="T12" s="13"/>
      <c r="U12" s="13"/>
      <c r="V12" s="7"/>
      <c r="W12" s="7" t="str">
        <f>IF(A12="","",IFERROR(INDEX(RASTREADORES!$F:$F,MATCH(A12&amp;"#Principal",RASTREADORES!$Y:$Y,0))&amp;" nº "&amp;INDEX(RASTREADORES!$H:$H,MATCH(A12&amp;"#Principal",RASTREADORES!$Y:$Y,0)),IF(B12="Carreta","N/A","Sem rastreador")))</f>
        <v/>
      </c>
      <c r="X12" s="7" t="str">
        <f>IF(A12="","",IF(COUNTIFS(CONSULTAS!$C$2:$C$2000,A12,CONSULTAS!$E$2:$E$2000,"GR",CONSULTAS!$S$2:$S$2000,"Sim")&gt;0,"Sim","Não"))</f>
        <v/>
      </c>
      <c r="Y12" s="13" t="str">
        <f t="shared" si="0"/>
        <v/>
      </c>
      <c r="Z12" s="7" t="str">
        <f t="shared" ca="1" si="1"/>
        <v/>
      </c>
      <c r="AA12" s="7"/>
      <c r="AB12" s="12"/>
    </row>
    <row r="13" spans="1:28" x14ac:dyDescent="0.25">
      <c r="A13" s="7"/>
      <c r="B13" s="7"/>
      <c r="C13" s="7"/>
      <c r="D13" s="7"/>
      <c r="E13" s="7"/>
      <c r="F13" s="7"/>
      <c r="G13" s="7"/>
      <c r="H13" s="7"/>
      <c r="I13" s="7"/>
      <c r="J13" s="7"/>
      <c r="K13" s="7"/>
      <c r="L13" s="13"/>
      <c r="M13" s="13"/>
      <c r="N13" s="13"/>
      <c r="O13" s="13"/>
      <c r="P13" s="13"/>
      <c r="Q13" s="13"/>
      <c r="R13" s="13"/>
      <c r="S13" s="13"/>
      <c r="T13" s="13"/>
      <c r="U13" s="13"/>
      <c r="V13" s="7"/>
      <c r="W13" s="7" t="str">
        <f>IF(A13="","",IFERROR(INDEX(RASTREADORES!$F:$F,MATCH(A13&amp;"#Principal",RASTREADORES!$Y:$Y,0))&amp;" nº "&amp;INDEX(RASTREADORES!$H:$H,MATCH(A13&amp;"#Principal",RASTREADORES!$Y:$Y,0)),IF(B13="Carreta","N/A","Sem rastreador")))</f>
        <v/>
      </c>
      <c r="X13" s="7" t="str">
        <f>IF(A13="","",IF(COUNTIFS(CONSULTAS!$C$2:$C$2000,A13,CONSULTAS!$E$2:$E$2000,"GR",CONSULTAS!$S$2:$S$2000,"Sim")&gt;0,"Sim","Não"))</f>
        <v/>
      </c>
      <c r="Y13" s="13" t="str">
        <f t="shared" si="0"/>
        <v/>
      </c>
      <c r="Z13" s="7" t="str">
        <f t="shared" ca="1" si="1"/>
        <v/>
      </c>
      <c r="AA13" s="7"/>
      <c r="AB13" s="12"/>
    </row>
    <row r="14" spans="1:28" x14ac:dyDescent="0.25">
      <c r="A14" s="7"/>
      <c r="B14" s="7"/>
      <c r="C14" s="7"/>
      <c r="D14" s="7"/>
      <c r="E14" s="7"/>
      <c r="F14" s="7"/>
      <c r="G14" s="7"/>
      <c r="H14" s="7"/>
      <c r="I14" s="7"/>
      <c r="J14" s="7"/>
      <c r="K14" s="7"/>
      <c r="L14" s="13"/>
      <c r="M14" s="13"/>
      <c r="N14" s="13"/>
      <c r="O14" s="13"/>
      <c r="P14" s="13"/>
      <c r="Q14" s="13"/>
      <c r="R14" s="13"/>
      <c r="S14" s="13"/>
      <c r="T14" s="13"/>
      <c r="U14" s="13"/>
      <c r="V14" s="7"/>
      <c r="W14" s="7" t="str">
        <f>IF(A14="","",IFERROR(INDEX(RASTREADORES!$F:$F,MATCH(A14&amp;"#Principal",RASTREADORES!$Y:$Y,0))&amp;" nº "&amp;INDEX(RASTREADORES!$H:$H,MATCH(A14&amp;"#Principal",RASTREADORES!$Y:$Y,0)),IF(B14="Carreta","N/A","Sem rastreador")))</f>
        <v/>
      </c>
      <c r="X14" s="7" t="str">
        <f>IF(A14="","",IF(COUNTIFS(CONSULTAS!$C$2:$C$2000,A14,CONSULTAS!$E$2:$E$2000,"GR",CONSULTAS!$S$2:$S$2000,"Sim")&gt;0,"Sim","Não"))</f>
        <v/>
      </c>
      <c r="Y14" s="13" t="str">
        <f t="shared" si="0"/>
        <v/>
      </c>
      <c r="Z14" s="7" t="str">
        <f t="shared" ca="1" si="1"/>
        <v/>
      </c>
      <c r="AA14" s="7"/>
      <c r="AB14" s="12"/>
    </row>
    <row r="15" spans="1:28" x14ac:dyDescent="0.25">
      <c r="A15" s="7"/>
      <c r="B15" s="7"/>
      <c r="C15" s="7"/>
      <c r="D15" s="7"/>
      <c r="E15" s="7"/>
      <c r="F15" s="7"/>
      <c r="G15" s="7"/>
      <c r="H15" s="7"/>
      <c r="I15" s="7"/>
      <c r="J15" s="7"/>
      <c r="K15" s="7"/>
      <c r="L15" s="13"/>
      <c r="M15" s="13"/>
      <c r="N15" s="13"/>
      <c r="O15" s="13"/>
      <c r="P15" s="13"/>
      <c r="Q15" s="13"/>
      <c r="R15" s="13"/>
      <c r="S15" s="13"/>
      <c r="T15" s="13"/>
      <c r="U15" s="13"/>
      <c r="V15" s="7"/>
      <c r="W15" s="7" t="str">
        <f>IF(A15="","",IFERROR(INDEX(RASTREADORES!$F:$F,MATCH(A15&amp;"#Principal",RASTREADORES!$Y:$Y,0))&amp;" nº "&amp;INDEX(RASTREADORES!$H:$H,MATCH(A15&amp;"#Principal",RASTREADORES!$Y:$Y,0)),IF(B15="Carreta","N/A","Sem rastreador")))</f>
        <v/>
      </c>
      <c r="X15" s="7" t="str">
        <f>IF(A15="","",IF(COUNTIFS(CONSULTAS!$C$2:$C$2000,A15,CONSULTAS!$E$2:$E$2000,"GR",CONSULTAS!$S$2:$S$2000,"Sim")&gt;0,"Sim","Não"))</f>
        <v/>
      </c>
      <c r="Y15" s="13" t="str">
        <f t="shared" si="0"/>
        <v/>
      </c>
      <c r="Z15" s="7" t="str">
        <f t="shared" ca="1" si="1"/>
        <v/>
      </c>
      <c r="AA15" s="7"/>
      <c r="AB15" s="12"/>
    </row>
    <row r="16" spans="1:28" x14ac:dyDescent="0.25">
      <c r="A16" s="7"/>
      <c r="B16" s="7"/>
      <c r="C16" s="7"/>
      <c r="D16" s="7"/>
      <c r="E16" s="7"/>
      <c r="F16" s="7"/>
      <c r="G16" s="7"/>
      <c r="H16" s="7"/>
      <c r="I16" s="7"/>
      <c r="J16" s="7"/>
      <c r="K16" s="7"/>
      <c r="L16" s="13"/>
      <c r="M16" s="13"/>
      <c r="N16" s="13"/>
      <c r="O16" s="13"/>
      <c r="P16" s="13"/>
      <c r="Q16" s="13"/>
      <c r="R16" s="13"/>
      <c r="S16" s="13"/>
      <c r="T16" s="13"/>
      <c r="U16" s="13"/>
      <c r="V16" s="7"/>
      <c r="W16" s="7" t="str">
        <f>IF(A16="","",IFERROR(INDEX(RASTREADORES!$F:$F,MATCH(A16&amp;"#Principal",RASTREADORES!$Y:$Y,0))&amp;" nº "&amp;INDEX(RASTREADORES!$H:$H,MATCH(A16&amp;"#Principal",RASTREADORES!$Y:$Y,0)),IF(B16="Carreta","N/A","Sem rastreador")))</f>
        <v/>
      </c>
      <c r="X16" s="7" t="str">
        <f>IF(A16="","",IF(COUNTIFS(CONSULTAS!$C$2:$C$2000,A16,CONSULTAS!$E$2:$E$2000,"GR",CONSULTAS!$S$2:$S$2000,"Sim")&gt;0,"Sim","Não"))</f>
        <v/>
      </c>
      <c r="Y16" s="13" t="str">
        <f t="shared" si="0"/>
        <v/>
      </c>
      <c r="Z16" s="7" t="str">
        <f t="shared" ca="1" si="1"/>
        <v/>
      </c>
      <c r="AA16" s="7"/>
      <c r="AB16" s="12"/>
    </row>
    <row r="17" spans="1:28" x14ac:dyDescent="0.25">
      <c r="A17" s="7"/>
      <c r="B17" s="7"/>
      <c r="C17" s="7"/>
      <c r="D17" s="7"/>
      <c r="E17" s="7"/>
      <c r="F17" s="7"/>
      <c r="G17" s="7"/>
      <c r="H17" s="7"/>
      <c r="I17" s="7"/>
      <c r="J17" s="7"/>
      <c r="K17" s="7"/>
      <c r="L17" s="13"/>
      <c r="M17" s="13"/>
      <c r="N17" s="13"/>
      <c r="O17" s="13"/>
      <c r="P17" s="13"/>
      <c r="Q17" s="13"/>
      <c r="R17" s="13"/>
      <c r="S17" s="13"/>
      <c r="T17" s="13"/>
      <c r="U17" s="13"/>
      <c r="V17" s="7"/>
      <c r="W17" s="7" t="str">
        <f>IF(A17="","",IFERROR(INDEX(RASTREADORES!$F:$F,MATCH(A17&amp;"#Principal",RASTREADORES!$Y:$Y,0))&amp;" nº "&amp;INDEX(RASTREADORES!$H:$H,MATCH(A17&amp;"#Principal",RASTREADORES!$Y:$Y,0)),IF(B17="Carreta","N/A","Sem rastreador")))</f>
        <v/>
      </c>
      <c r="X17" s="7" t="str">
        <f>IF(A17="","",IF(COUNTIFS(CONSULTAS!$C$2:$C$2000,A17,CONSULTAS!$E$2:$E$2000,"GR",CONSULTAS!$S$2:$S$2000,"Sim")&gt;0,"Sim","Não"))</f>
        <v/>
      </c>
      <c r="Y17" s="13" t="str">
        <f t="shared" si="0"/>
        <v/>
      </c>
      <c r="Z17" s="7" t="str">
        <f t="shared" ca="1" si="1"/>
        <v/>
      </c>
      <c r="AA17" s="7"/>
      <c r="AB17" s="12"/>
    </row>
    <row r="18" spans="1:28" x14ac:dyDescent="0.25">
      <c r="A18" s="7"/>
      <c r="B18" s="7"/>
      <c r="C18" s="7"/>
      <c r="D18" s="7"/>
      <c r="E18" s="7"/>
      <c r="F18" s="7"/>
      <c r="G18" s="7"/>
      <c r="H18" s="7"/>
      <c r="I18" s="7"/>
      <c r="J18" s="7"/>
      <c r="K18" s="7"/>
      <c r="L18" s="13"/>
      <c r="M18" s="13"/>
      <c r="N18" s="13"/>
      <c r="O18" s="13"/>
      <c r="P18" s="13"/>
      <c r="Q18" s="13"/>
      <c r="R18" s="13"/>
      <c r="S18" s="13"/>
      <c r="T18" s="13"/>
      <c r="U18" s="13"/>
      <c r="V18" s="7"/>
      <c r="W18" s="7" t="str">
        <f>IF(A18="","",IFERROR(INDEX(RASTREADORES!$F:$F,MATCH(A18&amp;"#Principal",RASTREADORES!$Y:$Y,0))&amp;" nº "&amp;INDEX(RASTREADORES!$H:$H,MATCH(A18&amp;"#Principal",RASTREADORES!$Y:$Y,0)),IF(B18="Carreta","N/A","Sem rastreador")))</f>
        <v/>
      </c>
      <c r="X18" s="7" t="str">
        <f>IF(A18="","",IF(COUNTIFS(CONSULTAS!$C$2:$C$2000,A18,CONSULTAS!$E$2:$E$2000,"GR",CONSULTAS!$S$2:$S$2000,"Sim")&gt;0,"Sim","Não"))</f>
        <v/>
      </c>
      <c r="Y18" s="13" t="str">
        <f t="shared" si="0"/>
        <v/>
      </c>
      <c r="Z18" s="7" t="str">
        <f t="shared" ca="1" si="1"/>
        <v/>
      </c>
      <c r="AA18" s="7"/>
      <c r="AB18" s="12"/>
    </row>
    <row r="19" spans="1:28" x14ac:dyDescent="0.25">
      <c r="A19" s="7"/>
      <c r="B19" s="7"/>
      <c r="C19" s="7"/>
      <c r="D19" s="7"/>
      <c r="E19" s="7"/>
      <c r="F19" s="7"/>
      <c r="G19" s="7"/>
      <c r="H19" s="7"/>
      <c r="I19" s="7"/>
      <c r="J19" s="7"/>
      <c r="K19" s="7"/>
      <c r="L19" s="13"/>
      <c r="M19" s="13"/>
      <c r="N19" s="13"/>
      <c r="O19" s="13"/>
      <c r="P19" s="13"/>
      <c r="Q19" s="13"/>
      <c r="R19" s="13"/>
      <c r="S19" s="13"/>
      <c r="T19" s="13"/>
      <c r="U19" s="13"/>
      <c r="V19" s="7"/>
      <c r="W19" s="7" t="str">
        <f>IF(A19="","",IFERROR(INDEX(RASTREADORES!$F:$F,MATCH(A19&amp;"#Principal",RASTREADORES!$Y:$Y,0))&amp;" nº "&amp;INDEX(RASTREADORES!$H:$H,MATCH(A19&amp;"#Principal",RASTREADORES!$Y:$Y,0)),IF(B19="Carreta","N/A","Sem rastreador")))</f>
        <v/>
      </c>
      <c r="X19" s="7" t="str">
        <f>IF(A19="","",IF(COUNTIFS(CONSULTAS!$C$2:$C$2000,A19,CONSULTAS!$E$2:$E$2000,"GR",CONSULTAS!$S$2:$S$2000,"Sim")&gt;0,"Sim","Não"))</f>
        <v/>
      </c>
      <c r="Y19" s="13" t="str">
        <f t="shared" si="0"/>
        <v/>
      </c>
      <c r="Z19" s="7" t="str">
        <f t="shared" ca="1" si="1"/>
        <v/>
      </c>
      <c r="AA19" s="7"/>
      <c r="AB19" s="12"/>
    </row>
    <row r="20" spans="1:28" x14ac:dyDescent="0.25">
      <c r="A20" s="7"/>
      <c r="B20" s="7"/>
      <c r="C20" s="7"/>
      <c r="D20" s="7"/>
      <c r="E20" s="7"/>
      <c r="F20" s="7"/>
      <c r="G20" s="7"/>
      <c r="H20" s="7"/>
      <c r="I20" s="7"/>
      <c r="J20" s="7"/>
      <c r="K20" s="7"/>
      <c r="L20" s="13"/>
      <c r="M20" s="13"/>
      <c r="N20" s="13"/>
      <c r="O20" s="13"/>
      <c r="P20" s="13"/>
      <c r="Q20" s="13"/>
      <c r="R20" s="13"/>
      <c r="S20" s="13"/>
      <c r="T20" s="13"/>
      <c r="U20" s="13"/>
      <c r="V20" s="7"/>
      <c r="W20" s="7" t="str">
        <f>IF(A20="","",IFERROR(INDEX(RASTREADORES!$F:$F,MATCH(A20&amp;"#Principal",RASTREADORES!$Y:$Y,0))&amp;" nº "&amp;INDEX(RASTREADORES!$H:$H,MATCH(A20&amp;"#Principal",RASTREADORES!$Y:$Y,0)),IF(B20="Carreta","N/A","Sem rastreador")))</f>
        <v/>
      </c>
      <c r="X20" s="7" t="str">
        <f>IF(A20="","",IF(COUNTIFS(CONSULTAS!$C$2:$C$2000,A20,CONSULTAS!$E$2:$E$2000,"GR",CONSULTAS!$S$2:$S$2000,"Sim")&gt;0,"Sim","Não"))</f>
        <v/>
      </c>
      <c r="Y20" s="13" t="str">
        <f t="shared" si="0"/>
        <v/>
      </c>
      <c r="Z20" s="7" t="str">
        <f t="shared" ca="1" si="1"/>
        <v/>
      </c>
      <c r="AA20" s="7"/>
      <c r="AB20" s="12"/>
    </row>
    <row r="21" spans="1:28" x14ac:dyDescent="0.25">
      <c r="A21" s="7"/>
      <c r="B21" s="7"/>
      <c r="C21" s="7"/>
      <c r="D21" s="7"/>
      <c r="E21" s="7"/>
      <c r="F21" s="7"/>
      <c r="G21" s="7"/>
      <c r="H21" s="7"/>
      <c r="I21" s="7"/>
      <c r="J21" s="7"/>
      <c r="K21" s="7"/>
      <c r="L21" s="13"/>
      <c r="M21" s="13"/>
      <c r="N21" s="13"/>
      <c r="O21" s="13"/>
      <c r="P21" s="13"/>
      <c r="Q21" s="13"/>
      <c r="R21" s="13"/>
      <c r="S21" s="13"/>
      <c r="T21" s="13"/>
      <c r="U21" s="13"/>
      <c r="V21" s="7"/>
      <c r="W21" s="7" t="str">
        <f>IF(A21="","",IFERROR(INDEX(RASTREADORES!$F:$F,MATCH(A21&amp;"#Principal",RASTREADORES!$Y:$Y,0))&amp;" nº "&amp;INDEX(RASTREADORES!$H:$H,MATCH(A21&amp;"#Principal",RASTREADORES!$Y:$Y,0)),IF(B21="Carreta","N/A","Sem rastreador")))</f>
        <v/>
      </c>
      <c r="X21" s="7" t="str">
        <f>IF(A21="","",IF(COUNTIFS(CONSULTAS!$C$2:$C$2000,A21,CONSULTAS!$E$2:$E$2000,"GR",CONSULTAS!$S$2:$S$2000,"Sim")&gt;0,"Sim","Não"))</f>
        <v/>
      </c>
      <c r="Y21" s="13" t="str">
        <f t="shared" si="0"/>
        <v/>
      </c>
      <c r="Z21" s="7" t="str">
        <f t="shared" ca="1" si="1"/>
        <v/>
      </c>
      <c r="AA21" s="7"/>
      <c r="AB21" s="12"/>
    </row>
    <row r="22" spans="1:28" x14ac:dyDescent="0.25">
      <c r="A22" s="7"/>
      <c r="B22" s="7"/>
      <c r="C22" s="7"/>
      <c r="D22" s="7"/>
      <c r="E22" s="7"/>
      <c r="F22" s="7"/>
      <c r="G22" s="7"/>
      <c r="H22" s="7"/>
      <c r="I22" s="7"/>
      <c r="J22" s="7"/>
      <c r="K22" s="7"/>
      <c r="L22" s="13"/>
      <c r="M22" s="13"/>
      <c r="N22" s="13"/>
      <c r="O22" s="13"/>
      <c r="P22" s="13"/>
      <c r="Q22" s="13"/>
      <c r="R22" s="13"/>
      <c r="S22" s="13"/>
      <c r="T22" s="13"/>
      <c r="U22" s="13"/>
      <c r="V22" s="7"/>
      <c r="W22" s="7" t="str">
        <f>IF(A22="","",IFERROR(INDEX(RASTREADORES!$F:$F,MATCH(A22&amp;"#Principal",RASTREADORES!$Y:$Y,0))&amp;" nº "&amp;INDEX(RASTREADORES!$H:$H,MATCH(A22&amp;"#Principal",RASTREADORES!$Y:$Y,0)),IF(B22="Carreta","N/A","Sem rastreador")))</f>
        <v/>
      </c>
      <c r="X22" s="7" t="str">
        <f>IF(A22="","",IF(COUNTIFS(CONSULTAS!$C$2:$C$2000,A22,CONSULTAS!$E$2:$E$2000,"GR",CONSULTAS!$S$2:$S$2000,"Sim")&gt;0,"Sim","Não"))</f>
        <v/>
      </c>
      <c r="Y22" s="13" t="str">
        <f t="shared" si="0"/>
        <v/>
      </c>
      <c r="Z22" s="7" t="str">
        <f t="shared" ca="1" si="1"/>
        <v/>
      </c>
      <c r="AA22" s="7"/>
      <c r="AB22" s="12"/>
    </row>
    <row r="23" spans="1:28" x14ac:dyDescent="0.25">
      <c r="A23" s="7"/>
      <c r="B23" s="7"/>
      <c r="C23" s="7"/>
      <c r="D23" s="7"/>
      <c r="E23" s="7"/>
      <c r="F23" s="7"/>
      <c r="G23" s="7"/>
      <c r="H23" s="7"/>
      <c r="I23" s="7"/>
      <c r="J23" s="7"/>
      <c r="K23" s="7"/>
      <c r="L23" s="13"/>
      <c r="M23" s="13"/>
      <c r="N23" s="13"/>
      <c r="O23" s="13"/>
      <c r="P23" s="13"/>
      <c r="Q23" s="13"/>
      <c r="R23" s="13"/>
      <c r="S23" s="13"/>
      <c r="T23" s="13"/>
      <c r="U23" s="13"/>
      <c r="V23" s="7"/>
      <c r="W23" s="7" t="str">
        <f>IF(A23="","",IFERROR(INDEX(RASTREADORES!$F:$F,MATCH(A23&amp;"#Principal",RASTREADORES!$Y:$Y,0))&amp;" nº "&amp;INDEX(RASTREADORES!$H:$H,MATCH(A23&amp;"#Principal",RASTREADORES!$Y:$Y,0)),IF(B23="Carreta","N/A","Sem rastreador")))</f>
        <v/>
      </c>
      <c r="X23" s="7" t="str">
        <f>IF(A23="","",IF(COUNTIFS(CONSULTAS!$C$2:$C$2000,A23,CONSULTAS!$E$2:$E$2000,"GR",CONSULTAS!$S$2:$S$2000,"Sim")&gt;0,"Sim","Não"))</f>
        <v/>
      </c>
      <c r="Y23" s="13" t="str">
        <f t="shared" si="0"/>
        <v/>
      </c>
      <c r="Z23" s="7" t="str">
        <f t="shared" ca="1" si="1"/>
        <v/>
      </c>
      <c r="AA23" s="7"/>
      <c r="AB23" s="12"/>
    </row>
    <row r="24" spans="1:28" x14ac:dyDescent="0.25">
      <c r="A24" s="7"/>
      <c r="B24" s="7"/>
      <c r="C24" s="7"/>
      <c r="D24" s="7"/>
      <c r="E24" s="7"/>
      <c r="F24" s="7"/>
      <c r="G24" s="7"/>
      <c r="H24" s="7"/>
      <c r="I24" s="7"/>
      <c r="J24" s="7"/>
      <c r="K24" s="7"/>
      <c r="L24" s="13"/>
      <c r="M24" s="13"/>
      <c r="N24" s="13"/>
      <c r="O24" s="13"/>
      <c r="P24" s="13"/>
      <c r="Q24" s="13"/>
      <c r="R24" s="13"/>
      <c r="S24" s="13"/>
      <c r="T24" s="13"/>
      <c r="U24" s="13"/>
      <c r="V24" s="7"/>
      <c r="W24" s="7" t="str">
        <f>IF(A24="","",IFERROR(INDEX(RASTREADORES!$F:$F,MATCH(A24&amp;"#Principal",RASTREADORES!$Y:$Y,0))&amp;" nº "&amp;INDEX(RASTREADORES!$H:$H,MATCH(A24&amp;"#Principal",RASTREADORES!$Y:$Y,0)),IF(B24="Carreta","N/A","Sem rastreador")))</f>
        <v/>
      </c>
      <c r="X24" s="7" t="str">
        <f>IF(A24="","",IF(COUNTIFS(CONSULTAS!$C$2:$C$2000,A24,CONSULTAS!$E$2:$E$2000,"GR",CONSULTAS!$S$2:$S$2000,"Sim")&gt;0,"Sim","Não"))</f>
        <v/>
      </c>
      <c r="Y24" s="13" t="str">
        <f t="shared" si="0"/>
        <v/>
      </c>
      <c r="Z24" s="7" t="str">
        <f t="shared" ca="1" si="1"/>
        <v/>
      </c>
      <c r="AA24" s="7"/>
      <c r="AB24" s="12"/>
    </row>
    <row r="25" spans="1:28" x14ac:dyDescent="0.25">
      <c r="A25" s="7"/>
      <c r="B25" s="7"/>
      <c r="C25" s="7"/>
      <c r="D25" s="7"/>
      <c r="E25" s="7"/>
      <c r="F25" s="7"/>
      <c r="G25" s="7"/>
      <c r="H25" s="7"/>
      <c r="I25" s="7"/>
      <c r="J25" s="7"/>
      <c r="K25" s="7"/>
      <c r="L25" s="13"/>
      <c r="M25" s="13"/>
      <c r="N25" s="13"/>
      <c r="O25" s="13"/>
      <c r="P25" s="13"/>
      <c r="Q25" s="13"/>
      <c r="R25" s="13"/>
      <c r="S25" s="13"/>
      <c r="T25" s="13"/>
      <c r="U25" s="13"/>
      <c r="V25" s="7"/>
      <c r="W25" s="7" t="str">
        <f>IF(A25="","",IFERROR(INDEX(RASTREADORES!$F:$F,MATCH(A25&amp;"#Principal",RASTREADORES!$Y:$Y,0))&amp;" nº "&amp;INDEX(RASTREADORES!$H:$H,MATCH(A25&amp;"#Principal",RASTREADORES!$Y:$Y,0)),IF(B25="Carreta","N/A","Sem rastreador")))</f>
        <v/>
      </c>
      <c r="X25" s="7" t="str">
        <f>IF(A25="","",IF(COUNTIFS(CONSULTAS!$C$2:$C$2000,A25,CONSULTAS!$E$2:$E$2000,"GR",CONSULTAS!$S$2:$S$2000,"Sim")&gt;0,"Sim","Não"))</f>
        <v/>
      </c>
      <c r="Y25" s="13" t="str">
        <f t="shared" si="0"/>
        <v/>
      </c>
      <c r="Z25" s="7" t="str">
        <f t="shared" ca="1" si="1"/>
        <v/>
      </c>
      <c r="AA25" s="7"/>
      <c r="AB25" s="12"/>
    </row>
    <row r="26" spans="1:28" x14ac:dyDescent="0.25">
      <c r="A26" s="7"/>
      <c r="B26" s="7"/>
      <c r="C26" s="7"/>
      <c r="D26" s="7"/>
      <c r="E26" s="7"/>
      <c r="F26" s="7"/>
      <c r="G26" s="7"/>
      <c r="H26" s="7"/>
      <c r="I26" s="7"/>
      <c r="J26" s="7"/>
      <c r="K26" s="7"/>
      <c r="L26" s="13"/>
      <c r="M26" s="13"/>
      <c r="N26" s="13"/>
      <c r="O26" s="13"/>
      <c r="P26" s="13"/>
      <c r="Q26" s="13"/>
      <c r="R26" s="13"/>
      <c r="S26" s="13"/>
      <c r="T26" s="13"/>
      <c r="U26" s="13"/>
      <c r="V26" s="7"/>
      <c r="W26" s="7" t="str">
        <f>IF(A26="","",IFERROR(INDEX(RASTREADORES!$F:$F,MATCH(A26&amp;"#Principal",RASTREADORES!$Y:$Y,0))&amp;" nº "&amp;INDEX(RASTREADORES!$H:$H,MATCH(A26&amp;"#Principal",RASTREADORES!$Y:$Y,0)),IF(B26="Carreta","N/A","Sem rastreador")))</f>
        <v/>
      </c>
      <c r="X26" s="7" t="str">
        <f>IF(A26="","",IF(COUNTIFS(CONSULTAS!$C$2:$C$2000,A26,CONSULTAS!$E$2:$E$2000,"GR",CONSULTAS!$S$2:$S$2000,"Sim")&gt;0,"Sim","Não"))</f>
        <v/>
      </c>
      <c r="Y26" s="13" t="str">
        <f t="shared" si="0"/>
        <v/>
      </c>
      <c r="Z26" s="7" t="str">
        <f t="shared" ca="1" si="1"/>
        <v/>
      </c>
      <c r="AA26" s="7"/>
      <c r="AB26" s="12"/>
    </row>
    <row r="27" spans="1:28" x14ac:dyDescent="0.25">
      <c r="A27" s="7"/>
      <c r="B27" s="7"/>
      <c r="C27" s="7"/>
      <c r="D27" s="7"/>
      <c r="E27" s="7"/>
      <c r="F27" s="7"/>
      <c r="G27" s="7"/>
      <c r="H27" s="7"/>
      <c r="I27" s="7"/>
      <c r="J27" s="7"/>
      <c r="K27" s="7"/>
      <c r="L27" s="13"/>
      <c r="M27" s="13"/>
      <c r="N27" s="13"/>
      <c r="O27" s="13"/>
      <c r="P27" s="13"/>
      <c r="Q27" s="13"/>
      <c r="R27" s="13"/>
      <c r="S27" s="13"/>
      <c r="T27" s="13"/>
      <c r="U27" s="13"/>
      <c r="V27" s="7"/>
      <c r="W27" s="7" t="str">
        <f>IF(A27="","",IFERROR(INDEX(RASTREADORES!$F:$F,MATCH(A27&amp;"#Principal",RASTREADORES!$Y:$Y,0))&amp;" nº "&amp;INDEX(RASTREADORES!$H:$H,MATCH(A27&amp;"#Principal",RASTREADORES!$Y:$Y,0)),IF(B27="Carreta","N/A","Sem rastreador")))</f>
        <v/>
      </c>
      <c r="X27" s="7" t="str">
        <f>IF(A27="","",IF(COUNTIFS(CONSULTAS!$C$2:$C$2000,A27,CONSULTAS!$E$2:$E$2000,"GR",CONSULTAS!$S$2:$S$2000,"Sim")&gt;0,"Sim","Não"))</f>
        <v/>
      </c>
      <c r="Y27" s="13" t="str">
        <f t="shared" si="0"/>
        <v/>
      </c>
      <c r="Z27" s="7" t="str">
        <f t="shared" ca="1" si="1"/>
        <v/>
      </c>
      <c r="AA27" s="7"/>
      <c r="AB27" s="12"/>
    </row>
    <row r="28" spans="1:28" x14ac:dyDescent="0.25">
      <c r="A28" s="7"/>
      <c r="B28" s="7"/>
      <c r="C28" s="7"/>
      <c r="D28" s="7"/>
      <c r="E28" s="7"/>
      <c r="F28" s="7"/>
      <c r="G28" s="7"/>
      <c r="H28" s="7"/>
      <c r="I28" s="7"/>
      <c r="J28" s="7"/>
      <c r="K28" s="7"/>
      <c r="L28" s="13"/>
      <c r="M28" s="13"/>
      <c r="N28" s="13"/>
      <c r="O28" s="13"/>
      <c r="P28" s="13"/>
      <c r="Q28" s="13"/>
      <c r="R28" s="13"/>
      <c r="S28" s="13"/>
      <c r="T28" s="13"/>
      <c r="U28" s="13"/>
      <c r="V28" s="7"/>
      <c r="W28" s="7" t="str">
        <f>IF(A28="","",IFERROR(INDEX(RASTREADORES!$F:$F,MATCH(A28&amp;"#Principal",RASTREADORES!$Y:$Y,0))&amp;" nº "&amp;INDEX(RASTREADORES!$H:$H,MATCH(A28&amp;"#Principal",RASTREADORES!$Y:$Y,0)),IF(B28="Carreta","N/A","Sem rastreador")))</f>
        <v/>
      </c>
      <c r="X28" s="7" t="str">
        <f>IF(A28="","",IF(COUNTIFS(CONSULTAS!$C$2:$C$2000,A28,CONSULTAS!$E$2:$E$2000,"GR",CONSULTAS!$S$2:$S$2000,"Sim")&gt;0,"Sim","Não"))</f>
        <v/>
      </c>
      <c r="Y28" s="13" t="str">
        <f t="shared" si="0"/>
        <v/>
      </c>
      <c r="Z28" s="7" t="str">
        <f t="shared" ca="1" si="1"/>
        <v/>
      </c>
      <c r="AA28" s="7"/>
      <c r="AB28" s="12"/>
    </row>
    <row r="29" spans="1:28" x14ac:dyDescent="0.25">
      <c r="A29" s="7"/>
      <c r="B29" s="7"/>
      <c r="C29" s="7"/>
      <c r="D29" s="7"/>
      <c r="E29" s="7"/>
      <c r="F29" s="7"/>
      <c r="G29" s="7"/>
      <c r="H29" s="7"/>
      <c r="I29" s="7"/>
      <c r="J29" s="7"/>
      <c r="K29" s="7"/>
      <c r="L29" s="13"/>
      <c r="M29" s="13"/>
      <c r="N29" s="13"/>
      <c r="O29" s="13"/>
      <c r="P29" s="13"/>
      <c r="Q29" s="13"/>
      <c r="R29" s="13"/>
      <c r="S29" s="13"/>
      <c r="T29" s="13"/>
      <c r="U29" s="13"/>
      <c r="V29" s="7"/>
      <c r="W29" s="7" t="str">
        <f>IF(A29="","",IFERROR(INDEX(RASTREADORES!$F:$F,MATCH(A29&amp;"#Principal",RASTREADORES!$Y:$Y,0))&amp;" nº "&amp;INDEX(RASTREADORES!$H:$H,MATCH(A29&amp;"#Principal",RASTREADORES!$Y:$Y,0)),IF(B29="Carreta","N/A","Sem rastreador")))</f>
        <v/>
      </c>
      <c r="X29" s="7" t="str">
        <f>IF(A29="","",IF(COUNTIFS(CONSULTAS!$C$2:$C$2000,A29,CONSULTAS!$E$2:$E$2000,"GR",CONSULTAS!$S$2:$S$2000,"Sim")&gt;0,"Sim","Não"))</f>
        <v/>
      </c>
      <c r="Y29" s="13" t="str">
        <f t="shared" si="0"/>
        <v/>
      </c>
      <c r="Z29" s="7" t="str">
        <f t="shared" ca="1" si="1"/>
        <v/>
      </c>
      <c r="AA29" s="7"/>
      <c r="AB29" s="12"/>
    </row>
    <row r="30" spans="1:28" x14ac:dyDescent="0.25">
      <c r="A30" s="7"/>
      <c r="B30" s="7"/>
      <c r="C30" s="7"/>
      <c r="D30" s="7"/>
      <c r="E30" s="7"/>
      <c r="F30" s="7"/>
      <c r="G30" s="7"/>
      <c r="H30" s="7"/>
      <c r="I30" s="7"/>
      <c r="J30" s="7"/>
      <c r="K30" s="7"/>
      <c r="L30" s="13"/>
      <c r="M30" s="13"/>
      <c r="N30" s="13"/>
      <c r="O30" s="13"/>
      <c r="P30" s="13"/>
      <c r="Q30" s="13"/>
      <c r="R30" s="13"/>
      <c r="S30" s="13"/>
      <c r="T30" s="13"/>
      <c r="U30" s="13"/>
      <c r="V30" s="7"/>
      <c r="W30" s="7" t="str">
        <f>IF(A30="","",IFERROR(INDEX(RASTREADORES!$F:$F,MATCH(A30&amp;"#Principal",RASTREADORES!$Y:$Y,0))&amp;" nº "&amp;INDEX(RASTREADORES!$H:$H,MATCH(A30&amp;"#Principal",RASTREADORES!$Y:$Y,0)),IF(B30="Carreta","N/A","Sem rastreador")))</f>
        <v/>
      </c>
      <c r="X30" s="7" t="str">
        <f>IF(A30="","",IF(COUNTIFS(CONSULTAS!$C$2:$C$2000,A30,CONSULTAS!$E$2:$E$2000,"GR",CONSULTAS!$S$2:$S$2000,"Sim")&gt;0,"Sim","Não"))</f>
        <v/>
      </c>
      <c r="Y30" s="13" t="str">
        <f t="shared" si="0"/>
        <v/>
      </c>
      <c r="Z30" s="7" t="str">
        <f t="shared" ca="1" si="1"/>
        <v/>
      </c>
      <c r="AA30" s="7"/>
      <c r="AB30" s="12"/>
    </row>
    <row r="31" spans="1:28" x14ac:dyDescent="0.25">
      <c r="A31" s="7"/>
      <c r="B31" s="7"/>
      <c r="C31" s="7"/>
      <c r="D31" s="7"/>
      <c r="E31" s="7"/>
      <c r="F31" s="7"/>
      <c r="G31" s="7"/>
      <c r="H31" s="7"/>
      <c r="I31" s="7"/>
      <c r="J31" s="7"/>
      <c r="K31" s="7"/>
      <c r="L31" s="13"/>
      <c r="M31" s="13"/>
      <c r="N31" s="13"/>
      <c r="O31" s="13"/>
      <c r="P31" s="13"/>
      <c r="Q31" s="13"/>
      <c r="R31" s="13"/>
      <c r="S31" s="13"/>
      <c r="T31" s="13"/>
      <c r="U31" s="13"/>
      <c r="V31" s="7"/>
      <c r="W31" s="7" t="str">
        <f>IF(A31="","",IFERROR(INDEX(RASTREADORES!$F:$F,MATCH(A31&amp;"#Principal",RASTREADORES!$Y:$Y,0))&amp;" nº "&amp;INDEX(RASTREADORES!$H:$H,MATCH(A31&amp;"#Principal",RASTREADORES!$Y:$Y,0)),IF(B31="Carreta","N/A","Sem rastreador")))</f>
        <v/>
      </c>
      <c r="X31" s="7" t="str">
        <f>IF(A31="","",IF(COUNTIFS(CONSULTAS!$C$2:$C$2000,A31,CONSULTAS!$E$2:$E$2000,"GR",CONSULTAS!$S$2:$S$2000,"Sim")&gt;0,"Sim","Não"))</f>
        <v/>
      </c>
      <c r="Y31" s="13" t="str">
        <f t="shared" si="0"/>
        <v/>
      </c>
      <c r="Z31" s="7" t="str">
        <f t="shared" ca="1" si="1"/>
        <v/>
      </c>
      <c r="AA31" s="7"/>
      <c r="AB31" s="12"/>
    </row>
    <row r="32" spans="1:28" x14ac:dyDescent="0.25">
      <c r="A32" s="7"/>
      <c r="B32" s="7"/>
      <c r="C32" s="7"/>
      <c r="D32" s="7"/>
      <c r="E32" s="7"/>
      <c r="F32" s="7"/>
      <c r="G32" s="7"/>
      <c r="H32" s="7"/>
      <c r="I32" s="7"/>
      <c r="J32" s="7"/>
      <c r="K32" s="7"/>
      <c r="L32" s="13"/>
      <c r="M32" s="13"/>
      <c r="N32" s="13"/>
      <c r="O32" s="13"/>
      <c r="P32" s="13"/>
      <c r="Q32" s="13"/>
      <c r="R32" s="13"/>
      <c r="S32" s="13"/>
      <c r="T32" s="13"/>
      <c r="U32" s="13"/>
      <c r="V32" s="7"/>
      <c r="W32" s="7" t="str">
        <f>IF(A32="","",IFERROR(INDEX(RASTREADORES!$F:$F,MATCH(A32&amp;"#Principal",RASTREADORES!$Y:$Y,0))&amp;" nº "&amp;INDEX(RASTREADORES!$H:$H,MATCH(A32&amp;"#Principal",RASTREADORES!$Y:$Y,0)),IF(B32="Carreta","N/A","Sem rastreador")))</f>
        <v/>
      </c>
      <c r="X32" s="7" t="str">
        <f>IF(A32="","",IF(COUNTIFS(CONSULTAS!$C$2:$C$2000,A32,CONSULTAS!$E$2:$E$2000,"GR",CONSULTAS!$S$2:$S$2000,"Sim")&gt;0,"Sim","Não"))</f>
        <v/>
      </c>
      <c r="Y32" s="13" t="str">
        <f t="shared" si="0"/>
        <v/>
      </c>
      <c r="Z32" s="7" t="str">
        <f t="shared" ca="1" si="1"/>
        <v/>
      </c>
      <c r="AA32" s="7"/>
      <c r="AB32" s="12"/>
    </row>
    <row r="33" spans="1:28" x14ac:dyDescent="0.25">
      <c r="A33" s="7"/>
      <c r="B33" s="7"/>
      <c r="C33" s="7"/>
      <c r="D33" s="7"/>
      <c r="E33" s="7"/>
      <c r="F33" s="7"/>
      <c r="G33" s="7"/>
      <c r="H33" s="7"/>
      <c r="I33" s="7"/>
      <c r="J33" s="7"/>
      <c r="K33" s="7"/>
      <c r="L33" s="13"/>
      <c r="M33" s="13"/>
      <c r="N33" s="13"/>
      <c r="O33" s="13"/>
      <c r="P33" s="13"/>
      <c r="Q33" s="13"/>
      <c r="R33" s="13"/>
      <c r="S33" s="13"/>
      <c r="T33" s="13"/>
      <c r="U33" s="13"/>
      <c r="V33" s="7"/>
      <c r="W33" s="7" t="str">
        <f>IF(A33="","",IFERROR(INDEX(RASTREADORES!$F:$F,MATCH(A33&amp;"#Principal",RASTREADORES!$Y:$Y,0))&amp;" nº "&amp;INDEX(RASTREADORES!$H:$H,MATCH(A33&amp;"#Principal",RASTREADORES!$Y:$Y,0)),IF(B33="Carreta","N/A","Sem rastreador")))</f>
        <v/>
      </c>
      <c r="X33" s="7" t="str">
        <f>IF(A33="","",IF(COUNTIFS(CONSULTAS!$C$2:$C$2000,A33,CONSULTAS!$E$2:$E$2000,"GR",CONSULTAS!$S$2:$S$2000,"Sim")&gt;0,"Sim","Não"))</f>
        <v/>
      </c>
      <c r="Y33" s="13" t="str">
        <f t="shared" si="0"/>
        <v/>
      </c>
      <c r="Z33" s="7" t="str">
        <f t="shared" ca="1" si="1"/>
        <v/>
      </c>
      <c r="AA33" s="7"/>
      <c r="AB33" s="12"/>
    </row>
    <row r="34" spans="1:28" x14ac:dyDescent="0.25">
      <c r="A34" s="7"/>
      <c r="B34" s="7"/>
      <c r="C34" s="7"/>
      <c r="D34" s="7"/>
      <c r="E34" s="7"/>
      <c r="F34" s="7"/>
      <c r="G34" s="7"/>
      <c r="H34" s="7"/>
      <c r="I34" s="7"/>
      <c r="J34" s="7"/>
      <c r="K34" s="7"/>
      <c r="L34" s="13"/>
      <c r="M34" s="13"/>
      <c r="N34" s="13"/>
      <c r="O34" s="13"/>
      <c r="P34" s="13"/>
      <c r="Q34" s="13"/>
      <c r="R34" s="13"/>
      <c r="S34" s="13"/>
      <c r="T34" s="13"/>
      <c r="U34" s="13"/>
      <c r="V34" s="7"/>
      <c r="W34" s="7" t="str">
        <f>IF(A34="","",IFERROR(INDEX(RASTREADORES!$F:$F,MATCH(A34&amp;"#Principal",RASTREADORES!$Y:$Y,0))&amp;" nº "&amp;INDEX(RASTREADORES!$H:$H,MATCH(A34&amp;"#Principal",RASTREADORES!$Y:$Y,0)),IF(B34="Carreta","N/A","Sem rastreador")))</f>
        <v/>
      </c>
      <c r="X34" s="7" t="str">
        <f>IF(A34="","",IF(COUNTIFS(CONSULTAS!$C$2:$C$2000,A34,CONSULTAS!$E$2:$E$2000,"GR",CONSULTAS!$S$2:$S$2000,"Sim")&gt;0,"Sim","Não"))</f>
        <v/>
      </c>
      <c r="Y34" s="13" t="str">
        <f t="shared" si="0"/>
        <v/>
      </c>
      <c r="Z34" s="7" t="str">
        <f t="shared" ca="1" si="1"/>
        <v/>
      </c>
      <c r="AA34" s="7"/>
      <c r="AB34" s="12"/>
    </row>
    <row r="35" spans="1:28" x14ac:dyDescent="0.25">
      <c r="A35" s="7"/>
      <c r="B35" s="7"/>
      <c r="C35" s="7"/>
      <c r="D35" s="7"/>
      <c r="E35" s="7"/>
      <c r="F35" s="7"/>
      <c r="G35" s="7"/>
      <c r="H35" s="7"/>
      <c r="I35" s="7"/>
      <c r="J35" s="7"/>
      <c r="K35" s="7"/>
      <c r="L35" s="13"/>
      <c r="M35" s="13"/>
      <c r="N35" s="13"/>
      <c r="O35" s="13"/>
      <c r="P35" s="13"/>
      <c r="Q35" s="13"/>
      <c r="R35" s="13"/>
      <c r="S35" s="13"/>
      <c r="T35" s="13"/>
      <c r="U35" s="13"/>
      <c r="V35" s="7"/>
      <c r="W35" s="7" t="str">
        <f>IF(A35="","",IFERROR(INDEX(RASTREADORES!$F:$F,MATCH(A35&amp;"#Principal",RASTREADORES!$Y:$Y,0))&amp;" nº "&amp;INDEX(RASTREADORES!$H:$H,MATCH(A35&amp;"#Principal",RASTREADORES!$Y:$Y,0)),IF(B35="Carreta","N/A","Sem rastreador")))</f>
        <v/>
      </c>
      <c r="X35" s="7" t="str">
        <f>IF(A35="","",IF(COUNTIFS(CONSULTAS!$C$2:$C$2000,A35,CONSULTAS!$E$2:$E$2000,"GR",CONSULTAS!$S$2:$S$2000,"Sim")&gt;0,"Sim","Não"))</f>
        <v/>
      </c>
      <c r="Y35" s="13" t="str">
        <f t="shared" si="0"/>
        <v/>
      </c>
      <c r="Z35" s="7" t="str">
        <f t="shared" ca="1" si="1"/>
        <v/>
      </c>
      <c r="AA35" s="7"/>
      <c r="AB35" s="12"/>
    </row>
    <row r="36" spans="1:28" x14ac:dyDescent="0.25">
      <c r="A36" s="7"/>
      <c r="B36" s="7"/>
      <c r="C36" s="7"/>
      <c r="D36" s="7"/>
      <c r="E36" s="7"/>
      <c r="F36" s="7"/>
      <c r="G36" s="7"/>
      <c r="H36" s="7"/>
      <c r="I36" s="7"/>
      <c r="J36" s="7"/>
      <c r="K36" s="7"/>
      <c r="L36" s="13"/>
      <c r="M36" s="13"/>
      <c r="N36" s="13"/>
      <c r="O36" s="13"/>
      <c r="P36" s="13"/>
      <c r="Q36" s="13"/>
      <c r="R36" s="13"/>
      <c r="S36" s="13"/>
      <c r="T36" s="13"/>
      <c r="U36" s="13"/>
      <c r="V36" s="7"/>
      <c r="W36" s="7" t="str">
        <f>IF(A36="","",IFERROR(INDEX(RASTREADORES!$F:$F,MATCH(A36&amp;"#Principal",RASTREADORES!$Y:$Y,0))&amp;" nº "&amp;INDEX(RASTREADORES!$H:$H,MATCH(A36&amp;"#Principal",RASTREADORES!$Y:$Y,0)),IF(B36="Carreta","N/A","Sem rastreador")))</f>
        <v/>
      </c>
      <c r="X36" s="7" t="str">
        <f>IF(A36="","",IF(COUNTIFS(CONSULTAS!$C$2:$C$2000,A36,CONSULTAS!$E$2:$E$2000,"GR",CONSULTAS!$S$2:$S$2000,"Sim")&gt;0,"Sim","Não"))</f>
        <v/>
      </c>
      <c r="Y36" s="13" t="str">
        <f t="shared" si="0"/>
        <v/>
      </c>
      <c r="Z36" s="7" t="str">
        <f t="shared" ca="1" si="1"/>
        <v/>
      </c>
      <c r="AA36" s="7"/>
      <c r="AB36" s="12"/>
    </row>
    <row r="37" spans="1:28" x14ac:dyDescent="0.25">
      <c r="A37" s="7"/>
      <c r="B37" s="7"/>
      <c r="C37" s="7"/>
      <c r="D37" s="7"/>
      <c r="E37" s="7"/>
      <c r="F37" s="7"/>
      <c r="G37" s="7"/>
      <c r="H37" s="7"/>
      <c r="I37" s="7"/>
      <c r="J37" s="7"/>
      <c r="K37" s="7"/>
      <c r="L37" s="13"/>
      <c r="M37" s="13"/>
      <c r="N37" s="13"/>
      <c r="O37" s="13"/>
      <c r="P37" s="13"/>
      <c r="Q37" s="13"/>
      <c r="R37" s="13"/>
      <c r="S37" s="13"/>
      <c r="T37" s="13"/>
      <c r="U37" s="13"/>
      <c r="V37" s="7"/>
      <c r="W37" s="7" t="str">
        <f>IF(A37="","",IFERROR(INDEX(RASTREADORES!$F:$F,MATCH(A37&amp;"#Principal",RASTREADORES!$Y:$Y,0))&amp;" nº "&amp;INDEX(RASTREADORES!$H:$H,MATCH(A37&amp;"#Principal",RASTREADORES!$Y:$Y,0)),IF(B37="Carreta","N/A","Sem rastreador")))</f>
        <v/>
      </c>
      <c r="X37" s="7" t="str">
        <f>IF(A37="","",IF(COUNTIFS(CONSULTAS!$C$2:$C$2000,A37,CONSULTAS!$E$2:$E$2000,"GR",CONSULTAS!$S$2:$S$2000,"Sim")&gt;0,"Sim","Não"))</f>
        <v/>
      </c>
      <c r="Y37" s="13" t="str">
        <f t="shared" si="0"/>
        <v/>
      </c>
      <c r="Z37" s="7" t="str">
        <f t="shared" ca="1" si="1"/>
        <v/>
      </c>
      <c r="AA37" s="7"/>
      <c r="AB37" s="12"/>
    </row>
    <row r="38" spans="1:28" x14ac:dyDescent="0.25">
      <c r="A38" s="7"/>
      <c r="B38" s="7"/>
      <c r="C38" s="7"/>
      <c r="D38" s="7"/>
      <c r="E38" s="7"/>
      <c r="F38" s="7"/>
      <c r="G38" s="7"/>
      <c r="H38" s="7"/>
      <c r="I38" s="7"/>
      <c r="J38" s="7"/>
      <c r="K38" s="7"/>
      <c r="L38" s="13"/>
      <c r="M38" s="13"/>
      <c r="N38" s="13"/>
      <c r="O38" s="13"/>
      <c r="P38" s="13"/>
      <c r="Q38" s="13"/>
      <c r="R38" s="13"/>
      <c r="S38" s="13"/>
      <c r="T38" s="13"/>
      <c r="U38" s="13"/>
      <c r="V38" s="7"/>
      <c r="W38" s="7" t="str">
        <f>IF(A38="","",IFERROR(INDEX(RASTREADORES!$F:$F,MATCH(A38&amp;"#Principal",RASTREADORES!$Y:$Y,0))&amp;" nº "&amp;INDEX(RASTREADORES!$H:$H,MATCH(A38&amp;"#Principal",RASTREADORES!$Y:$Y,0)),IF(B38="Carreta","N/A","Sem rastreador")))</f>
        <v/>
      </c>
      <c r="X38" s="7" t="str">
        <f>IF(A38="","",IF(COUNTIFS(CONSULTAS!$C$2:$C$2000,A38,CONSULTAS!$E$2:$E$2000,"GR",CONSULTAS!$S$2:$S$2000,"Sim")&gt;0,"Sim","Não"))</f>
        <v/>
      </c>
      <c r="Y38" s="13" t="str">
        <f t="shared" si="0"/>
        <v/>
      </c>
      <c r="Z38" s="7" t="str">
        <f t="shared" ca="1" si="1"/>
        <v/>
      </c>
      <c r="AA38" s="7"/>
      <c r="AB38" s="12"/>
    </row>
    <row r="39" spans="1:28" x14ac:dyDescent="0.25">
      <c r="A39" s="7"/>
      <c r="B39" s="7"/>
      <c r="C39" s="7"/>
      <c r="D39" s="7"/>
      <c r="E39" s="7"/>
      <c r="F39" s="7"/>
      <c r="G39" s="7"/>
      <c r="H39" s="7"/>
      <c r="I39" s="7"/>
      <c r="J39" s="7"/>
      <c r="K39" s="7"/>
      <c r="L39" s="13"/>
      <c r="M39" s="13"/>
      <c r="N39" s="13"/>
      <c r="O39" s="13"/>
      <c r="P39" s="13"/>
      <c r="Q39" s="13"/>
      <c r="R39" s="13"/>
      <c r="S39" s="13"/>
      <c r="T39" s="13"/>
      <c r="U39" s="13"/>
      <c r="V39" s="7"/>
      <c r="W39" s="7" t="str">
        <f>IF(A39="","",IFERROR(INDEX(RASTREADORES!$F:$F,MATCH(A39&amp;"#Principal",RASTREADORES!$Y:$Y,0))&amp;" nº "&amp;INDEX(RASTREADORES!$H:$H,MATCH(A39&amp;"#Principal",RASTREADORES!$Y:$Y,0)),IF(B39="Carreta","N/A","Sem rastreador")))</f>
        <v/>
      </c>
      <c r="X39" s="7" t="str">
        <f>IF(A39="","",IF(COUNTIFS(CONSULTAS!$C$2:$C$2000,A39,CONSULTAS!$E$2:$E$2000,"GR",CONSULTAS!$S$2:$S$2000,"Sim")&gt;0,"Sim","Não"))</f>
        <v/>
      </c>
      <c r="Y39" s="13" t="str">
        <f t="shared" si="0"/>
        <v/>
      </c>
      <c r="Z39" s="7" t="str">
        <f t="shared" ca="1" si="1"/>
        <v/>
      </c>
      <c r="AA39" s="7"/>
      <c r="AB39" s="12"/>
    </row>
    <row r="40" spans="1:28" x14ac:dyDescent="0.25">
      <c r="A40" s="7"/>
      <c r="B40" s="7"/>
      <c r="C40" s="7"/>
      <c r="D40" s="7"/>
      <c r="E40" s="7"/>
      <c r="F40" s="7"/>
      <c r="G40" s="7"/>
      <c r="H40" s="7"/>
      <c r="I40" s="7"/>
      <c r="J40" s="7"/>
      <c r="K40" s="7"/>
      <c r="L40" s="13"/>
      <c r="M40" s="13"/>
      <c r="N40" s="13"/>
      <c r="O40" s="13"/>
      <c r="P40" s="13"/>
      <c r="Q40" s="13"/>
      <c r="R40" s="13"/>
      <c r="S40" s="13"/>
      <c r="T40" s="13"/>
      <c r="U40" s="13"/>
      <c r="V40" s="7"/>
      <c r="W40" s="7" t="str">
        <f>IF(A40="","",IFERROR(INDEX(RASTREADORES!$F:$F,MATCH(A40&amp;"#Principal",RASTREADORES!$Y:$Y,0))&amp;" nº "&amp;INDEX(RASTREADORES!$H:$H,MATCH(A40&amp;"#Principal",RASTREADORES!$Y:$Y,0)),IF(B40="Carreta","N/A","Sem rastreador")))</f>
        <v/>
      </c>
      <c r="X40" s="7" t="str">
        <f>IF(A40="","",IF(COUNTIFS(CONSULTAS!$C$2:$C$2000,A40,CONSULTAS!$E$2:$E$2000,"GR",CONSULTAS!$S$2:$S$2000,"Sim")&gt;0,"Sim","Não"))</f>
        <v/>
      </c>
      <c r="Y40" s="13" t="str">
        <f t="shared" si="0"/>
        <v/>
      </c>
      <c r="Z40" s="7" t="str">
        <f t="shared" ca="1" si="1"/>
        <v/>
      </c>
      <c r="AA40" s="7"/>
      <c r="AB40" s="12"/>
    </row>
    <row r="41" spans="1:28" x14ac:dyDescent="0.25">
      <c r="A41" s="7"/>
      <c r="B41" s="7"/>
      <c r="C41" s="7"/>
      <c r="D41" s="7"/>
      <c r="E41" s="7"/>
      <c r="F41" s="7"/>
      <c r="G41" s="7"/>
      <c r="H41" s="7"/>
      <c r="I41" s="7"/>
      <c r="J41" s="7"/>
      <c r="K41" s="7"/>
      <c r="L41" s="13"/>
      <c r="M41" s="13"/>
      <c r="N41" s="13"/>
      <c r="O41" s="13"/>
      <c r="P41" s="13"/>
      <c r="Q41" s="13"/>
      <c r="R41" s="13"/>
      <c r="S41" s="13"/>
      <c r="T41" s="13"/>
      <c r="U41" s="13"/>
      <c r="V41" s="7"/>
      <c r="W41" s="7" t="str">
        <f>IF(A41="","",IFERROR(INDEX(RASTREADORES!$F:$F,MATCH(A41&amp;"#Principal",RASTREADORES!$Y:$Y,0))&amp;" nº "&amp;INDEX(RASTREADORES!$H:$H,MATCH(A41&amp;"#Principal",RASTREADORES!$Y:$Y,0)),IF(B41="Carreta","N/A","Sem rastreador")))</f>
        <v/>
      </c>
      <c r="X41" s="7" t="str">
        <f>IF(A41="","",IF(COUNTIFS(CONSULTAS!$C$2:$C$2000,A41,CONSULTAS!$E$2:$E$2000,"GR",CONSULTAS!$S$2:$S$2000,"Sim")&gt;0,"Sim","Não"))</f>
        <v/>
      </c>
      <c r="Y41" s="13" t="str">
        <f t="shared" si="0"/>
        <v/>
      </c>
      <c r="Z41" s="7" t="str">
        <f t="shared" ca="1" si="1"/>
        <v/>
      </c>
      <c r="AA41" s="7"/>
      <c r="AB41" s="12"/>
    </row>
    <row r="42" spans="1:28" x14ac:dyDescent="0.25">
      <c r="A42" s="7"/>
      <c r="B42" s="7"/>
      <c r="C42" s="7"/>
      <c r="D42" s="7"/>
      <c r="E42" s="7"/>
      <c r="F42" s="7"/>
      <c r="G42" s="7"/>
      <c r="H42" s="7"/>
      <c r="I42" s="7"/>
      <c r="J42" s="7"/>
      <c r="K42" s="7"/>
      <c r="L42" s="13"/>
      <c r="M42" s="13"/>
      <c r="N42" s="13"/>
      <c r="O42" s="13"/>
      <c r="P42" s="13"/>
      <c r="Q42" s="13"/>
      <c r="R42" s="13"/>
      <c r="S42" s="13"/>
      <c r="T42" s="13"/>
      <c r="U42" s="13"/>
      <c r="V42" s="7"/>
      <c r="W42" s="7" t="str">
        <f>IF(A42="","",IFERROR(INDEX(RASTREADORES!$F:$F,MATCH(A42&amp;"#Principal",RASTREADORES!$Y:$Y,0))&amp;" nº "&amp;INDEX(RASTREADORES!$H:$H,MATCH(A42&amp;"#Principal",RASTREADORES!$Y:$Y,0)),IF(B42="Carreta","N/A","Sem rastreador")))</f>
        <v/>
      </c>
      <c r="X42" s="7" t="str">
        <f>IF(A42="","",IF(COUNTIFS(CONSULTAS!$C$2:$C$2000,A42,CONSULTAS!$E$2:$E$2000,"GR",CONSULTAS!$S$2:$S$2000,"Sim")&gt;0,"Sim","Não"))</f>
        <v/>
      </c>
      <c r="Y42" s="13" t="str">
        <f t="shared" si="0"/>
        <v/>
      </c>
      <c r="Z42" s="7" t="str">
        <f t="shared" ca="1" si="1"/>
        <v/>
      </c>
      <c r="AA42" s="7"/>
      <c r="AB42" s="12"/>
    </row>
    <row r="43" spans="1:28" x14ac:dyDescent="0.25">
      <c r="A43" s="7"/>
      <c r="B43" s="7"/>
      <c r="C43" s="7"/>
      <c r="D43" s="7"/>
      <c r="E43" s="7"/>
      <c r="F43" s="7"/>
      <c r="G43" s="7"/>
      <c r="H43" s="7"/>
      <c r="I43" s="7"/>
      <c r="J43" s="7"/>
      <c r="K43" s="7"/>
      <c r="L43" s="13"/>
      <c r="M43" s="13"/>
      <c r="N43" s="13"/>
      <c r="O43" s="13"/>
      <c r="P43" s="13"/>
      <c r="Q43" s="13"/>
      <c r="R43" s="13"/>
      <c r="S43" s="13"/>
      <c r="T43" s="13"/>
      <c r="U43" s="13"/>
      <c r="V43" s="7"/>
      <c r="W43" s="7" t="str">
        <f>IF(A43="","",IFERROR(INDEX(RASTREADORES!$F:$F,MATCH(A43&amp;"#Principal",RASTREADORES!$Y:$Y,0))&amp;" nº "&amp;INDEX(RASTREADORES!$H:$H,MATCH(A43&amp;"#Principal",RASTREADORES!$Y:$Y,0)),IF(B43="Carreta","N/A","Sem rastreador")))</f>
        <v/>
      </c>
      <c r="X43" s="7" t="str">
        <f>IF(A43="","",IF(COUNTIFS(CONSULTAS!$C$2:$C$2000,A43,CONSULTAS!$E$2:$E$2000,"GR",CONSULTAS!$S$2:$S$2000,"Sim")&gt;0,"Sim","Não"))</f>
        <v/>
      </c>
      <c r="Y43" s="13" t="str">
        <f t="shared" si="0"/>
        <v/>
      </c>
      <c r="Z43" s="7" t="str">
        <f t="shared" ca="1" si="1"/>
        <v/>
      </c>
      <c r="AA43" s="7"/>
      <c r="AB43" s="12"/>
    </row>
    <row r="44" spans="1:28" x14ac:dyDescent="0.25">
      <c r="A44" s="7"/>
      <c r="B44" s="7"/>
      <c r="C44" s="7"/>
      <c r="D44" s="7"/>
      <c r="E44" s="7"/>
      <c r="F44" s="7"/>
      <c r="G44" s="7"/>
      <c r="H44" s="7"/>
      <c r="I44" s="7"/>
      <c r="J44" s="7"/>
      <c r="K44" s="7"/>
      <c r="L44" s="13"/>
      <c r="M44" s="13"/>
      <c r="N44" s="13"/>
      <c r="O44" s="13"/>
      <c r="P44" s="13"/>
      <c r="Q44" s="13"/>
      <c r="R44" s="13"/>
      <c r="S44" s="13"/>
      <c r="T44" s="13"/>
      <c r="U44" s="13"/>
      <c r="V44" s="7"/>
      <c r="W44" s="7" t="str">
        <f>IF(A44="","",IFERROR(INDEX(RASTREADORES!$F:$F,MATCH(A44&amp;"#Principal",RASTREADORES!$Y:$Y,0))&amp;" nº "&amp;INDEX(RASTREADORES!$H:$H,MATCH(A44&amp;"#Principal",RASTREADORES!$Y:$Y,0)),IF(B44="Carreta","N/A","Sem rastreador")))</f>
        <v/>
      </c>
      <c r="X44" s="7" t="str">
        <f>IF(A44="","",IF(COUNTIFS(CONSULTAS!$C$2:$C$2000,A44,CONSULTAS!$E$2:$E$2000,"GR",CONSULTAS!$S$2:$S$2000,"Sim")&gt;0,"Sim","Não"))</f>
        <v/>
      </c>
      <c r="Y44" s="13" t="str">
        <f t="shared" si="0"/>
        <v/>
      </c>
      <c r="Z44" s="7" t="str">
        <f t="shared" ca="1" si="1"/>
        <v/>
      </c>
      <c r="AA44" s="7"/>
      <c r="AB44" s="12"/>
    </row>
    <row r="45" spans="1:28" x14ac:dyDescent="0.25">
      <c r="A45" s="7"/>
      <c r="B45" s="7"/>
      <c r="C45" s="7"/>
      <c r="D45" s="7"/>
      <c r="E45" s="7"/>
      <c r="F45" s="7"/>
      <c r="G45" s="7"/>
      <c r="H45" s="7"/>
      <c r="I45" s="7"/>
      <c r="J45" s="7"/>
      <c r="K45" s="7"/>
      <c r="L45" s="13"/>
      <c r="M45" s="13"/>
      <c r="N45" s="13"/>
      <c r="O45" s="13"/>
      <c r="P45" s="13"/>
      <c r="Q45" s="13"/>
      <c r="R45" s="13"/>
      <c r="S45" s="13"/>
      <c r="T45" s="13"/>
      <c r="U45" s="13"/>
      <c r="V45" s="7"/>
      <c r="W45" s="7" t="str">
        <f>IF(A45="","",IFERROR(INDEX(RASTREADORES!$F:$F,MATCH(A45&amp;"#Principal",RASTREADORES!$Y:$Y,0))&amp;" nº "&amp;INDEX(RASTREADORES!$H:$H,MATCH(A45&amp;"#Principal",RASTREADORES!$Y:$Y,0)),IF(B45="Carreta","N/A","Sem rastreador")))</f>
        <v/>
      </c>
      <c r="X45" s="7" t="str">
        <f>IF(A45="","",IF(COUNTIFS(CONSULTAS!$C$2:$C$2000,A45,CONSULTAS!$E$2:$E$2000,"GR",CONSULTAS!$S$2:$S$2000,"Sim")&gt;0,"Sim","Não"))</f>
        <v/>
      </c>
      <c r="Y45" s="13" t="str">
        <f t="shared" si="0"/>
        <v/>
      </c>
      <c r="Z45" s="7" t="str">
        <f t="shared" ca="1" si="1"/>
        <v/>
      </c>
      <c r="AA45" s="7"/>
      <c r="AB45" s="12"/>
    </row>
    <row r="46" spans="1:28" x14ac:dyDescent="0.25">
      <c r="A46" s="7"/>
      <c r="B46" s="7"/>
      <c r="C46" s="7"/>
      <c r="D46" s="7"/>
      <c r="E46" s="7"/>
      <c r="F46" s="7"/>
      <c r="G46" s="7"/>
      <c r="H46" s="7"/>
      <c r="I46" s="7"/>
      <c r="J46" s="7"/>
      <c r="K46" s="7"/>
      <c r="L46" s="13"/>
      <c r="M46" s="13"/>
      <c r="N46" s="13"/>
      <c r="O46" s="13"/>
      <c r="P46" s="13"/>
      <c r="Q46" s="13"/>
      <c r="R46" s="13"/>
      <c r="S46" s="13"/>
      <c r="T46" s="13"/>
      <c r="U46" s="13"/>
      <c r="V46" s="7"/>
      <c r="W46" s="7" t="str">
        <f>IF(A46="","",IFERROR(INDEX(RASTREADORES!$F:$F,MATCH(A46&amp;"#Principal",RASTREADORES!$Y:$Y,0))&amp;" nº "&amp;INDEX(RASTREADORES!$H:$H,MATCH(A46&amp;"#Principal",RASTREADORES!$Y:$Y,0)),IF(B46="Carreta","N/A","Sem rastreador")))</f>
        <v/>
      </c>
      <c r="X46" s="7" t="str">
        <f>IF(A46="","",IF(COUNTIFS(CONSULTAS!$C$2:$C$2000,A46,CONSULTAS!$E$2:$E$2000,"GR",CONSULTAS!$S$2:$S$2000,"Sim")&gt;0,"Sim","Não"))</f>
        <v/>
      </c>
      <c r="Y46" s="13" t="str">
        <f t="shared" si="0"/>
        <v/>
      </c>
      <c r="Z46" s="7" t="str">
        <f t="shared" ca="1" si="1"/>
        <v/>
      </c>
      <c r="AA46" s="7"/>
      <c r="AB46" s="12"/>
    </row>
    <row r="47" spans="1:28" x14ac:dyDescent="0.25">
      <c r="A47" s="7"/>
      <c r="B47" s="7"/>
      <c r="C47" s="7"/>
      <c r="D47" s="7"/>
      <c r="E47" s="7"/>
      <c r="F47" s="7"/>
      <c r="G47" s="7"/>
      <c r="H47" s="7"/>
      <c r="I47" s="7"/>
      <c r="J47" s="7"/>
      <c r="K47" s="7"/>
      <c r="L47" s="13"/>
      <c r="M47" s="13"/>
      <c r="N47" s="13"/>
      <c r="O47" s="13"/>
      <c r="P47" s="13"/>
      <c r="Q47" s="13"/>
      <c r="R47" s="13"/>
      <c r="S47" s="13"/>
      <c r="T47" s="13"/>
      <c r="U47" s="13"/>
      <c r="V47" s="7"/>
      <c r="W47" s="7" t="str">
        <f>IF(A47="","",IFERROR(INDEX(RASTREADORES!$F:$F,MATCH(A47&amp;"#Principal",RASTREADORES!$Y:$Y,0))&amp;" nº "&amp;INDEX(RASTREADORES!$H:$H,MATCH(A47&amp;"#Principal",RASTREADORES!$Y:$Y,0)),IF(B47="Carreta","N/A","Sem rastreador")))</f>
        <v/>
      </c>
      <c r="X47" s="7" t="str">
        <f>IF(A47="","",IF(COUNTIFS(CONSULTAS!$C$2:$C$2000,A47,CONSULTAS!$E$2:$E$2000,"GR",CONSULTAS!$S$2:$S$2000,"Sim")&gt;0,"Sim","Não"))</f>
        <v/>
      </c>
      <c r="Y47" s="13" t="str">
        <f t="shared" si="0"/>
        <v/>
      </c>
      <c r="Z47" s="7" t="str">
        <f t="shared" ca="1" si="1"/>
        <v/>
      </c>
      <c r="AA47" s="7"/>
      <c r="AB47" s="12"/>
    </row>
    <row r="48" spans="1:28" x14ac:dyDescent="0.25">
      <c r="A48" s="7"/>
      <c r="B48" s="7"/>
      <c r="C48" s="7"/>
      <c r="D48" s="7"/>
      <c r="E48" s="7"/>
      <c r="F48" s="7"/>
      <c r="G48" s="7"/>
      <c r="H48" s="7"/>
      <c r="I48" s="7"/>
      <c r="J48" s="7"/>
      <c r="K48" s="7"/>
      <c r="L48" s="13"/>
      <c r="M48" s="13"/>
      <c r="N48" s="13"/>
      <c r="O48" s="13"/>
      <c r="P48" s="13"/>
      <c r="Q48" s="13"/>
      <c r="R48" s="13"/>
      <c r="S48" s="13"/>
      <c r="T48" s="13"/>
      <c r="U48" s="13"/>
      <c r="V48" s="7"/>
      <c r="W48" s="7" t="str">
        <f>IF(A48="","",IFERROR(INDEX(RASTREADORES!$F:$F,MATCH(A48&amp;"#Principal",RASTREADORES!$Y:$Y,0))&amp;" nº "&amp;INDEX(RASTREADORES!$H:$H,MATCH(A48&amp;"#Principal",RASTREADORES!$Y:$Y,0)),IF(B48="Carreta","N/A","Sem rastreador")))</f>
        <v/>
      </c>
      <c r="X48" s="7" t="str">
        <f>IF(A48="","",IF(COUNTIFS(CONSULTAS!$C$2:$C$2000,A48,CONSULTAS!$E$2:$E$2000,"GR",CONSULTAS!$S$2:$S$2000,"Sim")&gt;0,"Sim","Não"))</f>
        <v/>
      </c>
      <c r="Y48" s="13" t="str">
        <f t="shared" si="0"/>
        <v/>
      </c>
      <c r="Z48" s="7" t="str">
        <f t="shared" ca="1" si="1"/>
        <v/>
      </c>
      <c r="AA48" s="7"/>
      <c r="AB48" s="12"/>
    </row>
    <row r="49" spans="1:28" x14ac:dyDescent="0.25">
      <c r="A49" s="7"/>
      <c r="B49" s="7"/>
      <c r="C49" s="7"/>
      <c r="D49" s="7"/>
      <c r="E49" s="7"/>
      <c r="F49" s="7"/>
      <c r="G49" s="7"/>
      <c r="H49" s="7"/>
      <c r="I49" s="7"/>
      <c r="J49" s="7"/>
      <c r="K49" s="7"/>
      <c r="L49" s="13"/>
      <c r="M49" s="13"/>
      <c r="N49" s="13"/>
      <c r="O49" s="13"/>
      <c r="P49" s="13"/>
      <c r="Q49" s="13"/>
      <c r="R49" s="13"/>
      <c r="S49" s="13"/>
      <c r="T49" s="13"/>
      <c r="U49" s="13"/>
      <c r="V49" s="7"/>
      <c r="W49" s="7" t="str">
        <f>IF(A49="","",IFERROR(INDEX(RASTREADORES!$F:$F,MATCH(A49&amp;"#Principal",RASTREADORES!$Y:$Y,0))&amp;" nº "&amp;INDEX(RASTREADORES!$H:$H,MATCH(A49&amp;"#Principal",RASTREADORES!$Y:$Y,0)),IF(B49="Carreta","N/A","Sem rastreador")))</f>
        <v/>
      </c>
      <c r="X49" s="7" t="str">
        <f>IF(A49="","",IF(COUNTIFS(CONSULTAS!$C$2:$C$2000,A49,CONSULTAS!$E$2:$E$2000,"GR",CONSULTAS!$S$2:$S$2000,"Sim")&gt;0,"Sim","Não"))</f>
        <v/>
      </c>
      <c r="Y49" s="13" t="str">
        <f t="shared" si="0"/>
        <v/>
      </c>
      <c r="Z49" s="7" t="str">
        <f t="shared" ca="1" si="1"/>
        <v/>
      </c>
      <c r="AA49" s="7"/>
      <c r="AB49" s="12"/>
    </row>
    <row r="50" spans="1:28" x14ac:dyDescent="0.25">
      <c r="A50" s="7"/>
      <c r="B50" s="7"/>
      <c r="C50" s="7"/>
      <c r="D50" s="7"/>
      <c r="E50" s="7"/>
      <c r="F50" s="7"/>
      <c r="G50" s="7"/>
      <c r="H50" s="7"/>
      <c r="I50" s="7"/>
      <c r="J50" s="7"/>
      <c r="K50" s="7"/>
      <c r="L50" s="13"/>
      <c r="M50" s="13"/>
      <c r="N50" s="13"/>
      <c r="O50" s="13"/>
      <c r="P50" s="13"/>
      <c r="Q50" s="13"/>
      <c r="R50" s="13"/>
      <c r="S50" s="13"/>
      <c r="T50" s="13"/>
      <c r="U50" s="13"/>
      <c r="V50" s="7"/>
      <c r="W50" s="7" t="str">
        <f>IF(A50="","",IFERROR(INDEX(RASTREADORES!$F:$F,MATCH(A50&amp;"#Principal",RASTREADORES!$Y:$Y,0))&amp;" nº "&amp;INDEX(RASTREADORES!$H:$H,MATCH(A50&amp;"#Principal",RASTREADORES!$Y:$Y,0)),IF(B50="Carreta","N/A","Sem rastreador")))</f>
        <v/>
      </c>
      <c r="X50" s="7" t="str">
        <f>IF(A50="","",IF(COUNTIFS(CONSULTAS!$C$2:$C$2000,A50,CONSULTAS!$E$2:$E$2000,"GR",CONSULTAS!$S$2:$S$2000,"Sim")&gt;0,"Sim","Não"))</f>
        <v/>
      </c>
      <c r="Y50" s="13" t="str">
        <f t="shared" si="0"/>
        <v/>
      </c>
      <c r="Z50" s="7" t="str">
        <f t="shared" ca="1" si="1"/>
        <v/>
      </c>
      <c r="AA50" s="7"/>
      <c r="AB50" s="12"/>
    </row>
    <row r="51" spans="1:28" x14ac:dyDescent="0.25">
      <c r="A51" s="7"/>
      <c r="B51" s="7"/>
      <c r="C51" s="7"/>
      <c r="D51" s="7"/>
      <c r="E51" s="7"/>
      <c r="F51" s="7"/>
      <c r="G51" s="7"/>
      <c r="H51" s="7"/>
      <c r="I51" s="7"/>
      <c r="J51" s="7"/>
      <c r="K51" s="7"/>
      <c r="L51" s="13"/>
      <c r="M51" s="13"/>
      <c r="N51" s="13"/>
      <c r="O51" s="13"/>
      <c r="P51" s="13"/>
      <c r="Q51" s="13"/>
      <c r="R51" s="13"/>
      <c r="S51" s="13"/>
      <c r="T51" s="13"/>
      <c r="U51" s="13"/>
      <c r="V51" s="7"/>
      <c r="W51" s="7" t="str">
        <f>IF(A51="","",IFERROR(INDEX(RASTREADORES!$F:$F,MATCH(A51&amp;"#Principal",RASTREADORES!$Y:$Y,0))&amp;" nº "&amp;INDEX(RASTREADORES!$H:$H,MATCH(A51&amp;"#Principal",RASTREADORES!$Y:$Y,0)),IF(B51="Carreta","N/A","Sem rastreador")))</f>
        <v/>
      </c>
      <c r="X51" s="7" t="str">
        <f>IF(A51="","",IF(COUNTIFS(CONSULTAS!$C$2:$C$2000,A51,CONSULTAS!$E$2:$E$2000,"GR",CONSULTAS!$S$2:$S$2000,"Sim")&gt;0,"Sim","Não"))</f>
        <v/>
      </c>
      <c r="Y51" s="13" t="str">
        <f t="shared" si="0"/>
        <v/>
      </c>
      <c r="Z51" s="7" t="str">
        <f t="shared" ca="1" si="1"/>
        <v/>
      </c>
      <c r="AA51" s="7"/>
      <c r="AB51" s="12"/>
    </row>
    <row r="52" spans="1:28" x14ac:dyDescent="0.25">
      <c r="A52" s="7"/>
      <c r="B52" s="7"/>
      <c r="C52" s="7"/>
      <c r="D52" s="7"/>
      <c r="E52" s="7"/>
      <c r="F52" s="7"/>
      <c r="G52" s="7"/>
      <c r="H52" s="7"/>
      <c r="I52" s="7"/>
      <c r="J52" s="7"/>
      <c r="K52" s="7"/>
      <c r="L52" s="13"/>
      <c r="M52" s="13"/>
      <c r="N52" s="13"/>
      <c r="O52" s="13"/>
      <c r="P52" s="13"/>
      <c r="Q52" s="13"/>
      <c r="R52" s="13"/>
      <c r="S52" s="13"/>
      <c r="T52" s="13"/>
      <c r="U52" s="13"/>
      <c r="V52" s="7"/>
      <c r="W52" s="7" t="str">
        <f>IF(A52="","",IFERROR(INDEX(RASTREADORES!$F:$F,MATCH(A52&amp;"#Principal",RASTREADORES!$Y:$Y,0))&amp;" nº "&amp;INDEX(RASTREADORES!$H:$H,MATCH(A52&amp;"#Principal",RASTREADORES!$Y:$Y,0)),IF(B52="Carreta","N/A","Sem rastreador")))</f>
        <v/>
      </c>
      <c r="X52" s="7" t="str">
        <f>IF(A52="","",IF(COUNTIFS(CONSULTAS!$C$2:$C$2000,A52,CONSULTAS!$E$2:$E$2000,"GR",CONSULTAS!$S$2:$S$2000,"Sim")&gt;0,"Sim","Não"))</f>
        <v/>
      </c>
      <c r="Y52" s="13" t="str">
        <f t="shared" si="0"/>
        <v/>
      </c>
      <c r="Z52" s="7" t="str">
        <f t="shared" ca="1" si="1"/>
        <v/>
      </c>
      <c r="AA52" s="7"/>
      <c r="AB52" s="12"/>
    </row>
    <row r="53" spans="1:28" x14ac:dyDescent="0.25">
      <c r="A53" s="7"/>
      <c r="B53" s="7"/>
      <c r="C53" s="7"/>
      <c r="D53" s="7"/>
      <c r="E53" s="7"/>
      <c r="F53" s="7"/>
      <c r="G53" s="7"/>
      <c r="H53" s="7"/>
      <c r="I53" s="7"/>
      <c r="J53" s="7"/>
      <c r="K53" s="7"/>
      <c r="L53" s="13"/>
      <c r="M53" s="13"/>
      <c r="N53" s="13"/>
      <c r="O53" s="13"/>
      <c r="P53" s="13"/>
      <c r="Q53" s="13"/>
      <c r="R53" s="13"/>
      <c r="S53" s="13"/>
      <c r="T53" s="13"/>
      <c r="U53" s="13"/>
      <c r="V53" s="7"/>
      <c r="W53" s="7" t="str">
        <f>IF(A53="","",IFERROR(INDEX(RASTREADORES!$F:$F,MATCH(A53&amp;"#Principal",RASTREADORES!$Y:$Y,0))&amp;" nº "&amp;INDEX(RASTREADORES!$H:$H,MATCH(A53&amp;"#Principal",RASTREADORES!$Y:$Y,0)),IF(B53="Carreta","N/A","Sem rastreador")))</f>
        <v/>
      </c>
      <c r="X53" s="7" t="str">
        <f>IF(A53="","",IF(COUNTIFS(CONSULTAS!$C$2:$C$2000,A53,CONSULTAS!$E$2:$E$2000,"GR",CONSULTAS!$S$2:$S$2000,"Sim")&gt;0,"Sim","Não"))</f>
        <v/>
      </c>
      <c r="Y53" s="13" t="str">
        <f t="shared" si="0"/>
        <v/>
      </c>
      <c r="Z53" s="7" t="str">
        <f t="shared" ca="1" si="1"/>
        <v/>
      </c>
      <c r="AA53" s="7"/>
      <c r="AB53" s="12"/>
    </row>
    <row r="54" spans="1:28" x14ac:dyDescent="0.25">
      <c r="A54" s="7"/>
      <c r="B54" s="7"/>
      <c r="C54" s="7"/>
      <c r="D54" s="7"/>
      <c r="E54" s="7"/>
      <c r="F54" s="7"/>
      <c r="G54" s="7"/>
      <c r="H54" s="7"/>
      <c r="I54" s="7"/>
      <c r="J54" s="7"/>
      <c r="K54" s="7"/>
      <c r="L54" s="13"/>
      <c r="M54" s="13"/>
      <c r="N54" s="13"/>
      <c r="O54" s="13"/>
      <c r="P54" s="13"/>
      <c r="Q54" s="13"/>
      <c r="R54" s="13"/>
      <c r="S54" s="13"/>
      <c r="T54" s="13"/>
      <c r="U54" s="13"/>
      <c r="V54" s="7"/>
      <c r="W54" s="7" t="str">
        <f>IF(A54="","",IFERROR(INDEX(RASTREADORES!$F:$F,MATCH(A54&amp;"#Principal",RASTREADORES!$Y:$Y,0))&amp;" nº "&amp;INDEX(RASTREADORES!$H:$H,MATCH(A54&amp;"#Principal",RASTREADORES!$Y:$Y,0)),IF(B54="Carreta","N/A","Sem rastreador")))</f>
        <v/>
      </c>
      <c r="X54" s="7" t="str">
        <f>IF(A54="","",IF(COUNTIFS(CONSULTAS!$C$2:$C$2000,A54,CONSULTAS!$E$2:$E$2000,"GR",CONSULTAS!$S$2:$S$2000,"Sim")&gt;0,"Sim","Não"))</f>
        <v/>
      </c>
      <c r="Y54" s="13" t="str">
        <f t="shared" si="0"/>
        <v/>
      </c>
      <c r="Z54" s="7" t="str">
        <f t="shared" ca="1" si="1"/>
        <v/>
      </c>
      <c r="AA54" s="7"/>
      <c r="AB54" s="12"/>
    </row>
    <row r="55" spans="1:28" x14ac:dyDescent="0.25">
      <c r="A55" s="7"/>
      <c r="B55" s="7"/>
      <c r="C55" s="7"/>
      <c r="D55" s="7"/>
      <c r="E55" s="7"/>
      <c r="F55" s="7"/>
      <c r="G55" s="7"/>
      <c r="H55" s="7"/>
      <c r="I55" s="7"/>
      <c r="J55" s="7"/>
      <c r="K55" s="7"/>
      <c r="L55" s="13"/>
      <c r="M55" s="13"/>
      <c r="N55" s="13"/>
      <c r="O55" s="13"/>
      <c r="P55" s="13"/>
      <c r="Q55" s="13"/>
      <c r="R55" s="13"/>
      <c r="S55" s="13"/>
      <c r="T55" s="13"/>
      <c r="U55" s="13"/>
      <c r="V55" s="7"/>
      <c r="W55" s="7" t="str">
        <f>IF(A55="","",IFERROR(INDEX(RASTREADORES!$F:$F,MATCH(A55&amp;"#Principal",RASTREADORES!$Y:$Y,0))&amp;" nº "&amp;INDEX(RASTREADORES!$H:$H,MATCH(A55&amp;"#Principal",RASTREADORES!$Y:$Y,0)),IF(B55="Carreta","N/A","Sem rastreador")))</f>
        <v/>
      </c>
      <c r="X55" s="7" t="str">
        <f>IF(A55="","",IF(COUNTIFS(CONSULTAS!$C$2:$C$2000,A55,CONSULTAS!$E$2:$E$2000,"GR",CONSULTAS!$S$2:$S$2000,"Sim")&gt;0,"Sim","Não"))</f>
        <v/>
      </c>
      <c r="Y55" s="13" t="str">
        <f t="shared" si="0"/>
        <v/>
      </c>
      <c r="Z55" s="7" t="str">
        <f t="shared" ca="1" si="1"/>
        <v/>
      </c>
      <c r="AA55" s="7"/>
      <c r="AB55" s="12"/>
    </row>
    <row r="56" spans="1:28" x14ac:dyDescent="0.25">
      <c r="A56" s="7"/>
      <c r="B56" s="7"/>
      <c r="C56" s="7"/>
      <c r="D56" s="7"/>
      <c r="E56" s="7"/>
      <c r="F56" s="7"/>
      <c r="G56" s="7"/>
      <c r="H56" s="7"/>
      <c r="I56" s="7"/>
      <c r="J56" s="7"/>
      <c r="K56" s="7"/>
      <c r="L56" s="13"/>
      <c r="M56" s="13"/>
      <c r="N56" s="13"/>
      <c r="O56" s="13"/>
      <c r="P56" s="13"/>
      <c r="Q56" s="13"/>
      <c r="R56" s="13"/>
      <c r="S56" s="13"/>
      <c r="T56" s="13"/>
      <c r="U56" s="13"/>
      <c r="V56" s="7"/>
      <c r="W56" s="7" t="str">
        <f>IF(A56="","",IFERROR(INDEX(RASTREADORES!$F:$F,MATCH(A56&amp;"#Principal",RASTREADORES!$Y:$Y,0))&amp;" nº "&amp;INDEX(RASTREADORES!$H:$H,MATCH(A56&amp;"#Principal",RASTREADORES!$Y:$Y,0)),IF(B56="Carreta","N/A","Sem rastreador")))</f>
        <v/>
      </c>
      <c r="X56" s="7" t="str">
        <f>IF(A56="","",IF(COUNTIFS(CONSULTAS!$C$2:$C$2000,A56,CONSULTAS!$E$2:$E$2000,"GR",CONSULTAS!$S$2:$S$2000,"Sim")&gt;0,"Sim","Não"))</f>
        <v/>
      </c>
      <c r="Y56" s="13" t="str">
        <f t="shared" si="0"/>
        <v/>
      </c>
      <c r="Z56" s="7" t="str">
        <f t="shared" ca="1" si="1"/>
        <v/>
      </c>
      <c r="AA56" s="7"/>
      <c r="AB56" s="12"/>
    </row>
    <row r="57" spans="1:28" x14ac:dyDescent="0.25">
      <c r="A57" s="7"/>
      <c r="B57" s="7"/>
      <c r="C57" s="7"/>
      <c r="D57" s="7"/>
      <c r="E57" s="7"/>
      <c r="F57" s="7"/>
      <c r="G57" s="7"/>
      <c r="H57" s="7"/>
      <c r="I57" s="7"/>
      <c r="J57" s="7"/>
      <c r="K57" s="7"/>
      <c r="L57" s="13"/>
      <c r="M57" s="13"/>
      <c r="N57" s="13"/>
      <c r="O57" s="13"/>
      <c r="P57" s="13"/>
      <c r="Q57" s="13"/>
      <c r="R57" s="13"/>
      <c r="S57" s="13"/>
      <c r="T57" s="13"/>
      <c r="U57" s="13"/>
      <c r="V57" s="7"/>
      <c r="W57" s="7" t="str">
        <f>IF(A57="","",IFERROR(INDEX(RASTREADORES!$F:$F,MATCH(A57&amp;"#Principal",RASTREADORES!$Y:$Y,0))&amp;" nº "&amp;INDEX(RASTREADORES!$H:$H,MATCH(A57&amp;"#Principal",RASTREADORES!$Y:$Y,0)),IF(B57="Carreta","N/A","Sem rastreador")))</f>
        <v/>
      </c>
      <c r="X57" s="7" t="str">
        <f>IF(A57="","",IF(COUNTIFS(CONSULTAS!$C$2:$C$2000,A57,CONSULTAS!$E$2:$E$2000,"GR",CONSULTAS!$S$2:$S$2000,"Sim")&gt;0,"Sim","Não"))</f>
        <v/>
      </c>
      <c r="Y57" s="13" t="str">
        <f t="shared" si="0"/>
        <v/>
      </c>
      <c r="Z57" s="7" t="str">
        <f t="shared" ca="1" si="1"/>
        <v/>
      </c>
      <c r="AA57" s="7"/>
      <c r="AB57" s="12"/>
    </row>
    <row r="58" spans="1:28" x14ac:dyDescent="0.25">
      <c r="A58" s="7"/>
      <c r="B58" s="7"/>
      <c r="C58" s="7"/>
      <c r="D58" s="7"/>
      <c r="E58" s="7"/>
      <c r="F58" s="7"/>
      <c r="G58" s="7"/>
      <c r="H58" s="7"/>
      <c r="I58" s="7"/>
      <c r="J58" s="7"/>
      <c r="K58" s="7"/>
      <c r="L58" s="13"/>
      <c r="M58" s="13"/>
      <c r="N58" s="13"/>
      <c r="O58" s="13"/>
      <c r="P58" s="13"/>
      <c r="Q58" s="13"/>
      <c r="R58" s="13"/>
      <c r="S58" s="13"/>
      <c r="T58" s="13"/>
      <c r="U58" s="13"/>
      <c r="V58" s="7"/>
      <c r="W58" s="7" t="str">
        <f>IF(A58="","",IFERROR(INDEX(RASTREADORES!$F:$F,MATCH(A58&amp;"#Principal",RASTREADORES!$Y:$Y,0))&amp;" nº "&amp;INDEX(RASTREADORES!$H:$H,MATCH(A58&amp;"#Principal",RASTREADORES!$Y:$Y,0)),IF(B58="Carreta","N/A","Sem rastreador")))</f>
        <v/>
      </c>
      <c r="X58" s="7" t="str">
        <f>IF(A58="","",IF(COUNTIFS(CONSULTAS!$C$2:$C$2000,A58,CONSULTAS!$E$2:$E$2000,"GR",CONSULTAS!$S$2:$S$2000,"Sim")&gt;0,"Sim","Não"))</f>
        <v/>
      </c>
      <c r="Y58" s="13" t="str">
        <f t="shared" si="0"/>
        <v/>
      </c>
      <c r="Z58" s="7" t="str">
        <f t="shared" ca="1" si="1"/>
        <v/>
      </c>
      <c r="AA58" s="7"/>
      <c r="AB58" s="12"/>
    </row>
    <row r="59" spans="1:28" x14ac:dyDescent="0.25">
      <c r="A59" s="7"/>
      <c r="B59" s="7"/>
      <c r="C59" s="7"/>
      <c r="D59" s="7"/>
      <c r="E59" s="7"/>
      <c r="F59" s="7"/>
      <c r="G59" s="7"/>
      <c r="H59" s="7"/>
      <c r="I59" s="7"/>
      <c r="J59" s="7"/>
      <c r="K59" s="7"/>
      <c r="L59" s="13"/>
      <c r="M59" s="13"/>
      <c r="N59" s="13"/>
      <c r="O59" s="13"/>
      <c r="P59" s="13"/>
      <c r="Q59" s="13"/>
      <c r="R59" s="13"/>
      <c r="S59" s="13"/>
      <c r="T59" s="13"/>
      <c r="U59" s="13"/>
      <c r="V59" s="7"/>
      <c r="W59" s="7" t="str">
        <f>IF(A59="","",IFERROR(INDEX(RASTREADORES!$F:$F,MATCH(A59&amp;"#Principal",RASTREADORES!$Y:$Y,0))&amp;" nº "&amp;INDEX(RASTREADORES!$H:$H,MATCH(A59&amp;"#Principal",RASTREADORES!$Y:$Y,0)),IF(B59="Carreta","N/A","Sem rastreador")))</f>
        <v/>
      </c>
      <c r="X59" s="7" t="str">
        <f>IF(A59="","",IF(COUNTIFS(CONSULTAS!$C$2:$C$2000,A59,CONSULTAS!$E$2:$E$2000,"GR",CONSULTAS!$S$2:$S$2000,"Sim")&gt;0,"Sim","Não"))</f>
        <v/>
      </c>
      <c r="Y59" s="13" t="str">
        <f t="shared" si="0"/>
        <v/>
      </c>
      <c r="Z59" s="7" t="str">
        <f t="shared" ca="1" si="1"/>
        <v/>
      </c>
      <c r="AA59" s="7"/>
      <c r="AB59" s="12"/>
    </row>
    <row r="60" spans="1:28" x14ac:dyDescent="0.25">
      <c r="A60" s="7"/>
      <c r="B60" s="7"/>
      <c r="C60" s="7"/>
      <c r="D60" s="7"/>
      <c r="E60" s="7"/>
      <c r="F60" s="7"/>
      <c r="G60" s="7"/>
      <c r="H60" s="7"/>
      <c r="I60" s="7"/>
      <c r="J60" s="7"/>
      <c r="K60" s="7"/>
      <c r="L60" s="13"/>
      <c r="M60" s="13"/>
      <c r="N60" s="13"/>
      <c r="O60" s="13"/>
      <c r="P60" s="13"/>
      <c r="Q60" s="13"/>
      <c r="R60" s="13"/>
      <c r="S60" s="13"/>
      <c r="T60" s="13"/>
      <c r="U60" s="13"/>
      <c r="V60" s="7"/>
      <c r="W60" s="7" t="str">
        <f>IF(A60="","",IFERROR(INDEX(RASTREADORES!$F:$F,MATCH(A60&amp;"#Principal",RASTREADORES!$Y:$Y,0))&amp;" nº "&amp;INDEX(RASTREADORES!$H:$H,MATCH(A60&amp;"#Principal",RASTREADORES!$Y:$Y,0)),IF(B60="Carreta","N/A","Sem rastreador")))</f>
        <v/>
      </c>
      <c r="X60" s="7" t="str">
        <f>IF(A60="","",IF(COUNTIFS(CONSULTAS!$C$2:$C$2000,A60,CONSULTAS!$E$2:$E$2000,"GR",CONSULTAS!$S$2:$S$2000,"Sim")&gt;0,"Sim","Não"))</f>
        <v/>
      </c>
      <c r="Y60" s="13" t="str">
        <f t="shared" si="0"/>
        <v/>
      </c>
      <c r="Z60" s="7" t="str">
        <f t="shared" ca="1" si="1"/>
        <v/>
      </c>
      <c r="AA60" s="7"/>
      <c r="AB60" s="12"/>
    </row>
    <row r="61" spans="1:28" x14ac:dyDescent="0.25">
      <c r="A61" s="7"/>
      <c r="B61" s="7"/>
      <c r="C61" s="7"/>
      <c r="D61" s="7"/>
      <c r="E61" s="7"/>
      <c r="F61" s="7"/>
      <c r="G61" s="7"/>
      <c r="H61" s="7"/>
      <c r="I61" s="7"/>
      <c r="J61" s="7"/>
      <c r="K61" s="7"/>
      <c r="L61" s="13"/>
      <c r="M61" s="13"/>
      <c r="N61" s="13"/>
      <c r="O61" s="13"/>
      <c r="P61" s="13"/>
      <c r="Q61" s="13"/>
      <c r="R61" s="13"/>
      <c r="S61" s="13"/>
      <c r="T61" s="13"/>
      <c r="U61" s="13"/>
      <c r="V61" s="7"/>
      <c r="W61" s="7" t="str">
        <f>IF(A61="","",IFERROR(INDEX(RASTREADORES!$F:$F,MATCH(A61&amp;"#Principal",RASTREADORES!$Y:$Y,0))&amp;" nº "&amp;INDEX(RASTREADORES!$H:$H,MATCH(A61&amp;"#Principal",RASTREADORES!$Y:$Y,0)),IF(B61="Carreta","N/A","Sem rastreador")))</f>
        <v/>
      </c>
      <c r="X61" s="7" t="str">
        <f>IF(A61="","",IF(COUNTIFS(CONSULTAS!$C$2:$C$2000,A61,CONSULTAS!$E$2:$E$2000,"GR",CONSULTAS!$S$2:$S$2000,"Sim")&gt;0,"Sim","Não"))</f>
        <v/>
      </c>
      <c r="Y61" s="13" t="str">
        <f t="shared" si="0"/>
        <v/>
      </c>
      <c r="Z61" s="7" t="str">
        <f t="shared" ca="1" si="1"/>
        <v/>
      </c>
      <c r="AA61" s="7"/>
      <c r="AB61" s="12"/>
    </row>
    <row r="62" spans="1:28" x14ac:dyDescent="0.25">
      <c r="A62" s="7"/>
      <c r="B62" s="7"/>
      <c r="C62" s="7"/>
      <c r="D62" s="7"/>
      <c r="E62" s="7"/>
      <c r="F62" s="7"/>
      <c r="G62" s="7"/>
      <c r="H62" s="7"/>
      <c r="I62" s="7"/>
      <c r="J62" s="7"/>
      <c r="K62" s="7"/>
      <c r="L62" s="13"/>
      <c r="M62" s="13"/>
      <c r="N62" s="13"/>
      <c r="O62" s="13"/>
      <c r="P62" s="13"/>
      <c r="Q62" s="13"/>
      <c r="R62" s="13"/>
      <c r="S62" s="13"/>
      <c r="T62" s="13"/>
      <c r="U62" s="13"/>
      <c r="V62" s="7"/>
      <c r="W62" s="7" t="str">
        <f>IF(A62="","",IFERROR(INDEX(RASTREADORES!$F:$F,MATCH(A62&amp;"#Principal",RASTREADORES!$Y:$Y,0))&amp;" nº "&amp;INDEX(RASTREADORES!$H:$H,MATCH(A62&amp;"#Principal",RASTREADORES!$Y:$Y,0)),IF(B62="Carreta","N/A","Sem rastreador")))</f>
        <v/>
      </c>
      <c r="X62" s="7" t="str">
        <f>IF(A62="","",IF(COUNTIFS(CONSULTAS!$C$2:$C$2000,A62,CONSULTAS!$E$2:$E$2000,"GR",CONSULTAS!$S$2:$S$2000,"Sim")&gt;0,"Sim","Não"))</f>
        <v/>
      </c>
      <c r="Y62" s="13" t="str">
        <f t="shared" si="0"/>
        <v/>
      </c>
      <c r="Z62" s="7" t="str">
        <f t="shared" ca="1" si="1"/>
        <v/>
      </c>
      <c r="AA62" s="7"/>
      <c r="AB62" s="12"/>
    </row>
    <row r="63" spans="1:28" x14ac:dyDescent="0.25">
      <c r="A63" s="7"/>
      <c r="B63" s="7"/>
      <c r="C63" s="7"/>
      <c r="D63" s="7"/>
      <c r="E63" s="7"/>
      <c r="F63" s="7"/>
      <c r="G63" s="7"/>
      <c r="H63" s="7"/>
      <c r="I63" s="7"/>
      <c r="J63" s="7"/>
      <c r="K63" s="7"/>
      <c r="L63" s="13"/>
      <c r="M63" s="13"/>
      <c r="N63" s="13"/>
      <c r="O63" s="13"/>
      <c r="P63" s="13"/>
      <c r="Q63" s="13"/>
      <c r="R63" s="13"/>
      <c r="S63" s="13"/>
      <c r="T63" s="13"/>
      <c r="U63" s="13"/>
      <c r="V63" s="7"/>
      <c r="W63" s="7" t="str">
        <f>IF(A63="","",IFERROR(INDEX(RASTREADORES!$F:$F,MATCH(A63&amp;"#Principal",RASTREADORES!$Y:$Y,0))&amp;" nº "&amp;INDEX(RASTREADORES!$H:$H,MATCH(A63&amp;"#Principal",RASTREADORES!$Y:$Y,0)),IF(B63="Carreta","N/A","Sem rastreador")))</f>
        <v/>
      </c>
      <c r="X63" s="7" t="str">
        <f>IF(A63="","",IF(COUNTIFS(CONSULTAS!$C$2:$C$2000,A63,CONSULTAS!$E$2:$E$2000,"GR",CONSULTAS!$S$2:$S$2000,"Sim")&gt;0,"Sim","Não"))</f>
        <v/>
      </c>
      <c r="Y63" s="13" t="str">
        <f t="shared" si="0"/>
        <v/>
      </c>
      <c r="Z63" s="7" t="str">
        <f t="shared" ca="1" si="1"/>
        <v/>
      </c>
      <c r="AA63" s="7"/>
      <c r="AB63" s="12"/>
    </row>
    <row r="64" spans="1:28" x14ac:dyDescent="0.25">
      <c r="A64" s="7"/>
      <c r="B64" s="7"/>
      <c r="C64" s="7"/>
      <c r="D64" s="7"/>
      <c r="E64" s="7"/>
      <c r="F64" s="7"/>
      <c r="G64" s="7"/>
      <c r="H64" s="7"/>
      <c r="I64" s="7"/>
      <c r="J64" s="7"/>
      <c r="K64" s="7"/>
      <c r="L64" s="13"/>
      <c r="M64" s="13"/>
      <c r="N64" s="13"/>
      <c r="O64" s="13"/>
      <c r="P64" s="13"/>
      <c r="Q64" s="13"/>
      <c r="R64" s="13"/>
      <c r="S64" s="13"/>
      <c r="T64" s="13"/>
      <c r="U64" s="13"/>
      <c r="V64" s="7"/>
      <c r="W64" s="7" t="str">
        <f>IF(A64="","",IFERROR(INDEX(RASTREADORES!$F:$F,MATCH(A64&amp;"#Principal",RASTREADORES!$Y:$Y,0))&amp;" nº "&amp;INDEX(RASTREADORES!$H:$H,MATCH(A64&amp;"#Principal",RASTREADORES!$Y:$Y,0)),IF(B64="Carreta","N/A","Sem rastreador")))</f>
        <v/>
      </c>
      <c r="X64" s="7" t="str">
        <f>IF(A64="","",IF(COUNTIFS(CONSULTAS!$C$2:$C$2000,A64,CONSULTAS!$E$2:$E$2000,"GR",CONSULTAS!$S$2:$S$2000,"Sim")&gt;0,"Sim","Não"))</f>
        <v/>
      </c>
      <c r="Y64" s="13" t="str">
        <f t="shared" si="0"/>
        <v/>
      </c>
      <c r="Z64" s="7" t="str">
        <f t="shared" ca="1" si="1"/>
        <v/>
      </c>
      <c r="AA64" s="7"/>
      <c r="AB64" s="12"/>
    </row>
    <row r="65" spans="1:28" x14ac:dyDescent="0.25">
      <c r="A65" s="7"/>
      <c r="B65" s="7"/>
      <c r="C65" s="7"/>
      <c r="D65" s="7"/>
      <c r="E65" s="7"/>
      <c r="F65" s="7"/>
      <c r="G65" s="7"/>
      <c r="H65" s="7"/>
      <c r="I65" s="7"/>
      <c r="J65" s="7"/>
      <c r="K65" s="7"/>
      <c r="L65" s="13"/>
      <c r="M65" s="13"/>
      <c r="N65" s="13"/>
      <c r="O65" s="13"/>
      <c r="P65" s="13"/>
      <c r="Q65" s="13"/>
      <c r="R65" s="13"/>
      <c r="S65" s="13"/>
      <c r="T65" s="13"/>
      <c r="U65" s="13"/>
      <c r="V65" s="7"/>
      <c r="W65" s="7" t="str">
        <f>IF(A65="","",IFERROR(INDEX(RASTREADORES!$F:$F,MATCH(A65&amp;"#Principal",RASTREADORES!$Y:$Y,0))&amp;" nº "&amp;INDEX(RASTREADORES!$H:$H,MATCH(A65&amp;"#Principal",RASTREADORES!$Y:$Y,0)),IF(B65="Carreta","N/A","Sem rastreador")))</f>
        <v/>
      </c>
      <c r="X65" s="7" t="str">
        <f>IF(A65="","",IF(COUNTIFS(CONSULTAS!$C$2:$C$2000,A65,CONSULTAS!$E$2:$E$2000,"GR",CONSULTAS!$S$2:$S$2000,"Sim")&gt;0,"Sim","Não"))</f>
        <v/>
      </c>
      <c r="Y65" s="13" t="str">
        <f t="shared" si="0"/>
        <v/>
      </c>
      <c r="Z65" s="7" t="str">
        <f t="shared" ca="1" si="1"/>
        <v/>
      </c>
      <c r="AA65" s="7"/>
      <c r="AB65" s="12"/>
    </row>
    <row r="66" spans="1:28" x14ac:dyDescent="0.25">
      <c r="A66" s="7"/>
      <c r="B66" s="7"/>
      <c r="C66" s="7"/>
      <c r="D66" s="7"/>
      <c r="E66" s="7"/>
      <c r="F66" s="7"/>
      <c r="G66" s="7"/>
      <c r="H66" s="7"/>
      <c r="I66" s="7"/>
      <c r="J66" s="7"/>
      <c r="K66" s="7"/>
      <c r="L66" s="13"/>
      <c r="M66" s="13"/>
      <c r="N66" s="13"/>
      <c r="O66" s="13"/>
      <c r="P66" s="13"/>
      <c r="Q66" s="13"/>
      <c r="R66" s="13"/>
      <c r="S66" s="13"/>
      <c r="T66" s="13"/>
      <c r="U66" s="13"/>
      <c r="V66" s="7"/>
      <c r="W66" s="7" t="str">
        <f>IF(A66="","",IFERROR(INDEX(RASTREADORES!$F:$F,MATCH(A66&amp;"#Principal",RASTREADORES!$Y:$Y,0))&amp;" nº "&amp;INDEX(RASTREADORES!$H:$H,MATCH(A66&amp;"#Principal",RASTREADORES!$Y:$Y,0)),IF(B66="Carreta","N/A","Sem rastreador")))</f>
        <v/>
      </c>
      <c r="X66" s="7" t="str">
        <f>IF(A66="","",IF(COUNTIFS(CONSULTAS!$C$2:$C$2000,A66,CONSULTAS!$E$2:$E$2000,"GR",CONSULTAS!$S$2:$S$2000,"Sim")&gt;0,"Sim","Não"))</f>
        <v/>
      </c>
      <c r="Y66" s="13" t="str">
        <f t="shared" ref="Y66:Y129" si="2">IF(A66="","",IF(COUNT(L66:N66,O66:T66)=0,"",MIN(L66:N66,O66:T66)))</f>
        <v/>
      </c>
      <c r="Z66" s="7" t="str">
        <f t="shared" ref="Z66:Z129" ca="1" si="3">IF(Y66="","",Y66-TODAY())</f>
        <v/>
      </c>
      <c r="AA66" s="7"/>
      <c r="AB66" s="12"/>
    </row>
    <row r="67" spans="1:28" x14ac:dyDescent="0.25">
      <c r="A67" s="7"/>
      <c r="B67" s="7"/>
      <c r="C67" s="7"/>
      <c r="D67" s="7"/>
      <c r="E67" s="7"/>
      <c r="F67" s="7"/>
      <c r="G67" s="7"/>
      <c r="H67" s="7"/>
      <c r="I67" s="7"/>
      <c r="J67" s="7"/>
      <c r="K67" s="7"/>
      <c r="L67" s="13"/>
      <c r="M67" s="13"/>
      <c r="N67" s="13"/>
      <c r="O67" s="13"/>
      <c r="P67" s="13"/>
      <c r="Q67" s="13"/>
      <c r="R67" s="13"/>
      <c r="S67" s="13"/>
      <c r="T67" s="13"/>
      <c r="U67" s="13"/>
      <c r="V67" s="7"/>
      <c r="W67" s="7" t="str">
        <f>IF(A67="","",IFERROR(INDEX(RASTREADORES!$F:$F,MATCH(A67&amp;"#Principal",RASTREADORES!$Y:$Y,0))&amp;" nº "&amp;INDEX(RASTREADORES!$H:$H,MATCH(A67&amp;"#Principal",RASTREADORES!$Y:$Y,0)),IF(B67="Carreta","N/A","Sem rastreador")))</f>
        <v/>
      </c>
      <c r="X67" s="7" t="str">
        <f>IF(A67="","",IF(COUNTIFS(CONSULTAS!$C$2:$C$2000,A67,CONSULTAS!$E$2:$E$2000,"GR",CONSULTAS!$S$2:$S$2000,"Sim")&gt;0,"Sim","Não"))</f>
        <v/>
      </c>
      <c r="Y67" s="13" t="str">
        <f t="shared" si="2"/>
        <v/>
      </c>
      <c r="Z67" s="7" t="str">
        <f t="shared" ca="1" si="3"/>
        <v/>
      </c>
      <c r="AA67" s="7"/>
      <c r="AB67" s="12"/>
    </row>
    <row r="68" spans="1:28" x14ac:dyDescent="0.25">
      <c r="A68" s="7"/>
      <c r="B68" s="7"/>
      <c r="C68" s="7"/>
      <c r="D68" s="7"/>
      <c r="E68" s="7"/>
      <c r="F68" s="7"/>
      <c r="G68" s="7"/>
      <c r="H68" s="7"/>
      <c r="I68" s="7"/>
      <c r="J68" s="7"/>
      <c r="K68" s="7"/>
      <c r="L68" s="13"/>
      <c r="M68" s="13"/>
      <c r="N68" s="13"/>
      <c r="O68" s="13"/>
      <c r="P68" s="13"/>
      <c r="Q68" s="13"/>
      <c r="R68" s="13"/>
      <c r="S68" s="13"/>
      <c r="T68" s="13"/>
      <c r="U68" s="13"/>
      <c r="V68" s="7"/>
      <c r="W68" s="7" t="str">
        <f>IF(A68="","",IFERROR(INDEX(RASTREADORES!$F:$F,MATCH(A68&amp;"#Principal",RASTREADORES!$Y:$Y,0))&amp;" nº "&amp;INDEX(RASTREADORES!$H:$H,MATCH(A68&amp;"#Principal",RASTREADORES!$Y:$Y,0)),IF(B68="Carreta","N/A","Sem rastreador")))</f>
        <v/>
      </c>
      <c r="X68" s="7" t="str">
        <f>IF(A68="","",IF(COUNTIFS(CONSULTAS!$C$2:$C$2000,A68,CONSULTAS!$E$2:$E$2000,"GR",CONSULTAS!$S$2:$S$2000,"Sim")&gt;0,"Sim","Não"))</f>
        <v/>
      </c>
      <c r="Y68" s="13" t="str">
        <f t="shared" si="2"/>
        <v/>
      </c>
      <c r="Z68" s="7" t="str">
        <f t="shared" ca="1" si="3"/>
        <v/>
      </c>
      <c r="AA68" s="7"/>
      <c r="AB68" s="12"/>
    </row>
    <row r="69" spans="1:28" x14ac:dyDescent="0.25">
      <c r="A69" s="7"/>
      <c r="B69" s="7"/>
      <c r="C69" s="7"/>
      <c r="D69" s="7"/>
      <c r="E69" s="7"/>
      <c r="F69" s="7"/>
      <c r="G69" s="7"/>
      <c r="H69" s="7"/>
      <c r="I69" s="7"/>
      <c r="J69" s="7"/>
      <c r="K69" s="7"/>
      <c r="L69" s="13"/>
      <c r="M69" s="13"/>
      <c r="N69" s="13"/>
      <c r="O69" s="13"/>
      <c r="P69" s="13"/>
      <c r="Q69" s="13"/>
      <c r="R69" s="13"/>
      <c r="S69" s="13"/>
      <c r="T69" s="13"/>
      <c r="U69" s="13"/>
      <c r="V69" s="7"/>
      <c r="W69" s="7" t="str">
        <f>IF(A69="","",IFERROR(INDEX(RASTREADORES!$F:$F,MATCH(A69&amp;"#Principal",RASTREADORES!$Y:$Y,0))&amp;" nº "&amp;INDEX(RASTREADORES!$H:$H,MATCH(A69&amp;"#Principal",RASTREADORES!$Y:$Y,0)),IF(B69="Carreta","N/A","Sem rastreador")))</f>
        <v/>
      </c>
      <c r="X69" s="7" t="str">
        <f>IF(A69="","",IF(COUNTIFS(CONSULTAS!$C$2:$C$2000,A69,CONSULTAS!$E$2:$E$2000,"GR",CONSULTAS!$S$2:$S$2000,"Sim")&gt;0,"Sim","Não"))</f>
        <v/>
      </c>
      <c r="Y69" s="13" t="str">
        <f t="shared" si="2"/>
        <v/>
      </c>
      <c r="Z69" s="7" t="str">
        <f t="shared" ca="1" si="3"/>
        <v/>
      </c>
      <c r="AA69" s="7"/>
      <c r="AB69" s="12"/>
    </row>
    <row r="70" spans="1:28" x14ac:dyDescent="0.25">
      <c r="A70" s="7"/>
      <c r="B70" s="7"/>
      <c r="C70" s="7"/>
      <c r="D70" s="7"/>
      <c r="E70" s="7"/>
      <c r="F70" s="7"/>
      <c r="G70" s="7"/>
      <c r="H70" s="7"/>
      <c r="I70" s="7"/>
      <c r="J70" s="7"/>
      <c r="K70" s="7"/>
      <c r="L70" s="13"/>
      <c r="M70" s="13"/>
      <c r="N70" s="13"/>
      <c r="O70" s="13"/>
      <c r="P70" s="13"/>
      <c r="Q70" s="13"/>
      <c r="R70" s="13"/>
      <c r="S70" s="13"/>
      <c r="T70" s="13"/>
      <c r="U70" s="13"/>
      <c r="V70" s="7"/>
      <c r="W70" s="7" t="str">
        <f>IF(A70="","",IFERROR(INDEX(RASTREADORES!$F:$F,MATCH(A70&amp;"#Principal",RASTREADORES!$Y:$Y,0))&amp;" nº "&amp;INDEX(RASTREADORES!$H:$H,MATCH(A70&amp;"#Principal",RASTREADORES!$Y:$Y,0)),IF(B70="Carreta","N/A","Sem rastreador")))</f>
        <v/>
      </c>
      <c r="X70" s="7" t="str">
        <f>IF(A70="","",IF(COUNTIFS(CONSULTAS!$C$2:$C$2000,A70,CONSULTAS!$E$2:$E$2000,"GR",CONSULTAS!$S$2:$S$2000,"Sim")&gt;0,"Sim","Não"))</f>
        <v/>
      </c>
      <c r="Y70" s="13" t="str">
        <f t="shared" si="2"/>
        <v/>
      </c>
      <c r="Z70" s="7" t="str">
        <f t="shared" ca="1" si="3"/>
        <v/>
      </c>
      <c r="AA70" s="7"/>
      <c r="AB70" s="12"/>
    </row>
    <row r="71" spans="1:28" x14ac:dyDescent="0.25">
      <c r="A71" s="7"/>
      <c r="B71" s="7"/>
      <c r="C71" s="7"/>
      <c r="D71" s="7"/>
      <c r="E71" s="7"/>
      <c r="F71" s="7"/>
      <c r="G71" s="7"/>
      <c r="H71" s="7"/>
      <c r="I71" s="7"/>
      <c r="J71" s="7"/>
      <c r="K71" s="7"/>
      <c r="L71" s="13"/>
      <c r="M71" s="13"/>
      <c r="N71" s="13"/>
      <c r="O71" s="13"/>
      <c r="P71" s="13"/>
      <c r="Q71" s="13"/>
      <c r="R71" s="13"/>
      <c r="S71" s="13"/>
      <c r="T71" s="13"/>
      <c r="U71" s="13"/>
      <c r="V71" s="7"/>
      <c r="W71" s="7" t="str">
        <f>IF(A71="","",IFERROR(INDEX(RASTREADORES!$F:$F,MATCH(A71&amp;"#Principal",RASTREADORES!$Y:$Y,0))&amp;" nº "&amp;INDEX(RASTREADORES!$H:$H,MATCH(A71&amp;"#Principal",RASTREADORES!$Y:$Y,0)),IF(B71="Carreta","N/A","Sem rastreador")))</f>
        <v/>
      </c>
      <c r="X71" s="7" t="str">
        <f>IF(A71="","",IF(COUNTIFS(CONSULTAS!$C$2:$C$2000,A71,CONSULTAS!$E$2:$E$2000,"GR",CONSULTAS!$S$2:$S$2000,"Sim")&gt;0,"Sim","Não"))</f>
        <v/>
      </c>
      <c r="Y71" s="13" t="str">
        <f t="shared" si="2"/>
        <v/>
      </c>
      <c r="Z71" s="7" t="str">
        <f t="shared" ca="1" si="3"/>
        <v/>
      </c>
      <c r="AA71" s="7"/>
      <c r="AB71" s="12"/>
    </row>
    <row r="72" spans="1:28" x14ac:dyDescent="0.25">
      <c r="A72" s="7"/>
      <c r="B72" s="7"/>
      <c r="C72" s="7"/>
      <c r="D72" s="7"/>
      <c r="E72" s="7"/>
      <c r="F72" s="7"/>
      <c r="G72" s="7"/>
      <c r="H72" s="7"/>
      <c r="I72" s="7"/>
      <c r="J72" s="7"/>
      <c r="K72" s="7"/>
      <c r="L72" s="13"/>
      <c r="M72" s="13"/>
      <c r="N72" s="13"/>
      <c r="O72" s="13"/>
      <c r="P72" s="13"/>
      <c r="Q72" s="13"/>
      <c r="R72" s="13"/>
      <c r="S72" s="13"/>
      <c r="T72" s="13"/>
      <c r="U72" s="13"/>
      <c r="V72" s="7"/>
      <c r="W72" s="7" t="str">
        <f>IF(A72="","",IFERROR(INDEX(RASTREADORES!$F:$F,MATCH(A72&amp;"#Principal",RASTREADORES!$Y:$Y,0))&amp;" nº "&amp;INDEX(RASTREADORES!$H:$H,MATCH(A72&amp;"#Principal",RASTREADORES!$Y:$Y,0)),IF(B72="Carreta","N/A","Sem rastreador")))</f>
        <v/>
      </c>
      <c r="X72" s="7" t="str">
        <f>IF(A72="","",IF(COUNTIFS(CONSULTAS!$C$2:$C$2000,A72,CONSULTAS!$E$2:$E$2000,"GR",CONSULTAS!$S$2:$S$2000,"Sim")&gt;0,"Sim","Não"))</f>
        <v/>
      </c>
      <c r="Y72" s="13" t="str">
        <f t="shared" si="2"/>
        <v/>
      </c>
      <c r="Z72" s="7" t="str">
        <f t="shared" ca="1" si="3"/>
        <v/>
      </c>
      <c r="AA72" s="7"/>
      <c r="AB72" s="12"/>
    </row>
    <row r="73" spans="1:28" x14ac:dyDescent="0.25">
      <c r="A73" s="7"/>
      <c r="B73" s="7"/>
      <c r="C73" s="7"/>
      <c r="D73" s="7"/>
      <c r="E73" s="7"/>
      <c r="F73" s="7"/>
      <c r="G73" s="7"/>
      <c r="H73" s="7"/>
      <c r="I73" s="7"/>
      <c r="J73" s="7"/>
      <c r="K73" s="7"/>
      <c r="L73" s="13"/>
      <c r="M73" s="13"/>
      <c r="N73" s="13"/>
      <c r="O73" s="13"/>
      <c r="P73" s="13"/>
      <c r="Q73" s="13"/>
      <c r="R73" s="13"/>
      <c r="S73" s="13"/>
      <c r="T73" s="13"/>
      <c r="U73" s="13"/>
      <c r="V73" s="7"/>
      <c r="W73" s="7" t="str">
        <f>IF(A73="","",IFERROR(INDEX(RASTREADORES!$F:$F,MATCH(A73&amp;"#Principal",RASTREADORES!$Y:$Y,0))&amp;" nº "&amp;INDEX(RASTREADORES!$H:$H,MATCH(A73&amp;"#Principal",RASTREADORES!$Y:$Y,0)),IF(B73="Carreta","N/A","Sem rastreador")))</f>
        <v/>
      </c>
      <c r="X73" s="7" t="str">
        <f>IF(A73="","",IF(COUNTIFS(CONSULTAS!$C$2:$C$2000,A73,CONSULTAS!$E$2:$E$2000,"GR",CONSULTAS!$S$2:$S$2000,"Sim")&gt;0,"Sim","Não"))</f>
        <v/>
      </c>
      <c r="Y73" s="13" t="str">
        <f t="shared" si="2"/>
        <v/>
      </c>
      <c r="Z73" s="7" t="str">
        <f t="shared" ca="1" si="3"/>
        <v/>
      </c>
      <c r="AA73" s="7"/>
      <c r="AB73" s="12"/>
    </row>
    <row r="74" spans="1:28" x14ac:dyDescent="0.25">
      <c r="A74" s="7"/>
      <c r="B74" s="7"/>
      <c r="C74" s="7"/>
      <c r="D74" s="7"/>
      <c r="E74" s="7"/>
      <c r="F74" s="7"/>
      <c r="G74" s="7"/>
      <c r="H74" s="7"/>
      <c r="I74" s="7"/>
      <c r="J74" s="7"/>
      <c r="K74" s="7"/>
      <c r="L74" s="13"/>
      <c r="M74" s="13"/>
      <c r="N74" s="13"/>
      <c r="O74" s="13"/>
      <c r="P74" s="13"/>
      <c r="Q74" s="13"/>
      <c r="R74" s="13"/>
      <c r="S74" s="13"/>
      <c r="T74" s="13"/>
      <c r="U74" s="13"/>
      <c r="V74" s="7"/>
      <c r="W74" s="7" t="str">
        <f>IF(A74="","",IFERROR(INDEX(RASTREADORES!$F:$F,MATCH(A74&amp;"#Principal",RASTREADORES!$Y:$Y,0))&amp;" nº "&amp;INDEX(RASTREADORES!$H:$H,MATCH(A74&amp;"#Principal",RASTREADORES!$Y:$Y,0)),IF(B74="Carreta","N/A","Sem rastreador")))</f>
        <v/>
      </c>
      <c r="X74" s="7" t="str">
        <f>IF(A74="","",IF(COUNTIFS(CONSULTAS!$C$2:$C$2000,A74,CONSULTAS!$E$2:$E$2000,"GR",CONSULTAS!$S$2:$S$2000,"Sim")&gt;0,"Sim","Não"))</f>
        <v/>
      </c>
      <c r="Y74" s="13" t="str">
        <f t="shared" si="2"/>
        <v/>
      </c>
      <c r="Z74" s="7" t="str">
        <f t="shared" ca="1" si="3"/>
        <v/>
      </c>
      <c r="AA74" s="7"/>
      <c r="AB74" s="12"/>
    </row>
    <row r="75" spans="1:28" x14ac:dyDescent="0.25">
      <c r="A75" s="7"/>
      <c r="B75" s="7"/>
      <c r="C75" s="7"/>
      <c r="D75" s="7"/>
      <c r="E75" s="7"/>
      <c r="F75" s="7"/>
      <c r="G75" s="7"/>
      <c r="H75" s="7"/>
      <c r="I75" s="7"/>
      <c r="J75" s="7"/>
      <c r="K75" s="7"/>
      <c r="L75" s="13"/>
      <c r="M75" s="13"/>
      <c r="N75" s="13"/>
      <c r="O75" s="13"/>
      <c r="P75" s="13"/>
      <c r="Q75" s="13"/>
      <c r="R75" s="13"/>
      <c r="S75" s="13"/>
      <c r="T75" s="13"/>
      <c r="U75" s="13"/>
      <c r="V75" s="7"/>
      <c r="W75" s="7" t="str">
        <f>IF(A75="","",IFERROR(INDEX(RASTREADORES!$F:$F,MATCH(A75&amp;"#Principal",RASTREADORES!$Y:$Y,0))&amp;" nº "&amp;INDEX(RASTREADORES!$H:$H,MATCH(A75&amp;"#Principal",RASTREADORES!$Y:$Y,0)),IF(B75="Carreta","N/A","Sem rastreador")))</f>
        <v/>
      </c>
      <c r="X75" s="7" t="str">
        <f>IF(A75="","",IF(COUNTIFS(CONSULTAS!$C$2:$C$2000,A75,CONSULTAS!$E$2:$E$2000,"GR",CONSULTAS!$S$2:$S$2000,"Sim")&gt;0,"Sim","Não"))</f>
        <v/>
      </c>
      <c r="Y75" s="13" t="str">
        <f t="shared" si="2"/>
        <v/>
      </c>
      <c r="Z75" s="7" t="str">
        <f t="shared" ca="1" si="3"/>
        <v/>
      </c>
      <c r="AA75" s="7"/>
      <c r="AB75" s="12"/>
    </row>
    <row r="76" spans="1:28" x14ac:dyDescent="0.25">
      <c r="A76" s="7"/>
      <c r="B76" s="7"/>
      <c r="C76" s="7"/>
      <c r="D76" s="7"/>
      <c r="E76" s="7"/>
      <c r="F76" s="7"/>
      <c r="G76" s="7"/>
      <c r="H76" s="7"/>
      <c r="I76" s="7"/>
      <c r="J76" s="7"/>
      <c r="K76" s="7"/>
      <c r="L76" s="13"/>
      <c r="M76" s="13"/>
      <c r="N76" s="13"/>
      <c r="O76" s="13"/>
      <c r="P76" s="13"/>
      <c r="Q76" s="13"/>
      <c r="R76" s="13"/>
      <c r="S76" s="13"/>
      <c r="T76" s="13"/>
      <c r="U76" s="13"/>
      <c r="V76" s="7"/>
      <c r="W76" s="7" t="str">
        <f>IF(A76="","",IFERROR(INDEX(RASTREADORES!$F:$F,MATCH(A76&amp;"#Principal",RASTREADORES!$Y:$Y,0))&amp;" nº "&amp;INDEX(RASTREADORES!$H:$H,MATCH(A76&amp;"#Principal",RASTREADORES!$Y:$Y,0)),IF(B76="Carreta","N/A","Sem rastreador")))</f>
        <v/>
      </c>
      <c r="X76" s="7" t="str">
        <f>IF(A76="","",IF(COUNTIFS(CONSULTAS!$C$2:$C$2000,A76,CONSULTAS!$E$2:$E$2000,"GR",CONSULTAS!$S$2:$S$2000,"Sim")&gt;0,"Sim","Não"))</f>
        <v/>
      </c>
      <c r="Y76" s="13" t="str">
        <f t="shared" si="2"/>
        <v/>
      </c>
      <c r="Z76" s="7" t="str">
        <f t="shared" ca="1" si="3"/>
        <v/>
      </c>
      <c r="AA76" s="7"/>
      <c r="AB76" s="12"/>
    </row>
    <row r="77" spans="1:28" x14ac:dyDescent="0.25">
      <c r="A77" s="7"/>
      <c r="B77" s="7"/>
      <c r="C77" s="7"/>
      <c r="D77" s="7"/>
      <c r="E77" s="7"/>
      <c r="F77" s="7"/>
      <c r="G77" s="7"/>
      <c r="H77" s="7"/>
      <c r="I77" s="7"/>
      <c r="J77" s="7"/>
      <c r="K77" s="7"/>
      <c r="L77" s="13"/>
      <c r="M77" s="13"/>
      <c r="N77" s="13"/>
      <c r="O77" s="13"/>
      <c r="P77" s="13"/>
      <c r="Q77" s="13"/>
      <c r="R77" s="13"/>
      <c r="S77" s="13"/>
      <c r="T77" s="13"/>
      <c r="U77" s="13"/>
      <c r="V77" s="7"/>
      <c r="W77" s="7" t="str">
        <f>IF(A77="","",IFERROR(INDEX(RASTREADORES!$F:$F,MATCH(A77&amp;"#Principal",RASTREADORES!$Y:$Y,0))&amp;" nº "&amp;INDEX(RASTREADORES!$H:$H,MATCH(A77&amp;"#Principal",RASTREADORES!$Y:$Y,0)),IF(B77="Carreta","N/A","Sem rastreador")))</f>
        <v/>
      </c>
      <c r="X77" s="7" t="str">
        <f>IF(A77="","",IF(COUNTIFS(CONSULTAS!$C$2:$C$2000,A77,CONSULTAS!$E$2:$E$2000,"GR",CONSULTAS!$S$2:$S$2000,"Sim")&gt;0,"Sim","Não"))</f>
        <v/>
      </c>
      <c r="Y77" s="13" t="str">
        <f t="shared" si="2"/>
        <v/>
      </c>
      <c r="Z77" s="7" t="str">
        <f t="shared" ca="1" si="3"/>
        <v/>
      </c>
      <c r="AA77" s="7"/>
      <c r="AB77" s="12"/>
    </row>
    <row r="78" spans="1:28" x14ac:dyDescent="0.25">
      <c r="A78" s="7"/>
      <c r="B78" s="7"/>
      <c r="C78" s="7"/>
      <c r="D78" s="7"/>
      <c r="E78" s="7"/>
      <c r="F78" s="7"/>
      <c r="G78" s="7"/>
      <c r="H78" s="7"/>
      <c r="I78" s="7"/>
      <c r="J78" s="7"/>
      <c r="K78" s="7"/>
      <c r="L78" s="13"/>
      <c r="M78" s="13"/>
      <c r="N78" s="13"/>
      <c r="O78" s="13"/>
      <c r="P78" s="13"/>
      <c r="Q78" s="13"/>
      <c r="R78" s="13"/>
      <c r="S78" s="13"/>
      <c r="T78" s="13"/>
      <c r="U78" s="13"/>
      <c r="V78" s="7"/>
      <c r="W78" s="7" t="str">
        <f>IF(A78="","",IFERROR(INDEX(RASTREADORES!$F:$F,MATCH(A78&amp;"#Principal",RASTREADORES!$Y:$Y,0))&amp;" nº "&amp;INDEX(RASTREADORES!$H:$H,MATCH(A78&amp;"#Principal",RASTREADORES!$Y:$Y,0)),IF(B78="Carreta","N/A","Sem rastreador")))</f>
        <v/>
      </c>
      <c r="X78" s="7" t="str">
        <f>IF(A78="","",IF(COUNTIFS(CONSULTAS!$C$2:$C$2000,A78,CONSULTAS!$E$2:$E$2000,"GR",CONSULTAS!$S$2:$S$2000,"Sim")&gt;0,"Sim","Não"))</f>
        <v/>
      </c>
      <c r="Y78" s="13" t="str">
        <f t="shared" si="2"/>
        <v/>
      </c>
      <c r="Z78" s="7" t="str">
        <f t="shared" ca="1" si="3"/>
        <v/>
      </c>
      <c r="AA78" s="7"/>
      <c r="AB78" s="12"/>
    </row>
    <row r="79" spans="1:28" x14ac:dyDescent="0.25">
      <c r="A79" s="7"/>
      <c r="B79" s="7"/>
      <c r="C79" s="7"/>
      <c r="D79" s="7"/>
      <c r="E79" s="7"/>
      <c r="F79" s="7"/>
      <c r="G79" s="7"/>
      <c r="H79" s="7"/>
      <c r="I79" s="7"/>
      <c r="J79" s="7"/>
      <c r="K79" s="7"/>
      <c r="L79" s="13"/>
      <c r="M79" s="13"/>
      <c r="N79" s="13"/>
      <c r="O79" s="13"/>
      <c r="P79" s="13"/>
      <c r="Q79" s="13"/>
      <c r="R79" s="13"/>
      <c r="S79" s="13"/>
      <c r="T79" s="13"/>
      <c r="U79" s="13"/>
      <c r="V79" s="7"/>
      <c r="W79" s="7" t="str">
        <f>IF(A79="","",IFERROR(INDEX(RASTREADORES!$F:$F,MATCH(A79&amp;"#Principal",RASTREADORES!$Y:$Y,0))&amp;" nº "&amp;INDEX(RASTREADORES!$H:$H,MATCH(A79&amp;"#Principal",RASTREADORES!$Y:$Y,0)),IF(B79="Carreta","N/A","Sem rastreador")))</f>
        <v/>
      </c>
      <c r="X79" s="7" t="str">
        <f>IF(A79="","",IF(COUNTIFS(CONSULTAS!$C$2:$C$2000,A79,CONSULTAS!$E$2:$E$2000,"GR",CONSULTAS!$S$2:$S$2000,"Sim")&gt;0,"Sim","Não"))</f>
        <v/>
      </c>
      <c r="Y79" s="13" t="str">
        <f t="shared" si="2"/>
        <v/>
      </c>
      <c r="Z79" s="7" t="str">
        <f t="shared" ca="1" si="3"/>
        <v/>
      </c>
      <c r="AA79" s="7"/>
      <c r="AB79" s="12"/>
    </row>
    <row r="80" spans="1:28" x14ac:dyDescent="0.25">
      <c r="A80" s="7"/>
      <c r="B80" s="7"/>
      <c r="C80" s="7"/>
      <c r="D80" s="7"/>
      <c r="E80" s="7"/>
      <c r="F80" s="7"/>
      <c r="G80" s="7"/>
      <c r="H80" s="7"/>
      <c r="I80" s="7"/>
      <c r="J80" s="7"/>
      <c r="K80" s="7"/>
      <c r="L80" s="13"/>
      <c r="M80" s="13"/>
      <c r="N80" s="13"/>
      <c r="O80" s="13"/>
      <c r="P80" s="13"/>
      <c r="Q80" s="13"/>
      <c r="R80" s="13"/>
      <c r="S80" s="13"/>
      <c r="T80" s="13"/>
      <c r="U80" s="13"/>
      <c r="V80" s="7"/>
      <c r="W80" s="7" t="str">
        <f>IF(A80="","",IFERROR(INDEX(RASTREADORES!$F:$F,MATCH(A80&amp;"#Principal",RASTREADORES!$Y:$Y,0))&amp;" nº "&amp;INDEX(RASTREADORES!$H:$H,MATCH(A80&amp;"#Principal",RASTREADORES!$Y:$Y,0)),IF(B80="Carreta","N/A","Sem rastreador")))</f>
        <v/>
      </c>
      <c r="X80" s="7" t="str">
        <f>IF(A80="","",IF(COUNTIFS(CONSULTAS!$C$2:$C$2000,A80,CONSULTAS!$E$2:$E$2000,"GR",CONSULTAS!$S$2:$S$2000,"Sim")&gt;0,"Sim","Não"))</f>
        <v/>
      </c>
      <c r="Y80" s="13" t="str">
        <f t="shared" si="2"/>
        <v/>
      </c>
      <c r="Z80" s="7" t="str">
        <f t="shared" ca="1" si="3"/>
        <v/>
      </c>
      <c r="AA80" s="7"/>
      <c r="AB80" s="12"/>
    </row>
    <row r="81" spans="1:28" x14ac:dyDescent="0.25">
      <c r="A81" s="7"/>
      <c r="B81" s="7"/>
      <c r="C81" s="7"/>
      <c r="D81" s="7"/>
      <c r="E81" s="7"/>
      <c r="F81" s="7"/>
      <c r="G81" s="7"/>
      <c r="H81" s="7"/>
      <c r="I81" s="7"/>
      <c r="J81" s="7"/>
      <c r="K81" s="7"/>
      <c r="L81" s="13"/>
      <c r="M81" s="13"/>
      <c r="N81" s="13"/>
      <c r="O81" s="13"/>
      <c r="P81" s="13"/>
      <c r="Q81" s="13"/>
      <c r="R81" s="13"/>
      <c r="S81" s="13"/>
      <c r="T81" s="13"/>
      <c r="U81" s="13"/>
      <c r="V81" s="7"/>
      <c r="W81" s="7" t="str">
        <f>IF(A81="","",IFERROR(INDEX(RASTREADORES!$F:$F,MATCH(A81&amp;"#Principal",RASTREADORES!$Y:$Y,0))&amp;" nº "&amp;INDEX(RASTREADORES!$H:$H,MATCH(A81&amp;"#Principal",RASTREADORES!$Y:$Y,0)),IF(B81="Carreta","N/A","Sem rastreador")))</f>
        <v/>
      </c>
      <c r="X81" s="7" t="str">
        <f>IF(A81="","",IF(COUNTIFS(CONSULTAS!$C$2:$C$2000,A81,CONSULTAS!$E$2:$E$2000,"GR",CONSULTAS!$S$2:$S$2000,"Sim")&gt;0,"Sim","Não"))</f>
        <v/>
      </c>
      <c r="Y81" s="13" t="str">
        <f t="shared" si="2"/>
        <v/>
      </c>
      <c r="Z81" s="7" t="str">
        <f t="shared" ca="1" si="3"/>
        <v/>
      </c>
      <c r="AA81" s="7"/>
      <c r="AB81" s="12"/>
    </row>
    <row r="82" spans="1:28" x14ac:dyDescent="0.25">
      <c r="A82" s="7"/>
      <c r="B82" s="7"/>
      <c r="C82" s="7"/>
      <c r="D82" s="7"/>
      <c r="E82" s="7"/>
      <c r="F82" s="7"/>
      <c r="G82" s="7"/>
      <c r="H82" s="7"/>
      <c r="I82" s="7"/>
      <c r="J82" s="7"/>
      <c r="K82" s="7"/>
      <c r="L82" s="13"/>
      <c r="M82" s="13"/>
      <c r="N82" s="13"/>
      <c r="O82" s="13"/>
      <c r="P82" s="13"/>
      <c r="Q82" s="13"/>
      <c r="R82" s="13"/>
      <c r="S82" s="13"/>
      <c r="T82" s="13"/>
      <c r="U82" s="13"/>
      <c r="V82" s="7"/>
      <c r="W82" s="7" t="str">
        <f>IF(A82="","",IFERROR(INDEX(RASTREADORES!$F:$F,MATCH(A82&amp;"#Principal",RASTREADORES!$Y:$Y,0))&amp;" nº "&amp;INDEX(RASTREADORES!$H:$H,MATCH(A82&amp;"#Principal",RASTREADORES!$Y:$Y,0)),IF(B82="Carreta","N/A","Sem rastreador")))</f>
        <v/>
      </c>
      <c r="X82" s="7" t="str">
        <f>IF(A82="","",IF(COUNTIFS(CONSULTAS!$C$2:$C$2000,A82,CONSULTAS!$E$2:$E$2000,"GR",CONSULTAS!$S$2:$S$2000,"Sim")&gt;0,"Sim","Não"))</f>
        <v/>
      </c>
      <c r="Y82" s="13" t="str">
        <f t="shared" si="2"/>
        <v/>
      </c>
      <c r="Z82" s="7" t="str">
        <f t="shared" ca="1" si="3"/>
        <v/>
      </c>
      <c r="AA82" s="7"/>
      <c r="AB82" s="12"/>
    </row>
    <row r="83" spans="1:28" x14ac:dyDescent="0.25">
      <c r="A83" s="7"/>
      <c r="B83" s="7"/>
      <c r="C83" s="7"/>
      <c r="D83" s="7"/>
      <c r="E83" s="7"/>
      <c r="F83" s="7"/>
      <c r="G83" s="7"/>
      <c r="H83" s="7"/>
      <c r="I83" s="7"/>
      <c r="J83" s="7"/>
      <c r="K83" s="7"/>
      <c r="L83" s="13"/>
      <c r="M83" s="13"/>
      <c r="N83" s="13"/>
      <c r="O83" s="13"/>
      <c r="P83" s="13"/>
      <c r="Q83" s="13"/>
      <c r="R83" s="13"/>
      <c r="S83" s="13"/>
      <c r="T83" s="13"/>
      <c r="U83" s="13"/>
      <c r="V83" s="7"/>
      <c r="W83" s="7" t="str">
        <f>IF(A83="","",IFERROR(INDEX(RASTREADORES!$F:$F,MATCH(A83&amp;"#Principal",RASTREADORES!$Y:$Y,0))&amp;" nº "&amp;INDEX(RASTREADORES!$H:$H,MATCH(A83&amp;"#Principal",RASTREADORES!$Y:$Y,0)),IF(B83="Carreta","N/A","Sem rastreador")))</f>
        <v/>
      </c>
      <c r="X83" s="7" t="str">
        <f>IF(A83="","",IF(COUNTIFS(CONSULTAS!$C$2:$C$2000,A83,CONSULTAS!$E$2:$E$2000,"GR",CONSULTAS!$S$2:$S$2000,"Sim")&gt;0,"Sim","Não"))</f>
        <v/>
      </c>
      <c r="Y83" s="13" t="str">
        <f t="shared" si="2"/>
        <v/>
      </c>
      <c r="Z83" s="7" t="str">
        <f t="shared" ca="1" si="3"/>
        <v/>
      </c>
      <c r="AA83" s="7"/>
      <c r="AB83" s="12"/>
    </row>
    <row r="84" spans="1:28" x14ac:dyDescent="0.25">
      <c r="A84" s="7"/>
      <c r="B84" s="7"/>
      <c r="C84" s="7"/>
      <c r="D84" s="7"/>
      <c r="E84" s="7"/>
      <c r="F84" s="7"/>
      <c r="G84" s="7"/>
      <c r="H84" s="7"/>
      <c r="I84" s="7"/>
      <c r="J84" s="7"/>
      <c r="K84" s="7"/>
      <c r="L84" s="13"/>
      <c r="M84" s="13"/>
      <c r="N84" s="13"/>
      <c r="O84" s="13"/>
      <c r="P84" s="13"/>
      <c r="Q84" s="13"/>
      <c r="R84" s="13"/>
      <c r="S84" s="13"/>
      <c r="T84" s="13"/>
      <c r="U84" s="13"/>
      <c r="V84" s="7"/>
      <c r="W84" s="7" t="str">
        <f>IF(A84="","",IFERROR(INDEX(RASTREADORES!$F:$F,MATCH(A84&amp;"#Principal",RASTREADORES!$Y:$Y,0))&amp;" nº "&amp;INDEX(RASTREADORES!$H:$H,MATCH(A84&amp;"#Principal",RASTREADORES!$Y:$Y,0)),IF(B84="Carreta","N/A","Sem rastreador")))</f>
        <v/>
      </c>
      <c r="X84" s="7" t="str">
        <f>IF(A84="","",IF(COUNTIFS(CONSULTAS!$C$2:$C$2000,A84,CONSULTAS!$E$2:$E$2000,"GR",CONSULTAS!$S$2:$S$2000,"Sim")&gt;0,"Sim","Não"))</f>
        <v/>
      </c>
      <c r="Y84" s="13" t="str">
        <f t="shared" si="2"/>
        <v/>
      </c>
      <c r="Z84" s="7" t="str">
        <f t="shared" ca="1" si="3"/>
        <v/>
      </c>
      <c r="AA84" s="7"/>
      <c r="AB84" s="12"/>
    </row>
    <row r="85" spans="1:28" x14ac:dyDescent="0.25">
      <c r="A85" s="7"/>
      <c r="B85" s="7"/>
      <c r="C85" s="7"/>
      <c r="D85" s="7"/>
      <c r="E85" s="7"/>
      <c r="F85" s="7"/>
      <c r="G85" s="7"/>
      <c r="H85" s="7"/>
      <c r="I85" s="7"/>
      <c r="J85" s="7"/>
      <c r="K85" s="7"/>
      <c r="L85" s="13"/>
      <c r="M85" s="13"/>
      <c r="N85" s="13"/>
      <c r="O85" s="13"/>
      <c r="P85" s="13"/>
      <c r="Q85" s="13"/>
      <c r="R85" s="13"/>
      <c r="S85" s="13"/>
      <c r="T85" s="13"/>
      <c r="U85" s="13"/>
      <c r="V85" s="7"/>
      <c r="W85" s="7" t="str">
        <f>IF(A85="","",IFERROR(INDEX(RASTREADORES!$F:$F,MATCH(A85&amp;"#Principal",RASTREADORES!$Y:$Y,0))&amp;" nº "&amp;INDEX(RASTREADORES!$H:$H,MATCH(A85&amp;"#Principal",RASTREADORES!$Y:$Y,0)),IF(B85="Carreta","N/A","Sem rastreador")))</f>
        <v/>
      </c>
      <c r="X85" s="7" t="str">
        <f>IF(A85="","",IF(COUNTIFS(CONSULTAS!$C$2:$C$2000,A85,CONSULTAS!$E$2:$E$2000,"GR",CONSULTAS!$S$2:$S$2000,"Sim")&gt;0,"Sim","Não"))</f>
        <v/>
      </c>
      <c r="Y85" s="13" t="str">
        <f t="shared" si="2"/>
        <v/>
      </c>
      <c r="Z85" s="7" t="str">
        <f t="shared" ca="1" si="3"/>
        <v/>
      </c>
      <c r="AA85" s="7"/>
      <c r="AB85" s="12"/>
    </row>
    <row r="86" spans="1:28" x14ac:dyDescent="0.25">
      <c r="A86" s="7"/>
      <c r="B86" s="7"/>
      <c r="C86" s="7"/>
      <c r="D86" s="7"/>
      <c r="E86" s="7"/>
      <c r="F86" s="7"/>
      <c r="G86" s="7"/>
      <c r="H86" s="7"/>
      <c r="I86" s="7"/>
      <c r="J86" s="7"/>
      <c r="K86" s="7"/>
      <c r="L86" s="13"/>
      <c r="M86" s="13"/>
      <c r="N86" s="13"/>
      <c r="O86" s="13"/>
      <c r="P86" s="13"/>
      <c r="Q86" s="13"/>
      <c r="R86" s="13"/>
      <c r="S86" s="13"/>
      <c r="T86" s="13"/>
      <c r="U86" s="13"/>
      <c r="V86" s="7"/>
      <c r="W86" s="7" t="str">
        <f>IF(A86="","",IFERROR(INDEX(RASTREADORES!$F:$F,MATCH(A86&amp;"#Principal",RASTREADORES!$Y:$Y,0))&amp;" nº "&amp;INDEX(RASTREADORES!$H:$H,MATCH(A86&amp;"#Principal",RASTREADORES!$Y:$Y,0)),IF(B86="Carreta","N/A","Sem rastreador")))</f>
        <v/>
      </c>
      <c r="X86" s="7" t="str">
        <f>IF(A86="","",IF(COUNTIFS(CONSULTAS!$C$2:$C$2000,A86,CONSULTAS!$E$2:$E$2000,"GR",CONSULTAS!$S$2:$S$2000,"Sim")&gt;0,"Sim","Não"))</f>
        <v/>
      </c>
      <c r="Y86" s="13" t="str">
        <f t="shared" si="2"/>
        <v/>
      </c>
      <c r="Z86" s="7" t="str">
        <f t="shared" ca="1" si="3"/>
        <v/>
      </c>
      <c r="AA86" s="7"/>
      <c r="AB86" s="12"/>
    </row>
    <row r="87" spans="1:28" x14ac:dyDescent="0.25">
      <c r="A87" s="7"/>
      <c r="B87" s="7"/>
      <c r="C87" s="7"/>
      <c r="D87" s="7"/>
      <c r="E87" s="7"/>
      <c r="F87" s="7"/>
      <c r="G87" s="7"/>
      <c r="H87" s="7"/>
      <c r="I87" s="7"/>
      <c r="J87" s="7"/>
      <c r="K87" s="7"/>
      <c r="L87" s="13"/>
      <c r="M87" s="13"/>
      <c r="N87" s="13"/>
      <c r="O87" s="13"/>
      <c r="P87" s="13"/>
      <c r="Q87" s="13"/>
      <c r="R87" s="13"/>
      <c r="S87" s="13"/>
      <c r="T87" s="13"/>
      <c r="U87" s="13"/>
      <c r="V87" s="7"/>
      <c r="W87" s="7" t="str">
        <f>IF(A87="","",IFERROR(INDEX(RASTREADORES!$F:$F,MATCH(A87&amp;"#Principal",RASTREADORES!$Y:$Y,0))&amp;" nº "&amp;INDEX(RASTREADORES!$H:$H,MATCH(A87&amp;"#Principal",RASTREADORES!$Y:$Y,0)),IF(B87="Carreta","N/A","Sem rastreador")))</f>
        <v/>
      </c>
      <c r="X87" s="7" t="str">
        <f>IF(A87="","",IF(COUNTIFS(CONSULTAS!$C$2:$C$2000,A87,CONSULTAS!$E$2:$E$2000,"GR",CONSULTAS!$S$2:$S$2000,"Sim")&gt;0,"Sim","Não"))</f>
        <v/>
      </c>
      <c r="Y87" s="13" t="str">
        <f t="shared" si="2"/>
        <v/>
      </c>
      <c r="Z87" s="7" t="str">
        <f t="shared" ca="1" si="3"/>
        <v/>
      </c>
      <c r="AA87" s="7"/>
      <c r="AB87" s="12"/>
    </row>
    <row r="88" spans="1:28" x14ac:dyDescent="0.25">
      <c r="A88" s="7"/>
      <c r="B88" s="7"/>
      <c r="C88" s="7"/>
      <c r="D88" s="7"/>
      <c r="E88" s="7"/>
      <c r="F88" s="7"/>
      <c r="G88" s="7"/>
      <c r="H88" s="7"/>
      <c r="I88" s="7"/>
      <c r="J88" s="7"/>
      <c r="K88" s="7"/>
      <c r="L88" s="13"/>
      <c r="M88" s="13"/>
      <c r="N88" s="13"/>
      <c r="O88" s="13"/>
      <c r="P88" s="13"/>
      <c r="Q88" s="13"/>
      <c r="R88" s="13"/>
      <c r="S88" s="13"/>
      <c r="T88" s="13"/>
      <c r="U88" s="13"/>
      <c r="V88" s="7"/>
      <c r="W88" s="7" t="str">
        <f>IF(A88="","",IFERROR(INDEX(RASTREADORES!$F:$F,MATCH(A88&amp;"#Principal",RASTREADORES!$Y:$Y,0))&amp;" nº "&amp;INDEX(RASTREADORES!$H:$H,MATCH(A88&amp;"#Principal",RASTREADORES!$Y:$Y,0)),IF(B88="Carreta","N/A","Sem rastreador")))</f>
        <v/>
      </c>
      <c r="X88" s="7" t="str">
        <f>IF(A88="","",IF(COUNTIFS(CONSULTAS!$C$2:$C$2000,A88,CONSULTAS!$E$2:$E$2000,"GR",CONSULTAS!$S$2:$S$2000,"Sim")&gt;0,"Sim","Não"))</f>
        <v/>
      </c>
      <c r="Y88" s="13" t="str">
        <f t="shared" si="2"/>
        <v/>
      </c>
      <c r="Z88" s="7" t="str">
        <f t="shared" ca="1" si="3"/>
        <v/>
      </c>
      <c r="AA88" s="7"/>
      <c r="AB88" s="12"/>
    </row>
    <row r="89" spans="1:28" x14ac:dyDescent="0.25">
      <c r="A89" s="7"/>
      <c r="B89" s="7"/>
      <c r="C89" s="7"/>
      <c r="D89" s="7"/>
      <c r="E89" s="7"/>
      <c r="F89" s="7"/>
      <c r="G89" s="7"/>
      <c r="H89" s="7"/>
      <c r="I89" s="7"/>
      <c r="J89" s="7"/>
      <c r="K89" s="7"/>
      <c r="L89" s="13"/>
      <c r="M89" s="13"/>
      <c r="N89" s="13"/>
      <c r="O89" s="13"/>
      <c r="P89" s="13"/>
      <c r="Q89" s="13"/>
      <c r="R89" s="13"/>
      <c r="S89" s="13"/>
      <c r="T89" s="13"/>
      <c r="U89" s="13"/>
      <c r="V89" s="7"/>
      <c r="W89" s="7" t="str">
        <f>IF(A89="","",IFERROR(INDEX(RASTREADORES!$F:$F,MATCH(A89&amp;"#Principal",RASTREADORES!$Y:$Y,0))&amp;" nº "&amp;INDEX(RASTREADORES!$H:$H,MATCH(A89&amp;"#Principal",RASTREADORES!$Y:$Y,0)),IF(B89="Carreta","N/A","Sem rastreador")))</f>
        <v/>
      </c>
      <c r="X89" s="7" t="str">
        <f>IF(A89="","",IF(COUNTIFS(CONSULTAS!$C$2:$C$2000,A89,CONSULTAS!$E$2:$E$2000,"GR",CONSULTAS!$S$2:$S$2000,"Sim")&gt;0,"Sim","Não"))</f>
        <v/>
      </c>
      <c r="Y89" s="13" t="str">
        <f t="shared" si="2"/>
        <v/>
      </c>
      <c r="Z89" s="7" t="str">
        <f t="shared" ca="1" si="3"/>
        <v/>
      </c>
      <c r="AA89" s="7"/>
      <c r="AB89" s="12"/>
    </row>
    <row r="90" spans="1:28" x14ac:dyDescent="0.25">
      <c r="A90" s="7"/>
      <c r="B90" s="7"/>
      <c r="C90" s="7"/>
      <c r="D90" s="7"/>
      <c r="E90" s="7"/>
      <c r="F90" s="7"/>
      <c r="G90" s="7"/>
      <c r="H90" s="7"/>
      <c r="I90" s="7"/>
      <c r="J90" s="7"/>
      <c r="K90" s="7"/>
      <c r="L90" s="13"/>
      <c r="M90" s="13"/>
      <c r="N90" s="13"/>
      <c r="O90" s="13"/>
      <c r="P90" s="13"/>
      <c r="Q90" s="13"/>
      <c r="R90" s="13"/>
      <c r="S90" s="13"/>
      <c r="T90" s="13"/>
      <c r="U90" s="13"/>
      <c r="V90" s="7"/>
      <c r="W90" s="7" t="str">
        <f>IF(A90="","",IFERROR(INDEX(RASTREADORES!$F:$F,MATCH(A90&amp;"#Principal",RASTREADORES!$Y:$Y,0))&amp;" nº "&amp;INDEX(RASTREADORES!$H:$H,MATCH(A90&amp;"#Principal",RASTREADORES!$Y:$Y,0)),IF(B90="Carreta","N/A","Sem rastreador")))</f>
        <v/>
      </c>
      <c r="X90" s="7" t="str">
        <f>IF(A90="","",IF(COUNTIFS(CONSULTAS!$C$2:$C$2000,A90,CONSULTAS!$E$2:$E$2000,"GR",CONSULTAS!$S$2:$S$2000,"Sim")&gt;0,"Sim","Não"))</f>
        <v/>
      </c>
      <c r="Y90" s="13" t="str">
        <f t="shared" si="2"/>
        <v/>
      </c>
      <c r="Z90" s="7" t="str">
        <f t="shared" ca="1" si="3"/>
        <v/>
      </c>
      <c r="AA90" s="7"/>
      <c r="AB90" s="12"/>
    </row>
    <row r="91" spans="1:28" x14ac:dyDescent="0.25">
      <c r="A91" s="7"/>
      <c r="B91" s="7"/>
      <c r="C91" s="7"/>
      <c r="D91" s="7"/>
      <c r="E91" s="7"/>
      <c r="F91" s="7"/>
      <c r="G91" s="7"/>
      <c r="H91" s="7"/>
      <c r="I91" s="7"/>
      <c r="J91" s="7"/>
      <c r="K91" s="7"/>
      <c r="L91" s="13"/>
      <c r="M91" s="13"/>
      <c r="N91" s="13"/>
      <c r="O91" s="13"/>
      <c r="P91" s="13"/>
      <c r="Q91" s="13"/>
      <c r="R91" s="13"/>
      <c r="S91" s="13"/>
      <c r="T91" s="13"/>
      <c r="U91" s="13"/>
      <c r="V91" s="7"/>
      <c r="W91" s="7" t="str">
        <f>IF(A91="","",IFERROR(INDEX(RASTREADORES!$F:$F,MATCH(A91&amp;"#Principal",RASTREADORES!$Y:$Y,0))&amp;" nº "&amp;INDEX(RASTREADORES!$H:$H,MATCH(A91&amp;"#Principal",RASTREADORES!$Y:$Y,0)),IF(B91="Carreta","N/A","Sem rastreador")))</f>
        <v/>
      </c>
      <c r="X91" s="7" t="str">
        <f>IF(A91="","",IF(COUNTIFS(CONSULTAS!$C$2:$C$2000,A91,CONSULTAS!$E$2:$E$2000,"GR",CONSULTAS!$S$2:$S$2000,"Sim")&gt;0,"Sim","Não"))</f>
        <v/>
      </c>
      <c r="Y91" s="13" t="str">
        <f t="shared" si="2"/>
        <v/>
      </c>
      <c r="Z91" s="7" t="str">
        <f t="shared" ca="1" si="3"/>
        <v/>
      </c>
      <c r="AA91" s="7"/>
      <c r="AB91" s="12"/>
    </row>
    <row r="92" spans="1:28" x14ac:dyDescent="0.25">
      <c r="A92" s="7"/>
      <c r="B92" s="7"/>
      <c r="C92" s="7"/>
      <c r="D92" s="7"/>
      <c r="E92" s="7"/>
      <c r="F92" s="7"/>
      <c r="G92" s="7"/>
      <c r="H92" s="7"/>
      <c r="I92" s="7"/>
      <c r="J92" s="7"/>
      <c r="K92" s="7"/>
      <c r="L92" s="13"/>
      <c r="M92" s="13"/>
      <c r="N92" s="13"/>
      <c r="O92" s="13"/>
      <c r="P92" s="13"/>
      <c r="Q92" s="13"/>
      <c r="R92" s="13"/>
      <c r="S92" s="13"/>
      <c r="T92" s="13"/>
      <c r="U92" s="13"/>
      <c r="V92" s="7"/>
      <c r="W92" s="7" t="str">
        <f>IF(A92="","",IFERROR(INDEX(RASTREADORES!$F:$F,MATCH(A92&amp;"#Principal",RASTREADORES!$Y:$Y,0))&amp;" nº "&amp;INDEX(RASTREADORES!$H:$H,MATCH(A92&amp;"#Principal",RASTREADORES!$Y:$Y,0)),IF(B92="Carreta","N/A","Sem rastreador")))</f>
        <v/>
      </c>
      <c r="X92" s="7" t="str">
        <f>IF(A92="","",IF(COUNTIFS(CONSULTAS!$C$2:$C$2000,A92,CONSULTAS!$E$2:$E$2000,"GR",CONSULTAS!$S$2:$S$2000,"Sim")&gt;0,"Sim","Não"))</f>
        <v/>
      </c>
      <c r="Y92" s="13" t="str">
        <f t="shared" si="2"/>
        <v/>
      </c>
      <c r="Z92" s="7" t="str">
        <f t="shared" ca="1" si="3"/>
        <v/>
      </c>
      <c r="AA92" s="7"/>
      <c r="AB92" s="12"/>
    </row>
    <row r="93" spans="1:28" x14ac:dyDescent="0.25">
      <c r="A93" s="7"/>
      <c r="B93" s="7"/>
      <c r="C93" s="7"/>
      <c r="D93" s="7"/>
      <c r="E93" s="7"/>
      <c r="F93" s="7"/>
      <c r="G93" s="7"/>
      <c r="H93" s="7"/>
      <c r="I93" s="7"/>
      <c r="J93" s="7"/>
      <c r="K93" s="7"/>
      <c r="L93" s="13"/>
      <c r="M93" s="13"/>
      <c r="N93" s="13"/>
      <c r="O93" s="13"/>
      <c r="P93" s="13"/>
      <c r="Q93" s="13"/>
      <c r="R93" s="13"/>
      <c r="S93" s="13"/>
      <c r="T93" s="13"/>
      <c r="U93" s="13"/>
      <c r="V93" s="7"/>
      <c r="W93" s="7" t="str">
        <f>IF(A93="","",IFERROR(INDEX(RASTREADORES!$F:$F,MATCH(A93&amp;"#Principal",RASTREADORES!$Y:$Y,0))&amp;" nº "&amp;INDEX(RASTREADORES!$H:$H,MATCH(A93&amp;"#Principal",RASTREADORES!$Y:$Y,0)),IF(B93="Carreta","N/A","Sem rastreador")))</f>
        <v/>
      </c>
      <c r="X93" s="7" t="str">
        <f>IF(A93="","",IF(COUNTIFS(CONSULTAS!$C$2:$C$2000,A93,CONSULTAS!$E$2:$E$2000,"GR",CONSULTAS!$S$2:$S$2000,"Sim")&gt;0,"Sim","Não"))</f>
        <v/>
      </c>
      <c r="Y93" s="13" t="str">
        <f t="shared" si="2"/>
        <v/>
      </c>
      <c r="Z93" s="7" t="str">
        <f t="shared" ca="1" si="3"/>
        <v/>
      </c>
      <c r="AA93" s="7"/>
      <c r="AB93" s="12"/>
    </row>
    <row r="94" spans="1:28" x14ac:dyDescent="0.25">
      <c r="A94" s="7"/>
      <c r="B94" s="7"/>
      <c r="C94" s="7"/>
      <c r="D94" s="7"/>
      <c r="E94" s="7"/>
      <c r="F94" s="7"/>
      <c r="G94" s="7"/>
      <c r="H94" s="7"/>
      <c r="I94" s="7"/>
      <c r="J94" s="7"/>
      <c r="K94" s="7"/>
      <c r="L94" s="13"/>
      <c r="M94" s="13"/>
      <c r="N94" s="13"/>
      <c r="O94" s="13"/>
      <c r="P94" s="13"/>
      <c r="Q94" s="13"/>
      <c r="R94" s="13"/>
      <c r="S94" s="13"/>
      <c r="T94" s="13"/>
      <c r="U94" s="13"/>
      <c r="V94" s="7"/>
      <c r="W94" s="7" t="str">
        <f>IF(A94="","",IFERROR(INDEX(RASTREADORES!$F:$F,MATCH(A94&amp;"#Principal",RASTREADORES!$Y:$Y,0))&amp;" nº "&amp;INDEX(RASTREADORES!$H:$H,MATCH(A94&amp;"#Principal",RASTREADORES!$Y:$Y,0)),IF(B94="Carreta","N/A","Sem rastreador")))</f>
        <v/>
      </c>
      <c r="X94" s="7" t="str">
        <f>IF(A94="","",IF(COUNTIFS(CONSULTAS!$C$2:$C$2000,A94,CONSULTAS!$E$2:$E$2000,"GR",CONSULTAS!$S$2:$S$2000,"Sim")&gt;0,"Sim","Não"))</f>
        <v/>
      </c>
      <c r="Y94" s="13" t="str">
        <f t="shared" si="2"/>
        <v/>
      </c>
      <c r="Z94" s="7" t="str">
        <f t="shared" ca="1" si="3"/>
        <v/>
      </c>
      <c r="AA94" s="7"/>
      <c r="AB94" s="12"/>
    </row>
    <row r="95" spans="1:28" x14ac:dyDescent="0.25">
      <c r="A95" s="7"/>
      <c r="B95" s="7"/>
      <c r="C95" s="7"/>
      <c r="D95" s="7"/>
      <c r="E95" s="7"/>
      <c r="F95" s="7"/>
      <c r="G95" s="7"/>
      <c r="H95" s="7"/>
      <c r="I95" s="7"/>
      <c r="J95" s="7"/>
      <c r="K95" s="7"/>
      <c r="L95" s="13"/>
      <c r="M95" s="13"/>
      <c r="N95" s="13"/>
      <c r="O95" s="13"/>
      <c r="P95" s="13"/>
      <c r="Q95" s="13"/>
      <c r="R95" s="13"/>
      <c r="S95" s="13"/>
      <c r="T95" s="13"/>
      <c r="U95" s="13"/>
      <c r="V95" s="7"/>
      <c r="W95" s="7" t="str">
        <f>IF(A95="","",IFERROR(INDEX(RASTREADORES!$F:$F,MATCH(A95&amp;"#Principal",RASTREADORES!$Y:$Y,0))&amp;" nº "&amp;INDEX(RASTREADORES!$H:$H,MATCH(A95&amp;"#Principal",RASTREADORES!$Y:$Y,0)),IF(B95="Carreta","N/A","Sem rastreador")))</f>
        <v/>
      </c>
      <c r="X95" s="7" t="str">
        <f>IF(A95="","",IF(COUNTIFS(CONSULTAS!$C$2:$C$2000,A95,CONSULTAS!$E$2:$E$2000,"GR",CONSULTAS!$S$2:$S$2000,"Sim")&gt;0,"Sim","Não"))</f>
        <v/>
      </c>
      <c r="Y95" s="13" t="str">
        <f t="shared" si="2"/>
        <v/>
      </c>
      <c r="Z95" s="7" t="str">
        <f t="shared" ca="1" si="3"/>
        <v/>
      </c>
      <c r="AA95" s="7"/>
      <c r="AB95" s="12"/>
    </row>
    <row r="96" spans="1:28" x14ac:dyDescent="0.25">
      <c r="A96" s="7"/>
      <c r="B96" s="7"/>
      <c r="C96" s="7"/>
      <c r="D96" s="7"/>
      <c r="E96" s="7"/>
      <c r="F96" s="7"/>
      <c r="G96" s="7"/>
      <c r="H96" s="7"/>
      <c r="I96" s="7"/>
      <c r="J96" s="7"/>
      <c r="K96" s="7"/>
      <c r="L96" s="13"/>
      <c r="M96" s="13"/>
      <c r="N96" s="13"/>
      <c r="O96" s="13"/>
      <c r="P96" s="13"/>
      <c r="Q96" s="13"/>
      <c r="R96" s="13"/>
      <c r="S96" s="13"/>
      <c r="T96" s="13"/>
      <c r="U96" s="13"/>
      <c r="V96" s="7"/>
      <c r="W96" s="7" t="str">
        <f>IF(A96="","",IFERROR(INDEX(RASTREADORES!$F:$F,MATCH(A96&amp;"#Principal",RASTREADORES!$Y:$Y,0))&amp;" nº "&amp;INDEX(RASTREADORES!$H:$H,MATCH(A96&amp;"#Principal",RASTREADORES!$Y:$Y,0)),IF(B96="Carreta","N/A","Sem rastreador")))</f>
        <v/>
      </c>
      <c r="X96" s="7" t="str">
        <f>IF(A96="","",IF(COUNTIFS(CONSULTAS!$C$2:$C$2000,A96,CONSULTAS!$E$2:$E$2000,"GR",CONSULTAS!$S$2:$S$2000,"Sim")&gt;0,"Sim","Não"))</f>
        <v/>
      </c>
      <c r="Y96" s="13" t="str">
        <f t="shared" si="2"/>
        <v/>
      </c>
      <c r="Z96" s="7" t="str">
        <f t="shared" ca="1" si="3"/>
        <v/>
      </c>
      <c r="AA96" s="7"/>
      <c r="AB96" s="12"/>
    </row>
    <row r="97" spans="1:28" x14ac:dyDescent="0.25">
      <c r="A97" s="7"/>
      <c r="B97" s="7"/>
      <c r="C97" s="7"/>
      <c r="D97" s="7"/>
      <c r="E97" s="7"/>
      <c r="F97" s="7"/>
      <c r="G97" s="7"/>
      <c r="H97" s="7"/>
      <c r="I97" s="7"/>
      <c r="J97" s="7"/>
      <c r="K97" s="7"/>
      <c r="L97" s="13"/>
      <c r="M97" s="13"/>
      <c r="N97" s="13"/>
      <c r="O97" s="13"/>
      <c r="P97" s="13"/>
      <c r="Q97" s="13"/>
      <c r="R97" s="13"/>
      <c r="S97" s="13"/>
      <c r="T97" s="13"/>
      <c r="U97" s="13"/>
      <c r="V97" s="7"/>
      <c r="W97" s="7" t="str">
        <f>IF(A97="","",IFERROR(INDEX(RASTREADORES!$F:$F,MATCH(A97&amp;"#Principal",RASTREADORES!$Y:$Y,0))&amp;" nº "&amp;INDEX(RASTREADORES!$H:$H,MATCH(A97&amp;"#Principal",RASTREADORES!$Y:$Y,0)),IF(B97="Carreta","N/A","Sem rastreador")))</f>
        <v/>
      </c>
      <c r="X97" s="7" t="str">
        <f>IF(A97="","",IF(COUNTIFS(CONSULTAS!$C$2:$C$2000,A97,CONSULTAS!$E$2:$E$2000,"GR",CONSULTAS!$S$2:$S$2000,"Sim")&gt;0,"Sim","Não"))</f>
        <v/>
      </c>
      <c r="Y97" s="13" t="str">
        <f t="shared" si="2"/>
        <v/>
      </c>
      <c r="Z97" s="7" t="str">
        <f t="shared" ca="1" si="3"/>
        <v/>
      </c>
      <c r="AA97" s="7"/>
      <c r="AB97" s="12"/>
    </row>
    <row r="98" spans="1:28" x14ac:dyDescent="0.25">
      <c r="A98" s="7"/>
      <c r="B98" s="7"/>
      <c r="C98" s="7"/>
      <c r="D98" s="7"/>
      <c r="E98" s="7"/>
      <c r="F98" s="7"/>
      <c r="G98" s="7"/>
      <c r="H98" s="7"/>
      <c r="I98" s="7"/>
      <c r="J98" s="7"/>
      <c r="K98" s="7"/>
      <c r="L98" s="13"/>
      <c r="M98" s="13"/>
      <c r="N98" s="13"/>
      <c r="O98" s="13"/>
      <c r="P98" s="13"/>
      <c r="Q98" s="13"/>
      <c r="R98" s="13"/>
      <c r="S98" s="13"/>
      <c r="T98" s="13"/>
      <c r="U98" s="13"/>
      <c r="V98" s="7"/>
      <c r="W98" s="7" t="str">
        <f>IF(A98="","",IFERROR(INDEX(RASTREADORES!$F:$F,MATCH(A98&amp;"#Principal",RASTREADORES!$Y:$Y,0))&amp;" nº "&amp;INDEX(RASTREADORES!$H:$H,MATCH(A98&amp;"#Principal",RASTREADORES!$Y:$Y,0)),IF(B98="Carreta","N/A","Sem rastreador")))</f>
        <v/>
      </c>
      <c r="X98" s="7" t="str">
        <f>IF(A98="","",IF(COUNTIFS(CONSULTAS!$C$2:$C$2000,A98,CONSULTAS!$E$2:$E$2000,"GR",CONSULTAS!$S$2:$S$2000,"Sim")&gt;0,"Sim","Não"))</f>
        <v/>
      </c>
      <c r="Y98" s="13" t="str">
        <f t="shared" si="2"/>
        <v/>
      </c>
      <c r="Z98" s="7" t="str">
        <f t="shared" ca="1" si="3"/>
        <v/>
      </c>
      <c r="AA98" s="7"/>
      <c r="AB98" s="12"/>
    </row>
    <row r="99" spans="1:28" x14ac:dyDescent="0.25">
      <c r="A99" s="7"/>
      <c r="B99" s="7"/>
      <c r="C99" s="7"/>
      <c r="D99" s="7"/>
      <c r="E99" s="7"/>
      <c r="F99" s="7"/>
      <c r="G99" s="7"/>
      <c r="H99" s="7"/>
      <c r="I99" s="7"/>
      <c r="J99" s="7"/>
      <c r="K99" s="7"/>
      <c r="L99" s="13"/>
      <c r="M99" s="13"/>
      <c r="N99" s="13"/>
      <c r="O99" s="13"/>
      <c r="P99" s="13"/>
      <c r="Q99" s="13"/>
      <c r="R99" s="13"/>
      <c r="S99" s="13"/>
      <c r="T99" s="13"/>
      <c r="U99" s="13"/>
      <c r="V99" s="7"/>
      <c r="W99" s="7" t="str">
        <f>IF(A99="","",IFERROR(INDEX(RASTREADORES!$F:$F,MATCH(A99&amp;"#Principal",RASTREADORES!$Y:$Y,0))&amp;" nº "&amp;INDEX(RASTREADORES!$H:$H,MATCH(A99&amp;"#Principal",RASTREADORES!$Y:$Y,0)),IF(B99="Carreta","N/A","Sem rastreador")))</f>
        <v/>
      </c>
      <c r="X99" s="7" t="str">
        <f>IF(A99="","",IF(COUNTIFS(CONSULTAS!$C$2:$C$2000,A99,CONSULTAS!$E$2:$E$2000,"GR",CONSULTAS!$S$2:$S$2000,"Sim")&gt;0,"Sim","Não"))</f>
        <v/>
      </c>
      <c r="Y99" s="13" t="str">
        <f t="shared" si="2"/>
        <v/>
      </c>
      <c r="Z99" s="7" t="str">
        <f t="shared" ca="1" si="3"/>
        <v/>
      </c>
      <c r="AA99" s="7"/>
      <c r="AB99" s="12"/>
    </row>
    <row r="100" spans="1:28" x14ac:dyDescent="0.25">
      <c r="A100" s="7"/>
      <c r="B100" s="7"/>
      <c r="C100" s="7"/>
      <c r="D100" s="7"/>
      <c r="E100" s="7"/>
      <c r="F100" s="7"/>
      <c r="G100" s="7"/>
      <c r="H100" s="7"/>
      <c r="I100" s="7"/>
      <c r="J100" s="7"/>
      <c r="K100" s="7"/>
      <c r="L100" s="13"/>
      <c r="M100" s="13"/>
      <c r="N100" s="13"/>
      <c r="O100" s="13"/>
      <c r="P100" s="13"/>
      <c r="Q100" s="13"/>
      <c r="R100" s="13"/>
      <c r="S100" s="13"/>
      <c r="T100" s="13"/>
      <c r="U100" s="13"/>
      <c r="V100" s="7"/>
      <c r="W100" s="7" t="str">
        <f>IF(A100="","",IFERROR(INDEX(RASTREADORES!$F:$F,MATCH(A100&amp;"#Principal",RASTREADORES!$Y:$Y,0))&amp;" nº "&amp;INDEX(RASTREADORES!$H:$H,MATCH(A100&amp;"#Principal",RASTREADORES!$Y:$Y,0)),IF(B100="Carreta","N/A","Sem rastreador")))</f>
        <v/>
      </c>
      <c r="X100" s="7" t="str">
        <f>IF(A100="","",IF(COUNTIFS(CONSULTAS!$C$2:$C$2000,A100,CONSULTAS!$E$2:$E$2000,"GR",CONSULTAS!$S$2:$S$2000,"Sim")&gt;0,"Sim","Não"))</f>
        <v/>
      </c>
      <c r="Y100" s="13" t="str">
        <f t="shared" si="2"/>
        <v/>
      </c>
      <c r="Z100" s="7" t="str">
        <f t="shared" ca="1" si="3"/>
        <v/>
      </c>
      <c r="AA100" s="7"/>
      <c r="AB100" s="12"/>
    </row>
    <row r="101" spans="1:28" x14ac:dyDescent="0.25">
      <c r="A101" s="7"/>
      <c r="B101" s="7"/>
      <c r="C101" s="7"/>
      <c r="D101" s="7"/>
      <c r="E101" s="7"/>
      <c r="F101" s="7"/>
      <c r="G101" s="7"/>
      <c r="H101" s="7"/>
      <c r="I101" s="7"/>
      <c r="J101" s="7"/>
      <c r="K101" s="7"/>
      <c r="L101" s="13"/>
      <c r="M101" s="13"/>
      <c r="N101" s="13"/>
      <c r="O101" s="13"/>
      <c r="P101" s="13"/>
      <c r="Q101" s="13"/>
      <c r="R101" s="13"/>
      <c r="S101" s="13"/>
      <c r="T101" s="13"/>
      <c r="U101" s="13"/>
      <c r="V101" s="7"/>
      <c r="W101" s="7" t="str">
        <f>IF(A101="","",IFERROR(INDEX(RASTREADORES!$F:$F,MATCH(A101&amp;"#Principal",RASTREADORES!$Y:$Y,0))&amp;" nº "&amp;INDEX(RASTREADORES!$H:$H,MATCH(A101&amp;"#Principal",RASTREADORES!$Y:$Y,0)),IF(B101="Carreta","N/A","Sem rastreador")))</f>
        <v/>
      </c>
      <c r="X101" s="7" t="str">
        <f>IF(A101="","",IF(COUNTIFS(CONSULTAS!$C$2:$C$2000,A101,CONSULTAS!$E$2:$E$2000,"GR",CONSULTAS!$S$2:$S$2000,"Sim")&gt;0,"Sim","Não"))</f>
        <v/>
      </c>
      <c r="Y101" s="13" t="str">
        <f t="shared" si="2"/>
        <v/>
      </c>
      <c r="Z101" s="7" t="str">
        <f t="shared" ca="1" si="3"/>
        <v/>
      </c>
      <c r="AA101" s="7"/>
      <c r="AB101" s="12"/>
    </row>
    <row r="102" spans="1:28" x14ac:dyDescent="0.25">
      <c r="A102" s="7"/>
      <c r="B102" s="7"/>
      <c r="C102" s="7"/>
      <c r="D102" s="7"/>
      <c r="E102" s="7"/>
      <c r="F102" s="7"/>
      <c r="G102" s="7"/>
      <c r="H102" s="7"/>
      <c r="I102" s="7"/>
      <c r="J102" s="7"/>
      <c r="K102" s="7"/>
      <c r="L102" s="13"/>
      <c r="M102" s="13"/>
      <c r="N102" s="13"/>
      <c r="O102" s="13"/>
      <c r="P102" s="13"/>
      <c r="Q102" s="13"/>
      <c r="R102" s="13"/>
      <c r="S102" s="13"/>
      <c r="T102" s="13"/>
      <c r="U102" s="13"/>
      <c r="V102" s="7"/>
      <c r="W102" s="7" t="str">
        <f>IF(A102="","",IFERROR(INDEX(RASTREADORES!$F:$F,MATCH(A102&amp;"#Principal",RASTREADORES!$Y:$Y,0))&amp;" nº "&amp;INDEX(RASTREADORES!$H:$H,MATCH(A102&amp;"#Principal",RASTREADORES!$Y:$Y,0)),IF(B102="Carreta","N/A","Sem rastreador")))</f>
        <v/>
      </c>
      <c r="X102" s="7" t="str">
        <f>IF(A102="","",IF(COUNTIFS(CONSULTAS!$C$2:$C$2000,A102,CONSULTAS!$E$2:$E$2000,"GR",CONSULTAS!$S$2:$S$2000,"Sim")&gt;0,"Sim","Não"))</f>
        <v/>
      </c>
      <c r="Y102" s="13" t="str">
        <f t="shared" si="2"/>
        <v/>
      </c>
      <c r="Z102" s="7" t="str">
        <f t="shared" ca="1" si="3"/>
        <v/>
      </c>
      <c r="AA102" s="7"/>
      <c r="AB102" s="12"/>
    </row>
    <row r="103" spans="1:28" x14ac:dyDescent="0.25">
      <c r="A103" s="7"/>
      <c r="B103" s="7"/>
      <c r="C103" s="7"/>
      <c r="D103" s="7"/>
      <c r="E103" s="7"/>
      <c r="F103" s="7"/>
      <c r="G103" s="7"/>
      <c r="H103" s="7"/>
      <c r="I103" s="7"/>
      <c r="J103" s="7"/>
      <c r="K103" s="7"/>
      <c r="L103" s="13"/>
      <c r="M103" s="13"/>
      <c r="N103" s="13"/>
      <c r="O103" s="13"/>
      <c r="P103" s="13"/>
      <c r="Q103" s="13"/>
      <c r="R103" s="13"/>
      <c r="S103" s="13"/>
      <c r="T103" s="13"/>
      <c r="U103" s="13"/>
      <c r="V103" s="7"/>
      <c r="W103" s="7" t="str">
        <f>IF(A103="","",IFERROR(INDEX(RASTREADORES!$F:$F,MATCH(A103&amp;"#Principal",RASTREADORES!$Y:$Y,0))&amp;" nº "&amp;INDEX(RASTREADORES!$H:$H,MATCH(A103&amp;"#Principal",RASTREADORES!$Y:$Y,0)),IF(B103="Carreta","N/A","Sem rastreador")))</f>
        <v/>
      </c>
      <c r="X103" s="7" t="str">
        <f>IF(A103="","",IF(COUNTIFS(CONSULTAS!$C$2:$C$2000,A103,CONSULTAS!$E$2:$E$2000,"GR",CONSULTAS!$S$2:$S$2000,"Sim")&gt;0,"Sim","Não"))</f>
        <v/>
      </c>
      <c r="Y103" s="13" t="str">
        <f t="shared" si="2"/>
        <v/>
      </c>
      <c r="Z103" s="7" t="str">
        <f t="shared" ca="1" si="3"/>
        <v/>
      </c>
      <c r="AA103" s="7"/>
      <c r="AB103" s="12"/>
    </row>
    <row r="104" spans="1:28" x14ac:dyDescent="0.25">
      <c r="A104" s="7"/>
      <c r="B104" s="7"/>
      <c r="C104" s="7"/>
      <c r="D104" s="7"/>
      <c r="E104" s="7"/>
      <c r="F104" s="7"/>
      <c r="G104" s="7"/>
      <c r="H104" s="7"/>
      <c r="I104" s="7"/>
      <c r="J104" s="7"/>
      <c r="K104" s="7"/>
      <c r="L104" s="13"/>
      <c r="M104" s="13"/>
      <c r="N104" s="13"/>
      <c r="O104" s="13"/>
      <c r="P104" s="13"/>
      <c r="Q104" s="13"/>
      <c r="R104" s="13"/>
      <c r="S104" s="13"/>
      <c r="T104" s="13"/>
      <c r="U104" s="13"/>
      <c r="V104" s="7"/>
      <c r="W104" s="7" t="str">
        <f>IF(A104="","",IFERROR(INDEX(RASTREADORES!$F:$F,MATCH(A104&amp;"#Principal",RASTREADORES!$Y:$Y,0))&amp;" nº "&amp;INDEX(RASTREADORES!$H:$H,MATCH(A104&amp;"#Principal",RASTREADORES!$Y:$Y,0)),IF(B104="Carreta","N/A","Sem rastreador")))</f>
        <v/>
      </c>
      <c r="X104" s="7" t="str">
        <f>IF(A104="","",IF(COUNTIFS(CONSULTAS!$C$2:$C$2000,A104,CONSULTAS!$E$2:$E$2000,"GR",CONSULTAS!$S$2:$S$2000,"Sim")&gt;0,"Sim","Não"))</f>
        <v/>
      </c>
      <c r="Y104" s="13" t="str">
        <f t="shared" si="2"/>
        <v/>
      </c>
      <c r="Z104" s="7" t="str">
        <f t="shared" ca="1" si="3"/>
        <v/>
      </c>
      <c r="AA104" s="7"/>
      <c r="AB104" s="12"/>
    </row>
    <row r="105" spans="1:28" x14ac:dyDescent="0.25">
      <c r="A105" s="7"/>
      <c r="B105" s="7"/>
      <c r="C105" s="7"/>
      <c r="D105" s="7"/>
      <c r="E105" s="7"/>
      <c r="F105" s="7"/>
      <c r="G105" s="7"/>
      <c r="H105" s="7"/>
      <c r="I105" s="7"/>
      <c r="J105" s="7"/>
      <c r="K105" s="7"/>
      <c r="L105" s="13"/>
      <c r="M105" s="13"/>
      <c r="N105" s="13"/>
      <c r="O105" s="13"/>
      <c r="P105" s="13"/>
      <c r="Q105" s="13"/>
      <c r="R105" s="13"/>
      <c r="S105" s="13"/>
      <c r="T105" s="13"/>
      <c r="U105" s="13"/>
      <c r="V105" s="7"/>
      <c r="W105" s="7" t="str">
        <f>IF(A105="","",IFERROR(INDEX(RASTREADORES!$F:$F,MATCH(A105&amp;"#Principal",RASTREADORES!$Y:$Y,0))&amp;" nº "&amp;INDEX(RASTREADORES!$H:$H,MATCH(A105&amp;"#Principal",RASTREADORES!$Y:$Y,0)),IF(B105="Carreta","N/A","Sem rastreador")))</f>
        <v/>
      </c>
      <c r="X105" s="7" t="str">
        <f>IF(A105="","",IF(COUNTIFS(CONSULTAS!$C$2:$C$2000,A105,CONSULTAS!$E$2:$E$2000,"GR",CONSULTAS!$S$2:$S$2000,"Sim")&gt;0,"Sim","Não"))</f>
        <v/>
      </c>
      <c r="Y105" s="13" t="str">
        <f t="shared" si="2"/>
        <v/>
      </c>
      <c r="Z105" s="7" t="str">
        <f t="shared" ca="1" si="3"/>
        <v/>
      </c>
      <c r="AA105" s="7"/>
      <c r="AB105" s="12"/>
    </row>
    <row r="106" spans="1:28" x14ac:dyDescent="0.25">
      <c r="A106" s="7"/>
      <c r="B106" s="7"/>
      <c r="C106" s="7"/>
      <c r="D106" s="7"/>
      <c r="E106" s="7"/>
      <c r="F106" s="7"/>
      <c r="G106" s="7"/>
      <c r="H106" s="7"/>
      <c r="I106" s="7"/>
      <c r="J106" s="7"/>
      <c r="K106" s="7"/>
      <c r="L106" s="13"/>
      <c r="M106" s="13"/>
      <c r="N106" s="13"/>
      <c r="O106" s="13"/>
      <c r="P106" s="13"/>
      <c r="Q106" s="13"/>
      <c r="R106" s="13"/>
      <c r="S106" s="13"/>
      <c r="T106" s="13"/>
      <c r="U106" s="13"/>
      <c r="V106" s="7"/>
      <c r="W106" s="7" t="str">
        <f>IF(A106="","",IFERROR(INDEX(RASTREADORES!$F:$F,MATCH(A106&amp;"#Principal",RASTREADORES!$Y:$Y,0))&amp;" nº "&amp;INDEX(RASTREADORES!$H:$H,MATCH(A106&amp;"#Principal",RASTREADORES!$Y:$Y,0)),IF(B106="Carreta","N/A","Sem rastreador")))</f>
        <v/>
      </c>
      <c r="X106" s="7" t="str">
        <f>IF(A106="","",IF(COUNTIFS(CONSULTAS!$C$2:$C$2000,A106,CONSULTAS!$E$2:$E$2000,"GR",CONSULTAS!$S$2:$S$2000,"Sim")&gt;0,"Sim","Não"))</f>
        <v/>
      </c>
      <c r="Y106" s="13" t="str">
        <f t="shared" si="2"/>
        <v/>
      </c>
      <c r="Z106" s="7" t="str">
        <f t="shared" ca="1" si="3"/>
        <v/>
      </c>
      <c r="AA106" s="7"/>
      <c r="AB106" s="12"/>
    </row>
    <row r="107" spans="1:28" x14ac:dyDescent="0.25">
      <c r="A107" s="7"/>
      <c r="B107" s="7"/>
      <c r="C107" s="7"/>
      <c r="D107" s="7"/>
      <c r="E107" s="7"/>
      <c r="F107" s="7"/>
      <c r="G107" s="7"/>
      <c r="H107" s="7"/>
      <c r="I107" s="7"/>
      <c r="J107" s="7"/>
      <c r="K107" s="7"/>
      <c r="L107" s="13"/>
      <c r="M107" s="13"/>
      <c r="N107" s="13"/>
      <c r="O107" s="13"/>
      <c r="P107" s="13"/>
      <c r="Q107" s="13"/>
      <c r="R107" s="13"/>
      <c r="S107" s="13"/>
      <c r="T107" s="13"/>
      <c r="U107" s="13"/>
      <c r="V107" s="7"/>
      <c r="W107" s="7" t="str">
        <f>IF(A107="","",IFERROR(INDEX(RASTREADORES!$F:$F,MATCH(A107&amp;"#Principal",RASTREADORES!$Y:$Y,0))&amp;" nº "&amp;INDEX(RASTREADORES!$H:$H,MATCH(A107&amp;"#Principal",RASTREADORES!$Y:$Y,0)),IF(B107="Carreta","N/A","Sem rastreador")))</f>
        <v/>
      </c>
      <c r="X107" s="7" t="str">
        <f>IF(A107="","",IF(COUNTIFS(CONSULTAS!$C$2:$C$2000,A107,CONSULTAS!$E$2:$E$2000,"GR",CONSULTAS!$S$2:$S$2000,"Sim")&gt;0,"Sim","Não"))</f>
        <v/>
      </c>
      <c r="Y107" s="13" t="str">
        <f t="shared" si="2"/>
        <v/>
      </c>
      <c r="Z107" s="7" t="str">
        <f t="shared" ca="1" si="3"/>
        <v/>
      </c>
      <c r="AA107" s="7"/>
      <c r="AB107" s="12"/>
    </row>
    <row r="108" spans="1:28" x14ac:dyDescent="0.25">
      <c r="A108" s="7"/>
      <c r="B108" s="7"/>
      <c r="C108" s="7"/>
      <c r="D108" s="7"/>
      <c r="E108" s="7"/>
      <c r="F108" s="7"/>
      <c r="G108" s="7"/>
      <c r="H108" s="7"/>
      <c r="I108" s="7"/>
      <c r="J108" s="7"/>
      <c r="K108" s="7"/>
      <c r="L108" s="13"/>
      <c r="M108" s="13"/>
      <c r="N108" s="13"/>
      <c r="O108" s="13"/>
      <c r="P108" s="13"/>
      <c r="Q108" s="13"/>
      <c r="R108" s="13"/>
      <c r="S108" s="13"/>
      <c r="T108" s="13"/>
      <c r="U108" s="13"/>
      <c r="V108" s="7"/>
      <c r="W108" s="7" t="str">
        <f>IF(A108="","",IFERROR(INDEX(RASTREADORES!$F:$F,MATCH(A108&amp;"#Principal",RASTREADORES!$Y:$Y,0))&amp;" nº "&amp;INDEX(RASTREADORES!$H:$H,MATCH(A108&amp;"#Principal",RASTREADORES!$Y:$Y,0)),IF(B108="Carreta","N/A","Sem rastreador")))</f>
        <v/>
      </c>
      <c r="X108" s="7" t="str">
        <f>IF(A108="","",IF(COUNTIFS(CONSULTAS!$C$2:$C$2000,A108,CONSULTAS!$E$2:$E$2000,"GR",CONSULTAS!$S$2:$S$2000,"Sim")&gt;0,"Sim","Não"))</f>
        <v/>
      </c>
      <c r="Y108" s="13" t="str">
        <f t="shared" si="2"/>
        <v/>
      </c>
      <c r="Z108" s="7" t="str">
        <f t="shared" ca="1" si="3"/>
        <v/>
      </c>
      <c r="AA108" s="7"/>
      <c r="AB108" s="12"/>
    </row>
    <row r="109" spans="1:28" x14ac:dyDescent="0.25">
      <c r="A109" s="7"/>
      <c r="B109" s="7"/>
      <c r="C109" s="7"/>
      <c r="D109" s="7"/>
      <c r="E109" s="7"/>
      <c r="F109" s="7"/>
      <c r="G109" s="7"/>
      <c r="H109" s="7"/>
      <c r="I109" s="7"/>
      <c r="J109" s="7"/>
      <c r="K109" s="7"/>
      <c r="L109" s="13"/>
      <c r="M109" s="13"/>
      <c r="N109" s="13"/>
      <c r="O109" s="13"/>
      <c r="P109" s="13"/>
      <c r="Q109" s="13"/>
      <c r="R109" s="13"/>
      <c r="S109" s="13"/>
      <c r="T109" s="13"/>
      <c r="U109" s="13"/>
      <c r="V109" s="7"/>
      <c r="W109" s="7" t="str">
        <f>IF(A109="","",IFERROR(INDEX(RASTREADORES!$F:$F,MATCH(A109&amp;"#Principal",RASTREADORES!$Y:$Y,0))&amp;" nº "&amp;INDEX(RASTREADORES!$H:$H,MATCH(A109&amp;"#Principal",RASTREADORES!$Y:$Y,0)),IF(B109="Carreta","N/A","Sem rastreador")))</f>
        <v/>
      </c>
      <c r="X109" s="7" t="str">
        <f>IF(A109="","",IF(COUNTIFS(CONSULTAS!$C$2:$C$2000,A109,CONSULTAS!$E$2:$E$2000,"GR",CONSULTAS!$S$2:$S$2000,"Sim")&gt;0,"Sim","Não"))</f>
        <v/>
      </c>
      <c r="Y109" s="13" t="str">
        <f t="shared" si="2"/>
        <v/>
      </c>
      <c r="Z109" s="7" t="str">
        <f t="shared" ca="1" si="3"/>
        <v/>
      </c>
      <c r="AA109" s="7"/>
      <c r="AB109" s="12"/>
    </row>
    <row r="110" spans="1:28" x14ac:dyDescent="0.25">
      <c r="A110" s="7"/>
      <c r="B110" s="7"/>
      <c r="C110" s="7"/>
      <c r="D110" s="7"/>
      <c r="E110" s="7"/>
      <c r="F110" s="7"/>
      <c r="G110" s="7"/>
      <c r="H110" s="7"/>
      <c r="I110" s="7"/>
      <c r="J110" s="7"/>
      <c r="K110" s="7"/>
      <c r="L110" s="13"/>
      <c r="M110" s="13"/>
      <c r="N110" s="13"/>
      <c r="O110" s="13"/>
      <c r="P110" s="13"/>
      <c r="Q110" s="13"/>
      <c r="R110" s="13"/>
      <c r="S110" s="13"/>
      <c r="T110" s="13"/>
      <c r="U110" s="13"/>
      <c r="V110" s="7"/>
      <c r="W110" s="7" t="str">
        <f>IF(A110="","",IFERROR(INDEX(RASTREADORES!$F:$F,MATCH(A110&amp;"#Principal",RASTREADORES!$Y:$Y,0))&amp;" nº "&amp;INDEX(RASTREADORES!$H:$H,MATCH(A110&amp;"#Principal",RASTREADORES!$Y:$Y,0)),IF(B110="Carreta","N/A","Sem rastreador")))</f>
        <v/>
      </c>
      <c r="X110" s="7" t="str">
        <f>IF(A110="","",IF(COUNTIFS(CONSULTAS!$C$2:$C$2000,A110,CONSULTAS!$E$2:$E$2000,"GR",CONSULTAS!$S$2:$S$2000,"Sim")&gt;0,"Sim","Não"))</f>
        <v/>
      </c>
      <c r="Y110" s="13" t="str">
        <f t="shared" si="2"/>
        <v/>
      </c>
      <c r="Z110" s="7" t="str">
        <f t="shared" ca="1" si="3"/>
        <v/>
      </c>
      <c r="AA110" s="7"/>
      <c r="AB110" s="12"/>
    </row>
    <row r="111" spans="1:28" x14ac:dyDescent="0.25">
      <c r="A111" s="7"/>
      <c r="B111" s="7"/>
      <c r="C111" s="7"/>
      <c r="D111" s="7"/>
      <c r="E111" s="7"/>
      <c r="F111" s="7"/>
      <c r="G111" s="7"/>
      <c r="H111" s="7"/>
      <c r="I111" s="7"/>
      <c r="J111" s="7"/>
      <c r="K111" s="7"/>
      <c r="L111" s="13"/>
      <c r="M111" s="13"/>
      <c r="N111" s="13"/>
      <c r="O111" s="13"/>
      <c r="P111" s="13"/>
      <c r="Q111" s="13"/>
      <c r="R111" s="13"/>
      <c r="S111" s="13"/>
      <c r="T111" s="13"/>
      <c r="U111" s="13"/>
      <c r="V111" s="7"/>
      <c r="W111" s="7" t="str">
        <f>IF(A111="","",IFERROR(INDEX(RASTREADORES!$F:$F,MATCH(A111&amp;"#Principal",RASTREADORES!$Y:$Y,0))&amp;" nº "&amp;INDEX(RASTREADORES!$H:$H,MATCH(A111&amp;"#Principal",RASTREADORES!$Y:$Y,0)),IF(B111="Carreta","N/A","Sem rastreador")))</f>
        <v/>
      </c>
      <c r="X111" s="7" t="str">
        <f>IF(A111="","",IF(COUNTIFS(CONSULTAS!$C$2:$C$2000,A111,CONSULTAS!$E$2:$E$2000,"GR",CONSULTAS!$S$2:$S$2000,"Sim")&gt;0,"Sim","Não"))</f>
        <v/>
      </c>
      <c r="Y111" s="13" t="str">
        <f t="shared" si="2"/>
        <v/>
      </c>
      <c r="Z111" s="7" t="str">
        <f t="shared" ca="1" si="3"/>
        <v/>
      </c>
      <c r="AA111" s="7"/>
      <c r="AB111" s="12"/>
    </row>
    <row r="112" spans="1:28" x14ac:dyDescent="0.25">
      <c r="A112" s="7"/>
      <c r="B112" s="7"/>
      <c r="C112" s="7"/>
      <c r="D112" s="7"/>
      <c r="E112" s="7"/>
      <c r="F112" s="7"/>
      <c r="G112" s="7"/>
      <c r="H112" s="7"/>
      <c r="I112" s="7"/>
      <c r="J112" s="7"/>
      <c r="K112" s="7"/>
      <c r="L112" s="13"/>
      <c r="M112" s="13"/>
      <c r="N112" s="13"/>
      <c r="O112" s="13"/>
      <c r="P112" s="13"/>
      <c r="Q112" s="13"/>
      <c r="R112" s="13"/>
      <c r="S112" s="13"/>
      <c r="T112" s="13"/>
      <c r="U112" s="13"/>
      <c r="V112" s="7"/>
      <c r="W112" s="7" t="str">
        <f>IF(A112="","",IFERROR(INDEX(RASTREADORES!$F:$F,MATCH(A112&amp;"#Principal",RASTREADORES!$Y:$Y,0))&amp;" nº "&amp;INDEX(RASTREADORES!$H:$H,MATCH(A112&amp;"#Principal",RASTREADORES!$Y:$Y,0)),IF(B112="Carreta","N/A","Sem rastreador")))</f>
        <v/>
      </c>
      <c r="X112" s="7" t="str">
        <f>IF(A112="","",IF(COUNTIFS(CONSULTAS!$C$2:$C$2000,A112,CONSULTAS!$E$2:$E$2000,"GR",CONSULTAS!$S$2:$S$2000,"Sim")&gt;0,"Sim","Não"))</f>
        <v/>
      </c>
      <c r="Y112" s="13" t="str">
        <f t="shared" si="2"/>
        <v/>
      </c>
      <c r="Z112" s="7" t="str">
        <f t="shared" ca="1" si="3"/>
        <v/>
      </c>
      <c r="AA112" s="7"/>
      <c r="AB112" s="12"/>
    </row>
    <row r="113" spans="1:28" x14ac:dyDescent="0.25">
      <c r="A113" s="7"/>
      <c r="B113" s="7"/>
      <c r="C113" s="7"/>
      <c r="D113" s="7"/>
      <c r="E113" s="7"/>
      <c r="F113" s="7"/>
      <c r="G113" s="7"/>
      <c r="H113" s="7"/>
      <c r="I113" s="7"/>
      <c r="J113" s="7"/>
      <c r="K113" s="7"/>
      <c r="L113" s="13"/>
      <c r="M113" s="13"/>
      <c r="N113" s="13"/>
      <c r="O113" s="13"/>
      <c r="P113" s="13"/>
      <c r="Q113" s="13"/>
      <c r="R113" s="13"/>
      <c r="S113" s="13"/>
      <c r="T113" s="13"/>
      <c r="U113" s="13"/>
      <c r="V113" s="7"/>
      <c r="W113" s="7" t="str">
        <f>IF(A113="","",IFERROR(INDEX(RASTREADORES!$F:$F,MATCH(A113&amp;"#Principal",RASTREADORES!$Y:$Y,0))&amp;" nº "&amp;INDEX(RASTREADORES!$H:$H,MATCH(A113&amp;"#Principal",RASTREADORES!$Y:$Y,0)),IF(B113="Carreta","N/A","Sem rastreador")))</f>
        <v/>
      </c>
      <c r="X113" s="7" t="str">
        <f>IF(A113="","",IF(COUNTIFS(CONSULTAS!$C$2:$C$2000,A113,CONSULTAS!$E$2:$E$2000,"GR",CONSULTAS!$S$2:$S$2000,"Sim")&gt;0,"Sim","Não"))</f>
        <v/>
      </c>
      <c r="Y113" s="13" t="str">
        <f t="shared" si="2"/>
        <v/>
      </c>
      <c r="Z113" s="7" t="str">
        <f t="shared" ca="1" si="3"/>
        <v/>
      </c>
      <c r="AA113" s="7"/>
      <c r="AB113" s="12"/>
    </row>
    <row r="114" spans="1:28" x14ac:dyDescent="0.25">
      <c r="A114" s="7"/>
      <c r="B114" s="7"/>
      <c r="C114" s="7"/>
      <c r="D114" s="7"/>
      <c r="E114" s="7"/>
      <c r="F114" s="7"/>
      <c r="G114" s="7"/>
      <c r="H114" s="7"/>
      <c r="I114" s="7"/>
      <c r="J114" s="7"/>
      <c r="K114" s="7"/>
      <c r="L114" s="13"/>
      <c r="M114" s="13"/>
      <c r="N114" s="13"/>
      <c r="O114" s="13"/>
      <c r="P114" s="13"/>
      <c r="Q114" s="13"/>
      <c r="R114" s="13"/>
      <c r="S114" s="13"/>
      <c r="T114" s="13"/>
      <c r="U114" s="13"/>
      <c r="V114" s="7"/>
      <c r="W114" s="7" t="str">
        <f>IF(A114="","",IFERROR(INDEX(RASTREADORES!$F:$F,MATCH(A114&amp;"#Principal",RASTREADORES!$Y:$Y,0))&amp;" nº "&amp;INDEX(RASTREADORES!$H:$H,MATCH(A114&amp;"#Principal",RASTREADORES!$Y:$Y,0)),IF(B114="Carreta","N/A","Sem rastreador")))</f>
        <v/>
      </c>
      <c r="X114" s="7" t="str">
        <f>IF(A114="","",IF(COUNTIFS(CONSULTAS!$C$2:$C$2000,A114,CONSULTAS!$E$2:$E$2000,"GR",CONSULTAS!$S$2:$S$2000,"Sim")&gt;0,"Sim","Não"))</f>
        <v/>
      </c>
      <c r="Y114" s="13" t="str">
        <f t="shared" si="2"/>
        <v/>
      </c>
      <c r="Z114" s="7" t="str">
        <f t="shared" ca="1" si="3"/>
        <v/>
      </c>
      <c r="AA114" s="7"/>
      <c r="AB114" s="12"/>
    </row>
    <row r="115" spans="1:28" x14ac:dyDescent="0.25">
      <c r="A115" s="7"/>
      <c r="B115" s="7"/>
      <c r="C115" s="7"/>
      <c r="D115" s="7"/>
      <c r="E115" s="7"/>
      <c r="F115" s="7"/>
      <c r="G115" s="7"/>
      <c r="H115" s="7"/>
      <c r="I115" s="7"/>
      <c r="J115" s="7"/>
      <c r="K115" s="7"/>
      <c r="L115" s="13"/>
      <c r="M115" s="13"/>
      <c r="N115" s="13"/>
      <c r="O115" s="13"/>
      <c r="P115" s="13"/>
      <c r="Q115" s="13"/>
      <c r="R115" s="13"/>
      <c r="S115" s="13"/>
      <c r="T115" s="13"/>
      <c r="U115" s="13"/>
      <c r="V115" s="7"/>
      <c r="W115" s="7" t="str">
        <f>IF(A115="","",IFERROR(INDEX(RASTREADORES!$F:$F,MATCH(A115&amp;"#Principal",RASTREADORES!$Y:$Y,0))&amp;" nº "&amp;INDEX(RASTREADORES!$H:$H,MATCH(A115&amp;"#Principal",RASTREADORES!$Y:$Y,0)),IF(B115="Carreta","N/A","Sem rastreador")))</f>
        <v/>
      </c>
      <c r="X115" s="7" t="str">
        <f>IF(A115="","",IF(COUNTIFS(CONSULTAS!$C$2:$C$2000,A115,CONSULTAS!$E$2:$E$2000,"GR",CONSULTAS!$S$2:$S$2000,"Sim")&gt;0,"Sim","Não"))</f>
        <v/>
      </c>
      <c r="Y115" s="13" t="str">
        <f t="shared" si="2"/>
        <v/>
      </c>
      <c r="Z115" s="7" t="str">
        <f t="shared" ca="1" si="3"/>
        <v/>
      </c>
      <c r="AA115" s="7"/>
      <c r="AB115" s="12"/>
    </row>
    <row r="116" spans="1:28" x14ac:dyDescent="0.25">
      <c r="A116" s="7"/>
      <c r="B116" s="7"/>
      <c r="C116" s="7"/>
      <c r="D116" s="7"/>
      <c r="E116" s="7"/>
      <c r="F116" s="7"/>
      <c r="G116" s="7"/>
      <c r="H116" s="7"/>
      <c r="I116" s="7"/>
      <c r="J116" s="7"/>
      <c r="K116" s="7"/>
      <c r="L116" s="13"/>
      <c r="M116" s="13"/>
      <c r="N116" s="13"/>
      <c r="O116" s="13"/>
      <c r="P116" s="13"/>
      <c r="Q116" s="13"/>
      <c r="R116" s="13"/>
      <c r="S116" s="13"/>
      <c r="T116" s="13"/>
      <c r="U116" s="13"/>
      <c r="V116" s="7"/>
      <c r="W116" s="7" t="str">
        <f>IF(A116="","",IFERROR(INDEX(RASTREADORES!$F:$F,MATCH(A116&amp;"#Principal",RASTREADORES!$Y:$Y,0))&amp;" nº "&amp;INDEX(RASTREADORES!$H:$H,MATCH(A116&amp;"#Principal",RASTREADORES!$Y:$Y,0)),IF(B116="Carreta","N/A","Sem rastreador")))</f>
        <v/>
      </c>
      <c r="X116" s="7" t="str">
        <f>IF(A116="","",IF(COUNTIFS(CONSULTAS!$C$2:$C$2000,A116,CONSULTAS!$E$2:$E$2000,"GR",CONSULTAS!$S$2:$S$2000,"Sim")&gt;0,"Sim","Não"))</f>
        <v/>
      </c>
      <c r="Y116" s="13" t="str">
        <f t="shared" si="2"/>
        <v/>
      </c>
      <c r="Z116" s="7" t="str">
        <f t="shared" ca="1" si="3"/>
        <v/>
      </c>
      <c r="AA116" s="7"/>
      <c r="AB116" s="12"/>
    </row>
    <row r="117" spans="1:28" x14ac:dyDescent="0.25">
      <c r="A117" s="7"/>
      <c r="B117" s="7"/>
      <c r="C117" s="7"/>
      <c r="D117" s="7"/>
      <c r="E117" s="7"/>
      <c r="F117" s="7"/>
      <c r="G117" s="7"/>
      <c r="H117" s="7"/>
      <c r="I117" s="7"/>
      <c r="J117" s="7"/>
      <c r="K117" s="7"/>
      <c r="L117" s="13"/>
      <c r="M117" s="13"/>
      <c r="N117" s="13"/>
      <c r="O117" s="13"/>
      <c r="P117" s="13"/>
      <c r="Q117" s="13"/>
      <c r="R117" s="13"/>
      <c r="S117" s="13"/>
      <c r="T117" s="13"/>
      <c r="U117" s="13"/>
      <c r="V117" s="7"/>
      <c r="W117" s="7" t="str">
        <f>IF(A117="","",IFERROR(INDEX(RASTREADORES!$F:$F,MATCH(A117&amp;"#Principal",RASTREADORES!$Y:$Y,0))&amp;" nº "&amp;INDEX(RASTREADORES!$H:$H,MATCH(A117&amp;"#Principal",RASTREADORES!$Y:$Y,0)),IF(B117="Carreta","N/A","Sem rastreador")))</f>
        <v/>
      </c>
      <c r="X117" s="7" t="str">
        <f>IF(A117="","",IF(COUNTIFS(CONSULTAS!$C$2:$C$2000,A117,CONSULTAS!$E$2:$E$2000,"GR",CONSULTAS!$S$2:$S$2000,"Sim")&gt;0,"Sim","Não"))</f>
        <v/>
      </c>
      <c r="Y117" s="13" t="str">
        <f t="shared" si="2"/>
        <v/>
      </c>
      <c r="Z117" s="7" t="str">
        <f t="shared" ca="1" si="3"/>
        <v/>
      </c>
      <c r="AA117" s="7"/>
      <c r="AB117" s="12"/>
    </row>
    <row r="118" spans="1:28" x14ac:dyDescent="0.25">
      <c r="A118" s="7"/>
      <c r="B118" s="7"/>
      <c r="C118" s="7"/>
      <c r="D118" s="7"/>
      <c r="E118" s="7"/>
      <c r="F118" s="7"/>
      <c r="G118" s="7"/>
      <c r="H118" s="7"/>
      <c r="I118" s="7"/>
      <c r="J118" s="7"/>
      <c r="K118" s="7"/>
      <c r="L118" s="13"/>
      <c r="M118" s="13"/>
      <c r="N118" s="13"/>
      <c r="O118" s="13"/>
      <c r="P118" s="13"/>
      <c r="Q118" s="13"/>
      <c r="R118" s="13"/>
      <c r="S118" s="13"/>
      <c r="T118" s="13"/>
      <c r="U118" s="13"/>
      <c r="V118" s="7"/>
      <c r="W118" s="7" t="str">
        <f>IF(A118="","",IFERROR(INDEX(RASTREADORES!$F:$F,MATCH(A118&amp;"#Principal",RASTREADORES!$Y:$Y,0))&amp;" nº "&amp;INDEX(RASTREADORES!$H:$H,MATCH(A118&amp;"#Principal",RASTREADORES!$Y:$Y,0)),IF(B118="Carreta","N/A","Sem rastreador")))</f>
        <v/>
      </c>
      <c r="X118" s="7" t="str">
        <f>IF(A118="","",IF(COUNTIFS(CONSULTAS!$C$2:$C$2000,A118,CONSULTAS!$E$2:$E$2000,"GR",CONSULTAS!$S$2:$S$2000,"Sim")&gt;0,"Sim","Não"))</f>
        <v/>
      </c>
      <c r="Y118" s="13" t="str">
        <f t="shared" si="2"/>
        <v/>
      </c>
      <c r="Z118" s="7" t="str">
        <f t="shared" ca="1" si="3"/>
        <v/>
      </c>
      <c r="AA118" s="7"/>
      <c r="AB118" s="12"/>
    </row>
    <row r="119" spans="1:28" x14ac:dyDescent="0.25">
      <c r="A119" s="7"/>
      <c r="B119" s="7"/>
      <c r="C119" s="7"/>
      <c r="D119" s="7"/>
      <c r="E119" s="7"/>
      <c r="F119" s="7"/>
      <c r="G119" s="7"/>
      <c r="H119" s="7"/>
      <c r="I119" s="7"/>
      <c r="J119" s="7"/>
      <c r="K119" s="7"/>
      <c r="L119" s="13"/>
      <c r="M119" s="13"/>
      <c r="N119" s="13"/>
      <c r="O119" s="13"/>
      <c r="P119" s="13"/>
      <c r="Q119" s="13"/>
      <c r="R119" s="13"/>
      <c r="S119" s="13"/>
      <c r="T119" s="13"/>
      <c r="U119" s="13"/>
      <c r="V119" s="7"/>
      <c r="W119" s="7" t="str">
        <f>IF(A119="","",IFERROR(INDEX(RASTREADORES!$F:$F,MATCH(A119&amp;"#Principal",RASTREADORES!$Y:$Y,0))&amp;" nº "&amp;INDEX(RASTREADORES!$H:$H,MATCH(A119&amp;"#Principal",RASTREADORES!$Y:$Y,0)),IF(B119="Carreta","N/A","Sem rastreador")))</f>
        <v/>
      </c>
      <c r="X119" s="7" t="str">
        <f>IF(A119="","",IF(COUNTIFS(CONSULTAS!$C$2:$C$2000,A119,CONSULTAS!$E$2:$E$2000,"GR",CONSULTAS!$S$2:$S$2000,"Sim")&gt;0,"Sim","Não"))</f>
        <v/>
      </c>
      <c r="Y119" s="13" t="str">
        <f t="shared" si="2"/>
        <v/>
      </c>
      <c r="Z119" s="7" t="str">
        <f t="shared" ca="1" si="3"/>
        <v/>
      </c>
      <c r="AA119" s="7"/>
      <c r="AB119" s="12"/>
    </row>
    <row r="120" spans="1:28" x14ac:dyDescent="0.25">
      <c r="A120" s="7"/>
      <c r="B120" s="7"/>
      <c r="C120" s="7"/>
      <c r="D120" s="7"/>
      <c r="E120" s="7"/>
      <c r="F120" s="7"/>
      <c r="G120" s="7"/>
      <c r="H120" s="7"/>
      <c r="I120" s="7"/>
      <c r="J120" s="7"/>
      <c r="K120" s="7"/>
      <c r="L120" s="13"/>
      <c r="M120" s="13"/>
      <c r="N120" s="13"/>
      <c r="O120" s="13"/>
      <c r="P120" s="13"/>
      <c r="Q120" s="13"/>
      <c r="R120" s="13"/>
      <c r="S120" s="13"/>
      <c r="T120" s="13"/>
      <c r="U120" s="13"/>
      <c r="V120" s="7"/>
      <c r="W120" s="7" t="str">
        <f>IF(A120="","",IFERROR(INDEX(RASTREADORES!$F:$F,MATCH(A120&amp;"#Principal",RASTREADORES!$Y:$Y,0))&amp;" nº "&amp;INDEX(RASTREADORES!$H:$H,MATCH(A120&amp;"#Principal",RASTREADORES!$Y:$Y,0)),IF(B120="Carreta","N/A","Sem rastreador")))</f>
        <v/>
      </c>
      <c r="X120" s="7" t="str">
        <f>IF(A120="","",IF(COUNTIFS(CONSULTAS!$C$2:$C$2000,A120,CONSULTAS!$E$2:$E$2000,"GR",CONSULTAS!$S$2:$S$2000,"Sim")&gt;0,"Sim","Não"))</f>
        <v/>
      </c>
      <c r="Y120" s="13" t="str">
        <f t="shared" si="2"/>
        <v/>
      </c>
      <c r="Z120" s="7" t="str">
        <f t="shared" ca="1" si="3"/>
        <v/>
      </c>
      <c r="AA120" s="7"/>
      <c r="AB120" s="12"/>
    </row>
    <row r="121" spans="1:28" x14ac:dyDescent="0.25">
      <c r="A121" s="7"/>
      <c r="B121" s="7"/>
      <c r="C121" s="7"/>
      <c r="D121" s="7"/>
      <c r="E121" s="7"/>
      <c r="F121" s="7"/>
      <c r="G121" s="7"/>
      <c r="H121" s="7"/>
      <c r="I121" s="7"/>
      <c r="J121" s="7"/>
      <c r="K121" s="7"/>
      <c r="L121" s="13"/>
      <c r="M121" s="13"/>
      <c r="N121" s="13"/>
      <c r="O121" s="13"/>
      <c r="P121" s="13"/>
      <c r="Q121" s="13"/>
      <c r="R121" s="13"/>
      <c r="S121" s="13"/>
      <c r="T121" s="13"/>
      <c r="U121" s="13"/>
      <c r="V121" s="7"/>
      <c r="W121" s="7" t="str">
        <f>IF(A121="","",IFERROR(INDEX(RASTREADORES!$F:$F,MATCH(A121&amp;"#Principal",RASTREADORES!$Y:$Y,0))&amp;" nº "&amp;INDEX(RASTREADORES!$H:$H,MATCH(A121&amp;"#Principal",RASTREADORES!$Y:$Y,0)),IF(B121="Carreta","N/A","Sem rastreador")))</f>
        <v/>
      </c>
      <c r="X121" s="7" t="str">
        <f>IF(A121="","",IF(COUNTIFS(CONSULTAS!$C$2:$C$2000,A121,CONSULTAS!$E$2:$E$2000,"GR",CONSULTAS!$S$2:$S$2000,"Sim")&gt;0,"Sim","Não"))</f>
        <v/>
      </c>
      <c r="Y121" s="13" t="str">
        <f t="shared" si="2"/>
        <v/>
      </c>
      <c r="Z121" s="7" t="str">
        <f t="shared" ca="1" si="3"/>
        <v/>
      </c>
      <c r="AA121" s="7"/>
      <c r="AB121" s="12"/>
    </row>
    <row r="122" spans="1:28" x14ac:dyDescent="0.25">
      <c r="A122" s="7"/>
      <c r="B122" s="7"/>
      <c r="C122" s="7"/>
      <c r="D122" s="7"/>
      <c r="E122" s="7"/>
      <c r="F122" s="7"/>
      <c r="G122" s="7"/>
      <c r="H122" s="7"/>
      <c r="I122" s="7"/>
      <c r="J122" s="7"/>
      <c r="K122" s="7"/>
      <c r="L122" s="13"/>
      <c r="M122" s="13"/>
      <c r="N122" s="13"/>
      <c r="O122" s="13"/>
      <c r="P122" s="13"/>
      <c r="Q122" s="13"/>
      <c r="R122" s="13"/>
      <c r="S122" s="13"/>
      <c r="T122" s="13"/>
      <c r="U122" s="13"/>
      <c r="V122" s="7"/>
      <c r="W122" s="7" t="str">
        <f>IF(A122="","",IFERROR(INDEX(RASTREADORES!$F:$F,MATCH(A122&amp;"#Principal",RASTREADORES!$Y:$Y,0))&amp;" nº "&amp;INDEX(RASTREADORES!$H:$H,MATCH(A122&amp;"#Principal",RASTREADORES!$Y:$Y,0)),IF(B122="Carreta","N/A","Sem rastreador")))</f>
        <v/>
      </c>
      <c r="X122" s="7" t="str">
        <f>IF(A122="","",IF(COUNTIFS(CONSULTAS!$C$2:$C$2000,A122,CONSULTAS!$E$2:$E$2000,"GR",CONSULTAS!$S$2:$S$2000,"Sim")&gt;0,"Sim","Não"))</f>
        <v/>
      </c>
      <c r="Y122" s="13" t="str">
        <f t="shared" si="2"/>
        <v/>
      </c>
      <c r="Z122" s="7" t="str">
        <f t="shared" ca="1" si="3"/>
        <v/>
      </c>
      <c r="AA122" s="7"/>
      <c r="AB122" s="12"/>
    </row>
    <row r="123" spans="1:28" x14ac:dyDescent="0.25">
      <c r="A123" s="7"/>
      <c r="B123" s="7"/>
      <c r="C123" s="7"/>
      <c r="D123" s="7"/>
      <c r="E123" s="7"/>
      <c r="F123" s="7"/>
      <c r="G123" s="7"/>
      <c r="H123" s="7"/>
      <c r="I123" s="7"/>
      <c r="J123" s="7"/>
      <c r="K123" s="7"/>
      <c r="L123" s="13"/>
      <c r="M123" s="13"/>
      <c r="N123" s="13"/>
      <c r="O123" s="13"/>
      <c r="P123" s="13"/>
      <c r="Q123" s="13"/>
      <c r="R123" s="13"/>
      <c r="S123" s="13"/>
      <c r="T123" s="13"/>
      <c r="U123" s="13"/>
      <c r="V123" s="7"/>
      <c r="W123" s="7" t="str">
        <f>IF(A123="","",IFERROR(INDEX(RASTREADORES!$F:$F,MATCH(A123&amp;"#Principal",RASTREADORES!$Y:$Y,0))&amp;" nº "&amp;INDEX(RASTREADORES!$H:$H,MATCH(A123&amp;"#Principal",RASTREADORES!$Y:$Y,0)),IF(B123="Carreta","N/A","Sem rastreador")))</f>
        <v/>
      </c>
      <c r="X123" s="7" t="str">
        <f>IF(A123="","",IF(COUNTIFS(CONSULTAS!$C$2:$C$2000,A123,CONSULTAS!$E$2:$E$2000,"GR",CONSULTAS!$S$2:$S$2000,"Sim")&gt;0,"Sim","Não"))</f>
        <v/>
      </c>
      <c r="Y123" s="13" t="str">
        <f t="shared" si="2"/>
        <v/>
      </c>
      <c r="Z123" s="7" t="str">
        <f t="shared" ca="1" si="3"/>
        <v/>
      </c>
      <c r="AA123" s="7"/>
      <c r="AB123" s="12"/>
    </row>
    <row r="124" spans="1:28" x14ac:dyDescent="0.25">
      <c r="A124" s="7"/>
      <c r="B124" s="7"/>
      <c r="C124" s="7"/>
      <c r="D124" s="7"/>
      <c r="E124" s="7"/>
      <c r="F124" s="7"/>
      <c r="G124" s="7"/>
      <c r="H124" s="7"/>
      <c r="I124" s="7"/>
      <c r="J124" s="7"/>
      <c r="K124" s="7"/>
      <c r="L124" s="13"/>
      <c r="M124" s="13"/>
      <c r="N124" s="13"/>
      <c r="O124" s="13"/>
      <c r="P124" s="13"/>
      <c r="Q124" s="13"/>
      <c r="R124" s="13"/>
      <c r="S124" s="13"/>
      <c r="T124" s="13"/>
      <c r="U124" s="13"/>
      <c r="V124" s="7"/>
      <c r="W124" s="7" t="str">
        <f>IF(A124="","",IFERROR(INDEX(RASTREADORES!$F:$F,MATCH(A124&amp;"#Principal",RASTREADORES!$Y:$Y,0))&amp;" nº "&amp;INDEX(RASTREADORES!$H:$H,MATCH(A124&amp;"#Principal",RASTREADORES!$Y:$Y,0)),IF(B124="Carreta","N/A","Sem rastreador")))</f>
        <v/>
      </c>
      <c r="X124" s="7" t="str">
        <f>IF(A124="","",IF(COUNTIFS(CONSULTAS!$C$2:$C$2000,A124,CONSULTAS!$E$2:$E$2000,"GR",CONSULTAS!$S$2:$S$2000,"Sim")&gt;0,"Sim","Não"))</f>
        <v/>
      </c>
      <c r="Y124" s="13" t="str">
        <f t="shared" si="2"/>
        <v/>
      </c>
      <c r="Z124" s="7" t="str">
        <f t="shared" ca="1" si="3"/>
        <v/>
      </c>
      <c r="AA124" s="7"/>
      <c r="AB124" s="12"/>
    </row>
    <row r="125" spans="1:28" x14ac:dyDescent="0.25">
      <c r="A125" s="7"/>
      <c r="B125" s="7"/>
      <c r="C125" s="7"/>
      <c r="D125" s="7"/>
      <c r="E125" s="7"/>
      <c r="F125" s="7"/>
      <c r="G125" s="7"/>
      <c r="H125" s="7"/>
      <c r="I125" s="7"/>
      <c r="J125" s="7"/>
      <c r="K125" s="7"/>
      <c r="L125" s="13"/>
      <c r="M125" s="13"/>
      <c r="N125" s="13"/>
      <c r="O125" s="13"/>
      <c r="P125" s="13"/>
      <c r="Q125" s="13"/>
      <c r="R125" s="13"/>
      <c r="S125" s="13"/>
      <c r="T125" s="13"/>
      <c r="U125" s="13"/>
      <c r="V125" s="7"/>
      <c r="W125" s="7" t="str">
        <f>IF(A125="","",IFERROR(INDEX(RASTREADORES!$F:$F,MATCH(A125&amp;"#Principal",RASTREADORES!$Y:$Y,0))&amp;" nº "&amp;INDEX(RASTREADORES!$H:$H,MATCH(A125&amp;"#Principal",RASTREADORES!$Y:$Y,0)),IF(B125="Carreta","N/A","Sem rastreador")))</f>
        <v/>
      </c>
      <c r="X125" s="7" t="str">
        <f>IF(A125="","",IF(COUNTIFS(CONSULTAS!$C$2:$C$2000,A125,CONSULTAS!$E$2:$E$2000,"GR",CONSULTAS!$S$2:$S$2000,"Sim")&gt;0,"Sim","Não"))</f>
        <v/>
      </c>
      <c r="Y125" s="13" t="str">
        <f t="shared" si="2"/>
        <v/>
      </c>
      <c r="Z125" s="7" t="str">
        <f t="shared" ca="1" si="3"/>
        <v/>
      </c>
      <c r="AA125" s="7"/>
      <c r="AB125" s="12"/>
    </row>
    <row r="126" spans="1:28" x14ac:dyDescent="0.25">
      <c r="A126" s="7"/>
      <c r="B126" s="7"/>
      <c r="C126" s="7"/>
      <c r="D126" s="7"/>
      <c r="E126" s="7"/>
      <c r="F126" s="7"/>
      <c r="G126" s="7"/>
      <c r="H126" s="7"/>
      <c r="I126" s="7"/>
      <c r="J126" s="7"/>
      <c r="K126" s="7"/>
      <c r="L126" s="13"/>
      <c r="M126" s="13"/>
      <c r="N126" s="13"/>
      <c r="O126" s="13"/>
      <c r="P126" s="13"/>
      <c r="Q126" s="13"/>
      <c r="R126" s="13"/>
      <c r="S126" s="13"/>
      <c r="T126" s="13"/>
      <c r="U126" s="13"/>
      <c r="V126" s="7"/>
      <c r="W126" s="7" t="str">
        <f>IF(A126="","",IFERROR(INDEX(RASTREADORES!$F:$F,MATCH(A126&amp;"#Principal",RASTREADORES!$Y:$Y,0))&amp;" nº "&amp;INDEX(RASTREADORES!$H:$H,MATCH(A126&amp;"#Principal",RASTREADORES!$Y:$Y,0)),IF(B126="Carreta","N/A","Sem rastreador")))</f>
        <v/>
      </c>
      <c r="X126" s="7" t="str">
        <f>IF(A126="","",IF(COUNTIFS(CONSULTAS!$C$2:$C$2000,A126,CONSULTAS!$E$2:$E$2000,"GR",CONSULTAS!$S$2:$S$2000,"Sim")&gt;0,"Sim","Não"))</f>
        <v/>
      </c>
      <c r="Y126" s="13" t="str">
        <f t="shared" si="2"/>
        <v/>
      </c>
      <c r="Z126" s="7" t="str">
        <f t="shared" ca="1" si="3"/>
        <v/>
      </c>
      <c r="AA126" s="7"/>
      <c r="AB126" s="12"/>
    </row>
    <row r="127" spans="1:28" x14ac:dyDescent="0.25">
      <c r="A127" s="7"/>
      <c r="B127" s="7"/>
      <c r="C127" s="7"/>
      <c r="D127" s="7"/>
      <c r="E127" s="7"/>
      <c r="F127" s="7"/>
      <c r="G127" s="7"/>
      <c r="H127" s="7"/>
      <c r="I127" s="7"/>
      <c r="J127" s="7"/>
      <c r="K127" s="7"/>
      <c r="L127" s="13"/>
      <c r="M127" s="13"/>
      <c r="N127" s="13"/>
      <c r="O127" s="13"/>
      <c r="P127" s="13"/>
      <c r="Q127" s="13"/>
      <c r="R127" s="13"/>
      <c r="S127" s="13"/>
      <c r="T127" s="13"/>
      <c r="U127" s="13"/>
      <c r="V127" s="7"/>
      <c r="W127" s="7" t="str">
        <f>IF(A127="","",IFERROR(INDEX(RASTREADORES!$F:$F,MATCH(A127&amp;"#Principal",RASTREADORES!$Y:$Y,0))&amp;" nº "&amp;INDEX(RASTREADORES!$H:$H,MATCH(A127&amp;"#Principal",RASTREADORES!$Y:$Y,0)),IF(B127="Carreta","N/A","Sem rastreador")))</f>
        <v/>
      </c>
      <c r="X127" s="7" t="str">
        <f>IF(A127="","",IF(COUNTIFS(CONSULTAS!$C$2:$C$2000,A127,CONSULTAS!$E$2:$E$2000,"GR",CONSULTAS!$S$2:$S$2000,"Sim")&gt;0,"Sim","Não"))</f>
        <v/>
      </c>
      <c r="Y127" s="13" t="str">
        <f t="shared" si="2"/>
        <v/>
      </c>
      <c r="Z127" s="7" t="str">
        <f t="shared" ca="1" si="3"/>
        <v/>
      </c>
      <c r="AA127" s="7"/>
      <c r="AB127" s="12"/>
    </row>
    <row r="128" spans="1:28" x14ac:dyDescent="0.25">
      <c r="A128" s="7"/>
      <c r="B128" s="7"/>
      <c r="C128" s="7"/>
      <c r="D128" s="7"/>
      <c r="E128" s="7"/>
      <c r="F128" s="7"/>
      <c r="G128" s="7"/>
      <c r="H128" s="7"/>
      <c r="I128" s="7"/>
      <c r="J128" s="7"/>
      <c r="K128" s="7"/>
      <c r="L128" s="13"/>
      <c r="M128" s="13"/>
      <c r="N128" s="13"/>
      <c r="O128" s="13"/>
      <c r="P128" s="13"/>
      <c r="Q128" s="13"/>
      <c r="R128" s="13"/>
      <c r="S128" s="13"/>
      <c r="T128" s="13"/>
      <c r="U128" s="13"/>
      <c r="V128" s="7"/>
      <c r="W128" s="7" t="str">
        <f>IF(A128="","",IFERROR(INDEX(RASTREADORES!$F:$F,MATCH(A128&amp;"#Principal",RASTREADORES!$Y:$Y,0))&amp;" nº "&amp;INDEX(RASTREADORES!$H:$H,MATCH(A128&amp;"#Principal",RASTREADORES!$Y:$Y,0)),IF(B128="Carreta","N/A","Sem rastreador")))</f>
        <v/>
      </c>
      <c r="X128" s="7" t="str">
        <f>IF(A128="","",IF(COUNTIFS(CONSULTAS!$C$2:$C$2000,A128,CONSULTAS!$E$2:$E$2000,"GR",CONSULTAS!$S$2:$S$2000,"Sim")&gt;0,"Sim","Não"))</f>
        <v/>
      </c>
      <c r="Y128" s="13" t="str">
        <f t="shared" si="2"/>
        <v/>
      </c>
      <c r="Z128" s="7" t="str">
        <f t="shared" ca="1" si="3"/>
        <v/>
      </c>
      <c r="AA128" s="7"/>
      <c r="AB128" s="12"/>
    </row>
    <row r="129" spans="1:28" x14ac:dyDescent="0.25">
      <c r="A129" s="7"/>
      <c r="B129" s="7"/>
      <c r="C129" s="7"/>
      <c r="D129" s="7"/>
      <c r="E129" s="7"/>
      <c r="F129" s="7"/>
      <c r="G129" s="7"/>
      <c r="H129" s="7"/>
      <c r="I129" s="7"/>
      <c r="J129" s="7"/>
      <c r="K129" s="7"/>
      <c r="L129" s="13"/>
      <c r="M129" s="13"/>
      <c r="N129" s="13"/>
      <c r="O129" s="13"/>
      <c r="P129" s="13"/>
      <c r="Q129" s="13"/>
      <c r="R129" s="13"/>
      <c r="S129" s="13"/>
      <c r="T129" s="13"/>
      <c r="U129" s="13"/>
      <c r="V129" s="7"/>
      <c r="W129" s="7" t="str">
        <f>IF(A129="","",IFERROR(INDEX(RASTREADORES!$F:$F,MATCH(A129&amp;"#Principal",RASTREADORES!$Y:$Y,0))&amp;" nº "&amp;INDEX(RASTREADORES!$H:$H,MATCH(A129&amp;"#Principal",RASTREADORES!$Y:$Y,0)),IF(B129="Carreta","N/A","Sem rastreador")))</f>
        <v/>
      </c>
      <c r="X129" s="7" t="str">
        <f>IF(A129="","",IF(COUNTIFS(CONSULTAS!$C$2:$C$2000,A129,CONSULTAS!$E$2:$E$2000,"GR",CONSULTAS!$S$2:$S$2000,"Sim")&gt;0,"Sim","Não"))</f>
        <v/>
      </c>
      <c r="Y129" s="13" t="str">
        <f t="shared" si="2"/>
        <v/>
      </c>
      <c r="Z129" s="7" t="str">
        <f t="shared" ca="1" si="3"/>
        <v/>
      </c>
      <c r="AA129" s="7"/>
      <c r="AB129" s="12"/>
    </row>
    <row r="130" spans="1:28" x14ac:dyDescent="0.25">
      <c r="A130" s="7"/>
      <c r="B130" s="7"/>
      <c r="C130" s="7"/>
      <c r="D130" s="7"/>
      <c r="E130" s="7"/>
      <c r="F130" s="7"/>
      <c r="G130" s="7"/>
      <c r="H130" s="7"/>
      <c r="I130" s="7"/>
      <c r="J130" s="7"/>
      <c r="K130" s="7"/>
      <c r="L130" s="13"/>
      <c r="M130" s="13"/>
      <c r="N130" s="13"/>
      <c r="O130" s="13"/>
      <c r="P130" s="13"/>
      <c r="Q130" s="13"/>
      <c r="R130" s="13"/>
      <c r="S130" s="13"/>
      <c r="T130" s="13"/>
      <c r="U130" s="13"/>
      <c r="V130" s="7"/>
      <c r="W130" s="7" t="str">
        <f>IF(A130="","",IFERROR(INDEX(RASTREADORES!$F:$F,MATCH(A130&amp;"#Principal",RASTREADORES!$Y:$Y,0))&amp;" nº "&amp;INDEX(RASTREADORES!$H:$H,MATCH(A130&amp;"#Principal",RASTREADORES!$Y:$Y,0)),IF(B130="Carreta","N/A","Sem rastreador")))</f>
        <v/>
      </c>
      <c r="X130" s="7" t="str">
        <f>IF(A130="","",IF(COUNTIFS(CONSULTAS!$C$2:$C$2000,A130,CONSULTAS!$E$2:$E$2000,"GR",CONSULTAS!$S$2:$S$2000,"Sim")&gt;0,"Sim","Não"))</f>
        <v/>
      </c>
      <c r="Y130" s="13" t="str">
        <f t="shared" ref="Y130:Y193" si="4">IF(A130="","",IF(COUNT(L130:N130,O130:T130)=0,"",MIN(L130:N130,O130:T130)))</f>
        <v/>
      </c>
      <c r="Z130" s="7" t="str">
        <f t="shared" ref="Z130:Z193" ca="1" si="5">IF(Y130="","",Y130-TODAY())</f>
        <v/>
      </c>
      <c r="AA130" s="7"/>
      <c r="AB130" s="12"/>
    </row>
    <row r="131" spans="1:28" x14ac:dyDescent="0.25">
      <c r="A131" s="7"/>
      <c r="B131" s="7"/>
      <c r="C131" s="7"/>
      <c r="D131" s="7"/>
      <c r="E131" s="7"/>
      <c r="F131" s="7"/>
      <c r="G131" s="7"/>
      <c r="H131" s="7"/>
      <c r="I131" s="7"/>
      <c r="J131" s="7"/>
      <c r="K131" s="7"/>
      <c r="L131" s="13"/>
      <c r="M131" s="13"/>
      <c r="N131" s="13"/>
      <c r="O131" s="13"/>
      <c r="P131" s="13"/>
      <c r="Q131" s="13"/>
      <c r="R131" s="13"/>
      <c r="S131" s="13"/>
      <c r="T131" s="13"/>
      <c r="U131" s="13"/>
      <c r="V131" s="7"/>
      <c r="W131" s="7" t="str">
        <f>IF(A131="","",IFERROR(INDEX(RASTREADORES!$F:$F,MATCH(A131&amp;"#Principal",RASTREADORES!$Y:$Y,0))&amp;" nº "&amp;INDEX(RASTREADORES!$H:$H,MATCH(A131&amp;"#Principal",RASTREADORES!$Y:$Y,0)),IF(B131="Carreta","N/A","Sem rastreador")))</f>
        <v/>
      </c>
      <c r="X131" s="7" t="str">
        <f>IF(A131="","",IF(COUNTIFS(CONSULTAS!$C$2:$C$2000,A131,CONSULTAS!$E$2:$E$2000,"GR",CONSULTAS!$S$2:$S$2000,"Sim")&gt;0,"Sim","Não"))</f>
        <v/>
      </c>
      <c r="Y131" s="13" t="str">
        <f t="shared" si="4"/>
        <v/>
      </c>
      <c r="Z131" s="7" t="str">
        <f t="shared" ca="1" si="5"/>
        <v/>
      </c>
      <c r="AA131" s="7"/>
      <c r="AB131" s="12"/>
    </row>
    <row r="132" spans="1:28" x14ac:dyDescent="0.25">
      <c r="A132" s="7"/>
      <c r="B132" s="7"/>
      <c r="C132" s="7"/>
      <c r="D132" s="7"/>
      <c r="E132" s="7"/>
      <c r="F132" s="7"/>
      <c r="G132" s="7"/>
      <c r="H132" s="7"/>
      <c r="I132" s="7"/>
      <c r="J132" s="7"/>
      <c r="K132" s="7"/>
      <c r="L132" s="13"/>
      <c r="M132" s="13"/>
      <c r="N132" s="13"/>
      <c r="O132" s="13"/>
      <c r="P132" s="13"/>
      <c r="Q132" s="13"/>
      <c r="R132" s="13"/>
      <c r="S132" s="13"/>
      <c r="T132" s="13"/>
      <c r="U132" s="13"/>
      <c r="V132" s="7"/>
      <c r="W132" s="7" t="str">
        <f>IF(A132="","",IFERROR(INDEX(RASTREADORES!$F:$F,MATCH(A132&amp;"#Principal",RASTREADORES!$Y:$Y,0))&amp;" nº "&amp;INDEX(RASTREADORES!$H:$H,MATCH(A132&amp;"#Principal",RASTREADORES!$Y:$Y,0)),IF(B132="Carreta","N/A","Sem rastreador")))</f>
        <v/>
      </c>
      <c r="X132" s="7" t="str">
        <f>IF(A132="","",IF(COUNTIFS(CONSULTAS!$C$2:$C$2000,A132,CONSULTAS!$E$2:$E$2000,"GR",CONSULTAS!$S$2:$S$2000,"Sim")&gt;0,"Sim","Não"))</f>
        <v/>
      </c>
      <c r="Y132" s="13" t="str">
        <f t="shared" si="4"/>
        <v/>
      </c>
      <c r="Z132" s="7" t="str">
        <f t="shared" ca="1" si="5"/>
        <v/>
      </c>
      <c r="AA132" s="7"/>
      <c r="AB132" s="12"/>
    </row>
    <row r="133" spans="1:28" x14ac:dyDescent="0.25">
      <c r="A133" s="7"/>
      <c r="B133" s="7"/>
      <c r="C133" s="7"/>
      <c r="D133" s="7"/>
      <c r="E133" s="7"/>
      <c r="F133" s="7"/>
      <c r="G133" s="7"/>
      <c r="H133" s="7"/>
      <c r="I133" s="7"/>
      <c r="J133" s="7"/>
      <c r="K133" s="7"/>
      <c r="L133" s="13"/>
      <c r="M133" s="13"/>
      <c r="N133" s="13"/>
      <c r="O133" s="13"/>
      <c r="P133" s="13"/>
      <c r="Q133" s="13"/>
      <c r="R133" s="13"/>
      <c r="S133" s="13"/>
      <c r="T133" s="13"/>
      <c r="U133" s="13"/>
      <c r="V133" s="7"/>
      <c r="W133" s="7" t="str">
        <f>IF(A133="","",IFERROR(INDEX(RASTREADORES!$F:$F,MATCH(A133&amp;"#Principal",RASTREADORES!$Y:$Y,0))&amp;" nº "&amp;INDEX(RASTREADORES!$H:$H,MATCH(A133&amp;"#Principal",RASTREADORES!$Y:$Y,0)),IF(B133="Carreta","N/A","Sem rastreador")))</f>
        <v/>
      </c>
      <c r="X133" s="7" t="str">
        <f>IF(A133="","",IF(COUNTIFS(CONSULTAS!$C$2:$C$2000,A133,CONSULTAS!$E$2:$E$2000,"GR",CONSULTAS!$S$2:$S$2000,"Sim")&gt;0,"Sim","Não"))</f>
        <v/>
      </c>
      <c r="Y133" s="13" t="str">
        <f t="shared" si="4"/>
        <v/>
      </c>
      <c r="Z133" s="7" t="str">
        <f t="shared" ca="1" si="5"/>
        <v/>
      </c>
      <c r="AA133" s="7"/>
      <c r="AB133" s="12"/>
    </row>
    <row r="134" spans="1:28" x14ac:dyDescent="0.25">
      <c r="A134" s="7"/>
      <c r="B134" s="7"/>
      <c r="C134" s="7"/>
      <c r="D134" s="7"/>
      <c r="E134" s="7"/>
      <c r="F134" s="7"/>
      <c r="G134" s="7"/>
      <c r="H134" s="7"/>
      <c r="I134" s="7"/>
      <c r="J134" s="7"/>
      <c r="K134" s="7"/>
      <c r="L134" s="13"/>
      <c r="M134" s="13"/>
      <c r="N134" s="13"/>
      <c r="O134" s="13"/>
      <c r="P134" s="13"/>
      <c r="Q134" s="13"/>
      <c r="R134" s="13"/>
      <c r="S134" s="13"/>
      <c r="T134" s="13"/>
      <c r="U134" s="13"/>
      <c r="V134" s="7"/>
      <c r="W134" s="7" t="str">
        <f>IF(A134="","",IFERROR(INDEX(RASTREADORES!$F:$F,MATCH(A134&amp;"#Principal",RASTREADORES!$Y:$Y,0))&amp;" nº "&amp;INDEX(RASTREADORES!$H:$H,MATCH(A134&amp;"#Principal",RASTREADORES!$Y:$Y,0)),IF(B134="Carreta","N/A","Sem rastreador")))</f>
        <v/>
      </c>
      <c r="X134" s="7" t="str">
        <f>IF(A134="","",IF(COUNTIFS(CONSULTAS!$C$2:$C$2000,A134,CONSULTAS!$E$2:$E$2000,"GR",CONSULTAS!$S$2:$S$2000,"Sim")&gt;0,"Sim","Não"))</f>
        <v/>
      </c>
      <c r="Y134" s="13" t="str">
        <f t="shared" si="4"/>
        <v/>
      </c>
      <c r="Z134" s="7" t="str">
        <f t="shared" ca="1" si="5"/>
        <v/>
      </c>
      <c r="AA134" s="7"/>
      <c r="AB134" s="12"/>
    </row>
    <row r="135" spans="1:28" x14ac:dyDescent="0.25">
      <c r="A135" s="7"/>
      <c r="B135" s="7"/>
      <c r="C135" s="7"/>
      <c r="D135" s="7"/>
      <c r="E135" s="7"/>
      <c r="F135" s="7"/>
      <c r="G135" s="7"/>
      <c r="H135" s="7"/>
      <c r="I135" s="7"/>
      <c r="J135" s="7"/>
      <c r="K135" s="7"/>
      <c r="L135" s="13"/>
      <c r="M135" s="13"/>
      <c r="N135" s="13"/>
      <c r="O135" s="13"/>
      <c r="P135" s="13"/>
      <c r="Q135" s="13"/>
      <c r="R135" s="13"/>
      <c r="S135" s="13"/>
      <c r="T135" s="13"/>
      <c r="U135" s="13"/>
      <c r="V135" s="7"/>
      <c r="W135" s="7" t="str">
        <f>IF(A135="","",IFERROR(INDEX(RASTREADORES!$F:$F,MATCH(A135&amp;"#Principal",RASTREADORES!$Y:$Y,0))&amp;" nº "&amp;INDEX(RASTREADORES!$H:$H,MATCH(A135&amp;"#Principal",RASTREADORES!$Y:$Y,0)),IF(B135="Carreta","N/A","Sem rastreador")))</f>
        <v/>
      </c>
      <c r="X135" s="7" t="str">
        <f>IF(A135="","",IF(COUNTIFS(CONSULTAS!$C$2:$C$2000,A135,CONSULTAS!$E$2:$E$2000,"GR",CONSULTAS!$S$2:$S$2000,"Sim")&gt;0,"Sim","Não"))</f>
        <v/>
      </c>
      <c r="Y135" s="13" t="str">
        <f t="shared" si="4"/>
        <v/>
      </c>
      <c r="Z135" s="7" t="str">
        <f t="shared" ca="1" si="5"/>
        <v/>
      </c>
      <c r="AA135" s="7"/>
      <c r="AB135" s="12"/>
    </row>
    <row r="136" spans="1:28" x14ac:dyDescent="0.25">
      <c r="A136" s="7"/>
      <c r="B136" s="7"/>
      <c r="C136" s="7"/>
      <c r="D136" s="7"/>
      <c r="E136" s="7"/>
      <c r="F136" s="7"/>
      <c r="G136" s="7"/>
      <c r="H136" s="7"/>
      <c r="I136" s="7"/>
      <c r="J136" s="7"/>
      <c r="K136" s="7"/>
      <c r="L136" s="13"/>
      <c r="M136" s="13"/>
      <c r="N136" s="13"/>
      <c r="O136" s="13"/>
      <c r="P136" s="13"/>
      <c r="Q136" s="13"/>
      <c r="R136" s="13"/>
      <c r="S136" s="13"/>
      <c r="T136" s="13"/>
      <c r="U136" s="13"/>
      <c r="V136" s="7"/>
      <c r="W136" s="7" t="str">
        <f>IF(A136="","",IFERROR(INDEX(RASTREADORES!$F:$F,MATCH(A136&amp;"#Principal",RASTREADORES!$Y:$Y,0))&amp;" nº "&amp;INDEX(RASTREADORES!$H:$H,MATCH(A136&amp;"#Principal",RASTREADORES!$Y:$Y,0)),IF(B136="Carreta","N/A","Sem rastreador")))</f>
        <v/>
      </c>
      <c r="X136" s="7" t="str">
        <f>IF(A136="","",IF(COUNTIFS(CONSULTAS!$C$2:$C$2000,A136,CONSULTAS!$E$2:$E$2000,"GR",CONSULTAS!$S$2:$S$2000,"Sim")&gt;0,"Sim","Não"))</f>
        <v/>
      </c>
      <c r="Y136" s="13" t="str">
        <f t="shared" si="4"/>
        <v/>
      </c>
      <c r="Z136" s="7" t="str">
        <f t="shared" ca="1" si="5"/>
        <v/>
      </c>
      <c r="AA136" s="7"/>
      <c r="AB136" s="12"/>
    </row>
    <row r="137" spans="1:28" x14ac:dyDescent="0.25">
      <c r="A137" s="7"/>
      <c r="B137" s="7"/>
      <c r="C137" s="7"/>
      <c r="D137" s="7"/>
      <c r="E137" s="7"/>
      <c r="F137" s="7"/>
      <c r="G137" s="7"/>
      <c r="H137" s="7"/>
      <c r="I137" s="7"/>
      <c r="J137" s="7"/>
      <c r="K137" s="7"/>
      <c r="L137" s="13"/>
      <c r="M137" s="13"/>
      <c r="N137" s="13"/>
      <c r="O137" s="13"/>
      <c r="P137" s="13"/>
      <c r="Q137" s="13"/>
      <c r="R137" s="13"/>
      <c r="S137" s="13"/>
      <c r="T137" s="13"/>
      <c r="U137" s="13"/>
      <c r="V137" s="7"/>
      <c r="W137" s="7" t="str">
        <f>IF(A137="","",IFERROR(INDEX(RASTREADORES!$F:$F,MATCH(A137&amp;"#Principal",RASTREADORES!$Y:$Y,0))&amp;" nº "&amp;INDEX(RASTREADORES!$H:$H,MATCH(A137&amp;"#Principal",RASTREADORES!$Y:$Y,0)),IF(B137="Carreta","N/A","Sem rastreador")))</f>
        <v/>
      </c>
      <c r="X137" s="7" t="str">
        <f>IF(A137="","",IF(COUNTIFS(CONSULTAS!$C$2:$C$2000,A137,CONSULTAS!$E$2:$E$2000,"GR",CONSULTAS!$S$2:$S$2000,"Sim")&gt;0,"Sim","Não"))</f>
        <v/>
      </c>
      <c r="Y137" s="13" t="str">
        <f t="shared" si="4"/>
        <v/>
      </c>
      <c r="Z137" s="7" t="str">
        <f t="shared" ca="1" si="5"/>
        <v/>
      </c>
      <c r="AA137" s="7"/>
      <c r="AB137" s="12"/>
    </row>
    <row r="138" spans="1:28" x14ac:dyDescent="0.25">
      <c r="A138" s="7"/>
      <c r="B138" s="7"/>
      <c r="C138" s="7"/>
      <c r="D138" s="7"/>
      <c r="E138" s="7"/>
      <c r="F138" s="7"/>
      <c r="G138" s="7"/>
      <c r="H138" s="7"/>
      <c r="I138" s="7"/>
      <c r="J138" s="7"/>
      <c r="K138" s="7"/>
      <c r="L138" s="13"/>
      <c r="M138" s="13"/>
      <c r="N138" s="13"/>
      <c r="O138" s="13"/>
      <c r="P138" s="13"/>
      <c r="Q138" s="13"/>
      <c r="R138" s="13"/>
      <c r="S138" s="13"/>
      <c r="T138" s="13"/>
      <c r="U138" s="13"/>
      <c r="V138" s="7"/>
      <c r="W138" s="7" t="str">
        <f>IF(A138="","",IFERROR(INDEX(RASTREADORES!$F:$F,MATCH(A138&amp;"#Principal",RASTREADORES!$Y:$Y,0))&amp;" nº "&amp;INDEX(RASTREADORES!$H:$H,MATCH(A138&amp;"#Principal",RASTREADORES!$Y:$Y,0)),IF(B138="Carreta","N/A","Sem rastreador")))</f>
        <v/>
      </c>
      <c r="X138" s="7" t="str">
        <f>IF(A138="","",IF(COUNTIFS(CONSULTAS!$C$2:$C$2000,A138,CONSULTAS!$E$2:$E$2000,"GR",CONSULTAS!$S$2:$S$2000,"Sim")&gt;0,"Sim","Não"))</f>
        <v/>
      </c>
      <c r="Y138" s="13" t="str">
        <f t="shared" si="4"/>
        <v/>
      </c>
      <c r="Z138" s="7" t="str">
        <f t="shared" ca="1" si="5"/>
        <v/>
      </c>
      <c r="AA138" s="7"/>
      <c r="AB138" s="12"/>
    </row>
    <row r="139" spans="1:28" x14ac:dyDescent="0.25">
      <c r="A139" s="7"/>
      <c r="B139" s="7"/>
      <c r="C139" s="7"/>
      <c r="D139" s="7"/>
      <c r="E139" s="7"/>
      <c r="F139" s="7"/>
      <c r="G139" s="7"/>
      <c r="H139" s="7"/>
      <c r="I139" s="7"/>
      <c r="J139" s="7"/>
      <c r="K139" s="7"/>
      <c r="L139" s="13"/>
      <c r="M139" s="13"/>
      <c r="N139" s="13"/>
      <c r="O139" s="13"/>
      <c r="P139" s="13"/>
      <c r="Q139" s="13"/>
      <c r="R139" s="13"/>
      <c r="S139" s="13"/>
      <c r="T139" s="13"/>
      <c r="U139" s="13"/>
      <c r="V139" s="7"/>
      <c r="W139" s="7" t="str">
        <f>IF(A139="","",IFERROR(INDEX(RASTREADORES!$F:$F,MATCH(A139&amp;"#Principal",RASTREADORES!$Y:$Y,0))&amp;" nº "&amp;INDEX(RASTREADORES!$H:$H,MATCH(A139&amp;"#Principal",RASTREADORES!$Y:$Y,0)),IF(B139="Carreta","N/A","Sem rastreador")))</f>
        <v/>
      </c>
      <c r="X139" s="7" t="str">
        <f>IF(A139="","",IF(COUNTIFS(CONSULTAS!$C$2:$C$2000,A139,CONSULTAS!$E$2:$E$2000,"GR",CONSULTAS!$S$2:$S$2000,"Sim")&gt;0,"Sim","Não"))</f>
        <v/>
      </c>
      <c r="Y139" s="13" t="str">
        <f t="shared" si="4"/>
        <v/>
      </c>
      <c r="Z139" s="7" t="str">
        <f t="shared" ca="1" si="5"/>
        <v/>
      </c>
      <c r="AA139" s="7"/>
      <c r="AB139" s="12"/>
    </row>
    <row r="140" spans="1:28" x14ac:dyDescent="0.25">
      <c r="A140" s="7"/>
      <c r="B140" s="7"/>
      <c r="C140" s="7"/>
      <c r="D140" s="7"/>
      <c r="E140" s="7"/>
      <c r="F140" s="7"/>
      <c r="G140" s="7"/>
      <c r="H140" s="7"/>
      <c r="I140" s="7"/>
      <c r="J140" s="7"/>
      <c r="K140" s="7"/>
      <c r="L140" s="13"/>
      <c r="M140" s="13"/>
      <c r="N140" s="13"/>
      <c r="O140" s="13"/>
      <c r="P140" s="13"/>
      <c r="Q140" s="13"/>
      <c r="R140" s="13"/>
      <c r="S140" s="13"/>
      <c r="T140" s="13"/>
      <c r="U140" s="13"/>
      <c r="V140" s="7"/>
      <c r="W140" s="7" t="str">
        <f>IF(A140="","",IFERROR(INDEX(RASTREADORES!$F:$F,MATCH(A140&amp;"#Principal",RASTREADORES!$Y:$Y,0))&amp;" nº "&amp;INDEX(RASTREADORES!$H:$H,MATCH(A140&amp;"#Principal",RASTREADORES!$Y:$Y,0)),IF(B140="Carreta","N/A","Sem rastreador")))</f>
        <v/>
      </c>
      <c r="X140" s="7" t="str">
        <f>IF(A140="","",IF(COUNTIFS(CONSULTAS!$C$2:$C$2000,A140,CONSULTAS!$E$2:$E$2000,"GR",CONSULTAS!$S$2:$S$2000,"Sim")&gt;0,"Sim","Não"))</f>
        <v/>
      </c>
      <c r="Y140" s="13" t="str">
        <f t="shared" si="4"/>
        <v/>
      </c>
      <c r="Z140" s="7" t="str">
        <f t="shared" ca="1" si="5"/>
        <v/>
      </c>
      <c r="AA140" s="7"/>
      <c r="AB140" s="12"/>
    </row>
    <row r="141" spans="1:28" x14ac:dyDescent="0.25">
      <c r="A141" s="7"/>
      <c r="B141" s="7"/>
      <c r="C141" s="7"/>
      <c r="D141" s="7"/>
      <c r="E141" s="7"/>
      <c r="F141" s="7"/>
      <c r="G141" s="7"/>
      <c r="H141" s="7"/>
      <c r="I141" s="7"/>
      <c r="J141" s="7"/>
      <c r="K141" s="7"/>
      <c r="L141" s="13"/>
      <c r="M141" s="13"/>
      <c r="N141" s="13"/>
      <c r="O141" s="13"/>
      <c r="P141" s="13"/>
      <c r="Q141" s="13"/>
      <c r="R141" s="13"/>
      <c r="S141" s="13"/>
      <c r="T141" s="13"/>
      <c r="U141" s="13"/>
      <c r="V141" s="7"/>
      <c r="W141" s="7" t="str">
        <f>IF(A141="","",IFERROR(INDEX(RASTREADORES!$F:$F,MATCH(A141&amp;"#Principal",RASTREADORES!$Y:$Y,0))&amp;" nº "&amp;INDEX(RASTREADORES!$H:$H,MATCH(A141&amp;"#Principal",RASTREADORES!$Y:$Y,0)),IF(B141="Carreta","N/A","Sem rastreador")))</f>
        <v/>
      </c>
      <c r="X141" s="7" t="str">
        <f>IF(A141="","",IF(COUNTIFS(CONSULTAS!$C$2:$C$2000,A141,CONSULTAS!$E$2:$E$2000,"GR",CONSULTAS!$S$2:$S$2000,"Sim")&gt;0,"Sim","Não"))</f>
        <v/>
      </c>
      <c r="Y141" s="13" t="str">
        <f t="shared" si="4"/>
        <v/>
      </c>
      <c r="Z141" s="7" t="str">
        <f t="shared" ca="1" si="5"/>
        <v/>
      </c>
      <c r="AA141" s="7"/>
      <c r="AB141" s="12"/>
    </row>
    <row r="142" spans="1:28" x14ac:dyDescent="0.25">
      <c r="A142" s="7"/>
      <c r="B142" s="7"/>
      <c r="C142" s="7"/>
      <c r="D142" s="7"/>
      <c r="E142" s="7"/>
      <c r="F142" s="7"/>
      <c r="G142" s="7"/>
      <c r="H142" s="7"/>
      <c r="I142" s="7"/>
      <c r="J142" s="7"/>
      <c r="K142" s="7"/>
      <c r="L142" s="13"/>
      <c r="M142" s="13"/>
      <c r="N142" s="13"/>
      <c r="O142" s="13"/>
      <c r="P142" s="13"/>
      <c r="Q142" s="13"/>
      <c r="R142" s="13"/>
      <c r="S142" s="13"/>
      <c r="T142" s="13"/>
      <c r="U142" s="13"/>
      <c r="V142" s="7"/>
      <c r="W142" s="7" t="str">
        <f>IF(A142="","",IFERROR(INDEX(RASTREADORES!$F:$F,MATCH(A142&amp;"#Principal",RASTREADORES!$Y:$Y,0))&amp;" nº "&amp;INDEX(RASTREADORES!$H:$H,MATCH(A142&amp;"#Principal",RASTREADORES!$Y:$Y,0)),IF(B142="Carreta","N/A","Sem rastreador")))</f>
        <v/>
      </c>
      <c r="X142" s="7" t="str">
        <f>IF(A142="","",IF(COUNTIFS(CONSULTAS!$C$2:$C$2000,A142,CONSULTAS!$E$2:$E$2000,"GR",CONSULTAS!$S$2:$S$2000,"Sim")&gt;0,"Sim","Não"))</f>
        <v/>
      </c>
      <c r="Y142" s="13" t="str">
        <f t="shared" si="4"/>
        <v/>
      </c>
      <c r="Z142" s="7" t="str">
        <f t="shared" ca="1" si="5"/>
        <v/>
      </c>
      <c r="AA142" s="7"/>
      <c r="AB142" s="12"/>
    </row>
    <row r="143" spans="1:28" x14ac:dyDescent="0.25">
      <c r="A143" s="7"/>
      <c r="B143" s="7"/>
      <c r="C143" s="7"/>
      <c r="D143" s="7"/>
      <c r="E143" s="7"/>
      <c r="F143" s="7"/>
      <c r="G143" s="7"/>
      <c r="H143" s="7"/>
      <c r="I143" s="7"/>
      <c r="J143" s="7"/>
      <c r="K143" s="7"/>
      <c r="L143" s="13"/>
      <c r="M143" s="13"/>
      <c r="N143" s="13"/>
      <c r="O143" s="13"/>
      <c r="P143" s="13"/>
      <c r="Q143" s="13"/>
      <c r="R143" s="13"/>
      <c r="S143" s="13"/>
      <c r="T143" s="13"/>
      <c r="U143" s="13"/>
      <c r="V143" s="7"/>
      <c r="W143" s="7" t="str">
        <f>IF(A143="","",IFERROR(INDEX(RASTREADORES!$F:$F,MATCH(A143&amp;"#Principal",RASTREADORES!$Y:$Y,0))&amp;" nº "&amp;INDEX(RASTREADORES!$H:$H,MATCH(A143&amp;"#Principal",RASTREADORES!$Y:$Y,0)),IF(B143="Carreta","N/A","Sem rastreador")))</f>
        <v/>
      </c>
      <c r="X143" s="7" t="str">
        <f>IF(A143="","",IF(COUNTIFS(CONSULTAS!$C$2:$C$2000,A143,CONSULTAS!$E$2:$E$2000,"GR",CONSULTAS!$S$2:$S$2000,"Sim")&gt;0,"Sim","Não"))</f>
        <v/>
      </c>
      <c r="Y143" s="13" t="str">
        <f t="shared" si="4"/>
        <v/>
      </c>
      <c r="Z143" s="7" t="str">
        <f t="shared" ca="1" si="5"/>
        <v/>
      </c>
      <c r="AA143" s="7"/>
      <c r="AB143" s="12"/>
    </row>
    <row r="144" spans="1:28" x14ac:dyDescent="0.25">
      <c r="A144" s="7"/>
      <c r="B144" s="7"/>
      <c r="C144" s="7"/>
      <c r="D144" s="7"/>
      <c r="E144" s="7"/>
      <c r="F144" s="7"/>
      <c r="G144" s="7"/>
      <c r="H144" s="7"/>
      <c r="I144" s="7"/>
      <c r="J144" s="7"/>
      <c r="K144" s="7"/>
      <c r="L144" s="13"/>
      <c r="M144" s="13"/>
      <c r="N144" s="13"/>
      <c r="O144" s="13"/>
      <c r="P144" s="13"/>
      <c r="Q144" s="13"/>
      <c r="R144" s="13"/>
      <c r="S144" s="13"/>
      <c r="T144" s="13"/>
      <c r="U144" s="13"/>
      <c r="V144" s="7"/>
      <c r="W144" s="7" t="str">
        <f>IF(A144="","",IFERROR(INDEX(RASTREADORES!$F:$F,MATCH(A144&amp;"#Principal",RASTREADORES!$Y:$Y,0))&amp;" nº "&amp;INDEX(RASTREADORES!$H:$H,MATCH(A144&amp;"#Principal",RASTREADORES!$Y:$Y,0)),IF(B144="Carreta","N/A","Sem rastreador")))</f>
        <v/>
      </c>
      <c r="X144" s="7" t="str">
        <f>IF(A144="","",IF(COUNTIFS(CONSULTAS!$C$2:$C$2000,A144,CONSULTAS!$E$2:$E$2000,"GR",CONSULTAS!$S$2:$S$2000,"Sim")&gt;0,"Sim","Não"))</f>
        <v/>
      </c>
      <c r="Y144" s="13" t="str">
        <f t="shared" si="4"/>
        <v/>
      </c>
      <c r="Z144" s="7" t="str">
        <f t="shared" ca="1" si="5"/>
        <v/>
      </c>
      <c r="AA144" s="7"/>
      <c r="AB144" s="12"/>
    </row>
    <row r="145" spans="1:28" x14ac:dyDescent="0.25">
      <c r="A145" s="7"/>
      <c r="B145" s="7"/>
      <c r="C145" s="7"/>
      <c r="D145" s="7"/>
      <c r="E145" s="7"/>
      <c r="F145" s="7"/>
      <c r="G145" s="7"/>
      <c r="H145" s="7"/>
      <c r="I145" s="7"/>
      <c r="J145" s="7"/>
      <c r="K145" s="7"/>
      <c r="L145" s="13"/>
      <c r="M145" s="13"/>
      <c r="N145" s="13"/>
      <c r="O145" s="13"/>
      <c r="P145" s="13"/>
      <c r="Q145" s="13"/>
      <c r="R145" s="13"/>
      <c r="S145" s="13"/>
      <c r="T145" s="13"/>
      <c r="U145" s="13"/>
      <c r="V145" s="7"/>
      <c r="W145" s="7" t="str">
        <f>IF(A145="","",IFERROR(INDEX(RASTREADORES!$F:$F,MATCH(A145&amp;"#Principal",RASTREADORES!$Y:$Y,0))&amp;" nº "&amp;INDEX(RASTREADORES!$H:$H,MATCH(A145&amp;"#Principal",RASTREADORES!$Y:$Y,0)),IF(B145="Carreta","N/A","Sem rastreador")))</f>
        <v/>
      </c>
      <c r="X145" s="7" t="str">
        <f>IF(A145="","",IF(COUNTIFS(CONSULTAS!$C$2:$C$2000,A145,CONSULTAS!$E$2:$E$2000,"GR",CONSULTAS!$S$2:$S$2000,"Sim")&gt;0,"Sim","Não"))</f>
        <v/>
      </c>
      <c r="Y145" s="13" t="str">
        <f t="shared" si="4"/>
        <v/>
      </c>
      <c r="Z145" s="7" t="str">
        <f t="shared" ca="1" si="5"/>
        <v/>
      </c>
      <c r="AA145" s="7"/>
      <c r="AB145" s="12"/>
    </row>
    <row r="146" spans="1:28" x14ac:dyDescent="0.25">
      <c r="A146" s="7"/>
      <c r="B146" s="7"/>
      <c r="C146" s="7"/>
      <c r="D146" s="7"/>
      <c r="E146" s="7"/>
      <c r="F146" s="7"/>
      <c r="G146" s="7"/>
      <c r="H146" s="7"/>
      <c r="I146" s="7"/>
      <c r="J146" s="7"/>
      <c r="K146" s="7"/>
      <c r="L146" s="13"/>
      <c r="M146" s="13"/>
      <c r="N146" s="13"/>
      <c r="O146" s="13"/>
      <c r="P146" s="13"/>
      <c r="Q146" s="13"/>
      <c r="R146" s="13"/>
      <c r="S146" s="13"/>
      <c r="T146" s="13"/>
      <c r="U146" s="13"/>
      <c r="V146" s="7"/>
      <c r="W146" s="7" t="str">
        <f>IF(A146="","",IFERROR(INDEX(RASTREADORES!$F:$F,MATCH(A146&amp;"#Principal",RASTREADORES!$Y:$Y,0))&amp;" nº "&amp;INDEX(RASTREADORES!$H:$H,MATCH(A146&amp;"#Principal",RASTREADORES!$Y:$Y,0)),IF(B146="Carreta","N/A","Sem rastreador")))</f>
        <v/>
      </c>
      <c r="X146" s="7" t="str">
        <f>IF(A146="","",IF(COUNTIFS(CONSULTAS!$C$2:$C$2000,A146,CONSULTAS!$E$2:$E$2000,"GR",CONSULTAS!$S$2:$S$2000,"Sim")&gt;0,"Sim","Não"))</f>
        <v/>
      </c>
      <c r="Y146" s="13" t="str">
        <f t="shared" si="4"/>
        <v/>
      </c>
      <c r="Z146" s="7" t="str">
        <f t="shared" ca="1" si="5"/>
        <v/>
      </c>
      <c r="AA146" s="7"/>
      <c r="AB146" s="12"/>
    </row>
    <row r="147" spans="1:28" x14ac:dyDescent="0.25">
      <c r="A147" s="7"/>
      <c r="B147" s="7"/>
      <c r="C147" s="7"/>
      <c r="D147" s="7"/>
      <c r="E147" s="7"/>
      <c r="F147" s="7"/>
      <c r="G147" s="7"/>
      <c r="H147" s="7"/>
      <c r="I147" s="7"/>
      <c r="J147" s="7"/>
      <c r="K147" s="7"/>
      <c r="L147" s="13"/>
      <c r="M147" s="13"/>
      <c r="N147" s="13"/>
      <c r="O147" s="13"/>
      <c r="P147" s="13"/>
      <c r="Q147" s="13"/>
      <c r="R147" s="13"/>
      <c r="S147" s="13"/>
      <c r="T147" s="13"/>
      <c r="U147" s="13"/>
      <c r="V147" s="7"/>
      <c r="W147" s="7" t="str">
        <f>IF(A147="","",IFERROR(INDEX(RASTREADORES!$F:$F,MATCH(A147&amp;"#Principal",RASTREADORES!$Y:$Y,0))&amp;" nº "&amp;INDEX(RASTREADORES!$H:$H,MATCH(A147&amp;"#Principal",RASTREADORES!$Y:$Y,0)),IF(B147="Carreta","N/A","Sem rastreador")))</f>
        <v/>
      </c>
      <c r="X147" s="7" t="str">
        <f>IF(A147="","",IF(COUNTIFS(CONSULTAS!$C$2:$C$2000,A147,CONSULTAS!$E$2:$E$2000,"GR",CONSULTAS!$S$2:$S$2000,"Sim")&gt;0,"Sim","Não"))</f>
        <v/>
      </c>
      <c r="Y147" s="13" t="str">
        <f t="shared" si="4"/>
        <v/>
      </c>
      <c r="Z147" s="7" t="str">
        <f t="shared" ca="1" si="5"/>
        <v/>
      </c>
      <c r="AA147" s="7"/>
      <c r="AB147" s="12"/>
    </row>
    <row r="148" spans="1:28" x14ac:dyDescent="0.25">
      <c r="A148" s="7"/>
      <c r="B148" s="7"/>
      <c r="C148" s="7"/>
      <c r="D148" s="7"/>
      <c r="E148" s="7"/>
      <c r="F148" s="7"/>
      <c r="G148" s="7"/>
      <c r="H148" s="7"/>
      <c r="I148" s="7"/>
      <c r="J148" s="7"/>
      <c r="K148" s="7"/>
      <c r="L148" s="13"/>
      <c r="M148" s="13"/>
      <c r="N148" s="13"/>
      <c r="O148" s="13"/>
      <c r="P148" s="13"/>
      <c r="Q148" s="13"/>
      <c r="R148" s="13"/>
      <c r="S148" s="13"/>
      <c r="T148" s="13"/>
      <c r="U148" s="13"/>
      <c r="V148" s="7"/>
      <c r="W148" s="7" t="str">
        <f>IF(A148="","",IFERROR(INDEX(RASTREADORES!$F:$F,MATCH(A148&amp;"#Principal",RASTREADORES!$Y:$Y,0))&amp;" nº "&amp;INDEX(RASTREADORES!$H:$H,MATCH(A148&amp;"#Principal",RASTREADORES!$Y:$Y,0)),IF(B148="Carreta","N/A","Sem rastreador")))</f>
        <v/>
      </c>
      <c r="X148" s="7" t="str">
        <f>IF(A148="","",IF(COUNTIFS(CONSULTAS!$C$2:$C$2000,A148,CONSULTAS!$E$2:$E$2000,"GR",CONSULTAS!$S$2:$S$2000,"Sim")&gt;0,"Sim","Não"))</f>
        <v/>
      </c>
      <c r="Y148" s="13" t="str">
        <f t="shared" si="4"/>
        <v/>
      </c>
      <c r="Z148" s="7" t="str">
        <f t="shared" ca="1" si="5"/>
        <v/>
      </c>
      <c r="AA148" s="7"/>
      <c r="AB148" s="12"/>
    </row>
    <row r="149" spans="1:28" x14ac:dyDescent="0.25">
      <c r="A149" s="7"/>
      <c r="B149" s="7"/>
      <c r="C149" s="7"/>
      <c r="D149" s="7"/>
      <c r="E149" s="7"/>
      <c r="F149" s="7"/>
      <c r="G149" s="7"/>
      <c r="H149" s="7"/>
      <c r="I149" s="7"/>
      <c r="J149" s="7"/>
      <c r="K149" s="7"/>
      <c r="L149" s="13"/>
      <c r="M149" s="13"/>
      <c r="N149" s="13"/>
      <c r="O149" s="13"/>
      <c r="P149" s="13"/>
      <c r="Q149" s="13"/>
      <c r="R149" s="13"/>
      <c r="S149" s="13"/>
      <c r="T149" s="13"/>
      <c r="U149" s="13"/>
      <c r="V149" s="7"/>
      <c r="W149" s="7" t="str">
        <f>IF(A149="","",IFERROR(INDEX(RASTREADORES!$F:$F,MATCH(A149&amp;"#Principal",RASTREADORES!$Y:$Y,0))&amp;" nº "&amp;INDEX(RASTREADORES!$H:$H,MATCH(A149&amp;"#Principal",RASTREADORES!$Y:$Y,0)),IF(B149="Carreta","N/A","Sem rastreador")))</f>
        <v/>
      </c>
      <c r="X149" s="7" t="str">
        <f>IF(A149="","",IF(COUNTIFS(CONSULTAS!$C$2:$C$2000,A149,CONSULTAS!$E$2:$E$2000,"GR",CONSULTAS!$S$2:$S$2000,"Sim")&gt;0,"Sim","Não"))</f>
        <v/>
      </c>
      <c r="Y149" s="13" t="str">
        <f t="shared" si="4"/>
        <v/>
      </c>
      <c r="Z149" s="7" t="str">
        <f t="shared" ca="1" si="5"/>
        <v/>
      </c>
      <c r="AA149" s="7"/>
      <c r="AB149" s="12"/>
    </row>
    <row r="150" spans="1:28" x14ac:dyDescent="0.25">
      <c r="A150" s="7"/>
      <c r="B150" s="7"/>
      <c r="C150" s="7"/>
      <c r="D150" s="7"/>
      <c r="E150" s="7"/>
      <c r="F150" s="7"/>
      <c r="G150" s="7"/>
      <c r="H150" s="7"/>
      <c r="I150" s="7"/>
      <c r="J150" s="7"/>
      <c r="K150" s="7"/>
      <c r="L150" s="13"/>
      <c r="M150" s="13"/>
      <c r="N150" s="13"/>
      <c r="O150" s="13"/>
      <c r="P150" s="13"/>
      <c r="Q150" s="13"/>
      <c r="R150" s="13"/>
      <c r="S150" s="13"/>
      <c r="T150" s="13"/>
      <c r="U150" s="13"/>
      <c r="V150" s="7"/>
      <c r="W150" s="7" t="str">
        <f>IF(A150="","",IFERROR(INDEX(RASTREADORES!$F:$F,MATCH(A150&amp;"#Principal",RASTREADORES!$Y:$Y,0))&amp;" nº "&amp;INDEX(RASTREADORES!$H:$H,MATCH(A150&amp;"#Principal",RASTREADORES!$Y:$Y,0)),IF(B150="Carreta","N/A","Sem rastreador")))</f>
        <v/>
      </c>
      <c r="X150" s="7" t="str">
        <f>IF(A150="","",IF(COUNTIFS(CONSULTAS!$C$2:$C$2000,A150,CONSULTAS!$E$2:$E$2000,"GR",CONSULTAS!$S$2:$S$2000,"Sim")&gt;0,"Sim","Não"))</f>
        <v/>
      </c>
      <c r="Y150" s="13" t="str">
        <f t="shared" si="4"/>
        <v/>
      </c>
      <c r="Z150" s="7" t="str">
        <f t="shared" ca="1" si="5"/>
        <v/>
      </c>
      <c r="AA150" s="7"/>
      <c r="AB150" s="12"/>
    </row>
    <row r="151" spans="1:28" x14ac:dyDescent="0.25">
      <c r="A151" s="7"/>
      <c r="B151" s="7"/>
      <c r="C151" s="7"/>
      <c r="D151" s="7"/>
      <c r="E151" s="7"/>
      <c r="F151" s="7"/>
      <c r="G151" s="7"/>
      <c r="H151" s="7"/>
      <c r="I151" s="7"/>
      <c r="J151" s="7"/>
      <c r="K151" s="7"/>
      <c r="L151" s="13"/>
      <c r="M151" s="13"/>
      <c r="N151" s="13"/>
      <c r="O151" s="13"/>
      <c r="P151" s="13"/>
      <c r="Q151" s="13"/>
      <c r="R151" s="13"/>
      <c r="S151" s="13"/>
      <c r="T151" s="13"/>
      <c r="U151" s="13"/>
      <c r="V151" s="7"/>
      <c r="W151" s="7" t="str">
        <f>IF(A151="","",IFERROR(INDEX(RASTREADORES!$F:$F,MATCH(A151&amp;"#Principal",RASTREADORES!$Y:$Y,0))&amp;" nº "&amp;INDEX(RASTREADORES!$H:$H,MATCH(A151&amp;"#Principal",RASTREADORES!$Y:$Y,0)),IF(B151="Carreta","N/A","Sem rastreador")))</f>
        <v/>
      </c>
      <c r="X151" s="7" t="str">
        <f>IF(A151="","",IF(COUNTIFS(CONSULTAS!$C$2:$C$2000,A151,CONSULTAS!$E$2:$E$2000,"GR",CONSULTAS!$S$2:$S$2000,"Sim")&gt;0,"Sim","Não"))</f>
        <v/>
      </c>
      <c r="Y151" s="13" t="str">
        <f t="shared" si="4"/>
        <v/>
      </c>
      <c r="Z151" s="7" t="str">
        <f t="shared" ca="1" si="5"/>
        <v/>
      </c>
      <c r="AA151" s="7"/>
      <c r="AB151" s="12"/>
    </row>
    <row r="152" spans="1:28" x14ac:dyDescent="0.25">
      <c r="A152" s="7"/>
      <c r="B152" s="7"/>
      <c r="C152" s="7"/>
      <c r="D152" s="7"/>
      <c r="E152" s="7"/>
      <c r="F152" s="7"/>
      <c r="G152" s="7"/>
      <c r="H152" s="7"/>
      <c r="I152" s="7"/>
      <c r="J152" s="7"/>
      <c r="K152" s="7"/>
      <c r="L152" s="13"/>
      <c r="M152" s="13"/>
      <c r="N152" s="13"/>
      <c r="O152" s="13"/>
      <c r="P152" s="13"/>
      <c r="Q152" s="13"/>
      <c r="R152" s="13"/>
      <c r="S152" s="13"/>
      <c r="T152" s="13"/>
      <c r="U152" s="13"/>
      <c r="V152" s="7"/>
      <c r="W152" s="7" t="str">
        <f>IF(A152="","",IFERROR(INDEX(RASTREADORES!$F:$F,MATCH(A152&amp;"#Principal",RASTREADORES!$Y:$Y,0))&amp;" nº "&amp;INDEX(RASTREADORES!$H:$H,MATCH(A152&amp;"#Principal",RASTREADORES!$Y:$Y,0)),IF(B152="Carreta","N/A","Sem rastreador")))</f>
        <v/>
      </c>
      <c r="X152" s="7" t="str">
        <f>IF(A152="","",IF(COUNTIFS(CONSULTAS!$C$2:$C$2000,A152,CONSULTAS!$E$2:$E$2000,"GR",CONSULTAS!$S$2:$S$2000,"Sim")&gt;0,"Sim","Não"))</f>
        <v/>
      </c>
      <c r="Y152" s="13" t="str">
        <f t="shared" si="4"/>
        <v/>
      </c>
      <c r="Z152" s="7" t="str">
        <f t="shared" ca="1" si="5"/>
        <v/>
      </c>
      <c r="AA152" s="7"/>
      <c r="AB152" s="12"/>
    </row>
    <row r="153" spans="1:28" x14ac:dyDescent="0.25">
      <c r="A153" s="7"/>
      <c r="B153" s="7"/>
      <c r="C153" s="7"/>
      <c r="D153" s="7"/>
      <c r="E153" s="7"/>
      <c r="F153" s="7"/>
      <c r="G153" s="7"/>
      <c r="H153" s="7"/>
      <c r="I153" s="7"/>
      <c r="J153" s="7"/>
      <c r="K153" s="7"/>
      <c r="L153" s="13"/>
      <c r="M153" s="13"/>
      <c r="N153" s="13"/>
      <c r="O153" s="13"/>
      <c r="P153" s="13"/>
      <c r="Q153" s="13"/>
      <c r="R153" s="13"/>
      <c r="S153" s="13"/>
      <c r="T153" s="13"/>
      <c r="U153" s="13"/>
      <c r="V153" s="7"/>
      <c r="W153" s="7" t="str">
        <f>IF(A153="","",IFERROR(INDEX(RASTREADORES!$F:$F,MATCH(A153&amp;"#Principal",RASTREADORES!$Y:$Y,0))&amp;" nº "&amp;INDEX(RASTREADORES!$H:$H,MATCH(A153&amp;"#Principal",RASTREADORES!$Y:$Y,0)),IF(B153="Carreta","N/A","Sem rastreador")))</f>
        <v/>
      </c>
      <c r="X153" s="7" t="str">
        <f>IF(A153="","",IF(COUNTIFS(CONSULTAS!$C$2:$C$2000,A153,CONSULTAS!$E$2:$E$2000,"GR",CONSULTAS!$S$2:$S$2000,"Sim")&gt;0,"Sim","Não"))</f>
        <v/>
      </c>
      <c r="Y153" s="13" t="str">
        <f t="shared" si="4"/>
        <v/>
      </c>
      <c r="Z153" s="7" t="str">
        <f t="shared" ca="1" si="5"/>
        <v/>
      </c>
      <c r="AA153" s="7"/>
      <c r="AB153" s="12"/>
    </row>
    <row r="154" spans="1:28" x14ac:dyDescent="0.25">
      <c r="A154" s="7"/>
      <c r="B154" s="7"/>
      <c r="C154" s="7"/>
      <c r="D154" s="7"/>
      <c r="E154" s="7"/>
      <c r="F154" s="7"/>
      <c r="G154" s="7"/>
      <c r="H154" s="7"/>
      <c r="I154" s="7"/>
      <c r="J154" s="7"/>
      <c r="K154" s="7"/>
      <c r="L154" s="13"/>
      <c r="M154" s="13"/>
      <c r="N154" s="13"/>
      <c r="O154" s="13"/>
      <c r="P154" s="13"/>
      <c r="Q154" s="13"/>
      <c r="R154" s="13"/>
      <c r="S154" s="13"/>
      <c r="T154" s="13"/>
      <c r="U154" s="13"/>
      <c r="V154" s="7"/>
      <c r="W154" s="7" t="str">
        <f>IF(A154="","",IFERROR(INDEX(RASTREADORES!$F:$F,MATCH(A154&amp;"#Principal",RASTREADORES!$Y:$Y,0))&amp;" nº "&amp;INDEX(RASTREADORES!$H:$H,MATCH(A154&amp;"#Principal",RASTREADORES!$Y:$Y,0)),IF(B154="Carreta","N/A","Sem rastreador")))</f>
        <v/>
      </c>
      <c r="X154" s="7" t="str">
        <f>IF(A154="","",IF(COUNTIFS(CONSULTAS!$C$2:$C$2000,A154,CONSULTAS!$E$2:$E$2000,"GR",CONSULTAS!$S$2:$S$2000,"Sim")&gt;0,"Sim","Não"))</f>
        <v/>
      </c>
      <c r="Y154" s="13" t="str">
        <f t="shared" si="4"/>
        <v/>
      </c>
      <c r="Z154" s="7" t="str">
        <f t="shared" ca="1" si="5"/>
        <v/>
      </c>
      <c r="AA154" s="7"/>
      <c r="AB154" s="12"/>
    </row>
    <row r="155" spans="1:28" x14ac:dyDescent="0.25">
      <c r="A155" s="7"/>
      <c r="B155" s="7"/>
      <c r="C155" s="7"/>
      <c r="D155" s="7"/>
      <c r="E155" s="7"/>
      <c r="F155" s="7"/>
      <c r="G155" s="7"/>
      <c r="H155" s="7"/>
      <c r="I155" s="7"/>
      <c r="J155" s="7"/>
      <c r="K155" s="7"/>
      <c r="L155" s="13"/>
      <c r="M155" s="13"/>
      <c r="N155" s="13"/>
      <c r="O155" s="13"/>
      <c r="P155" s="13"/>
      <c r="Q155" s="13"/>
      <c r="R155" s="13"/>
      <c r="S155" s="13"/>
      <c r="T155" s="13"/>
      <c r="U155" s="13"/>
      <c r="V155" s="7"/>
      <c r="W155" s="7" t="str">
        <f>IF(A155="","",IFERROR(INDEX(RASTREADORES!$F:$F,MATCH(A155&amp;"#Principal",RASTREADORES!$Y:$Y,0))&amp;" nº "&amp;INDEX(RASTREADORES!$H:$H,MATCH(A155&amp;"#Principal",RASTREADORES!$Y:$Y,0)),IF(B155="Carreta","N/A","Sem rastreador")))</f>
        <v/>
      </c>
      <c r="X155" s="7" t="str">
        <f>IF(A155="","",IF(COUNTIFS(CONSULTAS!$C$2:$C$2000,A155,CONSULTAS!$E$2:$E$2000,"GR",CONSULTAS!$S$2:$S$2000,"Sim")&gt;0,"Sim","Não"))</f>
        <v/>
      </c>
      <c r="Y155" s="13" t="str">
        <f t="shared" si="4"/>
        <v/>
      </c>
      <c r="Z155" s="7" t="str">
        <f t="shared" ca="1" si="5"/>
        <v/>
      </c>
      <c r="AA155" s="7"/>
      <c r="AB155" s="12"/>
    </row>
    <row r="156" spans="1:28" x14ac:dyDescent="0.25">
      <c r="A156" s="7"/>
      <c r="B156" s="7"/>
      <c r="C156" s="7"/>
      <c r="D156" s="7"/>
      <c r="E156" s="7"/>
      <c r="F156" s="7"/>
      <c r="G156" s="7"/>
      <c r="H156" s="7"/>
      <c r="I156" s="7"/>
      <c r="J156" s="7"/>
      <c r="K156" s="7"/>
      <c r="L156" s="13"/>
      <c r="M156" s="13"/>
      <c r="N156" s="13"/>
      <c r="O156" s="13"/>
      <c r="P156" s="13"/>
      <c r="Q156" s="13"/>
      <c r="R156" s="13"/>
      <c r="S156" s="13"/>
      <c r="T156" s="13"/>
      <c r="U156" s="13"/>
      <c r="V156" s="7"/>
      <c r="W156" s="7" t="str">
        <f>IF(A156="","",IFERROR(INDEX(RASTREADORES!$F:$F,MATCH(A156&amp;"#Principal",RASTREADORES!$Y:$Y,0))&amp;" nº "&amp;INDEX(RASTREADORES!$H:$H,MATCH(A156&amp;"#Principal",RASTREADORES!$Y:$Y,0)),IF(B156="Carreta","N/A","Sem rastreador")))</f>
        <v/>
      </c>
      <c r="X156" s="7" t="str">
        <f>IF(A156="","",IF(COUNTIFS(CONSULTAS!$C$2:$C$2000,A156,CONSULTAS!$E$2:$E$2000,"GR",CONSULTAS!$S$2:$S$2000,"Sim")&gt;0,"Sim","Não"))</f>
        <v/>
      </c>
      <c r="Y156" s="13" t="str">
        <f t="shared" si="4"/>
        <v/>
      </c>
      <c r="Z156" s="7" t="str">
        <f t="shared" ca="1" si="5"/>
        <v/>
      </c>
      <c r="AA156" s="7"/>
      <c r="AB156" s="12"/>
    </row>
    <row r="157" spans="1:28" x14ac:dyDescent="0.25">
      <c r="A157" s="7"/>
      <c r="B157" s="7"/>
      <c r="C157" s="7"/>
      <c r="D157" s="7"/>
      <c r="E157" s="7"/>
      <c r="F157" s="7"/>
      <c r="G157" s="7"/>
      <c r="H157" s="7"/>
      <c r="I157" s="7"/>
      <c r="J157" s="7"/>
      <c r="K157" s="7"/>
      <c r="L157" s="13"/>
      <c r="M157" s="13"/>
      <c r="N157" s="13"/>
      <c r="O157" s="13"/>
      <c r="P157" s="13"/>
      <c r="Q157" s="13"/>
      <c r="R157" s="13"/>
      <c r="S157" s="13"/>
      <c r="T157" s="13"/>
      <c r="U157" s="13"/>
      <c r="V157" s="7"/>
      <c r="W157" s="7" t="str">
        <f>IF(A157="","",IFERROR(INDEX(RASTREADORES!$F:$F,MATCH(A157&amp;"#Principal",RASTREADORES!$Y:$Y,0))&amp;" nº "&amp;INDEX(RASTREADORES!$H:$H,MATCH(A157&amp;"#Principal",RASTREADORES!$Y:$Y,0)),IF(B157="Carreta","N/A","Sem rastreador")))</f>
        <v/>
      </c>
      <c r="X157" s="7" t="str">
        <f>IF(A157="","",IF(COUNTIFS(CONSULTAS!$C$2:$C$2000,A157,CONSULTAS!$E$2:$E$2000,"GR",CONSULTAS!$S$2:$S$2000,"Sim")&gt;0,"Sim","Não"))</f>
        <v/>
      </c>
      <c r="Y157" s="13" t="str">
        <f t="shared" si="4"/>
        <v/>
      </c>
      <c r="Z157" s="7" t="str">
        <f t="shared" ca="1" si="5"/>
        <v/>
      </c>
      <c r="AA157" s="7"/>
      <c r="AB157" s="12"/>
    </row>
    <row r="158" spans="1:28" x14ac:dyDescent="0.25">
      <c r="A158" s="7"/>
      <c r="B158" s="7"/>
      <c r="C158" s="7"/>
      <c r="D158" s="7"/>
      <c r="E158" s="7"/>
      <c r="F158" s="7"/>
      <c r="G158" s="7"/>
      <c r="H158" s="7"/>
      <c r="I158" s="7"/>
      <c r="J158" s="7"/>
      <c r="K158" s="7"/>
      <c r="L158" s="13"/>
      <c r="M158" s="13"/>
      <c r="N158" s="13"/>
      <c r="O158" s="13"/>
      <c r="P158" s="13"/>
      <c r="Q158" s="13"/>
      <c r="R158" s="13"/>
      <c r="S158" s="13"/>
      <c r="T158" s="13"/>
      <c r="U158" s="13"/>
      <c r="V158" s="7"/>
      <c r="W158" s="7" t="str">
        <f>IF(A158="","",IFERROR(INDEX(RASTREADORES!$F:$F,MATCH(A158&amp;"#Principal",RASTREADORES!$Y:$Y,0))&amp;" nº "&amp;INDEX(RASTREADORES!$H:$H,MATCH(A158&amp;"#Principal",RASTREADORES!$Y:$Y,0)),IF(B158="Carreta","N/A","Sem rastreador")))</f>
        <v/>
      </c>
      <c r="X158" s="7" t="str">
        <f>IF(A158="","",IF(COUNTIFS(CONSULTAS!$C$2:$C$2000,A158,CONSULTAS!$E$2:$E$2000,"GR",CONSULTAS!$S$2:$S$2000,"Sim")&gt;0,"Sim","Não"))</f>
        <v/>
      </c>
      <c r="Y158" s="13" t="str">
        <f t="shared" si="4"/>
        <v/>
      </c>
      <c r="Z158" s="7" t="str">
        <f t="shared" ca="1" si="5"/>
        <v/>
      </c>
      <c r="AA158" s="7"/>
      <c r="AB158" s="12"/>
    </row>
    <row r="159" spans="1:28" x14ac:dyDescent="0.25">
      <c r="A159" s="7"/>
      <c r="B159" s="7"/>
      <c r="C159" s="7"/>
      <c r="D159" s="7"/>
      <c r="E159" s="7"/>
      <c r="F159" s="7"/>
      <c r="G159" s="7"/>
      <c r="H159" s="7"/>
      <c r="I159" s="7"/>
      <c r="J159" s="7"/>
      <c r="K159" s="7"/>
      <c r="L159" s="13"/>
      <c r="M159" s="13"/>
      <c r="N159" s="13"/>
      <c r="O159" s="13"/>
      <c r="P159" s="13"/>
      <c r="Q159" s="13"/>
      <c r="R159" s="13"/>
      <c r="S159" s="13"/>
      <c r="T159" s="13"/>
      <c r="U159" s="13"/>
      <c r="V159" s="7"/>
      <c r="W159" s="7" t="str">
        <f>IF(A159="","",IFERROR(INDEX(RASTREADORES!$F:$F,MATCH(A159&amp;"#Principal",RASTREADORES!$Y:$Y,0))&amp;" nº "&amp;INDEX(RASTREADORES!$H:$H,MATCH(A159&amp;"#Principal",RASTREADORES!$Y:$Y,0)),IF(B159="Carreta","N/A","Sem rastreador")))</f>
        <v/>
      </c>
      <c r="X159" s="7" t="str">
        <f>IF(A159="","",IF(COUNTIFS(CONSULTAS!$C$2:$C$2000,A159,CONSULTAS!$E$2:$E$2000,"GR",CONSULTAS!$S$2:$S$2000,"Sim")&gt;0,"Sim","Não"))</f>
        <v/>
      </c>
      <c r="Y159" s="13" t="str">
        <f t="shared" si="4"/>
        <v/>
      </c>
      <c r="Z159" s="7" t="str">
        <f t="shared" ca="1" si="5"/>
        <v/>
      </c>
      <c r="AA159" s="7"/>
      <c r="AB159" s="12"/>
    </row>
    <row r="160" spans="1:28" x14ac:dyDescent="0.25">
      <c r="A160" s="7"/>
      <c r="B160" s="7"/>
      <c r="C160" s="7"/>
      <c r="D160" s="7"/>
      <c r="E160" s="7"/>
      <c r="F160" s="7"/>
      <c r="G160" s="7"/>
      <c r="H160" s="7"/>
      <c r="I160" s="7"/>
      <c r="J160" s="7"/>
      <c r="K160" s="7"/>
      <c r="L160" s="13"/>
      <c r="M160" s="13"/>
      <c r="N160" s="13"/>
      <c r="O160" s="13"/>
      <c r="P160" s="13"/>
      <c r="Q160" s="13"/>
      <c r="R160" s="13"/>
      <c r="S160" s="13"/>
      <c r="T160" s="13"/>
      <c r="U160" s="13"/>
      <c r="V160" s="7"/>
      <c r="W160" s="7" t="str">
        <f>IF(A160="","",IFERROR(INDEX(RASTREADORES!$F:$F,MATCH(A160&amp;"#Principal",RASTREADORES!$Y:$Y,0))&amp;" nº "&amp;INDEX(RASTREADORES!$H:$H,MATCH(A160&amp;"#Principal",RASTREADORES!$Y:$Y,0)),IF(B160="Carreta","N/A","Sem rastreador")))</f>
        <v/>
      </c>
      <c r="X160" s="7" t="str">
        <f>IF(A160="","",IF(COUNTIFS(CONSULTAS!$C$2:$C$2000,A160,CONSULTAS!$E$2:$E$2000,"GR",CONSULTAS!$S$2:$S$2000,"Sim")&gt;0,"Sim","Não"))</f>
        <v/>
      </c>
      <c r="Y160" s="13" t="str">
        <f t="shared" si="4"/>
        <v/>
      </c>
      <c r="Z160" s="7" t="str">
        <f t="shared" ca="1" si="5"/>
        <v/>
      </c>
      <c r="AA160" s="7"/>
      <c r="AB160" s="12"/>
    </row>
    <row r="161" spans="1:28" x14ac:dyDescent="0.25">
      <c r="A161" s="7"/>
      <c r="B161" s="7"/>
      <c r="C161" s="7"/>
      <c r="D161" s="7"/>
      <c r="E161" s="7"/>
      <c r="F161" s="7"/>
      <c r="G161" s="7"/>
      <c r="H161" s="7"/>
      <c r="I161" s="7"/>
      <c r="J161" s="7"/>
      <c r="K161" s="7"/>
      <c r="L161" s="13"/>
      <c r="M161" s="13"/>
      <c r="N161" s="13"/>
      <c r="O161" s="13"/>
      <c r="P161" s="13"/>
      <c r="Q161" s="13"/>
      <c r="R161" s="13"/>
      <c r="S161" s="13"/>
      <c r="T161" s="13"/>
      <c r="U161" s="13"/>
      <c r="V161" s="7"/>
      <c r="W161" s="7" t="str">
        <f>IF(A161="","",IFERROR(INDEX(RASTREADORES!$F:$F,MATCH(A161&amp;"#Principal",RASTREADORES!$Y:$Y,0))&amp;" nº "&amp;INDEX(RASTREADORES!$H:$H,MATCH(A161&amp;"#Principal",RASTREADORES!$Y:$Y,0)),IF(B161="Carreta","N/A","Sem rastreador")))</f>
        <v/>
      </c>
      <c r="X161" s="7" t="str">
        <f>IF(A161="","",IF(COUNTIFS(CONSULTAS!$C$2:$C$2000,A161,CONSULTAS!$E$2:$E$2000,"GR",CONSULTAS!$S$2:$S$2000,"Sim")&gt;0,"Sim","Não"))</f>
        <v/>
      </c>
      <c r="Y161" s="13" t="str">
        <f t="shared" si="4"/>
        <v/>
      </c>
      <c r="Z161" s="7" t="str">
        <f t="shared" ca="1" si="5"/>
        <v/>
      </c>
      <c r="AA161" s="7"/>
      <c r="AB161" s="12"/>
    </row>
    <row r="162" spans="1:28" x14ac:dyDescent="0.25">
      <c r="A162" s="7"/>
      <c r="B162" s="7"/>
      <c r="C162" s="7"/>
      <c r="D162" s="7"/>
      <c r="E162" s="7"/>
      <c r="F162" s="7"/>
      <c r="G162" s="7"/>
      <c r="H162" s="7"/>
      <c r="I162" s="7"/>
      <c r="J162" s="7"/>
      <c r="K162" s="7"/>
      <c r="L162" s="13"/>
      <c r="M162" s="13"/>
      <c r="N162" s="13"/>
      <c r="O162" s="13"/>
      <c r="P162" s="13"/>
      <c r="Q162" s="13"/>
      <c r="R162" s="13"/>
      <c r="S162" s="13"/>
      <c r="T162" s="13"/>
      <c r="U162" s="13"/>
      <c r="V162" s="7"/>
      <c r="W162" s="7" t="str">
        <f>IF(A162="","",IFERROR(INDEX(RASTREADORES!$F:$F,MATCH(A162&amp;"#Principal",RASTREADORES!$Y:$Y,0))&amp;" nº "&amp;INDEX(RASTREADORES!$H:$H,MATCH(A162&amp;"#Principal",RASTREADORES!$Y:$Y,0)),IF(B162="Carreta","N/A","Sem rastreador")))</f>
        <v/>
      </c>
      <c r="X162" s="7" t="str">
        <f>IF(A162="","",IF(COUNTIFS(CONSULTAS!$C$2:$C$2000,A162,CONSULTAS!$E$2:$E$2000,"GR",CONSULTAS!$S$2:$S$2000,"Sim")&gt;0,"Sim","Não"))</f>
        <v/>
      </c>
      <c r="Y162" s="13" t="str">
        <f t="shared" si="4"/>
        <v/>
      </c>
      <c r="Z162" s="7" t="str">
        <f t="shared" ca="1" si="5"/>
        <v/>
      </c>
      <c r="AA162" s="7"/>
      <c r="AB162" s="12"/>
    </row>
    <row r="163" spans="1:28" x14ac:dyDescent="0.25">
      <c r="A163" s="7"/>
      <c r="B163" s="7"/>
      <c r="C163" s="7"/>
      <c r="D163" s="7"/>
      <c r="E163" s="7"/>
      <c r="F163" s="7"/>
      <c r="G163" s="7"/>
      <c r="H163" s="7"/>
      <c r="I163" s="7"/>
      <c r="J163" s="7"/>
      <c r="K163" s="7"/>
      <c r="L163" s="13"/>
      <c r="M163" s="13"/>
      <c r="N163" s="13"/>
      <c r="O163" s="13"/>
      <c r="P163" s="13"/>
      <c r="Q163" s="13"/>
      <c r="R163" s="13"/>
      <c r="S163" s="13"/>
      <c r="T163" s="13"/>
      <c r="U163" s="13"/>
      <c r="V163" s="7"/>
      <c r="W163" s="7" t="str">
        <f>IF(A163="","",IFERROR(INDEX(RASTREADORES!$F:$F,MATCH(A163&amp;"#Principal",RASTREADORES!$Y:$Y,0))&amp;" nº "&amp;INDEX(RASTREADORES!$H:$H,MATCH(A163&amp;"#Principal",RASTREADORES!$Y:$Y,0)),IF(B163="Carreta","N/A","Sem rastreador")))</f>
        <v/>
      </c>
      <c r="X163" s="7" t="str">
        <f>IF(A163="","",IF(COUNTIFS(CONSULTAS!$C$2:$C$2000,A163,CONSULTAS!$E$2:$E$2000,"GR",CONSULTAS!$S$2:$S$2000,"Sim")&gt;0,"Sim","Não"))</f>
        <v/>
      </c>
      <c r="Y163" s="13" t="str">
        <f t="shared" si="4"/>
        <v/>
      </c>
      <c r="Z163" s="7" t="str">
        <f t="shared" ca="1" si="5"/>
        <v/>
      </c>
      <c r="AA163" s="7"/>
      <c r="AB163" s="12"/>
    </row>
    <row r="164" spans="1:28" x14ac:dyDescent="0.25">
      <c r="A164" s="7"/>
      <c r="B164" s="7"/>
      <c r="C164" s="7"/>
      <c r="D164" s="7"/>
      <c r="E164" s="7"/>
      <c r="F164" s="7"/>
      <c r="G164" s="7"/>
      <c r="H164" s="7"/>
      <c r="I164" s="7"/>
      <c r="J164" s="7"/>
      <c r="K164" s="7"/>
      <c r="L164" s="13"/>
      <c r="M164" s="13"/>
      <c r="N164" s="13"/>
      <c r="O164" s="13"/>
      <c r="P164" s="13"/>
      <c r="Q164" s="13"/>
      <c r="R164" s="13"/>
      <c r="S164" s="13"/>
      <c r="T164" s="13"/>
      <c r="U164" s="13"/>
      <c r="V164" s="7"/>
      <c r="W164" s="7" t="str">
        <f>IF(A164="","",IFERROR(INDEX(RASTREADORES!$F:$F,MATCH(A164&amp;"#Principal",RASTREADORES!$Y:$Y,0))&amp;" nº "&amp;INDEX(RASTREADORES!$H:$H,MATCH(A164&amp;"#Principal",RASTREADORES!$Y:$Y,0)),IF(B164="Carreta","N/A","Sem rastreador")))</f>
        <v/>
      </c>
      <c r="X164" s="7" t="str">
        <f>IF(A164="","",IF(COUNTIFS(CONSULTAS!$C$2:$C$2000,A164,CONSULTAS!$E$2:$E$2000,"GR",CONSULTAS!$S$2:$S$2000,"Sim")&gt;0,"Sim","Não"))</f>
        <v/>
      </c>
      <c r="Y164" s="13" t="str">
        <f t="shared" si="4"/>
        <v/>
      </c>
      <c r="Z164" s="7" t="str">
        <f t="shared" ca="1" si="5"/>
        <v/>
      </c>
      <c r="AA164" s="7"/>
      <c r="AB164" s="12"/>
    </row>
    <row r="165" spans="1:28" x14ac:dyDescent="0.25">
      <c r="A165" s="7"/>
      <c r="B165" s="7"/>
      <c r="C165" s="7"/>
      <c r="D165" s="7"/>
      <c r="E165" s="7"/>
      <c r="F165" s="7"/>
      <c r="G165" s="7"/>
      <c r="H165" s="7"/>
      <c r="I165" s="7"/>
      <c r="J165" s="7"/>
      <c r="K165" s="7"/>
      <c r="L165" s="13"/>
      <c r="M165" s="13"/>
      <c r="N165" s="13"/>
      <c r="O165" s="13"/>
      <c r="P165" s="13"/>
      <c r="Q165" s="13"/>
      <c r="R165" s="13"/>
      <c r="S165" s="13"/>
      <c r="T165" s="13"/>
      <c r="U165" s="13"/>
      <c r="V165" s="7"/>
      <c r="W165" s="7" t="str">
        <f>IF(A165="","",IFERROR(INDEX(RASTREADORES!$F:$F,MATCH(A165&amp;"#Principal",RASTREADORES!$Y:$Y,0))&amp;" nº "&amp;INDEX(RASTREADORES!$H:$H,MATCH(A165&amp;"#Principal",RASTREADORES!$Y:$Y,0)),IF(B165="Carreta","N/A","Sem rastreador")))</f>
        <v/>
      </c>
      <c r="X165" s="7" t="str">
        <f>IF(A165="","",IF(COUNTIFS(CONSULTAS!$C$2:$C$2000,A165,CONSULTAS!$E$2:$E$2000,"GR",CONSULTAS!$S$2:$S$2000,"Sim")&gt;0,"Sim","Não"))</f>
        <v/>
      </c>
      <c r="Y165" s="13" t="str">
        <f t="shared" si="4"/>
        <v/>
      </c>
      <c r="Z165" s="7" t="str">
        <f t="shared" ca="1" si="5"/>
        <v/>
      </c>
      <c r="AA165" s="7"/>
      <c r="AB165" s="12"/>
    </row>
    <row r="166" spans="1:28" x14ac:dyDescent="0.25">
      <c r="A166" s="7"/>
      <c r="B166" s="7"/>
      <c r="C166" s="7"/>
      <c r="D166" s="7"/>
      <c r="E166" s="7"/>
      <c r="F166" s="7"/>
      <c r="G166" s="7"/>
      <c r="H166" s="7"/>
      <c r="I166" s="7"/>
      <c r="J166" s="7"/>
      <c r="K166" s="7"/>
      <c r="L166" s="13"/>
      <c r="M166" s="13"/>
      <c r="N166" s="13"/>
      <c r="O166" s="13"/>
      <c r="P166" s="13"/>
      <c r="Q166" s="13"/>
      <c r="R166" s="13"/>
      <c r="S166" s="13"/>
      <c r="T166" s="13"/>
      <c r="U166" s="13"/>
      <c r="V166" s="7"/>
      <c r="W166" s="7" t="str">
        <f>IF(A166="","",IFERROR(INDEX(RASTREADORES!$F:$F,MATCH(A166&amp;"#Principal",RASTREADORES!$Y:$Y,0))&amp;" nº "&amp;INDEX(RASTREADORES!$H:$H,MATCH(A166&amp;"#Principal",RASTREADORES!$Y:$Y,0)),IF(B166="Carreta","N/A","Sem rastreador")))</f>
        <v/>
      </c>
      <c r="X166" s="7" t="str">
        <f>IF(A166="","",IF(COUNTIFS(CONSULTAS!$C$2:$C$2000,A166,CONSULTAS!$E$2:$E$2000,"GR",CONSULTAS!$S$2:$S$2000,"Sim")&gt;0,"Sim","Não"))</f>
        <v/>
      </c>
      <c r="Y166" s="13" t="str">
        <f t="shared" si="4"/>
        <v/>
      </c>
      <c r="Z166" s="7" t="str">
        <f t="shared" ca="1" si="5"/>
        <v/>
      </c>
      <c r="AA166" s="7"/>
      <c r="AB166" s="12"/>
    </row>
    <row r="167" spans="1:28" x14ac:dyDescent="0.25">
      <c r="A167" s="7"/>
      <c r="B167" s="7"/>
      <c r="C167" s="7"/>
      <c r="D167" s="7"/>
      <c r="E167" s="7"/>
      <c r="F167" s="7"/>
      <c r="G167" s="7"/>
      <c r="H167" s="7"/>
      <c r="I167" s="7"/>
      <c r="J167" s="7"/>
      <c r="K167" s="7"/>
      <c r="L167" s="13"/>
      <c r="M167" s="13"/>
      <c r="N167" s="13"/>
      <c r="O167" s="13"/>
      <c r="P167" s="13"/>
      <c r="Q167" s="13"/>
      <c r="R167" s="13"/>
      <c r="S167" s="13"/>
      <c r="T167" s="13"/>
      <c r="U167" s="13"/>
      <c r="V167" s="7"/>
      <c r="W167" s="7" t="str">
        <f>IF(A167="","",IFERROR(INDEX(RASTREADORES!$F:$F,MATCH(A167&amp;"#Principal",RASTREADORES!$Y:$Y,0))&amp;" nº "&amp;INDEX(RASTREADORES!$H:$H,MATCH(A167&amp;"#Principal",RASTREADORES!$Y:$Y,0)),IF(B167="Carreta","N/A","Sem rastreador")))</f>
        <v/>
      </c>
      <c r="X167" s="7" t="str">
        <f>IF(A167="","",IF(COUNTIFS(CONSULTAS!$C$2:$C$2000,A167,CONSULTAS!$E$2:$E$2000,"GR",CONSULTAS!$S$2:$S$2000,"Sim")&gt;0,"Sim","Não"))</f>
        <v/>
      </c>
      <c r="Y167" s="13" t="str">
        <f t="shared" si="4"/>
        <v/>
      </c>
      <c r="Z167" s="7" t="str">
        <f t="shared" ca="1" si="5"/>
        <v/>
      </c>
      <c r="AA167" s="7"/>
      <c r="AB167" s="12"/>
    </row>
    <row r="168" spans="1:28" x14ac:dyDescent="0.25">
      <c r="A168" s="7"/>
      <c r="B168" s="7"/>
      <c r="C168" s="7"/>
      <c r="D168" s="7"/>
      <c r="E168" s="7"/>
      <c r="F168" s="7"/>
      <c r="G168" s="7"/>
      <c r="H168" s="7"/>
      <c r="I168" s="7"/>
      <c r="J168" s="7"/>
      <c r="K168" s="7"/>
      <c r="L168" s="13"/>
      <c r="M168" s="13"/>
      <c r="N168" s="13"/>
      <c r="O168" s="13"/>
      <c r="P168" s="13"/>
      <c r="Q168" s="13"/>
      <c r="R168" s="13"/>
      <c r="S168" s="13"/>
      <c r="T168" s="13"/>
      <c r="U168" s="13"/>
      <c r="V168" s="7"/>
      <c r="W168" s="7" t="str">
        <f>IF(A168="","",IFERROR(INDEX(RASTREADORES!$F:$F,MATCH(A168&amp;"#Principal",RASTREADORES!$Y:$Y,0))&amp;" nº "&amp;INDEX(RASTREADORES!$H:$H,MATCH(A168&amp;"#Principal",RASTREADORES!$Y:$Y,0)),IF(B168="Carreta","N/A","Sem rastreador")))</f>
        <v/>
      </c>
      <c r="X168" s="7" t="str">
        <f>IF(A168="","",IF(COUNTIFS(CONSULTAS!$C$2:$C$2000,A168,CONSULTAS!$E$2:$E$2000,"GR",CONSULTAS!$S$2:$S$2000,"Sim")&gt;0,"Sim","Não"))</f>
        <v/>
      </c>
      <c r="Y168" s="13" t="str">
        <f t="shared" si="4"/>
        <v/>
      </c>
      <c r="Z168" s="7" t="str">
        <f t="shared" ca="1" si="5"/>
        <v/>
      </c>
      <c r="AA168" s="7"/>
      <c r="AB168" s="12"/>
    </row>
    <row r="169" spans="1:28" x14ac:dyDescent="0.25">
      <c r="A169" s="7"/>
      <c r="B169" s="7"/>
      <c r="C169" s="7"/>
      <c r="D169" s="7"/>
      <c r="E169" s="7"/>
      <c r="F169" s="7"/>
      <c r="G169" s="7"/>
      <c r="H169" s="7"/>
      <c r="I169" s="7"/>
      <c r="J169" s="7"/>
      <c r="K169" s="7"/>
      <c r="L169" s="13"/>
      <c r="M169" s="13"/>
      <c r="N169" s="13"/>
      <c r="O169" s="13"/>
      <c r="P169" s="13"/>
      <c r="Q169" s="13"/>
      <c r="R169" s="13"/>
      <c r="S169" s="13"/>
      <c r="T169" s="13"/>
      <c r="U169" s="13"/>
      <c r="V169" s="7"/>
      <c r="W169" s="7" t="str">
        <f>IF(A169="","",IFERROR(INDEX(RASTREADORES!$F:$F,MATCH(A169&amp;"#Principal",RASTREADORES!$Y:$Y,0))&amp;" nº "&amp;INDEX(RASTREADORES!$H:$H,MATCH(A169&amp;"#Principal",RASTREADORES!$Y:$Y,0)),IF(B169="Carreta","N/A","Sem rastreador")))</f>
        <v/>
      </c>
      <c r="X169" s="7" t="str">
        <f>IF(A169="","",IF(COUNTIFS(CONSULTAS!$C$2:$C$2000,A169,CONSULTAS!$E$2:$E$2000,"GR",CONSULTAS!$S$2:$S$2000,"Sim")&gt;0,"Sim","Não"))</f>
        <v/>
      </c>
      <c r="Y169" s="13" t="str">
        <f t="shared" si="4"/>
        <v/>
      </c>
      <c r="Z169" s="7" t="str">
        <f t="shared" ca="1" si="5"/>
        <v/>
      </c>
      <c r="AA169" s="7"/>
      <c r="AB169" s="12"/>
    </row>
    <row r="170" spans="1:28" x14ac:dyDescent="0.25">
      <c r="A170" s="7"/>
      <c r="B170" s="7"/>
      <c r="C170" s="7"/>
      <c r="D170" s="7"/>
      <c r="E170" s="7"/>
      <c r="F170" s="7"/>
      <c r="G170" s="7"/>
      <c r="H170" s="7"/>
      <c r="I170" s="7"/>
      <c r="J170" s="7"/>
      <c r="K170" s="7"/>
      <c r="L170" s="13"/>
      <c r="M170" s="13"/>
      <c r="N170" s="13"/>
      <c r="O170" s="13"/>
      <c r="P170" s="13"/>
      <c r="Q170" s="13"/>
      <c r="R170" s="13"/>
      <c r="S170" s="13"/>
      <c r="T170" s="13"/>
      <c r="U170" s="13"/>
      <c r="V170" s="7"/>
      <c r="W170" s="7" t="str">
        <f>IF(A170="","",IFERROR(INDEX(RASTREADORES!$F:$F,MATCH(A170&amp;"#Principal",RASTREADORES!$Y:$Y,0))&amp;" nº "&amp;INDEX(RASTREADORES!$H:$H,MATCH(A170&amp;"#Principal",RASTREADORES!$Y:$Y,0)),IF(B170="Carreta","N/A","Sem rastreador")))</f>
        <v/>
      </c>
      <c r="X170" s="7" t="str">
        <f>IF(A170="","",IF(COUNTIFS(CONSULTAS!$C$2:$C$2000,A170,CONSULTAS!$E$2:$E$2000,"GR",CONSULTAS!$S$2:$S$2000,"Sim")&gt;0,"Sim","Não"))</f>
        <v/>
      </c>
      <c r="Y170" s="13" t="str">
        <f t="shared" si="4"/>
        <v/>
      </c>
      <c r="Z170" s="7" t="str">
        <f t="shared" ca="1" si="5"/>
        <v/>
      </c>
      <c r="AA170" s="7"/>
      <c r="AB170" s="12"/>
    </row>
    <row r="171" spans="1:28" x14ac:dyDescent="0.25">
      <c r="A171" s="7"/>
      <c r="B171" s="7"/>
      <c r="C171" s="7"/>
      <c r="D171" s="7"/>
      <c r="E171" s="7"/>
      <c r="F171" s="7"/>
      <c r="G171" s="7"/>
      <c r="H171" s="7"/>
      <c r="I171" s="7"/>
      <c r="J171" s="7"/>
      <c r="K171" s="7"/>
      <c r="L171" s="13"/>
      <c r="M171" s="13"/>
      <c r="N171" s="13"/>
      <c r="O171" s="13"/>
      <c r="P171" s="13"/>
      <c r="Q171" s="13"/>
      <c r="R171" s="13"/>
      <c r="S171" s="13"/>
      <c r="T171" s="13"/>
      <c r="U171" s="13"/>
      <c r="V171" s="7"/>
      <c r="W171" s="7" t="str">
        <f>IF(A171="","",IFERROR(INDEX(RASTREADORES!$F:$F,MATCH(A171&amp;"#Principal",RASTREADORES!$Y:$Y,0))&amp;" nº "&amp;INDEX(RASTREADORES!$H:$H,MATCH(A171&amp;"#Principal",RASTREADORES!$Y:$Y,0)),IF(B171="Carreta","N/A","Sem rastreador")))</f>
        <v/>
      </c>
      <c r="X171" s="7" t="str">
        <f>IF(A171="","",IF(COUNTIFS(CONSULTAS!$C$2:$C$2000,A171,CONSULTAS!$E$2:$E$2000,"GR",CONSULTAS!$S$2:$S$2000,"Sim")&gt;0,"Sim","Não"))</f>
        <v/>
      </c>
      <c r="Y171" s="13" t="str">
        <f t="shared" si="4"/>
        <v/>
      </c>
      <c r="Z171" s="7" t="str">
        <f t="shared" ca="1" si="5"/>
        <v/>
      </c>
      <c r="AA171" s="7"/>
      <c r="AB171" s="12"/>
    </row>
    <row r="172" spans="1:28" x14ac:dyDescent="0.25">
      <c r="A172" s="7"/>
      <c r="B172" s="7"/>
      <c r="C172" s="7"/>
      <c r="D172" s="7"/>
      <c r="E172" s="7"/>
      <c r="F172" s="7"/>
      <c r="G172" s="7"/>
      <c r="H172" s="7"/>
      <c r="I172" s="7"/>
      <c r="J172" s="7"/>
      <c r="K172" s="7"/>
      <c r="L172" s="13"/>
      <c r="M172" s="13"/>
      <c r="N172" s="13"/>
      <c r="O172" s="13"/>
      <c r="P172" s="13"/>
      <c r="Q172" s="13"/>
      <c r="R172" s="13"/>
      <c r="S172" s="13"/>
      <c r="T172" s="13"/>
      <c r="U172" s="13"/>
      <c r="V172" s="7"/>
      <c r="W172" s="7" t="str">
        <f>IF(A172="","",IFERROR(INDEX(RASTREADORES!$F:$F,MATCH(A172&amp;"#Principal",RASTREADORES!$Y:$Y,0))&amp;" nº "&amp;INDEX(RASTREADORES!$H:$H,MATCH(A172&amp;"#Principal",RASTREADORES!$Y:$Y,0)),IF(B172="Carreta","N/A","Sem rastreador")))</f>
        <v/>
      </c>
      <c r="X172" s="7" t="str">
        <f>IF(A172="","",IF(COUNTIFS(CONSULTAS!$C$2:$C$2000,A172,CONSULTAS!$E$2:$E$2000,"GR",CONSULTAS!$S$2:$S$2000,"Sim")&gt;0,"Sim","Não"))</f>
        <v/>
      </c>
      <c r="Y172" s="13" t="str">
        <f t="shared" si="4"/>
        <v/>
      </c>
      <c r="Z172" s="7" t="str">
        <f t="shared" ca="1" si="5"/>
        <v/>
      </c>
      <c r="AA172" s="7"/>
      <c r="AB172" s="12"/>
    </row>
    <row r="173" spans="1:28" x14ac:dyDescent="0.25">
      <c r="A173" s="7"/>
      <c r="B173" s="7"/>
      <c r="C173" s="7"/>
      <c r="D173" s="7"/>
      <c r="E173" s="7"/>
      <c r="F173" s="7"/>
      <c r="G173" s="7"/>
      <c r="H173" s="7"/>
      <c r="I173" s="7"/>
      <c r="J173" s="7"/>
      <c r="K173" s="7"/>
      <c r="L173" s="13"/>
      <c r="M173" s="13"/>
      <c r="N173" s="13"/>
      <c r="O173" s="13"/>
      <c r="P173" s="13"/>
      <c r="Q173" s="13"/>
      <c r="R173" s="13"/>
      <c r="S173" s="13"/>
      <c r="T173" s="13"/>
      <c r="U173" s="13"/>
      <c r="V173" s="7"/>
      <c r="W173" s="7" t="str">
        <f>IF(A173="","",IFERROR(INDEX(RASTREADORES!$F:$F,MATCH(A173&amp;"#Principal",RASTREADORES!$Y:$Y,0))&amp;" nº "&amp;INDEX(RASTREADORES!$H:$H,MATCH(A173&amp;"#Principal",RASTREADORES!$Y:$Y,0)),IF(B173="Carreta","N/A","Sem rastreador")))</f>
        <v/>
      </c>
      <c r="X173" s="7" t="str">
        <f>IF(A173="","",IF(COUNTIFS(CONSULTAS!$C$2:$C$2000,A173,CONSULTAS!$E$2:$E$2000,"GR",CONSULTAS!$S$2:$S$2000,"Sim")&gt;0,"Sim","Não"))</f>
        <v/>
      </c>
      <c r="Y173" s="13" t="str">
        <f t="shared" si="4"/>
        <v/>
      </c>
      <c r="Z173" s="7" t="str">
        <f t="shared" ca="1" si="5"/>
        <v/>
      </c>
      <c r="AA173" s="7"/>
      <c r="AB173" s="12"/>
    </row>
    <row r="174" spans="1:28" x14ac:dyDescent="0.25">
      <c r="A174" s="7"/>
      <c r="B174" s="7"/>
      <c r="C174" s="7"/>
      <c r="D174" s="7"/>
      <c r="E174" s="7"/>
      <c r="F174" s="7"/>
      <c r="G174" s="7"/>
      <c r="H174" s="7"/>
      <c r="I174" s="7"/>
      <c r="J174" s="7"/>
      <c r="K174" s="7"/>
      <c r="L174" s="13"/>
      <c r="M174" s="13"/>
      <c r="N174" s="13"/>
      <c r="O174" s="13"/>
      <c r="P174" s="13"/>
      <c r="Q174" s="13"/>
      <c r="R174" s="13"/>
      <c r="S174" s="13"/>
      <c r="T174" s="13"/>
      <c r="U174" s="13"/>
      <c r="V174" s="7"/>
      <c r="W174" s="7" t="str">
        <f>IF(A174="","",IFERROR(INDEX(RASTREADORES!$F:$F,MATCH(A174&amp;"#Principal",RASTREADORES!$Y:$Y,0))&amp;" nº "&amp;INDEX(RASTREADORES!$H:$H,MATCH(A174&amp;"#Principal",RASTREADORES!$Y:$Y,0)),IF(B174="Carreta","N/A","Sem rastreador")))</f>
        <v/>
      </c>
      <c r="X174" s="7" t="str">
        <f>IF(A174="","",IF(COUNTIFS(CONSULTAS!$C$2:$C$2000,A174,CONSULTAS!$E$2:$E$2000,"GR",CONSULTAS!$S$2:$S$2000,"Sim")&gt;0,"Sim","Não"))</f>
        <v/>
      </c>
      <c r="Y174" s="13" t="str">
        <f t="shared" si="4"/>
        <v/>
      </c>
      <c r="Z174" s="7" t="str">
        <f t="shared" ca="1" si="5"/>
        <v/>
      </c>
      <c r="AA174" s="7"/>
      <c r="AB174" s="12"/>
    </row>
    <row r="175" spans="1:28" x14ac:dyDescent="0.25">
      <c r="A175" s="7"/>
      <c r="B175" s="7"/>
      <c r="C175" s="7"/>
      <c r="D175" s="7"/>
      <c r="E175" s="7"/>
      <c r="F175" s="7"/>
      <c r="G175" s="7"/>
      <c r="H175" s="7"/>
      <c r="I175" s="7"/>
      <c r="J175" s="7"/>
      <c r="K175" s="7"/>
      <c r="L175" s="13"/>
      <c r="M175" s="13"/>
      <c r="N175" s="13"/>
      <c r="O175" s="13"/>
      <c r="P175" s="13"/>
      <c r="Q175" s="13"/>
      <c r="R175" s="13"/>
      <c r="S175" s="13"/>
      <c r="T175" s="13"/>
      <c r="U175" s="13"/>
      <c r="V175" s="7"/>
      <c r="W175" s="7" t="str">
        <f>IF(A175="","",IFERROR(INDEX(RASTREADORES!$F:$F,MATCH(A175&amp;"#Principal",RASTREADORES!$Y:$Y,0))&amp;" nº "&amp;INDEX(RASTREADORES!$H:$H,MATCH(A175&amp;"#Principal",RASTREADORES!$Y:$Y,0)),IF(B175="Carreta","N/A","Sem rastreador")))</f>
        <v/>
      </c>
      <c r="X175" s="7" t="str">
        <f>IF(A175="","",IF(COUNTIFS(CONSULTAS!$C$2:$C$2000,A175,CONSULTAS!$E$2:$E$2000,"GR",CONSULTAS!$S$2:$S$2000,"Sim")&gt;0,"Sim","Não"))</f>
        <v/>
      </c>
      <c r="Y175" s="13" t="str">
        <f t="shared" si="4"/>
        <v/>
      </c>
      <c r="Z175" s="7" t="str">
        <f t="shared" ca="1" si="5"/>
        <v/>
      </c>
      <c r="AA175" s="7"/>
      <c r="AB175" s="12"/>
    </row>
    <row r="176" spans="1:28" x14ac:dyDescent="0.25">
      <c r="A176" s="7"/>
      <c r="B176" s="7"/>
      <c r="C176" s="7"/>
      <c r="D176" s="7"/>
      <c r="E176" s="7"/>
      <c r="F176" s="7"/>
      <c r="G176" s="7"/>
      <c r="H176" s="7"/>
      <c r="I176" s="7"/>
      <c r="J176" s="7"/>
      <c r="K176" s="7"/>
      <c r="L176" s="13"/>
      <c r="M176" s="13"/>
      <c r="N176" s="13"/>
      <c r="O176" s="13"/>
      <c r="P176" s="13"/>
      <c r="Q176" s="13"/>
      <c r="R176" s="13"/>
      <c r="S176" s="13"/>
      <c r="T176" s="13"/>
      <c r="U176" s="13"/>
      <c r="V176" s="7"/>
      <c r="W176" s="7" t="str">
        <f>IF(A176="","",IFERROR(INDEX(RASTREADORES!$F:$F,MATCH(A176&amp;"#Principal",RASTREADORES!$Y:$Y,0))&amp;" nº "&amp;INDEX(RASTREADORES!$H:$H,MATCH(A176&amp;"#Principal",RASTREADORES!$Y:$Y,0)),IF(B176="Carreta","N/A","Sem rastreador")))</f>
        <v/>
      </c>
      <c r="X176" s="7" t="str">
        <f>IF(A176="","",IF(COUNTIFS(CONSULTAS!$C$2:$C$2000,A176,CONSULTAS!$E$2:$E$2000,"GR",CONSULTAS!$S$2:$S$2000,"Sim")&gt;0,"Sim","Não"))</f>
        <v/>
      </c>
      <c r="Y176" s="13" t="str">
        <f t="shared" si="4"/>
        <v/>
      </c>
      <c r="Z176" s="7" t="str">
        <f t="shared" ca="1" si="5"/>
        <v/>
      </c>
      <c r="AA176" s="7"/>
      <c r="AB176" s="12"/>
    </row>
    <row r="177" spans="1:28" x14ac:dyDescent="0.25">
      <c r="A177" s="7"/>
      <c r="B177" s="7"/>
      <c r="C177" s="7"/>
      <c r="D177" s="7"/>
      <c r="E177" s="7"/>
      <c r="F177" s="7"/>
      <c r="G177" s="7"/>
      <c r="H177" s="7"/>
      <c r="I177" s="7"/>
      <c r="J177" s="7"/>
      <c r="K177" s="7"/>
      <c r="L177" s="13"/>
      <c r="M177" s="13"/>
      <c r="N177" s="13"/>
      <c r="O177" s="13"/>
      <c r="P177" s="13"/>
      <c r="Q177" s="13"/>
      <c r="R177" s="13"/>
      <c r="S177" s="13"/>
      <c r="T177" s="13"/>
      <c r="U177" s="13"/>
      <c r="V177" s="7"/>
      <c r="W177" s="7" t="str">
        <f>IF(A177="","",IFERROR(INDEX(RASTREADORES!$F:$F,MATCH(A177&amp;"#Principal",RASTREADORES!$Y:$Y,0))&amp;" nº "&amp;INDEX(RASTREADORES!$H:$H,MATCH(A177&amp;"#Principal",RASTREADORES!$Y:$Y,0)),IF(B177="Carreta","N/A","Sem rastreador")))</f>
        <v/>
      </c>
      <c r="X177" s="7" t="str">
        <f>IF(A177="","",IF(COUNTIFS(CONSULTAS!$C$2:$C$2000,A177,CONSULTAS!$E$2:$E$2000,"GR",CONSULTAS!$S$2:$S$2000,"Sim")&gt;0,"Sim","Não"))</f>
        <v/>
      </c>
      <c r="Y177" s="13" t="str">
        <f t="shared" si="4"/>
        <v/>
      </c>
      <c r="Z177" s="7" t="str">
        <f t="shared" ca="1" si="5"/>
        <v/>
      </c>
      <c r="AA177" s="7"/>
      <c r="AB177" s="12"/>
    </row>
    <row r="178" spans="1:28" x14ac:dyDescent="0.25">
      <c r="A178" s="7"/>
      <c r="B178" s="7"/>
      <c r="C178" s="7"/>
      <c r="D178" s="7"/>
      <c r="E178" s="7"/>
      <c r="F178" s="7"/>
      <c r="G178" s="7"/>
      <c r="H178" s="7"/>
      <c r="I178" s="7"/>
      <c r="J178" s="7"/>
      <c r="K178" s="7"/>
      <c r="L178" s="13"/>
      <c r="M178" s="13"/>
      <c r="N178" s="13"/>
      <c r="O178" s="13"/>
      <c r="P178" s="13"/>
      <c r="Q178" s="13"/>
      <c r="R178" s="13"/>
      <c r="S178" s="13"/>
      <c r="T178" s="13"/>
      <c r="U178" s="13"/>
      <c r="V178" s="7"/>
      <c r="W178" s="7" t="str">
        <f>IF(A178="","",IFERROR(INDEX(RASTREADORES!$F:$F,MATCH(A178&amp;"#Principal",RASTREADORES!$Y:$Y,0))&amp;" nº "&amp;INDEX(RASTREADORES!$H:$H,MATCH(A178&amp;"#Principal",RASTREADORES!$Y:$Y,0)),IF(B178="Carreta","N/A","Sem rastreador")))</f>
        <v/>
      </c>
      <c r="X178" s="7" t="str">
        <f>IF(A178="","",IF(COUNTIFS(CONSULTAS!$C$2:$C$2000,A178,CONSULTAS!$E$2:$E$2000,"GR",CONSULTAS!$S$2:$S$2000,"Sim")&gt;0,"Sim","Não"))</f>
        <v/>
      </c>
      <c r="Y178" s="13" t="str">
        <f t="shared" si="4"/>
        <v/>
      </c>
      <c r="Z178" s="7" t="str">
        <f t="shared" ca="1" si="5"/>
        <v/>
      </c>
      <c r="AA178" s="7"/>
      <c r="AB178" s="12"/>
    </row>
    <row r="179" spans="1:28" x14ac:dyDescent="0.25">
      <c r="A179" s="7"/>
      <c r="B179" s="7"/>
      <c r="C179" s="7"/>
      <c r="D179" s="7"/>
      <c r="E179" s="7"/>
      <c r="F179" s="7"/>
      <c r="G179" s="7"/>
      <c r="H179" s="7"/>
      <c r="I179" s="7"/>
      <c r="J179" s="7"/>
      <c r="K179" s="7"/>
      <c r="L179" s="13"/>
      <c r="M179" s="13"/>
      <c r="N179" s="13"/>
      <c r="O179" s="13"/>
      <c r="P179" s="13"/>
      <c r="Q179" s="13"/>
      <c r="R179" s="13"/>
      <c r="S179" s="13"/>
      <c r="T179" s="13"/>
      <c r="U179" s="13"/>
      <c r="V179" s="7"/>
      <c r="W179" s="7" t="str">
        <f>IF(A179="","",IFERROR(INDEX(RASTREADORES!$F:$F,MATCH(A179&amp;"#Principal",RASTREADORES!$Y:$Y,0))&amp;" nº "&amp;INDEX(RASTREADORES!$H:$H,MATCH(A179&amp;"#Principal",RASTREADORES!$Y:$Y,0)),IF(B179="Carreta","N/A","Sem rastreador")))</f>
        <v/>
      </c>
      <c r="X179" s="7" t="str">
        <f>IF(A179="","",IF(COUNTIFS(CONSULTAS!$C$2:$C$2000,A179,CONSULTAS!$E$2:$E$2000,"GR",CONSULTAS!$S$2:$S$2000,"Sim")&gt;0,"Sim","Não"))</f>
        <v/>
      </c>
      <c r="Y179" s="13" t="str">
        <f t="shared" si="4"/>
        <v/>
      </c>
      <c r="Z179" s="7" t="str">
        <f t="shared" ca="1" si="5"/>
        <v/>
      </c>
      <c r="AA179" s="7"/>
      <c r="AB179" s="12"/>
    </row>
    <row r="180" spans="1:28" x14ac:dyDescent="0.25">
      <c r="A180" s="7"/>
      <c r="B180" s="7"/>
      <c r="C180" s="7"/>
      <c r="D180" s="7"/>
      <c r="E180" s="7"/>
      <c r="F180" s="7"/>
      <c r="G180" s="7"/>
      <c r="H180" s="7"/>
      <c r="I180" s="7"/>
      <c r="J180" s="7"/>
      <c r="K180" s="7"/>
      <c r="L180" s="13"/>
      <c r="M180" s="13"/>
      <c r="N180" s="13"/>
      <c r="O180" s="13"/>
      <c r="P180" s="13"/>
      <c r="Q180" s="13"/>
      <c r="R180" s="13"/>
      <c r="S180" s="13"/>
      <c r="T180" s="13"/>
      <c r="U180" s="13"/>
      <c r="V180" s="7"/>
      <c r="W180" s="7" t="str">
        <f>IF(A180="","",IFERROR(INDEX(RASTREADORES!$F:$F,MATCH(A180&amp;"#Principal",RASTREADORES!$Y:$Y,0))&amp;" nº "&amp;INDEX(RASTREADORES!$H:$H,MATCH(A180&amp;"#Principal",RASTREADORES!$Y:$Y,0)),IF(B180="Carreta","N/A","Sem rastreador")))</f>
        <v/>
      </c>
      <c r="X180" s="7" t="str">
        <f>IF(A180="","",IF(COUNTIFS(CONSULTAS!$C$2:$C$2000,A180,CONSULTAS!$E$2:$E$2000,"GR",CONSULTAS!$S$2:$S$2000,"Sim")&gt;0,"Sim","Não"))</f>
        <v/>
      </c>
      <c r="Y180" s="13" t="str">
        <f t="shared" si="4"/>
        <v/>
      </c>
      <c r="Z180" s="7" t="str">
        <f t="shared" ca="1" si="5"/>
        <v/>
      </c>
      <c r="AA180" s="7"/>
      <c r="AB180" s="12"/>
    </row>
    <row r="181" spans="1:28" x14ac:dyDescent="0.25">
      <c r="A181" s="7"/>
      <c r="B181" s="7"/>
      <c r="C181" s="7"/>
      <c r="D181" s="7"/>
      <c r="E181" s="7"/>
      <c r="F181" s="7"/>
      <c r="G181" s="7"/>
      <c r="H181" s="7"/>
      <c r="I181" s="7"/>
      <c r="J181" s="7"/>
      <c r="K181" s="7"/>
      <c r="L181" s="13"/>
      <c r="M181" s="13"/>
      <c r="N181" s="13"/>
      <c r="O181" s="13"/>
      <c r="P181" s="13"/>
      <c r="Q181" s="13"/>
      <c r="R181" s="13"/>
      <c r="S181" s="13"/>
      <c r="T181" s="13"/>
      <c r="U181" s="13"/>
      <c r="V181" s="7"/>
      <c r="W181" s="7" t="str">
        <f>IF(A181="","",IFERROR(INDEX(RASTREADORES!$F:$F,MATCH(A181&amp;"#Principal",RASTREADORES!$Y:$Y,0))&amp;" nº "&amp;INDEX(RASTREADORES!$H:$H,MATCH(A181&amp;"#Principal",RASTREADORES!$Y:$Y,0)),IF(B181="Carreta","N/A","Sem rastreador")))</f>
        <v/>
      </c>
      <c r="X181" s="7" t="str">
        <f>IF(A181="","",IF(COUNTIFS(CONSULTAS!$C$2:$C$2000,A181,CONSULTAS!$E$2:$E$2000,"GR",CONSULTAS!$S$2:$S$2000,"Sim")&gt;0,"Sim","Não"))</f>
        <v/>
      </c>
      <c r="Y181" s="13" t="str">
        <f t="shared" si="4"/>
        <v/>
      </c>
      <c r="Z181" s="7" t="str">
        <f t="shared" ca="1" si="5"/>
        <v/>
      </c>
      <c r="AA181" s="7"/>
      <c r="AB181" s="12"/>
    </row>
    <row r="182" spans="1:28" x14ac:dyDescent="0.25">
      <c r="A182" s="7"/>
      <c r="B182" s="7"/>
      <c r="C182" s="7"/>
      <c r="D182" s="7"/>
      <c r="E182" s="7"/>
      <c r="F182" s="7"/>
      <c r="G182" s="7"/>
      <c r="H182" s="7"/>
      <c r="I182" s="7"/>
      <c r="J182" s="7"/>
      <c r="K182" s="7"/>
      <c r="L182" s="13"/>
      <c r="M182" s="13"/>
      <c r="N182" s="13"/>
      <c r="O182" s="13"/>
      <c r="P182" s="13"/>
      <c r="Q182" s="13"/>
      <c r="R182" s="13"/>
      <c r="S182" s="13"/>
      <c r="T182" s="13"/>
      <c r="U182" s="13"/>
      <c r="V182" s="7"/>
      <c r="W182" s="7" t="str">
        <f>IF(A182="","",IFERROR(INDEX(RASTREADORES!$F:$F,MATCH(A182&amp;"#Principal",RASTREADORES!$Y:$Y,0))&amp;" nº "&amp;INDEX(RASTREADORES!$H:$H,MATCH(A182&amp;"#Principal",RASTREADORES!$Y:$Y,0)),IF(B182="Carreta","N/A","Sem rastreador")))</f>
        <v/>
      </c>
      <c r="X182" s="7" t="str">
        <f>IF(A182="","",IF(COUNTIFS(CONSULTAS!$C$2:$C$2000,A182,CONSULTAS!$E$2:$E$2000,"GR",CONSULTAS!$S$2:$S$2000,"Sim")&gt;0,"Sim","Não"))</f>
        <v/>
      </c>
      <c r="Y182" s="13" t="str">
        <f t="shared" si="4"/>
        <v/>
      </c>
      <c r="Z182" s="7" t="str">
        <f t="shared" ca="1" si="5"/>
        <v/>
      </c>
      <c r="AA182" s="7"/>
      <c r="AB182" s="12"/>
    </row>
    <row r="183" spans="1:28" x14ac:dyDescent="0.25">
      <c r="A183" s="7"/>
      <c r="B183" s="7"/>
      <c r="C183" s="7"/>
      <c r="D183" s="7"/>
      <c r="E183" s="7"/>
      <c r="F183" s="7"/>
      <c r="G183" s="7"/>
      <c r="H183" s="7"/>
      <c r="I183" s="7"/>
      <c r="J183" s="7"/>
      <c r="K183" s="7"/>
      <c r="L183" s="13"/>
      <c r="M183" s="13"/>
      <c r="N183" s="13"/>
      <c r="O183" s="13"/>
      <c r="P183" s="13"/>
      <c r="Q183" s="13"/>
      <c r="R183" s="13"/>
      <c r="S183" s="13"/>
      <c r="T183" s="13"/>
      <c r="U183" s="13"/>
      <c r="V183" s="7"/>
      <c r="W183" s="7" t="str">
        <f>IF(A183="","",IFERROR(INDEX(RASTREADORES!$F:$F,MATCH(A183&amp;"#Principal",RASTREADORES!$Y:$Y,0))&amp;" nº "&amp;INDEX(RASTREADORES!$H:$H,MATCH(A183&amp;"#Principal",RASTREADORES!$Y:$Y,0)),IF(B183="Carreta","N/A","Sem rastreador")))</f>
        <v/>
      </c>
      <c r="X183" s="7" t="str">
        <f>IF(A183="","",IF(COUNTIFS(CONSULTAS!$C$2:$C$2000,A183,CONSULTAS!$E$2:$E$2000,"GR",CONSULTAS!$S$2:$S$2000,"Sim")&gt;0,"Sim","Não"))</f>
        <v/>
      </c>
      <c r="Y183" s="13" t="str">
        <f t="shared" si="4"/>
        <v/>
      </c>
      <c r="Z183" s="7" t="str">
        <f t="shared" ca="1" si="5"/>
        <v/>
      </c>
      <c r="AA183" s="7"/>
      <c r="AB183" s="12"/>
    </row>
    <row r="184" spans="1:28" x14ac:dyDescent="0.25">
      <c r="A184" s="7"/>
      <c r="B184" s="7"/>
      <c r="C184" s="7"/>
      <c r="D184" s="7"/>
      <c r="E184" s="7"/>
      <c r="F184" s="7"/>
      <c r="G184" s="7"/>
      <c r="H184" s="7"/>
      <c r="I184" s="7"/>
      <c r="J184" s="7"/>
      <c r="K184" s="7"/>
      <c r="L184" s="13"/>
      <c r="M184" s="13"/>
      <c r="N184" s="13"/>
      <c r="O184" s="13"/>
      <c r="P184" s="13"/>
      <c r="Q184" s="13"/>
      <c r="R184" s="13"/>
      <c r="S184" s="13"/>
      <c r="T184" s="13"/>
      <c r="U184" s="13"/>
      <c r="V184" s="7"/>
      <c r="W184" s="7" t="str">
        <f>IF(A184="","",IFERROR(INDEX(RASTREADORES!$F:$F,MATCH(A184&amp;"#Principal",RASTREADORES!$Y:$Y,0))&amp;" nº "&amp;INDEX(RASTREADORES!$H:$H,MATCH(A184&amp;"#Principal",RASTREADORES!$Y:$Y,0)),IF(B184="Carreta","N/A","Sem rastreador")))</f>
        <v/>
      </c>
      <c r="X184" s="7" t="str">
        <f>IF(A184="","",IF(COUNTIFS(CONSULTAS!$C$2:$C$2000,A184,CONSULTAS!$E$2:$E$2000,"GR",CONSULTAS!$S$2:$S$2000,"Sim")&gt;0,"Sim","Não"))</f>
        <v/>
      </c>
      <c r="Y184" s="13" t="str">
        <f t="shared" si="4"/>
        <v/>
      </c>
      <c r="Z184" s="7" t="str">
        <f t="shared" ca="1" si="5"/>
        <v/>
      </c>
      <c r="AA184" s="7"/>
      <c r="AB184" s="12"/>
    </row>
    <row r="185" spans="1:28" x14ac:dyDescent="0.25">
      <c r="A185" s="7"/>
      <c r="B185" s="7"/>
      <c r="C185" s="7"/>
      <c r="D185" s="7"/>
      <c r="E185" s="7"/>
      <c r="F185" s="7"/>
      <c r="G185" s="7"/>
      <c r="H185" s="7"/>
      <c r="I185" s="7"/>
      <c r="J185" s="7"/>
      <c r="K185" s="7"/>
      <c r="L185" s="13"/>
      <c r="M185" s="13"/>
      <c r="N185" s="13"/>
      <c r="O185" s="13"/>
      <c r="P185" s="13"/>
      <c r="Q185" s="13"/>
      <c r="R185" s="13"/>
      <c r="S185" s="13"/>
      <c r="T185" s="13"/>
      <c r="U185" s="13"/>
      <c r="V185" s="7"/>
      <c r="W185" s="7" t="str">
        <f>IF(A185="","",IFERROR(INDEX(RASTREADORES!$F:$F,MATCH(A185&amp;"#Principal",RASTREADORES!$Y:$Y,0))&amp;" nº "&amp;INDEX(RASTREADORES!$H:$H,MATCH(A185&amp;"#Principal",RASTREADORES!$Y:$Y,0)),IF(B185="Carreta","N/A","Sem rastreador")))</f>
        <v/>
      </c>
      <c r="X185" s="7" t="str">
        <f>IF(A185="","",IF(COUNTIFS(CONSULTAS!$C$2:$C$2000,A185,CONSULTAS!$E$2:$E$2000,"GR",CONSULTAS!$S$2:$S$2000,"Sim")&gt;0,"Sim","Não"))</f>
        <v/>
      </c>
      <c r="Y185" s="13" t="str">
        <f t="shared" si="4"/>
        <v/>
      </c>
      <c r="Z185" s="7" t="str">
        <f t="shared" ca="1" si="5"/>
        <v/>
      </c>
      <c r="AA185" s="7"/>
      <c r="AB185" s="12"/>
    </row>
    <row r="186" spans="1:28" x14ac:dyDescent="0.25">
      <c r="A186" s="7"/>
      <c r="B186" s="7"/>
      <c r="C186" s="7"/>
      <c r="D186" s="7"/>
      <c r="E186" s="7"/>
      <c r="F186" s="7"/>
      <c r="G186" s="7"/>
      <c r="H186" s="7"/>
      <c r="I186" s="7"/>
      <c r="J186" s="7"/>
      <c r="K186" s="7"/>
      <c r="L186" s="13"/>
      <c r="M186" s="13"/>
      <c r="N186" s="13"/>
      <c r="O186" s="13"/>
      <c r="P186" s="13"/>
      <c r="Q186" s="13"/>
      <c r="R186" s="13"/>
      <c r="S186" s="13"/>
      <c r="T186" s="13"/>
      <c r="U186" s="13"/>
      <c r="V186" s="7"/>
      <c r="W186" s="7" t="str">
        <f>IF(A186="","",IFERROR(INDEX(RASTREADORES!$F:$F,MATCH(A186&amp;"#Principal",RASTREADORES!$Y:$Y,0))&amp;" nº "&amp;INDEX(RASTREADORES!$H:$H,MATCH(A186&amp;"#Principal",RASTREADORES!$Y:$Y,0)),IF(B186="Carreta","N/A","Sem rastreador")))</f>
        <v/>
      </c>
      <c r="X186" s="7" t="str">
        <f>IF(A186="","",IF(COUNTIFS(CONSULTAS!$C$2:$C$2000,A186,CONSULTAS!$E$2:$E$2000,"GR",CONSULTAS!$S$2:$S$2000,"Sim")&gt;0,"Sim","Não"))</f>
        <v/>
      </c>
      <c r="Y186" s="13" t="str">
        <f t="shared" si="4"/>
        <v/>
      </c>
      <c r="Z186" s="7" t="str">
        <f t="shared" ca="1" si="5"/>
        <v/>
      </c>
      <c r="AA186" s="7"/>
      <c r="AB186" s="12"/>
    </row>
    <row r="187" spans="1:28" x14ac:dyDescent="0.25">
      <c r="A187" s="7"/>
      <c r="B187" s="7"/>
      <c r="C187" s="7"/>
      <c r="D187" s="7"/>
      <c r="E187" s="7"/>
      <c r="F187" s="7"/>
      <c r="G187" s="7"/>
      <c r="H187" s="7"/>
      <c r="I187" s="7"/>
      <c r="J187" s="7"/>
      <c r="K187" s="7"/>
      <c r="L187" s="13"/>
      <c r="M187" s="13"/>
      <c r="N187" s="13"/>
      <c r="O187" s="13"/>
      <c r="P187" s="13"/>
      <c r="Q187" s="13"/>
      <c r="R187" s="13"/>
      <c r="S187" s="13"/>
      <c r="T187" s="13"/>
      <c r="U187" s="13"/>
      <c r="V187" s="7"/>
      <c r="W187" s="7" t="str">
        <f>IF(A187="","",IFERROR(INDEX(RASTREADORES!$F:$F,MATCH(A187&amp;"#Principal",RASTREADORES!$Y:$Y,0))&amp;" nº "&amp;INDEX(RASTREADORES!$H:$H,MATCH(A187&amp;"#Principal",RASTREADORES!$Y:$Y,0)),IF(B187="Carreta","N/A","Sem rastreador")))</f>
        <v/>
      </c>
      <c r="X187" s="7" t="str">
        <f>IF(A187="","",IF(COUNTIFS(CONSULTAS!$C$2:$C$2000,A187,CONSULTAS!$E$2:$E$2000,"GR",CONSULTAS!$S$2:$S$2000,"Sim")&gt;0,"Sim","Não"))</f>
        <v/>
      </c>
      <c r="Y187" s="13" t="str">
        <f t="shared" si="4"/>
        <v/>
      </c>
      <c r="Z187" s="7" t="str">
        <f t="shared" ca="1" si="5"/>
        <v/>
      </c>
      <c r="AA187" s="7"/>
      <c r="AB187" s="12"/>
    </row>
    <row r="188" spans="1:28" x14ac:dyDescent="0.25">
      <c r="A188" s="7"/>
      <c r="B188" s="7"/>
      <c r="C188" s="7"/>
      <c r="D188" s="7"/>
      <c r="E188" s="7"/>
      <c r="F188" s="7"/>
      <c r="G188" s="7"/>
      <c r="H188" s="7"/>
      <c r="I188" s="7"/>
      <c r="J188" s="7"/>
      <c r="K188" s="7"/>
      <c r="L188" s="13"/>
      <c r="M188" s="13"/>
      <c r="N188" s="13"/>
      <c r="O188" s="13"/>
      <c r="P188" s="13"/>
      <c r="Q188" s="13"/>
      <c r="R188" s="13"/>
      <c r="S188" s="13"/>
      <c r="T188" s="13"/>
      <c r="U188" s="13"/>
      <c r="V188" s="7"/>
      <c r="W188" s="7" t="str">
        <f>IF(A188="","",IFERROR(INDEX(RASTREADORES!$F:$F,MATCH(A188&amp;"#Principal",RASTREADORES!$Y:$Y,0))&amp;" nº "&amp;INDEX(RASTREADORES!$H:$H,MATCH(A188&amp;"#Principal",RASTREADORES!$Y:$Y,0)),IF(B188="Carreta","N/A","Sem rastreador")))</f>
        <v/>
      </c>
      <c r="X188" s="7" t="str">
        <f>IF(A188="","",IF(COUNTIFS(CONSULTAS!$C$2:$C$2000,A188,CONSULTAS!$E$2:$E$2000,"GR",CONSULTAS!$S$2:$S$2000,"Sim")&gt;0,"Sim","Não"))</f>
        <v/>
      </c>
      <c r="Y188" s="13" t="str">
        <f t="shared" si="4"/>
        <v/>
      </c>
      <c r="Z188" s="7" t="str">
        <f t="shared" ca="1" si="5"/>
        <v/>
      </c>
      <c r="AA188" s="7"/>
      <c r="AB188" s="12"/>
    </row>
    <row r="189" spans="1:28" x14ac:dyDescent="0.25">
      <c r="A189" s="7"/>
      <c r="B189" s="7"/>
      <c r="C189" s="7"/>
      <c r="D189" s="7"/>
      <c r="E189" s="7"/>
      <c r="F189" s="7"/>
      <c r="G189" s="7"/>
      <c r="H189" s="7"/>
      <c r="I189" s="7"/>
      <c r="J189" s="7"/>
      <c r="K189" s="7"/>
      <c r="L189" s="13"/>
      <c r="M189" s="13"/>
      <c r="N189" s="13"/>
      <c r="O189" s="13"/>
      <c r="P189" s="13"/>
      <c r="Q189" s="13"/>
      <c r="R189" s="13"/>
      <c r="S189" s="13"/>
      <c r="T189" s="13"/>
      <c r="U189" s="13"/>
      <c r="V189" s="7"/>
      <c r="W189" s="7" t="str">
        <f>IF(A189="","",IFERROR(INDEX(RASTREADORES!$F:$F,MATCH(A189&amp;"#Principal",RASTREADORES!$Y:$Y,0))&amp;" nº "&amp;INDEX(RASTREADORES!$H:$H,MATCH(A189&amp;"#Principal",RASTREADORES!$Y:$Y,0)),IF(B189="Carreta","N/A","Sem rastreador")))</f>
        <v/>
      </c>
      <c r="X189" s="7" t="str">
        <f>IF(A189="","",IF(COUNTIFS(CONSULTAS!$C$2:$C$2000,A189,CONSULTAS!$E$2:$E$2000,"GR",CONSULTAS!$S$2:$S$2000,"Sim")&gt;0,"Sim","Não"))</f>
        <v/>
      </c>
      <c r="Y189" s="13" t="str">
        <f t="shared" si="4"/>
        <v/>
      </c>
      <c r="Z189" s="7" t="str">
        <f t="shared" ca="1" si="5"/>
        <v/>
      </c>
      <c r="AA189" s="7"/>
      <c r="AB189" s="12"/>
    </row>
    <row r="190" spans="1:28" x14ac:dyDescent="0.25">
      <c r="A190" s="7"/>
      <c r="B190" s="7"/>
      <c r="C190" s="7"/>
      <c r="D190" s="7"/>
      <c r="E190" s="7"/>
      <c r="F190" s="7"/>
      <c r="G190" s="7"/>
      <c r="H190" s="7"/>
      <c r="I190" s="7"/>
      <c r="J190" s="7"/>
      <c r="K190" s="7"/>
      <c r="L190" s="13"/>
      <c r="M190" s="13"/>
      <c r="N190" s="13"/>
      <c r="O190" s="13"/>
      <c r="P190" s="13"/>
      <c r="Q190" s="13"/>
      <c r="R190" s="13"/>
      <c r="S190" s="13"/>
      <c r="T190" s="13"/>
      <c r="U190" s="13"/>
      <c r="V190" s="7"/>
      <c r="W190" s="7" t="str">
        <f>IF(A190="","",IFERROR(INDEX(RASTREADORES!$F:$F,MATCH(A190&amp;"#Principal",RASTREADORES!$Y:$Y,0))&amp;" nº "&amp;INDEX(RASTREADORES!$H:$H,MATCH(A190&amp;"#Principal",RASTREADORES!$Y:$Y,0)),IF(B190="Carreta","N/A","Sem rastreador")))</f>
        <v/>
      </c>
      <c r="X190" s="7" t="str">
        <f>IF(A190="","",IF(COUNTIFS(CONSULTAS!$C$2:$C$2000,A190,CONSULTAS!$E$2:$E$2000,"GR",CONSULTAS!$S$2:$S$2000,"Sim")&gt;0,"Sim","Não"))</f>
        <v/>
      </c>
      <c r="Y190" s="13" t="str">
        <f t="shared" si="4"/>
        <v/>
      </c>
      <c r="Z190" s="7" t="str">
        <f t="shared" ca="1" si="5"/>
        <v/>
      </c>
      <c r="AA190" s="7"/>
      <c r="AB190" s="12"/>
    </row>
    <row r="191" spans="1:28" x14ac:dyDescent="0.25">
      <c r="A191" s="7"/>
      <c r="B191" s="7"/>
      <c r="C191" s="7"/>
      <c r="D191" s="7"/>
      <c r="E191" s="7"/>
      <c r="F191" s="7"/>
      <c r="G191" s="7"/>
      <c r="H191" s="7"/>
      <c r="I191" s="7"/>
      <c r="J191" s="7"/>
      <c r="K191" s="7"/>
      <c r="L191" s="13"/>
      <c r="M191" s="13"/>
      <c r="N191" s="13"/>
      <c r="O191" s="13"/>
      <c r="P191" s="13"/>
      <c r="Q191" s="13"/>
      <c r="R191" s="13"/>
      <c r="S191" s="13"/>
      <c r="T191" s="13"/>
      <c r="U191" s="13"/>
      <c r="V191" s="7"/>
      <c r="W191" s="7" t="str">
        <f>IF(A191="","",IFERROR(INDEX(RASTREADORES!$F:$F,MATCH(A191&amp;"#Principal",RASTREADORES!$Y:$Y,0))&amp;" nº "&amp;INDEX(RASTREADORES!$H:$H,MATCH(A191&amp;"#Principal",RASTREADORES!$Y:$Y,0)),IF(B191="Carreta","N/A","Sem rastreador")))</f>
        <v/>
      </c>
      <c r="X191" s="7" t="str">
        <f>IF(A191="","",IF(COUNTIFS(CONSULTAS!$C$2:$C$2000,A191,CONSULTAS!$E$2:$E$2000,"GR",CONSULTAS!$S$2:$S$2000,"Sim")&gt;0,"Sim","Não"))</f>
        <v/>
      </c>
      <c r="Y191" s="13" t="str">
        <f t="shared" si="4"/>
        <v/>
      </c>
      <c r="Z191" s="7" t="str">
        <f t="shared" ca="1" si="5"/>
        <v/>
      </c>
      <c r="AA191" s="7"/>
      <c r="AB191" s="12"/>
    </row>
    <row r="192" spans="1:28" x14ac:dyDescent="0.25">
      <c r="A192" s="7"/>
      <c r="B192" s="7"/>
      <c r="C192" s="7"/>
      <c r="D192" s="7"/>
      <c r="E192" s="7"/>
      <c r="F192" s="7"/>
      <c r="G192" s="7"/>
      <c r="H192" s="7"/>
      <c r="I192" s="7"/>
      <c r="J192" s="7"/>
      <c r="K192" s="7"/>
      <c r="L192" s="13"/>
      <c r="M192" s="13"/>
      <c r="N192" s="13"/>
      <c r="O192" s="13"/>
      <c r="P192" s="13"/>
      <c r="Q192" s="13"/>
      <c r="R192" s="13"/>
      <c r="S192" s="13"/>
      <c r="T192" s="13"/>
      <c r="U192" s="13"/>
      <c r="V192" s="7"/>
      <c r="W192" s="7" t="str">
        <f>IF(A192="","",IFERROR(INDEX(RASTREADORES!$F:$F,MATCH(A192&amp;"#Principal",RASTREADORES!$Y:$Y,0))&amp;" nº "&amp;INDEX(RASTREADORES!$H:$H,MATCH(A192&amp;"#Principal",RASTREADORES!$Y:$Y,0)),IF(B192="Carreta","N/A","Sem rastreador")))</f>
        <v/>
      </c>
      <c r="X192" s="7" t="str">
        <f>IF(A192="","",IF(COUNTIFS(CONSULTAS!$C$2:$C$2000,A192,CONSULTAS!$E$2:$E$2000,"GR",CONSULTAS!$S$2:$S$2000,"Sim")&gt;0,"Sim","Não"))</f>
        <v/>
      </c>
      <c r="Y192" s="13" t="str">
        <f t="shared" si="4"/>
        <v/>
      </c>
      <c r="Z192" s="7" t="str">
        <f t="shared" ca="1" si="5"/>
        <v/>
      </c>
      <c r="AA192" s="7"/>
      <c r="AB192" s="12"/>
    </row>
    <row r="193" spans="1:28" x14ac:dyDescent="0.25">
      <c r="A193" s="7"/>
      <c r="B193" s="7"/>
      <c r="C193" s="7"/>
      <c r="D193" s="7"/>
      <c r="E193" s="7"/>
      <c r="F193" s="7"/>
      <c r="G193" s="7"/>
      <c r="H193" s="7"/>
      <c r="I193" s="7"/>
      <c r="J193" s="7"/>
      <c r="K193" s="7"/>
      <c r="L193" s="13"/>
      <c r="M193" s="13"/>
      <c r="N193" s="13"/>
      <c r="O193" s="13"/>
      <c r="P193" s="13"/>
      <c r="Q193" s="13"/>
      <c r="R193" s="13"/>
      <c r="S193" s="13"/>
      <c r="T193" s="13"/>
      <c r="U193" s="13"/>
      <c r="V193" s="7"/>
      <c r="W193" s="7" t="str">
        <f>IF(A193="","",IFERROR(INDEX(RASTREADORES!$F:$F,MATCH(A193&amp;"#Principal",RASTREADORES!$Y:$Y,0))&amp;" nº "&amp;INDEX(RASTREADORES!$H:$H,MATCH(A193&amp;"#Principal",RASTREADORES!$Y:$Y,0)),IF(B193="Carreta","N/A","Sem rastreador")))</f>
        <v/>
      </c>
      <c r="X193" s="7" t="str">
        <f>IF(A193="","",IF(COUNTIFS(CONSULTAS!$C$2:$C$2000,A193,CONSULTAS!$E$2:$E$2000,"GR",CONSULTAS!$S$2:$S$2000,"Sim")&gt;0,"Sim","Não"))</f>
        <v/>
      </c>
      <c r="Y193" s="13" t="str">
        <f t="shared" si="4"/>
        <v/>
      </c>
      <c r="Z193" s="7" t="str">
        <f t="shared" ca="1" si="5"/>
        <v/>
      </c>
      <c r="AA193" s="7"/>
      <c r="AB193" s="12"/>
    </row>
    <row r="194" spans="1:28" x14ac:dyDescent="0.25">
      <c r="A194" s="7"/>
      <c r="B194" s="7"/>
      <c r="C194" s="7"/>
      <c r="D194" s="7"/>
      <c r="E194" s="7"/>
      <c r="F194" s="7"/>
      <c r="G194" s="7"/>
      <c r="H194" s="7"/>
      <c r="I194" s="7"/>
      <c r="J194" s="7"/>
      <c r="K194" s="7"/>
      <c r="L194" s="13"/>
      <c r="M194" s="13"/>
      <c r="N194" s="13"/>
      <c r="O194" s="13"/>
      <c r="P194" s="13"/>
      <c r="Q194" s="13"/>
      <c r="R194" s="13"/>
      <c r="S194" s="13"/>
      <c r="T194" s="13"/>
      <c r="U194" s="13"/>
      <c r="V194" s="7"/>
      <c r="W194" s="7" t="str">
        <f>IF(A194="","",IFERROR(INDEX(RASTREADORES!$F:$F,MATCH(A194&amp;"#Principal",RASTREADORES!$Y:$Y,0))&amp;" nº "&amp;INDEX(RASTREADORES!$H:$H,MATCH(A194&amp;"#Principal",RASTREADORES!$Y:$Y,0)),IF(B194="Carreta","N/A","Sem rastreador")))</f>
        <v/>
      </c>
      <c r="X194" s="7" t="str">
        <f>IF(A194="","",IF(COUNTIFS(CONSULTAS!$C$2:$C$2000,A194,CONSULTAS!$E$2:$E$2000,"GR",CONSULTAS!$S$2:$S$2000,"Sim")&gt;0,"Sim","Não"))</f>
        <v/>
      </c>
      <c r="Y194" s="13" t="str">
        <f t="shared" ref="Y194:Y257" si="6">IF(A194="","",IF(COUNT(L194:N194,O194:T194)=0,"",MIN(L194:N194,O194:T194)))</f>
        <v/>
      </c>
      <c r="Z194" s="7" t="str">
        <f t="shared" ref="Z194:Z257" ca="1" si="7">IF(Y194="","",Y194-TODAY())</f>
        <v/>
      </c>
      <c r="AA194" s="7"/>
      <c r="AB194" s="12"/>
    </row>
    <row r="195" spans="1:28" x14ac:dyDescent="0.25">
      <c r="A195" s="7"/>
      <c r="B195" s="7"/>
      <c r="C195" s="7"/>
      <c r="D195" s="7"/>
      <c r="E195" s="7"/>
      <c r="F195" s="7"/>
      <c r="G195" s="7"/>
      <c r="H195" s="7"/>
      <c r="I195" s="7"/>
      <c r="J195" s="7"/>
      <c r="K195" s="7"/>
      <c r="L195" s="13"/>
      <c r="M195" s="13"/>
      <c r="N195" s="13"/>
      <c r="O195" s="13"/>
      <c r="P195" s="13"/>
      <c r="Q195" s="13"/>
      <c r="R195" s="13"/>
      <c r="S195" s="13"/>
      <c r="T195" s="13"/>
      <c r="U195" s="13"/>
      <c r="V195" s="7"/>
      <c r="W195" s="7" t="str">
        <f>IF(A195="","",IFERROR(INDEX(RASTREADORES!$F:$F,MATCH(A195&amp;"#Principal",RASTREADORES!$Y:$Y,0))&amp;" nº "&amp;INDEX(RASTREADORES!$H:$H,MATCH(A195&amp;"#Principal",RASTREADORES!$Y:$Y,0)),IF(B195="Carreta","N/A","Sem rastreador")))</f>
        <v/>
      </c>
      <c r="X195" s="7" t="str">
        <f>IF(A195="","",IF(COUNTIFS(CONSULTAS!$C$2:$C$2000,A195,CONSULTAS!$E$2:$E$2000,"GR",CONSULTAS!$S$2:$S$2000,"Sim")&gt;0,"Sim","Não"))</f>
        <v/>
      </c>
      <c r="Y195" s="13" t="str">
        <f t="shared" si="6"/>
        <v/>
      </c>
      <c r="Z195" s="7" t="str">
        <f t="shared" ca="1" si="7"/>
        <v/>
      </c>
      <c r="AA195" s="7"/>
      <c r="AB195" s="12"/>
    </row>
    <row r="196" spans="1:28" x14ac:dyDescent="0.25">
      <c r="A196" s="7"/>
      <c r="B196" s="7"/>
      <c r="C196" s="7"/>
      <c r="D196" s="7"/>
      <c r="E196" s="7"/>
      <c r="F196" s="7"/>
      <c r="G196" s="7"/>
      <c r="H196" s="7"/>
      <c r="I196" s="7"/>
      <c r="J196" s="7"/>
      <c r="K196" s="7"/>
      <c r="L196" s="13"/>
      <c r="M196" s="13"/>
      <c r="N196" s="13"/>
      <c r="O196" s="13"/>
      <c r="P196" s="13"/>
      <c r="Q196" s="13"/>
      <c r="R196" s="13"/>
      <c r="S196" s="13"/>
      <c r="T196" s="13"/>
      <c r="U196" s="13"/>
      <c r="V196" s="7"/>
      <c r="W196" s="7" t="str">
        <f>IF(A196="","",IFERROR(INDEX(RASTREADORES!$F:$F,MATCH(A196&amp;"#Principal",RASTREADORES!$Y:$Y,0))&amp;" nº "&amp;INDEX(RASTREADORES!$H:$H,MATCH(A196&amp;"#Principal",RASTREADORES!$Y:$Y,0)),IF(B196="Carreta","N/A","Sem rastreador")))</f>
        <v/>
      </c>
      <c r="X196" s="7" t="str">
        <f>IF(A196="","",IF(COUNTIFS(CONSULTAS!$C$2:$C$2000,A196,CONSULTAS!$E$2:$E$2000,"GR",CONSULTAS!$S$2:$S$2000,"Sim")&gt;0,"Sim","Não"))</f>
        <v/>
      </c>
      <c r="Y196" s="13" t="str">
        <f t="shared" si="6"/>
        <v/>
      </c>
      <c r="Z196" s="7" t="str">
        <f t="shared" ca="1" si="7"/>
        <v/>
      </c>
      <c r="AA196" s="7"/>
      <c r="AB196" s="12"/>
    </row>
    <row r="197" spans="1:28" x14ac:dyDescent="0.25">
      <c r="A197" s="7"/>
      <c r="B197" s="7"/>
      <c r="C197" s="7"/>
      <c r="D197" s="7"/>
      <c r="E197" s="7"/>
      <c r="F197" s="7"/>
      <c r="G197" s="7"/>
      <c r="H197" s="7"/>
      <c r="I197" s="7"/>
      <c r="J197" s="7"/>
      <c r="K197" s="7"/>
      <c r="L197" s="13"/>
      <c r="M197" s="13"/>
      <c r="N197" s="13"/>
      <c r="O197" s="13"/>
      <c r="P197" s="13"/>
      <c r="Q197" s="13"/>
      <c r="R197" s="13"/>
      <c r="S197" s="13"/>
      <c r="T197" s="13"/>
      <c r="U197" s="13"/>
      <c r="V197" s="7"/>
      <c r="W197" s="7" t="str">
        <f>IF(A197="","",IFERROR(INDEX(RASTREADORES!$F:$F,MATCH(A197&amp;"#Principal",RASTREADORES!$Y:$Y,0))&amp;" nº "&amp;INDEX(RASTREADORES!$H:$H,MATCH(A197&amp;"#Principal",RASTREADORES!$Y:$Y,0)),IF(B197="Carreta","N/A","Sem rastreador")))</f>
        <v/>
      </c>
      <c r="X197" s="7" t="str">
        <f>IF(A197="","",IF(COUNTIFS(CONSULTAS!$C$2:$C$2000,A197,CONSULTAS!$E$2:$E$2000,"GR",CONSULTAS!$S$2:$S$2000,"Sim")&gt;0,"Sim","Não"))</f>
        <v/>
      </c>
      <c r="Y197" s="13" t="str">
        <f t="shared" si="6"/>
        <v/>
      </c>
      <c r="Z197" s="7" t="str">
        <f t="shared" ca="1" si="7"/>
        <v/>
      </c>
      <c r="AA197" s="7"/>
      <c r="AB197" s="12"/>
    </row>
    <row r="198" spans="1:28" x14ac:dyDescent="0.25">
      <c r="A198" s="7"/>
      <c r="B198" s="7"/>
      <c r="C198" s="7"/>
      <c r="D198" s="7"/>
      <c r="E198" s="7"/>
      <c r="F198" s="7"/>
      <c r="G198" s="7"/>
      <c r="H198" s="7"/>
      <c r="I198" s="7"/>
      <c r="J198" s="7"/>
      <c r="K198" s="7"/>
      <c r="L198" s="13"/>
      <c r="M198" s="13"/>
      <c r="N198" s="13"/>
      <c r="O198" s="13"/>
      <c r="P198" s="13"/>
      <c r="Q198" s="13"/>
      <c r="R198" s="13"/>
      <c r="S198" s="13"/>
      <c r="T198" s="13"/>
      <c r="U198" s="13"/>
      <c r="V198" s="7"/>
      <c r="W198" s="7" t="str">
        <f>IF(A198="","",IFERROR(INDEX(RASTREADORES!$F:$F,MATCH(A198&amp;"#Principal",RASTREADORES!$Y:$Y,0))&amp;" nº "&amp;INDEX(RASTREADORES!$H:$H,MATCH(A198&amp;"#Principal",RASTREADORES!$Y:$Y,0)),IF(B198="Carreta","N/A","Sem rastreador")))</f>
        <v/>
      </c>
      <c r="X198" s="7" t="str">
        <f>IF(A198="","",IF(COUNTIFS(CONSULTAS!$C$2:$C$2000,A198,CONSULTAS!$E$2:$E$2000,"GR",CONSULTAS!$S$2:$S$2000,"Sim")&gt;0,"Sim","Não"))</f>
        <v/>
      </c>
      <c r="Y198" s="13" t="str">
        <f t="shared" si="6"/>
        <v/>
      </c>
      <c r="Z198" s="7" t="str">
        <f t="shared" ca="1" si="7"/>
        <v/>
      </c>
      <c r="AA198" s="7"/>
      <c r="AB198" s="12"/>
    </row>
    <row r="199" spans="1:28" x14ac:dyDescent="0.25">
      <c r="A199" s="7"/>
      <c r="B199" s="7"/>
      <c r="C199" s="7"/>
      <c r="D199" s="7"/>
      <c r="E199" s="7"/>
      <c r="F199" s="7"/>
      <c r="G199" s="7"/>
      <c r="H199" s="7"/>
      <c r="I199" s="7"/>
      <c r="J199" s="7"/>
      <c r="K199" s="7"/>
      <c r="L199" s="13"/>
      <c r="M199" s="13"/>
      <c r="N199" s="13"/>
      <c r="O199" s="13"/>
      <c r="P199" s="13"/>
      <c r="Q199" s="13"/>
      <c r="R199" s="13"/>
      <c r="S199" s="13"/>
      <c r="T199" s="13"/>
      <c r="U199" s="13"/>
      <c r="V199" s="7"/>
      <c r="W199" s="7" t="str">
        <f>IF(A199="","",IFERROR(INDEX(RASTREADORES!$F:$F,MATCH(A199&amp;"#Principal",RASTREADORES!$Y:$Y,0))&amp;" nº "&amp;INDEX(RASTREADORES!$H:$H,MATCH(A199&amp;"#Principal",RASTREADORES!$Y:$Y,0)),IF(B199="Carreta","N/A","Sem rastreador")))</f>
        <v/>
      </c>
      <c r="X199" s="7" t="str">
        <f>IF(A199="","",IF(COUNTIFS(CONSULTAS!$C$2:$C$2000,A199,CONSULTAS!$E$2:$E$2000,"GR",CONSULTAS!$S$2:$S$2000,"Sim")&gt;0,"Sim","Não"))</f>
        <v/>
      </c>
      <c r="Y199" s="13" t="str">
        <f t="shared" si="6"/>
        <v/>
      </c>
      <c r="Z199" s="7" t="str">
        <f t="shared" ca="1" si="7"/>
        <v/>
      </c>
      <c r="AA199" s="7"/>
      <c r="AB199" s="12"/>
    </row>
    <row r="200" spans="1:28" x14ac:dyDescent="0.25">
      <c r="A200" s="7"/>
      <c r="B200" s="7"/>
      <c r="C200" s="7"/>
      <c r="D200" s="7"/>
      <c r="E200" s="7"/>
      <c r="F200" s="7"/>
      <c r="G200" s="7"/>
      <c r="H200" s="7"/>
      <c r="I200" s="7"/>
      <c r="J200" s="7"/>
      <c r="K200" s="7"/>
      <c r="L200" s="13"/>
      <c r="M200" s="13"/>
      <c r="N200" s="13"/>
      <c r="O200" s="13"/>
      <c r="P200" s="13"/>
      <c r="Q200" s="13"/>
      <c r="R200" s="13"/>
      <c r="S200" s="13"/>
      <c r="T200" s="13"/>
      <c r="U200" s="13"/>
      <c r="V200" s="7"/>
      <c r="W200" s="7" t="str">
        <f>IF(A200="","",IFERROR(INDEX(RASTREADORES!$F:$F,MATCH(A200&amp;"#Principal",RASTREADORES!$Y:$Y,0))&amp;" nº "&amp;INDEX(RASTREADORES!$H:$H,MATCH(A200&amp;"#Principal",RASTREADORES!$Y:$Y,0)),IF(B200="Carreta","N/A","Sem rastreador")))</f>
        <v/>
      </c>
      <c r="X200" s="7" t="str">
        <f>IF(A200="","",IF(COUNTIFS(CONSULTAS!$C$2:$C$2000,A200,CONSULTAS!$E$2:$E$2000,"GR",CONSULTAS!$S$2:$S$2000,"Sim")&gt;0,"Sim","Não"))</f>
        <v/>
      </c>
      <c r="Y200" s="13" t="str">
        <f t="shared" si="6"/>
        <v/>
      </c>
      <c r="Z200" s="7" t="str">
        <f t="shared" ca="1" si="7"/>
        <v/>
      </c>
      <c r="AA200" s="7"/>
      <c r="AB200" s="12"/>
    </row>
    <row r="201" spans="1:28" x14ac:dyDescent="0.25">
      <c r="A201" s="7"/>
      <c r="B201" s="7"/>
      <c r="C201" s="7"/>
      <c r="D201" s="7"/>
      <c r="E201" s="7"/>
      <c r="F201" s="7"/>
      <c r="G201" s="7"/>
      <c r="H201" s="7"/>
      <c r="I201" s="7"/>
      <c r="J201" s="7"/>
      <c r="K201" s="7"/>
      <c r="L201" s="13"/>
      <c r="M201" s="13"/>
      <c r="N201" s="13"/>
      <c r="O201" s="13"/>
      <c r="P201" s="13"/>
      <c r="Q201" s="13"/>
      <c r="R201" s="13"/>
      <c r="S201" s="13"/>
      <c r="T201" s="13"/>
      <c r="U201" s="13"/>
      <c r="V201" s="7"/>
      <c r="W201" s="7" t="str">
        <f>IF(A201="","",IFERROR(INDEX(RASTREADORES!$F:$F,MATCH(A201&amp;"#Principal",RASTREADORES!$Y:$Y,0))&amp;" nº "&amp;INDEX(RASTREADORES!$H:$H,MATCH(A201&amp;"#Principal",RASTREADORES!$Y:$Y,0)),IF(B201="Carreta","N/A","Sem rastreador")))</f>
        <v/>
      </c>
      <c r="X201" s="7" t="str">
        <f>IF(A201="","",IF(COUNTIFS(CONSULTAS!$C$2:$C$2000,A201,CONSULTAS!$E$2:$E$2000,"GR",CONSULTAS!$S$2:$S$2000,"Sim")&gt;0,"Sim","Não"))</f>
        <v/>
      </c>
      <c r="Y201" s="13" t="str">
        <f t="shared" si="6"/>
        <v/>
      </c>
      <c r="Z201" s="7" t="str">
        <f t="shared" ca="1" si="7"/>
        <v/>
      </c>
      <c r="AA201" s="7"/>
      <c r="AB201" s="12"/>
    </row>
    <row r="202" spans="1:28" x14ac:dyDescent="0.25">
      <c r="A202" s="7"/>
      <c r="B202" s="7"/>
      <c r="C202" s="7"/>
      <c r="D202" s="7"/>
      <c r="E202" s="7"/>
      <c r="F202" s="7"/>
      <c r="G202" s="7"/>
      <c r="H202" s="7"/>
      <c r="I202" s="7"/>
      <c r="J202" s="7"/>
      <c r="K202" s="7"/>
      <c r="L202" s="13"/>
      <c r="M202" s="13"/>
      <c r="N202" s="13"/>
      <c r="O202" s="13"/>
      <c r="P202" s="13"/>
      <c r="Q202" s="13"/>
      <c r="R202" s="13"/>
      <c r="S202" s="13"/>
      <c r="T202" s="13"/>
      <c r="U202" s="13"/>
      <c r="V202" s="7"/>
      <c r="W202" s="7" t="str">
        <f>IF(A202="","",IFERROR(INDEX(RASTREADORES!$F:$F,MATCH(A202&amp;"#Principal",RASTREADORES!$Y:$Y,0))&amp;" nº "&amp;INDEX(RASTREADORES!$H:$H,MATCH(A202&amp;"#Principal",RASTREADORES!$Y:$Y,0)),IF(B202="Carreta","N/A","Sem rastreador")))</f>
        <v/>
      </c>
      <c r="X202" s="7" t="str">
        <f>IF(A202="","",IF(COUNTIFS(CONSULTAS!$C$2:$C$2000,A202,CONSULTAS!$E$2:$E$2000,"GR",CONSULTAS!$S$2:$S$2000,"Sim")&gt;0,"Sim","Não"))</f>
        <v/>
      </c>
      <c r="Y202" s="13" t="str">
        <f t="shared" si="6"/>
        <v/>
      </c>
      <c r="Z202" s="7" t="str">
        <f t="shared" ca="1" si="7"/>
        <v/>
      </c>
      <c r="AA202" s="7"/>
      <c r="AB202" s="12"/>
    </row>
    <row r="203" spans="1:28" x14ac:dyDescent="0.25">
      <c r="A203" s="7"/>
      <c r="B203" s="7"/>
      <c r="C203" s="7"/>
      <c r="D203" s="7"/>
      <c r="E203" s="7"/>
      <c r="F203" s="7"/>
      <c r="G203" s="7"/>
      <c r="H203" s="7"/>
      <c r="I203" s="7"/>
      <c r="J203" s="7"/>
      <c r="K203" s="7"/>
      <c r="L203" s="13"/>
      <c r="M203" s="13"/>
      <c r="N203" s="13"/>
      <c r="O203" s="13"/>
      <c r="P203" s="13"/>
      <c r="Q203" s="13"/>
      <c r="R203" s="13"/>
      <c r="S203" s="13"/>
      <c r="T203" s="13"/>
      <c r="U203" s="13"/>
      <c r="V203" s="7"/>
      <c r="W203" s="7" t="str">
        <f>IF(A203="","",IFERROR(INDEX(RASTREADORES!$F:$F,MATCH(A203&amp;"#Principal",RASTREADORES!$Y:$Y,0))&amp;" nº "&amp;INDEX(RASTREADORES!$H:$H,MATCH(A203&amp;"#Principal",RASTREADORES!$Y:$Y,0)),IF(B203="Carreta","N/A","Sem rastreador")))</f>
        <v/>
      </c>
      <c r="X203" s="7" t="str">
        <f>IF(A203="","",IF(COUNTIFS(CONSULTAS!$C$2:$C$2000,A203,CONSULTAS!$E$2:$E$2000,"GR",CONSULTAS!$S$2:$S$2000,"Sim")&gt;0,"Sim","Não"))</f>
        <v/>
      </c>
      <c r="Y203" s="13" t="str">
        <f t="shared" si="6"/>
        <v/>
      </c>
      <c r="Z203" s="7" t="str">
        <f t="shared" ca="1" si="7"/>
        <v/>
      </c>
      <c r="AA203" s="7"/>
      <c r="AB203" s="12"/>
    </row>
    <row r="204" spans="1:28" x14ac:dyDescent="0.25">
      <c r="A204" s="7"/>
      <c r="B204" s="7"/>
      <c r="C204" s="7"/>
      <c r="D204" s="7"/>
      <c r="E204" s="7"/>
      <c r="F204" s="7"/>
      <c r="G204" s="7"/>
      <c r="H204" s="7"/>
      <c r="I204" s="7"/>
      <c r="J204" s="7"/>
      <c r="K204" s="7"/>
      <c r="L204" s="13"/>
      <c r="M204" s="13"/>
      <c r="N204" s="13"/>
      <c r="O204" s="13"/>
      <c r="P204" s="13"/>
      <c r="Q204" s="13"/>
      <c r="R204" s="13"/>
      <c r="S204" s="13"/>
      <c r="T204" s="13"/>
      <c r="U204" s="13"/>
      <c r="V204" s="7"/>
      <c r="W204" s="7" t="str">
        <f>IF(A204="","",IFERROR(INDEX(RASTREADORES!$F:$F,MATCH(A204&amp;"#Principal",RASTREADORES!$Y:$Y,0))&amp;" nº "&amp;INDEX(RASTREADORES!$H:$H,MATCH(A204&amp;"#Principal",RASTREADORES!$Y:$Y,0)),IF(B204="Carreta","N/A","Sem rastreador")))</f>
        <v/>
      </c>
      <c r="X204" s="7" t="str">
        <f>IF(A204="","",IF(COUNTIFS(CONSULTAS!$C$2:$C$2000,A204,CONSULTAS!$E$2:$E$2000,"GR",CONSULTAS!$S$2:$S$2000,"Sim")&gt;0,"Sim","Não"))</f>
        <v/>
      </c>
      <c r="Y204" s="13" t="str">
        <f t="shared" si="6"/>
        <v/>
      </c>
      <c r="Z204" s="7" t="str">
        <f t="shared" ca="1" si="7"/>
        <v/>
      </c>
      <c r="AA204" s="7"/>
      <c r="AB204" s="12"/>
    </row>
    <row r="205" spans="1:28" x14ac:dyDescent="0.25">
      <c r="A205" s="7"/>
      <c r="B205" s="7"/>
      <c r="C205" s="7"/>
      <c r="D205" s="7"/>
      <c r="E205" s="7"/>
      <c r="F205" s="7"/>
      <c r="G205" s="7"/>
      <c r="H205" s="7"/>
      <c r="I205" s="7"/>
      <c r="J205" s="7"/>
      <c r="K205" s="7"/>
      <c r="L205" s="13"/>
      <c r="M205" s="13"/>
      <c r="N205" s="13"/>
      <c r="O205" s="13"/>
      <c r="P205" s="13"/>
      <c r="Q205" s="13"/>
      <c r="R205" s="13"/>
      <c r="S205" s="13"/>
      <c r="T205" s="13"/>
      <c r="U205" s="13"/>
      <c r="V205" s="7"/>
      <c r="W205" s="7" t="str">
        <f>IF(A205="","",IFERROR(INDEX(RASTREADORES!$F:$F,MATCH(A205&amp;"#Principal",RASTREADORES!$Y:$Y,0))&amp;" nº "&amp;INDEX(RASTREADORES!$H:$H,MATCH(A205&amp;"#Principal",RASTREADORES!$Y:$Y,0)),IF(B205="Carreta","N/A","Sem rastreador")))</f>
        <v/>
      </c>
      <c r="X205" s="7" t="str">
        <f>IF(A205="","",IF(COUNTIFS(CONSULTAS!$C$2:$C$2000,A205,CONSULTAS!$E$2:$E$2000,"GR",CONSULTAS!$S$2:$S$2000,"Sim")&gt;0,"Sim","Não"))</f>
        <v/>
      </c>
      <c r="Y205" s="13" t="str">
        <f t="shared" si="6"/>
        <v/>
      </c>
      <c r="Z205" s="7" t="str">
        <f t="shared" ca="1" si="7"/>
        <v/>
      </c>
      <c r="AA205" s="7"/>
      <c r="AB205" s="12"/>
    </row>
    <row r="206" spans="1:28" x14ac:dyDescent="0.25">
      <c r="A206" s="7"/>
      <c r="B206" s="7"/>
      <c r="C206" s="7"/>
      <c r="D206" s="7"/>
      <c r="E206" s="7"/>
      <c r="F206" s="7"/>
      <c r="G206" s="7"/>
      <c r="H206" s="7"/>
      <c r="I206" s="7"/>
      <c r="J206" s="7"/>
      <c r="K206" s="7"/>
      <c r="L206" s="13"/>
      <c r="M206" s="13"/>
      <c r="N206" s="13"/>
      <c r="O206" s="13"/>
      <c r="P206" s="13"/>
      <c r="Q206" s="13"/>
      <c r="R206" s="13"/>
      <c r="S206" s="13"/>
      <c r="T206" s="13"/>
      <c r="U206" s="13"/>
      <c r="V206" s="7"/>
      <c r="W206" s="7" t="str">
        <f>IF(A206="","",IFERROR(INDEX(RASTREADORES!$F:$F,MATCH(A206&amp;"#Principal",RASTREADORES!$Y:$Y,0))&amp;" nº "&amp;INDEX(RASTREADORES!$H:$H,MATCH(A206&amp;"#Principal",RASTREADORES!$Y:$Y,0)),IF(B206="Carreta","N/A","Sem rastreador")))</f>
        <v/>
      </c>
      <c r="X206" s="7" t="str">
        <f>IF(A206="","",IF(COUNTIFS(CONSULTAS!$C$2:$C$2000,A206,CONSULTAS!$E$2:$E$2000,"GR",CONSULTAS!$S$2:$S$2000,"Sim")&gt;0,"Sim","Não"))</f>
        <v/>
      </c>
      <c r="Y206" s="13" t="str">
        <f t="shared" si="6"/>
        <v/>
      </c>
      <c r="Z206" s="7" t="str">
        <f t="shared" ca="1" si="7"/>
        <v/>
      </c>
      <c r="AA206" s="7"/>
      <c r="AB206" s="12"/>
    </row>
    <row r="207" spans="1:28" x14ac:dyDescent="0.25">
      <c r="A207" s="7"/>
      <c r="B207" s="7"/>
      <c r="C207" s="7"/>
      <c r="D207" s="7"/>
      <c r="E207" s="7"/>
      <c r="F207" s="7"/>
      <c r="G207" s="7"/>
      <c r="H207" s="7"/>
      <c r="I207" s="7"/>
      <c r="J207" s="7"/>
      <c r="K207" s="7"/>
      <c r="L207" s="13"/>
      <c r="M207" s="13"/>
      <c r="N207" s="13"/>
      <c r="O207" s="13"/>
      <c r="P207" s="13"/>
      <c r="Q207" s="13"/>
      <c r="R207" s="13"/>
      <c r="S207" s="13"/>
      <c r="T207" s="13"/>
      <c r="U207" s="13"/>
      <c r="V207" s="7"/>
      <c r="W207" s="7" t="str">
        <f>IF(A207="","",IFERROR(INDEX(RASTREADORES!$F:$F,MATCH(A207&amp;"#Principal",RASTREADORES!$Y:$Y,0))&amp;" nº "&amp;INDEX(RASTREADORES!$H:$H,MATCH(A207&amp;"#Principal",RASTREADORES!$Y:$Y,0)),IF(B207="Carreta","N/A","Sem rastreador")))</f>
        <v/>
      </c>
      <c r="X207" s="7" t="str">
        <f>IF(A207="","",IF(COUNTIFS(CONSULTAS!$C$2:$C$2000,A207,CONSULTAS!$E$2:$E$2000,"GR",CONSULTAS!$S$2:$S$2000,"Sim")&gt;0,"Sim","Não"))</f>
        <v/>
      </c>
      <c r="Y207" s="13" t="str">
        <f t="shared" si="6"/>
        <v/>
      </c>
      <c r="Z207" s="7" t="str">
        <f t="shared" ca="1" si="7"/>
        <v/>
      </c>
      <c r="AA207" s="7"/>
      <c r="AB207" s="12"/>
    </row>
    <row r="208" spans="1:28" x14ac:dyDescent="0.25">
      <c r="A208" s="7"/>
      <c r="B208" s="7"/>
      <c r="C208" s="7"/>
      <c r="D208" s="7"/>
      <c r="E208" s="7"/>
      <c r="F208" s="7"/>
      <c r="G208" s="7"/>
      <c r="H208" s="7"/>
      <c r="I208" s="7"/>
      <c r="J208" s="7"/>
      <c r="K208" s="7"/>
      <c r="L208" s="13"/>
      <c r="M208" s="13"/>
      <c r="N208" s="13"/>
      <c r="O208" s="13"/>
      <c r="P208" s="13"/>
      <c r="Q208" s="13"/>
      <c r="R208" s="13"/>
      <c r="S208" s="13"/>
      <c r="T208" s="13"/>
      <c r="U208" s="13"/>
      <c r="V208" s="7"/>
      <c r="W208" s="7" t="str">
        <f>IF(A208="","",IFERROR(INDEX(RASTREADORES!$F:$F,MATCH(A208&amp;"#Principal",RASTREADORES!$Y:$Y,0))&amp;" nº "&amp;INDEX(RASTREADORES!$H:$H,MATCH(A208&amp;"#Principal",RASTREADORES!$Y:$Y,0)),IF(B208="Carreta","N/A","Sem rastreador")))</f>
        <v/>
      </c>
      <c r="X208" s="7" t="str">
        <f>IF(A208="","",IF(COUNTIFS(CONSULTAS!$C$2:$C$2000,A208,CONSULTAS!$E$2:$E$2000,"GR",CONSULTAS!$S$2:$S$2000,"Sim")&gt;0,"Sim","Não"))</f>
        <v/>
      </c>
      <c r="Y208" s="13" t="str">
        <f t="shared" si="6"/>
        <v/>
      </c>
      <c r="Z208" s="7" t="str">
        <f t="shared" ca="1" si="7"/>
        <v/>
      </c>
      <c r="AA208" s="7"/>
      <c r="AB208" s="12"/>
    </row>
    <row r="209" spans="1:28" x14ac:dyDescent="0.25">
      <c r="A209" s="7"/>
      <c r="B209" s="7"/>
      <c r="C209" s="7"/>
      <c r="D209" s="7"/>
      <c r="E209" s="7"/>
      <c r="F209" s="7"/>
      <c r="G209" s="7"/>
      <c r="H209" s="7"/>
      <c r="I209" s="7"/>
      <c r="J209" s="7"/>
      <c r="K209" s="7"/>
      <c r="L209" s="13"/>
      <c r="M209" s="13"/>
      <c r="N209" s="13"/>
      <c r="O209" s="13"/>
      <c r="P209" s="13"/>
      <c r="Q209" s="13"/>
      <c r="R209" s="13"/>
      <c r="S209" s="13"/>
      <c r="T209" s="13"/>
      <c r="U209" s="13"/>
      <c r="V209" s="7"/>
      <c r="W209" s="7" t="str">
        <f>IF(A209="","",IFERROR(INDEX(RASTREADORES!$F:$F,MATCH(A209&amp;"#Principal",RASTREADORES!$Y:$Y,0))&amp;" nº "&amp;INDEX(RASTREADORES!$H:$H,MATCH(A209&amp;"#Principal",RASTREADORES!$Y:$Y,0)),IF(B209="Carreta","N/A","Sem rastreador")))</f>
        <v/>
      </c>
      <c r="X209" s="7" t="str">
        <f>IF(A209="","",IF(COUNTIFS(CONSULTAS!$C$2:$C$2000,A209,CONSULTAS!$E$2:$E$2000,"GR",CONSULTAS!$S$2:$S$2000,"Sim")&gt;0,"Sim","Não"))</f>
        <v/>
      </c>
      <c r="Y209" s="13" t="str">
        <f t="shared" si="6"/>
        <v/>
      </c>
      <c r="Z209" s="7" t="str">
        <f t="shared" ca="1" si="7"/>
        <v/>
      </c>
      <c r="AA209" s="7"/>
      <c r="AB209" s="12"/>
    </row>
    <row r="210" spans="1:28" x14ac:dyDescent="0.25">
      <c r="A210" s="7"/>
      <c r="B210" s="7"/>
      <c r="C210" s="7"/>
      <c r="D210" s="7"/>
      <c r="E210" s="7"/>
      <c r="F210" s="7"/>
      <c r="G210" s="7"/>
      <c r="H210" s="7"/>
      <c r="I210" s="7"/>
      <c r="J210" s="7"/>
      <c r="K210" s="7"/>
      <c r="L210" s="13"/>
      <c r="M210" s="13"/>
      <c r="N210" s="13"/>
      <c r="O210" s="13"/>
      <c r="P210" s="13"/>
      <c r="Q210" s="13"/>
      <c r="R210" s="13"/>
      <c r="S210" s="13"/>
      <c r="T210" s="13"/>
      <c r="U210" s="13"/>
      <c r="V210" s="7"/>
      <c r="W210" s="7" t="str">
        <f>IF(A210="","",IFERROR(INDEX(RASTREADORES!$F:$F,MATCH(A210&amp;"#Principal",RASTREADORES!$Y:$Y,0))&amp;" nº "&amp;INDEX(RASTREADORES!$H:$H,MATCH(A210&amp;"#Principal",RASTREADORES!$Y:$Y,0)),IF(B210="Carreta","N/A","Sem rastreador")))</f>
        <v/>
      </c>
      <c r="X210" s="7" t="str">
        <f>IF(A210="","",IF(COUNTIFS(CONSULTAS!$C$2:$C$2000,A210,CONSULTAS!$E$2:$E$2000,"GR",CONSULTAS!$S$2:$S$2000,"Sim")&gt;0,"Sim","Não"))</f>
        <v/>
      </c>
      <c r="Y210" s="13" t="str">
        <f t="shared" si="6"/>
        <v/>
      </c>
      <c r="Z210" s="7" t="str">
        <f t="shared" ca="1" si="7"/>
        <v/>
      </c>
      <c r="AA210" s="7"/>
      <c r="AB210" s="12"/>
    </row>
    <row r="211" spans="1:28" x14ac:dyDescent="0.25">
      <c r="A211" s="7"/>
      <c r="B211" s="7"/>
      <c r="C211" s="7"/>
      <c r="D211" s="7"/>
      <c r="E211" s="7"/>
      <c r="F211" s="7"/>
      <c r="G211" s="7"/>
      <c r="H211" s="7"/>
      <c r="I211" s="7"/>
      <c r="J211" s="7"/>
      <c r="K211" s="7"/>
      <c r="L211" s="13"/>
      <c r="M211" s="13"/>
      <c r="N211" s="13"/>
      <c r="O211" s="13"/>
      <c r="P211" s="13"/>
      <c r="Q211" s="13"/>
      <c r="R211" s="13"/>
      <c r="S211" s="13"/>
      <c r="T211" s="13"/>
      <c r="U211" s="13"/>
      <c r="V211" s="7"/>
      <c r="W211" s="7" t="str">
        <f>IF(A211="","",IFERROR(INDEX(RASTREADORES!$F:$F,MATCH(A211&amp;"#Principal",RASTREADORES!$Y:$Y,0))&amp;" nº "&amp;INDEX(RASTREADORES!$H:$H,MATCH(A211&amp;"#Principal",RASTREADORES!$Y:$Y,0)),IF(B211="Carreta","N/A","Sem rastreador")))</f>
        <v/>
      </c>
      <c r="X211" s="7" t="str">
        <f>IF(A211="","",IF(COUNTIFS(CONSULTAS!$C$2:$C$2000,A211,CONSULTAS!$E$2:$E$2000,"GR",CONSULTAS!$S$2:$S$2000,"Sim")&gt;0,"Sim","Não"))</f>
        <v/>
      </c>
      <c r="Y211" s="13" t="str">
        <f t="shared" si="6"/>
        <v/>
      </c>
      <c r="Z211" s="7" t="str">
        <f t="shared" ca="1" si="7"/>
        <v/>
      </c>
      <c r="AA211" s="7"/>
      <c r="AB211" s="12"/>
    </row>
    <row r="212" spans="1:28" x14ac:dyDescent="0.25">
      <c r="A212" s="7"/>
      <c r="B212" s="7"/>
      <c r="C212" s="7"/>
      <c r="D212" s="7"/>
      <c r="E212" s="7"/>
      <c r="F212" s="7"/>
      <c r="G212" s="7"/>
      <c r="H212" s="7"/>
      <c r="I212" s="7"/>
      <c r="J212" s="7"/>
      <c r="K212" s="7"/>
      <c r="L212" s="13"/>
      <c r="M212" s="13"/>
      <c r="N212" s="13"/>
      <c r="O212" s="13"/>
      <c r="P212" s="13"/>
      <c r="Q212" s="13"/>
      <c r="R212" s="13"/>
      <c r="S212" s="13"/>
      <c r="T212" s="13"/>
      <c r="U212" s="13"/>
      <c r="V212" s="7"/>
      <c r="W212" s="7" t="str">
        <f>IF(A212="","",IFERROR(INDEX(RASTREADORES!$F:$F,MATCH(A212&amp;"#Principal",RASTREADORES!$Y:$Y,0))&amp;" nº "&amp;INDEX(RASTREADORES!$H:$H,MATCH(A212&amp;"#Principal",RASTREADORES!$Y:$Y,0)),IF(B212="Carreta","N/A","Sem rastreador")))</f>
        <v/>
      </c>
      <c r="X212" s="7" t="str">
        <f>IF(A212="","",IF(COUNTIFS(CONSULTAS!$C$2:$C$2000,A212,CONSULTAS!$E$2:$E$2000,"GR",CONSULTAS!$S$2:$S$2000,"Sim")&gt;0,"Sim","Não"))</f>
        <v/>
      </c>
      <c r="Y212" s="13" t="str">
        <f t="shared" si="6"/>
        <v/>
      </c>
      <c r="Z212" s="7" t="str">
        <f t="shared" ca="1" si="7"/>
        <v/>
      </c>
      <c r="AA212" s="7"/>
      <c r="AB212" s="12"/>
    </row>
    <row r="213" spans="1:28" x14ac:dyDescent="0.25">
      <c r="A213" s="7"/>
      <c r="B213" s="7"/>
      <c r="C213" s="7"/>
      <c r="D213" s="7"/>
      <c r="E213" s="7"/>
      <c r="F213" s="7"/>
      <c r="G213" s="7"/>
      <c r="H213" s="7"/>
      <c r="I213" s="7"/>
      <c r="J213" s="7"/>
      <c r="K213" s="7"/>
      <c r="L213" s="13"/>
      <c r="M213" s="13"/>
      <c r="N213" s="13"/>
      <c r="O213" s="13"/>
      <c r="P213" s="13"/>
      <c r="Q213" s="13"/>
      <c r="R213" s="13"/>
      <c r="S213" s="13"/>
      <c r="T213" s="13"/>
      <c r="U213" s="13"/>
      <c r="V213" s="7"/>
      <c r="W213" s="7" t="str">
        <f>IF(A213="","",IFERROR(INDEX(RASTREADORES!$F:$F,MATCH(A213&amp;"#Principal",RASTREADORES!$Y:$Y,0))&amp;" nº "&amp;INDEX(RASTREADORES!$H:$H,MATCH(A213&amp;"#Principal",RASTREADORES!$Y:$Y,0)),IF(B213="Carreta","N/A","Sem rastreador")))</f>
        <v/>
      </c>
      <c r="X213" s="7" t="str">
        <f>IF(A213="","",IF(COUNTIFS(CONSULTAS!$C$2:$C$2000,A213,CONSULTAS!$E$2:$E$2000,"GR",CONSULTAS!$S$2:$S$2000,"Sim")&gt;0,"Sim","Não"))</f>
        <v/>
      </c>
      <c r="Y213" s="13" t="str">
        <f t="shared" si="6"/>
        <v/>
      </c>
      <c r="Z213" s="7" t="str">
        <f t="shared" ca="1" si="7"/>
        <v/>
      </c>
      <c r="AA213" s="7"/>
      <c r="AB213" s="12"/>
    </row>
    <row r="214" spans="1:28" x14ac:dyDescent="0.25">
      <c r="A214" s="7"/>
      <c r="B214" s="7"/>
      <c r="C214" s="7"/>
      <c r="D214" s="7"/>
      <c r="E214" s="7"/>
      <c r="F214" s="7"/>
      <c r="G214" s="7"/>
      <c r="H214" s="7"/>
      <c r="I214" s="7"/>
      <c r="J214" s="7"/>
      <c r="K214" s="7"/>
      <c r="L214" s="13"/>
      <c r="M214" s="13"/>
      <c r="N214" s="13"/>
      <c r="O214" s="13"/>
      <c r="P214" s="13"/>
      <c r="Q214" s="13"/>
      <c r="R214" s="13"/>
      <c r="S214" s="13"/>
      <c r="T214" s="13"/>
      <c r="U214" s="13"/>
      <c r="V214" s="7"/>
      <c r="W214" s="7" t="str">
        <f>IF(A214="","",IFERROR(INDEX(RASTREADORES!$F:$F,MATCH(A214&amp;"#Principal",RASTREADORES!$Y:$Y,0))&amp;" nº "&amp;INDEX(RASTREADORES!$H:$H,MATCH(A214&amp;"#Principal",RASTREADORES!$Y:$Y,0)),IF(B214="Carreta","N/A","Sem rastreador")))</f>
        <v/>
      </c>
      <c r="X214" s="7" t="str">
        <f>IF(A214="","",IF(COUNTIFS(CONSULTAS!$C$2:$C$2000,A214,CONSULTAS!$E$2:$E$2000,"GR",CONSULTAS!$S$2:$S$2000,"Sim")&gt;0,"Sim","Não"))</f>
        <v/>
      </c>
      <c r="Y214" s="13" t="str">
        <f t="shared" si="6"/>
        <v/>
      </c>
      <c r="Z214" s="7" t="str">
        <f t="shared" ca="1" si="7"/>
        <v/>
      </c>
      <c r="AA214" s="7"/>
      <c r="AB214" s="12"/>
    </row>
    <row r="215" spans="1:28" x14ac:dyDescent="0.25">
      <c r="A215" s="7"/>
      <c r="B215" s="7"/>
      <c r="C215" s="7"/>
      <c r="D215" s="7"/>
      <c r="E215" s="7"/>
      <c r="F215" s="7"/>
      <c r="G215" s="7"/>
      <c r="H215" s="7"/>
      <c r="I215" s="7"/>
      <c r="J215" s="7"/>
      <c r="K215" s="7"/>
      <c r="L215" s="13"/>
      <c r="M215" s="13"/>
      <c r="N215" s="13"/>
      <c r="O215" s="13"/>
      <c r="P215" s="13"/>
      <c r="Q215" s="13"/>
      <c r="R215" s="13"/>
      <c r="S215" s="13"/>
      <c r="T215" s="13"/>
      <c r="U215" s="13"/>
      <c r="V215" s="7"/>
      <c r="W215" s="7" t="str">
        <f>IF(A215="","",IFERROR(INDEX(RASTREADORES!$F:$F,MATCH(A215&amp;"#Principal",RASTREADORES!$Y:$Y,0))&amp;" nº "&amp;INDEX(RASTREADORES!$H:$H,MATCH(A215&amp;"#Principal",RASTREADORES!$Y:$Y,0)),IF(B215="Carreta","N/A","Sem rastreador")))</f>
        <v/>
      </c>
      <c r="X215" s="7" t="str">
        <f>IF(A215="","",IF(COUNTIFS(CONSULTAS!$C$2:$C$2000,A215,CONSULTAS!$E$2:$E$2000,"GR",CONSULTAS!$S$2:$S$2000,"Sim")&gt;0,"Sim","Não"))</f>
        <v/>
      </c>
      <c r="Y215" s="13" t="str">
        <f t="shared" si="6"/>
        <v/>
      </c>
      <c r="Z215" s="7" t="str">
        <f t="shared" ca="1" si="7"/>
        <v/>
      </c>
      <c r="AA215" s="7"/>
      <c r="AB215" s="12"/>
    </row>
    <row r="216" spans="1:28" x14ac:dyDescent="0.25">
      <c r="A216" s="7"/>
      <c r="B216" s="7"/>
      <c r="C216" s="7"/>
      <c r="D216" s="7"/>
      <c r="E216" s="7"/>
      <c r="F216" s="7"/>
      <c r="G216" s="7"/>
      <c r="H216" s="7"/>
      <c r="I216" s="7"/>
      <c r="J216" s="7"/>
      <c r="K216" s="7"/>
      <c r="L216" s="13"/>
      <c r="M216" s="13"/>
      <c r="N216" s="13"/>
      <c r="O216" s="13"/>
      <c r="P216" s="13"/>
      <c r="Q216" s="13"/>
      <c r="R216" s="13"/>
      <c r="S216" s="13"/>
      <c r="T216" s="13"/>
      <c r="U216" s="13"/>
      <c r="V216" s="7"/>
      <c r="W216" s="7" t="str">
        <f>IF(A216="","",IFERROR(INDEX(RASTREADORES!$F:$F,MATCH(A216&amp;"#Principal",RASTREADORES!$Y:$Y,0))&amp;" nº "&amp;INDEX(RASTREADORES!$H:$H,MATCH(A216&amp;"#Principal",RASTREADORES!$Y:$Y,0)),IF(B216="Carreta","N/A","Sem rastreador")))</f>
        <v/>
      </c>
      <c r="X216" s="7" t="str">
        <f>IF(A216="","",IF(COUNTIFS(CONSULTAS!$C$2:$C$2000,A216,CONSULTAS!$E$2:$E$2000,"GR",CONSULTAS!$S$2:$S$2000,"Sim")&gt;0,"Sim","Não"))</f>
        <v/>
      </c>
      <c r="Y216" s="13" t="str">
        <f t="shared" si="6"/>
        <v/>
      </c>
      <c r="Z216" s="7" t="str">
        <f t="shared" ca="1" si="7"/>
        <v/>
      </c>
      <c r="AA216" s="7"/>
      <c r="AB216" s="12"/>
    </row>
    <row r="217" spans="1:28" x14ac:dyDescent="0.25">
      <c r="A217" s="7"/>
      <c r="B217" s="7"/>
      <c r="C217" s="7"/>
      <c r="D217" s="7"/>
      <c r="E217" s="7"/>
      <c r="F217" s="7"/>
      <c r="G217" s="7"/>
      <c r="H217" s="7"/>
      <c r="I217" s="7"/>
      <c r="J217" s="7"/>
      <c r="K217" s="7"/>
      <c r="L217" s="13"/>
      <c r="M217" s="13"/>
      <c r="N217" s="13"/>
      <c r="O217" s="13"/>
      <c r="P217" s="13"/>
      <c r="Q217" s="13"/>
      <c r="R217" s="13"/>
      <c r="S217" s="13"/>
      <c r="T217" s="13"/>
      <c r="U217" s="13"/>
      <c r="V217" s="7"/>
      <c r="W217" s="7" t="str">
        <f>IF(A217="","",IFERROR(INDEX(RASTREADORES!$F:$F,MATCH(A217&amp;"#Principal",RASTREADORES!$Y:$Y,0))&amp;" nº "&amp;INDEX(RASTREADORES!$H:$H,MATCH(A217&amp;"#Principal",RASTREADORES!$Y:$Y,0)),IF(B217="Carreta","N/A","Sem rastreador")))</f>
        <v/>
      </c>
      <c r="X217" s="7" t="str">
        <f>IF(A217="","",IF(COUNTIFS(CONSULTAS!$C$2:$C$2000,A217,CONSULTAS!$E$2:$E$2000,"GR",CONSULTAS!$S$2:$S$2000,"Sim")&gt;0,"Sim","Não"))</f>
        <v/>
      </c>
      <c r="Y217" s="13" t="str">
        <f t="shared" si="6"/>
        <v/>
      </c>
      <c r="Z217" s="7" t="str">
        <f t="shared" ca="1" si="7"/>
        <v/>
      </c>
      <c r="AA217" s="7"/>
      <c r="AB217" s="12"/>
    </row>
    <row r="218" spans="1:28" x14ac:dyDescent="0.25">
      <c r="A218" s="7"/>
      <c r="B218" s="7"/>
      <c r="C218" s="7"/>
      <c r="D218" s="7"/>
      <c r="E218" s="7"/>
      <c r="F218" s="7"/>
      <c r="G218" s="7"/>
      <c r="H218" s="7"/>
      <c r="I218" s="7"/>
      <c r="J218" s="7"/>
      <c r="K218" s="7"/>
      <c r="L218" s="13"/>
      <c r="M218" s="13"/>
      <c r="N218" s="13"/>
      <c r="O218" s="13"/>
      <c r="P218" s="13"/>
      <c r="Q218" s="13"/>
      <c r="R218" s="13"/>
      <c r="S218" s="13"/>
      <c r="T218" s="13"/>
      <c r="U218" s="13"/>
      <c r="V218" s="7"/>
      <c r="W218" s="7" t="str">
        <f>IF(A218="","",IFERROR(INDEX(RASTREADORES!$F:$F,MATCH(A218&amp;"#Principal",RASTREADORES!$Y:$Y,0))&amp;" nº "&amp;INDEX(RASTREADORES!$H:$H,MATCH(A218&amp;"#Principal",RASTREADORES!$Y:$Y,0)),IF(B218="Carreta","N/A","Sem rastreador")))</f>
        <v/>
      </c>
      <c r="X218" s="7" t="str">
        <f>IF(A218="","",IF(COUNTIFS(CONSULTAS!$C$2:$C$2000,A218,CONSULTAS!$E$2:$E$2000,"GR",CONSULTAS!$S$2:$S$2000,"Sim")&gt;0,"Sim","Não"))</f>
        <v/>
      </c>
      <c r="Y218" s="13" t="str">
        <f t="shared" si="6"/>
        <v/>
      </c>
      <c r="Z218" s="7" t="str">
        <f t="shared" ca="1" si="7"/>
        <v/>
      </c>
      <c r="AA218" s="7"/>
      <c r="AB218" s="12"/>
    </row>
    <row r="219" spans="1:28" x14ac:dyDescent="0.25">
      <c r="A219" s="7"/>
      <c r="B219" s="7"/>
      <c r="C219" s="7"/>
      <c r="D219" s="7"/>
      <c r="E219" s="7"/>
      <c r="F219" s="7"/>
      <c r="G219" s="7"/>
      <c r="H219" s="7"/>
      <c r="I219" s="7"/>
      <c r="J219" s="7"/>
      <c r="K219" s="7"/>
      <c r="L219" s="13"/>
      <c r="M219" s="13"/>
      <c r="N219" s="13"/>
      <c r="O219" s="13"/>
      <c r="P219" s="13"/>
      <c r="Q219" s="13"/>
      <c r="R219" s="13"/>
      <c r="S219" s="13"/>
      <c r="T219" s="13"/>
      <c r="U219" s="13"/>
      <c r="V219" s="7"/>
      <c r="W219" s="7" t="str">
        <f>IF(A219="","",IFERROR(INDEX(RASTREADORES!$F:$F,MATCH(A219&amp;"#Principal",RASTREADORES!$Y:$Y,0))&amp;" nº "&amp;INDEX(RASTREADORES!$H:$H,MATCH(A219&amp;"#Principal",RASTREADORES!$Y:$Y,0)),IF(B219="Carreta","N/A","Sem rastreador")))</f>
        <v/>
      </c>
      <c r="X219" s="7" t="str">
        <f>IF(A219="","",IF(COUNTIFS(CONSULTAS!$C$2:$C$2000,A219,CONSULTAS!$E$2:$E$2000,"GR",CONSULTAS!$S$2:$S$2000,"Sim")&gt;0,"Sim","Não"))</f>
        <v/>
      </c>
      <c r="Y219" s="13" t="str">
        <f t="shared" si="6"/>
        <v/>
      </c>
      <c r="Z219" s="7" t="str">
        <f t="shared" ca="1" si="7"/>
        <v/>
      </c>
      <c r="AA219" s="7"/>
      <c r="AB219" s="12"/>
    </row>
    <row r="220" spans="1:28" x14ac:dyDescent="0.25">
      <c r="A220" s="7"/>
      <c r="B220" s="7"/>
      <c r="C220" s="7"/>
      <c r="D220" s="7"/>
      <c r="E220" s="7"/>
      <c r="F220" s="7"/>
      <c r="G220" s="7"/>
      <c r="H220" s="7"/>
      <c r="I220" s="7"/>
      <c r="J220" s="7"/>
      <c r="K220" s="7"/>
      <c r="L220" s="13"/>
      <c r="M220" s="13"/>
      <c r="N220" s="13"/>
      <c r="O220" s="13"/>
      <c r="P220" s="13"/>
      <c r="Q220" s="13"/>
      <c r="R220" s="13"/>
      <c r="S220" s="13"/>
      <c r="T220" s="13"/>
      <c r="U220" s="13"/>
      <c r="V220" s="7"/>
      <c r="W220" s="7" t="str">
        <f>IF(A220="","",IFERROR(INDEX(RASTREADORES!$F:$F,MATCH(A220&amp;"#Principal",RASTREADORES!$Y:$Y,0))&amp;" nº "&amp;INDEX(RASTREADORES!$H:$H,MATCH(A220&amp;"#Principal",RASTREADORES!$Y:$Y,0)),IF(B220="Carreta","N/A","Sem rastreador")))</f>
        <v/>
      </c>
      <c r="X220" s="7" t="str">
        <f>IF(A220="","",IF(COUNTIFS(CONSULTAS!$C$2:$C$2000,A220,CONSULTAS!$E$2:$E$2000,"GR",CONSULTAS!$S$2:$S$2000,"Sim")&gt;0,"Sim","Não"))</f>
        <v/>
      </c>
      <c r="Y220" s="13" t="str">
        <f t="shared" si="6"/>
        <v/>
      </c>
      <c r="Z220" s="7" t="str">
        <f t="shared" ca="1" si="7"/>
        <v/>
      </c>
      <c r="AA220" s="7"/>
      <c r="AB220" s="12"/>
    </row>
    <row r="221" spans="1:28" x14ac:dyDescent="0.25">
      <c r="A221" s="7"/>
      <c r="B221" s="7"/>
      <c r="C221" s="7"/>
      <c r="D221" s="7"/>
      <c r="E221" s="7"/>
      <c r="F221" s="7"/>
      <c r="G221" s="7"/>
      <c r="H221" s="7"/>
      <c r="I221" s="7"/>
      <c r="J221" s="7"/>
      <c r="K221" s="7"/>
      <c r="L221" s="13"/>
      <c r="M221" s="13"/>
      <c r="N221" s="13"/>
      <c r="O221" s="13"/>
      <c r="P221" s="13"/>
      <c r="Q221" s="13"/>
      <c r="R221" s="13"/>
      <c r="S221" s="13"/>
      <c r="T221" s="13"/>
      <c r="U221" s="13"/>
      <c r="V221" s="7"/>
      <c r="W221" s="7" t="str">
        <f>IF(A221="","",IFERROR(INDEX(RASTREADORES!$F:$F,MATCH(A221&amp;"#Principal",RASTREADORES!$Y:$Y,0))&amp;" nº "&amp;INDEX(RASTREADORES!$H:$H,MATCH(A221&amp;"#Principal",RASTREADORES!$Y:$Y,0)),IF(B221="Carreta","N/A","Sem rastreador")))</f>
        <v/>
      </c>
      <c r="X221" s="7" t="str">
        <f>IF(A221="","",IF(COUNTIFS(CONSULTAS!$C$2:$C$2000,A221,CONSULTAS!$E$2:$E$2000,"GR",CONSULTAS!$S$2:$S$2000,"Sim")&gt;0,"Sim","Não"))</f>
        <v/>
      </c>
      <c r="Y221" s="13" t="str">
        <f t="shared" si="6"/>
        <v/>
      </c>
      <c r="Z221" s="7" t="str">
        <f t="shared" ca="1" si="7"/>
        <v/>
      </c>
      <c r="AA221" s="7"/>
      <c r="AB221" s="12"/>
    </row>
    <row r="222" spans="1:28" x14ac:dyDescent="0.25">
      <c r="A222" s="7"/>
      <c r="B222" s="7"/>
      <c r="C222" s="7"/>
      <c r="D222" s="7"/>
      <c r="E222" s="7"/>
      <c r="F222" s="7"/>
      <c r="G222" s="7"/>
      <c r="H222" s="7"/>
      <c r="I222" s="7"/>
      <c r="J222" s="7"/>
      <c r="K222" s="7"/>
      <c r="L222" s="13"/>
      <c r="M222" s="13"/>
      <c r="N222" s="13"/>
      <c r="O222" s="13"/>
      <c r="P222" s="13"/>
      <c r="Q222" s="13"/>
      <c r="R222" s="13"/>
      <c r="S222" s="13"/>
      <c r="T222" s="13"/>
      <c r="U222" s="13"/>
      <c r="V222" s="7"/>
      <c r="W222" s="7" t="str">
        <f>IF(A222="","",IFERROR(INDEX(RASTREADORES!$F:$F,MATCH(A222&amp;"#Principal",RASTREADORES!$Y:$Y,0))&amp;" nº "&amp;INDEX(RASTREADORES!$H:$H,MATCH(A222&amp;"#Principal",RASTREADORES!$Y:$Y,0)),IF(B222="Carreta","N/A","Sem rastreador")))</f>
        <v/>
      </c>
      <c r="X222" s="7" t="str">
        <f>IF(A222="","",IF(COUNTIFS(CONSULTAS!$C$2:$C$2000,A222,CONSULTAS!$E$2:$E$2000,"GR",CONSULTAS!$S$2:$S$2000,"Sim")&gt;0,"Sim","Não"))</f>
        <v/>
      </c>
      <c r="Y222" s="13" t="str">
        <f t="shared" si="6"/>
        <v/>
      </c>
      <c r="Z222" s="7" t="str">
        <f t="shared" ca="1" si="7"/>
        <v/>
      </c>
      <c r="AA222" s="7"/>
      <c r="AB222" s="12"/>
    </row>
    <row r="223" spans="1:28" x14ac:dyDescent="0.25">
      <c r="A223" s="7"/>
      <c r="B223" s="7"/>
      <c r="C223" s="7"/>
      <c r="D223" s="7"/>
      <c r="E223" s="7"/>
      <c r="F223" s="7"/>
      <c r="G223" s="7"/>
      <c r="H223" s="7"/>
      <c r="I223" s="7"/>
      <c r="J223" s="7"/>
      <c r="K223" s="7"/>
      <c r="L223" s="13"/>
      <c r="M223" s="13"/>
      <c r="N223" s="13"/>
      <c r="O223" s="13"/>
      <c r="P223" s="13"/>
      <c r="Q223" s="13"/>
      <c r="R223" s="13"/>
      <c r="S223" s="13"/>
      <c r="T223" s="13"/>
      <c r="U223" s="13"/>
      <c r="V223" s="7"/>
      <c r="W223" s="7" t="str">
        <f>IF(A223="","",IFERROR(INDEX(RASTREADORES!$F:$F,MATCH(A223&amp;"#Principal",RASTREADORES!$Y:$Y,0))&amp;" nº "&amp;INDEX(RASTREADORES!$H:$H,MATCH(A223&amp;"#Principal",RASTREADORES!$Y:$Y,0)),IF(B223="Carreta","N/A","Sem rastreador")))</f>
        <v/>
      </c>
      <c r="X223" s="7" t="str">
        <f>IF(A223="","",IF(COUNTIFS(CONSULTAS!$C$2:$C$2000,A223,CONSULTAS!$E$2:$E$2000,"GR",CONSULTAS!$S$2:$S$2000,"Sim")&gt;0,"Sim","Não"))</f>
        <v/>
      </c>
      <c r="Y223" s="13" t="str">
        <f t="shared" si="6"/>
        <v/>
      </c>
      <c r="Z223" s="7" t="str">
        <f t="shared" ca="1" si="7"/>
        <v/>
      </c>
      <c r="AA223" s="7"/>
      <c r="AB223" s="12"/>
    </row>
    <row r="224" spans="1:28" x14ac:dyDescent="0.25">
      <c r="A224" s="7"/>
      <c r="B224" s="7"/>
      <c r="C224" s="7"/>
      <c r="D224" s="7"/>
      <c r="E224" s="7"/>
      <c r="F224" s="7"/>
      <c r="G224" s="7"/>
      <c r="H224" s="7"/>
      <c r="I224" s="7"/>
      <c r="J224" s="7"/>
      <c r="K224" s="7"/>
      <c r="L224" s="13"/>
      <c r="M224" s="13"/>
      <c r="N224" s="13"/>
      <c r="O224" s="13"/>
      <c r="P224" s="13"/>
      <c r="Q224" s="13"/>
      <c r="R224" s="13"/>
      <c r="S224" s="13"/>
      <c r="T224" s="13"/>
      <c r="U224" s="13"/>
      <c r="V224" s="7"/>
      <c r="W224" s="7" t="str">
        <f>IF(A224="","",IFERROR(INDEX(RASTREADORES!$F:$F,MATCH(A224&amp;"#Principal",RASTREADORES!$Y:$Y,0))&amp;" nº "&amp;INDEX(RASTREADORES!$H:$H,MATCH(A224&amp;"#Principal",RASTREADORES!$Y:$Y,0)),IF(B224="Carreta","N/A","Sem rastreador")))</f>
        <v/>
      </c>
      <c r="X224" s="7" t="str">
        <f>IF(A224="","",IF(COUNTIFS(CONSULTAS!$C$2:$C$2000,A224,CONSULTAS!$E$2:$E$2000,"GR",CONSULTAS!$S$2:$S$2000,"Sim")&gt;0,"Sim","Não"))</f>
        <v/>
      </c>
      <c r="Y224" s="13" t="str">
        <f t="shared" si="6"/>
        <v/>
      </c>
      <c r="Z224" s="7" t="str">
        <f t="shared" ca="1" si="7"/>
        <v/>
      </c>
      <c r="AA224" s="7"/>
      <c r="AB224" s="12"/>
    </row>
    <row r="225" spans="1:28" x14ac:dyDescent="0.25">
      <c r="A225" s="7"/>
      <c r="B225" s="7"/>
      <c r="C225" s="7"/>
      <c r="D225" s="7"/>
      <c r="E225" s="7"/>
      <c r="F225" s="7"/>
      <c r="G225" s="7"/>
      <c r="H225" s="7"/>
      <c r="I225" s="7"/>
      <c r="J225" s="7"/>
      <c r="K225" s="7"/>
      <c r="L225" s="13"/>
      <c r="M225" s="13"/>
      <c r="N225" s="13"/>
      <c r="O225" s="13"/>
      <c r="P225" s="13"/>
      <c r="Q225" s="13"/>
      <c r="R225" s="13"/>
      <c r="S225" s="13"/>
      <c r="T225" s="13"/>
      <c r="U225" s="13"/>
      <c r="V225" s="7"/>
      <c r="W225" s="7" t="str">
        <f>IF(A225="","",IFERROR(INDEX(RASTREADORES!$F:$F,MATCH(A225&amp;"#Principal",RASTREADORES!$Y:$Y,0))&amp;" nº "&amp;INDEX(RASTREADORES!$H:$H,MATCH(A225&amp;"#Principal",RASTREADORES!$Y:$Y,0)),IF(B225="Carreta","N/A","Sem rastreador")))</f>
        <v/>
      </c>
      <c r="X225" s="7" t="str">
        <f>IF(A225="","",IF(COUNTIFS(CONSULTAS!$C$2:$C$2000,A225,CONSULTAS!$E$2:$E$2000,"GR",CONSULTAS!$S$2:$S$2000,"Sim")&gt;0,"Sim","Não"))</f>
        <v/>
      </c>
      <c r="Y225" s="13" t="str">
        <f t="shared" si="6"/>
        <v/>
      </c>
      <c r="Z225" s="7" t="str">
        <f t="shared" ca="1" si="7"/>
        <v/>
      </c>
      <c r="AA225" s="7"/>
      <c r="AB225" s="12"/>
    </row>
    <row r="226" spans="1:28" x14ac:dyDescent="0.25">
      <c r="A226" s="7"/>
      <c r="B226" s="7"/>
      <c r="C226" s="7"/>
      <c r="D226" s="7"/>
      <c r="E226" s="7"/>
      <c r="F226" s="7"/>
      <c r="G226" s="7"/>
      <c r="H226" s="7"/>
      <c r="I226" s="7"/>
      <c r="J226" s="7"/>
      <c r="K226" s="7"/>
      <c r="L226" s="13"/>
      <c r="M226" s="13"/>
      <c r="N226" s="13"/>
      <c r="O226" s="13"/>
      <c r="P226" s="13"/>
      <c r="Q226" s="13"/>
      <c r="R226" s="13"/>
      <c r="S226" s="13"/>
      <c r="T226" s="13"/>
      <c r="U226" s="13"/>
      <c r="V226" s="7"/>
      <c r="W226" s="7" t="str">
        <f>IF(A226="","",IFERROR(INDEX(RASTREADORES!$F:$F,MATCH(A226&amp;"#Principal",RASTREADORES!$Y:$Y,0))&amp;" nº "&amp;INDEX(RASTREADORES!$H:$H,MATCH(A226&amp;"#Principal",RASTREADORES!$Y:$Y,0)),IF(B226="Carreta","N/A","Sem rastreador")))</f>
        <v/>
      </c>
      <c r="X226" s="7" t="str">
        <f>IF(A226="","",IF(COUNTIFS(CONSULTAS!$C$2:$C$2000,A226,CONSULTAS!$E$2:$E$2000,"GR",CONSULTAS!$S$2:$S$2000,"Sim")&gt;0,"Sim","Não"))</f>
        <v/>
      </c>
      <c r="Y226" s="13" t="str">
        <f t="shared" si="6"/>
        <v/>
      </c>
      <c r="Z226" s="7" t="str">
        <f t="shared" ca="1" si="7"/>
        <v/>
      </c>
      <c r="AA226" s="7"/>
      <c r="AB226" s="12"/>
    </row>
    <row r="227" spans="1:28" x14ac:dyDescent="0.25">
      <c r="A227" s="7"/>
      <c r="B227" s="7"/>
      <c r="C227" s="7"/>
      <c r="D227" s="7"/>
      <c r="E227" s="7"/>
      <c r="F227" s="7"/>
      <c r="G227" s="7"/>
      <c r="H227" s="7"/>
      <c r="I227" s="7"/>
      <c r="J227" s="7"/>
      <c r="K227" s="7"/>
      <c r="L227" s="13"/>
      <c r="M227" s="13"/>
      <c r="N227" s="13"/>
      <c r="O227" s="13"/>
      <c r="P227" s="13"/>
      <c r="Q227" s="13"/>
      <c r="R227" s="13"/>
      <c r="S227" s="13"/>
      <c r="T227" s="13"/>
      <c r="U227" s="13"/>
      <c r="V227" s="7"/>
      <c r="W227" s="7" t="str">
        <f>IF(A227="","",IFERROR(INDEX(RASTREADORES!$F:$F,MATCH(A227&amp;"#Principal",RASTREADORES!$Y:$Y,0))&amp;" nº "&amp;INDEX(RASTREADORES!$H:$H,MATCH(A227&amp;"#Principal",RASTREADORES!$Y:$Y,0)),IF(B227="Carreta","N/A","Sem rastreador")))</f>
        <v/>
      </c>
      <c r="X227" s="7" t="str">
        <f>IF(A227="","",IF(COUNTIFS(CONSULTAS!$C$2:$C$2000,A227,CONSULTAS!$E$2:$E$2000,"GR",CONSULTAS!$S$2:$S$2000,"Sim")&gt;0,"Sim","Não"))</f>
        <v/>
      </c>
      <c r="Y227" s="13" t="str">
        <f t="shared" si="6"/>
        <v/>
      </c>
      <c r="Z227" s="7" t="str">
        <f t="shared" ca="1" si="7"/>
        <v/>
      </c>
      <c r="AA227" s="7"/>
      <c r="AB227" s="12"/>
    </row>
    <row r="228" spans="1:28" x14ac:dyDescent="0.25">
      <c r="A228" s="7"/>
      <c r="B228" s="7"/>
      <c r="C228" s="7"/>
      <c r="D228" s="7"/>
      <c r="E228" s="7"/>
      <c r="F228" s="7"/>
      <c r="G228" s="7"/>
      <c r="H228" s="7"/>
      <c r="I228" s="7"/>
      <c r="J228" s="7"/>
      <c r="K228" s="7"/>
      <c r="L228" s="13"/>
      <c r="M228" s="13"/>
      <c r="N228" s="13"/>
      <c r="O228" s="13"/>
      <c r="P228" s="13"/>
      <c r="Q228" s="13"/>
      <c r="R228" s="13"/>
      <c r="S228" s="13"/>
      <c r="T228" s="13"/>
      <c r="U228" s="13"/>
      <c r="V228" s="7"/>
      <c r="W228" s="7" t="str">
        <f>IF(A228="","",IFERROR(INDEX(RASTREADORES!$F:$F,MATCH(A228&amp;"#Principal",RASTREADORES!$Y:$Y,0))&amp;" nº "&amp;INDEX(RASTREADORES!$H:$H,MATCH(A228&amp;"#Principal",RASTREADORES!$Y:$Y,0)),IF(B228="Carreta","N/A","Sem rastreador")))</f>
        <v/>
      </c>
      <c r="X228" s="7" t="str">
        <f>IF(A228="","",IF(COUNTIFS(CONSULTAS!$C$2:$C$2000,A228,CONSULTAS!$E$2:$E$2000,"GR",CONSULTAS!$S$2:$S$2000,"Sim")&gt;0,"Sim","Não"))</f>
        <v/>
      </c>
      <c r="Y228" s="13" t="str">
        <f t="shared" si="6"/>
        <v/>
      </c>
      <c r="Z228" s="7" t="str">
        <f t="shared" ca="1" si="7"/>
        <v/>
      </c>
      <c r="AA228" s="7"/>
      <c r="AB228" s="12"/>
    </row>
    <row r="229" spans="1:28" x14ac:dyDescent="0.25">
      <c r="A229" s="7"/>
      <c r="B229" s="7"/>
      <c r="C229" s="7"/>
      <c r="D229" s="7"/>
      <c r="E229" s="7"/>
      <c r="F229" s="7"/>
      <c r="G229" s="7"/>
      <c r="H229" s="7"/>
      <c r="I229" s="7"/>
      <c r="J229" s="7"/>
      <c r="K229" s="7"/>
      <c r="L229" s="13"/>
      <c r="M229" s="13"/>
      <c r="N229" s="13"/>
      <c r="O229" s="13"/>
      <c r="P229" s="13"/>
      <c r="Q229" s="13"/>
      <c r="R229" s="13"/>
      <c r="S229" s="13"/>
      <c r="T229" s="13"/>
      <c r="U229" s="13"/>
      <c r="V229" s="7"/>
      <c r="W229" s="7" t="str">
        <f>IF(A229="","",IFERROR(INDEX(RASTREADORES!$F:$F,MATCH(A229&amp;"#Principal",RASTREADORES!$Y:$Y,0))&amp;" nº "&amp;INDEX(RASTREADORES!$H:$H,MATCH(A229&amp;"#Principal",RASTREADORES!$Y:$Y,0)),IF(B229="Carreta","N/A","Sem rastreador")))</f>
        <v/>
      </c>
      <c r="X229" s="7" t="str">
        <f>IF(A229="","",IF(COUNTIFS(CONSULTAS!$C$2:$C$2000,A229,CONSULTAS!$E$2:$E$2000,"GR",CONSULTAS!$S$2:$S$2000,"Sim")&gt;0,"Sim","Não"))</f>
        <v/>
      </c>
      <c r="Y229" s="13" t="str">
        <f t="shared" si="6"/>
        <v/>
      </c>
      <c r="Z229" s="7" t="str">
        <f t="shared" ca="1" si="7"/>
        <v/>
      </c>
      <c r="AA229" s="7"/>
      <c r="AB229" s="12"/>
    </row>
    <row r="230" spans="1:28" x14ac:dyDescent="0.25">
      <c r="A230" s="7"/>
      <c r="B230" s="7"/>
      <c r="C230" s="7"/>
      <c r="D230" s="7"/>
      <c r="E230" s="7"/>
      <c r="F230" s="7"/>
      <c r="G230" s="7"/>
      <c r="H230" s="7"/>
      <c r="I230" s="7"/>
      <c r="J230" s="7"/>
      <c r="K230" s="7"/>
      <c r="L230" s="13"/>
      <c r="M230" s="13"/>
      <c r="N230" s="13"/>
      <c r="O230" s="13"/>
      <c r="P230" s="13"/>
      <c r="Q230" s="13"/>
      <c r="R230" s="13"/>
      <c r="S230" s="13"/>
      <c r="T230" s="13"/>
      <c r="U230" s="13"/>
      <c r="V230" s="7"/>
      <c r="W230" s="7" t="str">
        <f>IF(A230="","",IFERROR(INDEX(RASTREADORES!$F:$F,MATCH(A230&amp;"#Principal",RASTREADORES!$Y:$Y,0))&amp;" nº "&amp;INDEX(RASTREADORES!$H:$H,MATCH(A230&amp;"#Principal",RASTREADORES!$Y:$Y,0)),IF(B230="Carreta","N/A","Sem rastreador")))</f>
        <v/>
      </c>
      <c r="X230" s="7" t="str">
        <f>IF(A230="","",IF(COUNTIFS(CONSULTAS!$C$2:$C$2000,A230,CONSULTAS!$E$2:$E$2000,"GR",CONSULTAS!$S$2:$S$2000,"Sim")&gt;0,"Sim","Não"))</f>
        <v/>
      </c>
      <c r="Y230" s="13" t="str">
        <f t="shared" si="6"/>
        <v/>
      </c>
      <c r="Z230" s="7" t="str">
        <f t="shared" ca="1" si="7"/>
        <v/>
      </c>
      <c r="AA230" s="7"/>
      <c r="AB230" s="12"/>
    </row>
    <row r="231" spans="1:28" x14ac:dyDescent="0.25">
      <c r="A231" s="7"/>
      <c r="B231" s="7"/>
      <c r="C231" s="7"/>
      <c r="D231" s="7"/>
      <c r="E231" s="7"/>
      <c r="F231" s="7"/>
      <c r="G231" s="7"/>
      <c r="H231" s="7"/>
      <c r="I231" s="7"/>
      <c r="J231" s="7"/>
      <c r="K231" s="7"/>
      <c r="L231" s="13"/>
      <c r="M231" s="13"/>
      <c r="N231" s="13"/>
      <c r="O231" s="13"/>
      <c r="P231" s="13"/>
      <c r="Q231" s="13"/>
      <c r="R231" s="13"/>
      <c r="S231" s="13"/>
      <c r="T231" s="13"/>
      <c r="U231" s="13"/>
      <c r="V231" s="7"/>
      <c r="W231" s="7" t="str">
        <f>IF(A231="","",IFERROR(INDEX(RASTREADORES!$F:$F,MATCH(A231&amp;"#Principal",RASTREADORES!$Y:$Y,0))&amp;" nº "&amp;INDEX(RASTREADORES!$H:$H,MATCH(A231&amp;"#Principal",RASTREADORES!$Y:$Y,0)),IF(B231="Carreta","N/A","Sem rastreador")))</f>
        <v/>
      </c>
      <c r="X231" s="7" t="str">
        <f>IF(A231="","",IF(COUNTIFS(CONSULTAS!$C$2:$C$2000,A231,CONSULTAS!$E$2:$E$2000,"GR",CONSULTAS!$S$2:$S$2000,"Sim")&gt;0,"Sim","Não"))</f>
        <v/>
      </c>
      <c r="Y231" s="13" t="str">
        <f t="shared" si="6"/>
        <v/>
      </c>
      <c r="Z231" s="7" t="str">
        <f t="shared" ca="1" si="7"/>
        <v/>
      </c>
      <c r="AA231" s="7"/>
      <c r="AB231" s="12"/>
    </row>
    <row r="232" spans="1:28" x14ac:dyDescent="0.25">
      <c r="A232" s="7"/>
      <c r="B232" s="7"/>
      <c r="C232" s="7"/>
      <c r="D232" s="7"/>
      <c r="E232" s="7"/>
      <c r="F232" s="7"/>
      <c r="G232" s="7"/>
      <c r="H232" s="7"/>
      <c r="I232" s="7"/>
      <c r="J232" s="7"/>
      <c r="K232" s="7"/>
      <c r="L232" s="13"/>
      <c r="M232" s="13"/>
      <c r="N232" s="13"/>
      <c r="O232" s="13"/>
      <c r="P232" s="13"/>
      <c r="Q232" s="13"/>
      <c r="R232" s="13"/>
      <c r="S232" s="13"/>
      <c r="T232" s="13"/>
      <c r="U232" s="13"/>
      <c r="V232" s="7"/>
      <c r="W232" s="7" t="str">
        <f>IF(A232="","",IFERROR(INDEX(RASTREADORES!$F:$F,MATCH(A232&amp;"#Principal",RASTREADORES!$Y:$Y,0))&amp;" nº "&amp;INDEX(RASTREADORES!$H:$H,MATCH(A232&amp;"#Principal",RASTREADORES!$Y:$Y,0)),IF(B232="Carreta","N/A","Sem rastreador")))</f>
        <v/>
      </c>
      <c r="X232" s="7" t="str">
        <f>IF(A232="","",IF(COUNTIFS(CONSULTAS!$C$2:$C$2000,A232,CONSULTAS!$E$2:$E$2000,"GR",CONSULTAS!$S$2:$S$2000,"Sim")&gt;0,"Sim","Não"))</f>
        <v/>
      </c>
      <c r="Y232" s="13" t="str">
        <f t="shared" si="6"/>
        <v/>
      </c>
      <c r="Z232" s="7" t="str">
        <f t="shared" ca="1" si="7"/>
        <v/>
      </c>
      <c r="AA232" s="7"/>
      <c r="AB232" s="12"/>
    </row>
    <row r="233" spans="1:28" x14ac:dyDescent="0.25">
      <c r="A233" s="7"/>
      <c r="B233" s="7"/>
      <c r="C233" s="7"/>
      <c r="D233" s="7"/>
      <c r="E233" s="7"/>
      <c r="F233" s="7"/>
      <c r="G233" s="7"/>
      <c r="H233" s="7"/>
      <c r="I233" s="7"/>
      <c r="J233" s="7"/>
      <c r="K233" s="7"/>
      <c r="L233" s="13"/>
      <c r="M233" s="13"/>
      <c r="N233" s="13"/>
      <c r="O233" s="13"/>
      <c r="P233" s="13"/>
      <c r="Q233" s="13"/>
      <c r="R233" s="13"/>
      <c r="S233" s="13"/>
      <c r="T233" s="13"/>
      <c r="U233" s="13"/>
      <c r="V233" s="7"/>
      <c r="W233" s="7" t="str">
        <f>IF(A233="","",IFERROR(INDEX(RASTREADORES!$F:$F,MATCH(A233&amp;"#Principal",RASTREADORES!$Y:$Y,0))&amp;" nº "&amp;INDEX(RASTREADORES!$H:$H,MATCH(A233&amp;"#Principal",RASTREADORES!$Y:$Y,0)),IF(B233="Carreta","N/A","Sem rastreador")))</f>
        <v/>
      </c>
      <c r="X233" s="7" t="str">
        <f>IF(A233="","",IF(COUNTIFS(CONSULTAS!$C$2:$C$2000,A233,CONSULTAS!$E$2:$E$2000,"GR",CONSULTAS!$S$2:$S$2000,"Sim")&gt;0,"Sim","Não"))</f>
        <v/>
      </c>
      <c r="Y233" s="13" t="str">
        <f t="shared" si="6"/>
        <v/>
      </c>
      <c r="Z233" s="7" t="str">
        <f t="shared" ca="1" si="7"/>
        <v/>
      </c>
      <c r="AA233" s="7"/>
      <c r="AB233" s="12"/>
    </row>
    <row r="234" spans="1:28" x14ac:dyDescent="0.25">
      <c r="A234" s="7"/>
      <c r="B234" s="7"/>
      <c r="C234" s="7"/>
      <c r="D234" s="7"/>
      <c r="E234" s="7"/>
      <c r="F234" s="7"/>
      <c r="G234" s="7"/>
      <c r="H234" s="7"/>
      <c r="I234" s="7"/>
      <c r="J234" s="7"/>
      <c r="K234" s="7"/>
      <c r="L234" s="13"/>
      <c r="M234" s="13"/>
      <c r="N234" s="13"/>
      <c r="O234" s="13"/>
      <c r="P234" s="13"/>
      <c r="Q234" s="13"/>
      <c r="R234" s="13"/>
      <c r="S234" s="13"/>
      <c r="T234" s="13"/>
      <c r="U234" s="13"/>
      <c r="V234" s="7"/>
      <c r="W234" s="7" t="str">
        <f>IF(A234="","",IFERROR(INDEX(RASTREADORES!$F:$F,MATCH(A234&amp;"#Principal",RASTREADORES!$Y:$Y,0))&amp;" nº "&amp;INDEX(RASTREADORES!$H:$H,MATCH(A234&amp;"#Principal",RASTREADORES!$Y:$Y,0)),IF(B234="Carreta","N/A","Sem rastreador")))</f>
        <v/>
      </c>
      <c r="X234" s="7" t="str">
        <f>IF(A234="","",IF(COUNTIFS(CONSULTAS!$C$2:$C$2000,A234,CONSULTAS!$E$2:$E$2000,"GR",CONSULTAS!$S$2:$S$2000,"Sim")&gt;0,"Sim","Não"))</f>
        <v/>
      </c>
      <c r="Y234" s="13" t="str">
        <f t="shared" si="6"/>
        <v/>
      </c>
      <c r="Z234" s="7" t="str">
        <f t="shared" ca="1" si="7"/>
        <v/>
      </c>
      <c r="AA234" s="7"/>
      <c r="AB234" s="12"/>
    </row>
    <row r="235" spans="1:28" x14ac:dyDescent="0.25">
      <c r="A235" s="7"/>
      <c r="B235" s="7"/>
      <c r="C235" s="7"/>
      <c r="D235" s="7"/>
      <c r="E235" s="7"/>
      <c r="F235" s="7"/>
      <c r="G235" s="7"/>
      <c r="H235" s="7"/>
      <c r="I235" s="7"/>
      <c r="J235" s="7"/>
      <c r="K235" s="7"/>
      <c r="L235" s="13"/>
      <c r="M235" s="13"/>
      <c r="N235" s="13"/>
      <c r="O235" s="13"/>
      <c r="P235" s="13"/>
      <c r="Q235" s="13"/>
      <c r="R235" s="13"/>
      <c r="S235" s="13"/>
      <c r="T235" s="13"/>
      <c r="U235" s="13"/>
      <c r="V235" s="7"/>
      <c r="W235" s="7" t="str">
        <f>IF(A235="","",IFERROR(INDEX(RASTREADORES!$F:$F,MATCH(A235&amp;"#Principal",RASTREADORES!$Y:$Y,0))&amp;" nº "&amp;INDEX(RASTREADORES!$H:$H,MATCH(A235&amp;"#Principal",RASTREADORES!$Y:$Y,0)),IF(B235="Carreta","N/A","Sem rastreador")))</f>
        <v/>
      </c>
      <c r="X235" s="7" t="str">
        <f>IF(A235="","",IF(COUNTIFS(CONSULTAS!$C$2:$C$2000,A235,CONSULTAS!$E$2:$E$2000,"GR",CONSULTAS!$S$2:$S$2000,"Sim")&gt;0,"Sim","Não"))</f>
        <v/>
      </c>
      <c r="Y235" s="13" t="str">
        <f t="shared" si="6"/>
        <v/>
      </c>
      <c r="Z235" s="7" t="str">
        <f t="shared" ca="1" si="7"/>
        <v/>
      </c>
      <c r="AA235" s="7"/>
      <c r="AB235" s="12"/>
    </row>
    <row r="236" spans="1:28" x14ac:dyDescent="0.25">
      <c r="A236" s="7"/>
      <c r="B236" s="7"/>
      <c r="C236" s="7"/>
      <c r="D236" s="7"/>
      <c r="E236" s="7"/>
      <c r="F236" s="7"/>
      <c r="G236" s="7"/>
      <c r="H236" s="7"/>
      <c r="I236" s="7"/>
      <c r="J236" s="7"/>
      <c r="K236" s="7"/>
      <c r="L236" s="13"/>
      <c r="M236" s="13"/>
      <c r="N236" s="13"/>
      <c r="O236" s="13"/>
      <c r="P236" s="13"/>
      <c r="Q236" s="13"/>
      <c r="R236" s="13"/>
      <c r="S236" s="13"/>
      <c r="T236" s="13"/>
      <c r="U236" s="13"/>
      <c r="V236" s="7"/>
      <c r="W236" s="7" t="str">
        <f>IF(A236="","",IFERROR(INDEX(RASTREADORES!$F:$F,MATCH(A236&amp;"#Principal",RASTREADORES!$Y:$Y,0))&amp;" nº "&amp;INDEX(RASTREADORES!$H:$H,MATCH(A236&amp;"#Principal",RASTREADORES!$Y:$Y,0)),IF(B236="Carreta","N/A","Sem rastreador")))</f>
        <v/>
      </c>
      <c r="X236" s="7" t="str">
        <f>IF(A236="","",IF(COUNTIFS(CONSULTAS!$C$2:$C$2000,A236,CONSULTAS!$E$2:$E$2000,"GR",CONSULTAS!$S$2:$S$2000,"Sim")&gt;0,"Sim","Não"))</f>
        <v/>
      </c>
      <c r="Y236" s="13" t="str">
        <f t="shared" si="6"/>
        <v/>
      </c>
      <c r="Z236" s="7" t="str">
        <f t="shared" ca="1" si="7"/>
        <v/>
      </c>
      <c r="AA236" s="7"/>
      <c r="AB236" s="12"/>
    </row>
    <row r="237" spans="1:28" x14ac:dyDescent="0.25">
      <c r="A237" s="7"/>
      <c r="B237" s="7"/>
      <c r="C237" s="7"/>
      <c r="D237" s="7"/>
      <c r="E237" s="7"/>
      <c r="F237" s="7"/>
      <c r="G237" s="7"/>
      <c r="H237" s="7"/>
      <c r="I237" s="7"/>
      <c r="J237" s="7"/>
      <c r="K237" s="7"/>
      <c r="L237" s="13"/>
      <c r="M237" s="13"/>
      <c r="N237" s="13"/>
      <c r="O237" s="13"/>
      <c r="P237" s="13"/>
      <c r="Q237" s="13"/>
      <c r="R237" s="13"/>
      <c r="S237" s="13"/>
      <c r="T237" s="13"/>
      <c r="U237" s="13"/>
      <c r="V237" s="7"/>
      <c r="W237" s="7" t="str">
        <f>IF(A237="","",IFERROR(INDEX(RASTREADORES!$F:$F,MATCH(A237&amp;"#Principal",RASTREADORES!$Y:$Y,0))&amp;" nº "&amp;INDEX(RASTREADORES!$H:$H,MATCH(A237&amp;"#Principal",RASTREADORES!$Y:$Y,0)),IF(B237="Carreta","N/A","Sem rastreador")))</f>
        <v/>
      </c>
      <c r="X237" s="7" t="str">
        <f>IF(A237="","",IF(COUNTIFS(CONSULTAS!$C$2:$C$2000,A237,CONSULTAS!$E$2:$E$2000,"GR",CONSULTAS!$S$2:$S$2000,"Sim")&gt;0,"Sim","Não"))</f>
        <v/>
      </c>
      <c r="Y237" s="13" t="str">
        <f t="shared" si="6"/>
        <v/>
      </c>
      <c r="Z237" s="7" t="str">
        <f t="shared" ca="1" si="7"/>
        <v/>
      </c>
      <c r="AA237" s="7"/>
      <c r="AB237" s="12"/>
    </row>
    <row r="238" spans="1:28" x14ac:dyDescent="0.25">
      <c r="A238" s="7"/>
      <c r="B238" s="7"/>
      <c r="C238" s="7"/>
      <c r="D238" s="7"/>
      <c r="E238" s="7"/>
      <c r="F238" s="7"/>
      <c r="G238" s="7"/>
      <c r="H238" s="7"/>
      <c r="I238" s="7"/>
      <c r="J238" s="7"/>
      <c r="K238" s="7"/>
      <c r="L238" s="13"/>
      <c r="M238" s="13"/>
      <c r="N238" s="13"/>
      <c r="O238" s="13"/>
      <c r="P238" s="13"/>
      <c r="Q238" s="13"/>
      <c r="R238" s="13"/>
      <c r="S238" s="13"/>
      <c r="T238" s="13"/>
      <c r="U238" s="13"/>
      <c r="V238" s="7"/>
      <c r="W238" s="7" t="str">
        <f>IF(A238="","",IFERROR(INDEX(RASTREADORES!$F:$F,MATCH(A238&amp;"#Principal",RASTREADORES!$Y:$Y,0))&amp;" nº "&amp;INDEX(RASTREADORES!$H:$H,MATCH(A238&amp;"#Principal",RASTREADORES!$Y:$Y,0)),IF(B238="Carreta","N/A","Sem rastreador")))</f>
        <v/>
      </c>
      <c r="X238" s="7" t="str">
        <f>IF(A238="","",IF(COUNTIFS(CONSULTAS!$C$2:$C$2000,A238,CONSULTAS!$E$2:$E$2000,"GR",CONSULTAS!$S$2:$S$2000,"Sim")&gt;0,"Sim","Não"))</f>
        <v/>
      </c>
      <c r="Y238" s="13" t="str">
        <f t="shared" si="6"/>
        <v/>
      </c>
      <c r="Z238" s="7" t="str">
        <f t="shared" ca="1" si="7"/>
        <v/>
      </c>
      <c r="AA238" s="7"/>
      <c r="AB238" s="12"/>
    </row>
    <row r="239" spans="1:28" x14ac:dyDescent="0.25">
      <c r="A239" s="7"/>
      <c r="B239" s="7"/>
      <c r="C239" s="7"/>
      <c r="D239" s="7"/>
      <c r="E239" s="7"/>
      <c r="F239" s="7"/>
      <c r="G239" s="7"/>
      <c r="H239" s="7"/>
      <c r="I239" s="7"/>
      <c r="J239" s="7"/>
      <c r="K239" s="7"/>
      <c r="L239" s="13"/>
      <c r="M239" s="13"/>
      <c r="N239" s="13"/>
      <c r="O239" s="13"/>
      <c r="P239" s="13"/>
      <c r="Q239" s="13"/>
      <c r="R239" s="13"/>
      <c r="S239" s="13"/>
      <c r="T239" s="13"/>
      <c r="U239" s="13"/>
      <c r="V239" s="7"/>
      <c r="W239" s="7" t="str">
        <f>IF(A239="","",IFERROR(INDEX(RASTREADORES!$F:$F,MATCH(A239&amp;"#Principal",RASTREADORES!$Y:$Y,0))&amp;" nº "&amp;INDEX(RASTREADORES!$H:$H,MATCH(A239&amp;"#Principal",RASTREADORES!$Y:$Y,0)),IF(B239="Carreta","N/A","Sem rastreador")))</f>
        <v/>
      </c>
      <c r="X239" s="7" t="str">
        <f>IF(A239="","",IF(COUNTIFS(CONSULTAS!$C$2:$C$2000,A239,CONSULTAS!$E$2:$E$2000,"GR",CONSULTAS!$S$2:$S$2000,"Sim")&gt;0,"Sim","Não"))</f>
        <v/>
      </c>
      <c r="Y239" s="13" t="str">
        <f t="shared" si="6"/>
        <v/>
      </c>
      <c r="Z239" s="7" t="str">
        <f t="shared" ca="1" si="7"/>
        <v/>
      </c>
      <c r="AA239" s="7"/>
      <c r="AB239" s="12"/>
    </row>
    <row r="240" spans="1:28" x14ac:dyDescent="0.25">
      <c r="A240" s="7"/>
      <c r="B240" s="7"/>
      <c r="C240" s="7"/>
      <c r="D240" s="7"/>
      <c r="E240" s="7"/>
      <c r="F240" s="7"/>
      <c r="G240" s="7"/>
      <c r="H240" s="7"/>
      <c r="I240" s="7"/>
      <c r="J240" s="7"/>
      <c r="K240" s="7"/>
      <c r="L240" s="13"/>
      <c r="M240" s="13"/>
      <c r="N240" s="13"/>
      <c r="O240" s="13"/>
      <c r="P240" s="13"/>
      <c r="Q240" s="13"/>
      <c r="R240" s="13"/>
      <c r="S240" s="13"/>
      <c r="T240" s="13"/>
      <c r="U240" s="13"/>
      <c r="V240" s="7"/>
      <c r="W240" s="7" t="str">
        <f>IF(A240="","",IFERROR(INDEX(RASTREADORES!$F:$F,MATCH(A240&amp;"#Principal",RASTREADORES!$Y:$Y,0))&amp;" nº "&amp;INDEX(RASTREADORES!$H:$H,MATCH(A240&amp;"#Principal",RASTREADORES!$Y:$Y,0)),IF(B240="Carreta","N/A","Sem rastreador")))</f>
        <v/>
      </c>
      <c r="X240" s="7" t="str">
        <f>IF(A240="","",IF(COUNTIFS(CONSULTAS!$C$2:$C$2000,A240,CONSULTAS!$E$2:$E$2000,"GR",CONSULTAS!$S$2:$S$2000,"Sim")&gt;0,"Sim","Não"))</f>
        <v/>
      </c>
      <c r="Y240" s="13" t="str">
        <f t="shared" si="6"/>
        <v/>
      </c>
      <c r="Z240" s="7" t="str">
        <f t="shared" ca="1" si="7"/>
        <v/>
      </c>
      <c r="AA240" s="7"/>
      <c r="AB240" s="12"/>
    </row>
    <row r="241" spans="1:28" x14ac:dyDescent="0.25">
      <c r="A241" s="7"/>
      <c r="B241" s="7"/>
      <c r="C241" s="7"/>
      <c r="D241" s="7"/>
      <c r="E241" s="7"/>
      <c r="F241" s="7"/>
      <c r="G241" s="7"/>
      <c r="H241" s="7"/>
      <c r="I241" s="7"/>
      <c r="J241" s="7"/>
      <c r="K241" s="7"/>
      <c r="L241" s="13"/>
      <c r="M241" s="13"/>
      <c r="N241" s="13"/>
      <c r="O241" s="13"/>
      <c r="P241" s="13"/>
      <c r="Q241" s="13"/>
      <c r="R241" s="13"/>
      <c r="S241" s="13"/>
      <c r="T241" s="13"/>
      <c r="U241" s="13"/>
      <c r="V241" s="7"/>
      <c r="W241" s="7" t="str">
        <f>IF(A241="","",IFERROR(INDEX(RASTREADORES!$F:$F,MATCH(A241&amp;"#Principal",RASTREADORES!$Y:$Y,0))&amp;" nº "&amp;INDEX(RASTREADORES!$H:$H,MATCH(A241&amp;"#Principal",RASTREADORES!$Y:$Y,0)),IF(B241="Carreta","N/A","Sem rastreador")))</f>
        <v/>
      </c>
      <c r="X241" s="7" t="str">
        <f>IF(A241="","",IF(COUNTIFS(CONSULTAS!$C$2:$C$2000,A241,CONSULTAS!$E$2:$E$2000,"GR",CONSULTAS!$S$2:$S$2000,"Sim")&gt;0,"Sim","Não"))</f>
        <v/>
      </c>
      <c r="Y241" s="13" t="str">
        <f t="shared" si="6"/>
        <v/>
      </c>
      <c r="Z241" s="7" t="str">
        <f t="shared" ca="1" si="7"/>
        <v/>
      </c>
      <c r="AA241" s="7"/>
      <c r="AB241" s="12"/>
    </row>
    <row r="242" spans="1:28" x14ac:dyDescent="0.25">
      <c r="A242" s="7"/>
      <c r="B242" s="7"/>
      <c r="C242" s="7"/>
      <c r="D242" s="7"/>
      <c r="E242" s="7"/>
      <c r="F242" s="7"/>
      <c r="G242" s="7"/>
      <c r="H242" s="7"/>
      <c r="I242" s="7"/>
      <c r="J242" s="7"/>
      <c r="K242" s="7"/>
      <c r="L242" s="13"/>
      <c r="M242" s="13"/>
      <c r="N242" s="13"/>
      <c r="O242" s="13"/>
      <c r="P242" s="13"/>
      <c r="Q242" s="13"/>
      <c r="R242" s="13"/>
      <c r="S242" s="13"/>
      <c r="T242" s="13"/>
      <c r="U242" s="13"/>
      <c r="V242" s="7"/>
      <c r="W242" s="7" t="str">
        <f>IF(A242="","",IFERROR(INDEX(RASTREADORES!$F:$F,MATCH(A242&amp;"#Principal",RASTREADORES!$Y:$Y,0))&amp;" nº "&amp;INDEX(RASTREADORES!$H:$H,MATCH(A242&amp;"#Principal",RASTREADORES!$Y:$Y,0)),IF(B242="Carreta","N/A","Sem rastreador")))</f>
        <v/>
      </c>
      <c r="X242" s="7" t="str">
        <f>IF(A242="","",IF(COUNTIFS(CONSULTAS!$C$2:$C$2000,A242,CONSULTAS!$E$2:$E$2000,"GR",CONSULTAS!$S$2:$S$2000,"Sim")&gt;0,"Sim","Não"))</f>
        <v/>
      </c>
      <c r="Y242" s="13" t="str">
        <f t="shared" si="6"/>
        <v/>
      </c>
      <c r="Z242" s="7" t="str">
        <f t="shared" ca="1" si="7"/>
        <v/>
      </c>
      <c r="AA242" s="7"/>
      <c r="AB242" s="12"/>
    </row>
    <row r="243" spans="1:28" x14ac:dyDescent="0.25">
      <c r="A243" s="7"/>
      <c r="B243" s="7"/>
      <c r="C243" s="7"/>
      <c r="D243" s="7"/>
      <c r="E243" s="7"/>
      <c r="F243" s="7"/>
      <c r="G243" s="7"/>
      <c r="H243" s="7"/>
      <c r="I243" s="7"/>
      <c r="J243" s="7"/>
      <c r="K243" s="7"/>
      <c r="L243" s="13"/>
      <c r="M243" s="13"/>
      <c r="N243" s="13"/>
      <c r="O243" s="13"/>
      <c r="P243" s="13"/>
      <c r="Q243" s="13"/>
      <c r="R243" s="13"/>
      <c r="S243" s="13"/>
      <c r="T243" s="13"/>
      <c r="U243" s="13"/>
      <c r="V243" s="7"/>
      <c r="W243" s="7" t="str">
        <f>IF(A243="","",IFERROR(INDEX(RASTREADORES!$F:$F,MATCH(A243&amp;"#Principal",RASTREADORES!$Y:$Y,0))&amp;" nº "&amp;INDEX(RASTREADORES!$H:$H,MATCH(A243&amp;"#Principal",RASTREADORES!$Y:$Y,0)),IF(B243="Carreta","N/A","Sem rastreador")))</f>
        <v/>
      </c>
      <c r="X243" s="7" t="str">
        <f>IF(A243="","",IF(COUNTIFS(CONSULTAS!$C$2:$C$2000,A243,CONSULTAS!$E$2:$E$2000,"GR",CONSULTAS!$S$2:$S$2000,"Sim")&gt;0,"Sim","Não"))</f>
        <v/>
      </c>
      <c r="Y243" s="13" t="str">
        <f t="shared" si="6"/>
        <v/>
      </c>
      <c r="Z243" s="7" t="str">
        <f t="shared" ca="1" si="7"/>
        <v/>
      </c>
      <c r="AA243" s="7"/>
      <c r="AB243" s="12"/>
    </row>
    <row r="244" spans="1:28" x14ac:dyDescent="0.25">
      <c r="A244" s="7"/>
      <c r="B244" s="7"/>
      <c r="C244" s="7"/>
      <c r="D244" s="7"/>
      <c r="E244" s="7"/>
      <c r="F244" s="7"/>
      <c r="G244" s="7"/>
      <c r="H244" s="7"/>
      <c r="I244" s="7"/>
      <c r="J244" s="7"/>
      <c r="K244" s="7"/>
      <c r="L244" s="13"/>
      <c r="M244" s="13"/>
      <c r="N244" s="13"/>
      <c r="O244" s="13"/>
      <c r="P244" s="13"/>
      <c r="Q244" s="13"/>
      <c r="R244" s="13"/>
      <c r="S244" s="13"/>
      <c r="T244" s="13"/>
      <c r="U244" s="13"/>
      <c r="V244" s="7"/>
      <c r="W244" s="7" t="str">
        <f>IF(A244="","",IFERROR(INDEX(RASTREADORES!$F:$F,MATCH(A244&amp;"#Principal",RASTREADORES!$Y:$Y,0))&amp;" nº "&amp;INDEX(RASTREADORES!$H:$H,MATCH(A244&amp;"#Principal",RASTREADORES!$Y:$Y,0)),IF(B244="Carreta","N/A","Sem rastreador")))</f>
        <v/>
      </c>
      <c r="X244" s="7" t="str">
        <f>IF(A244="","",IF(COUNTIFS(CONSULTAS!$C$2:$C$2000,A244,CONSULTAS!$E$2:$E$2000,"GR",CONSULTAS!$S$2:$S$2000,"Sim")&gt;0,"Sim","Não"))</f>
        <v/>
      </c>
      <c r="Y244" s="13" t="str">
        <f t="shared" si="6"/>
        <v/>
      </c>
      <c r="Z244" s="7" t="str">
        <f t="shared" ca="1" si="7"/>
        <v/>
      </c>
      <c r="AA244" s="7"/>
      <c r="AB244" s="12"/>
    </row>
    <row r="245" spans="1:28" x14ac:dyDescent="0.25">
      <c r="A245" s="7"/>
      <c r="B245" s="7"/>
      <c r="C245" s="7"/>
      <c r="D245" s="7"/>
      <c r="E245" s="7"/>
      <c r="F245" s="7"/>
      <c r="G245" s="7"/>
      <c r="H245" s="7"/>
      <c r="I245" s="7"/>
      <c r="J245" s="7"/>
      <c r="K245" s="7"/>
      <c r="L245" s="13"/>
      <c r="M245" s="13"/>
      <c r="N245" s="13"/>
      <c r="O245" s="13"/>
      <c r="P245" s="13"/>
      <c r="Q245" s="13"/>
      <c r="R245" s="13"/>
      <c r="S245" s="13"/>
      <c r="T245" s="13"/>
      <c r="U245" s="13"/>
      <c r="V245" s="7"/>
      <c r="W245" s="7" t="str">
        <f>IF(A245="","",IFERROR(INDEX(RASTREADORES!$F:$F,MATCH(A245&amp;"#Principal",RASTREADORES!$Y:$Y,0))&amp;" nº "&amp;INDEX(RASTREADORES!$H:$H,MATCH(A245&amp;"#Principal",RASTREADORES!$Y:$Y,0)),IF(B245="Carreta","N/A","Sem rastreador")))</f>
        <v/>
      </c>
      <c r="X245" s="7" t="str">
        <f>IF(A245="","",IF(COUNTIFS(CONSULTAS!$C$2:$C$2000,A245,CONSULTAS!$E$2:$E$2000,"GR",CONSULTAS!$S$2:$S$2000,"Sim")&gt;0,"Sim","Não"))</f>
        <v/>
      </c>
      <c r="Y245" s="13" t="str">
        <f t="shared" si="6"/>
        <v/>
      </c>
      <c r="Z245" s="7" t="str">
        <f t="shared" ca="1" si="7"/>
        <v/>
      </c>
      <c r="AA245" s="7"/>
      <c r="AB245" s="12"/>
    </row>
    <row r="246" spans="1:28" x14ac:dyDescent="0.25">
      <c r="A246" s="7"/>
      <c r="B246" s="7"/>
      <c r="C246" s="7"/>
      <c r="D246" s="7"/>
      <c r="E246" s="7"/>
      <c r="F246" s="7"/>
      <c r="G246" s="7"/>
      <c r="H246" s="7"/>
      <c r="I246" s="7"/>
      <c r="J246" s="7"/>
      <c r="K246" s="7"/>
      <c r="L246" s="13"/>
      <c r="M246" s="13"/>
      <c r="N246" s="13"/>
      <c r="O246" s="13"/>
      <c r="P246" s="13"/>
      <c r="Q246" s="13"/>
      <c r="R246" s="13"/>
      <c r="S246" s="13"/>
      <c r="T246" s="13"/>
      <c r="U246" s="13"/>
      <c r="V246" s="7"/>
      <c r="W246" s="7" t="str">
        <f>IF(A246="","",IFERROR(INDEX(RASTREADORES!$F:$F,MATCH(A246&amp;"#Principal",RASTREADORES!$Y:$Y,0))&amp;" nº "&amp;INDEX(RASTREADORES!$H:$H,MATCH(A246&amp;"#Principal",RASTREADORES!$Y:$Y,0)),IF(B246="Carreta","N/A","Sem rastreador")))</f>
        <v/>
      </c>
      <c r="X246" s="7" t="str">
        <f>IF(A246="","",IF(COUNTIFS(CONSULTAS!$C$2:$C$2000,A246,CONSULTAS!$E$2:$E$2000,"GR",CONSULTAS!$S$2:$S$2000,"Sim")&gt;0,"Sim","Não"))</f>
        <v/>
      </c>
      <c r="Y246" s="13" t="str">
        <f t="shared" si="6"/>
        <v/>
      </c>
      <c r="Z246" s="7" t="str">
        <f t="shared" ca="1" si="7"/>
        <v/>
      </c>
      <c r="AA246" s="7"/>
      <c r="AB246" s="12"/>
    </row>
    <row r="247" spans="1:28" x14ac:dyDescent="0.25">
      <c r="A247" s="7"/>
      <c r="B247" s="7"/>
      <c r="C247" s="7"/>
      <c r="D247" s="7"/>
      <c r="E247" s="7"/>
      <c r="F247" s="7"/>
      <c r="G247" s="7"/>
      <c r="H247" s="7"/>
      <c r="I247" s="7"/>
      <c r="J247" s="7"/>
      <c r="K247" s="7"/>
      <c r="L247" s="13"/>
      <c r="M247" s="13"/>
      <c r="N247" s="13"/>
      <c r="O247" s="13"/>
      <c r="P247" s="13"/>
      <c r="Q247" s="13"/>
      <c r="R247" s="13"/>
      <c r="S247" s="13"/>
      <c r="T247" s="13"/>
      <c r="U247" s="13"/>
      <c r="V247" s="7"/>
      <c r="W247" s="7" t="str">
        <f>IF(A247="","",IFERROR(INDEX(RASTREADORES!$F:$F,MATCH(A247&amp;"#Principal",RASTREADORES!$Y:$Y,0))&amp;" nº "&amp;INDEX(RASTREADORES!$H:$H,MATCH(A247&amp;"#Principal",RASTREADORES!$Y:$Y,0)),IF(B247="Carreta","N/A","Sem rastreador")))</f>
        <v/>
      </c>
      <c r="X247" s="7" t="str">
        <f>IF(A247="","",IF(COUNTIFS(CONSULTAS!$C$2:$C$2000,A247,CONSULTAS!$E$2:$E$2000,"GR",CONSULTAS!$S$2:$S$2000,"Sim")&gt;0,"Sim","Não"))</f>
        <v/>
      </c>
      <c r="Y247" s="13" t="str">
        <f t="shared" si="6"/>
        <v/>
      </c>
      <c r="Z247" s="7" t="str">
        <f t="shared" ca="1" si="7"/>
        <v/>
      </c>
      <c r="AA247" s="7"/>
      <c r="AB247" s="12"/>
    </row>
    <row r="248" spans="1:28" x14ac:dyDescent="0.25">
      <c r="A248" s="7"/>
      <c r="B248" s="7"/>
      <c r="C248" s="7"/>
      <c r="D248" s="7"/>
      <c r="E248" s="7"/>
      <c r="F248" s="7"/>
      <c r="G248" s="7"/>
      <c r="H248" s="7"/>
      <c r="I248" s="7"/>
      <c r="J248" s="7"/>
      <c r="K248" s="7"/>
      <c r="L248" s="13"/>
      <c r="M248" s="13"/>
      <c r="N248" s="13"/>
      <c r="O248" s="13"/>
      <c r="P248" s="13"/>
      <c r="Q248" s="13"/>
      <c r="R248" s="13"/>
      <c r="S248" s="13"/>
      <c r="T248" s="13"/>
      <c r="U248" s="13"/>
      <c r="V248" s="7"/>
      <c r="W248" s="7" t="str">
        <f>IF(A248="","",IFERROR(INDEX(RASTREADORES!$F:$F,MATCH(A248&amp;"#Principal",RASTREADORES!$Y:$Y,0))&amp;" nº "&amp;INDEX(RASTREADORES!$H:$H,MATCH(A248&amp;"#Principal",RASTREADORES!$Y:$Y,0)),IF(B248="Carreta","N/A","Sem rastreador")))</f>
        <v/>
      </c>
      <c r="X248" s="7" t="str">
        <f>IF(A248="","",IF(COUNTIFS(CONSULTAS!$C$2:$C$2000,A248,CONSULTAS!$E$2:$E$2000,"GR",CONSULTAS!$S$2:$S$2000,"Sim")&gt;0,"Sim","Não"))</f>
        <v/>
      </c>
      <c r="Y248" s="13" t="str">
        <f t="shared" si="6"/>
        <v/>
      </c>
      <c r="Z248" s="7" t="str">
        <f t="shared" ca="1" si="7"/>
        <v/>
      </c>
      <c r="AA248" s="7"/>
      <c r="AB248" s="12"/>
    </row>
    <row r="249" spans="1:28" x14ac:dyDescent="0.25">
      <c r="A249" s="7"/>
      <c r="B249" s="7"/>
      <c r="C249" s="7"/>
      <c r="D249" s="7"/>
      <c r="E249" s="7"/>
      <c r="F249" s="7"/>
      <c r="G249" s="7"/>
      <c r="H249" s="7"/>
      <c r="I249" s="7"/>
      <c r="J249" s="7"/>
      <c r="K249" s="7"/>
      <c r="L249" s="13"/>
      <c r="M249" s="13"/>
      <c r="N249" s="13"/>
      <c r="O249" s="13"/>
      <c r="P249" s="13"/>
      <c r="Q249" s="13"/>
      <c r="R249" s="13"/>
      <c r="S249" s="13"/>
      <c r="T249" s="13"/>
      <c r="U249" s="13"/>
      <c r="V249" s="7"/>
      <c r="W249" s="7" t="str">
        <f>IF(A249="","",IFERROR(INDEX(RASTREADORES!$F:$F,MATCH(A249&amp;"#Principal",RASTREADORES!$Y:$Y,0))&amp;" nº "&amp;INDEX(RASTREADORES!$H:$H,MATCH(A249&amp;"#Principal",RASTREADORES!$Y:$Y,0)),IF(B249="Carreta","N/A","Sem rastreador")))</f>
        <v/>
      </c>
      <c r="X249" s="7" t="str">
        <f>IF(A249="","",IF(COUNTIFS(CONSULTAS!$C$2:$C$2000,A249,CONSULTAS!$E$2:$E$2000,"GR",CONSULTAS!$S$2:$S$2000,"Sim")&gt;0,"Sim","Não"))</f>
        <v/>
      </c>
      <c r="Y249" s="13" t="str">
        <f t="shared" si="6"/>
        <v/>
      </c>
      <c r="Z249" s="7" t="str">
        <f t="shared" ca="1" si="7"/>
        <v/>
      </c>
      <c r="AA249" s="7"/>
      <c r="AB249" s="12"/>
    </row>
    <row r="250" spans="1:28" x14ac:dyDescent="0.25">
      <c r="A250" s="7"/>
      <c r="B250" s="7"/>
      <c r="C250" s="7"/>
      <c r="D250" s="7"/>
      <c r="E250" s="7"/>
      <c r="F250" s="7"/>
      <c r="G250" s="7"/>
      <c r="H250" s="7"/>
      <c r="I250" s="7"/>
      <c r="J250" s="7"/>
      <c r="K250" s="7"/>
      <c r="L250" s="13"/>
      <c r="M250" s="13"/>
      <c r="N250" s="13"/>
      <c r="O250" s="13"/>
      <c r="P250" s="13"/>
      <c r="Q250" s="13"/>
      <c r="R250" s="13"/>
      <c r="S250" s="13"/>
      <c r="T250" s="13"/>
      <c r="U250" s="13"/>
      <c r="V250" s="7"/>
      <c r="W250" s="7" t="str">
        <f>IF(A250="","",IFERROR(INDEX(RASTREADORES!$F:$F,MATCH(A250&amp;"#Principal",RASTREADORES!$Y:$Y,0))&amp;" nº "&amp;INDEX(RASTREADORES!$H:$H,MATCH(A250&amp;"#Principal",RASTREADORES!$Y:$Y,0)),IF(B250="Carreta","N/A","Sem rastreador")))</f>
        <v/>
      </c>
      <c r="X250" s="7" t="str">
        <f>IF(A250="","",IF(COUNTIFS(CONSULTAS!$C$2:$C$2000,A250,CONSULTAS!$E$2:$E$2000,"GR",CONSULTAS!$S$2:$S$2000,"Sim")&gt;0,"Sim","Não"))</f>
        <v/>
      </c>
      <c r="Y250" s="13" t="str">
        <f t="shared" si="6"/>
        <v/>
      </c>
      <c r="Z250" s="7" t="str">
        <f t="shared" ca="1" si="7"/>
        <v/>
      </c>
      <c r="AA250" s="7"/>
      <c r="AB250" s="12"/>
    </row>
    <row r="251" spans="1:28" x14ac:dyDescent="0.25">
      <c r="A251" s="7"/>
      <c r="B251" s="7"/>
      <c r="C251" s="7"/>
      <c r="D251" s="7"/>
      <c r="E251" s="7"/>
      <c r="F251" s="7"/>
      <c r="G251" s="7"/>
      <c r="H251" s="7"/>
      <c r="I251" s="7"/>
      <c r="J251" s="7"/>
      <c r="K251" s="7"/>
      <c r="L251" s="13"/>
      <c r="M251" s="13"/>
      <c r="N251" s="13"/>
      <c r="O251" s="13"/>
      <c r="P251" s="13"/>
      <c r="Q251" s="13"/>
      <c r="R251" s="13"/>
      <c r="S251" s="13"/>
      <c r="T251" s="13"/>
      <c r="U251" s="13"/>
      <c r="V251" s="7"/>
      <c r="W251" s="7" t="str">
        <f>IF(A251="","",IFERROR(INDEX(RASTREADORES!$F:$F,MATCH(A251&amp;"#Principal",RASTREADORES!$Y:$Y,0))&amp;" nº "&amp;INDEX(RASTREADORES!$H:$H,MATCH(A251&amp;"#Principal",RASTREADORES!$Y:$Y,0)),IF(B251="Carreta","N/A","Sem rastreador")))</f>
        <v/>
      </c>
      <c r="X251" s="7" t="str">
        <f>IF(A251="","",IF(COUNTIFS(CONSULTAS!$C$2:$C$2000,A251,CONSULTAS!$E$2:$E$2000,"GR",CONSULTAS!$S$2:$S$2000,"Sim")&gt;0,"Sim","Não"))</f>
        <v/>
      </c>
      <c r="Y251" s="13" t="str">
        <f t="shared" si="6"/>
        <v/>
      </c>
      <c r="Z251" s="7" t="str">
        <f t="shared" ca="1" si="7"/>
        <v/>
      </c>
      <c r="AA251" s="7"/>
      <c r="AB251" s="12"/>
    </row>
    <row r="252" spans="1:28" x14ac:dyDescent="0.25">
      <c r="A252" s="7"/>
      <c r="B252" s="7"/>
      <c r="C252" s="7"/>
      <c r="D252" s="7"/>
      <c r="E252" s="7"/>
      <c r="F252" s="7"/>
      <c r="G252" s="7"/>
      <c r="H252" s="7"/>
      <c r="I252" s="7"/>
      <c r="J252" s="7"/>
      <c r="K252" s="7"/>
      <c r="L252" s="13"/>
      <c r="M252" s="13"/>
      <c r="N252" s="13"/>
      <c r="O252" s="13"/>
      <c r="P252" s="13"/>
      <c r="Q252" s="13"/>
      <c r="R252" s="13"/>
      <c r="S252" s="13"/>
      <c r="T252" s="13"/>
      <c r="U252" s="13"/>
      <c r="V252" s="7"/>
      <c r="W252" s="7" t="str">
        <f>IF(A252="","",IFERROR(INDEX(RASTREADORES!$F:$F,MATCH(A252&amp;"#Principal",RASTREADORES!$Y:$Y,0))&amp;" nº "&amp;INDEX(RASTREADORES!$H:$H,MATCH(A252&amp;"#Principal",RASTREADORES!$Y:$Y,0)),IF(B252="Carreta","N/A","Sem rastreador")))</f>
        <v/>
      </c>
      <c r="X252" s="7" t="str">
        <f>IF(A252="","",IF(COUNTIFS(CONSULTAS!$C$2:$C$2000,A252,CONSULTAS!$E$2:$E$2000,"GR",CONSULTAS!$S$2:$S$2000,"Sim")&gt;0,"Sim","Não"))</f>
        <v/>
      </c>
      <c r="Y252" s="13" t="str">
        <f t="shared" si="6"/>
        <v/>
      </c>
      <c r="Z252" s="7" t="str">
        <f t="shared" ca="1" si="7"/>
        <v/>
      </c>
      <c r="AA252" s="7"/>
      <c r="AB252" s="12"/>
    </row>
    <row r="253" spans="1:28" x14ac:dyDescent="0.25">
      <c r="A253" s="7"/>
      <c r="B253" s="7"/>
      <c r="C253" s="7"/>
      <c r="D253" s="7"/>
      <c r="E253" s="7"/>
      <c r="F253" s="7"/>
      <c r="G253" s="7"/>
      <c r="H253" s="7"/>
      <c r="I253" s="7"/>
      <c r="J253" s="7"/>
      <c r="K253" s="7"/>
      <c r="L253" s="13"/>
      <c r="M253" s="13"/>
      <c r="N253" s="13"/>
      <c r="O253" s="13"/>
      <c r="P253" s="13"/>
      <c r="Q253" s="13"/>
      <c r="R253" s="13"/>
      <c r="S253" s="13"/>
      <c r="T253" s="13"/>
      <c r="U253" s="13"/>
      <c r="V253" s="7"/>
      <c r="W253" s="7" t="str">
        <f>IF(A253="","",IFERROR(INDEX(RASTREADORES!$F:$F,MATCH(A253&amp;"#Principal",RASTREADORES!$Y:$Y,0))&amp;" nº "&amp;INDEX(RASTREADORES!$H:$H,MATCH(A253&amp;"#Principal",RASTREADORES!$Y:$Y,0)),IF(B253="Carreta","N/A","Sem rastreador")))</f>
        <v/>
      </c>
      <c r="X253" s="7" t="str">
        <f>IF(A253="","",IF(COUNTIFS(CONSULTAS!$C$2:$C$2000,A253,CONSULTAS!$E$2:$E$2000,"GR",CONSULTAS!$S$2:$S$2000,"Sim")&gt;0,"Sim","Não"))</f>
        <v/>
      </c>
      <c r="Y253" s="13" t="str">
        <f t="shared" si="6"/>
        <v/>
      </c>
      <c r="Z253" s="7" t="str">
        <f t="shared" ca="1" si="7"/>
        <v/>
      </c>
      <c r="AA253" s="7"/>
      <c r="AB253" s="12"/>
    </row>
    <row r="254" spans="1:28" x14ac:dyDescent="0.25">
      <c r="A254" s="7"/>
      <c r="B254" s="7"/>
      <c r="C254" s="7"/>
      <c r="D254" s="7"/>
      <c r="E254" s="7"/>
      <c r="F254" s="7"/>
      <c r="G254" s="7"/>
      <c r="H254" s="7"/>
      <c r="I254" s="7"/>
      <c r="J254" s="7"/>
      <c r="K254" s="7"/>
      <c r="L254" s="13"/>
      <c r="M254" s="13"/>
      <c r="N254" s="13"/>
      <c r="O254" s="13"/>
      <c r="P254" s="13"/>
      <c r="Q254" s="13"/>
      <c r="R254" s="13"/>
      <c r="S254" s="13"/>
      <c r="T254" s="13"/>
      <c r="U254" s="13"/>
      <c r="V254" s="7"/>
      <c r="W254" s="7" t="str">
        <f>IF(A254="","",IFERROR(INDEX(RASTREADORES!$F:$F,MATCH(A254&amp;"#Principal",RASTREADORES!$Y:$Y,0))&amp;" nº "&amp;INDEX(RASTREADORES!$H:$H,MATCH(A254&amp;"#Principal",RASTREADORES!$Y:$Y,0)),IF(B254="Carreta","N/A","Sem rastreador")))</f>
        <v/>
      </c>
      <c r="X254" s="7" t="str">
        <f>IF(A254="","",IF(COUNTIFS(CONSULTAS!$C$2:$C$2000,A254,CONSULTAS!$E$2:$E$2000,"GR",CONSULTAS!$S$2:$S$2000,"Sim")&gt;0,"Sim","Não"))</f>
        <v/>
      </c>
      <c r="Y254" s="13" t="str">
        <f t="shared" si="6"/>
        <v/>
      </c>
      <c r="Z254" s="7" t="str">
        <f t="shared" ca="1" si="7"/>
        <v/>
      </c>
      <c r="AA254" s="7"/>
      <c r="AB254" s="12"/>
    </row>
    <row r="255" spans="1:28" x14ac:dyDescent="0.25">
      <c r="A255" s="7"/>
      <c r="B255" s="7"/>
      <c r="C255" s="7"/>
      <c r="D255" s="7"/>
      <c r="E255" s="7"/>
      <c r="F255" s="7"/>
      <c r="G255" s="7"/>
      <c r="H255" s="7"/>
      <c r="I255" s="7"/>
      <c r="J255" s="7"/>
      <c r="K255" s="7"/>
      <c r="L255" s="13"/>
      <c r="M255" s="13"/>
      <c r="N255" s="13"/>
      <c r="O255" s="13"/>
      <c r="P255" s="13"/>
      <c r="Q255" s="13"/>
      <c r="R255" s="13"/>
      <c r="S255" s="13"/>
      <c r="T255" s="13"/>
      <c r="U255" s="13"/>
      <c r="V255" s="7"/>
      <c r="W255" s="7" t="str">
        <f>IF(A255="","",IFERROR(INDEX(RASTREADORES!$F:$F,MATCH(A255&amp;"#Principal",RASTREADORES!$Y:$Y,0))&amp;" nº "&amp;INDEX(RASTREADORES!$H:$H,MATCH(A255&amp;"#Principal",RASTREADORES!$Y:$Y,0)),IF(B255="Carreta","N/A","Sem rastreador")))</f>
        <v/>
      </c>
      <c r="X255" s="7" t="str">
        <f>IF(A255="","",IF(COUNTIFS(CONSULTAS!$C$2:$C$2000,A255,CONSULTAS!$E$2:$E$2000,"GR",CONSULTAS!$S$2:$S$2000,"Sim")&gt;0,"Sim","Não"))</f>
        <v/>
      </c>
      <c r="Y255" s="13" t="str">
        <f t="shared" si="6"/>
        <v/>
      </c>
      <c r="Z255" s="7" t="str">
        <f t="shared" ca="1" si="7"/>
        <v/>
      </c>
      <c r="AA255" s="7"/>
      <c r="AB255" s="12"/>
    </row>
    <row r="256" spans="1:28" x14ac:dyDescent="0.25">
      <c r="A256" s="7"/>
      <c r="B256" s="7"/>
      <c r="C256" s="7"/>
      <c r="D256" s="7"/>
      <c r="E256" s="7"/>
      <c r="F256" s="7"/>
      <c r="G256" s="7"/>
      <c r="H256" s="7"/>
      <c r="I256" s="7"/>
      <c r="J256" s="7"/>
      <c r="K256" s="7"/>
      <c r="L256" s="13"/>
      <c r="M256" s="13"/>
      <c r="N256" s="13"/>
      <c r="O256" s="13"/>
      <c r="P256" s="13"/>
      <c r="Q256" s="13"/>
      <c r="R256" s="13"/>
      <c r="S256" s="13"/>
      <c r="T256" s="13"/>
      <c r="U256" s="13"/>
      <c r="V256" s="7"/>
      <c r="W256" s="7" t="str">
        <f>IF(A256="","",IFERROR(INDEX(RASTREADORES!$F:$F,MATCH(A256&amp;"#Principal",RASTREADORES!$Y:$Y,0))&amp;" nº "&amp;INDEX(RASTREADORES!$H:$H,MATCH(A256&amp;"#Principal",RASTREADORES!$Y:$Y,0)),IF(B256="Carreta","N/A","Sem rastreador")))</f>
        <v/>
      </c>
      <c r="X256" s="7" t="str">
        <f>IF(A256="","",IF(COUNTIFS(CONSULTAS!$C$2:$C$2000,A256,CONSULTAS!$E$2:$E$2000,"GR",CONSULTAS!$S$2:$S$2000,"Sim")&gt;0,"Sim","Não"))</f>
        <v/>
      </c>
      <c r="Y256" s="13" t="str">
        <f t="shared" si="6"/>
        <v/>
      </c>
      <c r="Z256" s="7" t="str">
        <f t="shared" ca="1" si="7"/>
        <v/>
      </c>
      <c r="AA256" s="7"/>
      <c r="AB256" s="12"/>
    </row>
    <row r="257" spans="1:28" x14ac:dyDescent="0.25">
      <c r="A257" s="7"/>
      <c r="B257" s="7"/>
      <c r="C257" s="7"/>
      <c r="D257" s="7"/>
      <c r="E257" s="7"/>
      <c r="F257" s="7"/>
      <c r="G257" s="7"/>
      <c r="H257" s="7"/>
      <c r="I257" s="7"/>
      <c r="J257" s="7"/>
      <c r="K257" s="7"/>
      <c r="L257" s="13"/>
      <c r="M257" s="13"/>
      <c r="N257" s="13"/>
      <c r="O257" s="13"/>
      <c r="P257" s="13"/>
      <c r="Q257" s="13"/>
      <c r="R257" s="13"/>
      <c r="S257" s="13"/>
      <c r="T257" s="13"/>
      <c r="U257" s="13"/>
      <c r="V257" s="7"/>
      <c r="W257" s="7" t="str">
        <f>IF(A257="","",IFERROR(INDEX(RASTREADORES!$F:$F,MATCH(A257&amp;"#Principal",RASTREADORES!$Y:$Y,0))&amp;" nº "&amp;INDEX(RASTREADORES!$H:$H,MATCH(A257&amp;"#Principal",RASTREADORES!$Y:$Y,0)),IF(B257="Carreta","N/A","Sem rastreador")))</f>
        <v/>
      </c>
      <c r="X257" s="7" t="str">
        <f>IF(A257="","",IF(COUNTIFS(CONSULTAS!$C$2:$C$2000,A257,CONSULTAS!$E$2:$E$2000,"GR",CONSULTAS!$S$2:$S$2000,"Sim")&gt;0,"Sim","Não"))</f>
        <v/>
      </c>
      <c r="Y257" s="13" t="str">
        <f t="shared" si="6"/>
        <v/>
      </c>
      <c r="Z257" s="7" t="str">
        <f t="shared" ca="1" si="7"/>
        <v/>
      </c>
      <c r="AA257" s="7"/>
      <c r="AB257" s="12"/>
    </row>
    <row r="258" spans="1:28" x14ac:dyDescent="0.25">
      <c r="A258" s="7"/>
      <c r="B258" s="7"/>
      <c r="C258" s="7"/>
      <c r="D258" s="7"/>
      <c r="E258" s="7"/>
      <c r="F258" s="7"/>
      <c r="G258" s="7"/>
      <c r="H258" s="7"/>
      <c r="I258" s="7"/>
      <c r="J258" s="7"/>
      <c r="K258" s="7"/>
      <c r="L258" s="13"/>
      <c r="M258" s="13"/>
      <c r="N258" s="13"/>
      <c r="O258" s="13"/>
      <c r="P258" s="13"/>
      <c r="Q258" s="13"/>
      <c r="R258" s="13"/>
      <c r="S258" s="13"/>
      <c r="T258" s="13"/>
      <c r="U258" s="13"/>
      <c r="V258" s="7"/>
      <c r="W258" s="7" t="str">
        <f>IF(A258="","",IFERROR(INDEX(RASTREADORES!$F:$F,MATCH(A258&amp;"#Principal",RASTREADORES!$Y:$Y,0))&amp;" nº "&amp;INDEX(RASTREADORES!$H:$H,MATCH(A258&amp;"#Principal",RASTREADORES!$Y:$Y,0)),IF(B258="Carreta","N/A","Sem rastreador")))</f>
        <v/>
      </c>
      <c r="X258" s="7" t="str">
        <f>IF(A258="","",IF(COUNTIFS(CONSULTAS!$C$2:$C$2000,A258,CONSULTAS!$E$2:$E$2000,"GR",CONSULTAS!$S$2:$S$2000,"Sim")&gt;0,"Sim","Não"))</f>
        <v/>
      </c>
      <c r="Y258" s="13" t="str">
        <f t="shared" ref="Y258:Y321" si="8">IF(A258="","",IF(COUNT(L258:N258,O258:T258)=0,"",MIN(L258:N258,O258:T258)))</f>
        <v/>
      </c>
      <c r="Z258" s="7" t="str">
        <f t="shared" ref="Z258:Z321" ca="1" si="9">IF(Y258="","",Y258-TODAY())</f>
        <v/>
      </c>
      <c r="AA258" s="7"/>
      <c r="AB258" s="12"/>
    </row>
    <row r="259" spans="1:28" x14ac:dyDescent="0.25">
      <c r="A259" s="7"/>
      <c r="B259" s="7"/>
      <c r="C259" s="7"/>
      <c r="D259" s="7"/>
      <c r="E259" s="7"/>
      <c r="F259" s="7"/>
      <c r="G259" s="7"/>
      <c r="H259" s="7"/>
      <c r="I259" s="7"/>
      <c r="J259" s="7"/>
      <c r="K259" s="7"/>
      <c r="L259" s="13"/>
      <c r="M259" s="13"/>
      <c r="N259" s="13"/>
      <c r="O259" s="13"/>
      <c r="P259" s="13"/>
      <c r="Q259" s="13"/>
      <c r="R259" s="13"/>
      <c r="S259" s="13"/>
      <c r="T259" s="13"/>
      <c r="U259" s="13"/>
      <c r="V259" s="7"/>
      <c r="W259" s="7" t="str">
        <f>IF(A259="","",IFERROR(INDEX(RASTREADORES!$F:$F,MATCH(A259&amp;"#Principal",RASTREADORES!$Y:$Y,0))&amp;" nº "&amp;INDEX(RASTREADORES!$H:$H,MATCH(A259&amp;"#Principal",RASTREADORES!$Y:$Y,0)),IF(B259="Carreta","N/A","Sem rastreador")))</f>
        <v/>
      </c>
      <c r="X259" s="7" t="str">
        <f>IF(A259="","",IF(COUNTIFS(CONSULTAS!$C$2:$C$2000,A259,CONSULTAS!$E$2:$E$2000,"GR",CONSULTAS!$S$2:$S$2000,"Sim")&gt;0,"Sim","Não"))</f>
        <v/>
      </c>
      <c r="Y259" s="13" t="str">
        <f t="shared" si="8"/>
        <v/>
      </c>
      <c r="Z259" s="7" t="str">
        <f t="shared" ca="1" si="9"/>
        <v/>
      </c>
      <c r="AA259" s="7"/>
      <c r="AB259" s="12"/>
    </row>
    <row r="260" spans="1:28" x14ac:dyDescent="0.25">
      <c r="A260" s="7"/>
      <c r="B260" s="7"/>
      <c r="C260" s="7"/>
      <c r="D260" s="7"/>
      <c r="E260" s="7"/>
      <c r="F260" s="7"/>
      <c r="G260" s="7"/>
      <c r="H260" s="7"/>
      <c r="I260" s="7"/>
      <c r="J260" s="7"/>
      <c r="K260" s="7"/>
      <c r="L260" s="13"/>
      <c r="M260" s="13"/>
      <c r="N260" s="13"/>
      <c r="O260" s="13"/>
      <c r="P260" s="13"/>
      <c r="Q260" s="13"/>
      <c r="R260" s="13"/>
      <c r="S260" s="13"/>
      <c r="T260" s="13"/>
      <c r="U260" s="13"/>
      <c r="V260" s="7"/>
      <c r="W260" s="7" t="str">
        <f>IF(A260="","",IFERROR(INDEX(RASTREADORES!$F:$F,MATCH(A260&amp;"#Principal",RASTREADORES!$Y:$Y,0))&amp;" nº "&amp;INDEX(RASTREADORES!$H:$H,MATCH(A260&amp;"#Principal",RASTREADORES!$Y:$Y,0)),IF(B260="Carreta","N/A","Sem rastreador")))</f>
        <v/>
      </c>
      <c r="X260" s="7" t="str">
        <f>IF(A260="","",IF(COUNTIFS(CONSULTAS!$C$2:$C$2000,A260,CONSULTAS!$E$2:$E$2000,"GR",CONSULTAS!$S$2:$S$2000,"Sim")&gt;0,"Sim","Não"))</f>
        <v/>
      </c>
      <c r="Y260" s="13" t="str">
        <f t="shared" si="8"/>
        <v/>
      </c>
      <c r="Z260" s="7" t="str">
        <f t="shared" ca="1" si="9"/>
        <v/>
      </c>
      <c r="AA260" s="7"/>
      <c r="AB260" s="12"/>
    </row>
    <row r="261" spans="1:28" x14ac:dyDescent="0.25">
      <c r="A261" s="7"/>
      <c r="B261" s="7"/>
      <c r="C261" s="7"/>
      <c r="D261" s="7"/>
      <c r="E261" s="7"/>
      <c r="F261" s="7"/>
      <c r="G261" s="7"/>
      <c r="H261" s="7"/>
      <c r="I261" s="7"/>
      <c r="J261" s="7"/>
      <c r="K261" s="7"/>
      <c r="L261" s="13"/>
      <c r="M261" s="13"/>
      <c r="N261" s="13"/>
      <c r="O261" s="13"/>
      <c r="P261" s="13"/>
      <c r="Q261" s="13"/>
      <c r="R261" s="13"/>
      <c r="S261" s="13"/>
      <c r="T261" s="13"/>
      <c r="U261" s="13"/>
      <c r="V261" s="7"/>
      <c r="W261" s="7" t="str">
        <f>IF(A261="","",IFERROR(INDEX(RASTREADORES!$F:$F,MATCH(A261&amp;"#Principal",RASTREADORES!$Y:$Y,0))&amp;" nº "&amp;INDEX(RASTREADORES!$H:$H,MATCH(A261&amp;"#Principal",RASTREADORES!$Y:$Y,0)),IF(B261="Carreta","N/A","Sem rastreador")))</f>
        <v/>
      </c>
      <c r="X261" s="7" t="str">
        <f>IF(A261="","",IF(COUNTIFS(CONSULTAS!$C$2:$C$2000,A261,CONSULTAS!$E$2:$E$2000,"GR",CONSULTAS!$S$2:$S$2000,"Sim")&gt;0,"Sim","Não"))</f>
        <v/>
      </c>
      <c r="Y261" s="13" t="str">
        <f t="shared" si="8"/>
        <v/>
      </c>
      <c r="Z261" s="7" t="str">
        <f t="shared" ca="1" si="9"/>
        <v/>
      </c>
      <c r="AA261" s="7"/>
      <c r="AB261" s="12"/>
    </row>
    <row r="262" spans="1:28" x14ac:dyDescent="0.25">
      <c r="A262" s="7"/>
      <c r="B262" s="7"/>
      <c r="C262" s="7"/>
      <c r="D262" s="7"/>
      <c r="E262" s="7"/>
      <c r="F262" s="7"/>
      <c r="G262" s="7"/>
      <c r="H262" s="7"/>
      <c r="I262" s="7"/>
      <c r="J262" s="7"/>
      <c r="K262" s="7"/>
      <c r="L262" s="13"/>
      <c r="M262" s="13"/>
      <c r="N262" s="13"/>
      <c r="O262" s="13"/>
      <c r="P262" s="13"/>
      <c r="Q262" s="13"/>
      <c r="R262" s="13"/>
      <c r="S262" s="13"/>
      <c r="T262" s="13"/>
      <c r="U262" s="13"/>
      <c r="V262" s="7"/>
      <c r="W262" s="7" t="str">
        <f>IF(A262="","",IFERROR(INDEX(RASTREADORES!$F:$F,MATCH(A262&amp;"#Principal",RASTREADORES!$Y:$Y,0))&amp;" nº "&amp;INDEX(RASTREADORES!$H:$H,MATCH(A262&amp;"#Principal",RASTREADORES!$Y:$Y,0)),IF(B262="Carreta","N/A","Sem rastreador")))</f>
        <v/>
      </c>
      <c r="X262" s="7" t="str">
        <f>IF(A262="","",IF(COUNTIFS(CONSULTAS!$C$2:$C$2000,A262,CONSULTAS!$E$2:$E$2000,"GR",CONSULTAS!$S$2:$S$2000,"Sim")&gt;0,"Sim","Não"))</f>
        <v/>
      </c>
      <c r="Y262" s="13" t="str">
        <f t="shared" si="8"/>
        <v/>
      </c>
      <c r="Z262" s="7" t="str">
        <f t="shared" ca="1" si="9"/>
        <v/>
      </c>
      <c r="AA262" s="7"/>
      <c r="AB262" s="12"/>
    </row>
    <row r="263" spans="1:28" x14ac:dyDescent="0.25">
      <c r="A263" s="7"/>
      <c r="B263" s="7"/>
      <c r="C263" s="7"/>
      <c r="D263" s="7"/>
      <c r="E263" s="7"/>
      <c r="F263" s="7"/>
      <c r="G263" s="7"/>
      <c r="H263" s="7"/>
      <c r="I263" s="7"/>
      <c r="J263" s="7"/>
      <c r="K263" s="7"/>
      <c r="L263" s="13"/>
      <c r="M263" s="13"/>
      <c r="N263" s="13"/>
      <c r="O263" s="13"/>
      <c r="P263" s="13"/>
      <c r="Q263" s="13"/>
      <c r="R263" s="13"/>
      <c r="S263" s="13"/>
      <c r="T263" s="13"/>
      <c r="U263" s="13"/>
      <c r="V263" s="7"/>
      <c r="W263" s="7" t="str">
        <f>IF(A263="","",IFERROR(INDEX(RASTREADORES!$F:$F,MATCH(A263&amp;"#Principal",RASTREADORES!$Y:$Y,0))&amp;" nº "&amp;INDEX(RASTREADORES!$H:$H,MATCH(A263&amp;"#Principal",RASTREADORES!$Y:$Y,0)),IF(B263="Carreta","N/A","Sem rastreador")))</f>
        <v/>
      </c>
      <c r="X263" s="7" t="str">
        <f>IF(A263="","",IF(COUNTIFS(CONSULTAS!$C$2:$C$2000,A263,CONSULTAS!$E$2:$E$2000,"GR",CONSULTAS!$S$2:$S$2000,"Sim")&gt;0,"Sim","Não"))</f>
        <v/>
      </c>
      <c r="Y263" s="13" t="str">
        <f t="shared" si="8"/>
        <v/>
      </c>
      <c r="Z263" s="7" t="str">
        <f t="shared" ca="1" si="9"/>
        <v/>
      </c>
      <c r="AA263" s="7"/>
      <c r="AB263" s="12"/>
    </row>
    <row r="264" spans="1:28" x14ac:dyDescent="0.25">
      <c r="A264" s="7"/>
      <c r="B264" s="7"/>
      <c r="C264" s="7"/>
      <c r="D264" s="7"/>
      <c r="E264" s="7"/>
      <c r="F264" s="7"/>
      <c r="G264" s="7"/>
      <c r="H264" s="7"/>
      <c r="I264" s="7"/>
      <c r="J264" s="7"/>
      <c r="K264" s="7"/>
      <c r="L264" s="13"/>
      <c r="M264" s="13"/>
      <c r="N264" s="13"/>
      <c r="O264" s="13"/>
      <c r="P264" s="13"/>
      <c r="Q264" s="13"/>
      <c r="R264" s="13"/>
      <c r="S264" s="13"/>
      <c r="T264" s="13"/>
      <c r="U264" s="13"/>
      <c r="V264" s="7"/>
      <c r="W264" s="7" t="str">
        <f>IF(A264="","",IFERROR(INDEX(RASTREADORES!$F:$F,MATCH(A264&amp;"#Principal",RASTREADORES!$Y:$Y,0))&amp;" nº "&amp;INDEX(RASTREADORES!$H:$H,MATCH(A264&amp;"#Principal",RASTREADORES!$Y:$Y,0)),IF(B264="Carreta","N/A","Sem rastreador")))</f>
        <v/>
      </c>
      <c r="X264" s="7" t="str">
        <f>IF(A264="","",IF(COUNTIFS(CONSULTAS!$C$2:$C$2000,A264,CONSULTAS!$E$2:$E$2000,"GR",CONSULTAS!$S$2:$S$2000,"Sim")&gt;0,"Sim","Não"))</f>
        <v/>
      </c>
      <c r="Y264" s="13" t="str">
        <f t="shared" si="8"/>
        <v/>
      </c>
      <c r="Z264" s="7" t="str">
        <f t="shared" ca="1" si="9"/>
        <v/>
      </c>
      <c r="AA264" s="7"/>
      <c r="AB264" s="12"/>
    </row>
    <row r="265" spans="1:28" x14ac:dyDescent="0.25">
      <c r="A265" s="7"/>
      <c r="B265" s="7"/>
      <c r="C265" s="7"/>
      <c r="D265" s="7"/>
      <c r="E265" s="7"/>
      <c r="F265" s="7"/>
      <c r="G265" s="7"/>
      <c r="H265" s="7"/>
      <c r="I265" s="7"/>
      <c r="J265" s="7"/>
      <c r="K265" s="7"/>
      <c r="L265" s="13"/>
      <c r="M265" s="13"/>
      <c r="N265" s="13"/>
      <c r="O265" s="13"/>
      <c r="P265" s="13"/>
      <c r="Q265" s="13"/>
      <c r="R265" s="13"/>
      <c r="S265" s="13"/>
      <c r="T265" s="13"/>
      <c r="U265" s="13"/>
      <c r="V265" s="7"/>
      <c r="W265" s="7" t="str">
        <f>IF(A265="","",IFERROR(INDEX(RASTREADORES!$F:$F,MATCH(A265&amp;"#Principal",RASTREADORES!$Y:$Y,0))&amp;" nº "&amp;INDEX(RASTREADORES!$H:$H,MATCH(A265&amp;"#Principal",RASTREADORES!$Y:$Y,0)),IF(B265="Carreta","N/A","Sem rastreador")))</f>
        <v/>
      </c>
      <c r="X265" s="7" t="str">
        <f>IF(A265="","",IF(COUNTIFS(CONSULTAS!$C$2:$C$2000,A265,CONSULTAS!$E$2:$E$2000,"GR",CONSULTAS!$S$2:$S$2000,"Sim")&gt;0,"Sim","Não"))</f>
        <v/>
      </c>
      <c r="Y265" s="13" t="str">
        <f t="shared" si="8"/>
        <v/>
      </c>
      <c r="Z265" s="7" t="str">
        <f t="shared" ca="1" si="9"/>
        <v/>
      </c>
      <c r="AA265" s="7"/>
      <c r="AB265" s="12"/>
    </row>
    <row r="266" spans="1:28" x14ac:dyDescent="0.25">
      <c r="A266" s="7"/>
      <c r="B266" s="7"/>
      <c r="C266" s="7"/>
      <c r="D266" s="7"/>
      <c r="E266" s="7"/>
      <c r="F266" s="7"/>
      <c r="G266" s="7"/>
      <c r="H266" s="7"/>
      <c r="I266" s="7"/>
      <c r="J266" s="7"/>
      <c r="K266" s="7"/>
      <c r="L266" s="13"/>
      <c r="M266" s="13"/>
      <c r="N266" s="13"/>
      <c r="O266" s="13"/>
      <c r="P266" s="13"/>
      <c r="Q266" s="13"/>
      <c r="R266" s="13"/>
      <c r="S266" s="13"/>
      <c r="T266" s="13"/>
      <c r="U266" s="13"/>
      <c r="V266" s="7"/>
      <c r="W266" s="7" t="str">
        <f>IF(A266="","",IFERROR(INDEX(RASTREADORES!$F:$F,MATCH(A266&amp;"#Principal",RASTREADORES!$Y:$Y,0))&amp;" nº "&amp;INDEX(RASTREADORES!$H:$H,MATCH(A266&amp;"#Principal",RASTREADORES!$Y:$Y,0)),IF(B266="Carreta","N/A","Sem rastreador")))</f>
        <v/>
      </c>
      <c r="X266" s="7" t="str">
        <f>IF(A266="","",IF(COUNTIFS(CONSULTAS!$C$2:$C$2000,A266,CONSULTAS!$E$2:$E$2000,"GR",CONSULTAS!$S$2:$S$2000,"Sim")&gt;0,"Sim","Não"))</f>
        <v/>
      </c>
      <c r="Y266" s="13" t="str">
        <f t="shared" si="8"/>
        <v/>
      </c>
      <c r="Z266" s="7" t="str">
        <f t="shared" ca="1" si="9"/>
        <v/>
      </c>
      <c r="AA266" s="7"/>
      <c r="AB266" s="12"/>
    </row>
    <row r="267" spans="1:28" x14ac:dyDescent="0.25">
      <c r="A267" s="7"/>
      <c r="B267" s="7"/>
      <c r="C267" s="7"/>
      <c r="D267" s="7"/>
      <c r="E267" s="7"/>
      <c r="F267" s="7"/>
      <c r="G267" s="7"/>
      <c r="H267" s="7"/>
      <c r="I267" s="7"/>
      <c r="J267" s="7"/>
      <c r="K267" s="7"/>
      <c r="L267" s="13"/>
      <c r="M267" s="13"/>
      <c r="N267" s="13"/>
      <c r="O267" s="13"/>
      <c r="P267" s="13"/>
      <c r="Q267" s="13"/>
      <c r="R267" s="13"/>
      <c r="S267" s="13"/>
      <c r="T267" s="13"/>
      <c r="U267" s="13"/>
      <c r="V267" s="7"/>
      <c r="W267" s="7" t="str">
        <f>IF(A267="","",IFERROR(INDEX(RASTREADORES!$F:$F,MATCH(A267&amp;"#Principal",RASTREADORES!$Y:$Y,0))&amp;" nº "&amp;INDEX(RASTREADORES!$H:$H,MATCH(A267&amp;"#Principal",RASTREADORES!$Y:$Y,0)),IF(B267="Carreta","N/A","Sem rastreador")))</f>
        <v/>
      </c>
      <c r="X267" s="7" t="str">
        <f>IF(A267="","",IF(COUNTIFS(CONSULTAS!$C$2:$C$2000,A267,CONSULTAS!$E$2:$E$2000,"GR",CONSULTAS!$S$2:$S$2000,"Sim")&gt;0,"Sim","Não"))</f>
        <v/>
      </c>
      <c r="Y267" s="13" t="str">
        <f t="shared" si="8"/>
        <v/>
      </c>
      <c r="Z267" s="7" t="str">
        <f t="shared" ca="1" si="9"/>
        <v/>
      </c>
      <c r="AA267" s="7"/>
      <c r="AB267" s="12"/>
    </row>
    <row r="268" spans="1:28" x14ac:dyDescent="0.25">
      <c r="A268" s="7"/>
      <c r="B268" s="7"/>
      <c r="C268" s="7"/>
      <c r="D268" s="7"/>
      <c r="E268" s="7"/>
      <c r="F268" s="7"/>
      <c r="G268" s="7"/>
      <c r="H268" s="7"/>
      <c r="I268" s="7"/>
      <c r="J268" s="7"/>
      <c r="K268" s="7"/>
      <c r="L268" s="13"/>
      <c r="M268" s="13"/>
      <c r="N268" s="13"/>
      <c r="O268" s="13"/>
      <c r="P268" s="13"/>
      <c r="Q268" s="13"/>
      <c r="R268" s="13"/>
      <c r="S268" s="13"/>
      <c r="T268" s="13"/>
      <c r="U268" s="13"/>
      <c r="V268" s="7"/>
      <c r="W268" s="7" t="str">
        <f>IF(A268="","",IFERROR(INDEX(RASTREADORES!$F:$F,MATCH(A268&amp;"#Principal",RASTREADORES!$Y:$Y,0))&amp;" nº "&amp;INDEX(RASTREADORES!$H:$H,MATCH(A268&amp;"#Principal",RASTREADORES!$Y:$Y,0)),IF(B268="Carreta","N/A","Sem rastreador")))</f>
        <v/>
      </c>
      <c r="X268" s="7" t="str">
        <f>IF(A268="","",IF(COUNTIFS(CONSULTAS!$C$2:$C$2000,A268,CONSULTAS!$E$2:$E$2000,"GR",CONSULTAS!$S$2:$S$2000,"Sim")&gt;0,"Sim","Não"))</f>
        <v/>
      </c>
      <c r="Y268" s="13" t="str">
        <f t="shared" si="8"/>
        <v/>
      </c>
      <c r="Z268" s="7" t="str">
        <f t="shared" ca="1" si="9"/>
        <v/>
      </c>
      <c r="AA268" s="7"/>
      <c r="AB268" s="12"/>
    </row>
    <row r="269" spans="1:28" x14ac:dyDescent="0.25">
      <c r="A269" s="7"/>
      <c r="B269" s="7"/>
      <c r="C269" s="7"/>
      <c r="D269" s="7"/>
      <c r="E269" s="7"/>
      <c r="F269" s="7"/>
      <c r="G269" s="7"/>
      <c r="H269" s="7"/>
      <c r="I269" s="7"/>
      <c r="J269" s="7"/>
      <c r="K269" s="7"/>
      <c r="L269" s="13"/>
      <c r="M269" s="13"/>
      <c r="N269" s="13"/>
      <c r="O269" s="13"/>
      <c r="P269" s="13"/>
      <c r="Q269" s="13"/>
      <c r="R269" s="13"/>
      <c r="S269" s="13"/>
      <c r="T269" s="13"/>
      <c r="U269" s="13"/>
      <c r="V269" s="7"/>
      <c r="W269" s="7" t="str">
        <f>IF(A269="","",IFERROR(INDEX(RASTREADORES!$F:$F,MATCH(A269&amp;"#Principal",RASTREADORES!$Y:$Y,0))&amp;" nº "&amp;INDEX(RASTREADORES!$H:$H,MATCH(A269&amp;"#Principal",RASTREADORES!$Y:$Y,0)),IF(B269="Carreta","N/A","Sem rastreador")))</f>
        <v/>
      </c>
      <c r="X269" s="7" t="str">
        <f>IF(A269="","",IF(COUNTIFS(CONSULTAS!$C$2:$C$2000,A269,CONSULTAS!$E$2:$E$2000,"GR",CONSULTAS!$S$2:$S$2000,"Sim")&gt;0,"Sim","Não"))</f>
        <v/>
      </c>
      <c r="Y269" s="13" t="str">
        <f t="shared" si="8"/>
        <v/>
      </c>
      <c r="Z269" s="7" t="str">
        <f t="shared" ca="1" si="9"/>
        <v/>
      </c>
      <c r="AA269" s="7"/>
      <c r="AB269" s="12"/>
    </row>
    <row r="270" spans="1:28" x14ac:dyDescent="0.25">
      <c r="A270" s="7"/>
      <c r="B270" s="7"/>
      <c r="C270" s="7"/>
      <c r="D270" s="7"/>
      <c r="E270" s="7"/>
      <c r="F270" s="7"/>
      <c r="G270" s="7"/>
      <c r="H270" s="7"/>
      <c r="I270" s="7"/>
      <c r="J270" s="7"/>
      <c r="K270" s="7"/>
      <c r="L270" s="13"/>
      <c r="M270" s="13"/>
      <c r="N270" s="13"/>
      <c r="O270" s="13"/>
      <c r="P270" s="13"/>
      <c r="Q270" s="13"/>
      <c r="R270" s="13"/>
      <c r="S270" s="13"/>
      <c r="T270" s="13"/>
      <c r="U270" s="13"/>
      <c r="V270" s="7"/>
      <c r="W270" s="7" t="str">
        <f>IF(A270="","",IFERROR(INDEX(RASTREADORES!$F:$F,MATCH(A270&amp;"#Principal",RASTREADORES!$Y:$Y,0))&amp;" nº "&amp;INDEX(RASTREADORES!$H:$H,MATCH(A270&amp;"#Principal",RASTREADORES!$Y:$Y,0)),IF(B270="Carreta","N/A","Sem rastreador")))</f>
        <v/>
      </c>
      <c r="X270" s="7" t="str">
        <f>IF(A270="","",IF(COUNTIFS(CONSULTAS!$C$2:$C$2000,A270,CONSULTAS!$E$2:$E$2000,"GR",CONSULTAS!$S$2:$S$2000,"Sim")&gt;0,"Sim","Não"))</f>
        <v/>
      </c>
      <c r="Y270" s="13" t="str">
        <f t="shared" si="8"/>
        <v/>
      </c>
      <c r="Z270" s="7" t="str">
        <f t="shared" ca="1" si="9"/>
        <v/>
      </c>
      <c r="AA270" s="7"/>
      <c r="AB270" s="12"/>
    </row>
    <row r="271" spans="1:28" x14ac:dyDescent="0.25">
      <c r="A271" s="7"/>
      <c r="B271" s="7"/>
      <c r="C271" s="7"/>
      <c r="D271" s="7"/>
      <c r="E271" s="7"/>
      <c r="F271" s="7"/>
      <c r="G271" s="7"/>
      <c r="H271" s="7"/>
      <c r="I271" s="7"/>
      <c r="J271" s="7"/>
      <c r="K271" s="7"/>
      <c r="L271" s="13"/>
      <c r="M271" s="13"/>
      <c r="N271" s="13"/>
      <c r="O271" s="13"/>
      <c r="P271" s="13"/>
      <c r="Q271" s="13"/>
      <c r="R271" s="13"/>
      <c r="S271" s="13"/>
      <c r="T271" s="13"/>
      <c r="U271" s="13"/>
      <c r="V271" s="7"/>
      <c r="W271" s="7" t="str">
        <f>IF(A271="","",IFERROR(INDEX(RASTREADORES!$F:$F,MATCH(A271&amp;"#Principal",RASTREADORES!$Y:$Y,0))&amp;" nº "&amp;INDEX(RASTREADORES!$H:$H,MATCH(A271&amp;"#Principal",RASTREADORES!$Y:$Y,0)),IF(B271="Carreta","N/A","Sem rastreador")))</f>
        <v/>
      </c>
      <c r="X271" s="7" t="str">
        <f>IF(A271="","",IF(COUNTIFS(CONSULTAS!$C$2:$C$2000,A271,CONSULTAS!$E$2:$E$2000,"GR",CONSULTAS!$S$2:$S$2000,"Sim")&gt;0,"Sim","Não"))</f>
        <v/>
      </c>
      <c r="Y271" s="13" t="str">
        <f t="shared" si="8"/>
        <v/>
      </c>
      <c r="Z271" s="7" t="str">
        <f t="shared" ca="1" si="9"/>
        <v/>
      </c>
      <c r="AA271" s="7"/>
      <c r="AB271" s="12"/>
    </row>
    <row r="272" spans="1:28" x14ac:dyDescent="0.25">
      <c r="A272" s="7"/>
      <c r="B272" s="7"/>
      <c r="C272" s="7"/>
      <c r="D272" s="7"/>
      <c r="E272" s="7"/>
      <c r="F272" s="7"/>
      <c r="G272" s="7"/>
      <c r="H272" s="7"/>
      <c r="I272" s="7"/>
      <c r="J272" s="7"/>
      <c r="K272" s="7"/>
      <c r="L272" s="13"/>
      <c r="M272" s="13"/>
      <c r="N272" s="13"/>
      <c r="O272" s="13"/>
      <c r="P272" s="13"/>
      <c r="Q272" s="13"/>
      <c r="R272" s="13"/>
      <c r="S272" s="13"/>
      <c r="T272" s="13"/>
      <c r="U272" s="13"/>
      <c r="V272" s="7"/>
      <c r="W272" s="7" t="str">
        <f>IF(A272="","",IFERROR(INDEX(RASTREADORES!$F:$F,MATCH(A272&amp;"#Principal",RASTREADORES!$Y:$Y,0))&amp;" nº "&amp;INDEX(RASTREADORES!$H:$H,MATCH(A272&amp;"#Principal",RASTREADORES!$Y:$Y,0)),IF(B272="Carreta","N/A","Sem rastreador")))</f>
        <v/>
      </c>
      <c r="X272" s="7" t="str">
        <f>IF(A272="","",IF(COUNTIFS(CONSULTAS!$C$2:$C$2000,A272,CONSULTAS!$E$2:$E$2000,"GR",CONSULTAS!$S$2:$S$2000,"Sim")&gt;0,"Sim","Não"))</f>
        <v/>
      </c>
      <c r="Y272" s="13" t="str">
        <f t="shared" si="8"/>
        <v/>
      </c>
      <c r="Z272" s="7" t="str">
        <f t="shared" ca="1" si="9"/>
        <v/>
      </c>
      <c r="AA272" s="7"/>
      <c r="AB272" s="12"/>
    </row>
    <row r="273" spans="1:28" x14ac:dyDescent="0.25">
      <c r="A273" s="7"/>
      <c r="B273" s="7"/>
      <c r="C273" s="7"/>
      <c r="D273" s="7"/>
      <c r="E273" s="7"/>
      <c r="F273" s="7"/>
      <c r="G273" s="7"/>
      <c r="H273" s="7"/>
      <c r="I273" s="7"/>
      <c r="J273" s="7"/>
      <c r="K273" s="7"/>
      <c r="L273" s="13"/>
      <c r="M273" s="13"/>
      <c r="N273" s="13"/>
      <c r="O273" s="13"/>
      <c r="P273" s="13"/>
      <c r="Q273" s="13"/>
      <c r="R273" s="13"/>
      <c r="S273" s="13"/>
      <c r="T273" s="13"/>
      <c r="U273" s="13"/>
      <c r="V273" s="7"/>
      <c r="W273" s="7" t="str">
        <f>IF(A273="","",IFERROR(INDEX(RASTREADORES!$F:$F,MATCH(A273&amp;"#Principal",RASTREADORES!$Y:$Y,0))&amp;" nº "&amp;INDEX(RASTREADORES!$H:$H,MATCH(A273&amp;"#Principal",RASTREADORES!$Y:$Y,0)),IF(B273="Carreta","N/A","Sem rastreador")))</f>
        <v/>
      </c>
      <c r="X273" s="7" t="str">
        <f>IF(A273="","",IF(COUNTIFS(CONSULTAS!$C$2:$C$2000,A273,CONSULTAS!$E$2:$E$2000,"GR",CONSULTAS!$S$2:$S$2000,"Sim")&gt;0,"Sim","Não"))</f>
        <v/>
      </c>
      <c r="Y273" s="13" t="str">
        <f t="shared" si="8"/>
        <v/>
      </c>
      <c r="Z273" s="7" t="str">
        <f t="shared" ca="1" si="9"/>
        <v/>
      </c>
      <c r="AA273" s="7"/>
      <c r="AB273" s="12"/>
    </row>
    <row r="274" spans="1:28" x14ac:dyDescent="0.25">
      <c r="A274" s="7"/>
      <c r="B274" s="7"/>
      <c r="C274" s="7"/>
      <c r="D274" s="7"/>
      <c r="E274" s="7"/>
      <c r="F274" s="7"/>
      <c r="G274" s="7"/>
      <c r="H274" s="7"/>
      <c r="I274" s="7"/>
      <c r="J274" s="7"/>
      <c r="K274" s="7"/>
      <c r="L274" s="13"/>
      <c r="M274" s="13"/>
      <c r="N274" s="13"/>
      <c r="O274" s="13"/>
      <c r="P274" s="13"/>
      <c r="Q274" s="13"/>
      <c r="R274" s="13"/>
      <c r="S274" s="13"/>
      <c r="T274" s="13"/>
      <c r="U274" s="13"/>
      <c r="V274" s="7"/>
      <c r="W274" s="7" t="str">
        <f>IF(A274="","",IFERROR(INDEX(RASTREADORES!$F:$F,MATCH(A274&amp;"#Principal",RASTREADORES!$Y:$Y,0))&amp;" nº "&amp;INDEX(RASTREADORES!$H:$H,MATCH(A274&amp;"#Principal",RASTREADORES!$Y:$Y,0)),IF(B274="Carreta","N/A","Sem rastreador")))</f>
        <v/>
      </c>
      <c r="X274" s="7" t="str">
        <f>IF(A274="","",IF(COUNTIFS(CONSULTAS!$C$2:$C$2000,A274,CONSULTAS!$E$2:$E$2000,"GR",CONSULTAS!$S$2:$S$2000,"Sim")&gt;0,"Sim","Não"))</f>
        <v/>
      </c>
      <c r="Y274" s="13" t="str">
        <f t="shared" si="8"/>
        <v/>
      </c>
      <c r="Z274" s="7" t="str">
        <f t="shared" ca="1" si="9"/>
        <v/>
      </c>
      <c r="AA274" s="7"/>
      <c r="AB274" s="12"/>
    </row>
    <row r="275" spans="1:28" x14ac:dyDescent="0.25">
      <c r="A275" s="7"/>
      <c r="B275" s="7"/>
      <c r="C275" s="7"/>
      <c r="D275" s="7"/>
      <c r="E275" s="7"/>
      <c r="F275" s="7"/>
      <c r="G275" s="7"/>
      <c r="H275" s="7"/>
      <c r="I275" s="7"/>
      <c r="J275" s="7"/>
      <c r="K275" s="7"/>
      <c r="L275" s="13"/>
      <c r="M275" s="13"/>
      <c r="N275" s="13"/>
      <c r="O275" s="13"/>
      <c r="P275" s="13"/>
      <c r="Q275" s="13"/>
      <c r="R275" s="13"/>
      <c r="S275" s="13"/>
      <c r="T275" s="13"/>
      <c r="U275" s="13"/>
      <c r="V275" s="7"/>
      <c r="W275" s="7" t="str">
        <f>IF(A275="","",IFERROR(INDEX(RASTREADORES!$F:$F,MATCH(A275&amp;"#Principal",RASTREADORES!$Y:$Y,0))&amp;" nº "&amp;INDEX(RASTREADORES!$H:$H,MATCH(A275&amp;"#Principal",RASTREADORES!$Y:$Y,0)),IF(B275="Carreta","N/A","Sem rastreador")))</f>
        <v/>
      </c>
      <c r="X275" s="7" t="str">
        <f>IF(A275="","",IF(COUNTIFS(CONSULTAS!$C$2:$C$2000,A275,CONSULTAS!$E$2:$E$2000,"GR",CONSULTAS!$S$2:$S$2000,"Sim")&gt;0,"Sim","Não"))</f>
        <v/>
      </c>
      <c r="Y275" s="13" t="str">
        <f t="shared" si="8"/>
        <v/>
      </c>
      <c r="Z275" s="7" t="str">
        <f t="shared" ca="1" si="9"/>
        <v/>
      </c>
      <c r="AA275" s="7"/>
      <c r="AB275" s="12"/>
    </row>
    <row r="276" spans="1:28" x14ac:dyDescent="0.25">
      <c r="A276" s="7"/>
      <c r="B276" s="7"/>
      <c r="C276" s="7"/>
      <c r="D276" s="7"/>
      <c r="E276" s="7"/>
      <c r="F276" s="7"/>
      <c r="G276" s="7"/>
      <c r="H276" s="7"/>
      <c r="I276" s="7"/>
      <c r="J276" s="7"/>
      <c r="K276" s="7"/>
      <c r="L276" s="13"/>
      <c r="M276" s="13"/>
      <c r="N276" s="13"/>
      <c r="O276" s="13"/>
      <c r="P276" s="13"/>
      <c r="Q276" s="13"/>
      <c r="R276" s="13"/>
      <c r="S276" s="13"/>
      <c r="T276" s="13"/>
      <c r="U276" s="13"/>
      <c r="V276" s="7"/>
      <c r="W276" s="7" t="str">
        <f>IF(A276="","",IFERROR(INDEX(RASTREADORES!$F:$F,MATCH(A276&amp;"#Principal",RASTREADORES!$Y:$Y,0))&amp;" nº "&amp;INDEX(RASTREADORES!$H:$H,MATCH(A276&amp;"#Principal",RASTREADORES!$Y:$Y,0)),IF(B276="Carreta","N/A","Sem rastreador")))</f>
        <v/>
      </c>
      <c r="X276" s="7" t="str">
        <f>IF(A276="","",IF(COUNTIFS(CONSULTAS!$C$2:$C$2000,A276,CONSULTAS!$E$2:$E$2000,"GR",CONSULTAS!$S$2:$S$2000,"Sim")&gt;0,"Sim","Não"))</f>
        <v/>
      </c>
      <c r="Y276" s="13" t="str">
        <f t="shared" si="8"/>
        <v/>
      </c>
      <c r="Z276" s="7" t="str">
        <f t="shared" ca="1" si="9"/>
        <v/>
      </c>
      <c r="AA276" s="7"/>
      <c r="AB276" s="12"/>
    </row>
    <row r="277" spans="1:28" x14ac:dyDescent="0.25">
      <c r="A277" s="7"/>
      <c r="B277" s="7"/>
      <c r="C277" s="7"/>
      <c r="D277" s="7"/>
      <c r="E277" s="7"/>
      <c r="F277" s="7"/>
      <c r="G277" s="7"/>
      <c r="H277" s="7"/>
      <c r="I277" s="7"/>
      <c r="J277" s="7"/>
      <c r="K277" s="7"/>
      <c r="L277" s="13"/>
      <c r="M277" s="13"/>
      <c r="N277" s="13"/>
      <c r="O277" s="13"/>
      <c r="P277" s="13"/>
      <c r="Q277" s="13"/>
      <c r="R277" s="13"/>
      <c r="S277" s="13"/>
      <c r="T277" s="13"/>
      <c r="U277" s="13"/>
      <c r="V277" s="7"/>
      <c r="W277" s="7" t="str">
        <f>IF(A277="","",IFERROR(INDEX(RASTREADORES!$F:$F,MATCH(A277&amp;"#Principal",RASTREADORES!$Y:$Y,0))&amp;" nº "&amp;INDEX(RASTREADORES!$H:$H,MATCH(A277&amp;"#Principal",RASTREADORES!$Y:$Y,0)),IF(B277="Carreta","N/A","Sem rastreador")))</f>
        <v/>
      </c>
      <c r="X277" s="7" t="str">
        <f>IF(A277="","",IF(COUNTIFS(CONSULTAS!$C$2:$C$2000,A277,CONSULTAS!$E$2:$E$2000,"GR",CONSULTAS!$S$2:$S$2000,"Sim")&gt;0,"Sim","Não"))</f>
        <v/>
      </c>
      <c r="Y277" s="13" t="str">
        <f t="shared" si="8"/>
        <v/>
      </c>
      <c r="Z277" s="7" t="str">
        <f t="shared" ca="1" si="9"/>
        <v/>
      </c>
      <c r="AA277" s="7"/>
      <c r="AB277" s="12"/>
    </row>
    <row r="278" spans="1:28" x14ac:dyDescent="0.25">
      <c r="A278" s="7"/>
      <c r="B278" s="7"/>
      <c r="C278" s="7"/>
      <c r="D278" s="7"/>
      <c r="E278" s="7"/>
      <c r="F278" s="7"/>
      <c r="G278" s="7"/>
      <c r="H278" s="7"/>
      <c r="I278" s="7"/>
      <c r="J278" s="7"/>
      <c r="K278" s="7"/>
      <c r="L278" s="13"/>
      <c r="M278" s="13"/>
      <c r="N278" s="13"/>
      <c r="O278" s="13"/>
      <c r="P278" s="13"/>
      <c r="Q278" s="13"/>
      <c r="R278" s="13"/>
      <c r="S278" s="13"/>
      <c r="T278" s="13"/>
      <c r="U278" s="13"/>
      <c r="V278" s="7"/>
      <c r="W278" s="7" t="str">
        <f>IF(A278="","",IFERROR(INDEX(RASTREADORES!$F:$F,MATCH(A278&amp;"#Principal",RASTREADORES!$Y:$Y,0))&amp;" nº "&amp;INDEX(RASTREADORES!$H:$H,MATCH(A278&amp;"#Principal",RASTREADORES!$Y:$Y,0)),IF(B278="Carreta","N/A","Sem rastreador")))</f>
        <v/>
      </c>
      <c r="X278" s="7" t="str">
        <f>IF(A278="","",IF(COUNTIFS(CONSULTAS!$C$2:$C$2000,A278,CONSULTAS!$E$2:$E$2000,"GR",CONSULTAS!$S$2:$S$2000,"Sim")&gt;0,"Sim","Não"))</f>
        <v/>
      </c>
      <c r="Y278" s="13" t="str">
        <f t="shared" si="8"/>
        <v/>
      </c>
      <c r="Z278" s="7" t="str">
        <f t="shared" ca="1" si="9"/>
        <v/>
      </c>
      <c r="AA278" s="7"/>
      <c r="AB278" s="12"/>
    </row>
    <row r="279" spans="1:28" x14ac:dyDescent="0.25">
      <c r="A279" s="7"/>
      <c r="B279" s="7"/>
      <c r="C279" s="7"/>
      <c r="D279" s="7"/>
      <c r="E279" s="7"/>
      <c r="F279" s="7"/>
      <c r="G279" s="7"/>
      <c r="H279" s="7"/>
      <c r="I279" s="7"/>
      <c r="J279" s="7"/>
      <c r="K279" s="7"/>
      <c r="L279" s="13"/>
      <c r="M279" s="13"/>
      <c r="N279" s="13"/>
      <c r="O279" s="13"/>
      <c r="P279" s="13"/>
      <c r="Q279" s="13"/>
      <c r="R279" s="13"/>
      <c r="S279" s="13"/>
      <c r="T279" s="13"/>
      <c r="U279" s="13"/>
      <c r="V279" s="7"/>
      <c r="W279" s="7" t="str">
        <f>IF(A279="","",IFERROR(INDEX(RASTREADORES!$F:$F,MATCH(A279&amp;"#Principal",RASTREADORES!$Y:$Y,0))&amp;" nº "&amp;INDEX(RASTREADORES!$H:$H,MATCH(A279&amp;"#Principal",RASTREADORES!$Y:$Y,0)),IF(B279="Carreta","N/A","Sem rastreador")))</f>
        <v/>
      </c>
      <c r="X279" s="7" t="str">
        <f>IF(A279="","",IF(COUNTIFS(CONSULTAS!$C$2:$C$2000,A279,CONSULTAS!$E$2:$E$2000,"GR",CONSULTAS!$S$2:$S$2000,"Sim")&gt;0,"Sim","Não"))</f>
        <v/>
      </c>
      <c r="Y279" s="13" t="str">
        <f t="shared" si="8"/>
        <v/>
      </c>
      <c r="Z279" s="7" t="str">
        <f t="shared" ca="1" si="9"/>
        <v/>
      </c>
      <c r="AA279" s="7"/>
      <c r="AB279" s="12"/>
    </row>
    <row r="280" spans="1:28" x14ac:dyDescent="0.25">
      <c r="A280" s="7"/>
      <c r="B280" s="7"/>
      <c r="C280" s="7"/>
      <c r="D280" s="7"/>
      <c r="E280" s="7"/>
      <c r="F280" s="7"/>
      <c r="G280" s="7"/>
      <c r="H280" s="7"/>
      <c r="I280" s="7"/>
      <c r="J280" s="7"/>
      <c r="K280" s="7"/>
      <c r="L280" s="13"/>
      <c r="M280" s="13"/>
      <c r="N280" s="13"/>
      <c r="O280" s="13"/>
      <c r="P280" s="13"/>
      <c r="Q280" s="13"/>
      <c r="R280" s="13"/>
      <c r="S280" s="13"/>
      <c r="T280" s="13"/>
      <c r="U280" s="13"/>
      <c r="V280" s="7"/>
      <c r="W280" s="7" t="str">
        <f>IF(A280="","",IFERROR(INDEX(RASTREADORES!$F:$F,MATCH(A280&amp;"#Principal",RASTREADORES!$Y:$Y,0))&amp;" nº "&amp;INDEX(RASTREADORES!$H:$H,MATCH(A280&amp;"#Principal",RASTREADORES!$Y:$Y,0)),IF(B280="Carreta","N/A","Sem rastreador")))</f>
        <v/>
      </c>
      <c r="X280" s="7" t="str">
        <f>IF(A280="","",IF(COUNTIFS(CONSULTAS!$C$2:$C$2000,A280,CONSULTAS!$E$2:$E$2000,"GR",CONSULTAS!$S$2:$S$2000,"Sim")&gt;0,"Sim","Não"))</f>
        <v/>
      </c>
      <c r="Y280" s="13" t="str">
        <f t="shared" si="8"/>
        <v/>
      </c>
      <c r="Z280" s="7" t="str">
        <f t="shared" ca="1" si="9"/>
        <v/>
      </c>
      <c r="AA280" s="7"/>
      <c r="AB280" s="12"/>
    </row>
    <row r="281" spans="1:28" x14ac:dyDescent="0.25">
      <c r="A281" s="7"/>
      <c r="B281" s="7"/>
      <c r="C281" s="7"/>
      <c r="D281" s="7"/>
      <c r="E281" s="7"/>
      <c r="F281" s="7"/>
      <c r="G281" s="7"/>
      <c r="H281" s="7"/>
      <c r="I281" s="7"/>
      <c r="J281" s="7"/>
      <c r="K281" s="7"/>
      <c r="L281" s="13"/>
      <c r="M281" s="13"/>
      <c r="N281" s="13"/>
      <c r="O281" s="13"/>
      <c r="P281" s="13"/>
      <c r="Q281" s="13"/>
      <c r="R281" s="13"/>
      <c r="S281" s="13"/>
      <c r="T281" s="13"/>
      <c r="U281" s="13"/>
      <c r="V281" s="7"/>
      <c r="W281" s="7" t="str">
        <f>IF(A281="","",IFERROR(INDEX(RASTREADORES!$F:$F,MATCH(A281&amp;"#Principal",RASTREADORES!$Y:$Y,0))&amp;" nº "&amp;INDEX(RASTREADORES!$H:$H,MATCH(A281&amp;"#Principal",RASTREADORES!$Y:$Y,0)),IF(B281="Carreta","N/A","Sem rastreador")))</f>
        <v/>
      </c>
      <c r="X281" s="7" t="str">
        <f>IF(A281="","",IF(COUNTIFS(CONSULTAS!$C$2:$C$2000,A281,CONSULTAS!$E$2:$E$2000,"GR",CONSULTAS!$S$2:$S$2000,"Sim")&gt;0,"Sim","Não"))</f>
        <v/>
      </c>
      <c r="Y281" s="13" t="str">
        <f t="shared" si="8"/>
        <v/>
      </c>
      <c r="Z281" s="7" t="str">
        <f t="shared" ca="1" si="9"/>
        <v/>
      </c>
      <c r="AA281" s="7"/>
      <c r="AB281" s="12"/>
    </row>
    <row r="282" spans="1:28" x14ac:dyDescent="0.25">
      <c r="A282" s="7"/>
      <c r="B282" s="7"/>
      <c r="C282" s="7"/>
      <c r="D282" s="7"/>
      <c r="E282" s="7"/>
      <c r="F282" s="7"/>
      <c r="G282" s="7"/>
      <c r="H282" s="7"/>
      <c r="I282" s="7"/>
      <c r="J282" s="7"/>
      <c r="K282" s="7"/>
      <c r="L282" s="13"/>
      <c r="M282" s="13"/>
      <c r="N282" s="13"/>
      <c r="O282" s="13"/>
      <c r="P282" s="13"/>
      <c r="Q282" s="13"/>
      <c r="R282" s="13"/>
      <c r="S282" s="13"/>
      <c r="T282" s="13"/>
      <c r="U282" s="13"/>
      <c r="V282" s="7"/>
      <c r="W282" s="7" t="str">
        <f>IF(A282="","",IFERROR(INDEX(RASTREADORES!$F:$F,MATCH(A282&amp;"#Principal",RASTREADORES!$Y:$Y,0))&amp;" nº "&amp;INDEX(RASTREADORES!$H:$H,MATCH(A282&amp;"#Principal",RASTREADORES!$Y:$Y,0)),IF(B282="Carreta","N/A","Sem rastreador")))</f>
        <v/>
      </c>
      <c r="X282" s="7" t="str">
        <f>IF(A282="","",IF(COUNTIFS(CONSULTAS!$C$2:$C$2000,A282,CONSULTAS!$E$2:$E$2000,"GR",CONSULTAS!$S$2:$S$2000,"Sim")&gt;0,"Sim","Não"))</f>
        <v/>
      </c>
      <c r="Y282" s="13" t="str">
        <f t="shared" si="8"/>
        <v/>
      </c>
      <c r="Z282" s="7" t="str">
        <f t="shared" ca="1" si="9"/>
        <v/>
      </c>
      <c r="AA282" s="7"/>
      <c r="AB282" s="12"/>
    </row>
    <row r="283" spans="1:28" x14ac:dyDescent="0.25">
      <c r="A283" s="7"/>
      <c r="B283" s="7"/>
      <c r="C283" s="7"/>
      <c r="D283" s="7"/>
      <c r="E283" s="7"/>
      <c r="F283" s="7"/>
      <c r="G283" s="7"/>
      <c r="H283" s="7"/>
      <c r="I283" s="7"/>
      <c r="J283" s="7"/>
      <c r="K283" s="7"/>
      <c r="L283" s="13"/>
      <c r="M283" s="13"/>
      <c r="N283" s="13"/>
      <c r="O283" s="13"/>
      <c r="P283" s="13"/>
      <c r="Q283" s="13"/>
      <c r="R283" s="13"/>
      <c r="S283" s="13"/>
      <c r="T283" s="13"/>
      <c r="U283" s="13"/>
      <c r="V283" s="7"/>
      <c r="W283" s="7" t="str">
        <f>IF(A283="","",IFERROR(INDEX(RASTREADORES!$F:$F,MATCH(A283&amp;"#Principal",RASTREADORES!$Y:$Y,0))&amp;" nº "&amp;INDEX(RASTREADORES!$H:$H,MATCH(A283&amp;"#Principal",RASTREADORES!$Y:$Y,0)),IF(B283="Carreta","N/A","Sem rastreador")))</f>
        <v/>
      </c>
      <c r="X283" s="7" t="str">
        <f>IF(A283="","",IF(COUNTIFS(CONSULTAS!$C$2:$C$2000,A283,CONSULTAS!$E$2:$E$2000,"GR",CONSULTAS!$S$2:$S$2000,"Sim")&gt;0,"Sim","Não"))</f>
        <v/>
      </c>
      <c r="Y283" s="13" t="str">
        <f t="shared" si="8"/>
        <v/>
      </c>
      <c r="Z283" s="7" t="str">
        <f t="shared" ca="1" si="9"/>
        <v/>
      </c>
      <c r="AA283" s="7"/>
      <c r="AB283" s="12"/>
    </row>
    <row r="284" spans="1:28" x14ac:dyDescent="0.25">
      <c r="A284" s="7"/>
      <c r="B284" s="7"/>
      <c r="C284" s="7"/>
      <c r="D284" s="7"/>
      <c r="E284" s="7"/>
      <c r="F284" s="7"/>
      <c r="G284" s="7"/>
      <c r="H284" s="7"/>
      <c r="I284" s="7"/>
      <c r="J284" s="7"/>
      <c r="K284" s="7"/>
      <c r="L284" s="13"/>
      <c r="M284" s="13"/>
      <c r="N284" s="13"/>
      <c r="O284" s="13"/>
      <c r="P284" s="13"/>
      <c r="Q284" s="13"/>
      <c r="R284" s="13"/>
      <c r="S284" s="13"/>
      <c r="T284" s="13"/>
      <c r="U284" s="13"/>
      <c r="V284" s="7"/>
      <c r="W284" s="7" t="str">
        <f>IF(A284="","",IFERROR(INDEX(RASTREADORES!$F:$F,MATCH(A284&amp;"#Principal",RASTREADORES!$Y:$Y,0))&amp;" nº "&amp;INDEX(RASTREADORES!$H:$H,MATCH(A284&amp;"#Principal",RASTREADORES!$Y:$Y,0)),IF(B284="Carreta","N/A","Sem rastreador")))</f>
        <v/>
      </c>
      <c r="X284" s="7" t="str">
        <f>IF(A284="","",IF(COUNTIFS(CONSULTAS!$C$2:$C$2000,A284,CONSULTAS!$E$2:$E$2000,"GR",CONSULTAS!$S$2:$S$2000,"Sim")&gt;0,"Sim","Não"))</f>
        <v/>
      </c>
      <c r="Y284" s="13" t="str">
        <f t="shared" si="8"/>
        <v/>
      </c>
      <c r="Z284" s="7" t="str">
        <f t="shared" ca="1" si="9"/>
        <v/>
      </c>
      <c r="AA284" s="7"/>
      <c r="AB284" s="12"/>
    </row>
    <row r="285" spans="1:28" x14ac:dyDescent="0.25">
      <c r="A285" s="7"/>
      <c r="B285" s="7"/>
      <c r="C285" s="7"/>
      <c r="D285" s="7"/>
      <c r="E285" s="7"/>
      <c r="F285" s="7"/>
      <c r="G285" s="7"/>
      <c r="H285" s="7"/>
      <c r="I285" s="7"/>
      <c r="J285" s="7"/>
      <c r="K285" s="7"/>
      <c r="L285" s="13"/>
      <c r="M285" s="13"/>
      <c r="N285" s="13"/>
      <c r="O285" s="13"/>
      <c r="P285" s="13"/>
      <c r="Q285" s="13"/>
      <c r="R285" s="13"/>
      <c r="S285" s="13"/>
      <c r="T285" s="13"/>
      <c r="U285" s="13"/>
      <c r="V285" s="7"/>
      <c r="W285" s="7" t="str">
        <f>IF(A285="","",IFERROR(INDEX(RASTREADORES!$F:$F,MATCH(A285&amp;"#Principal",RASTREADORES!$Y:$Y,0))&amp;" nº "&amp;INDEX(RASTREADORES!$H:$H,MATCH(A285&amp;"#Principal",RASTREADORES!$Y:$Y,0)),IF(B285="Carreta","N/A","Sem rastreador")))</f>
        <v/>
      </c>
      <c r="X285" s="7" t="str">
        <f>IF(A285="","",IF(COUNTIFS(CONSULTAS!$C$2:$C$2000,A285,CONSULTAS!$E$2:$E$2000,"GR",CONSULTAS!$S$2:$S$2000,"Sim")&gt;0,"Sim","Não"))</f>
        <v/>
      </c>
      <c r="Y285" s="13" t="str">
        <f t="shared" si="8"/>
        <v/>
      </c>
      <c r="Z285" s="7" t="str">
        <f t="shared" ca="1" si="9"/>
        <v/>
      </c>
      <c r="AA285" s="7"/>
      <c r="AB285" s="12"/>
    </row>
    <row r="286" spans="1:28" x14ac:dyDescent="0.25">
      <c r="A286" s="7"/>
      <c r="B286" s="7"/>
      <c r="C286" s="7"/>
      <c r="D286" s="7"/>
      <c r="E286" s="7"/>
      <c r="F286" s="7"/>
      <c r="G286" s="7"/>
      <c r="H286" s="7"/>
      <c r="I286" s="7"/>
      <c r="J286" s="7"/>
      <c r="K286" s="7"/>
      <c r="L286" s="13"/>
      <c r="M286" s="13"/>
      <c r="N286" s="13"/>
      <c r="O286" s="13"/>
      <c r="P286" s="13"/>
      <c r="Q286" s="13"/>
      <c r="R286" s="13"/>
      <c r="S286" s="13"/>
      <c r="T286" s="13"/>
      <c r="U286" s="13"/>
      <c r="V286" s="7"/>
      <c r="W286" s="7" t="str">
        <f>IF(A286="","",IFERROR(INDEX(RASTREADORES!$F:$F,MATCH(A286&amp;"#Principal",RASTREADORES!$Y:$Y,0))&amp;" nº "&amp;INDEX(RASTREADORES!$H:$H,MATCH(A286&amp;"#Principal",RASTREADORES!$Y:$Y,0)),IF(B286="Carreta","N/A","Sem rastreador")))</f>
        <v/>
      </c>
      <c r="X286" s="7" t="str">
        <f>IF(A286="","",IF(COUNTIFS(CONSULTAS!$C$2:$C$2000,A286,CONSULTAS!$E$2:$E$2000,"GR",CONSULTAS!$S$2:$S$2000,"Sim")&gt;0,"Sim","Não"))</f>
        <v/>
      </c>
      <c r="Y286" s="13" t="str">
        <f t="shared" si="8"/>
        <v/>
      </c>
      <c r="Z286" s="7" t="str">
        <f t="shared" ca="1" si="9"/>
        <v/>
      </c>
      <c r="AA286" s="7"/>
      <c r="AB286" s="12"/>
    </row>
    <row r="287" spans="1:28" x14ac:dyDescent="0.25">
      <c r="A287" s="7"/>
      <c r="B287" s="7"/>
      <c r="C287" s="7"/>
      <c r="D287" s="7"/>
      <c r="E287" s="7"/>
      <c r="F287" s="7"/>
      <c r="G287" s="7"/>
      <c r="H287" s="7"/>
      <c r="I287" s="7"/>
      <c r="J287" s="7"/>
      <c r="K287" s="7"/>
      <c r="L287" s="13"/>
      <c r="M287" s="13"/>
      <c r="N287" s="13"/>
      <c r="O287" s="13"/>
      <c r="P287" s="13"/>
      <c r="Q287" s="13"/>
      <c r="R287" s="13"/>
      <c r="S287" s="13"/>
      <c r="T287" s="13"/>
      <c r="U287" s="13"/>
      <c r="V287" s="7"/>
      <c r="W287" s="7" t="str">
        <f>IF(A287="","",IFERROR(INDEX(RASTREADORES!$F:$F,MATCH(A287&amp;"#Principal",RASTREADORES!$Y:$Y,0))&amp;" nº "&amp;INDEX(RASTREADORES!$H:$H,MATCH(A287&amp;"#Principal",RASTREADORES!$Y:$Y,0)),IF(B287="Carreta","N/A","Sem rastreador")))</f>
        <v/>
      </c>
      <c r="X287" s="7" t="str">
        <f>IF(A287="","",IF(COUNTIFS(CONSULTAS!$C$2:$C$2000,A287,CONSULTAS!$E$2:$E$2000,"GR",CONSULTAS!$S$2:$S$2000,"Sim")&gt;0,"Sim","Não"))</f>
        <v/>
      </c>
      <c r="Y287" s="13" t="str">
        <f t="shared" si="8"/>
        <v/>
      </c>
      <c r="Z287" s="7" t="str">
        <f t="shared" ca="1" si="9"/>
        <v/>
      </c>
      <c r="AA287" s="7"/>
      <c r="AB287" s="12"/>
    </row>
    <row r="288" spans="1:28" x14ac:dyDescent="0.25">
      <c r="A288" s="7"/>
      <c r="B288" s="7"/>
      <c r="C288" s="7"/>
      <c r="D288" s="7"/>
      <c r="E288" s="7"/>
      <c r="F288" s="7"/>
      <c r="G288" s="7"/>
      <c r="H288" s="7"/>
      <c r="I288" s="7"/>
      <c r="J288" s="7"/>
      <c r="K288" s="7"/>
      <c r="L288" s="13"/>
      <c r="M288" s="13"/>
      <c r="N288" s="13"/>
      <c r="O288" s="13"/>
      <c r="P288" s="13"/>
      <c r="Q288" s="13"/>
      <c r="R288" s="13"/>
      <c r="S288" s="13"/>
      <c r="T288" s="13"/>
      <c r="U288" s="13"/>
      <c r="V288" s="7"/>
      <c r="W288" s="7" t="str">
        <f>IF(A288="","",IFERROR(INDEX(RASTREADORES!$F:$F,MATCH(A288&amp;"#Principal",RASTREADORES!$Y:$Y,0))&amp;" nº "&amp;INDEX(RASTREADORES!$H:$H,MATCH(A288&amp;"#Principal",RASTREADORES!$Y:$Y,0)),IF(B288="Carreta","N/A","Sem rastreador")))</f>
        <v/>
      </c>
      <c r="X288" s="7" t="str">
        <f>IF(A288="","",IF(COUNTIFS(CONSULTAS!$C$2:$C$2000,A288,CONSULTAS!$E$2:$E$2000,"GR",CONSULTAS!$S$2:$S$2000,"Sim")&gt;0,"Sim","Não"))</f>
        <v/>
      </c>
      <c r="Y288" s="13" t="str">
        <f t="shared" si="8"/>
        <v/>
      </c>
      <c r="Z288" s="7" t="str">
        <f t="shared" ca="1" si="9"/>
        <v/>
      </c>
      <c r="AA288" s="7"/>
      <c r="AB288" s="12"/>
    </row>
    <row r="289" spans="1:28" x14ac:dyDescent="0.25">
      <c r="A289" s="7"/>
      <c r="B289" s="7"/>
      <c r="C289" s="7"/>
      <c r="D289" s="7"/>
      <c r="E289" s="7"/>
      <c r="F289" s="7"/>
      <c r="G289" s="7"/>
      <c r="H289" s="7"/>
      <c r="I289" s="7"/>
      <c r="J289" s="7"/>
      <c r="K289" s="7"/>
      <c r="L289" s="13"/>
      <c r="M289" s="13"/>
      <c r="N289" s="13"/>
      <c r="O289" s="13"/>
      <c r="P289" s="13"/>
      <c r="Q289" s="13"/>
      <c r="R289" s="13"/>
      <c r="S289" s="13"/>
      <c r="T289" s="13"/>
      <c r="U289" s="13"/>
      <c r="V289" s="7"/>
      <c r="W289" s="7" t="str">
        <f>IF(A289="","",IFERROR(INDEX(RASTREADORES!$F:$F,MATCH(A289&amp;"#Principal",RASTREADORES!$Y:$Y,0))&amp;" nº "&amp;INDEX(RASTREADORES!$H:$H,MATCH(A289&amp;"#Principal",RASTREADORES!$Y:$Y,0)),IF(B289="Carreta","N/A","Sem rastreador")))</f>
        <v/>
      </c>
      <c r="X289" s="7" t="str">
        <f>IF(A289="","",IF(COUNTIFS(CONSULTAS!$C$2:$C$2000,A289,CONSULTAS!$E$2:$E$2000,"GR",CONSULTAS!$S$2:$S$2000,"Sim")&gt;0,"Sim","Não"))</f>
        <v/>
      </c>
      <c r="Y289" s="13" t="str">
        <f t="shared" si="8"/>
        <v/>
      </c>
      <c r="Z289" s="7" t="str">
        <f t="shared" ca="1" si="9"/>
        <v/>
      </c>
      <c r="AA289" s="7"/>
      <c r="AB289" s="12"/>
    </row>
    <row r="290" spans="1:28" x14ac:dyDescent="0.25">
      <c r="A290" s="7"/>
      <c r="B290" s="7"/>
      <c r="C290" s="7"/>
      <c r="D290" s="7"/>
      <c r="E290" s="7"/>
      <c r="F290" s="7"/>
      <c r="G290" s="7"/>
      <c r="H290" s="7"/>
      <c r="I290" s="7"/>
      <c r="J290" s="7"/>
      <c r="K290" s="7"/>
      <c r="L290" s="13"/>
      <c r="M290" s="13"/>
      <c r="N290" s="13"/>
      <c r="O290" s="13"/>
      <c r="P290" s="13"/>
      <c r="Q290" s="13"/>
      <c r="R290" s="13"/>
      <c r="S290" s="13"/>
      <c r="T290" s="13"/>
      <c r="U290" s="13"/>
      <c r="V290" s="7"/>
      <c r="W290" s="7" t="str">
        <f>IF(A290="","",IFERROR(INDEX(RASTREADORES!$F:$F,MATCH(A290&amp;"#Principal",RASTREADORES!$Y:$Y,0))&amp;" nº "&amp;INDEX(RASTREADORES!$H:$H,MATCH(A290&amp;"#Principal",RASTREADORES!$Y:$Y,0)),IF(B290="Carreta","N/A","Sem rastreador")))</f>
        <v/>
      </c>
      <c r="X290" s="7" t="str">
        <f>IF(A290="","",IF(COUNTIFS(CONSULTAS!$C$2:$C$2000,A290,CONSULTAS!$E$2:$E$2000,"GR",CONSULTAS!$S$2:$S$2000,"Sim")&gt;0,"Sim","Não"))</f>
        <v/>
      </c>
      <c r="Y290" s="13" t="str">
        <f t="shared" si="8"/>
        <v/>
      </c>
      <c r="Z290" s="7" t="str">
        <f t="shared" ca="1" si="9"/>
        <v/>
      </c>
      <c r="AA290" s="7"/>
      <c r="AB290" s="12"/>
    </row>
    <row r="291" spans="1:28" x14ac:dyDescent="0.25">
      <c r="A291" s="7"/>
      <c r="B291" s="7"/>
      <c r="C291" s="7"/>
      <c r="D291" s="7"/>
      <c r="E291" s="7"/>
      <c r="F291" s="7"/>
      <c r="G291" s="7"/>
      <c r="H291" s="7"/>
      <c r="I291" s="7"/>
      <c r="J291" s="7"/>
      <c r="K291" s="7"/>
      <c r="L291" s="13"/>
      <c r="M291" s="13"/>
      <c r="N291" s="13"/>
      <c r="O291" s="13"/>
      <c r="P291" s="13"/>
      <c r="Q291" s="13"/>
      <c r="R291" s="13"/>
      <c r="S291" s="13"/>
      <c r="T291" s="13"/>
      <c r="U291" s="13"/>
      <c r="V291" s="7"/>
      <c r="W291" s="7" t="str">
        <f>IF(A291="","",IFERROR(INDEX(RASTREADORES!$F:$F,MATCH(A291&amp;"#Principal",RASTREADORES!$Y:$Y,0))&amp;" nº "&amp;INDEX(RASTREADORES!$H:$H,MATCH(A291&amp;"#Principal",RASTREADORES!$Y:$Y,0)),IF(B291="Carreta","N/A","Sem rastreador")))</f>
        <v/>
      </c>
      <c r="X291" s="7" t="str">
        <f>IF(A291="","",IF(COUNTIFS(CONSULTAS!$C$2:$C$2000,A291,CONSULTAS!$E$2:$E$2000,"GR",CONSULTAS!$S$2:$S$2000,"Sim")&gt;0,"Sim","Não"))</f>
        <v/>
      </c>
      <c r="Y291" s="13" t="str">
        <f t="shared" si="8"/>
        <v/>
      </c>
      <c r="Z291" s="7" t="str">
        <f t="shared" ca="1" si="9"/>
        <v/>
      </c>
      <c r="AA291" s="7"/>
      <c r="AB291" s="12"/>
    </row>
    <row r="292" spans="1:28" x14ac:dyDescent="0.25">
      <c r="A292" s="7"/>
      <c r="B292" s="7"/>
      <c r="C292" s="7"/>
      <c r="D292" s="7"/>
      <c r="E292" s="7"/>
      <c r="F292" s="7"/>
      <c r="G292" s="7"/>
      <c r="H292" s="7"/>
      <c r="I292" s="7"/>
      <c r="J292" s="7"/>
      <c r="K292" s="7"/>
      <c r="L292" s="13"/>
      <c r="M292" s="13"/>
      <c r="N292" s="13"/>
      <c r="O292" s="13"/>
      <c r="P292" s="13"/>
      <c r="Q292" s="13"/>
      <c r="R292" s="13"/>
      <c r="S292" s="13"/>
      <c r="T292" s="13"/>
      <c r="U292" s="13"/>
      <c r="V292" s="7"/>
      <c r="W292" s="7" t="str">
        <f>IF(A292="","",IFERROR(INDEX(RASTREADORES!$F:$F,MATCH(A292&amp;"#Principal",RASTREADORES!$Y:$Y,0))&amp;" nº "&amp;INDEX(RASTREADORES!$H:$H,MATCH(A292&amp;"#Principal",RASTREADORES!$Y:$Y,0)),IF(B292="Carreta","N/A","Sem rastreador")))</f>
        <v/>
      </c>
      <c r="X292" s="7" t="str">
        <f>IF(A292="","",IF(COUNTIFS(CONSULTAS!$C$2:$C$2000,A292,CONSULTAS!$E$2:$E$2000,"GR",CONSULTAS!$S$2:$S$2000,"Sim")&gt;0,"Sim","Não"))</f>
        <v/>
      </c>
      <c r="Y292" s="13" t="str">
        <f t="shared" si="8"/>
        <v/>
      </c>
      <c r="Z292" s="7" t="str">
        <f t="shared" ca="1" si="9"/>
        <v/>
      </c>
      <c r="AA292" s="7"/>
      <c r="AB292" s="12"/>
    </row>
    <row r="293" spans="1:28" x14ac:dyDescent="0.25">
      <c r="A293" s="7"/>
      <c r="B293" s="7"/>
      <c r="C293" s="7"/>
      <c r="D293" s="7"/>
      <c r="E293" s="7"/>
      <c r="F293" s="7"/>
      <c r="G293" s="7"/>
      <c r="H293" s="7"/>
      <c r="I293" s="7"/>
      <c r="J293" s="7"/>
      <c r="K293" s="7"/>
      <c r="L293" s="13"/>
      <c r="M293" s="13"/>
      <c r="N293" s="13"/>
      <c r="O293" s="13"/>
      <c r="P293" s="13"/>
      <c r="Q293" s="13"/>
      <c r="R293" s="13"/>
      <c r="S293" s="13"/>
      <c r="T293" s="13"/>
      <c r="U293" s="13"/>
      <c r="V293" s="7"/>
      <c r="W293" s="7" t="str">
        <f>IF(A293="","",IFERROR(INDEX(RASTREADORES!$F:$F,MATCH(A293&amp;"#Principal",RASTREADORES!$Y:$Y,0))&amp;" nº "&amp;INDEX(RASTREADORES!$H:$H,MATCH(A293&amp;"#Principal",RASTREADORES!$Y:$Y,0)),IF(B293="Carreta","N/A","Sem rastreador")))</f>
        <v/>
      </c>
      <c r="X293" s="7" t="str">
        <f>IF(A293="","",IF(COUNTIFS(CONSULTAS!$C$2:$C$2000,A293,CONSULTAS!$E$2:$E$2000,"GR",CONSULTAS!$S$2:$S$2000,"Sim")&gt;0,"Sim","Não"))</f>
        <v/>
      </c>
      <c r="Y293" s="13" t="str">
        <f t="shared" si="8"/>
        <v/>
      </c>
      <c r="Z293" s="7" t="str">
        <f t="shared" ca="1" si="9"/>
        <v/>
      </c>
      <c r="AA293" s="7"/>
      <c r="AB293" s="12"/>
    </row>
    <row r="294" spans="1:28" x14ac:dyDescent="0.25">
      <c r="A294" s="7"/>
      <c r="B294" s="7"/>
      <c r="C294" s="7"/>
      <c r="D294" s="7"/>
      <c r="E294" s="7"/>
      <c r="F294" s="7"/>
      <c r="G294" s="7"/>
      <c r="H294" s="7"/>
      <c r="I294" s="7"/>
      <c r="J294" s="7"/>
      <c r="K294" s="7"/>
      <c r="L294" s="13"/>
      <c r="M294" s="13"/>
      <c r="N294" s="13"/>
      <c r="O294" s="13"/>
      <c r="P294" s="13"/>
      <c r="Q294" s="13"/>
      <c r="R294" s="13"/>
      <c r="S294" s="13"/>
      <c r="T294" s="13"/>
      <c r="U294" s="13"/>
      <c r="V294" s="7"/>
      <c r="W294" s="7" t="str">
        <f>IF(A294="","",IFERROR(INDEX(RASTREADORES!$F:$F,MATCH(A294&amp;"#Principal",RASTREADORES!$Y:$Y,0))&amp;" nº "&amp;INDEX(RASTREADORES!$H:$H,MATCH(A294&amp;"#Principal",RASTREADORES!$Y:$Y,0)),IF(B294="Carreta","N/A","Sem rastreador")))</f>
        <v/>
      </c>
      <c r="X294" s="7" t="str">
        <f>IF(A294="","",IF(COUNTIFS(CONSULTAS!$C$2:$C$2000,A294,CONSULTAS!$E$2:$E$2000,"GR",CONSULTAS!$S$2:$S$2000,"Sim")&gt;0,"Sim","Não"))</f>
        <v/>
      </c>
      <c r="Y294" s="13" t="str">
        <f t="shared" si="8"/>
        <v/>
      </c>
      <c r="Z294" s="7" t="str">
        <f t="shared" ca="1" si="9"/>
        <v/>
      </c>
      <c r="AA294" s="7"/>
      <c r="AB294" s="12"/>
    </row>
    <row r="295" spans="1:28" x14ac:dyDescent="0.25">
      <c r="A295" s="7"/>
      <c r="B295" s="7"/>
      <c r="C295" s="7"/>
      <c r="D295" s="7"/>
      <c r="E295" s="7"/>
      <c r="F295" s="7"/>
      <c r="G295" s="7"/>
      <c r="H295" s="7"/>
      <c r="I295" s="7"/>
      <c r="J295" s="7"/>
      <c r="K295" s="7"/>
      <c r="L295" s="13"/>
      <c r="M295" s="13"/>
      <c r="N295" s="13"/>
      <c r="O295" s="13"/>
      <c r="P295" s="13"/>
      <c r="Q295" s="13"/>
      <c r="R295" s="13"/>
      <c r="S295" s="13"/>
      <c r="T295" s="13"/>
      <c r="U295" s="13"/>
      <c r="V295" s="7"/>
      <c r="W295" s="7" t="str">
        <f>IF(A295="","",IFERROR(INDEX(RASTREADORES!$F:$F,MATCH(A295&amp;"#Principal",RASTREADORES!$Y:$Y,0))&amp;" nº "&amp;INDEX(RASTREADORES!$H:$H,MATCH(A295&amp;"#Principal",RASTREADORES!$Y:$Y,0)),IF(B295="Carreta","N/A","Sem rastreador")))</f>
        <v/>
      </c>
      <c r="X295" s="7" t="str">
        <f>IF(A295="","",IF(COUNTIFS(CONSULTAS!$C$2:$C$2000,A295,CONSULTAS!$E$2:$E$2000,"GR",CONSULTAS!$S$2:$S$2000,"Sim")&gt;0,"Sim","Não"))</f>
        <v/>
      </c>
      <c r="Y295" s="13" t="str">
        <f t="shared" si="8"/>
        <v/>
      </c>
      <c r="Z295" s="7" t="str">
        <f t="shared" ca="1" si="9"/>
        <v/>
      </c>
      <c r="AA295" s="7"/>
      <c r="AB295" s="12"/>
    </row>
    <row r="296" spans="1:28" x14ac:dyDescent="0.25">
      <c r="A296" s="7"/>
      <c r="B296" s="7"/>
      <c r="C296" s="7"/>
      <c r="D296" s="7"/>
      <c r="E296" s="7"/>
      <c r="F296" s="7"/>
      <c r="G296" s="7"/>
      <c r="H296" s="7"/>
      <c r="I296" s="7"/>
      <c r="J296" s="7"/>
      <c r="K296" s="7"/>
      <c r="L296" s="13"/>
      <c r="M296" s="13"/>
      <c r="N296" s="13"/>
      <c r="O296" s="13"/>
      <c r="P296" s="13"/>
      <c r="Q296" s="13"/>
      <c r="R296" s="13"/>
      <c r="S296" s="13"/>
      <c r="T296" s="13"/>
      <c r="U296" s="13"/>
      <c r="V296" s="7"/>
      <c r="W296" s="7" t="str">
        <f>IF(A296="","",IFERROR(INDEX(RASTREADORES!$F:$F,MATCH(A296&amp;"#Principal",RASTREADORES!$Y:$Y,0))&amp;" nº "&amp;INDEX(RASTREADORES!$H:$H,MATCH(A296&amp;"#Principal",RASTREADORES!$Y:$Y,0)),IF(B296="Carreta","N/A","Sem rastreador")))</f>
        <v/>
      </c>
      <c r="X296" s="7" t="str">
        <f>IF(A296="","",IF(COUNTIFS(CONSULTAS!$C$2:$C$2000,A296,CONSULTAS!$E$2:$E$2000,"GR",CONSULTAS!$S$2:$S$2000,"Sim")&gt;0,"Sim","Não"))</f>
        <v/>
      </c>
      <c r="Y296" s="13" t="str">
        <f t="shared" si="8"/>
        <v/>
      </c>
      <c r="Z296" s="7" t="str">
        <f t="shared" ca="1" si="9"/>
        <v/>
      </c>
      <c r="AA296" s="7"/>
      <c r="AB296" s="12"/>
    </row>
    <row r="297" spans="1:28" x14ac:dyDescent="0.25">
      <c r="A297" s="7"/>
      <c r="B297" s="7"/>
      <c r="C297" s="7"/>
      <c r="D297" s="7"/>
      <c r="E297" s="7"/>
      <c r="F297" s="7"/>
      <c r="G297" s="7"/>
      <c r="H297" s="7"/>
      <c r="I297" s="7"/>
      <c r="J297" s="7"/>
      <c r="K297" s="7"/>
      <c r="L297" s="13"/>
      <c r="M297" s="13"/>
      <c r="N297" s="13"/>
      <c r="O297" s="13"/>
      <c r="P297" s="13"/>
      <c r="Q297" s="13"/>
      <c r="R297" s="13"/>
      <c r="S297" s="13"/>
      <c r="T297" s="13"/>
      <c r="U297" s="13"/>
      <c r="V297" s="7"/>
      <c r="W297" s="7" t="str">
        <f>IF(A297="","",IFERROR(INDEX(RASTREADORES!$F:$F,MATCH(A297&amp;"#Principal",RASTREADORES!$Y:$Y,0))&amp;" nº "&amp;INDEX(RASTREADORES!$H:$H,MATCH(A297&amp;"#Principal",RASTREADORES!$Y:$Y,0)),IF(B297="Carreta","N/A","Sem rastreador")))</f>
        <v/>
      </c>
      <c r="X297" s="7" t="str">
        <f>IF(A297="","",IF(COUNTIFS(CONSULTAS!$C$2:$C$2000,A297,CONSULTAS!$E$2:$E$2000,"GR",CONSULTAS!$S$2:$S$2000,"Sim")&gt;0,"Sim","Não"))</f>
        <v/>
      </c>
      <c r="Y297" s="13" t="str">
        <f t="shared" si="8"/>
        <v/>
      </c>
      <c r="Z297" s="7" t="str">
        <f t="shared" ca="1" si="9"/>
        <v/>
      </c>
      <c r="AA297" s="7"/>
      <c r="AB297" s="12"/>
    </row>
    <row r="298" spans="1:28" x14ac:dyDescent="0.25">
      <c r="A298" s="7"/>
      <c r="B298" s="7"/>
      <c r="C298" s="7"/>
      <c r="D298" s="7"/>
      <c r="E298" s="7"/>
      <c r="F298" s="7"/>
      <c r="G298" s="7"/>
      <c r="H298" s="7"/>
      <c r="I298" s="7"/>
      <c r="J298" s="7"/>
      <c r="K298" s="7"/>
      <c r="L298" s="13"/>
      <c r="M298" s="13"/>
      <c r="N298" s="13"/>
      <c r="O298" s="13"/>
      <c r="P298" s="13"/>
      <c r="Q298" s="13"/>
      <c r="R298" s="13"/>
      <c r="S298" s="13"/>
      <c r="T298" s="13"/>
      <c r="U298" s="13"/>
      <c r="V298" s="7"/>
      <c r="W298" s="7" t="str">
        <f>IF(A298="","",IFERROR(INDEX(RASTREADORES!$F:$F,MATCH(A298&amp;"#Principal",RASTREADORES!$Y:$Y,0))&amp;" nº "&amp;INDEX(RASTREADORES!$H:$H,MATCH(A298&amp;"#Principal",RASTREADORES!$Y:$Y,0)),IF(B298="Carreta","N/A","Sem rastreador")))</f>
        <v/>
      </c>
      <c r="X298" s="7" t="str">
        <f>IF(A298="","",IF(COUNTIFS(CONSULTAS!$C$2:$C$2000,A298,CONSULTAS!$E$2:$E$2000,"GR",CONSULTAS!$S$2:$S$2000,"Sim")&gt;0,"Sim","Não"))</f>
        <v/>
      </c>
      <c r="Y298" s="13" t="str">
        <f t="shared" si="8"/>
        <v/>
      </c>
      <c r="Z298" s="7" t="str">
        <f t="shared" ca="1" si="9"/>
        <v/>
      </c>
      <c r="AA298" s="7"/>
      <c r="AB298" s="12"/>
    </row>
    <row r="299" spans="1:28" x14ac:dyDescent="0.25">
      <c r="A299" s="7"/>
      <c r="B299" s="7"/>
      <c r="C299" s="7"/>
      <c r="D299" s="7"/>
      <c r="E299" s="7"/>
      <c r="F299" s="7"/>
      <c r="G299" s="7"/>
      <c r="H299" s="7"/>
      <c r="I299" s="7"/>
      <c r="J299" s="7"/>
      <c r="K299" s="7"/>
      <c r="L299" s="13"/>
      <c r="M299" s="13"/>
      <c r="N299" s="13"/>
      <c r="O299" s="13"/>
      <c r="P299" s="13"/>
      <c r="Q299" s="13"/>
      <c r="R299" s="13"/>
      <c r="S299" s="13"/>
      <c r="T299" s="13"/>
      <c r="U299" s="13"/>
      <c r="V299" s="7"/>
      <c r="W299" s="7" t="str">
        <f>IF(A299="","",IFERROR(INDEX(RASTREADORES!$F:$F,MATCH(A299&amp;"#Principal",RASTREADORES!$Y:$Y,0))&amp;" nº "&amp;INDEX(RASTREADORES!$H:$H,MATCH(A299&amp;"#Principal",RASTREADORES!$Y:$Y,0)),IF(B299="Carreta","N/A","Sem rastreador")))</f>
        <v/>
      </c>
      <c r="X299" s="7" t="str">
        <f>IF(A299="","",IF(COUNTIFS(CONSULTAS!$C$2:$C$2000,A299,CONSULTAS!$E$2:$E$2000,"GR",CONSULTAS!$S$2:$S$2000,"Sim")&gt;0,"Sim","Não"))</f>
        <v/>
      </c>
      <c r="Y299" s="13" t="str">
        <f t="shared" si="8"/>
        <v/>
      </c>
      <c r="Z299" s="7" t="str">
        <f t="shared" ca="1" si="9"/>
        <v/>
      </c>
      <c r="AA299" s="7"/>
      <c r="AB299" s="12"/>
    </row>
    <row r="300" spans="1:28" x14ac:dyDescent="0.25">
      <c r="A300" s="7"/>
      <c r="B300" s="7"/>
      <c r="C300" s="7"/>
      <c r="D300" s="7"/>
      <c r="E300" s="7"/>
      <c r="F300" s="7"/>
      <c r="G300" s="7"/>
      <c r="H300" s="7"/>
      <c r="I300" s="7"/>
      <c r="J300" s="7"/>
      <c r="K300" s="7"/>
      <c r="L300" s="13"/>
      <c r="M300" s="13"/>
      <c r="N300" s="13"/>
      <c r="O300" s="13"/>
      <c r="P300" s="13"/>
      <c r="Q300" s="13"/>
      <c r="R300" s="13"/>
      <c r="S300" s="13"/>
      <c r="T300" s="13"/>
      <c r="U300" s="13"/>
      <c r="V300" s="7"/>
      <c r="W300" s="7" t="str">
        <f>IF(A300="","",IFERROR(INDEX(RASTREADORES!$F:$F,MATCH(A300&amp;"#Principal",RASTREADORES!$Y:$Y,0))&amp;" nº "&amp;INDEX(RASTREADORES!$H:$H,MATCH(A300&amp;"#Principal",RASTREADORES!$Y:$Y,0)),IF(B300="Carreta","N/A","Sem rastreador")))</f>
        <v/>
      </c>
      <c r="X300" s="7" t="str">
        <f>IF(A300="","",IF(COUNTIFS(CONSULTAS!$C$2:$C$2000,A300,CONSULTAS!$E$2:$E$2000,"GR",CONSULTAS!$S$2:$S$2000,"Sim")&gt;0,"Sim","Não"))</f>
        <v/>
      </c>
      <c r="Y300" s="13" t="str">
        <f t="shared" si="8"/>
        <v/>
      </c>
      <c r="Z300" s="7" t="str">
        <f t="shared" ca="1" si="9"/>
        <v/>
      </c>
      <c r="AA300" s="7"/>
      <c r="AB300" s="12"/>
    </row>
    <row r="301" spans="1:28" x14ac:dyDescent="0.25">
      <c r="A301" s="7"/>
      <c r="B301" s="7"/>
      <c r="C301" s="7"/>
      <c r="D301" s="7"/>
      <c r="E301" s="7"/>
      <c r="F301" s="7"/>
      <c r="G301" s="7"/>
      <c r="H301" s="7"/>
      <c r="I301" s="7"/>
      <c r="J301" s="7"/>
      <c r="K301" s="7"/>
      <c r="L301" s="13"/>
      <c r="M301" s="13"/>
      <c r="N301" s="13"/>
      <c r="O301" s="13"/>
      <c r="P301" s="13"/>
      <c r="Q301" s="13"/>
      <c r="R301" s="13"/>
      <c r="S301" s="13"/>
      <c r="T301" s="13"/>
      <c r="U301" s="13"/>
      <c r="V301" s="7"/>
      <c r="W301" s="7" t="str">
        <f>IF(A301="","",IFERROR(INDEX(RASTREADORES!$F:$F,MATCH(A301&amp;"#Principal",RASTREADORES!$Y:$Y,0))&amp;" nº "&amp;INDEX(RASTREADORES!$H:$H,MATCH(A301&amp;"#Principal",RASTREADORES!$Y:$Y,0)),IF(B301="Carreta","N/A","Sem rastreador")))</f>
        <v/>
      </c>
      <c r="X301" s="7" t="str">
        <f>IF(A301="","",IF(COUNTIFS(CONSULTAS!$C$2:$C$2000,A301,CONSULTAS!$E$2:$E$2000,"GR",CONSULTAS!$S$2:$S$2000,"Sim")&gt;0,"Sim","Não"))</f>
        <v/>
      </c>
      <c r="Y301" s="13" t="str">
        <f t="shared" si="8"/>
        <v/>
      </c>
      <c r="Z301" s="7" t="str">
        <f t="shared" ca="1" si="9"/>
        <v/>
      </c>
      <c r="AA301" s="7"/>
      <c r="AB301" s="12"/>
    </row>
    <row r="302" spans="1:28" x14ac:dyDescent="0.25">
      <c r="A302" s="7"/>
      <c r="B302" s="7"/>
      <c r="C302" s="7"/>
      <c r="D302" s="7"/>
      <c r="E302" s="7"/>
      <c r="F302" s="7"/>
      <c r="G302" s="7"/>
      <c r="H302" s="7"/>
      <c r="I302" s="7"/>
      <c r="J302" s="7"/>
      <c r="K302" s="7"/>
      <c r="L302" s="13"/>
      <c r="M302" s="13"/>
      <c r="N302" s="13"/>
      <c r="O302" s="13"/>
      <c r="P302" s="13"/>
      <c r="Q302" s="13"/>
      <c r="R302" s="13"/>
      <c r="S302" s="13"/>
      <c r="T302" s="13"/>
      <c r="U302" s="13"/>
      <c r="V302" s="7"/>
      <c r="W302" s="7" t="str">
        <f>IF(A302="","",IFERROR(INDEX(RASTREADORES!$F:$F,MATCH(A302&amp;"#Principal",RASTREADORES!$Y:$Y,0))&amp;" nº "&amp;INDEX(RASTREADORES!$H:$H,MATCH(A302&amp;"#Principal",RASTREADORES!$Y:$Y,0)),IF(B302="Carreta","N/A","Sem rastreador")))</f>
        <v/>
      </c>
      <c r="X302" s="7" t="str">
        <f>IF(A302="","",IF(COUNTIFS(CONSULTAS!$C$2:$C$2000,A302,CONSULTAS!$E$2:$E$2000,"GR",CONSULTAS!$S$2:$S$2000,"Sim")&gt;0,"Sim","Não"))</f>
        <v/>
      </c>
      <c r="Y302" s="13" t="str">
        <f t="shared" si="8"/>
        <v/>
      </c>
      <c r="Z302" s="7" t="str">
        <f t="shared" ca="1" si="9"/>
        <v/>
      </c>
      <c r="AA302" s="7"/>
      <c r="AB302" s="12"/>
    </row>
    <row r="303" spans="1:28" x14ac:dyDescent="0.25">
      <c r="A303" s="7"/>
      <c r="B303" s="7"/>
      <c r="C303" s="7"/>
      <c r="D303" s="7"/>
      <c r="E303" s="7"/>
      <c r="F303" s="7"/>
      <c r="G303" s="7"/>
      <c r="H303" s="7"/>
      <c r="I303" s="7"/>
      <c r="J303" s="7"/>
      <c r="K303" s="7"/>
      <c r="L303" s="13"/>
      <c r="M303" s="13"/>
      <c r="N303" s="13"/>
      <c r="O303" s="13"/>
      <c r="P303" s="13"/>
      <c r="Q303" s="13"/>
      <c r="R303" s="13"/>
      <c r="S303" s="13"/>
      <c r="T303" s="13"/>
      <c r="U303" s="13"/>
      <c r="V303" s="7"/>
      <c r="W303" s="7" t="str">
        <f>IF(A303="","",IFERROR(INDEX(RASTREADORES!$F:$F,MATCH(A303&amp;"#Principal",RASTREADORES!$Y:$Y,0))&amp;" nº "&amp;INDEX(RASTREADORES!$H:$H,MATCH(A303&amp;"#Principal",RASTREADORES!$Y:$Y,0)),IF(B303="Carreta","N/A","Sem rastreador")))</f>
        <v/>
      </c>
      <c r="X303" s="7" t="str">
        <f>IF(A303="","",IF(COUNTIFS(CONSULTAS!$C$2:$C$2000,A303,CONSULTAS!$E$2:$E$2000,"GR",CONSULTAS!$S$2:$S$2000,"Sim")&gt;0,"Sim","Não"))</f>
        <v/>
      </c>
      <c r="Y303" s="13" t="str">
        <f t="shared" si="8"/>
        <v/>
      </c>
      <c r="Z303" s="7" t="str">
        <f t="shared" ca="1" si="9"/>
        <v/>
      </c>
      <c r="AA303" s="7"/>
      <c r="AB303" s="12"/>
    </row>
    <row r="304" spans="1:28" x14ac:dyDescent="0.25">
      <c r="A304" s="7"/>
      <c r="B304" s="7"/>
      <c r="C304" s="7"/>
      <c r="D304" s="7"/>
      <c r="E304" s="7"/>
      <c r="F304" s="7"/>
      <c r="G304" s="7"/>
      <c r="H304" s="7"/>
      <c r="I304" s="7"/>
      <c r="J304" s="7"/>
      <c r="K304" s="7"/>
      <c r="L304" s="13"/>
      <c r="M304" s="13"/>
      <c r="N304" s="13"/>
      <c r="O304" s="13"/>
      <c r="P304" s="13"/>
      <c r="Q304" s="13"/>
      <c r="R304" s="13"/>
      <c r="S304" s="13"/>
      <c r="T304" s="13"/>
      <c r="U304" s="13"/>
      <c r="V304" s="7"/>
      <c r="W304" s="7" t="str">
        <f>IF(A304="","",IFERROR(INDEX(RASTREADORES!$F:$F,MATCH(A304&amp;"#Principal",RASTREADORES!$Y:$Y,0))&amp;" nº "&amp;INDEX(RASTREADORES!$H:$H,MATCH(A304&amp;"#Principal",RASTREADORES!$Y:$Y,0)),IF(B304="Carreta","N/A","Sem rastreador")))</f>
        <v/>
      </c>
      <c r="X304" s="7" t="str">
        <f>IF(A304="","",IF(COUNTIFS(CONSULTAS!$C$2:$C$2000,A304,CONSULTAS!$E$2:$E$2000,"GR",CONSULTAS!$S$2:$S$2000,"Sim")&gt;0,"Sim","Não"))</f>
        <v/>
      </c>
      <c r="Y304" s="13" t="str">
        <f t="shared" si="8"/>
        <v/>
      </c>
      <c r="Z304" s="7" t="str">
        <f t="shared" ca="1" si="9"/>
        <v/>
      </c>
      <c r="AA304" s="7"/>
      <c r="AB304" s="12"/>
    </row>
    <row r="305" spans="1:28" x14ac:dyDescent="0.25">
      <c r="A305" s="7"/>
      <c r="B305" s="7"/>
      <c r="C305" s="7"/>
      <c r="D305" s="7"/>
      <c r="E305" s="7"/>
      <c r="F305" s="7"/>
      <c r="G305" s="7"/>
      <c r="H305" s="7"/>
      <c r="I305" s="7"/>
      <c r="J305" s="7"/>
      <c r="K305" s="7"/>
      <c r="L305" s="13"/>
      <c r="M305" s="13"/>
      <c r="N305" s="13"/>
      <c r="O305" s="13"/>
      <c r="P305" s="13"/>
      <c r="Q305" s="13"/>
      <c r="R305" s="13"/>
      <c r="S305" s="13"/>
      <c r="T305" s="13"/>
      <c r="U305" s="13"/>
      <c r="V305" s="7"/>
      <c r="W305" s="7" t="str">
        <f>IF(A305="","",IFERROR(INDEX(RASTREADORES!$F:$F,MATCH(A305&amp;"#Principal",RASTREADORES!$Y:$Y,0))&amp;" nº "&amp;INDEX(RASTREADORES!$H:$H,MATCH(A305&amp;"#Principal",RASTREADORES!$Y:$Y,0)),IF(B305="Carreta","N/A","Sem rastreador")))</f>
        <v/>
      </c>
      <c r="X305" s="7" t="str">
        <f>IF(A305="","",IF(COUNTIFS(CONSULTAS!$C$2:$C$2000,A305,CONSULTAS!$E$2:$E$2000,"GR",CONSULTAS!$S$2:$S$2000,"Sim")&gt;0,"Sim","Não"))</f>
        <v/>
      </c>
      <c r="Y305" s="13" t="str">
        <f t="shared" si="8"/>
        <v/>
      </c>
      <c r="Z305" s="7" t="str">
        <f t="shared" ca="1" si="9"/>
        <v/>
      </c>
      <c r="AA305" s="7"/>
      <c r="AB305" s="12"/>
    </row>
    <row r="306" spans="1:28" x14ac:dyDescent="0.25">
      <c r="A306" s="7"/>
      <c r="B306" s="7"/>
      <c r="C306" s="7"/>
      <c r="D306" s="7"/>
      <c r="E306" s="7"/>
      <c r="F306" s="7"/>
      <c r="G306" s="7"/>
      <c r="H306" s="7"/>
      <c r="I306" s="7"/>
      <c r="J306" s="7"/>
      <c r="K306" s="7"/>
      <c r="L306" s="13"/>
      <c r="M306" s="13"/>
      <c r="N306" s="13"/>
      <c r="O306" s="13"/>
      <c r="P306" s="13"/>
      <c r="Q306" s="13"/>
      <c r="R306" s="13"/>
      <c r="S306" s="13"/>
      <c r="T306" s="13"/>
      <c r="U306" s="13"/>
      <c r="V306" s="7"/>
      <c r="W306" s="7" t="str">
        <f>IF(A306="","",IFERROR(INDEX(RASTREADORES!$F:$F,MATCH(A306&amp;"#Principal",RASTREADORES!$Y:$Y,0))&amp;" nº "&amp;INDEX(RASTREADORES!$H:$H,MATCH(A306&amp;"#Principal",RASTREADORES!$Y:$Y,0)),IF(B306="Carreta","N/A","Sem rastreador")))</f>
        <v/>
      </c>
      <c r="X306" s="7" t="str">
        <f>IF(A306="","",IF(COUNTIFS(CONSULTAS!$C$2:$C$2000,A306,CONSULTAS!$E$2:$E$2000,"GR",CONSULTAS!$S$2:$S$2000,"Sim")&gt;0,"Sim","Não"))</f>
        <v/>
      </c>
      <c r="Y306" s="13" t="str">
        <f t="shared" si="8"/>
        <v/>
      </c>
      <c r="Z306" s="7" t="str">
        <f t="shared" ca="1" si="9"/>
        <v/>
      </c>
      <c r="AA306" s="7"/>
      <c r="AB306" s="12"/>
    </row>
    <row r="307" spans="1:28" x14ac:dyDescent="0.25">
      <c r="A307" s="7"/>
      <c r="B307" s="7"/>
      <c r="C307" s="7"/>
      <c r="D307" s="7"/>
      <c r="E307" s="7"/>
      <c r="F307" s="7"/>
      <c r="G307" s="7"/>
      <c r="H307" s="7"/>
      <c r="I307" s="7"/>
      <c r="J307" s="7"/>
      <c r="K307" s="7"/>
      <c r="L307" s="13"/>
      <c r="M307" s="13"/>
      <c r="N307" s="13"/>
      <c r="O307" s="13"/>
      <c r="P307" s="13"/>
      <c r="Q307" s="13"/>
      <c r="R307" s="13"/>
      <c r="S307" s="13"/>
      <c r="T307" s="13"/>
      <c r="U307" s="13"/>
      <c r="V307" s="7"/>
      <c r="W307" s="7" t="str">
        <f>IF(A307="","",IFERROR(INDEX(RASTREADORES!$F:$F,MATCH(A307&amp;"#Principal",RASTREADORES!$Y:$Y,0))&amp;" nº "&amp;INDEX(RASTREADORES!$H:$H,MATCH(A307&amp;"#Principal",RASTREADORES!$Y:$Y,0)),IF(B307="Carreta","N/A","Sem rastreador")))</f>
        <v/>
      </c>
      <c r="X307" s="7" t="str">
        <f>IF(A307="","",IF(COUNTIFS(CONSULTAS!$C$2:$C$2000,A307,CONSULTAS!$E$2:$E$2000,"GR",CONSULTAS!$S$2:$S$2000,"Sim")&gt;0,"Sim","Não"))</f>
        <v/>
      </c>
      <c r="Y307" s="13" t="str">
        <f t="shared" si="8"/>
        <v/>
      </c>
      <c r="Z307" s="7" t="str">
        <f t="shared" ca="1" si="9"/>
        <v/>
      </c>
      <c r="AA307" s="7"/>
      <c r="AB307" s="12"/>
    </row>
    <row r="308" spans="1:28" x14ac:dyDescent="0.25">
      <c r="A308" s="7"/>
      <c r="B308" s="7"/>
      <c r="C308" s="7"/>
      <c r="D308" s="7"/>
      <c r="E308" s="7"/>
      <c r="F308" s="7"/>
      <c r="G308" s="7"/>
      <c r="H308" s="7"/>
      <c r="I308" s="7"/>
      <c r="J308" s="7"/>
      <c r="K308" s="7"/>
      <c r="L308" s="13"/>
      <c r="M308" s="13"/>
      <c r="N308" s="13"/>
      <c r="O308" s="13"/>
      <c r="P308" s="13"/>
      <c r="Q308" s="13"/>
      <c r="R308" s="13"/>
      <c r="S308" s="13"/>
      <c r="T308" s="13"/>
      <c r="U308" s="13"/>
      <c r="V308" s="7"/>
      <c r="W308" s="7" t="str">
        <f>IF(A308="","",IFERROR(INDEX(RASTREADORES!$F:$F,MATCH(A308&amp;"#Principal",RASTREADORES!$Y:$Y,0))&amp;" nº "&amp;INDEX(RASTREADORES!$H:$H,MATCH(A308&amp;"#Principal",RASTREADORES!$Y:$Y,0)),IF(B308="Carreta","N/A","Sem rastreador")))</f>
        <v/>
      </c>
      <c r="X308" s="7" t="str">
        <f>IF(A308="","",IF(COUNTIFS(CONSULTAS!$C$2:$C$2000,A308,CONSULTAS!$E$2:$E$2000,"GR",CONSULTAS!$S$2:$S$2000,"Sim")&gt;0,"Sim","Não"))</f>
        <v/>
      </c>
      <c r="Y308" s="13" t="str">
        <f t="shared" si="8"/>
        <v/>
      </c>
      <c r="Z308" s="7" t="str">
        <f t="shared" ca="1" si="9"/>
        <v/>
      </c>
      <c r="AA308" s="7"/>
      <c r="AB308" s="12"/>
    </row>
    <row r="309" spans="1:28" x14ac:dyDescent="0.25">
      <c r="A309" s="7"/>
      <c r="B309" s="7"/>
      <c r="C309" s="7"/>
      <c r="D309" s="7"/>
      <c r="E309" s="7"/>
      <c r="F309" s="7"/>
      <c r="G309" s="7"/>
      <c r="H309" s="7"/>
      <c r="I309" s="7"/>
      <c r="J309" s="7"/>
      <c r="K309" s="7"/>
      <c r="L309" s="13"/>
      <c r="M309" s="13"/>
      <c r="N309" s="13"/>
      <c r="O309" s="13"/>
      <c r="P309" s="13"/>
      <c r="Q309" s="13"/>
      <c r="R309" s="13"/>
      <c r="S309" s="13"/>
      <c r="T309" s="13"/>
      <c r="U309" s="13"/>
      <c r="V309" s="7"/>
      <c r="W309" s="7" t="str">
        <f>IF(A309="","",IFERROR(INDEX(RASTREADORES!$F:$F,MATCH(A309&amp;"#Principal",RASTREADORES!$Y:$Y,0))&amp;" nº "&amp;INDEX(RASTREADORES!$H:$H,MATCH(A309&amp;"#Principal",RASTREADORES!$Y:$Y,0)),IF(B309="Carreta","N/A","Sem rastreador")))</f>
        <v/>
      </c>
      <c r="X309" s="7" t="str">
        <f>IF(A309="","",IF(COUNTIFS(CONSULTAS!$C$2:$C$2000,A309,CONSULTAS!$E$2:$E$2000,"GR",CONSULTAS!$S$2:$S$2000,"Sim")&gt;0,"Sim","Não"))</f>
        <v/>
      </c>
      <c r="Y309" s="13" t="str">
        <f t="shared" si="8"/>
        <v/>
      </c>
      <c r="Z309" s="7" t="str">
        <f t="shared" ca="1" si="9"/>
        <v/>
      </c>
      <c r="AA309" s="7"/>
      <c r="AB309" s="12"/>
    </row>
    <row r="310" spans="1:28" x14ac:dyDescent="0.25">
      <c r="A310" s="7"/>
      <c r="B310" s="7"/>
      <c r="C310" s="7"/>
      <c r="D310" s="7"/>
      <c r="E310" s="7"/>
      <c r="F310" s="7"/>
      <c r="G310" s="7"/>
      <c r="H310" s="7"/>
      <c r="I310" s="7"/>
      <c r="J310" s="7"/>
      <c r="K310" s="7"/>
      <c r="L310" s="13"/>
      <c r="M310" s="13"/>
      <c r="N310" s="13"/>
      <c r="O310" s="13"/>
      <c r="P310" s="13"/>
      <c r="Q310" s="13"/>
      <c r="R310" s="13"/>
      <c r="S310" s="13"/>
      <c r="T310" s="13"/>
      <c r="U310" s="13"/>
      <c r="V310" s="7"/>
      <c r="W310" s="7" t="str">
        <f>IF(A310="","",IFERROR(INDEX(RASTREADORES!$F:$F,MATCH(A310&amp;"#Principal",RASTREADORES!$Y:$Y,0))&amp;" nº "&amp;INDEX(RASTREADORES!$H:$H,MATCH(A310&amp;"#Principal",RASTREADORES!$Y:$Y,0)),IF(B310="Carreta","N/A","Sem rastreador")))</f>
        <v/>
      </c>
      <c r="X310" s="7" t="str">
        <f>IF(A310="","",IF(COUNTIFS(CONSULTAS!$C$2:$C$2000,A310,CONSULTAS!$E$2:$E$2000,"GR",CONSULTAS!$S$2:$S$2000,"Sim")&gt;0,"Sim","Não"))</f>
        <v/>
      </c>
      <c r="Y310" s="13" t="str">
        <f t="shared" si="8"/>
        <v/>
      </c>
      <c r="Z310" s="7" t="str">
        <f t="shared" ca="1" si="9"/>
        <v/>
      </c>
      <c r="AA310" s="7"/>
      <c r="AB310" s="12"/>
    </row>
    <row r="311" spans="1:28" x14ac:dyDescent="0.25">
      <c r="A311" s="7"/>
      <c r="B311" s="7"/>
      <c r="C311" s="7"/>
      <c r="D311" s="7"/>
      <c r="E311" s="7"/>
      <c r="F311" s="7"/>
      <c r="G311" s="7"/>
      <c r="H311" s="7"/>
      <c r="I311" s="7"/>
      <c r="J311" s="7"/>
      <c r="K311" s="7"/>
      <c r="L311" s="13"/>
      <c r="M311" s="13"/>
      <c r="N311" s="13"/>
      <c r="O311" s="13"/>
      <c r="P311" s="13"/>
      <c r="Q311" s="13"/>
      <c r="R311" s="13"/>
      <c r="S311" s="13"/>
      <c r="T311" s="13"/>
      <c r="U311" s="13"/>
      <c r="V311" s="7"/>
      <c r="W311" s="7" t="str">
        <f>IF(A311="","",IFERROR(INDEX(RASTREADORES!$F:$F,MATCH(A311&amp;"#Principal",RASTREADORES!$Y:$Y,0))&amp;" nº "&amp;INDEX(RASTREADORES!$H:$H,MATCH(A311&amp;"#Principal",RASTREADORES!$Y:$Y,0)),IF(B311="Carreta","N/A","Sem rastreador")))</f>
        <v/>
      </c>
      <c r="X311" s="7" t="str">
        <f>IF(A311="","",IF(COUNTIFS(CONSULTAS!$C$2:$C$2000,A311,CONSULTAS!$E$2:$E$2000,"GR",CONSULTAS!$S$2:$S$2000,"Sim")&gt;0,"Sim","Não"))</f>
        <v/>
      </c>
      <c r="Y311" s="13" t="str">
        <f t="shared" si="8"/>
        <v/>
      </c>
      <c r="Z311" s="7" t="str">
        <f t="shared" ca="1" si="9"/>
        <v/>
      </c>
      <c r="AA311" s="7"/>
      <c r="AB311" s="12"/>
    </row>
    <row r="312" spans="1:28" x14ac:dyDescent="0.25">
      <c r="A312" s="7"/>
      <c r="B312" s="7"/>
      <c r="C312" s="7"/>
      <c r="D312" s="7"/>
      <c r="E312" s="7"/>
      <c r="F312" s="7"/>
      <c r="G312" s="7"/>
      <c r="H312" s="7"/>
      <c r="I312" s="7"/>
      <c r="J312" s="7"/>
      <c r="K312" s="7"/>
      <c r="L312" s="13"/>
      <c r="M312" s="13"/>
      <c r="N312" s="13"/>
      <c r="O312" s="13"/>
      <c r="P312" s="13"/>
      <c r="Q312" s="13"/>
      <c r="R312" s="13"/>
      <c r="S312" s="13"/>
      <c r="T312" s="13"/>
      <c r="U312" s="13"/>
      <c r="V312" s="7"/>
      <c r="W312" s="7" t="str">
        <f>IF(A312="","",IFERROR(INDEX(RASTREADORES!$F:$F,MATCH(A312&amp;"#Principal",RASTREADORES!$Y:$Y,0))&amp;" nº "&amp;INDEX(RASTREADORES!$H:$H,MATCH(A312&amp;"#Principal",RASTREADORES!$Y:$Y,0)),IF(B312="Carreta","N/A","Sem rastreador")))</f>
        <v/>
      </c>
      <c r="X312" s="7" t="str">
        <f>IF(A312="","",IF(COUNTIFS(CONSULTAS!$C$2:$C$2000,A312,CONSULTAS!$E$2:$E$2000,"GR",CONSULTAS!$S$2:$S$2000,"Sim")&gt;0,"Sim","Não"))</f>
        <v/>
      </c>
      <c r="Y312" s="13" t="str">
        <f t="shared" si="8"/>
        <v/>
      </c>
      <c r="Z312" s="7" t="str">
        <f t="shared" ca="1" si="9"/>
        <v/>
      </c>
      <c r="AA312" s="7"/>
      <c r="AB312" s="12"/>
    </row>
    <row r="313" spans="1:28" x14ac:dyDescent="0.25">
      <c r="A313" s="7"/>
      <c r="B313" s="7"/>
      <c r="C313" s="7"/>
      <c r="D313" s="7"/>
      <c r="E313" s="7"/>
      <c r="F313" s="7"/>
      <c r="G313" s="7"/>
      <c r="H313" s="7"/>
      <c r="I313" s="7"/>
      <c r="J313" s="7"/>
      <c r="K313" s="7"/>
      <c r="L313" s="13"/>
      <c r="M313" s="13"/>
      <c r="N313" s="13"/>
      <c r="O313" s="13"/>
      <c r="P313" s="13"/>
      <c r="Q313" s="13"/>
      <c r="R313" s="13"/>
      <c r="S313" s="13"/>
      <c r="T313" s="13"/>
      <c r="U313" s="13"/>
      <c r="V313" s="7"/>
      <c r="W313" s="7" t="str">
        <f>IF(A313="","",IFERROR(INDEX(RASTREADORES!$F:$F,MATCH(A313&amp;"#Principal",RASTREADORES!$Y:$Y,0))&amp;" nº "&amp;INDEX(RASTREADORES!$H:$H,MATCH(A313&amp;"#Principal",RASTREADORES!$Y:$Y,0)),IF(B313="Carreta","N/A","Sem rastreador")))</f>
        <v/>
      </c>
      <c r="X313" s="7" t="str">
        <f>IF(A313="","",IF(COUNTIFS(CONSULTAS!$C$2:$C$2000,A313,CONSULTAS!$E$2:$E$2000,"GR",CONSULTAS!$S$2:$S$2000,"Sim")&gt;0,"Sim","Não"))</f>
        <v/>
      </c>
      <c r="Y313" s="13" t="str">
        <f t="shared" si="8"/>
        <v/>
      </c>
      <c r="Z313" s="7" t="str">
        <f t="shared" ca="1" si="9"/>
        <v/>
      </c>
      <c r="AA313" s="7"/>
      <c r="AB313" s="12"/>
    </row>
    <row r="314" spans="1:28" x14ac:dyDescent="0.25">
      <c r="A314" s="7"/>
      <c r="B314" s="7"/>
      <c r="C314" s="7"/>
      <c r="D314" s="7"/>
      <c r="E314" s="7"/>
      <c r="F314" s="7"/>
      <c r="G314" s="7"/>
      <c r="H314" s="7"/>
      <c r="I314" s="7"/>
      <c r="J314" s="7"/>
      <c r="K314" s="7"/>
      <c r="L314" s="13"/>
      <c r="M314" s="13"/>
      <c r="N314" s="13"/>
      <c r="O314" s="13"/>
      <c r="P314" s="13"/>
      <c r="Q314" s="13"/>
      <c r="R314" s="13"/>
      <c r="S314" s="13"/>
      <c r="T314" s="13"/>
      <c r="U314" s="13"/>
      <c r="V314" s="7"/>
      <c r="W314" s="7" t="str">
        <f>IF(A314="","",IFERROR(INDEX(RASTREADORES!$F:$F,MATCH(A314&amp;"#Principal",RASTREADORES!$Y:$Y,0))&amp;" nº "&amp;INDEX(RASTREADORES!$H:$H,MATCH(A314&amp;"#Principal",RASTREADORES!$Y:$Y,0)),IF(B314="Carreta","N/A","Sem rastreador")))</f>
        <v/>
      </c>
      <c r="X314" s="7" t="str">
        <f>IF(A314="","",IF(COUNTIFS(CONSULTAS!$C$2:$C$2000,A314,CONSULTAS!$E$2:$E$2000,"GR",CONSULTAS!$S$2:$S$2000,"Sim")&gt;0,"Sim","Não"))</f>
        <v/>
      </c>
      <c r="Y314" s="13" t="str">
        <f t="shared" si="8"/>
        <v/>
      </c>
      <c r="Z314" s="7" t="str">
        <f t="shared" ca="1" si="9"/>
        <v/>
      </c>
      <c r="AA314" s="7"/>
      <c r="AB314" s="12"/>
    </row>
    <row r="315" spans="1:28" x14ac:dyDescent="0.25">
      <c r="A315" s="7"/>
      <c r="B315" s="7"/>
      <c r="C315" s="7"/>
      <c r="D315" s="7"/>
      <c r="E315" s="7"/>
      <c r="F315" s="7"/>
      <c r="G315" s="7"/>
      <c r="H315" s="7"/>
      <c r="I315" s="7"/>
      <c r="J315" s="7"/>
      <c r="K315" s="7"/>
      <c r="L315" s="13"/>
      <c r="M315" s="13"/>
      <c r="N315" s="13"/>
      <c r="O315" s="13"/>
      <c r="P315" s="13"/>
      <c r="Q315" s="13"/>
      <c r="R315" s="13"/>
      <c r="S315" s="13"/>
      <c r="T315" s="13"/>
      <c r="U315" s="13"/>
      <c r="V315" s="7"/>
      <c r="W315" s="7" t="str">
        <f>IF(A315="","",IFERROR(INDEX(RASTREADORES!$F:$F,MATCH(A315&amp;"#Principal",RASTREADORES!$Y:$Y,0))&amp;" nº "&amp;INDEX(RASTREADORES!$H:$H,MATCH(A315&amp;"#Principal",RASTREADORES!$Y:$Y,0)),IF(B315="Carreta","N/A","Sem rastreador")))</f>
        <v/>
      </c>
      <c r="X315" s="7" t="str">
        <f>IF(A315="","",IF(COUNTIFS(CONSULTAS!$C$2:$C$2000,A315,CONSULTAS!$E$2:$E$2000,"GR",CONSULTAS!$S$2:$S$2000,"Sim")&gt;0,"Sim","Não"))</f>
        <v/>
      </c>
      <c r="Y315" s="13" t="str">
        <f t="shared" si="8"/>
        <v/>
      </c>
      <c r="Z315" s="7" t="str">
        <f t="shared" ca="1" si="9"/>
        <v/>
      </c>
      <c r="AA315" s="7"/>
      <c r="AB315" s="12"/>
    </row>
    <row r="316" spans="1:28" x14ac:dyDescent="0.25">
      <c r="A316" s="7"/>
      <c r="B316" s="7"/>
      <c r="C316" s="7"/>
      <c r="D316" s="7"/>
      <c r="E316" s="7"/>
      <c r="F316" s="7"/>
      <c r="G316" s="7"/>
      <c r="H316" s="7"/>
      <c r="I316" s="7"/>
      <c r="J316" s="7"/>
      <c r="K316" s="7"/>
      <c r="L316" s="13"/>
      <c r="M316" s="13"/>
      <c r="N316" s="13"/>
      <c r="O316" s="13"/>
      <c r="P316" s="13"/>
      <c r="Q316" s="13"/>
      <c r="R316" s="13"/>
      <c r="S316" s="13"/>
      <c r="T316" s="13"/>
      <c r="U316" s="13"/>
      <c r="V316" s="7"/>
      <c r="W316" s="7" t="str">
        <f>IF(A316="","",IFERROR(INDEX(RASTREADORES!$F:$F,MATCH(A316&amp;"#Principal",RASTREADORES!$Y:$Y,0))&amp;" nº "&amp;INDEX(RASTREADORES!$H:$H,MATCH(A316&amp;"#Principal",RASTREADORES!$Y:$Y,0)),IF(B316="Carreta","N/A","Sem rastreador")))</f>
        <v/>
      </c>
      <c r="X316" s="7" t="str">
        <f>IF(A316="","",IF(COUNTIFS(CONSULTAS!$C$2:$C$2000,A316,CONSULTAS!$E$2:$E$2000,"GR",CONSULTAS!$S$2:$S$2000,"Sim")&gt;0,"Sim","Não"))</f>
        <v/>
      </c>
      <c r="Y316" s="13" t="str">
        <f t="shared" si="8"/>
        <v/>
      </c>
      <c r="Z316" s="7" t="str">
        <f t="shared" ca="1" si="9"/>
        <v/>
      </c>
      <c r="AA316" s="7"/>
      <c r="AB316" s="12"/>
    </row>
    <row r="317" spans="1:28" x14ac:dyDescent="0.25">
      <c r="A317" s="7"/>
      <c r="B317" s="7"/>
      <c r="C317" s="7"/>
      <c r="D317" s="7"/>
      <c r="E317" s="7"/>
      <c r="F317" s="7"/>
      <c r="G317" s="7"/>
      <c r="H317" s="7"/>
      <c r="I317" s="7"/>
      <c r="J317" s="7"/>
      <c r="K317" s="7"/>
      <c r="L317" s="13"/>
      <c r="M317" s="13"/>
      <c r="N317" s="13"/>
      <c r="O317" s="13"/>
      <c r="P317" s="13"/>
      <c r="Q317" s="13"/>
      <c r="R317" s="13"/>
      <c r="S317" s="13"/>
      <c r="T317" s="13"/>
      <c r="U317" s="13"/>
      <c r="V317" s="7"/>
      <c r="W317" s="7" t="str">
        <f>IF(A317="","",IFERROR(INDEX(RASTREADORES!$F:$F,MATCH(A317&amp;"#Principal",RASTREADORES!$Y:$Y,0))&amp;" nº "&amp;INDEX(RASTREADORES!$H:$H,MATCH(A317&amp;"#Principal",RASTREADORES!$Y:$Y,0)),IF(B317="Carreta","N/A","Sem rastreador")))</f>
        <v/>
      </c>
      <c r="X317" s="7" t="str">
        <f>IF(A317="","",IF(COUNTIFS(CONSULTAS!$C$2:$C$2000,A317,CONSULTAS!$E$2:$E$2000,"GR",CONSULTAS!$S$2:$S$2000,"Sim")&gt;0,"Sim","Não"))</f>
        <v/>
      </c>
      <c r="Y317" s="13" t="str">
        <f t="shared" si="8"/>
        <v/>
      </c>
      <c r="Z317" s="7" t="str">
        <f t="shared" ca="1" si="9"/>
        <v/>
      </c>
      <c r="AA317" s="7"/>
      <c r="AB317" s="12"/>
    </row>
    <row r="318" spans="1:28" x14ac:dyDescent="0.25">
      <c r="A318" s="7"/>
      <c r="B318" s="7"/>
      <c r="C318" s="7"/>
      <c r="D318" s="7"/>
      <c r="E318" s="7"/>
      <c r="F318" s="7"/>
      <c r="G318" s="7"/>
      <c r="H318" s="7"/>
      <c r="I318" s="7"/>
      <c r="J318" s="7"/>
      <c r="K318" s="7"/>
      <c r="L318" s="13"/>
      <c r="M318" s="13"/>
      <c r="N318" s="13"/>
      <c r="O318" s="13"/>
      <c r="P318" s="13"/>
      <c r="Q318" s="13"/>
      <c r="R318" s="13"/>
      <c r="S318" s="13"/>
      <c r="T318" s="13"/>
      <c r="U318" s="13"/>
      <c r="V318" s="7"/>
      <c r="W318" s="7" t="str">
        <f>IF(A318="","",IFERROR(INDEX(RASTREADORES!$F:$F,MATCH(A318&amp;"#Principal",RASTREADORES!$Y:$Y,0))&amp;" nº "&amp;INDEX(RASTREADORES!$H:$H,MATCH(A318&amp;"#Principal",RASTREADORES!$Y:$Y,0)),IF(B318="Carreta","N/A","Sem rastreador")))</f>
        <v/>
      </c>
      <c r="X318" s="7" t="str">
        <f>IF(A318="","",IF(COUNTIFS(CONSULTAS!$C$2:$C$2000,A318,CONSULTAS!$E$2:$E$2000,"GR",CONSULTAS!$S$2:$S$2000,"Sim")&gt;0,"Sim","Não"))</f>
        <v/>
      </c>
      <c r="Y318" s="13" t="str">
        <f t="shared" si="8"/>
        <v/>
      </c>
      <c r="Z318" s="7" t="str">
        <f t="shared" ca="1" si="9"/>
        <v/>
      </c>
      <c r="AA318" s="7"/>
      <c r="AB318" s="12"/>
    </row>
    <row r="319" spans="1:28" x14ac:dyDescent="0.25">
      <c r="A319" s="7"/>
      <c r="B319" s="7"/>
      <c r="C319" s="7"/>
      <c r="D319" s="7"/>
      <c r="E319" s="7"/>
      <c r="F319" s="7"/>
      <c r="G319" s="7"/>
      <c r="H319" s="7"/>
      <c r="I319" s="7"/>
      <c r="J319" s="7"/>
      <c r="K319" s="7"/>
      <c r="L319" s="13"/>
      <c r="M319" s="13"/>
      <c r="N319" s="13"/>
      <c r="O319" s="13"/>
      <c r="P319" s="13"/>
      <c r="Q319" s="13"/>
      <c r="R319" s="13"/>
      <c r="S319" s="13"/>
      <c r="T319" s="13"/>
      <c r="U319" s="13"/>
      <c r="V319" s="7"/>
      <c r="W319" s="7" t="str">
        <f>IF(A319="","",IFERROR(INDEX(RASTREADORES!$F:$F,MATCH(A319&amp;"#Principal",RASTREADORES!$Y:$Y,0))&amp;" nº "&amp;INDEX(RASTREADORES!$H:$H,MATCH(A319&amp;"#Principal",RASTREADORES!$Y:$Y,0)),IF(B319="Carreta","N/A","Sem rastreador")))</f>
        <v/>
      </c>
      <c r="X319" s="7" t="str">
        <f>IF(A319="","",IF(COUNTIFS(CONSULTAS!$C$2:$C$2000,A319,CONSULTAS!$E$2:$E$2000,"GR",CONSULTAS!$S$2:$S$2000,"Sim")&gt;0,"Sim","Não"))</f>
        <v/>
      </c>
      <c r="Y319" s="13" t="str">
        <f t="shared" si="8"/>
        <v/>
      </c>
      <c r="Z319" s="7" t="str">
        <f t="shared" ca="1" si="9"/>
        <v/>
      </c>
      <c r="AA319" s="7"/>
      <c r="AB319" s="12"/>
    </row>
    <row r="320" spans="1:28" x14ac:dyDescent="0.25">
      <c r="A320" s="7"/>
      <c r="B320" s="7"/>
      <c r="C320" s="7"/>
      <c r="D320" s="7"/>
      <c r="E320" s="7"/>
      <c r="F320" s="7"/>
      <c r="G320" s="7"/>
      <c r="H320" s="7"/>
      <c r="I320" s="7"/>
      <c r="J320" s="7"/>
      <c r="K320" s="7"/>
      <c r="L320" s="13"/>
      <c r="M320" s="13"/>
      <c r="N320" s="13"/>
      <c r="O320" s="13"/>
      <c r="P320" s="13"/>
      <c r="Q320" s="13"/>
      <c r="R320" s="13"/>
      <c r="S320" s="13"/>
      <c r="T320" s="13"/>
      <c r="U320" s="13"/>
      <c r="V320" s="7"/>
      <c r="W320" s="7" t="str">
        <f>IF(A320="","",IFERROR(INDEX(RASTREADORES!$F:$F,MATCH(A320&amp;"#Principal",RASTREADORES!$Y:$Y,0))&amp;" nº "&amp;INDEX(RASTREADORES!$H:$H,MATCH(A320&amp;"#Principal",RASTREADORES!$Y:$Y,0)),IF(B320="Carreta","N/A","Sem rastreador")))</f>
        <v/>
      </c>
      <c r="X320" s="7" t="str">
        <f>IF(A320="","",IF(COUNTIFS(CONSULTAS!$C$2:$C$2000,A320,CONSULTAS!$E$2:$E$2000,"GR",CONSULTAS!$S$2:$S$2000,"Sim")&gt;0,"Sim","Não"))</f>
        <v/>
      </c>
      <c r="Y320" s="13" t="str">
        <f t="shared" si="8"/>
        <v/>
      </c>
      <c r="Z320" s="7" t="str">
        <f t="shared" ca="1" si="9"/>
        <v/>
      </c>
      <c r="AA320" s="7"/>
      <c r="AB320" s="12"/>
    </row>
    <row r="321" spans="1:28" x14ac:dyDescent="0.25">
      <c r="A321" s="7"/>
      <c r="B321" s="7"/>
      <c r="C321" s="7"/>
      <c r="D321" s="7"/>
      <c r="E321" s="7"/>
      <c r="F321" s="7"/>
      <c r="G321" s="7"/>
      <c r="H321" s="7"/>
      <c r="I321" s="7"/>
      <c r="J321" s="7"/>
      <c r="K321" s="7"/>
      <c r="L321" s="13"/>
      <c r="M321" s="13"/>
      <c r="N321" s="13"/>
      <c r="O321" s="13"/>
      <c r="P321" s="13"/>
      <c r="Q321" s="13"/>
      <c r="R321" s="13"/>
      <c r="S321" s="13"/>
      <c r="T321" s="13"/>
      <c r="U321" s="13"/>
      <c r="V321" s="7"/>
      <c r="W321" s="7" t="str">
        <f>IF(A321="","",IFERROR(INDEX(RASTREADORES!$F:$F,MATCH(A321&amp;"#Principal",RASTREADORES!$Y:$Y,0))&amp;" nº "&amp;INDEX(RASTREADORES!$H:$H,MATCH(A321&amp;"#Principal",RASTREADORES!$Y:$Y,0)),IF(B321="Carreta","N/A","Sem rastreador")))</f>
        <v/>
      </c>
      <c r="X321" s="7" t="str">
        <f>IF(A321="","",IF(COUNTIFS(CONSULTAS!$C$2:$C$2000,A321,CONSULTAS!$E$2:$E$2000,"GR",CONSULTAS!$S$2:$S$2000,"Sim")&gt;0,"Sim","Não"))</f>
        <v/>
      </c>
      <c r="Y321" s="13" t="str">
        <f t="shared" si="8"/>
        <v/>
      </c>
      <c r="Z321" s="7" t="str">
        <f t="shared" ca="1" si="9"/>
        <v/>
      </c>
      <c r="AA321" s="7"/>
      <c r="AB321" s="12"/>
    </row>
    <row r="322" spans="1:28" x14ac:dyDescent="0.25">
      <c r="A322" s="7"/>
      <c r="B322" s="7"/>
      <c r="C322" s="7"/>
      <c r="D322" s="7"/>
      <c r="E322" s="7"/>
      <c r="F322" s="7"/>
      <c r="G322" s="7"/>
      <c r="H322" s="7"/>
      <c r="I322" s="7"/>
      <c r="J322" s="7"/>
      <c r="K322" s="7"/>
      <c r="L322" s="13"/>
      <c r="M322" s="13"/>
      <c r="N322" s="13"/>
      <c r="O322" s="13"/>
      <c r="P322" s="13"/>
      <c r="Q322" s="13"/>
      <c r="R322" s="13"/>
      <c r="S322" s="13"/>
      <c r="T322" s="13"/>
      <c r="U322" s="13"/>
      <c r="V322" s="7"/>
      <c r="W322" s="7" t="str">
        <f>IF(A322="","",IFERROR(INDEX(RASTREADORES!$F:$F,MATCH(A322&amp;"#Principal",RASTREADORES!$Y:$Y,0))&amp;" nº "&amp;INDEX(RASTREADORES!$H:$H,MATCH(A322&amp;"#Principal",RASTREADORES!$Y:$Y,0)),IF(B322="Carreta","N/A","Sem rastreador")))</f>
        <v/>
      </c>
      <c r="X322" s="7" t="str">
        <f>IF(A322="","",IF(COUNTIFS(CONSULTAS!$C$2:$C$2000,A322,CONSULTAS!$E$2:$E$2000,"GR",CONSULTAS!$S$2:$S$2000,"Sim")&gt;0,"Sim","Não"))</f>
        <v/>
      </c>
      <c r="Y322" s="13" t="str">
        <f t="shared" ref="Y322:Y385" si="10">IF(A322="","",IF(COUNT(L322:N322,O322:T322)=0,"",MIN(L322:N322,O322:T322)))</f>
        <v/>
      </c>
      <c r="Z322" s="7" t="str">
        <f t="shared" ref="Z322:Z385" ca="1" si="11">IF(Y322="","",Y322-TODAY())</f>
        <v/>
      </c>
      <c r="AA322" s="7"/>
      <c r="AB322" s="12"/>
    </row>
    <row r="323" spans="1:28" x14ac:dyDescent="0.25">
      <c r="A323" s="7"/>
      <c r="B323" s="7"/>
      <c r="C323" s="7"/>
      <c r="D323" s="7"/>
      <c r="E323" s="7"/>
      <c r="F323" s="7"/>
      <c r="G323" s="7"/>
      <c r="H323" s="7"/>
      <c r="I323" s="7"/>
      <c r="J323" s="7"/>
      <c r="K323" s="7"/>
      <c r="L323" s="13"/>
      <c r="M323" s="13"/>
      <c r="N323" s="13"/>
      <c r="O323" s="13"/>
      <c r="P323" s="13"/>
      <c r="Q323" s="13"/>
      <c r="R323" s="13"/>
      <c r="S323" s="13"/>
      <c r="T323" s="13"/>
      <c r="U323" s="13"/>
      <c r="V323" s="7"/>
      <c r="W323" s="7" t="str">
        <f>IF(A323="","",IFERROR(INDEX(RASTREADORES!$F:$F,MATCH(A323&amp;"#Principal",RASTREADORES!$Y:$Y,0))&amp;" nº "&amp;INDEX(RASTREADORES!$H:$H,MATCH(A323&amp;"#Principal",RASTREADORES!$Y:$Y,0)),IF(B323="Carreta","N/A","Sem rastreador")))</f>
        <v/>
      </c>
      <c r="X323" s="7" t="str">
        <f>IF(A323="","",IF(COUNTIFS(CONSULTAS!$C$2:$C$2000,A323,CONSULTAS!$E$2:$E$2000,"GR",CONSULTAS!$S$2:$S$2000,"Sim")&gt;0,"Sim","Não"))</f>
        <v/>
      </c>
      <c r="Y323" s="13" t="str">
        <f t="shared" si="10"/>
        <v/>
      </c>
      <c r="Z323" s="7" t="str">
        <f t="shared" ca="1" si="11"/>
        <v/>
      </c>
      <c r="AA323" s="7"/>
      <c r="AB323" s="12"/>
    </row>
    <row r="324" spans="1:28" x14ac:dyDescent="0.25">
      <c r="A324" s="7"/>
      <c r="B324" s="7"/>
      <c r="C324" s="7"/>
      <c r="D324" s="7"/>
      <c r="E324" s="7"/>
      <c r="F324" s="7"/>
      <c r="G324" s="7"/>
      <c r="H324" s="7"/>
      <c r="I324" s="7"/>
      <c r="J324" s="7"/>
      <c r="K324" s="7"/>
      <c r="L324" s="13"/>
      <c r="M324" s="13"/>
      <c r="N324" s="13"/>
      <c r="O324" s="13"/>
      <c r="P324" s="13"/>
      <c r="Q324" s="13"/>
      <c r="R324" s="13"/>
      <c r="S324" s="13"/>
      <c r="T324" s="13"/>
      <c r="U324" s="13"/>
      <c r="V324" s="7"/>
      <c r="W324" s="7" t="str">
        <f>IF(A324="","",IFERROR(INDEX(RASTREADORES!$F:$F,MATCH(A324&amp;"#Principal",RASTREADORES!$Y:$Y,0))&amp;" nº "&amp;INDEX(RASTREADORES!$H:$H,MATCH(A324&amp;"#Principal",RASTREADORES!$Y:$Y,0)),IF(B324="Carreta","N/A","Sem rastreador")))</f>
        <v/>
      </c>
      <c r="X324" s="7" t="str">
        <f>IF(A324="","",IF(COUNTIFS(CONSULTAS!$C$2:$C$2000,A324,CONSULTAS!$E$2:$E$2000,"GR",CONSULTAS!$S$2:$S$2000,"Sim")&gt;0,"Sim","Não"))</f>
        <v/>
      </c>
      <c r="Y324" s="13" t="str">
        <f t="shared" si="10"/>
        <v/>
      </c>
      <c r="Z324" s="7" t="str">
        <f t="shared" ca="1" si="11"/>
        <v/>
      </c>
      <c r="AA324" s="7"/>
      <c r="AB324" s="12"/>
    </row>
    <row r="325" spans="1:28" x14ac:dyDescent="0.25">
      <c r="A325" s="7"/>
      <c r="B325" s="7"/>
      <c r="C325" s="7"/>
      <c r="D325" s="7"/>
      <c r="E325" s="7"/>
      <c r="F325" s="7"/>
      <c r="G325" s="7"/>
      <c r="H325" s="7"/>
      <c r="I325" s="7"/>
      <c r="J325" s="7"/>
      <c r="K325" s="7"/>
      <c r="L325" s="13"/>
      <c r="M325" s="13"/>
      <c r="N325" s="13"/>
      <c r="O325" s="13"/>
      <c r="P325" s="13"/>
      <c r="Q325" s="13"/>
      <c r="R325" s="13"/>
      <c r="S325" s="13"/>
      <c r="T325" s="13"/>
      <c r="U325" s="13"/>
      <c r="V325" s="7"/>
      <c r="W325" s="7" t="str">
        <f>IF(A325="","",IFERROR(INDEX(RASTREADORES!$F:$F,MATCH(A325&amp;"#Principal",RASTREADORES!$Y:$Y,0))&amp;" nº "&amp;INDEX(RASTREADORES!$H:$H,MATCH(A325&amp;"#Principal",RASTREADORES!$Y:$Y,0)),IF(B325="Carreta","N/A","Sem rastreador")))</f>
        <v/>
      </c>
      <c r="X325" s="7" t="str">
        <f>IF(A325="","",IF(COUNTIFS(CONSULTAS!$C$2:$C$2000,A325,CONSULTAS!$E$2:$E$2000,"GR",CONSULTAS!$S$2:$S$2000,"Sim")&gt;0,"Sim","Não"))</f>
        <v/>
      </c>
      <c r="Y325" s="13" t="str">
        <f t="shared" si="10"/>
        <v/>
      </c>
      <c r="Z325" s="7" t="str">
        <f t="shared" ca="1" si="11"/>
        <v/>
      </c>
      <c r="AA325" s="7"/>
      <c r="AB325" s="12"/>
    </row>
    <row r="326" spans="1:28" x14ac:dyDescent="0.25">
      <c r="A326" s="7"/>
      <c r="B326" s="7"/>
      <c r="C326" s="7"/>
      <c r="D326" s="7"/>
      <c r="E326" s="7"/>
      <c r="F326" s="7"/>
      <c r="G326" s="7"/>
      <c r="H326" s="7"/>
      <c r="I326" s="7"/>
      <c r="J326" s="7"/>
      <c r="K326" s="7"/>
      <c r="L326" s="13"/>
      <c r="M326" s="13"/>
      <c r="N326" s="13"/>
      <c r="O326" s="13"/>
      <c r="P326" s="13"/>
      <c r="Q326" s="13"/>
      <c r="R326" s="13"/>
      <c r="S326" s="13"/>
      <c r="T326" s="13"/>
      <c r="U326" s="13"/>
      <c r="V326" s="7"/>
      <c r="W326" s="7" t="str">
        <f>IF(A326="","",IFERROR(INDEX(RASTREADORES!$F:$F,MATCH(A326&amp;"#Principal",RASTREADORES!$Y:$Y,0))&amp;" nº "&amp;INDEX(RASTREADORES!$H:$H,MATCH(A326&amp;"#Principal",RASTREADORES!$Y:$Y,0)),IF(B326="Carreta","N/A","Sem rastreador")))</f>
        <v/>
      </c>
      <c r="X326" s="7" t="str">
        <f>IF(A326="","",IF(COUNTIFS(CONSULTAS!$C$2:$C$2000,A326,CONSULTAS!$E$2:$E$2000,"GR",CONSULTAS!$S$2:$S$2000,"Sim")&gt;0,"Sim","Não"))</f>
        <v/>
      </c>
      <c r="Y326" s="13" t="str">
        <f t="shared" si="10"/>
        <v/>
      </c>
      <c r="Z326" s="7" t="str">
        <f t="shared" ca="1" si="11"/>
        <v/>
      </c>
      <c r="AA326" s="7"/>
      <c r="AB326" s="12"/>
    </row>
    <row r="327" spans="1:28" x14ac:dyDescent="0.25">
      <c r="A327" s="7"/>
      <c r="B327" s="7"/>
      <c r="C327" s="7"/>
      <c r="D327" s="7"/>
      <c r="E327" s="7"/>
      <c r="F327" s="7"/>
      <c r="G327" s="7"/>
      <c r="H327" s="7"/>
      <c r="I327" s="7"/>
      <c r="J327" s="7"/>
      <c r="K327" s="7"/>
      <c r="L327" s="13"/>
      <c r="M327" s="13"/>
      <c r="N327" s="13"/>
      <c r="O327" s="13"/>
      <c r="P327" s="13"/>
      <c r="Q327" s="13"/>
      <c r="R327" s="13"/>
      <c r="S327" s="13"/>
      <c r="T327" s="13"/>
      <c r="U327" s="13"/>
      <c r="V327" s="7"/>
      <c r="W327" s="7" t="str">
        <f>IF(A327="","",IFERROR(INDEX(RASTREADORES!$F:$F,MATCH(A327&amp;"#Principal",RASTREADORES!$Y:$Y,0))&amp;" nº "&amp;INDEX(RASTREADORES!$H:$H,MATCH(A327&amp;"#Principal",RASTREADORES!$Y:$Y,0)),IF(B327="Carreta","N/A","Sem rastreador")))</f>
        <v/>
      </c>
      <c r="X327" s="7" t="str">
        <f>IF(A327="","",IF(COUNTIFS(CONSULTAS!$C$2:$C$2000,A327,CONSULTAS!$E$2:$E$2000,"GR",CONSULTAS!$S$2:$S$2000,"Sim")&gt;0,"Sim","Não"))</f>
        <v/>
      </c>
      <c r="Y327" s="13" t="str">
        <f t="shared" si="10"/>
        <v/>
      </c>
      <c r="Z327" s="7" t="str">
        <f t="shared" ca="1" si="11"/>
        <v/>
      </c>
      <c r="AA327" s="7"/>
      <c r="AB327" s="12"/>
    </row>
    <row r="328" spans="1:28" x14ac:dyDescent="0.25">
      <c r="A328" s="7"/>
      <c r="B328" s="7"/>
      <c r="C328" s="7"/>
      <c r="D328" s="7"/>
      <c r="E328" s="7"/>
      <c r="F328" s="7"/>
      <c r="G328" s="7"/>
      <c r="H328" s="7"/>
      <c r="I328" s="7"/>
      <c r="J328" s="7"/>
      <c r="K328" s="7"/>
      <c r="L328" s="13"/>
      <c r="M328" s="13"/>
      <c r="N328" s="13"/>
      <c r="O328" s="13"/>
      <c r="P328" s="13"/>
      <c r="Q328" s="13"/>
      <c r="R328" s="13"/>
      <c r="S328" s="13"/>
      <c r="T328" s="13"/>
      <c r="U328" s="13"/>
      <c r="V328" s="7"/>
      <c r="W328" s="7" t="str">
        <f>IF(A328="","",IFERROR(INDEX(RASTREADORES!$F:$F,MATCH(A328&amp;"#Principal",RASTREADORES!$Y:$Y,0))&amp;" nº "&amp;INDEX(RASTREADORES!$H:$H,MATCH(A328&amp;"#Principal",RASTREADORES!$Y:$Y,0)),IF(B328="Carreta","N/A","Sem rastreador")))</f>
        <v/>
      </c>
      <c r="X328" s="7" t="str">
        <f>IF(A328="","",IF(COUNTIFS(CONSULTAS!$C$2:$C$2000,A328,CONSULTAS!$E$2:$E$2000,"GR",CONSULTAS!$S$2:$S$2000,"Sim")&gt;0,"Sim","Não"))</f>
        <v/>
      </c>
      <c r="Y328" s="13" t="str">
        <f t="shared" si="10"/>
        <v/>
      </c>
      <c r="Z328" s="7" t="str">
        <f t="shared" ca="1" si="11"/>
        <v/>
      </c>
      <c r="AA328" s="7"/>
      <c r="AB328" s="12"/>
    </row>
    <row r="329" spans="1:28" x14ac:dyDescent="0.25">
      <c r="A329" s="7"/>
      <c r="B329" s="7"/>
      <c r="C329" s="7"/>
      <c r="D329" s="7"/>
      <c r="E329" s="7"/>
      <c r="F329" s="7"/>
      <c r="G329" s="7"/>
      <c r="H329" s="7"/>
      <c r="I329" s="7"/>
      <c r="J329" s="7"/>
      <c r="K329" s="7"/>
      <c r="L329" s="13"/>
      <c r="M329" s="13"/>
      <c r="N329" s="13"/>
      <c r="O329" s="13"/>
      <c r="P329" s="13"/>
      <c r="Q329" s="13"/>
      <c r="R329" s="13"/>
      <c r="S329" s="13"/>
      <c r="T329" s="13"/>
      <c r="U329" s="13"/>
      <c r="V329" s="7"/>
      <c r="W329" s="7" t="str">
        <f>IF(A329="","",IFERROR(INDEX(RASTREADORES!$F:$F,MATCH(A329&amp;"#Principal",RASTREADORES!$Y:$Y,0))&amp;" nº "&amp;INDEX(RASTREADORES!$H:$H,MATCH(A329&amp;"#Principal",RASTREADORES!$Y:$Y,0)),IF(B329="Carreta","N/A","Sem rastreador")))</f>
        <v/>
      </c>
      <c r="X329" s="7" t="str">
        <f>IF(A329="","",IF(COUNTIFS(CONSULTAS!$C$2:$C$2000,A329,CONSULTAS!$E$2:$E$2000,"GR",CONSULTAS!$S$2:$S$2000,"Sim")&gt;0,"Sim","Não"))</f>
        <v/>
      </c>
      <c r="Y329" s="13" t="str">
        <f t="shared" si="10"/>
        <v/>
      </c>
      <c r="Z329" s="7" t="str">
        <f t="shared" ca="1" si="11"/>
        <v/>
      </c>
      <c r="AA329" s="7"/>
      <c r="AB329" s="12"/>
    </row>
    <row r="330" spans="1:28" x14ac:dyDescent="0.25">
      <c r="A330" s="7"/>
      <c r="B330" s="7"/>
      <c r="C330" s="7"/>
      <c r="D330" s="7"/>
      <c r="E330" s="7"/>
      <c r="F330" s="7"/>
      <c r="G330" s="7"/>
      <c r="H330" s="7"/>
      <c r="I330" s="7"/>
      <c r="J330" s="7"/>
      <c r="K330" s="7"/>
      <c r="L330" s="13"/>
      <c r="M330" s="13"/>
      <c r="N330" s="13"/>
      <c r="O330" s="13"/>
      <c r="P330" s="13"/>
      <c r="Q330" s="13"/>
      <c r="R330" s="13"/>
      <c r="S330" s="13"/>
      <c r="T330" s="13"/>
      <c r="U330" s="13"/>
      <c r="V330" s="7"/>
      <c r="W330" s="7" t="str">
        <f>IF(A330="","",IFERROR(INDEX(RASTREADORES!$F:$F,MATCH(A330&amp;"#Principal",RASTREADORES!$Y:$Y,0))&amp;" nº "&amp;INDEX(RASTREADORES!$H:$H,MATCH(A330&amp;"#Principal",RASTREADORES!$Y:$Y,0)),IF(B330="Carreta","N/A","Sem rastreador")))</f>
        <v/>
      </c>
      <c r="X330" s="7" t="str">
        <f>IF(A330="","",IF(COUNTIFS(CONSULTAS!$C$2:$C$2000,A330,CONSULTAS!$E$2:$E$2000,"GR",CONSULTAS!$S$2:$S$2000,"Sim")&gt;0,"Sim","Não"))</f>
        <v/>
      </c>
      <c r="Y330" s="13" t="str">
        <f t="shared" si="10"/>
        <v/>
      </c>
      <c r="Z330" s="7" t="str">
        <f t="shared" ca="1" si="11"/>
        <v/>
      </c>
      <c r="AA330" s="7"/>
      <c r="AB330" s="12"/>
    </row>
    <row r="331" spans="1:28" x14ac:dyDescent="0.25">
      <c r="A331" s="7"/>
      <c r="B331" s="7"/>
      <c r="C331" s="7"/>
      <c r="D331" s="7"/>
      <c r="E331" s="7"/>
      <c r="F331" s="7"/>
      <c r="G331" s="7"/>
      <c r="H331" s="7"/>
      <c r="I331" s="7"/>
      <c r="J331" s="7"/>
      <c r="K331" s="7"/>
      <c r="L331" s="13"/>
      <c r="M331" s="13"/>
      <c r="N331" s="13"/>
      <c r="O331" s="13"/>
      <c r="P331" s="13"/>
      <c r="Q331" s="13"/>
      <c r="R331" s="13"/>
      <c r="S331" s="13"/>
      <c r="T331" s="13"/>
      <c r="U331" s="13"/>
      <c r="V331" s="7"/>
      <c r="W331" s="7" t="str">
        <f>IF(A331="","",IFERROR(INDEX(RASTREADORES!$F:$F,MATCH(A331&amp;"#Principal",RASTREADORES!$Y:$Y,0))&amp;" nº "&amp;INDEX(RASTREADORES!$H:$H,MATCH(A331&amp;"#Principal",RASTREADORES!$Y:$Y,0)),IF(B331="Carreta","N/A","Sem rastreador")))</f>
        <v/>
      </c>
      <c r="X331" s="7" t="str">
        <f>IF(A331="","",IF(COUNTIFS(CONSULTAS!$C$2:$C$2000,A331,CONSULTAS!$E$2:$E$2000,"GR",CONSULTAS!$S$2:$S$2000,"Sim")&gt;0,"Sim","Não"))</f>
        <v/>
      </c>
      <c r="Y331" s="13" t="str">
        <f t="shared" si="10"/>
        <v/>
      </c>
      <c r="Z331" s="7" t="str">
        <f t="shared" ca="1" si="11"/>
        <v/>
      </c>
      <c r="AA331" s="7"/>
      <c r="AB331" s="12"/>
    </row>
    <row r="332" spans="1:28" x14ac:dyDescent="0.25">
      <c r="A332" s="7"/>
      <c r="B332" s="7"/>
      <c r="C332" s="7"/>
      <c r="D332" s="7"/>
      <c r="E332" s="7"/>
      <c r="F332" s="7"/>
      <c r="G332" s="7"/>
      <c r="H332" s="7"/>
      <c r="I332" s="7"/>
      <c r="J332" s="7"/>
      <c r="K332" s="7"/>
      <c r="L332" s="13"/>
      <c r="M332" s="13"/>
      <c r="N332" s="13"/>
      <c r="O332" s="13"/>
      <c r="P332" s="13"/>
      <c r="Q332" s="13"/>
      <c r="R332" s="13"/>
      <c r="S332" s="13"/>
      <c r="T332" s="13"/>
      <c r="U332" s="13"/>
      <c r="V332" s="7"/>
      <c r="W332" s="7" t="str">
        <f>IF(A332="","",IFERROR(INDEX(RASTREADORES!$F:$F,MATCH(A332&amp;"#Principal",RASTREADORES!$Y:$Y,0))&amp;" nº "&amp;INDEX(RASTREADORES!$H:$H,MATCH(A332&amp;"#Principal",RASTREADORES!$Y:$Y,0)),IF(B332="Carreta","N/A","Sem rastreador")))</f>
        <v/>
      </c>
      <c r="X332" s="7" t="str">
        <f>IF(A332="","",IF(COUNTIFS(CONSULTAS!$C$2:$C$2000,A332,CONSULTAS!$E$2:$E$2000,"GR",CONSULTAS!$S$2:$S$2000,"Sim")&gt;0,"Sim","Não"))</f>
        <v/>
      </c>
      <c r="Y332" s="13" t="str">
        <f t="shared" si="10"/>
        <v/>
      </c>
      <c r="Z332" s="7" t="str">
        <f t="shared" ca="1" si="11"/>
        <v/>
      </c>
      <c r="AA332" s="7"/>
      <c r="AB332" s="12"/>
    </row>
    <row r="333" spans="1:28" x14ac:dyDescent="0.25">
      <c r="A333" s="7"/>
      <c r="B333" s="7"/>
      <c r="C333" s="7"/>
      <c r="D333" s="7"/>
      <c r="E333" s="7"/>
      <c r="F333" s="7"/>
      <c r="G333" s="7"/>
      <c r="H333" s="7"/>
      <c r="I333" s="7"/>
      <c r="J333" s="7"/>
      <c r="K333" s="7"/>
      <c r="L333" s="13"/>
      <c r="M333" s="13"/>
      <c r="N333" s="13"/>
      <c r="O333" s="13"/>
      <c r="P333" s="13"/>
      <c r="Q333" s="13"/>
      <c r="R333" s="13"/>
      <c r="S333" s="13"/>
      <c r="T333" s="13"/>
      <c r="U333" s="13"/>
      <c r="V333" s="7"/>
      <c r="W333" s="7" t="str">
        <f>IF(A333="","",IFERROR(INDEX(RASTREADORES!$F:$F,MATCH(A333&amp;"#Principal",RASTREADORES!$Y:$Y,0))&amp;" nº "&amp;INDEX(RASTREADORES!$H:$H,MATCH(A333&amp;"#Principal",RASTREADORES!$Y:$Y,0)),IF(B333="Carreta","N/A","Sem rastreador")))</f>
        <v/>
      </c>
      <c r="X333" s="7" t="str">
        <f>IF(A333="","",IF(COUNTIFS(CONSULTAS!$C$2:$C$2000,A333,CONSULTAS!$E$2:$E$2000,"GR",CONSULTAS!$S$2:$S$2000,"Sim")&gt;0,"Sim","Não"))</f>
        <v/>
      </c>
      <c r="Y333" s="13" t="str">
        <f t="shared" si="10"/>
        <v/>
      </c>
      <c r="Z333" s="7" t="str">
        <f t="shared" ca="1" si="11"/>
        <v/>
      </c>
      <c r="AA333" s="7"/>
      <c r="AB333" s="12"/>
    </row>
    <row r="334" spans="1:28" x14ac:dyDescent="0.25">
      <c r="A334" s="7"/>
      <c r="B334" s="7"/>
      <c r="C334" s="7"/>
      <c r="D334" s="7"/>
      <c r="E334" s="7"/>
      <c r="F334" s="7"/>
      <c r="G334" s="7"/>
      <c r="H334" s="7"/>
      <c r="I334" s="7"/>
      <c r="J334" s="7"/>
      <c r="K334" s="7"/>
      <c r="L334" s="13"/>
      <c r="M334" s="13"/>
      <c r="N334" s="13"/>
      <c r="O334" s="13"/>
      <c r="P334" s="13"/>
      <c r="Q334" s="13"/>
      <c r="R334" s="13"/>
      <c r="S334" s="13"/>
      <c r="T334" s="13"/>
      <c r="U334" s="13"/>
      <c r="V334" s="7"/>
      <c r="W334" s="7" t="str">
        <f>IF(A334="","",IFERROR(INDEX(RASTREADORES!$F:$F,MATCH(A334&amp;"#Principal",RASTREADORES!$Y:$Y,0))&amp;" nº "&amp;INDEX(RASTREADORES!$H:$H,MATCH(A334&amp;"#Principal",RASTREADORES!$Y:$Y,0)),IF(B334="Carreta","N/A","Sem rastreador")))</f>
        <v/>
      </c>
      <c r="X334" s="7" t="str">
        <f>IF(A334="","",IF(COUNTIFS(CONSULTAS!$C$2:$C$2000,A334,CONSULTAS!$E$2:$E$2000,"GR",CONSULTAS!$S$2:$S$2000,"Sim")&gt;0,"Sim","Não"))</f>
        <v/>
      </c>
      <c r="Y334" s="13" t="str">
        <f t="shared" si="10"/>
        <v/>
      </c>
      <c r="Z334" s="7" t="str">
        <f t="shared" ca="1" si="11"/>
        <v/>
      </c>
      <c r="AA334" s="7"/>
      <c r="AB334" s="12"/>
    </row>
    <row r="335" spans="1:28" x14ac:dyDescent="0.25">
      <c r="A335" s="7"/>
      <c r="B335" s="7"/>
      <c r="C335" s="7"/>
      <c r="D335" s="7"/>
      <c r="E335" s="7"/>
      <c r="F335" s="7"/>
      <c r="G335" s="7"/>
      <c r="H335" s="7"/>
      <c r="I335" s="7"/>
      <c r="J335" s="7"/>
      <c r="K335" s="7"/>
      <c r="L335" s="13"/>
      <c r="M335" s="13"/>
      <c r="N335" s="13"/>
      <c r="O335" s="13"/>
      <c r="P335" s="13"/>
      <c r="Q335" s="13"/>
      <c r="R335" s="13"/>
      <c r="S335" s="13"/>
      <c r="T335" s="13"/>
      <c r="U335" s="13"/>
      <c r="V335" s="7"/>
      <c r="W335" s="7" t="str">
        <f>IF(A335="","",IFERROR(INDEX(RASTREADORES!$F:$F,MATCH(A335&amp;"#Principal",RASTREADORES!$Y:$Y,0))&amp;" nº "&amp;INDEX(RASTREADORES!$H:$H,MATCH(A335&amp;"#Principal",RASTREADORES!$Y:$Y,0)),IF(B335="Carreta","N/A","Sem rastreador")))</f>
        <v/>
      </c>
      <c r="X335" s="7" t="str">
        <f>IF(A335="","",IF(COUNTIFS(CONSULTAS!$C$2:$C$2000,A335,CONSULTAS!$E$2:$E$2000,"GR",CONSULTAS!$S$2:$S$2000,"Sim")&gt;0,"Sim","Não"))</f>
        <v/>
      </c>
      <c r="Y335" s="13" t="str">
        <f t="shared" si="10"/>
        <v/>
      </c>
      <c r="Z335" s="7" t="str">
        <f t="shared" ca="1" si="11"/>
        <v/>
      </c>
      <c r="AA335" s="7"/>
      <c r="AB335" s="12"/>
    </row>
    <row r="336" spans="1:28" x14ac:dyDescent="0.25">
      <c r="A336" s="7"/>
      <c r="B336" s="7"/>
      <c r="C336" s="7"/>
      <c r="D336" s="7"/>
      <c r="E336" s="7"/>
      <c r="F336" s="7"/>
      <c r="G336" s="7"/>
      <c r="H336" s="7"/>
      <c r="I336" s="7"/>
      <c r="J336" s="7"/>
      <c r="K336" s="7"/>
      <c r="L336" s="13"/>
      <c r="M336" s="13"/>
      <c r="N336" s="13"/>
      <c r="O336" s="13"/>
      <c r="P336" s="13"/>
      <c r="Q336" s="13"/>
      <c r="R336" s="13"/>
      <c r="S336" s="13"/>
      <c r="T336" s="13"/>
      <c r="U336" s="13"/>
      <c r="V336" s="7"/>
      <c r="W336" s="7" t="str">
        <f>IF(A336="","",IFERROR(INDEX(RASTREADORES!$F:$F,MATCH(A336&amp;"#Principal",RASTREADORES!$Y:$Y,0))&amp;" nº "&amp;INDEX(RASTREADORES!$H:$H,MATCH(A336&amp;"#Principal",RASTREADORES!$Y:$Y,0)),IF(B336="Carreta","N/A","Sem rastreador")))</f>
        <v/>
      </c>
      <c r="X336" s="7" t="str">
        <f>IF(A336="","",IF(COUNTIFS(CONSULTAS!$C$2:$C$2000,A336,CONSULTAS!$E$2:$E$2000,"GR",CONSULTAS!$S$2:$S$2000,"Sim")&gt;0,"Sim","Não"))</f>
        <v/>
      </c>
      <c r="Y336" s="13" t="str">
        <f t="shared" si="10"/>
        <v/>
      </c>
      <c r="Z336" s="7" t="str">
        <f t="shared" ca="1" si="11"/>
        <v/>
      </c>
      <c r="AA336" s="7"/>
      <c r="AB336" s="12"/>
    </row>
    <row r="337" spans="1:28" x14ac:dyDescent="0.25">
      <c r="A337" s="7"/>
      <c r="B337" s="7"/>
      <c r="C337" s="7"/>
      <c r="D337" s="7"/>
      <c r="E337" s="7"/>
      <c r="F337" s="7"/>
      <c r="G337" s="7"/>
      <c r="H337" s="7"/>
      <c r="I337" s="7"/>
      <c r="J337" s="7"/>
      <c r="K337" s="7"/>
      <c r="L337" s="13"/>
      <c r="M337" s="13"/>
      <c r="N337" s="13"/>
      <c r="O337" s="13"/>
      <c r="P337" s="13"/>
      <c r="Q337" s="13"/>
      <c r="R337" s="13"/>
      <c r="S337" s="13"/>
      <c r="T337" s="13"/>
      <c r="U337" s="13"/>
      <c r="V337" s="7"/>
      <c r="W337" s="7" t="str">
        <f>IF(A337="","",IFERROR(INDEX(RASTREADORES!$F:$F,MATCH(A337&amp;"#Principal",RASTREADORES!$Y:$Y,0))&amp;" nº "&amp;INDEX(RASTREADORES!$H:$H,MATCH(A337&amp;"#Principal",RASTREADORES!$Y:$Y,0)),IF(B337="Carreta","N/A","Sem rastreador")))</f>
        <v/>
      </c>
      <c r="X337" s="7" t="str">
        <f>IF(A337="","",IF(COUNTIFS(CONSULTAS!$C$2:$C$2000,A337,CONSULTAS!$E$2:$E$2000,"GR",CONSULTAS!$S$2:$S$2000,"Sim")&gt;0,"Sim","Não"))</f>
        <v/>
      </c>
      <c r="Y337" s="13" t="str">
        <f t="shared" si="10"/>
        <v/>
      </c>
      <c r="Z337" s="7" t="str">
        <f t="shared" ca="1" si="11"/>
        <v/>
      </c>
      <c r="AA337" s="7"/>
      <c r="AB337" s="12"/>
    </row>
    <row r="338" spans="1:28" x14ac:dyDescent="0.25">
      <c r="A338" s="7"/>
      <c r="B338" s="7"/>
      <c r="C338" s="7"/>
      <c r="D338" s="7"/>
      <c r="E338" s="7"/>
      <c r="F338" s="7"/>
      <c r="G338" s="7"/>
      <c r="H338" s="7"/>
      <c r="I338" s="7"/>
      <c r="J338" s="7"/>
      <c r="K338" s="7"/>
      <c r="L338" s="13"/>
      <c r="M338" s="13"/>
      <c r="N338" s="13"/>
      <c r="O338" s="13"/>
      <c r="P338" s="13"/>
      <c r="Q338" s="13"/>
      <c r="R338" s="13"/>
      <c r="S338" s="13"/>
      <c r="T338" s="13"/>
      <c r="U338" s="13"/>
      <c r="V338" s="7"/>
      <c r="W338" s="7" t="str">
        <f>IF(A338="","",IFERROR(INDEX(RASTREADORES!$F:$F,MATCH(A338&amp;"#Principal",RASTREADORES!$Y:$Y,0))&amp;" nº "&amp;INDEX(RASTREADORES!$H:$H,MATCH(A338&amp;"#Principal",RASTREADORES!$Y:$Y,0)),IF(B338="Carreta","N/A","Sem rastreador")))</f>
        <v/>
      </c>
      <c r="X338" s="7" t="str">
        <f>IF(A338="","",IF(COUNTIFS(CONSULTAS!$C$2:$C$2000,A338,CONSULTAS!$E$2:$E$2000,"GR",CONSULTAS!$S$2:$S$2000,"Sim")&gt;0,"Sim","Não"))</f>
        <v/>
      </c>
      <c r="Y338" s="13" t="str">
        <f t="shared" si="10"/>
        <v/>
      </c>
      <c r="Z338" s="7" t="str">
        <f t="shared" ca="1" si="11"/>
        <v/>
      </c>
      <c r="AA338" s="7"/>
      <c r="AB338" s="12"/>
    </row>
    <row r="339" spans="1:28" x14ac:dyDescent="0.25">
      <c r="A339" s="7"/>
      <c r="B339" s="7"/>
      <c r="C339" s="7"/>
      <c r="D339" s="7"/>
      <c r="E339" s="7"/>
      <c r="F339" s="7"/>
      <c r="G339" s="7"/>
      <c r="H339" s="7"/>
      <c r="I339" s="7"/>
      <c r="J339" s="7"/>
      <c r="K339" s="7"/>
      <c r="L339" s="13"/>
      <c r="M339" s="13"/>
      <c r="N339" s="13"/>
      <c r="O339" s="13"/>
      <c r="P339" s="13"/>
      <c r="Q339" s="13"/>
      <c r="R339" s="13"/>
      <c r="S339" s="13"/>
      <c r="T339" s="13"/>
      <c r="U339" s="13"/>
      <c r="V339" s="7"/>
      <c r="W339" s="7" t="str">
        <f>IF(A339="","",IFERROR(INDEX(RASTREADORES!$F:$F,MATCH(A339&amp;"#Principal",RASTREADORES!$Y:$Y,0))&amp;" nº "&amp;INDEX(RASTREADORES!$H:$H,MATCH(A339&amp;"#Principal",RASTREADORES!$Y:$Y,0)),IF(B339="Carreta","N/A","Sem rastreador")))</f>
        <v/>
      </c>
      <c r="X339" s="7" t="str">
        <f>IF(A339="","",IF(COUNTIFS(CONSULTAS!$C$2:$C$2000,A339,CONSULTAS!$E$2:$E$2000,"GR",CONSULTAS!$S$2:$S$2000,"Sim")&gt;0,"Sim","Não"))</f>
        <v/>
      </c>
      <c r="Y339" s="13" t="str">
        <f t="shared" si="10"/>
        <v/>
      </c>
      <c r="Z339" s="7" t="str">
        <f t="shared" ca="1" si="11"/>
        <v/>
      </c>
      <c r="AA339" s="7"/>
      <c r="AB339" s="12"/>
    </row>
    <row r="340" spans="1:28" x14ac:dyDescent="0.25">
      <c r="A340" s="7"/>
      <c r="B340" s="7"/>
      <c r="C340" s="7"/>
      <c r="D340" s="7"/>
      <c r="E340" s="7"/>
      <c r="F340" s="7"/>
      <c r="G340" s="7"/>
      <c r="H340" s="7"/>
      <c r="I340" s="7"/>
      <c r="J340" s="7"/>
      <c r="K340" s="7"/>
      <c r="L340" s="13"/>
      <c r="M340" s="13"/>
      <c r="N340" s="13"/>
      <c r="O340" s="13"/>
      <c r="P340" s="13"/>
      <c r="Q340" s="13"/>
      <c r="R340" s="13"/>
      <c r="S340" s="13"/>
      <c r="T340" s="13"/>
      <c r="U340" s="13"/>
      <c r="V340" s="7"/>
      <c r="W340" s="7" t="str">
        <f>IF(A340="","",IFERROR(INDEX(RASTREADORES!$F:$F,MATCH(A340&amp;"#Principal",RASTREADORES!$Y:$Y,0))&amp;" nº "&amp;INDEX(RASTREADORES!$H:$H,MATCH(A340&amp;"#Principal",RASTREADORES!$Y:$Y,0)),IF(B340="Carreta","N/A","Sem rastreador")))</f>
        <v/>
      </c>
      <c r="X340" s="7" t="str">
        <f>IF(A340="","",IF(COUNTIFS(CONSULTAS!$C$2:$C$2000,A340,CONSULTAS!$E$2:$E$2000,"GR",CONSULTAS!$S$2:$S$2000,"Sim")&gt;0,"Sim","Não"))</f>
        <v/>
      </c>
      <c r="Y340" s="13" t="str">
        <f t="shared" si="10"/>
        <v/>
      </c>
      <c r="Z340" s="7" t="str">
        <f t="shared" ca="1" si="11"/>
        <v/>
      </c>
      <c r="AA340" s="7"/>
      <c r="AB340" s="12"/>
    </row>
    <row r="341" spans="1:28" x14ac:dyDescent="0.25">
      <c r="A341" s="7"/>
      <c r="B341" s="7"/>
      <c r="C341" s="7"/>
      <c r="D341" s="7"/>
      <c r="E341" s="7"/>
      <c r="F341" s="7"/>
      <c r="G341" s="7"/>
      <c r="H341" s="7"/>
      <c r="I341" s="7"/>
      <c r="J341" s="7"/>
      <c r="K341" s="7"/>
      <c r="L341" s="13"/>
      <c r="M341" s="13"/>
      <c r="N341" s="13"/>
      <c r="O341" s="13"/>
      <c r="P341" s="13"/>
      <c r="Q341" s="13"/>
      <c r="R341" s="13"/>
      <c r="S341" s="13"/>
      <c r="T341" s="13"/>
      <c r="U341" s="13"/>
      <c r="V341" s="7"/>
      <c r="W341" s="7" t="str">
        <f>IF(A341="","",IFERROR(INDEX(RASTREADORES!$F:$F,MATCH(A341&amp;"#Principal",RASTREADORES!$Y:$Y,0))&amp;" nº "&amp;INDEX(RASTREADORES!$H:$H,MATCH(A341&amp;"#Principal",RASTREADORES!$Y:$Y,0)),IF(B341="Carreta","N/A","Sem rastreador")))</f>
        <v/>
      </c>
      <c r="X341" s="7" t="str">
        <f>IF(A341="","",IF(COUNTIFS(CONSULTAS!$C$2:$C$2000,A341,CONSULTAS!$E$2:$E$2000,"GR",CONSULTAS!$S$2:$S$2000,"Sim")&gt;0,"Sim","Não"))</f>
        <v/>
      </c>
      <c r="Y341" s="13" t="str">
        <f t="shared" si="10"/>
        <v/>
      </c>
      <c r="Z341" s="7" t="str">
        <f t="shared" ca="1" si="11"/>
        <v/>
      </c>
      <c r="AA341" s="7"/>
      <c r="AB341" s="12"/>
    </row>
    <row r="342" spans="1:28" x14ac:dyDescent="0.25">
      <c r="A342" s="7"/>
      <c r="B342" s="7"/>
      <c r="C342" s="7"/>
      <c r="D342" s="7"/>
      <c r="E342" s="7"/>
      <c r="F342" s="7"/>
      <c r="G342" s="7"/>
      <c r="H342" s="7"/>
      <c r="I342" s="7"/>
      <c r="J342" s="7"/>
      <c r="K342" s="7"/>
      <c r="L342" s="13"/>
      <c r="M342" s="13"/>
      <c r="N342" s="13"/>
      <c r="O342" s="13"/>
      <c r="P342" s="13"/>
      <c r="Q342" s="13"/>
      <c r="R342" s="13"/>
      <c r="S342" s="13"/>
      <c r="T342" s="13"/>
      <c r="U342" s="13"/>
      <c r="V342" s="7"/>
      <c r="W342" s="7" t="str">
        <f>IF(A342="","",IFERROR(INDEX(RASTREADORES!$F:$F,MATCH(A342&amp;"#Principal",RASTREADORES!$Y:$Y,0))&amp;" nº "&amp;INDEX(RASTREADORES!$H:$H,MATCH(A342&amp;"#Principal",RASTREADORES!$Y:$Y,0)),IF(B342="Carreta","N/A","Sem rastreador")))</f>
        <v/>
      </c>
      <c r="X342" s="7" t="str">
        <f>IF(A342="","",IF(COUNTIFS(CONSULTAS!$C$2:$C$2000,A342,CONSULTAS!$E$2:$E$2000,"GR",CONSULTAS!$S$2:$S$2000,"Sim")&gt;0,"Sim","Não"))</f>
        <v/>
      </c>
      <c r="Y342" s="13" t="str">
        <f t="shared" si="10"/>
        <v/>
      </c>
      <c r="Z342" s="7" t="str">
        <f t="shared" ca="1" si="11"/>
        <v/>
      </c>
      <c r="AA342" s="7"/>
      <c r="AB342" s="12"/>
    </row>
    <row r="343" spans="1:28" x14ac:dyDescent="0.25">
      <c r="A343" s="7"/>
      <c r="B343" s="7"/>
      <c r="C343" s="7"/>
      <c r="D343" s="7"/>
      <c r="E343" s="7"/>
      <c r="F343" s="7"/>
      <c r="G343" s="7"/>
      <c r="H343" s="7"/>
      <c r="I343" s="7"/>
      <c r="J343" s="7"/>
      <c r="K343" s="7"/>
      <c r="L343" s="13"/>
      <c r="M343" s="13"/>
      <c r="N343" s="13"/>
      <c r="O343" s="13"/>
      <c r="P343" s="13"/>
      <c r="Q343" s="13"/>
      <c r="R343" s="13"/>
      <c r="S343" s="13"/>
      <c r="T343" s="13"/>
      <c r="U343" s="13"/>
      <c r="V343" s="7"/>
      <c r="W343" s="7" t="str">
        <f>IF(A343="","",IFERROR(INDEX(RASTREADORES!$F:$F,MATCH(A343&amp;"#Principal",RASTREADORES!$Y:$Y,0))&amp;" nº "&amp;INDEX(RASTREADORES!$H:$H,MATCH(A343&amp;"#Principal",RASTREADORES!$Y:$Y,0)),IF(B343="Carreta","N/A","Sem rastreador")))</f>
        <v/>
      </c>
      <c r="X343" s="7" t="str">
        <f>IF(A343="","",IF(COUNTIFS(CONSULTAS!$C$2:$C$2000,A343,CONSULTAS!$E$2:$E$2000,"GR",CONSULTAS!$S$2:$S$2000,"Sim")&gt;0,"Sim","Não"))</f>
        <v/>
      </c>
      <c r="Y343" s="13" t="str">
        <f t="shared" si="10"/>
        <v/>
      </c>
      <c r="Z343" s="7" t="str">
        <f t="shared" ca="1" si="11"/>
        <v/>
      </c>
      <c r="AA343" s="7"/>
      <c r="AB343" s="12"/>
    </row>
    <row r="344" spans="1:28" x14ac:dyDescent="0.25">
      <c r="A344" s="7"/>
      <c r="B344" s="7"/>
      <c r="C344" s="7"/>
      <c r="D344" s="7"/>
      <c r="E344" s="7"/>
      <c r="F344" s="7"/>
      <c r="G344" s="7"/>
      <c r="H344" s="7"/>
      <c r="I344" s="7"/>
      <c r="J344" s="7"/>
      <c r="K344" s="7"/>
      <c r="L344" s="13"/>
      <c r="M344" s="13"/>
      <c r="N344" s="13"/>
      <c r="O344" s="13"/>
      <c r="P344" s="13"/>
      <c r="Q344" s="13"/>
      <c r="R344" s="13"/>
      <c r="S344" s="13"/>
      <c r="T344" s="13"/>
      <c r="U344" s="13"/>
      <c r="V344" s="7"/>
      <c r="W344" s="7" t="str">
        <f>IF(A344="","",IFERROR(INDEX(RASTREADORES!$F:$F,MATCH(A344&amp;"#Principal",RASTREADORES!$Y:$Y,0))&amp;" nº "&amp;INDEX(RASTREADORES!$H:$H,MATCH(A344&amp;"#Principal",RASTREADORES!$Y:$Y,0)),IF(B344="Carreta","N/A","Sem rastreador")))</f>
        <v/>
      </c>
      <c r="X344" s="7" t="str">
        <f>IF(A344="","",IF(COUNTIFS(CONSULTAS!$C$2:$C$2000,A344,CONSULTAS!$E$2:$E$2000,"GR",CONSULTAS!$S$2:$S$2000,"Sim")&gt;0,"Sim","Não"))</f>
        <v/>
      </c>
      <c r="Y344" s="13" t="str">
        <f t="shared" si="10"/>
        <v/>
      </c>
      <c r="Z344" s="7" t="str">
        <f t="shared" ca="1" si="11"/>
        <v/>
      </c>
      <c r="AA344" s="7"/>
      <c r="AB344" s="12"/>
    </row>
    <row r="345" spans="1:28" x14ac:dyDescent="0.25">
      <c r="A345" s="7"/>
      <c r="B345" s="7"/>
      <c r="C345" s="7"/>
      <c r="D345" s="7"/>
      <c r="E345" s="7"/>
      <c r="F345" s="7"/>
      <c r="G345" s="7"/>
      <c r="H345" s="7"/>
      <c r="I345" s="7"/>
      <c r="J345" s="7"/>
      <c r="K345" s="7"/>
      <c r="L345" s="13"/>
      <c r="M345" s="13"/>
      <c r="N345" s="13"/>
      <c r="O345" s="13"/>
      <c r="P345" s="13"/>
      <c r="Q345" s="13"/>
      <c r="R345" s="13"/>
      <c r="S345" s="13"/>
      <c r="T345" s="13"/>
      <c r="U345" s="13"/>
      <c r="V345" s="7"/>
      <c r="W345" s="7" t="str">
        <f>IF(A345="","",IFERROR(INDEX(RASTREADORES!$F:$F,MATCH(A345&amp;"#Principal",RASTREADORES!$Y:$Y,0))&amp;" nº "&amp;INDEX(RASTREADORES!$H:$H,MATCH(A345&amp;"#Principal",RASTREADORES!$Y:$Y,0)),IF(B345="Carreta","N/A","Sem rastreador")))</f>
        <v/>
      </c>
      <c r="X345" s="7" t="str">
        <f>IF(A345="","",IF(COUNTIFS(CONSULTAS!$C$2:$C$2000,A345,CONSULTAS!$E$2:$E$2000,"GR",CONSULTAS!$S$2:$S$2000,"Sim")&gt;0,"Sim","Não"))</f>
        <v/>
      </c>
      <c r="Y345" s="13" t="str">
        <f t="shared" si="10"/>
        <v/>
      </c>
      <c r="Z345" s="7" t="str">
        <f t="shared" ca="1" si="11"/>
        <v/>
      </c>
      <c r="AA345" s="7"/>
      <c r="AB345" s="12"/>
    </row>
    <row r="346" spans="1:28" x14ac:dyDescent="0.25">
      <c r="A346" s="7"/>
      <c r="B346" s="7"/>
      <c r="C346" s="7"/>
      <c r="D346" s="7"/>
      <c r="E346" s="7"/>
      <c r="F346" s="7"/>
      <c r="G346" s="7"/>
      <c r="H346" s="7"/>
      <c r="I346" s="7"/>
      <c r="J346" s="7"/>
      <c r="K346" s="7"/>
      <c r="L346" s="13"/>
      <c r="M346" s="13"/>
      <c r="N346" s="13"/>
      <c r="O346" s="13"/>
      <c r="P346" s="13"/>
      <c r="Q346" s="13"/>
      <c r="R346" s="13"/>
      <c r="S346" s="13"/>
      <c r="T346" s="13"/>
      <c r="U346" s="13"/>
      <c r="V346" s="7"/>
      <c r="W346" s="7" t="str">
        <f>IF(A346="","",IFERROR(INDEX(RASTREADORES!$F:$F,MATCH(A346&amp;"#Principal",RASTREADORES!$Y:$Y,0))&amp;" nº "&amp;INDEX(RASTREADORES!$H:$H,MATCH(A346&amp;"#Principal",RASTREADORES!$Y:$Y,0)),IF(B346="Carreta","N/A","Sem rastreador")))</f>
        <v/>
      </c>
      <c r="X346" s="7" t="str">
        <f>IF(A346="","",IF(COUNTIFS(CONSULTAS!$C$2:$C$2000,A346,CONSULTAS!$E$2:$E$2000,"GR",CONSULTAS!$S$2:$S$2000,"Sim")&gt;0,"Sim","Não"))</f>
        <v/>
      </c>
      <c r="Y346" s="13" t="str">
        <f t="shared" si="10"/>
        <v/>
      </c>
      <c r="Z346" s="7" t="str">
        <f t="shared" ca="1" si="11"/>
        <v/>
      </c>
      <c r="AA346" s="7"/>
      <c r="AB346" s="12"/>
    </row>
    <row r="347" spans="1:28" x14ac:dyDescent="0.25">
      <c r="A347" s="7"/>
      <c r="B347" s="7"/>
      <c r="C347" s="7"/>
      <c r="D347" s="7"/>
      <c r="E347" s="7"/>
      <c r="F347" s="7"/>
      <c r="G347" s="7"/>
      <c r="H347" s="7"/>
      <c r="I347" s="7"/>
      <c r="J347" s="7"/>
      <c r="K347" s="7"/>
      <c r="L347" s="13"/>
      <c r="M347" s="13"/>
      <c r="N347" s="13"/>
      <c r="O347" s="13"/>
      <c r="P347" s="13"/>
      <c r="Q347" s="13"/>
      <c r="R347" s="13"/>
      <c r="S347" s="13"/>
      <c r="T347" s="13"/>
      <c r="U347" s="13"/>
      <c r="V347" s="7"/>
      <c r="W347" s="7" t="str">
        <f>IF(A347="","",IFERROR(INDEX(RASTREADORES!$F:$F,MATCH(A347&amp;"#Principal",RASTREADORES!$Y:$Y,0))&amp;" nº "&amp;INDEX(RASTREADORES!$H:$H,MATCH(A347&amp;"#Principal",RASTREADORES!$Y:$Y,0)),IF(B347="Carreta","N/A","Sem rastreador")))</f>
        <v/>
      </c>
      <c r="X347" s="7" t="str">
        <f>IF(A347="","",IF(COUNTIFS(CONSULTAS!$C$2:$C$2000,A347,CONSULTAS!$E$2:$E$2000,"GR",CONSULTAS!$S$2:$S$2000,"Sim")&gt;0,"Sim","Não"))</f>
        <v/>
      </c>
      <c r="Y347" s="13" t="str">
        <f t="shared" si="10"/>
        <v/>
      </c>
      <c r="Z347" s="7" t="str">
        <f t="shared" ca="1" si="11"/>
        <v/>
      </c>
      <c r="AA347" s="7"/>
      <c r="AB347" s="12"/>
    </row>
    <row r="348" spans="1:28" x14ac:dyDescent="0.25">
      <c r="A348" s="7"/>
      <c r="B348" s="7"/>
      <c r="C348" s="7"/>
      <c r="D348" s="7"/>
      <c r="E348" s="7"/>
      <c r="F348" s="7"/>
      <c r="G348" s="7"/>
      <c r="H348" s="7"/>
      <c r="I348" s="7"/>
      <c r="J348" s="7"/>
      <c r="K348" s="7"/>
      <c r="L348" s="13"/>
      <c r="M348" s="13"/>
      <c r="N348" s="13"/>
      <c r="O348" s="13"/>
      <c r="P348" s="13"/>
      <c r="Q348" s="13"/>
      <c r="R348" s="13"/>
      <c r="S348" s="13"/>
      <c r="T348" s="13"/>
      <c r="U348" s="13"/>
      <c r="V348" s="7"/>
      <c r="W348" s="7" t="str">
        <f>IF(A348="","",IFERROR(INDEX(RASTREADORES!$F:$F,MATCH(A348&amp;"#Principal",RASTREADORES!$Y:$Y,0))&amp;" nº "&amp;INDEX(RASTREADORES!$H:$H,MATCH(A348&amp;"#Principal",RASTREADORES!$Y:$Y,0)),IF(B348="Carreta","N/A","Sem rastreador")))</f>
        <v/>
      </c>
      <c r="X348" s="7" t="str">
        <f>IF(A348="","",IF(COUNTIFS(CONSULTAS!$C$2:$C$2000,A348,CONSULTAS!$E$2:$E$2000,"GR",CONSULTAS!$S$2:$S$2000,"Sim")&gt;0,"Sim","Não"))</f>
        <v/>
      </c>
      <c r="Y348" s="13" t="str">
        <f t="shared" si="10"/>
        <v/>
      </c>
      <c r="Z348" s="7" t="str">
        <f t="shared" ca="1" si="11"/>
        <v/>
      </c>
      <c r="AA348" s="7"/>
      <c r="AB348" s="12"/>
    </row>
    <row r="349" spans="1:28" x14ac:dyDescent="0.25">
      <c r="A349" s="7"/>
      <c r="B349" s="7"/>
      <c r="C349" s="7"/>
      <c r="D349" s="7"/>
      <c r="E349" s="7"/>
      <c r="F349" s="7"/>
      <c r="G349" s="7"/>
      <c r="H349" s="7"/>
      <c r="I349" s="7"/>
      <c r="J349" s="7"/>
      <c r="K349" s="7"/>
      <c r="L349" s="13"/>
      <c r="M349" s="13"/>
      <c r="N349" s="13"/>
      <c r="O349" s="13"/>
      <c r="P349" s="13"/>
      <c r="Q349" s="13"/>
      <c r="R349" s="13"/>
      <c r="S349" s="13"/>
      <c r="T349" s="13"/>
      <c r="U349" s="13"/>
      <c r="V349" s="7"/>
      <c r="W349" s="7" t="str">
        <f>IF(A349="","",IFERROR(INDEX(RASTREADORES!$F:$F,MATCH(A349&amp;"#Principal",RASTREADORES!$Y:$Y,0))&amp;" nº "&amp;INDEX(RASTREADORES!$H:$H,MATCH(A349&amp;"#Principal",RASTREADORES!$Y:$Y,0)),IF(B349="Carreta","N/A","Sem rastreador")))</f>
        <v/>
      </c>
      <c r="X349" s="7" t="str">
        <f>IF(A349="","",IF(COUNTIFS(CONSULTAS!$C$2:$C$2000,A349,CONSULTAS!$E$2:$E$2000,"GR",CONSULTAS!$S$2:$S$2000,"Sim")&gt;0,"Sim","Não"))</f>
        <v/>
      </c>
      <c r="Y349" s="13" t="str">
        <f t="shared" si="10"/>
        <v/>
      </c>
      <c r="Z349" s="7" t="str">
        <f t="shared" ca="1" si="11"/>
        <v/>
      </c>
      <c r="AA349" s="7"/>
      <c r="AB349" s="12"/>
    </row>
    <row r="350" spans="1:28" x14ac:dyDescent="0.25">
      <c r="A350" s="7"/>
      <c r="B350" s="7"/>
      <c r="C350" s="7"/>
      <c r="D350" s="7"/>
      <c r="E350" s="7"/>
      <c r="F350" s="7"/>
      <c r="G350" s="7"/>
      <c r="H350" s="7"/>
      <c r="I350" s="7"/>
      <c r="J350" s="7"/>
      <c r="K350" s="7"/>
      <c r="L350" s="13"/>
      <c r="M350" s="13"/>
      <c r="N350" s="13"/>
      <c r="O350" s="13"/>
      <c r="P350" s="13"/>
      <c r="Q350" s="13"/>
      <c r="R350" s="13"/>
      <c r="S350" s="13"/>
      <c r="T350" s="13"/>
      <c r="U350" s="13"/>
      <c r="V350" s="7"/>
      <c r="W350" s="7" t="str">
        <f>IF(A350="","",IFERROR(INDEX(RASTREADORES!$F:$F,MATCH(A350&amp;"#Principal",RASTREADORES!$Y:$Y,0))&amp;" nº "&amp;INDEX(RASTREADORES!$H:$H,MATCH(A350&amp;"#Principal",RASTREADORES!$Y:$Y,0)),IF(B350="Carreta","N/A","Sem rastreador")))</f>
        <v/>
      </c>
      <c r="X350" s="7" t="str">
        <f>IF(A350="","",IF(COUNTIFS(CONSULTAS!$C$2:$C$2000,A350,CONSULTAS!$E$2:$E$2000,"GR",CONSULTAS!$S$2:$S$2000,"Sim")&gt;0,"Sim","Não"))</f>
        <v/>
      </c>
      <c r="Y350" s="13" t="str">
        <f t="shared" si="10"/>
        <v/>
      </c>
      <c r="Z350" s="7" t="str">
        <f t="shared" ca="1" si="11"/>
        <v/>
      </c>
      <c r="AA350" s="7"/>
      <c r="AB350" s="12"/>
    </row>
    <row r="351" spans="1:28" x14ac:dyDescent="0.25">
      <c r="A351" s="7"/>
      <c r="B351" s="7"/>
      <c r="C351" s="7"/>
      <c r="D351" s="7"/>
      <c r="E351" s="7"/>
      <c r="F351" s="7"/>
      <c r="G351" s="7"/>
      <c r="H351" s="7"/>
      <c r="I351" s="7"/>
      <c r="J351" s="7"/>
      <c r="K351" s="7"/>
      <c r="L351" s="13"/>
      <c r="M351" s="13"/>
      <c r="N351" s="13"/>
      <c r="O351" s="13"/>
      <c r="P351" s="13"/>
      <c r="Q351" s="13"/>
      <c r="R351" s="13"/>
      <c r="S351" s="13"/>
      <c r="T351" s="13"/>
      <c r="U351" s="13"/>
      <c r="V351" s="7"/>
      <c r="W351" s="7" t="str">
        <f>IF(A351="","",IFERROR(INDEX(RASTREADORES!$F:$F,MATCH(A351&amp;"#Principal",RASTREADORES!$Y:$Y,0))&amp;" nº "&amp;INDEX(RASTREADORES!$H:$H,MATCH(A351&amp;"#Principal",RASTREADORES!$Y:$Y,0)),IF(B351="Carreta","N/A","Sem rastreador")))</f>
        <v/>
      </c>
      <c r="X351" s="7" t="str">
        <f>IF(A351="","",IF(COUNTIFS(CONSULTAS!$C$2:$C$2000,A351,CONSULTAS!$E$2:$E$2000,"GR",CONSULTAS!$S$2:$S$2000,"Sim")&gt;0,"Sim","Não"))</f>
        <v/>
      </c>
      <c r="Y351" s="13" t="str">
        <f t="shared" si="10"/>
        <v/>
      </c>
      <c r="Z351" s="7" t="str">
        <f t="shared" ca="1" si="11"/>
        <v/>
      </c>
      <c r="AA351" s="7"/>
      <c r="AB351" s="12"/>
    </row>
    <row r="352" spans="1:28" x14ac:dyDescent="0.25">
      <c r="A352" s="7"/>
      <c r="B352" s="7"/>
      <c r="C352" s="7"/>
      <c r="D352" s="7"/>
      <c r="E352" s="7"/>
      <c r="F352" s="7"/>
      <c r="G352" s="7"/>
      <c r="H352" s="7"/>
      <c r="I352" s="7"/>
      <c r="J352" s="7"/>
      <c r="K352" s="7"/>
      <c r="L352" s="13"/>
      <c r="M352" s="13"/>
      <c r="N352" s="13"/>
      <c r="O352" s="13"/>
      <c r="P352" s="13"/>
      <c r="Q352" s="13"/>
      <c r="R352" s="13"/>
      <c r="S352" s="13"/>
      <c r="T352" s="13"/>
      <c r="U352" s="13"/>
      <c r="V352" s="7"/>
      <c r="W352" s="7" t="str">
        <f>IF(A352="","",IFERROR(INDEX(RASTREADORES!$F:$F,MATCH(A352&amp;"#Principal",RASTREADORES!$Y:$Y,0))&amp;" nº "&amp;INDEX(RASTREADORES!$H:$H,MATCH(A352&amp;"#Principal",RASTREADORES!$Y:$Y,0)),IF(B352="Carreta","N/A","Sem rastreador")))</f>
        <v/>
      </c>
      <c r="X352" s="7" t="str">
        <f>IF(A352="","",IF(COUNTIFS(CONSULTAS!$C$2:$C$2000,A352,CONSULTAS!$E$2:$E$2000,"GR",CONSULTAS!$S$2:$S$2000,"Sim")&gt;0,"Sim","Não"))</f>
        <v/>
      </c>
      <c r="Y352" s="13" t="str">
        <f t="shared" si="10"/>
        <v/>
      </c>
      <c r="Z352" s="7" t="str">
        <f t="shared" ca="1" si="11"/>
        <v/>
      </c>
      <c r="AA352" s="7"/>
      <c r="AB352" s="12"/>
    </row>
    <row r="353" spans="1:28" x14ac:dyDescent="0.25">
      <c r="A353" s="7"/>
      <c r="B353" s="7"/>
      <c r="C353" s="7"/>
      <c r="D353" s="7"/>
      <c r="E353" s="7"/>
      <c r="F353" s="7"/>
      <c r="G353" s="7"/>
      <c r="H353" s="7"/>
      <c r="I353" s="7"/>
      <c r="J353" s="7"/>
      <c r="K353" s="7"/>
      <c r="L353" s="13"/>
      <c r="M353" s="13"/>
      <c r="N353" s="13"/>
      <c r="O353" s="13"/>
      <c r="P353" s="13"/>
      <c r="Q353" s="13"/>
      <c r="R353" s="13"/>
      <c r="S353" s="13"/>
      <c r="T353" s="13"/>
      <c r="U353" s="13"/>
      <c r="V353" s="7"/>
      <c r="W353" s="7" t="str">
        <f>IF(A353="","",IFERROR(INDEX(RASTREADORES!$F:$F,MATCH(A353&amp;"#Principal",RASTREADORES!$Y:$Y,0))&amp;" nº "&amp;INDEX(RASTREADORES!$H:$H,MATCH(A353&amp;"#Principal",RASTREADORES!$Y:$Y,0)),IF(B353="Carreta","N/A","Sem rastreador")))</f>
        <v/>
      </c>
      <c r="X353" s="7" t="str">
        <f>IF(A353="","",IF(COUNTIFS(CONSULTAS!$C$2:$C$2000,A353,CONSULTAS!$E$2:$E$2000,"GR",CONSULTAS!$S$2:$S$2000,"Sim")&gt;0,"Sim","Não"))</f>
        <v/>
      </c>
      <c r="Y353" s="13" t="str">
        <f t="shared" si="10"/>
        <v/>
      </c>
      <c r="Z353" s="7" t="str">
        <f t="shared" ca="1" si="11"/>
        <v/>
      </c>
      <c r="AA353" s="7"/>
      <c r="AB353" s="12"/>
    </row>
    <row r="354" spans="1:28" x14ac:dyDescent="0.25">
      <c r="A354" s="7"/>
      <c r="B354" s="7"/>
      <c r="C354" s="7"/>
      <c r="D354" s="7"/>
      <c r="E354" s="7"/>
      <c r="F354" s="7"/>
      <c r="G354" s="7"/>
      <c r="H354" s="7"/>
      <c r="I354" s="7"/>
      <c r="J354" s="7"/>
      <c r="K354" s="7"/>
      <c r="L354" s="13"/>
      <c r="M354" s="13"/>
      <c r="N354" s="13"/>
      <c r="O354" s="13"/>
      <c r="P354" s="13"/>
      <c r="Q354" s="13"/>
      <c r="R354" s="13"/>
      <c r="S354" s="13"/>
      <c r="T354" s="13"/>
      <c r="U354" s="13"/>
      <c r="V354" s="7"/>
      <c r="W354" s="7" t="str">
        <f>IF(A354="","",IFERROR(INDEX(RASTREADORES!$F:$F,MATCH(A354&amp;"#Principal",RASTREADORES!$Y:$Y,0))&amp;" nº "&amp;INDEX(RASTREADORES!$H:$H,MATCH(A354&amp;"#Principal",RASTREADORES!$Y:$Y,0)),IF(B354="Carreta","N/A","Sem rastreador")))</f>
        <v/>
      </c>
      <c r="X354" s="7" t="str">
        <f>IF(A354="","",IF(COUNTIFS(CONSULTAS!$C$2:$C$2000,A354,CONSULTAS!$E$2:$E$2000,"GR",CONSULTAS!$S$2:$S$2000,"Sim")&gt;0,"Sim","Não"))</f>
        <v/>
      </c>
      <c r="Y354" s="13" t="str">
        <f t="shared" si="10"/>
        <v/>
      </c>
      <c r="Z354" s="7" t="str">
        <f t="shared" ca="1" si="11"/>
        <v/>
      </c>
      <c r="AA354" s="7"/>
      <c r="AB354" s="12"/>
    </row>
    <row r="355" spans="1:28" x14ac:dyDescent="0.25">
      <c r="A355" s="7"/>
      <c r="B355" s="7"/>
      <c r="C355" s="7"/>
      <c r="D355" s="7"/>
      <c r="E355" s="7"/>
      <c r="F355" s="7"/>
      <c r="G355" s="7"/>
      <c r="H355" s="7"/>
      <c r="I355" s="7"/>
      <c r="J355" s="7"/>
      <c r="K355" s="7"/>
      <c r="L355" s="13"/>
      <c r="M355" s="13"/>
      <c r="N355" s="13"/>
      <c r="O355" s="13"/>
      <c r="P355" s="13"/>
      <c r="Q355" s="13"/>
      <c r="R355" s="13"/>
      <c r="S355" s="13"/>
      <c r="T355" s="13"/>
      <c r="U355" s="13"/>
      <c r="V355" s="7"/>
      <c r="W355" s="7" t="str">
        <f>IF(A355="","",IFERROR(INDEX(RASTREADORES!$F:$F,MATCH(A355&amp;"#Principal",RASTREADORES!$Y:$Y,0))&amp;" nº "&amp;INDEX(RASTREADORES!$H:$H,MATCH(A355&amp;"#Principal",RASTREADORES!$Y:$Y,0)),IF(B355="Carreta","N/A","Sem rastreador")))</f>
        <v/>
      </c>
      <c r="X355" s="7" t="str">
        <f>IF(A355="","",IF(COUNTIFS(CONSULTAS!$C$2:$C$2000,A355,CONSULTAS!$E$2:$E$2000,"GR",CONSULTAS!$S$2:$S$2000,"Sim")&gt;0,"Sim","Não"))</f>
        <v/>
      </c>
      <c r="Y355" s="13" t="str">
        <f t="shared" si="10"/>
        <v/>
      </c>
      <c r="Z355" s="7" t="str">
        <f t="shared" ca="1" si="11"/>
        <v/>
      </c>
      <c r="AA355" s="7"/>
      <c r="AB355" s="12"/>
    </row>
    <row r="356" spans="1:28" x14ac:dyDescent="0.25">
      <c r="A356" s="7"/>
      <c r="B356" s="7"/>
      <c r="C356" s="7"/>
      <c r="D356" s="7"/>
      <c r="E356" s="7"/>
      <c r="F356" s="7"/>
      <c r="G356" s="7"/>
      <c r="H356" s="7"/>
      <c r="I356" s="7"/>
      <c r="J356" s="7"/>
      <c r="K356" s="7"/>
      <c r="L356" s="13"/>
      <c r="M356" s="13"/>
      <c r="N356" s="13"/>
      <c r="O356" s="13"/>
      <c r="P356" s="13"/>
      <c r="Q356" s="13"/>
      <c r="R356" s="13"/>
      <c r="S356" s="13"/>
      <c r="T356" s="13"/>
      <c r="U356" s="13"/>
      <c r="V356" s="7"/>
      <c r="W356" s="7" t="str">
        <f>IF(A356="","",IFERROR(INDEX(RASTREADORES!$F:$F,MATCH(A356&amp;"#Principal",RASTREADORES!$Y:$Y,0))&amp;" nº "&amp;INDEX(RASTREADORES!$H:$H,MATCH(A356&amp;"#Principal",RASTREADORES!$Y:$Y,0)),IF(B356="Carreta","N/A","Sem rastreador")))</f>
        <v/>
      </c>
      <c r="X356" s="7" t="str">
        <f>IF(A356="","",IF(COUNTIFS(CONSULTAS!$C$2:$C$2000,A356,CONSULTAS!$E$2:$E$2000,"GR",CONSULTAS!$S$2:$S$2000,"Sim")&gt;0,"Sim","Não"))</f>
        <v/>
      </c>
      <c r="Y356" s="13" t="str">
        <f t="shared" si="10"/>
        <v/>
      </c>
      <c r="Z356" s="7" t="str">
        <f t="shared" ca="1" si="11"/>
        <v/>
      </c>
      <c r="AA356" s="7"/>
      <c r="AB356" s="12"/>
    </row>
    <row r="357" spans="1:28" x14ac:dyDescent="0.25">
      <c r="A357" s="7"/>
      <c r="B357" s="7"/>
      <c r="C357" s="7"/>
      <c r="D357" s="7"/>
      <c r="E357" s="7"/>
      <c r="F357" s="7"/>
      <c r="G357" s="7"/>
      <c r="H357" s="7"/>
      <c r="I357" s="7"/>
      <c r="J357" s="7"/>
      <c r="K357" s="7"/>
      <c r="L357" s="13"/>
      <c r="M357" s="13"/>
      <c r="N357" s="13"/>
      <c r="O357" s="13"/>
      <c r="P357" s="13"/>
      <c r="Q357" s="13"/>
      <c r="R357" s="13"/>
      <c r="S357" s="13"/>
      <c r="T357" s="13"/>
      <c r="U357" s="13"/>
      <c r="V357" s="7"/>
      <c r="W357" s="7" t="str">
        <f>IF(A357="","",IFERROR(INDEX(RASTREADORES!$F:$F,MATCH(A357&amp;"#Principal",RASTREADORES!$Y:$Y,0))&amp;" nº "&amp;INDEX(RASTREADORES!$H:$H,MATCH(A357&amp;"#Principal",RASTREADORES!$Y:$Y,0)),IF(B357="Carreta","N/A","Sem rastreador")))</f>
        <v/>
      </c>
      <c r="X357" s="7" t="str">
        <f>IF(A357="","",IF(COUNTIFS(CONSULTAS!$C$2:$C$2000,A357,CONSULTAS!$E$2:$E$2000,"GR",CONSULTAS!$S$2:$S$2000,"Sim")&gt;0,"Sim","Não"))</f>
        <v/>
      </c>
      <c r="Y357" s="13" t="str">
        <f t="shared" si="10"/>
        <v/>
      </c>
      <c r="Z357" s="7" t="str">
        <f t="shared" ca="1" si="11"/>
        <v/>
      </c>
      <c r="AA357" s="7"/>
      <c r="AB357" s="12"/>
    </row>
    <row r="358" spans="1:28" x14ac:dyDescent="0.25">
      <c r="A358" s="7"/>
      <c r="B358" s="7"/>
      <c r="C358" s="7"/>
      <c r="D358" s="7"/>
      <c r="E358" s="7"/>
      <c r="F358" s="7"/>
      <c r="G358" s="7"/>
      <c r="H358" s="7"/>
      <c r="I358" s="7"/>
      <c r="J358" s="7"/>
      <c r="K358" s="7"/>
      <c r="L358" s="13"/>
      <c r="M358" s="13"/>
      <c r="N358" s="13"/>
      <c r="O358" s="13"/>
      <c r="P358" s="13"/>
      <c r="Q358" s="13"/>
      <c r="R358" s="13"/>
      <c r="S358" s="13"/>
      <c r="T358" s="13"/>
      <c r="U358" s="13"/>
      <c r="V358" s="7"/>
      <c r="W358" s="7" t="str">
        <f>IF(A358="","",IFERROR(INDEX(RASTREADORES!$F:$F,MATCH(A358&amp;"#Principal",RASTREADORES!$Y:$Y,0))&amp;" nº "&amp;INDEX(RASTREADORES!$H:$H,MATCH(A358&amp;"#Principal",RASTREADORES!$Y:$Y,0)),IF(B358="Carreta","N/A","Sem rastreador")))</f>
        <v/>
      </c>
      <c r="X358" s="7" t="str">
        <f>IF(A358="","",IF(COUNTIFS(CONSULTAS!$C$2:$C$2000,A358,CONSULTAS!$E$2:$E$2000,"GR",CONSULTAS!$S$2:$S$2000,"Sim")&gt;0,"Sim","Não"))</f>
        <v/>
      </c>
      <c r="Y358" s="13" t="str">
        <f t="shared" si="10"/>
        <v/>
      </c>
      <c r="Z358" s="7" t="str">
        <f t="shared" ca="1" si="11"/>
        <v/>
      </c>
      <c r="AA358" s="7"/>
      <c r="AB358" s="12"/>
    </row>
    <row r="359" spans="1:28" x14ac:dyDescent="0.25">
      <c r="A359" s="7"/>
      <c r="B359" s="7"/>
      <c r="C359" s="7"/>
      <c r="D359" s="7"/>
      <c r="E359" s="7"/>
      <c r="F359" s="7"/>
      <c r="G359" s="7"/>
      <c r="H359" s="7"/>
      <c r="I359" s="7"/>
      <c r="J359" s="7"/>
      <c r="K359" s="7"/>
      <c r="L359" s="13"/>
      <c r="M359" s="13"/>
      <c r="N359" s="13"/>
      <c r="O359" s="13"/>
      <c r="P359" s="13"/>
      <c r="Q359" s="13"/>
      <c r="R359" s="13"/>
      <c r="S359" s="13"/>
      <c r="T359" s="13"/>
      <c r="U359" s="13"/>
      <c r="V359" s="7"/>
      <c r="W359" s="7" t="str">
        <f>IF(A359="","",IFERROR(INDEX(RASTREADORES!$F:$F,MATCH(A359&amp;"#Principal",RASTREADORES!$Y:$Y,0))&amp;" nº "&amp;INDEX(RASTREADORES!$H:$H,MATCH(A359&amp;"#Principal",RASTREADORES!$Y:$Y,0)),IF(B359="Carreta","N/A","Sem rastreador")))</f>
        <v/>
      </c>
      <c r="X359" s="7" t="str">
        <f>IF(A359="","",IF(COUNTIFS(CONSULTAS!$C$2:$C$2000,A359,CONSULTAS!$E$2:$E$2000,"GR",CONSULTAS!$S$2:$S$2000,"Sim")&gt;0,"Sim","Não"))</f>
        <v/>
      </c>
      <c r="Y359" s="13" t="str">
        <f t="shared" si="10"/>
        <v/>
      </c>
      <c r="Z359" s="7" t="str">
        <f t="shared" ca="1" si="11"/>
        <v/>
      </c>
      <c r="AA359" s="7"/>
      <c r="AB359" s="12"/>
    </row>
    <row r="360" spans="1:28" x14ac:dyDescent="0.25">
      <c r="A360" s="7"/>
      <c r="B360" s="7"/>
      <c r="C360" s="7"/>
      <c r="D360" s="7"/>
      <c r="E360" s="7"/>
      <c r="F360" s="7"/>
      <c r="G360" s="7"/>
      <c r="H360" s="7"/>
      <c r="I360" s="7"/>
      <c r="J360" s="7"/>
      <c r="K360" s="7"/>
      <c r="L360" s="13"/>
      <c r="M360" s="13"/>
      <c r="N360" s="13"/>
      <c r="O360" s="13"/>
      <c r="P360" s="13"/>
      <c r="Q360" s="13"/>
      <c r="R360" s="13"/>
      <c r="S360" s="13"/>
      <c r="T360" s="13"/>
      <c r="U360" s="13"/>
      <c r="V360" s="7"/>
      <c r="W360" s="7" t="str">
        <f>IF(A360="","",IFERROR(INDEX(RASTREADORES!$F:$F,MATCH(A360&amp;"#Principal",RASTREADORES!$Y:$Y,0))&amp;" nº "&amp;INDEX(RASTREADORES!$H:$H,MATCH(A360&amp;"#Principal",RASTREADORES!$Y:$Y,0)),IF(B360="Carreta","N/A","Sem rastreador")))</f>
        <v/>
      </c>
      <c r="X360" s="7" t="str">
        <f>IF(A360="","",IF(COUNTIFS(CONSULTAS!$C$2:$C$2000,A360,CONSULTAS!$E$2:$E$2000,"GR",CONSULTAS!$S$2:$S$2000,"Sim")&gt;0,"Sim","Não"))</f>
        <v/>
      </c>
      <c r="Y360" s="13" t="str">
        <f t="shared" si="10"/>
        <v/>
      </c>
      <c r="Z360" s="7" t="str">
        <f t="shared" ca="1" si="11"/>
        <v/>
      </c>
      <c r="AA360" s="7"/>
      <c r="AB360" s="12"/>
    </row>
    <row r="361" spans="1:28" x14ac:dyDescent="0.25">
      <c r="A361" s="7"/>
      <c r="B361" s="7"/>
      <c r="C361" s="7"/>
      <c r="D361" s="7"/>
      <c r="E361" s="7"/>
      <c r="F361" s="7"/>
      <c r="G361" s="7"/>
      <c r="H361" s="7"/>
      <c r="I361" s="7"/>
      <c r="J361" s="7"/>
      <c r="K361" s="7"/>
      <c r="L361" s="13"/>
      <c r="M361" s="13"/>
      <c r="N361" s="13"/>
      <c r="O361" s="13"/>
      <c r="P361" s="13"/>
      <c r="Q361" s="13"/>
      <c r="R361" s="13"/>
      <c r="S361" s="13"/>
      <c r="T361" s="13"/>
      <c r="U361" s="13"/>
      <c r="V361" s="7"/>
      <c r="W361" s="7" t="str">
        <f>IF(A361="","",IFERROR(INDEX(RASTREADORES!$F:$F,MATCH(A361&amp;"#Principal",RASTREADORES!$Y:$Y,0))&amp;" nº "&amp;INDEX(RASTREADORES!$H:$H,MATCH(A361&amp;"#Principal",RASTREADORES!$Y:$Y,0)),IF(B361="Carreta","N/A","Sem rastreador")))</f>
        <v/>
      </c>
      <c r="X361" s="7" t="str">
        <f>IF(A361="","",IF(COUNTIFS(CONSULTAS!$C$2:$C$2000,A361,CONSULTAS!$E$2:$E$2000,"GR",CONSULTAS!$S$2:$S$2000,"Sim")&gt;0,"Sim","Não"))</f>
        <v/>
      </c>
      <c r="Y361" s="13" t="str">
        <f t="shared" si="10"/>
        <v/>
      </c>
      <c r="Z361" s="7" t="str">
        <f t="shared" ca="1" si="11"/>
        <v/>
      </c>
      <c r="AA361" s="7"/>
      <c r="AB361" s="12"/>
    </row>
    <row r="362" spans="1:28" x14ac:dyDescent="0.25">
      <c r="A362" s="7"/>
      <c r="B362" s="7"/>
      <c r="C362" s="7"/>
      <c r="D362" s="7"/>
      <c r="E362" s="7"/>
      <c r="F362" s="7"/>
      <c r="G362" s="7"/>
      <c r="H362" s="7"/>
      <c r="I362" s="7"/>
      <c r="J362" s="7"/>
      <c r="K362" s="7"/>
      <c r="L362" s="13"/>
      <c r="M362" s="13"/>
      <c r="N362" s="13"/>
      <c r="O362" s="13"/>
      <c r="P362" s="13"/>
      <c r="Q362" s="13"/>
      <c r="R362" s="13"/>
      <c r="S362" s="13"/>
      <c r="T362" s="13"/>
      <c r="U362" s="13"/>
      <c r="V362" s="7"/>
      <c r="W362" s="7" t="str">
        <f>IF(A362="","",IFERROR(INDEX(RASTREADORES!$F:$F,MATCH(A362&amp;"#Principal",RASTREADORES!$Y:$Y,0))&amp;" nº "&amp;INDEX(RASTREADORES!$H:$H,MATCH(A362&amp;"#Principal",RASTREADORES!$Y:$Y,0)),IF(B362="Carreta","N/A","Sem rastreador")))</f>
        <v/>
      </c>
      <c r="X362" s="7" t="str">
        <f>IF(A362="","",IF(COUNTIFS(CONSULTAS!$C$2:$C$2000,A362,CONSULTAS!$E$2:$E$2000,"GR",CONSULTAS!$S$2:$S$2000,"Sim")&gt;0,"Sim","Não"))</f>
        <v/>
      </c>
      <c r="Y362" s="13" t="str">
        <f t="shared" si="10"/>
        <v/>
      </c>
      <c r="Z362" s="7" t="str">
        <f t="shared" ca="1" si="11"/>
        <v/>
      </c>
      <c r="AA362" s="7"/>
      <c r="AB362" s="12"/>
    </row>
    <row r="363" spans="1:28" x14ac:dyDescent="0.25">
      <c r="A363" s="7"/>
      <c r="B363" s="7"/>
      <c r="C363" s="7"/>
      <c r="D363" s="7"/>
      <c r="E363" s="7"/>
      <c r="F363" s="7"/>
      <c r="G363" s="7"/>
      <c r="H363" s="7"/>
      <c r="I363" s="7"/>
      <c r="J363" s="7"/>
      <c r="K363" s="7"/>
      <c r="L363" s="13"/>
      <c r="M363" s="13"/>
      <c r="N363" s="13"/>
      <c r="O363" s="13"/>
      <c r="P363" s="13"/>
      <c r="Q363" s="13"/>
      <c r="R363" s="13"/>
      <c r="S363" s="13"/>
      <c r="T363" s="13"/>
      <c r="U363" s="13"/>
      <c r="V363" s="7"/>
      <c r="W363" s="7" t="str">
        <f>IF(A363="","",IFERROR(INDEX(RASTREADORES!$F:$F,MATCH(A363&amp;"#Principal",RASTREADORES!$Y:$Y,0))&amp;" nº "&amp;INDEX(RASTREADORES!$H:$H,MATCH(A363&amp;"#Principal",RASTREADORES!$Y:$Y,0)),IF(B363="Carreta","N/A","Sem rastreador")))</f>
        <v/>
      </c>
      <c r="X363" s="7" t="str">
        <f>IF(A363="","",IF(COUNTIFS(CONSULTAS!$C$2:$C$2000,A363,CONSULTAS!$E$2:$E$2000,"GR",CONSULTAS!$S$2:$S$2000,"Sim")&gt;0,"Sim","Não"))</f>
        <v/>
      </c>
      <c r="Y363" s="13" t="str">
        <f t="shared" si="10"/>
        <v/>
      </c>
      <c r="Z363" s="7" t="str">
        <f t="shared" ca="1" si="11"/>
        <v/>
      </c>
      <c r="AA363" s="7"/>
      <c r="AB363" s="12"/>
    </row>
    <row r="364" spans="1:28" x14ac:dyDescent="0.25">
      <c r="A364" s="7"/>
      <c r="B364" s="7"/>
      <c r="C364" s="7"/>
      <c r="D364" s="7"/>
      <c r="E364" s="7"/>
      <c r="F364" s="7"/>
      <c r="G364" s="7"/>
      <c r="H364" s="7"/>
      <c r="I364" s="7"/>
      <c r="J364" s="7"/>
      <c r="K364" s="7"/>
      <c r="L364" s="13"/>
      <c r="M364" s="13"/>
      <c r="N364" s="13"/>
      <c r="O364" s="13"/>
      <c r="P364" s="13"/>
      <c r="Q364" s="13"/>
      <c r="R364" s="13"/>
      <c r="S364" s="13"/>
      <c r="T364" s="13"/>
      <c r="U364" s="13"/>
      <c r="V364" s="7"/>
      <c r="W364" s="7" t="str">
        <f>IF(A364="","",IFERROR(INDEX(RASTREADORES!$F:$F,MATCH(A364&amp;"#Principal",RASTREADORES!$Y:$Y,0))&amp;" nº "&amp;INDEX(RASTREADORES!$H:$H,MATCH(A364&amp;"#Principal",RASTREADORES!$Y:$Y,0)),IF(B364="Carreta","N/A","Sem rastreador")))</f>
        <v/>
      </c>
      <c r="X364" s="7" t="str">
        <f>IF(A364="","",IF(COUNTIFS(CONSULTAS!$C$2:$C$2000,A364,CONSULTAS!$E$2:$E$2000,"GR",CONSULTAS!$S$2:$S$2000,"Sim")&gt;0,"Sim","Não"))</f>
        <v/>
      </c>
      <c r="Y364" s="13" t="str">
        <f t="shared" si="10"/>
        <v/>
      </c>
      <c r="Z364" s="7" t="str">
        <f t="shared" ca="1" si="11"/>
        <v/>
      </c>
      <c r="AA364" s="7"/>
      <c r="AB364" s="12"/>
    </row>
    <row r="365" spans="1:28" x14ac:dyDescent="0.25">
      <c r="A365" s="7"/>
      <c r="B365" s="7"/>
      <c r="C365" s="7"/>
      <c r="D365" s="7"/>
      <c r="E365" s="7"/>
      <c r="F365" s="7"/>
      <c r="G365" s="7"/>
      <c r="H365" s="7"/>
      <c r="I365" s="7"/>
      <c r="J365" s="7"/>
      <c r="K365" s="7"/>
      <c r="L365" s="13"/>
      <c r="M365" s="13"/>
      <c r="N365" s="13"/>
      <c r="O365" s="13"/>
      <c r="P365" s="13"/>
      <c r="Q365" s="13"/>
      <c r="R365" s="13"/>
      <c r="S365" s="13"/>
      <c r="T365" s="13"/>
      <c r="U365" s="13"/>
      <c r="V365" s="7"/>
      <c r="W365" s="7" t="str">
        <f>IF(A365="","",IFERROR(INDEX(RASTREADORES!$F:$F,MATCH(A365&amp;"#Principal",RASTREADORES!$Y:$Y,0))&amp;" nº "&amp;INDEX(RASTREADORES!$H:$H,MATCH(A365&amp;"#Principal",RASTREADORES!$Y:$Y,0)),IF(B365="Carreta","N/A","Sem rastreador")))</f>
        <v/>
      </c>
      <c r="X365" s="7" t="str">
        <f>IF(A365="","",IF(COUNTIFS(CONSULTAS!$C$2:$C$2000,A365,CONSULTAS!$E$2:$E$2000,"GR",CONSULTAS!$S$2:$S$2000,"Sim")&gt;0,"Sim","Não"))</f>
        <v/>
      </c>
      <c r="Y365" s="13" t="str">
        <f t="shared" si="10"/>
        <v/>
      </c>
      <c r="Z365" s="7" t="str">
        <f t="shared" ca="1" si="11"/>
        <v/>
      </c>
      <c r="AA365" s="7"/>
      <c r="AB365" s="12"/>
    </row>
    <row r="366" spans="1:28" x14ac:dyDescent="0.25">
      <c r="A366" s="7"/>
      <c r="B366" s="7"/>
      <c r="C366" s="7"/>
      <c r="D366" s="7"/>
      <c r="E366" s="7"/>
      <c r="F366" s="7"/>
      <c r="G366" s="7"/>
      <c r="H366" s="7"/>
      <c r="I366" s="7"/>
      <c r="J366" s="7"/>
      <c r="K366" s="7"/>
      <c r="L366" s="13"/>
      <c r="M366" s="13"/>
      <c r="N366" s="13"/>
      <c r="O366" s="13"/>
      <c r="P366" s="13"/>
      <c r="Q366" s="13"/>
      <c r="R366" s="13"/>
      <c r="S366" s="13"/>
      <c r="T366" s="13"/>
      <c r="U366" s="13"/>
      <c r="V366" s="7"/>
      <c r="W366" s="7" t="str">
        <f>IF(A366="","",IFERROR(INDEX(RASTREADORES!$F:$F,MATCH(A366&amp;"#Principal",RASTREADORES!$Y:$Y,0))&amp;" nº "&amp;INDEX(RASTREADORES!$H:$H,MATCH(A366&amp;"#Principal",RASTREADORES!$Y:$Y,0)),IF(B366="Carreta","N/A","Sem rastreador")))</f>
        <v/>
      </c>
      <c r="X366" s="7" t="str">
        <f>IF(A366="","",IF(COUNTIFS(CONSULTAS!$C$2:$C$2000,A366,CONSULTAS!$E$2:$E$2000,"GR",CONSULTAS!$S$2:$S$2000,"Sim")&gt;0,"Sim","Não"))</f>
        <v/>
      </c>
      <c r="Y366" s="13" t="str">
        <f t="shared" si="10"/>
        <v/>
      </c>
      <c r="Z366" s="7" t="str">
        <f t="shared" ca="1" si="11"/>
        <v/>
      </c>
      <c r="AA366" s="7"/>
      <c r="AB366" s="12"/>
    </row>
    <row r="367" spans="1:28" x14ac:dyDescent="0.25">
      <c r="A367" s="7"/>
      <c r="B367" s="7"/>
      <c r="C367" s="7"/>
      <c r="D367" s="7"/>
      <c r="E367" s="7"/>
      <c r="F367" s="7"/>
      <c r="G367" s="7"/>
      <c r="H367" s="7"/>
      <c r="I367" s="7"/>
      <c r="J367" s="7"/>
      <c r="K367" s="7"/>
      <c r="L367" s="13"/>
      <c r="M367" s="13"/>
      <c r="N367" s="13"/>
      <c r="O367" s="13"/>
      <c r="P367" s="13"/>
      <c r="Q367" s="13"/>
      <c r="R367" s="13"/>
      <c r="S367" s="13"/>
      <c r="T367" s="13"/>
      <c r="U367" s="13"/>
      <c r="V367" s="7"/>
      <c r="W367" s="7" t="str">
        <f>IF(A367="","",IFERROR(INDEX(RASTREADORES!$F:$F,MATCH(A367&amp;"#Principal",RASTREADORES!$Y:$Y,0))&amp;" nº "&amp;INDEX(RASTREADORES!$H:$H,MATCH(A367&amp;"#Principal",RASTREADORES!$Y:$Y,0)),IF(B367="Carreta","N/A","Sem rastreador")))</f>
        <v/>
      </c>
      <c r="X367" s="7" t="str">
        <f>IF(A367="","",IF(COUNTIFS(CONSULTAS!$C$2:$C$2000,A367,CONSULTAS!$E$2:$E$2000,"GR",CONSULTAS!$S$2:$S$2000,"Sim")&gt;0,"Sim","Não"))</f>
        <v/>
      </c>
      <c r="Y367" s="13" t="str">
        <f t="shared" si="10"/>
        <v/>
      </c>
      <c r="Z367" s="7" t="str">
        <f t="shared" ca="1" si="11"/>
        <v/>
      </c>
      <c r="AA367" s="7"/>
      <c r="AB367" s="12"/>
    </row>
    <row r="368" spans="1:28" x14ac:dyDescent="0.25">
      <c r="A368" s="7"/>
      <c r="B368" s="7"/>
      <c r="C368" s="7"/>
      <c r="D368" s="7"/>
      <c r="E368" s="7"/>
      <c r="F368" s="7"/>
      <c r="G368" s="7"/>
      <c r="H368" s="7"/>
      <c r="I368" s="7"/>
      <c r="J368" s="7"/>
      <c r="K368" s="7"/>
      <c r="L368" s="13"/>
      <c r="M368" s="13"/>
      <c r="N368" s="13"/>
      <c r="O368" s="13"/>
      <c r="P368" s="13"/>
      <c r="Q368" s="13"/>
      <c r="R368" s="13"/>
      <c r="S368" s="13"/>
      <c r="T368" s="13"/>
      <c r="U368" s="13"/>
      <c r="V368" s="7"/>
      <c r="W368" s="7" t="str">
        <f>IF(A368="","",IFERROR(INDEX(RASTREADORES!$F:$F,MATCH(A368&amp;"#Principal",RASTREADORES!$Y:$Y,0))&amp;" nº "&amp;INDEX(RASTREADORES!$H:$H,MATCH(A368&amp;"#Principal",RASTREADORES!$Y:$Y,0)),IF(B368="Carreta","N/A","Sem rastreador")))</f>
        <v/>
      </c>
      <c r="X368" s="7" t="str">
        <f>IF(A368="","",IF(COUNTIFS(CONSULTAS!$C$2:$C$2000,A368,CONSULTAS!$E$2:$E$2000,"GR",CONSULTAS!$S$2:$S$2000,"Sim")&gt;0,"Sim","Não"))</f>
        <v/>
      </c>
      <c r="Y368" s="13" t="str">
        <f t="shared" si="10"/>
        <v/>
      </c>
      <c r="Z368" s="7" t="str">
        <f t="shared" ca="1" si="11"/>
        <v/>
      </c>
      <c r="AA368" s="7"/>
      <c r="AB368" s="12"/>
    </row>
    <row r="369" spans="1:28" x14ac:dyDescent="0.25">
      <c r="A369" s="7"/>
      <c r="B369" s="7"/>
      <c r="C369" s="7"/>
      <c r="D369" s="7"/>
      <c r="E369" s="7"/>
      <c r="F369" s="7"/>
      <c r="G369" s="7"/>
      <c r="H369" s="7"/>
      <c r="I369" s="7"/>
      <c r="J369" s="7"/>
      <c r="K369" s="7"/>
      <c r="L369" s="13"/>
      <c r="M369" s="13"/>
      <c r="N369" s="13"/>
      <c r="O369" s="13"/>
      <c r="P369" s="13"/>
      <c r="Q369" s="13"/>
      <c r="R369" s="13"/>
      <c r="S369" s="13"/>
      <c r="T369" s="13"/>
      <c r="U369" s="13"/>
      <c r="V369" s="7"/>
      <c r="W369" s="7" t="str">
        <f>IF(A369="","",IFERROR(INDEX(RASTREADORES!$F:$F,MATCH(A369&amp;"#Principal",RASTREADORES!$Y:$Y,0))&amp;" nº "&amp;INDEX(RASTREADORES!$H:$H,MATCH(A369&amp;"#Principal",RASTREADORES!$Y:$Y,0)),IF(B369="Carreta","N/A","Sem rastreador")))</f>
        <v/>
      </c>
      <c r="X369" s="7" t="str">
        <f>IF(A369="","",IF(COUNTIFS(CONSULTAS!$C$2:$C$2000,A369,CONSULTAS!$E$2:$E$2000,"GR",CONSULTAS!$S$2:$S$2000,"Sim")&gt;0,"Sim","Não"))</f>
        <v/>
      </c>
      <c r="Y369" s="13" t="str">
        <f t="shared" si="10"/>
        <v/>
      </c>
      <c r="Z369" s="7" t="str">
        <f t="shared" ca="1" si="11"/>
        <v/>
      </c>
      <c r="AA369" s="7"/>
      <c r="AB369" s="12"/>
    </row>
    <row r="370" spans="1:28" x14ac:dyDescent="0.25">
      <c r="A370" s="7"/>
      <c r="B370" s="7"/>
      <c r="C370" s="7"/>
      <c r="D370" s="7"/>
      <c r="E370" s="7"/>
      <c r="F370" s="7"/>
      <c r="G370" s="7"/>
      <c r="H370" s="7"/>
      <c r="I370" s="7"/>
      <c r="J370" s="7"/>
      <c r="K370" s="7"/>
      <c r="L370" s="13"/>
      <c r="M370" s="13"/>
      <c r="N370" s="13"/>
      <c r="O370" s="13"/>
      <c r="P370" s="13"/>
      <c r="Q370" s="13"/>
      <c r="R370" s="13"/>
      <c r="S370" s="13"/>
      <c r="T370" s="13"/>
      <c r="U370" s="13"/>
      <c r="V370" s="7"/>
      <c r="W370" s="7" t="str">
        <f>IF(A370="","",IFERROR(INDEX(RASTREADORES!$F:$F,MATCH(A370&amp;"#Principal",RASTREADORES!$Y:$Y,0))&amp;" nº "&amp;INDEX(RASTREADORES!$H:$H,MATCH(A370&amp;"#Principal",RASTREADORES!$Y:$Y,0)),IF(B370="Carreta","N/A","Sem rastreador")))</f>
        <v/>
      </c>
      <c r="X370" s="7" t="str">
        <f>IF(A370="","",IF(COUNTIFS(CONSULTAS!$C$2:$C$2000,A370,CONSULTAS!$E$2:$E$2000,"GR",CONSULTAS!$S$2:$S$2000,"Sim")&gt;0,"Sim","Não"))</f>
        <v/>
      </c>
      <c r="Y370" s="13" t="str">
        <f t="shared" si="10"/>
        <v/>
      </c>
      <c r="Z370" s="7" t="str">
        <f t="shared" ca="1" si="11"/>
        <v/>
      </c>
      <c r="AA370" s="7"/>
      <c r="AB370" s="12"/>
    </row>
    <row r="371" spans="1:28" x14ac:dyDescent="0.25">
      <c r="A371" s="7"/>
      <c r="B371" s="7"/>
      <c r="C371" s="7"/>
      <c r="D371" s="7"/>
      <c r="E371" s="7"/>
      <c r="F371" s="7"/>
      <c r="G371" s="7"/>
      <c r="H371" s="7"/>
      <c r="I371" s="7"/>
      <c r="J371" s="7"/>
      <c r="K371" s="7"/>
      <c r="L371" s="13"/>
      <c r="M371" s="13"/>
      <c r="N371" s="13"/>
      <c r="O371" s="13"/>
      <c r="P371" s="13"/>
      <c r="Q371" s="13"/>
      <c r="R371" s="13"/>
      <c r="S371" s="13"/>
      <c r="T371" s="13"/>
      <c r="U371" s="13"/>
      <c r="V371" s="7"/>
      <c r="W371" s="7" t="str">
        <f>IF(A371="","",IFERROR(INDEX(RASTREADORES!$F:$F,MATCH(A371&amp;"#Principal",RASTREADORES!$Y:$Y,0))&amp;" nº "&amp;INDEX(RASTREADORES!$H:$H,MATCH(A371&amp;"#Principal",RASTREADORES!$Y:$Y,0)),IF(B371="Carreta","N/A","Sem rastreador")))</f>
        <v/>
      </c>
      <c r="X371" s="7" t="str">
        <f>IF(A371="","",IF(COUNTIFS(CONSULTAS!$C$2:$C$2000,A371,CONSULTAS!$E$2:$E$2000,"GR",CONSULTAS!$S$2:$S$2000,"Sim")&gt;0,"Sim","Não"))</f>
        <v/>
      </c>
      <c r="Y371" s="13" t="str">
        <f t="shared" si="10"/>
        <v/>
      </c>
      <c r="Z371" s="7" t="str">
        <f t="shared" ca="1" si="11"/>
        <v/>
      </c>
      <c r="AA371" s="7"/>
      <c r="AB371" s="12"/>
    </row>
    <row r="372" spans="1:28" x14ac:dyDescent="0.25">
      <c r="A372" s="7"/>
      <c r="B372" s="7"/>
      <c r="C372" s="7"/>
      <c r="D372" s="7"/>
      <c r="E372" s="7"/>
      <c r="F372" s="7"/>
      <c r="G372" s="7"/>
      <c r="H372" s="7"/>
      <c r="I372" s="7"/>
      <c r="J372" s="7"/>
      <c r="K372" s="7"/>
      <c r="L372" s="13"/>
      <c r="M372" s="13"/>
      <c r="N372" s="13"/>
      <c r="O372" s="13"/>
      <c r="P372" s="13"/>
      <c r="Q372" s="13"/>
      <c r="R372" s="13"/>
      <c r="S372" s="13"/>
      <c r="T372" s="13"/>
      <c r="U372" s="13"/>
      <c r="V372" s="7"/>
      <c r="W372" s="7" t="str">
        <f>IF(A372="","",IFERROR(INDEX(RASTREADORES!$F:$F,MATCH(A372&amp;"#Principal",RASTREADORES!$Y:$Y,0))&amp;" nº "&amp;INDEX(RASTREADORES!$H:$H,MATCH(A372&amp;"#Principal",RASTREADORES!$Y:$Y,0)),IF(B372="Carreta","N/A","Sem rastreador")))</f>
        <v/>
      </c>
      <c r="X372" s="7" t="str">
        <f>IF(A372="","",IF(COUNTIFS(CONSULTAS!$C$2:$C$2000,A372,CONSULTAS!$E$2:$E$2000,"GR",CONSULTAS!$S$2:$S$2000,"Sim")&gt;0,"Sim","Não"))</f>
        <v/>
      </c>
      <c r="Y372" s="13" t="str">
        <f t="shared" si="10"/>
        <v/>
      </c>
      <c r="Z372" s="7" t="str">
        <f t="shared" ca="1" si="11"/>
        <v/>
      </c>
      <c r="AA372" s="7"/>
      <c r="AB372" s="12"/>
    </row>
    <row r="373" spans="1:28" x14ac:dyDescent="0.25">
      <c r="A373" s="7"/>
      <c r="B373" s="7"/>
      <c r="C373" s="7"/>
      <c r="D373" s="7"/>
      <c r="E373" s="7"/>
      <c r="F373" s="7"/>
      <c r="G373" s="7"/>
      <c r="H373" s="7"/>
      <c r="I373" s="7"/>
      <c r="J373" s="7"/>
      <c r="K373" s="7"/>
      <c r="L373" s="13"/>
      <c r="M373" s="13"/>
      <c r="N373" s="13"/>
      <c r="O373" s="13"/>
      <c r="P373" s="13"/>
      <c r="Q373" s="13"/>
      <c r="R373" s="13"/>
      <c r="S373" s="13"/>
      <c r="T373" s="13"/>
      <c r="U373" s="13"/>
      <c r="V373" s="7"/>
      <c r="W373" s="7" t="str">
        <f>IF(A373="","",IFERROR(INDEX(RASTREADORES!$F:$F,MATCH(A373&amp;"#Principal",RASTREADORES!$Y:$Y,0))&amp;" nº "&amp;INDEX(RASTREADORES!$H:$H,MATCH(A373&amp;"#Principal",RASTREADORES!$Y:$Y,0)),IF(B373="Carreta","N/A","Sem rastreador")))</f>
        <v/>
      </c>
      <c r="X373" s="7" t="str">
        <f>IF(A373="","",IF(COUNTIFS(CONSULTAS!$C$2:$C$2000,A373,CONSULTAS!$E$2:$E$2000,"GR",CONSULTAS!$S$2:$S$2000,"Sim")&gt;0,"Sim","Não"))</f>
        <v/>
      </c>
      <c r="Y373" s="13" t="str">
        <f t="shared" si="10"/>
        <v/>
      </c>
      <c r="Z373" s="7" t="str">
        <f t="shared" ca="1" si="11"/>
        <v/>
      </c>
      <c r="AA373" s="7"/>
      <c r="AB373" s="12"/>
    </row>
    <row r="374" spans="1:28" x14ac:dyDescent="0.25">
      <c r="A374" s="7"/>
      <c r="B374" s="7"/>
      <c r="C374" s="7"/>
      <c r="D374" s="7"/>
      <c r="E374" s="7"/>
      <c r="F374" s="7"/>
      <c r="G374" s="7"/>
      <c r="H374" s="7"/>
      <c r="I374" s="7"/>
      <c r="J374" s="7"/>
      <c r="K374" s="7"/>
      <c r="L374" s="13"/>
      <c r="M374" s="13"/>
      <c r="N374" s="13"/>
      <c r="O374" s="13"/>
      <c r="P374" s="13"/>
      <c r="Q374" s="13"/>
      <c r="R374" s="13"/>
      <c r="S374" s="13"/>
      <c r="T374" s="13"/>
      <c r="U374" s="13"/>
      <c r="V374" s="7"/>
      <c r="W374" s="7" t="str">
        <f>IF(A374="","",IFERROR(INDEX(RASTREADORES!$F:$F,MATCH(A374&amp;"#Principal",RASTREADORES!$Y:$Y,0))&amp;" nº "&amp;INDEX(RASTREADORES!$H:$H,MATCH(A374&amp;"#Principal",RASTREADORES!$Y:$Y,0)),IF(B374="Carreta","N/A","Sem rastreador")))</f>
        <v/>
      </c>
      <c r="X374" s="7" t="str">
        <f>IF(A374="","",IF(COUNTIFS(CONSULTAS!$C$2:$C$2000,A374,CONSULTAS!$E$2:$E$2000,"GR",CONSULTAS!$S$2:$S$2000,"Sim")&gt;0,"Sim","Não"))</f>
        <v/>
      </c>
      <c r="Y374" s="13" t="str">
        <f t="shared" si="10"/>
        <v/>
      </c>
      <c r="Z374" s="7" t="str">
        <f t="shared" ca="1" si="11"/>
        <v/>
      </c>
      <c r="AA374" s="7"/>
      <c r="AB374" s="12"/>
    </row>
    <row r="375" spans="1:28" x14ac:dyDescent="0.25">
      <c r="A375" s="7"/>
      <c r="B375" s="7"/>
      <c r="C375" s="7"/>
      <c r="D375" s="7"/>
      <c r="E375" s="7"/>
      <c r="F375" s="7"/>
      <c r="G375" s="7"/>
      <c r="H375" s="7"/>
      <c r="I375" s="7"/>
      <c r="J375" s="7"/>
      <c r="K375" s="7"/>
      <c r="L375" s="13"/>
      <c r="M375" s="13"/>
      <c r="N375" s="13"/>
      <c r="O375" s="13"/>
      <c r="P375" s="13"/>
      <c r="Q375" s="13"/>
      <c r="R375" s="13"/>
      <c r="S375" s="13"/>
      <c r="T375" s="13"/>
      <c r="U375" s="13"/>
      <c r="V375" s="7"/>
      <c r="W375" s="7" t="str">
        <f>IF(A375="","",IFERROR(INDEX(RASTREADORES!$F:$F,MATCH(A375&amp;"#Principal",RASTREADORES!$Y:$Y,0))&amp;" nº "&amp;INDEX(RASTREADORES!$H:$H,MATCH(A375&amp;"#Principal",RASTREADORES!$Y:$Y,0)),IF(B375="Carreta","N/A","Sem rastreador")))</f>
        <v/>
      </c>
      <c r="X375" s="7" t="str">
        <f>IF(A375="","",IF(COUNTIFS(CONSULTAS!$C$2:$C$2000,A375,CONSULTAS!$E$2:$E$2000,"GR",CONSULTAS!$S$2:$S$2000,"Sim")&gt;0,"Sim","Não"))</f>
        <v/>
      </c>
      <c r="Y375" s="13" t="str">
        <f t="shared" si="10"/>
        <v/>
      </c>
      <c r="Z375" s="7" t="str">
        <f t="shared" ca="1" si="11"/>
        <v/>
      </c>
      <c r="AA375" s="7"/>
      <c r="AB375" s="12"/>
    </row>
    <row r="376" spans="1:28" x14ac:dyDescent="0.25">
      <c r="A376" s="7"/>
      <c r="B376" s="7"/>
      <c r="C376" s="7"/>
      <c r="D376" s="7"/>
      <c r="E376" s="7"/>
      <c r="F376" s="7"/>
      <c r="G376" s="7"/>
      <c r="H376" s="7"/>
      <c r="I376" s="7"/>
      <c r="J376" s="7"/>
      <c r="K376" s="7"/>
      <c r="L376" s="13"/>
      <c r="M376" s="13"/>
      <c r="N376" s="13"/>
      <c r="O376" s="13"/>
      <c r="P376" s="13"/>
      <c r="Q376" s="13"/>
      <c r="R376" s="13"/>
      <c r="S376" s="13"/>
      <c r="T376" s="13"/>
      <c r="U376" s="13"/>
      <c r="V376" s="7"/>
      <c r="W376" s="7" t="str">
        <f>IF(A376="","",IFERROR(INDEX(RASTREADORES!$F:$F,MATCH(A376&amp;"#Principal",RASTREADORES!$Y:$Y,0))&amp;" nº "&amp;INDEX(RASTREADORES!$H:$H,MATCH(A376&amp;"#Principal",RASTREADORES!$Y:$Y,0)),IF(B376="Carreta","N/A","Sem rastreador")))</f>
        <v/>
      </c>
      <c r="X376" s="7" t="str">
        <f>IF(A376="","",IF(COUNTIFS(CONSULTAS!$C$2:$C$2000,A376,CONSULTAS!$E$2:$E$2000,"GR",CONSULTAS!$S$2:$S$2000,"Sim")&gt;0,"Sim","Não"))</f>
        <v/>
      </c>
      <c r="Y376" s="13" t="str">
        <f t="shared" si="10"/>
        <v/>
      </c>
      <c r="Z376" s="7" t="str">
        <f t="shared" ca="1" si="11"/>
        <v/>
      </c>
      <c r="AA376" s="7"/>
      <c r="AB376" s="12"/>
    </row>
    <row r="377" spans="1:28" x14ac:dyDescent="0.25">
      <c r="A377" s="7"/>
      <c r="B377" s="7"/>
      <c r="C377" s="7"/>
      <c r="D377" s="7"/>
      <c r="E377" s="7"/>
      <c r="F377" s="7"/>
      <c r="G377" s="7"/>
      <c r="H377" s="7"/>
      <c r="I377" s="7"/>
      <c r="J377" s="7"/>
      <c r="K377" s="7"/>
      <c r="L377" s="13"/>
      <c r="M377" s="13"/>
      <c r="N377" s="13"/>
      <c r="O377" s="13"/>
      <c r="P377" s="13"/>
      <c r="Q377" s="13"/>
      <c r="R377" s="13"/>
      <c r="S377" s="13"/>
      <c r="T377" s="13"/>
      <c r="U377" s="13"/>
      <c r="V377" s="7"/>
      <c r="W377" s="7" t="str">
        <f>IF(A377="","",IFERROR(INDEX(RASTREADORES!$F:$F,MATCH(A377&amp;"#Principal",RASTREADORES!$Y:$Y,0))&amp;" nº "&amp;INDEX(RASTREADORES!$H:$H,MATCH(A377&amp;"#Principal",RASTREADORES!$Y:$Y,0)),IF(B377="Carreta","N/A","Sem rastreador")))</f>
        <v/>
      </c>
      <c r="X377" s="7" t="str">
        <f>IF(A377="","",IF(COUNTIFS(CONSULTAS!$C$2:$C$2000,A377,CONSULTAS!$E$2:$E$2000,"GR",CONSULTAS!$S$2:$S$2000,"Sim")&gt;0,"Sim","Não"))</f>
        <v/>
      </c>
      <c r="Y377" s="13" t="str">
        <f t="shared" si="10"/>
        <v/>
      </c>
      <c r="Z377" s="7" t="str">
        <f t="shared" ca="1" si="11"/>
        <v/>
      </c>
      <c r="AA377" s="7"/>
      <c r="AB377" s="12"/>
    </row>
    <row r="378" spans="1:28" x14ac:dyDescent="0.25">
      <c r="A378" s="7"/>
      <c r="B378" s="7"/>
      <c r="C378" s="7"/>
      <c r="D378" s="7"/>
      <c r="E378" s="7"/>
      <c r="F378" s="7"/>
      <c r="G378" s="7"/>
      <c r="H378" s="7"/>
      <c r="I378" s="7"/>
      <c r="J378" s="7"/>
      <c r="K378" s="7"/>
      <c r="L378" s="13"/>
      <c r="M378" s="13"/>
      <c r="N378" s="13"/>
      <c r="O378" s="13"/>
      <c r="P378" s="13"/>
      <c r="Q378" s="13"/>
      <c r="R378" s="13"/>
      <c r="S378" s="13"/>
      <c r="T378" s="13"/>
      <c r="U378" s="13"/>
      <c r="V378" s="7"/>
      <c r="W378" s="7" t="str">
        <f>IF(A378="","",IFERROR(INDEX(RASTREADORES!$F:$F,MATCH(A378&amp;"#Principal",RASTREADORES!$Y:$Y,0))&amp;" nº "&amp;INDEX(RASTREADORES!$H:$H,MATCH(A378&amp;"#Principal",RASTREADORES!$Y:$Y,0)),IF(B378="Carreta","N/A","Sem rastreador")))</f>
        <v/>
      </c>
      <c r="X378" s="7" t="str">
        <f>IF(A378="","",IF(COUNTIFS(CONSULTAS!$C$2:$C$2000,A378,CONSULTAS!$E$2:$E$2000,"GR",CONSULTAS!$S$2:$S$2000,"Sim")&gt;0,"Sim","Não"))</f>
        <v/>
      </c>
      <c r="Y378" s="13" t="str">
        <f t="shared" si="10"/>
        <v/>
      </c>
      <c r="Z378" s="7" t="str">
        <f t="shared" ca="1" si="11"/>
        <v/>
      </c>
      <c r="AA378" s="7"/>
      <c r="AB378" s="12"/>
    </row>
    <row r="379" spans="1:28" x14ac:dyDescent="0.25">
      <c r="A379" s="7"/>
      <c r="B379" s="7"/>
      <c r="C379" s="7"/>
      <c r="D379" s="7"/>
      <c r="E379" s="7"/>
      <c r="F379" s="7"/>
      <c r="G379" s="7"/>
      <c r="H379" s="7"/>
      <c r="I379" s="7"/>
      <c r="J379" s="7"/>
      <c r="K379" s="7"/>
      <c r="L379" s="13"/>
      <c r="M379" s="13"/>
      <c r="N379" s="13"/>
      <c r="O379" s="13"/>
      <c r="P379" s="13"/>
      <c r="Q379" s="13"/>
      <c r="R379" s="13"/>
      <c r="S379" s="13"/>
      <c r="T379" s="13"/>
      <c r="U379" s="13"/>
      <c r="V379" s="7"/>
      <c r="W379" s="7" t="str">
        <f>IF(A379="","",IFERROR(INDEX(RASTREADORES!$F:$F,MATCH(A379&amp;"#Principal",RASTREADORES!$Y:$Y,0))&amp;" nº "&amp;INDEX(RASTREADORES!$H:$H,MATCH(A379&amp;"#Principal",RASTREADORES!$Y:$Y,0)),IF(B379="Carreta","N/A","Sem rastreador")))</f>
        <v/>
      </c>
      <c r="X379" s="7" t="str">
        <f>IF(A379="","",IF(COUNTIFS(CONSULTAS!$C$2:$C$2000,A379,CONSULTAS!$E$2:$E$2000,"GR",CONSULTAS!$S$2:$S$2000,"Sim")&gt;0,"Sim","Não"))</f>
        <v/>
      </c>
      <c r="Y379" s="13" t="str">
        <f t="shared" si="10"/>
        <v/>
      </c>
      <c r="Z379" s="7" t="str">
        <f t="shared" ca="1" si="11"/>
        <v/>
      </c>
      <c r="AA379" s="7"/>
      <c r="AB379" s="12"/>
    </row>
    <row r="380" spans="1:28" x14ac:dyDescent="0.25">
      <c r="A380" s="7"/>
      <c r="B380" s="7"/>
      <c r="C380" s="7"/>
      <c r="D380" s="7"/>
      <c r="E380" s="7"/>
      <c r="F380" s="7"/>
      <c r="G380" s="7"/>
      <c r="H380" s="7"/>
      <c r="I380" s="7"/>
      <c r="J380" s="7"/>
      <c r="K380" s="7"/>
      <c r="L380" s="13"/>
      <c r="M380" s="13"/>
      <c r="N380" s="13"/>
      <c r="O380" s="13"/>
      <c r="P380" s="13"/>
      <c r="Q380" s="13"/>
      <c r="R380" s="13"/>
      <c r="S380" s="13"/>
      <c r="T380" s="13"/>
      <c r="U380" s="13"/>
      <c r="V380" s="7"/>
      <c r="W380" s="7" t="str">
        <f>IF(A380="","",IFERROR(INDEX(RASTREADORES!$F:$F,MATCH(A380&amp;"#Principal",RASTREADORES!$Y:$Y,0))&amp;" nº "&amp;INDEX(RASTREADORES!$H:$H,MATCH(A380&amp;"#Principal",RASTREADORES!$Y:$Y,0)),IF(B380="Carreta","N/A","Sem rastreador")))</f>
        <v/>
      </c>
      <c r="X380" s="7" t="str">
        <f>IF(A380="","",IF(COUNTIFS(CONSULTAS!$C$2:$C$2000,A380,CONSULTAS!$E$2:$E$2000,"GR",CONSULTAS!$S$2:$S$2000,"Sim")&gt;0,"Sim","Não"))</f>
        <v/>
      </c>
      <c r="Y380" s="13" t="str">
        <f t="shared" si="10"/>
        <v/>
      </c>
      <c r="Z380" s="7" t="str">
        <f t="shared" ca="1" si="11"/>
        <v/>
      </c>
      <c r="AA380" s="7"/>
      <c r="AB380" s="12"/>
    </row>
    <row r="381" spans="1:28" x14ac:dyDescent="0.25">
      <c r="A381" s="7"/>
      <c r="B381" s="7"/>
      <c r="C381" s="7"/>
      <c r="D381" s="7"/>
      <c r="E381" s="7"/>
      <c r="F381" s="7"/>
      <c r="G381" s="7"/>
      <c r="H381" s="7"/>
      <c r="I381" s="7"/>
      <c r="J381" s="7"/>
      <c r="K381" s="7"/>
      <c r="L381" s="13"/>
      <c r="M381" s="13"/>
      <c r="N381" s="13"/>
      <c r="O381" s="13"/>
      <c r="P381" s="13"/>
      <c r="Q381" s="13"/>
      <c r="R381" s="13"/>
      <c r="S381" s="13"/>
      <c r="T381" s="13"/>
      <c r="U381" s="13"/>
      <c r="V381" s="7"/>
      <c r="W381" s="7" t="str">
        <f>IF(A381="","",IFERROR(INDEX(RASTREADORES!$F:$F,MATCH(A381&amp;"#Principal",RASTREADORES!$Y:$Y,0))&amp;" nº "&amp;INDEX(RASTREADORES!$H:$H,MATCH(A381&amp;"#Principal",RASTREADORES!$Y:$Y,0)),IF(B381="Carreta","N/A","Sem rastreador")))</f>
        <v/>
      </c>
      <c r="X381" s="7" t="str">
        <f>IF(A381="","",IF(COUNTIFS(CONSULTAS!$C$2:$C$2000,A381,CONSULTAS!$E$2:$E$2000,"GR",CONSULTAS!$S$2:$S$2000,"Sim")&gt;0,"Sim","Não"))</f>
        <v/>
      </c>
      <c r="Y381" s="13" t="str">
        <f t="shared" si="10"/>
        <v/>
      </c>
      <c r="Z381" s="7" t="str">
        <f t="shared" ca="1" si="11"/>
        <v/>
      </c>
      <c r="AA381" s="7"/>
      <c r="AB381" s="12"/>
    </row>
    <row r="382" spans="1:28" x14ac:dyDescent="0.25">
      <c r="A382" s="7"/>
      <c r="B382" s="7"/>
      <c r="C382" s="7"/>
      <c r="D382" s="7"/>
      <c r="E382" s="7"/>
      <c r="F382" s="7"/>
      <c r="G382" s="7"/>
      <c r="H382" s="7"/>
      <c r="I382" s="7"/>
      <c r="J382" s="7"/>
      <c r="K382" s="7"/>
      <c r="L382" s="13"/>
      <c r="M382" s="13"/>
      <c r="N382" s="13"/>
      <c r="O382" s="13"/>
      <c r="P382" s="13"/>
      <c r="Q382" s="13"/>
      <c r="R382" s="13"/>
      <c r="S382" s="13"/>
      <c r="T382" s="13"/>
      <c r="U382" s="13"/>
      <c r="V382" s="7"/>
      <c r="W382" s="7" t="str">
        <f>IF(A382="","",IFERROR(INDEX(RASTREADORES!$F:$F,MATCH(A382&amp;"#Principal",RASTREADORES!$Y:$Y,0))&amp;" nº "&amp;INDEX(RASTREADORES!$H:$H,MATCH(A382&amp;"#Principal",RASTREADORES!$Y:$Y,0)),IF(B382="Carreta","N/A","Sem rastreador")))</f>
        <v/>
      </c>
      <c r="X382" s="7" t="str">
        <f>IF(A382="","",IF(COUNTIFS(CONSULTAS!$C$2:$C$2000,A382,CONSULTAS!$E$2:$E$2000,"GR",CONSULTAS!$S$2:$S$2000,"Sim")&gt;0,"Sim","Não"))</f>
        <v/>
      </c>
      <c r="Y382" s="13" t="str">
        <f t="shared" si="10"/>
        <v/>
      </c>
      <c r="Z382" s="7" t="str">
        <f t="shared" ca="1" si="11"/>
        <v/>
      </c>
      <c r="AA382" s="7"/>
      <c r="AB382" s="12"/>
    </row>
    <row r="383" spans="1:28" x14ac:dyDescent="0.25">
      <c r="A383" s="7"/>
      <c r="B383" s="7"/>
      <c r="C383" s="7"/>
      <c r="D383" s="7"/>
      <c r="E383" s="7"/>
      <c r="F383" s="7"/>
      <c r="G383" s="7"/>
      <c r="H383" s="7"/>
      <c r="I383" s="7"/>
      <c r="J383" s="7"/>
      <c r="K383" s="7"/>
      <c r="L383" s="13"/>
      <c r="M383" s="13"/>
      <c r="N383" s="13"/>
      <c r="O383" s="13"/>
      <c r="P383" s="13"/>
      <c r="Q383" s="13"/>
      <c r="R383" s="13"/>
      <c r="S383" s="13"/>
      <c r="T383" s="13"/>
      <c r="U383" s="13"/>
      <c r="V383" s="7"/>
      <c r="W383" s="7" t="str">
        <f>IF(A383="","",IFERROR(INDEX(RASTREADORES!$F:$F,MATCH(A383&amp;"#Principal",RASTREADORES!$Y:$Y,0))&amp;" nº "&amp;INDEX(RASTREADORES!$H:$H,MATCH(A383&amp;"#Principal",RASTREADORES!$Y:$Y,0)),IF(B383="Carreta","N/A","Sem rastreador")))</f>
        <v/>
      </c>
      <c r="X383" s="7" t="str">
        <f>IF(A383="","",IF(COUNTIFS(CONSULTAS!$C$2:$C$2000,A383,CONSULTAS!$E$2:$E$2000,"GR",CONSULTAS!$S$2:$S$2000,"Sim")&gt;0,"Sim","Não"))</f>
        <v/>
      </c>
      <c r="Y383" s="13" t="str">
        <f t="shared" si="10"/>
        <v/>
      </c>
      <c r="Z383" s="7" t="str">
        <f t="shared" ca="1" si="11"/>
        <v/>
      </c>
      <c r="AA383" s="7"/>
      <c r="AB383" s="12"/>
    </row>
    <row r="384" spans="1:28" x14ac:dyDescent="0.25">
      <c r="A384" s="7"/>
      <c r="B384" s="7"/>
      <c r="C384" s="7"/>
      <c r="D384" s="7"/>
      <c r="E384" s="7"/>
      <c r="F384" s="7"/>
      <c r="G384" s="7"/>
      <c r="H384" s="7"/>
      <c r="I384" s="7"/>
      <c r="J384" s="7"/>
      <c r="K384" s="7"/>
      <c r="L384" s="13"/>
      <c r="M384" s="13"/>
      <c r="N384" s="13"/>
      <c r="O384" s="13"/>
      <c r="P384" s="13"/>
      <c r="Q384" s="13"/>
      <c r="R384" s="13"/>
      <c r="S384" s="13"/>
      <c r="T384" s="13"/>
      <c r="U384" s="13"/>
      <c r="V384" s="7"/>
      <c r="W384" s="7" t="str">
        <f>IF(A384="","",IFERROR(INDEX(RASTREADORES!$F:$F,MATCH(A384&amp;"#Principal",RASTREADORES!$Y:$Y,0))&amp;" nº "&amp;INDEX(RASTREADORES!$H:$H,MATCH(A384&amp;"#Principal",RASTREADORES!$Y:$Y,0)),IF(B384="Carreta","N/A","Sem rastreador")))</f>
        <v/>
      </c>
      <c r="X384" s="7" t="str">
        <f>IF(A384="","",IF(COUNTIFS(CONSULTAS!$C$2:$C$2000,A384,CONSULTAS!$E$2:$E$2000,"GR",CONSULTAS!$S$2:$S$2000,"Sim")&gt;0,"Sim","Não"))</f>
        <v/>
      </c>
      <c r="Y384" s="13" t="str">
        <f t="shared" si="10"/>
        <v/>
      </c>
      <c r="Z384" s="7" t="str">
        <f t="shared" ca="1" si="11"/>
        <v/>
      </c>
      <c r="AA384" s="7"/>
      <c r="AB384" s="12"/>
    </row>
    <row r="385" spans="1:28" x14ac:dyDescent="0.25">
      <c r="A385" s="7"/>
      <c r="B385" s="7"/>
      <c r="C385" s="7"/>
      <c r="D385" s="7"/>
      <c r="E385" s="7"/>
      <c r="F385" s="7"/>
      <c r="G385" s="7"/>
      <c r="H385" s="7"/>
      <c r="I385" s="7"/>
      <c r="J385" s="7"/>
      <c r="K385" s="7"/>
      <c r="L385" s="13"/>
      <c r="M385" s="13"/>
      <c r="N385" s="13"/>
      <c r="O385" s="13"/>
      <c r="P385" s="13"/>
      <c r="Q385" s="13"/>
      <c r="R385" s="13"/>
      <c r="S385" s="13"/>
      <c r="T385" s="13"/>
      <c r="U385" s="13"/>
      <c r="V385" s="7"/>
      <c r="W385" s="7" t="str">
        <f>IF(A385="","",IFERROR(INDEX(RASTREADORES!$F:$F,MATCH(A385&amp;"#Principal",RASTREADORES!$Y:$Y,0))&amp;" nº "&amp;INDEX(RASTREADORES!$H:$H,MATCH(A385&amp;"#Principal",RASTREADORES!$Y:$Y,0)),IF(B385="Carreta","N/A","Sem rastreador")))</f>
        <v/>
      </c>
      <c r="X385" s="7" t="str">
        <f>IF(A385="","",IF(COUNTIFS(CONSULTAS!$C$2:$C$2000,A385,CONSULTAS!$E$2:$E$2000,"GR",CONSULTAS!$S$2:$S$2000,"Sim")&gt;0,"Sim","Não"))</f>
        <v/>
      </c>
      <c r="Y385" s="13" t="str">
        <f t="shared" si="10"/>
        <v/>
      </c>
      <c r="Z385" s="7" t="str">
        <f t="shared" ca="1" si="11"/>
        <v/>
      </c>
      <c r="AA385" s="7"/>
      <c r="AB385" s="12"/>
    </row>
    <row r="386" spans="1:28" x14ac:dyDescent="0.25">
      <c r="A386" s="7"/>
      <c r="B386" s="7"/>
      <c r="C386" s="7"/>
      <c r="D386" s="7"/>
      <c r="E386" s="7"/>
      <c r="F386" s="7"/>
      <c r="G386" s="7"/>
      <c r="H386" s="7"/>
      <c r="I386" s="7"/>
      <c r="J386" s="7"/>
      <c r="K386" s="7"/>
      <c r="L386" s="13"/>
      <c r="M386" s="13"/>
      <c r="N386" s="13"/>
      <c r="O386" s="13"/>
      <c r="P386" s="13"/>
      <c r="Q386" s="13"/>
      <c r="R386" s="13"/>
      <c r="S386" s="13"/>
      <c r="T386" s="13"/>
      <c r="U386" s="13"/>
      <c r="V386" s="7"/>
      <c r="W386" s="7" t="str">
        <f>IF(A386="","",IFERROR(INDEX(RASTREADORES!$F:$F,MATCH(A386&amp;"#Principal",RASTREADORES!$Y:$Y,0))&amp;" nº "&amp;INDEX(RASTREADORES!$H:$H,MATCH(A386&amp;"#Principal",RASTREADORES!$Y:$Y,0)),IF(B386="Carreta","N/A","Sem rastreador")))</f>
        <v/>
      </c>
      <c r="X386" s="7" t="str">
        <f>IF(A386="","",IF(COUNTIFS(CONSULTAS!$C$2:$C$2000,A386,CONSULTAS!$E$2:$E$2000,"GR",CONSULTAS!$S$2:$S$2000,"Sim")&gt;0,"Sim","Não"))</f>
        <v/>
      </c>
      <c r="Y386" s="13" t="str">
        <f t="shared" ref="Y386:Y401" si="12">IF(A386="","",IF(COUNT(L386:N386,O386:T386)=0,"",MIN(L386:N386,O386:T386)))</f>
        <v/>
      </c>
      <c r="Z386" s="7" t="str">
        <f t="shared" ref="Z386:Z449" ca="1" si="13">IF(Y386="","",Y386-TODAY())</f>
        <v/>
      </c>
      <c r="AA386" s="7"/>
      <c r="AB386" s="12"/>
    </row>
    <row r="387" spans="1:28" x14ac:dyDescent="0.25">
      <c r="A387" s="7"/>
      <c r="B387" s="7"/>
      <c r="C387" s="7"/>
      <c r="D387" s="7"/>
      <c r="E387" s="7"/>
      <c r="F387" s="7"/>
      <c r="G387" s="7"/>
      <c r="H387" s="7"/>
      <c r="I387" s="7"/>
      <c r="J387" s="7"/>
      <c r="K387" s="7"/>
      <c r="L387" s="13"/>
      <c r="M387" s="13"/>
      <c r="N387" s="13"/>
      <c r="O387" s="13"/>
      <c r="P387" s="13"/>
      <c r="Q387" s="13"/>
      <c r="R387" s="13"/>
      <c r="S387" s="13"/>
      <c r="T387" s="13"/>
      <c r="U387" s="13"/>
      <c r="V387" s="7"/>
      <c r="W387" s="7" t="str">
        <f>IF(A387="","",IFERROR(INDEX(RASTREADORES!$F:$F,MATCH(A387&amp;"#Principal",RASTREADORES!$Y:$Y,0))&amp;" nº "&amp;INDEX(RASTREADORES!$H:$H,MATCH(A387&amp;"#Principal",RASTREADORES!$Y:$Y,0)),IF(B387="Carreta","N/A","Sem rastreador")))</f>
        <v/>
      </c>
      <c r="X387" s="7" t="str">
        <f>IF(A387="","",IF(COUNTIFS(CONSULTAS!$C$2:$C$2000,A387,CONSULTAS!$E$2:$E$2000,"GR",CONSULTAS!$S$2:$S$2000,"Sim")&gt;0,"Sim","Não"))</f>
        <v/>
      </c>
      <c r="Y387" s="13" t="str">
        <f t="shared" si="12"/>
        <v/>
      </c>
      <c r="Z387" s="7" t="str">
        <f t="shared" ca="1" si="13"/>
        <v/>
      </c>
      <c r="AA387" s="7"/>
      <c r="AB387" s="12"/>
    </row>
    <row r="388" spans="1:28" x14ac:dyDescent="0.25">
      <c r="A388" s="7"/>
      <c r="B388" s="7"/>
      <c r="C388" s="7"/>
      <c r="D388" s="7"/>
      <c r="E388" s="7"/>
      <c r="F388" s="7"/>
      <c r="G388" s="7"/>
      <c r="H388" s="7"/>
      <c r="I388" s="7"/>
      <c r="J388" s="7"/>
      <c r="K388" s="7"/>
      <c r="L388" s="13"/>
      <c r="M388" s="13"/>
      <c r="N388" s="13"/>
      <c r="O388" s="13"/>
      <c r="P388" s="13"/>
      <c r="Q388" s="13"/>
      <c r="R388" s="13"/>
      <c r="S388" s="13"/>
      <c r="T388" s="13"/>
      <c r="U388" s="13"/>
      <c r="V388" s="7"/>
      <c r="W388" s="7" t="str">
        <f>IF(A388="","",IFERROR(INDEX(RASTREADORES!$F:$F,MATCH(A388&amp;"#Principal",RASTREADORES!$Y:$Y,0))&amp;" nº "&amp;INDEX(RASTREADORES!$H:$H,MATCH(A388&amp;"#Principal",RASTREADORES!$Y:$Y,0)),IF(B388="Carreta","N/A","Sem rastreador")))</f>
        <v/>
      </c>
      <c r="X388" s="7" t="str">
        <f>IF(A388="","",IF(COUNTIFS(CONSULTAS!$C$2:$C$2000,A388,CONSULTAS!$E$2:$E$2000,"GR",CONSULTAS!$S$2:$S$2000,"Sim")&gt;0,"Sim","Não"))</f>
        <v/>
      </c>
      <c r="Y388" s="13" t="str">
        <f t="shared" si="12"/>
        <v/>
      </c>
      <c r="Z388" s="7" t="str">
        <f t="shared" ca="1" si="13"/>
        <v/>
      </c>
      <c r="AA388" s="7"/>
      <c r="AB388" s="12"/>
    </row>
    <row r="389" spans="1:28" x14ac:dyDescent="0.25">
      <c r="A389" s="7"/>
      <c r="B389" s="7"/>
      <c r="C389" s="7"/>
      <c r="D389" s="7"/>
      <c r="E389" s="7"/>
      <c r="F389" s="7"/>
      <c r="G389" s="7"/>
      <c r="H389" s="7"/>
      <c r="I389" s="7"/>
      <c r="J389" s="7"/>
      <c r="K389" s="7"/>
      <c r="L389" s="13"/>
      <c r="M389" s="13"/>
      <c r="N389" s="13"/>
      <c r="O389" s="13"/>
      <c r="P389" s="13"/>
      <c r="Q389" s="13"/>
      <c r="R389" s="13"/>
      <c r="S389" s="13"/>
      <c r="T389" s="13"/>
      <c r="U389" s="13"/>
      <c r="V389" s="7"/>
      <c r="W389" s="7" t="str">
        <f>IF(A389="","",IFERROR(INDEX(RASTREADORES!$F:$F,MATCH(A389&amp;"#Principal",RASTREADORES!$Y:$Y,0))&amp;" nº "&amp;INDEX(RASTREADORES!$H:$H,MATCH(A389&amp;"#Principal",RASTREADORES!$Y:$Y,0)),IF(B389="Carreta","N/A","Sem rastreador")))</f>
        <v/>
      </c>
      <c r="X389" s="7" t="str">
        <f>IF(A389="","",IF(COUNTIFS(CONSULTAS!$C$2:$C$2000,A389,CONSULTAS!$E$2:$E$2000,"GR",CONSULTAS!$S$2:$S$2000,"Sim")&gt;0,"Sim","Não"))</f>
        <v/>
      </c>
      <c r="Y389" s="13" t="str">
        <f t="shared" si="12"/>
        <v/>
      </c>
      <c r="Z389" s="7" t="str">
        <f t="shared" ca="1" si="13"/>
        <v/>
      </c>
      <c r="AA389" s="7"/>
      <c r="AB389" s="12"/>
    </row>
    <row r="390" spans="1:28" x14ac:dyDescent="0.25">
      <c r="A390" s="7"/>
      <c r="B390" s="7"/>
      <c r="C390" s="7"/>
      <c r="D390" s="7"/>
      <c r="E390" s="7"/>
      <c r="F390" s="7"/>
      <c r="G390" s="7"/>
      <c r="H390" s="7"/>
      <c r="I390" s="7"/>
      <c r="J390" s="7"/>
      <c r="K390" s="7"/>
      <c r="L390" s="13"/>
      <c r="M390" s="13"/>
      <c r="N390" s="13"/>
      <c r="O390" s="13"/>
      <c r="P390" s="13"/>
      <c r="Q390" s="13"/>
      <c r="R390" s="13"/>
      <c r="S390" s="13"/>
      <c r="T390" s="13"/>
      <c r="U390" s="13"/>
      <c r="V390" s="7"/>
      <c r="W390" s="7" t="str">
        <f>IF(A390="","",IFERROR(INDEX(RASTREADORES!$F:$F,MATCH(A390&amp;"#Principal",RASTREADORES!$Y:$Y,0))&amp;" nº "&amp;INDEX(RASTREADORES!$H:$H,MATCH(A390&amp;"#Principal",RASTREADORES!$Y:$Y,0)),IF(B390="Carreta","N/A","Sem rastreador")))</f>
        <v/>
      </c>
      <c r="X390" s="7" t="str">
        <f>IF(A390="","",IF(COUNTIFS(CONSULTAS!$C$2:$C$2000,A390,CONSULTAS!$E$2:$E$2000,"GR",CONSULTAS!$S$2:$S$2000,"Sim")&gt;0,"Sim","Não"))</f>
        <v/>
      </c>
      <c r="Y390" s="13" t="str">
        <f t="shared" si="12"/>
        <v/>
      </c>
      <c r="Z390" s="7" t="str">
        <f t="shared" ca="1" si="13"/>
        <v/>
      </c>
      <c r="AA390" s="7"/>
      <c r="AB390" s="12"/>
    </row>
    <row r="391" spans="1:28" x14ac:dyDescent="0.25">
      <c r="A391" s="7"/>
      <c r="B391" s="7"/>
      <c r="C391" s="7"/>
      <c r="D391" s="7"/>
      <c r="E391" s="7"/>
      <c r="F391" s="7"/>
      <c r="G391" s="7"/>
      <c r="H391" s="7"/>
      <c r="I391" s="7"/>
      <c r="J391" s="7"/>
      <c r="K391" s="7"/>
      <c r="L391" s="13"/>
      <c r="M391" s="13"/>
      <c r="N391" s="13"/>
      <c r="O391" s="13"/>
      <c r="P391" s="13"/>
      <c r="Q391" s="13"/>
      <c r="R391" s="13"/>
      <c r="S391" s="13"/>
      <c r="T391" s="13"/>
      <c r="U391" s="13"/>
      <c r="V391" s="7"/>
      <c r="W391" s="7" t="str">
        <f>IF(A391="","",IFERROR(INDEX(RASTREADORES!$F:$F,MATCH(A391&amp;"#Principal",RASTREADORES!$Y:$Y,0))&amp;" nº "&amp;INDEX(RASTREADORES!$H:$H,MATCH(A391&amp;"#Principal",RASTREADORES!$Y:$Y,0)),IF(B391="Carreta","N/A","Sem rastreador")))</f>
        <v/>
      </c>
      <c r="X391" s="7" t="str">
        <f>IF(A391="","",IF(COUNTIFS(CONSULTAS!$C$2:$C$2000,A391,CONSULTAS!$E$2:$E$2000,"GR",CONSULTAS!$S$2:$S$2000,"Sim")&gt;0,"Sim","Não"))</f>
        <v/>
      </c>
      <c r="Y391" s="13" t="str">
        <f t="shared" si="12"/>
        <v/>
      </c>
      <c r="Z391" s="7" t="str">
        <f t="shared" ca="1" si="13"/>
        <v/>
      </c>
      <c r="AA391" s="7"/>
      <c r="AB391" s="12"/>
    </row>
    <row r="392" spans="1:28" x14ac:dyDescent="0.25">
      <c r="A392" s="7"/>
      <c r="B392" s="7"/>
      <c r="C392" s="7"/>
      <c r="D392" s="7"/>
      <c r="E392" s="7"/>
      <c r="F392" s="7"/>
      <c r="G392" s="7"/>
      <c r="H392" s="7"/>
      <c r="I392" s="7"/>
      <c r="J392" s="7"/>
      <c r="K392" s="7"/>
      <c r="L392" s="13"/>
      <c r="M392" s="13"/>
      <c r="N392" s="13"/>
      <c r="O392" s="13"/>
      <c r="P392" s="13"/>
      <c r="Q392" s="13"/>
      <c r="R392" s="13"/>
      <c r="S392" s="13"/>
      <c r="T392" s="13"/>
      <c r="U392" s="13"/>
      <c r="V392" s="7"/>
      <c r="W392" s="7" t="str">
        <f>IF(A392="","",IFERROR(INDEX(RASTREADORES!$F:$F,MATCH(A392&amp;"#Principal",RASTREADORES!$Y:$Y,0))&amp;" nº "&amp;INDEX(RASTREADORES!$H:$H,MATCH(A392&amp;"#Principal",RASTREADORES!$Y:$Y,0)),IF(B392="Carreta","N/A","Sem rastreador")))</f>
        <v/>
      </c>
      <c r="X392" s="7" t="str">
        <f>IF(A392="","",IF(COUNTIFS(CONSULTAS!$C$2:$C$2000,A392,CONSULTAS!$E$2:$E$2000,"GR",CONSULTAS!$S$2:$S$2000,"Sim")&gt;0,"Sim","Não"))</f>
        <v/>
      </c>
      <c r="Y392" s="13" t="str">
        <f t="shared" si="12"/>
        <v/>
      </c>
      <c r="Z392" s="7" t="str">
        <f t="shared" ca="1" si="13"/>
        <v/>
      </c>
      <c r="AA392" s="7"/>
      <c r="AB392" s="12"/>
    </row>
    <row r="393" spans="1:28" x14ac:dyDescent="0.25">
      <c r="A393" s="7"/>
      <c r="B393" s="7"/>
      <c r="C393" s="7"/>
      <c r="D393" s="7"/>
      <c r="E393" s="7"/>
      <c r="F393" s="7"/>
      <c r="G393" s="7"/>
      <c r="H393" s="7"/>
      <c r="I393" s="7"/>
      <c r="J393" s="7"/>
      <c r="K393" s="7"/>
      <c r="L393" s="13"/>
      <c r="M393" s="13"/>
      <c r="N393" s="13"/>
      <c r="O393" s="13"/>
      <c r="P393" s="13"/>
      <c r="Q393" s="13"/>
      <c r="R393" s="13"/>
      <c r="S393" s="13"/>
      <c r="T393" s="13"/>
      <c r="U393" s="13"/>
      <c r="V393" s="7"/>
      <c r="W393" s="7" t="str">
        <f>IF(A393="","",IFERROR(INDEX(RASTREADORES!$F:$F,MATCH(A393&amp;"#Principal",RASTREADORES!$Y:$Y,0))&amp;" nº "&amp;INDEX(RASTREADORES!$H:$H,MATCH(A393&amp;"#Principal",RASTREADORES!$Y:$Y,0)),IF(B393="Carreta","N/A","Sem rastreador")))</f>
        <v/>
      </c>
      <c r="X393" s="7" t="str">
        <f>IF(A393="","",IF(COUNTIFS(CONSULTAS!$C$2:$C$2000,A393,CONSULTAS!$E$2:$E$2000,"GR",CONSULTAS!$S$2:$S$2000,"Sim")&gt;0,"Sim","Não"))</f>
        <v/>
      </c>
      <c r="Y393" s="13" t="str">
        <f t="shared" si="12"/>
        <v/>
      </c>
      <c r="Z393" s="7" t="str">
        <f t="shared" ca="1" si="13"/>
        <v/>
      </c>
      <c r="AA393" s="7"/>
      <c r="AB393" s="12"/>
    </row>
    <row r="394" spans="1:28" x14ac:dyDescent="0.25">
      <c r="A394" s="7"/>
      <c r="B394" s="7"/>
      <c r="C394" s="7"/>
      <c r="D394" s="7"/>
      <c r="E394" s="7"/>
      <c r="F394" s="7"/>
      <c r="G394" s="7"/>
      <c r="H394" s="7"/>
      <c r="I394" s="7"/>
      <c r="J394" s="7"/>
      <c r="K394" s="7"/>
      <c r="L394" s="13"/>
      <c r="M394" s="13"/>
      <c r="N394" s="13"/>
      <c r="O394" s="13"/>
      <c r="P394" s="13"/>
      <c r="Q394" s="13"/>
      <c r="R394" s="13"/>
      <c r="S394" s="13"/>
      <c r="T394" s="13"/>
      <c r="U394" s="13"/>
      <c r="V394" s="7"/>
      <c r="W394" s="7" t="str">
        <f>IF(A394="","",IFERROR(INDEX(RASTREADORES!$F:$F,MATCH(A394&amp;"#Principal",RASTREADORES!$Y:$Y,0))&amp;" nº "&amp;INDEX(RASTREADORES!$H:$H,MATCH(A394&amp;"#Principal",RASTREADORES!$Y:$Y,0)),IF(B394="Carreta","N/A","Sem rastreador")))</f>
        <v/>
      </c>
      <c r="X394" s="7" t="str">
        <f>IF(A394="","",IF(COUNTIFS(CONSULTAS!$C$2:$C$2000,A394,CONSULTAS!$E$2:$E$2000,"GR",CONSULTAS!$S$2:$S$2000,"Sim")&gt;0,"Sim","Não"))</f>
        <v/>
      </c>
      <c r="Y394" s="13" t="str">
        <f t="shared" si="12"/>
        <v/>
      </c>
      <c r="Z394" s="7" t="str">
        <f t="shared" ca="1" si="13"/>
        <v/>
      </c>
      <c r="AA394" s="7"/>
      <c r="AB394" s="12"/>
    </row>
    <row r="395" spans="1:28" x14ac:dyDescent="0.25">
      <c r="A395" s="7"/>
      <c r="B395" s="7"/>
      <c r="C395" s="7"/>
      <c r="D395" s="7"/>
      <c r="E395" s="7"/>
      <c r="F395" s="7"/>
      <c r="G395" s="7"/>
      <c r="H395" s="7"/>
      <c r="I395" s="7"/>
      <c r="J395" s="7"/>
      <c r="K395" s="7"/>
      <c r="L395" s="13"/>
      <c r="M395" s="13"/>
      <c r="N395" s="13"/>
      <c r="O395" s="13"/>
      <c r="P395" s="13"/>
      <c r="Q395" s="13"/>
      <c r="R395" s="13"/>
      <c r="S395" s="13"/>
      <c r="T395" s="13"/>
      <c r="U395" s="13"/>
      <c r="V395" s="7"/>
      <c r="W395" s="7" t="str">
        <f>IF(A395="","",IFERROR(INDEX(RASTREADORES!$F:$F,MATCH(A395&amp;"#Principal",RASTREADORES!$Y:$Y,0))&amp;" nº "&amp;INDEX(RASTREADORES!$H:$H,MATCH(A395&amp;"#Principal",RASTREADORES!$Y:$Y,0)),IF(B395="Carreta","N/A","Sem rastreador")))</f>
        <v/>
      </c>
      <c r="X395" s="7" t="str">
        <f>IF(A395="","",IF(COUNTIFS(CONSULTAS!$C$2:$C$2000,A395,CONSULTAS!$E$2:$E$2000,"GR",CONSULTAS!$S$2:$S$2000,"Sim")&gt;0,"Sim","Não"))</f>
        <v/>
      </c>
      <c r="Y395" s="13" t="str">
        <f t="shared" si="12"/>
        <v/>
      </c>
      <c r="Z395" s="7" t="str">
        <f t="shared" ca="1" si="13"/>
        <v/>
      </c>
      <c r="AA395" s="7"/>
      <c r="AB395" s="12"/>
    </row>
    <row r="396" spans="1:28" x14ac:dyDescent="0.25">
      <c r="A396" s="7"/>
      <c r="B396" s="7"/>
      <c r="C396" s="7"/>
      <c r="D396" s="7"/>
      <c r="E396" s="7"/>
      <c r="F396" s="7"/>
      <c r="G396" s="7"/>
      <c r="H396" s="7"/>
      <c r="I396" s="7"/>
      <c r="J396" s="7"/>
      <c r="K396" s="7"/>
      <c r="L396" s="13"/>
      <c r="M396" s="13"/>
      <c r="N396" s="13"/>
      <c r="O396" s="13"/>
      <c r="P396" s="13"/>
      <c r="Q396" s="13"/>
      <c r="R396" s="13"/>
      <c r="S396" s="13"/>
      <c r="T396" s="13"/>
      <c r="U396" s="13"/>
      <c r="V396" s="7"/>
      <c r="W396" s="7" t="str">
        <f>IF(A396="","",IFERROR(INDEX(RASTREADORES!$F:$F,MATCH(A396&amp;"#Principal",RASTREADORES!$Y:$Y,0))&amp;" nº "&amp;INDEX(RASTREADORES!$H:$H,MATCH(A396&amp;"#Principal",RASTREADORES!$Y:$Y,0)),IF(B396="Carreta","N/A","Sem rastreador")))</f>
        <v/>
      </c>
      <c r="X396" s="7" t="str">
        <f>IF(A396="","",IF(COUNTIFS(CONSULTAS!$C$2:$C$2000,A396,CONSULTAS!$E$2:$E$2000,"GR",CONSULTAS!$S$2:$S$2000,"Sim")&gt;0,"Sim","Não"))</f>
        <v/>
      </c>
      <c r="Y396" s="13" t="str">
        <f t="shared" si="12"/>
        <v/>
      </c>
      <c r="Z396" s="7" t="str">
        <f t="shared" ca="1" si="13"/>
        <v/>
      </c>
      <c r="AA396" s="7"/>
      <c r="AB396" s="12"/>
    </row>
    <row r="397" spans="1:28" x14ac:dyDescent="0.25">
      <c r="A397" s="7"/>
      <c r="B397" s="7"/>
      <c r="C397" s="7"/>
      <c r="D397" s="7"/>
      <c r="E397" s="7"/>
      <c r="F397" s="7"/>
      <c r="G397" s="7"/>
      <c r="H397" s="7"/>
      <c r="I397" s="7"/>
      <c r="J397" s="7"/>
      <c r="K397" s="7"/>
      <c r="L397" s="13"/>
      <c r="M397" s="13"/>
      <c r="N397" s="13"/>
      <c r="O397" s="13"/>
      <c r="P397" s="13"/>
      <c r="Q397" s="13"/>
      <c r="R397" s="13"/>
      <c r="S397" s="13"/>
      <c r="T397" s="13"/>
      <c r="U397" s="13"/>
      <c r="V397" s="7"/>
      <c r="W397" s="7" t="str">
        <f>IF(A397="","",IFERROR(INDEX(RASTREADORES!$F:$F,MATCH(A397&amp;"#Principal",RASTREADORES!$Y:$Y,0))&amp;" nº "&amp;INDEX(RASTREADORES!$H:$H,MATCH(A397&amp;"#Principal",RASTREADORES!$Y:$Y,0)),IF(B397="Carreta","N/A","Sem rastreador")))</f>
        <v/>
      </c>
      <c r="X397" s="7" t="str">
        <f>IF(A397="","",IF(COUNTIFS(CONSULTAS!$C$2:$C$2000,A397,CONSULTAS!$E$2:$E$2000,"GR",CONSULTAS!$S$2:$S$2000,"Sim")&gt;0,"Sim","Não"))</f>
        <v/>
      </c>
      <c r="Y397" s="13" t="str">
        <f t="shared" si="12"/>
        <v/>
      </c>
      <c r="Z397" s="7" t="str">
        <f t="shared" ca="1" si="13"/>
        <v/>
      </c>
      <c r="AA397" s="7"/>
      <c r="AB397" s="12"/>
    </row>
    <row r="398" spans="1:28" x14ac:dyDescent="0.25">
      <c r="A398" s="7"/>
      <c r="B398" s="7"/>
      <c r="C398" s="7"/>
      <c r="D398" s="7"/>
      <c r="E398" s="7"/>
      <c r="F398" s="7"/>
      <c r="G398" s="7"/>
      <c r="H398" s="7"/>
      <c r="I398" s="7"/>
      <c r="J398" s="7"/>
      <c r="K398" s="7"/>
      <c r="L398" s="13"/>
      <c r="M398" s="13"/>
      <c r="N398" s="13"/>
      <c r="O398" s="13"/>
      <c r="P398" s="13"/>
      <c r="Q398" s="13"/>
      <c r="R398" s="13"/>
      <c r="S398" s="13"/>
      <c r="T398" s="13"/>
      <c r="U398" s="13"/>
      <c r="V398" s="7"/>
      <c r="W398" s="7" t="str">
        <f>IF(A398="","",IFERROR(INDEX(RASTREADORES!$F:$F,MATCH(A398&amp;"#Principal",RASTREADORES!$Y:$Y,0))&amp;" nº "&amp;INDEX(RASTREADORES!$H:$H,MATCH(A398&amp;"#Principal",RASTREADORES!$Y:$Y,0)),IF(B398="Carreta","N/A","Sem rastreador")))</f>
        <v/>
      </c>
      <c r="X398" s="7" t="str">
        <f>IF(A398="","",IF(COUNTIFS(CONSULTAS!$C$2:$C$2000,A398,CONSULTAS!$E$2:$E$2000,"GR",CONSULTAS!$S$2:$S$2000,"Sim")&gt;0,"Sim","Não"))</f>
        <v/>
      </c>
      <c r="Y398" s="13" t="str">
        <f t="shared" si="12"/>
        <v/>
      </c>
      <c r="Z398" s="7" t="str">
        <f t="shared" ca="1" si="13"/>
        <v/>
      </c>
      <c r="AA398" s="7"/>
      <c r="AB398" s="12"/>
    </row>
    <row r="399" spans="1:28" x14ac:dyDescent="0.25">
      <c r="A399" s="7"/>
      <c r="B399" s="7"/>
      <c r="C399" s="7"/>
      <c r="D399" s="7"/>
      <c r="E399" s="7"/>
      <c r="F399" s="7"/>
      <c r="G399" s="7"/>
      <c r="H399" s="7"/>
      <c r="I399" s="7"/>
      <c r="J399" s="7"/>
      <c r="K399" s="7"/>
      <c r="L399" s="13"/>
      <c r="M399" s="13"/>
      <c r="N399" s="13"/>
      <c r="O399" s="13"/>
      <c r="P399" s="13"/>
      <c r="Q399" s="13"/>
      <c r="R399" s="13"/>
      <c r="S399" s="13"/>
      <c r="T399" s="13"/>
      <c r="U399" s="13"/>
      <c r="V399" s="7"/>
      <c r="W399" s="7" t="str">
        <f>IF(A399="","",IFERROR(INDEX(RASTREADORES!$F:$F,MATCH(A399&amp;"#Principal",RASTREADORES!$Y:$Y,0))&amp;" nº "&amp;INDEX(RASTREADORES!$H:$H,MATCH(A399&amp;"#Principal",RASTREADORES!$Y:$Y,0)),IF(B399="Carreta","N/A","Sem rastreador")))</f>
        <v/>
      </c>
      <c r="X399" s="7" t="str">
        <f>IF(A399="","",IF(COUNTIFS(CONSULTAS!$C$2:$C$2000,A399,CONSULTAS!$E$2:$E$2000,"GR",CONSULTAS!$S$2:$S$2000,"Sim")&gt;0,"Sim","Não"))</f>
        <v/>
      </c>
      <c r="Y399" s="13" t="str">
        <f t="shared" si="12"/>
        <v/>
      </c>
      <c r="Z399" s="7" t="str">
        <f t="shared" ca="1" si="13"/>
        <v/>
      </c>
      <c r="AA399" s="7"/>
      <c r="AB399" s="12"/>
    </row>
    <row r="400" spans="1:28" x14ac:dyDescent="0.25">
      <c r="A400" s="7"/>
      <c r="B400" s="7"/>
      <c r="C400" s="7"/>
      <c r="D400" s="7"/>
      <c r="E400" s="7"/>
      <c r="F400" s="7"/>
      <c r="G400" s="7"/>
      <c r="H400" s="7"/>
      <c r="I400" s="7"/>
      <c r="J400" s="7"/>
      <c r="K400" s="7"/>
      <c r="L400" s="13"/>
      <c r="M400" s="13"/>
      <c r="N400" s="13"/>
      <c r="O400" s="13"/>
      <c r="P400" s="13"/>
      <c r="Q400" s="13"/>
      <c r="R400" s="13"/>
      <c r="S400" s="13"/>
      <c r="T400" s="13"/>
      <c r="U400" s="13"/>
      <c r="V400" s="7"/>
      <c r="W400" s="7" t="str">
        <f>IF(A400="","",IFERROR(INDEX(RASTREADORES!$F:$F,MATCH(A400&amp;"#Principal",RASTREADORES!$Y:$Y,0))&amp;" nº "&amp;INDEX(RASTREADORES!$H:$H,MATCH(A400&amp;"#Principal",RASTREADORES!$Y:$Y,0)),IF(B400="Carreta","N/A","Sem rastreador")))</f>
        <v/>
      </c>
      <c r="X400" s="7" t="str">
        <f>IF(A400="","",IF(COUNTIFS(CONSULTAS!$C$2:$C$2000,A400,CONSULTAS!$E$2:$E$2000,"GR",CONSULTAS!$S$2:$S$2000,"Sim")&gt;0,"Sim","Não"))</f>
        <v/>
      </c>
      <c r="Y400" s="13" t="str">
        <f t="shared" si="12"/>
        <v/>
      </c>
      <c r="Z400" s="7" t="str">
        <f t="shared" ca="1" si="13"/>
        <v/>
      </c>
      <c r="AA400" s="7"/>
      <c r="AB400" s="12"/>
    </row>
    <row r="401" spans="1:28" x14ac:dyDescent="0.25">
      <c r="A401" s="7"/>
      <c r="B401" s="7"/>
      <c r="C401" s="7"/>
      <c r="D401" s="7"/>
      <c r="E401" s="7"/>
      <c r="F401" s="7"/>
      <c r="G401" s="7"/>
      <c r="H401" s="7"/>
      <c r="I401" s="7"/>
      <c r="J401" s="7"/>
      <c r="K401" s="7"/>
      <c r="L401" s="13"/>
      <c r="M401" s="13"/>
      <c r="N401" s="13"/>
      <c r="O401" s="13"/>
      <c r="P401" s="13"/>
      <c r="Q401" s="13"/>
      <c r="R401" s="13"/>
      <c r="S401" s="13"/>
      <c r="T401" s="13"/>
      <c r="U401" s="13"/>
      <c r="V401" s="7"/>
      <c r="W401" s="7" t="str">
        <f>IF(A401="","",IFERROR(INDEX(RASTREADORES!$F:$F,MATCH(A401&amp;"#Principal",RASTREADORES!$Y:$Y,0))&amp;" nº "&amp;INDEX(RASTREADORES!$H:$H,MATCH(A401&amp;"#Principal",RASTREADORES!$Y:$Y,0)),IF(B401="Carreta","N/A","Sem rastreador")))</f>
        <v/>
      </c>
      <c r="X401" s="7" t="str">
        <f>IF(A401="","",IF(COUNTIFS(CONSULTAS!$C$2:$C$2000,A401,CONSULTAS!$E$2:$E$2000,"GR",CONSULTAS!$S$2:$S$2000,"Sim")&gt;0,"Sim","Não"))</f>
        <v/>
      </c>
      <c r="Y401" s="13" t="str">
        <f t="shared" si="12"/>
        <v/>
      </c>
      <c r="Z401" s="7" t="str">
        <f t="shared" ca="1" si="13"/>
        <v/>
      </c>
      <c r="AA401" s="7"/>
      <c r="AB401" s="12"/>
    </row>
  </sheetData>
  <conditionalFormatting sqref="L2:U401">
    <cfRule type="expression" dxfId="30" priority="1">
      <formula>AND(L2&lt;&gt;"",ISNUMBER(L2),L2&lt;TODAY())</formula>
    </cfRule>
    <cfRule type="expression" dxfId="29" priority="2">
      <formula>AND(L2&lt;&gt;"",ISNUMBER(L2),L2&gt;=TODAY(),L2&lt;=TODAY()+15)</formula>
    </cfRule>
    <cfRule type="expression" dxfId="28" priority="3">
      <formula>AND(L2&lt;&gt;"",ISNUMBER(L2),L2&gt;TODAY()+15,L2&lt;=TODAY()+30)</formula>
    </cfRule>
  </conditionalFormatting>
  <conditionalFormatting sqref="W2:W401">
    <cfRule type="expression" dxfId="27" priority="4">
      <formula>W2="Sem rastreador"</formula>
    </cfRule>
  </conditionalFormatting>
  <dataValidations count="4">
    <dataValidation type="list" allowBlank="1" showErrorMessage="1" sqref="B2:B401" xr:uid="{00000000-0002-0000-0500-000000000000}">
      <formula1>lst_TipoUnidade</formula1>
    </dataValidation>
    <dataValidation type="list" allowBlank="1" showErrorMessage="1" sqref="C2:C401" xr:uid="{00000000-0002-0000-0500-000001000000}">
      <formula1>lst_TipoVeiculo</formula1>
    </dataValidation>
    <dataValidation type="list" allowBlank="1" showErrorMessage="1" sqref="I2:I401" xr:uid="{00000000-0002-0000-0500-000002000000}">
      <formula1>lst_Vinculo</formula1>
    </dataValidation>
    <dataValidation type="list" allowBlank="1" showErrorMessage="1" sqref="V2:V401" xr:uid="{00000000-0002-0000-0500-000003000000}">
      <formula1>lst_SituacaoVeic</formula1>
    </dataValidation>
  </dataValidations>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401"/>
  <sheetViews>
    <sheetView workbookViewId="0">
      <pane ySplit="1" topLeftCell="A2" activePane="bottomLeft" state="frozen"/>
      <selection pane="bottomLeft"/>
    </sheetView>
  </sheetViews>
  <sheetFormatPr defaultRowHeight="15" x14ac:dyDescent="0.25"/>
  <cols>
    <col min="1" max="2" width="10" customWidth="1"/>
    <col min="3" max="3" width="16" customWidth="1"/>
    <col min="4" max="4" width="14" customWidth="1"/>
    <col min="5" max="5" width="12" customWidth="1"/>
    <col min="6" max="7" width="20" customWidth="1"/>
    <col min="8" max="9" width="12" customWidth="1"/>
    <col min="10" max="12" width="14" customWidth="1"/>
    <col min="13" max="13" width="10" customWidth="1"/>
    <col min="14" max="14" width="9" customWidth="1"/>
    <col min="15" max="15" width="16" customWidth="1"/>
    <col min="16" max="16" width="14" customWidth="1"/>
    <col min="17" max="17" width="10" customWidth="1"/>
    <col min="18" max="18" width="18" customWidth="1"/>
    <col min="19" max="19" width="16" customWidth="1"/>
    <col min="20" max="20" width="11" customWidth="1"/>
    <col min="21" max="21" width="12" customWidth="1"/>
    <col min="22" max="23" width="14" customWidth="1"/>
    <col min="24" max="24" width="16" customWidth="1"/>
    <col min="25" max="25" width="14" hidden="1" customWidth="1"/>
    <col min="26" max="26" width="24" customWidth="1"/>
    <col min="27" max="27" width="16" customWidth="1"/>
  </cols>
  <sheetData>
    <row r="1" spans="1:27" ht="32.1" customHeight="1" x14ac:dyDescent="0.25">
      <c r="A1" s="11" t="s">
        <v>394</v>
      </c>
      <c r="B1" s="11" t="s">
        <v>341</v>
      </c>
      <c r="C1" s="11" t="s">
        <v>395</v>
      </c>
      <c r="D1" s="11" t="s">
        <v>396</v>
      </c>
      <c r="E1" s="11" t="s">
        <v>345</v>
      </c>
      <c r="F1" s="11" t="s">
        <v>397</v>
      </c>
      <c r="G1" s="11" t="s">
        <v>398</v>
      </c>
      <c r="H1" s="11" t="s">
        <v>399</v>
      </c>
      <c r="I1" s="11" t="s">
        <v>400</v>
      </c>
      <c r="J1" s="11" t="s">
        <v>401</v>
      </c>
      <c r="K1" s="11" t="s">
        <v>402</v>
      </c>
      <c r="L1" s="11" t="s">
        <v>403</v>
      </c>
      <c r="M1" s="11" t="s">
        <v>404</v>
      </c>
      <c r="N1" s="11" t="s">
        <v>405</v>
      </c>
      <c r="O1" s="11" t="s">
        <v>406</v>
      </c>
      <c r="P1" s="11" t="s">
        <v>407</v>
      </c>
      <c r="Q1" s="11" t="s">
        <v>408</v>
      </c>
      <c r="R1" s="11" t="s">
        <v>409</v>
      </c>
      <c r="S1" s="11" t="s">
        <v>410</v>
      </c>
      <c r="T1" s="11" t="s">
        <v>411</v>
      </c>
      <c r="U1" s="11" t="s">
        <v>412</v>
      </c>
      <c r="V1" s="11" t="s">
        <v>413</v>
      </c>
      <c r="W1" s="11" t="s">
        <v>414</v>
      </c>
      <c r="X1" s="11" t="s">
        <v>415</v>
      </c>
      <c r="Y1" s="11" t="s">
        <v>416</v>
      </c>
      <c r="Z1" s="11" t="s">
        <v>256</v>
      </c>
      <c r="AA1" s="11" t="s">
        <v>163</v>
      </c>
    </row>
    <row r="2" spans="1:27" x14ac:dyDescent="0.25">
      <c r="A2" s="7" t="s">
        <v>417</v>
      </c>
      <c r="B2" s="7" t="s">
        <v>185</v>
      </c>
      <c r="C2" s="7" t="s">
        <v>418</v>
      </c>
      <c r="D2" s="7" t="s">
        <v>419</v>
      </c>
      <c r="E2" s="7" t="s">
        <v>420</v>
      </c>
      <c r="F2" s="7" t="str">
        <f t="shared" ref="F2:F65" si="0">IF(A2="","",D2&amp;" "&amp;E2)</f>
        <v>Autotrac PRIME</v>
      </c>
      <c r="G2" s="7" t="s">
        <v>421</v>
      </c>
      <c r="H2" s="7" t="s">
        <v>422</v>
      </c>
      <c r="I2" s="7" t="s">
        <v>423</v>
      </c>
      <c r="J2" s="7" t="s">
        <v>424</v>
      </c>
      <c r="K2" s="7" t="s">
        <v>425</v>
      </c>
      <c r="L2" s="7" t="s">
        <v>426</v>
      </c>
      <c r="M2" s="7" t="s">
        <v>170</v>
      </c>
      <c r="N2" s="7" t="s">
        <v>170</v>
      </c>
      <c r="O2" s="7" t="s">
        <v>170</v>
      </c>
      <c r="P2" s="7" t="s">
        <v>170</v>
      </c>
      <c r="Q2" s="7" t="s">
        <v>170</v>
      </c>
      <c r="R2" s="7" t="s">
        <v>170</v>
      </c>
      <c r="S2" s="7" t="s">
        <v>170</v>
      </c>
      <c r="T2" s="7" t="s">
        <v>427</v>
      </c>
      <c r="U2" s="7"/>
      <c r="V2" s="13">
        <v>44571</v>
      </c>
      <c r="W2" s="7" t="s">
        <v>428</v>
      </c>
      <c r="X2" s="7" t="s">
        <v>170</v>
      </c>
      <c r="Y2" s="7" t="str">
        <f t="shared" ref="Y2:Y65" si="1">IF(AND(B2&lt;&gt;"",OR(W2="Instalado",W2="Em viagem-isca")),B2&amp;"#"&amp;C2,"")</f>
        <v>IYA3B21#Principal</v>
      </c>
      <c r="Z2" s="7"/>
      <c r="AA2" s="12"/>
    </row>
    <row r="3" spans="1:27" x14ac:dyDescent="0.25">
      <c r="A3" s="7" t="s">
        <v>429</v>
      </c>
      <c r="B3" s="7" t="s">
        <v>167</v>
      </c>
      <c r="C3" s="7" t="s">
        <v>418</v>
      </c>
      <c r="D3" s="7" t="s">
        <v>419</v>
      </c>
      <c r="E3" s="7" t="s">
        <v>420</v>
      </c>
      <c r="F3" s="7" t="str">
        <f t="shared" si="0"/>
        <v>Autotrac PRIME</v>
      </c>
      <c r="G3" s="7" t="s">
        <v>421</v>
      </c>
      <c r="H3" s="7" t="s">
        <v>430</v>
      </c>
      <c r="I3" s="7" t="s">
        <v>431</v>
      </c>
      <c r="J3" s="7" t="s">
        <v>432</v>
      </c>
      <c r="K3" s="7" t="s">
        <v>425</v>
      </c>
      <c r="L3" s="7" t="s">
        <v>426</v>
      </c>
      <c r="M3" s="7" t="s">
        <v>170</v>
      </c>
      <c r="N3" s="7" t="s">
        <v>170</v>
      </c>
      <c r="O3" s="7" t="s">
        <v>170</v>
      </c>
      <c r="P3" s="7" t="s">
        <v>170</v>
      </c>
      <c r="Q3" s="7" t="s">
        <v>170</v>
      </c>
      <c r="R3" s="7" t="s">
        <v>170</v>
      </c>
      <c r="S3" s="7" t="s">
        <v>170</v>
      </c>
      <c r="T3" s="7" t="s">
        <v>427</v>
      </c>
      <c r="U3" s="7"/>
      <c r="V3" s="13">
        <v>44972</v>
      </c>
      <c r="W3" s="7" t="s">
        <v>428</v>
      </c>
      <c r="X3" s="7" t="s">
        <v>170</v>
      </c>
      <c r="Y3" s="7" t="str">
        <f t="shared" si="1"/>
        <v>IYB5C34#Principal</v>
      </c>
      <c r="Z3" s="7"/>
      <c r="AA3" s="12"/>
    </row>
    <row r="4" spans="1:27" x14ac:dyDescent="0.25">
      <c r="A4" s="7" t="s">
        <v>433</v>
      </c>
      <c r="B4" s="7" t="s">
        <v>197</v>
      </c>
      <c r="C4" s="7" t="s">
        <v>418</v>
      </c>
      <c r="D4" s="7" t="s">
        <v>419</v>
      </c>
      <c r="E4" s="7" t="s">
        <v>420</v>
      </c>
      <c r="F4" s="7" t="str">
        <f t="shared" si="0"/>
        <v>Autotrac PRIME</v>
      </c>
      <c r="G4" s="7" t="s">
        <v>421</v>
      </c>
      <c r="H4" s="7" t="s">
        <v>434</v>
      </c>
      <c r="I4" s="7" t="s">
        <v>435</v>
      </c>
      <c r="J4" s="7" t="s">
        <v>436</v>
      </c>
      <c r="K4" s="7" t="s">
        <v>425</v>
      </c>
      <c r="L4" s="7" t="s">
        <v>426</v>
      </c>
      <c r="M4" s="7" t="s">
        <v>170</v>
      </c>
      <c r="N4" s="7" t="s">
        <v>170</v>
      </c>
      <c r="O4" s="7" t="s">
        <v>170</v>
      </c>
      <c r="P4" s="7" t="s">
        <v>170</v>
      </c>
      <c r="Q4" s="7" t="s">
        <v>170</v>
      </c>
      <c r="R4" s="7" t="s">
        <v>170</v>
      </c>
      <c r="S4" s="7" t="s">
        <v>170</v>
      </c>
      <c r="T4" s="7" t="s">
        <v>427</v>
      </c>
      <c r="U4" s="7"/>
      <c r="V4" s="13">
        <v>44275</v>
      </c>
      <c r="W4" s="7" t="s">
        <v>428</v>
      </c>
      <c r="X4" s="7" t="s">
        <v>170</v>
      </c>
      <c r="Y4" s="7" t="str">
        <f t="shared" si="1"/>
        <v>IYD2E67#Principal</v>
      </c>
      <c r="Z4" s="7"/>
      <c r="AA4" s="12"/>
    </row>
    <row r="5" spans="1:27" x14ac:dyDescent="0.25">
      <c r="A5" s="7" t="s">
        <v>437</v>
      </c>
      <c r="B5" s="7" t="s">
        <v>207</v>
      </c>
      <c r="C5" s="7" t="s">
        <v>418</v>
      </c>
      <c r="D5" s="7" t="s">
        <v>419</v>
      </c>
      <c r="E5" s="7" t="s">
        <v>420</v>
      </c>
      <c r="F5" s="7" t="str">
        <f t="shared" si="0"/>
        <v>Autotrac PRIME</v>
      </c>
      <c r="G5" s="7" t="s">
        <v>421</v>
      </c>
      <c r="H5" s="7" t="s">
        <v>438</v>
      </c>
      <c r="I5" s="7" t="s">
        <v>439</v>
      </c>
      <c r="J5" s="7" t="s">
        <v>440</v>
      </c>
      <c r="K5" s="7" t="s">
        <v>425</v>
      </c>
      <c r="L5" s="7" t="s">
        <v>426</v>
      </c>
      <c r="M5" s="7" t="s">
        <v>170</v>
      </c>
      <c r="N5" s="7" t="s">
        <v>170</v>
      </c>
      <c r="O5" s="7" t="s">
        <v>170</v>
      </c>
      <c r="P5" s="7" t="s">
        <v>170</v>
      </c>
      <c r="Q5" s="7" t="s">
        <v>170</v>
      </c>
      <c r="R5" s="7" t="s">
        <v>170</v>
      </c>
      <c r="S5" s="7" t="s">
        <v>170</v>
      </c>
      <c r="T5" s="7" t="s">
        <v>427</v>
      </c>
      <c r="U5" s="7"/>
      <c r="V5" s="13">
        <v>43621</v>
      </c>
      <c r="W5" s="7" t="s">
        <v>428</v>
      </c>
      <c r="X5" s="7" t="s">
        <v>170</v>
      </c>
      <c r="Y5" s="7" t="str">
        <f t="shared" si="1"/>
        <v>JAK2E88#Principal</v>
      </c>
      <c r="Z5" s="7"/>
      <c r="AA5" s="12"/>
    </row>
    <row r="6" spans="1:27" x14ac:dyDescent="0.25">
      <c r="A6" s="7" t="s">
        <v>441</v>
      </c>
      <c r="B6" s="7" t="s">
        <v>381</v>
      </c>
      <c r="C6" s="7" t="s">
        <v>418</v>
      </c>
      <c r="D6" s="7" t="s">
        <v>419</v>
      </c>
      <c r="E6" s="7" t="s">
        <v>420</v>
      </c>
      <c r="F6" s="7" t="str">
        <f t="shared" si="0"/>
        <v>Autotrac PRIME</v>
      </c>
      <c r="G6" s="7" t="s">
        <v>421</v>
      </c>
      <c r="H6" s="7" t="s">
        <v>442</v>
      </c>
      <c r="I6" s="7" t="s">
        <v>443</v>
      </c>
      <c r="J6" s="7" t="s">
        <v>444</v>
      </c>
      <c r="K6" s="7" t="s">
        <v>425</v>
      </c>
      <c r="L6" s="7" t="s">
        <v>426</v>
      </c>
      <c r="M6" s="7" t="s">
        <v>170</v>
      </c>
      <c r="N6" s="7" t="s">
        <v>170</v>
      </c>
      <c r="O6" s="7" t="s">
        <v>170</v>
      </c>
      <c r="P6" s="7" t="s">
        <v>170</v>
      </c>
      <c r="Q6" s="7" t="s">
        <v>170</v>
      </c>
      <c r="R6" s="7" t="s">
        <v>170</v>
      </c>
      <c r="S6" s="7" t="s">
        <v>170</v>
      </c>
      <c r="T6" s="7" t="s">
        <v>427</v>
      </c>
      <c r="U6" s="7"/>
      <c r="V6" s="13">
        <v>44084</v>
      </c>
      <c r="W6" s="7" t="s">
        <v>445</v>
      </c>
      <c r="X6" s="7" t="s">
        <v>170</v>
      </c>
      <c r="Y6" s="7" t="str">
        <f t="shared" si="1"/>
        <v/>
      </c>
      <c r="Z6" s="7"/>
      <c r="AA6" s="12"/>
    </row>
    <row r="7" spans="1:27" x14ac:dyDescent="0.25">
      <c r="A7" s="7" t="s">
        <v>446</v>
      </c>
      <c r="B7" s="7" t="s">
        <v>185</v>
      </c>
      <c r="C7" s="7" t="s">
        <v>447</v>
      </c>
      <c r="D7" s="7" t="s">
        <v>448</v>
      </c>
      <c r="E7" s="7" t="s">
        <v>449</v>
      </c>
      <c r="F7" s="7" t="str">
        <f t="shared" si="0"/>
        <v>Outra Ravex (exemplo)</v>
      </c>
      <c r="G7" s="7" t="s">
        <v>450</v>
      </c>
      <c r="H7" s="7" t="s">
        <v>451</v>
      </c>
      <c r="I7" s="7" t="s">
        <v>452</v>
      </c>
      <c r="J7" s="7"/>
      <c r="K7" s="7"/>
      <c r="L7" s="7" t="s">
        <v>426</v>
      </c>
      <c r="M7" s="7"/>
      <c r="N7" s="7"/>
      <c r="O7" s="7"/>
      <c r="P7" s="7"/>
      <c r="Q7" s="7"/>
      <c r="R7" s="7"/>
      <c r="S7" s="7"/>
      <c r="T7" s="7"/>
      <c r="U7" s="7">
        <v>97</v>
      </c>
      <c r="V7" s="13">
        <v>46023</v>
      </c>
      <c r="W7" s="7" t="s">
        <v>453</v>
      </c>
      <c r="X7" s="7" t="s">
        <v>170</v>
      </c>
      <c r="Y7" s="7" t="str">
        <f t="shared" si="1"/>
        <v>IYA3B21#Isca retornável</v>
      </c>
      <c r="Z7" s="7"/>
      <c r="AA7" s="12"/>
    </row>
    <row r="8" spans="1:27" x14ac:dyDescent="0.25">
      <c r="A8" s="7"/>
      <c r="B8" s="7"/>
      <c r="C8" s="7"/>
      <c r="D8" s="7"/>
      <c r="E8" s="7"/>
      <c r="F8" s="7" t="str">
        <f t="shared" si="0"/>
        <v/>
      </c>
      <c r="G8" s="7"/>
      <c r="H8" s="7"/>
      <c r="I8" s="7"/>
      <c r="J8" s="7"/>
      <c r="K8" s="7"/>
      <c r="L8" s="7"/>
      <c r="M8" s="7"/>
      <c r="N8" s="7"/>
      <c r="O8" s="7"/>
      <c r="P8" s="7"/>
      <c r="Q8" s="7"/>
      <c r="R8" s="7"/>
      <c r="S8" s="7"/>
      <c r="T8" s="7"/>
      <c r="U8" s="7"/>
      <c r="V8" s="13"/>
      <c r="W8" s="7"/>
      <c r="X8" s="7"/>
      <c r="Y8" s="7" t="str">
        <f t="shared" si="1"/>
        <v/>
      </c>
      <c r="Z8" s="7"/>
      <c r="AA8" s="12"/>
    </row>
    <row r="9" spans="1:27" x14ac:dyDescent="0.25">
      <c r="A9" s="7"/>
      <c r="B9" s="7"/>
      <c r="C9" s="7"/>
      <c r="D9" s="7"/>
      <c r="E9" s="7"/>
      <c r="F9" s="7" t="str">
        <f t="shared" si="0"/>
        <v/>
      </c>
      <c r="G9" s="7"/>
      <c r="H9" s="7"/>
      <c r="I9" s="7"/>
      <c r="J9" s="7"/>
      <c r="K9" s="7"/>
      <c r="L9" s="7"/>
      <c r="M9" s="7"/>
      <c r="N9" s="7"/>
      <c r="O9" s="7"/>
      <c r="P9" s="7"/>
      <c r="Q9" s="7"/>
      <c r="R9" s="7"/>
      <c r="S9" s="7"/>
      <c r="T9" s="7"/>
      <c r="U9" s="7"/>
      <c r="V9" s="13"/>
      <c r="W9" s="7"/>
      <c r="X9" s="7"/>
      <c r="Y9" s="7" t="str">
        <f t="shared" si="1"/>
        <v/>
      </c>
      <c r="Z9" s="7"/>
      <c r="AA9" s="12"/>
    </row>
    <row r="10" spans="1:27" x14ac:dyDescent="0.25">
      <c r="A10" s="7"/>
      <c r="B10" s="7"/>
      <c r="C10" s="7"/>
      <c r="D10" s="7"/>
      <c r="E10" s="7"/>
      <c r="F10" s="7" t="str">
        <f t="shared" si="0"/>
        <v/>
      </c>
      <c r="G10" s="7"/>
      <c r="H10" s="7"/>
      <c r="I10" s="7"/>
      <c r="J10" s="7"/>
      <c r="K10" s="7"/>
      <c r="L10" s="7"/>
      <c r="M10" s="7"/>
      <c r="N10" s="7"/>
      <c r="O10" s="7"/>
      <c r="P10" s="7"/>
      <c r="Q10" s="7"/>
      <c r="R10" s="7"/>
      <c r="S10" s="7"/>
      <c r="T10" s="7"/>
      <c r="U10" s="7"/>
      <c r="V10" s="13"/>
      <c r="W10" s="7"/>
      <c r="X10" s="7"/>
      <c r="Y10" s="7" t="str">
        <f t="shared" si="1"/>
        <v/>
      </c>
      <c r="Z10" s="7"/>
      <c r="AA10" s="12"/>
    </row>
    <row r="11" spans="1:27" x14ac:dyDescent="0.25">
      <c r="A11" s="7"/>
      <c r="B11" s="7"/>
      <c r="C11" s="7"/>
      <c r="D11" s="7"/>
      <c r="E11" s="7"/>
      <c r="F11" s="7" t="str">
        <f t="shared" si="0"/>
        <v/>
      </c>
      <c r="G11" s="7"/>
      <c r="H11" s="7"/>
      <c r="I11" s="7"/>
      <c r="J11" s="7"/>
      <c r="K11" s="7"/>
      <c r="L11" s="7"/>
      <c r="M11" s="7"/>
      <c r="N11" s="7"/>
      <c r="O11" s="7"/>
      <c r="P11" s="7"/>
      <c r="Q11" s="7"/>
      <c r="R11" s="7"/>
      <c r="S11" s="7"/>
      <c r="T11" s="7"/>
      <c r="U11" s="7"/>
      <c r="V11" s="13"/>
      <c r="W11" s="7"/>
      <c r="X11" s="7"/>
      <c r="Y11" s="7" t="str">
        <f t="shared" si="1"/>
        <v/>
      </c>
      <c r="Z11" s="7"/>
      <c r="AA11" s="12"/>
    </row>
    <row r="12" spans="1:27" x14ac:dyDescent="0.25">
      <c r="A12" s="7"/>
      <c r="B12" s="7"/>
      <c r="C12" s="7"/>
      <c r="D12" s="7"/>
      <c r="E12" s="7"/>
      <c r="F12" s="7" t="str">
        <f t="shared" si="0"/>
        <v/>
      </c>
      <c r="G12" s="7"/>
      <c r="H12" s="7"/>
      <c r="I12" s="7"/>
      <c r="J12" s="7"/>
      <c r="K12" s="7"/>
      <c r="L12" s="7"/>
      <c r="M12" s="7"/>
      <c r="N12" s="7"/>
      <c r="O12" s="7"/>
      <c r="P12" s="7"/>
      <c r="Q12" s="7"/>
      <c r="R12" s="7"/>
      <c r="S12" s="7"/>
      <c r="T12" s="7"/>
      <c r="U12" s="7"/>
      <c r="V12" s="13"/>
      <c r="W12" s="7"/>
      <c r="X12" s="7"/>
      <c r="Y12" s="7" t="str">
        <f t="shared" si="1"/>
        <v/>
      </c>
      <c r="Z12" s="7"/>
      <c r="AA12" s="12"/>
    </row>
    <row r="13" spans="1:27" x14ac:dyDescent="0.25">
      <c r="A13" s="7"/>
      <c r="B13" s="7"/>
      <c r="C13" s="7"/>
      <c r="D13" s="7"/>
      <c r="E13" s="7"/>
      <c r="F13" s="7" t="str">
        <f t="shared" si="0"/>
        <v/>
      </c>
      <c r="G13" s="7"/>
      <c r="H13" s="7"/>
      <c r="I13" s="7"/>
      <c r="J13" s="7"/>
      <c r="K13" s="7"/>
      <c r="L13" s="7"/>
      <c r="M13" s="7"/>
      <c r="N13" s="7"/>
      <c r="O13" s="7"/>
      <c r="P13" s="7"/>
      <c r="Q13" s="7"/>
      <c r="R13" s="7"/>
      <c r="S13" s="7"/>
      <c r="T13" s="7"/>
      <c r="U13" s="7"/>
      <c r="V13" s="13"/>
      <c r="W13" s="7"/>
      <c r="X13" s="7"/>
      <c r="Y13" s="7" t="str">
        <f t="shared" si="1"/>
        <v/>
      </c>
      <c r="Z13" s="7"/>
      <c r="AA13" s="12"/>
    </row>
    <row r="14" spans="1:27" x14ac:dyDescent="0.25">
      <c r="A14" s="7"/>
      <c r="B14" s="7"/>
      <c r="C14" s="7"/>
      <c r="D14" s="7"/>
      <c r="E14" s="7"/>
      <c r="F14" s="7" t="str">
        <f t="shared" si="0"/>
        <v/>
      </c>
      <c r="G14" s="7"/>
      <c r="H14" s="7"/>
      <c r="I14" s="7"/>
      <c r="J14" s="7"/>
      <c r="K14" s="7"/>
      <c r="L14" s="7"/>
      <c r="M14" s="7"/>
      <c r="N14" s="7"/>
      <c r="O14" s="7"/>
      <c r="P14" s="7"/>
      <c r="Q14" s="7"/>
      <c r="R14" s="7"/>
      <c r="S14" s="7"/>
      <c r="T14" s="7"/>
      <c r="U14" s="7"/>
      <c r="V14" s="13"/>
      <c r="W14" s="7"/>
      <c r="X14" s="7"/>
      <c r="Y14" s="7" t="str">
        <f t="shared" si="1"/>
        <v/>
      </c>
      <c r="Z14" s="7"/>
      <c r="AA14" s="12"/>
    </row>
    <row r="15" spans="1:27" x14ac:dyDescent="0.25">
      <c r="A15" s="7"/>
      <c r="B15" s="7"/>
      <c r="C15" s="7"/>
      <c r="D15" s="7"/>
      <c r="E15" s="7"/>
      <c r="F15" s="7" t="str">
        <f t="shared" si="0"/>
        <v/>
      </c>
      <c r="G15" s="7"/>
      <c r="H15" s="7"/>
      <c r="I15" s="7"/>
      <c r="J15" s="7"/>
      <c r="K15" s="7"/>
      <c r="L15" s="7"/>
      <c r="M15" s="7"/>
      <c r="N15" s="7"/>
      <c r="O15" s="7"/>
      <c r="P15" s="7"/>
      <c r="Q15" s="7"/>
      <c r="R15" s="7"/>
      <c r="S15" s="7"/>
      <c r="T15" s="7"/>
      <c r="U15" s="7"/>
      <c r="V15" s="13"/>
      <c r="W15" s="7"/>
      <c r="X15" s="7"/>
      <c r="Y15" s="7" t="str">
        <f t="shared" si="1"/>
        <v/>
      </c>
      <c r="Z15" s="7"/>
      <c r="AA15" s="12"/>
    </row>
    <row r="16" spans="1:27" x14ac:dyDescent="0.25">
      <c r="A16" s="7"/>
      <c r="B16" s="7"/>
      <c r="C16" s="7"/>
      <c r="D16" s="7"/>
      <c r="E16" s="7"/>
      <c r="F16" s="7" t="str">
        <f t="shared" si="0"/>
        <v/>
      </c>
      <c r="G16" s="7"/>
      <c r="H16" s="7"/>
      <c r="I16" s="7"/>
      <c r="J16" s="7"/>
      <c r="K16" s="7"/>
      <c r="L16" s="7"/>
      <c r="M16" s="7"/>
      <c r="N16" s="7"/>
      <c r="O16" s="7"/>
      <c r="P16" s="7"/>
      <c r="Q16" s="7"/>
      <c r="R16" s="7"/>
      <c r="S16" s="7"/>
      <c r="T16" s="7"/>
      <c r="U16" s="7"/>
      <c r="V16" s="13"/>
      <c r="W16" s="7"/>
      <c r="X16" s="7"/>
      <c r="Y16" s="7" t="str">
        <f t="shared" si="1"/>
        <v/>
      </c>
      <c r="Z16" s="7"/>
      <c r="AA16" s="12"/>
    </row>
    <row r="17" spans="1:27" x14ac:dyDescent="0.25">
      <c r="A17" s="7"/>
      <c r="B17" s="7"/>
      <c r="C17" s="7"/>
      <c r="D17" s="7"/>
      <c r="E17" s="7"/>
      <c r="F17" s="7" t="str">
        <f t="shared" si="0"/>
        <v/>
      </c>
      <c r="G17" s="7"/>
      <c r="H17" s="7"/>
      <c r="I17" s="7"/>
      <c r="J17" s="7"/>
      <c r="K17" s="7"/>
      <c r="L17" s="7"/>
      <c r="M17" s="7"/>
      <c r="N17" s="7"/>
      <c r="O17" s="7"/>
      <c r="P17" s="7"/>
      <c r="Q17" s="7"/>
      <c r="R17" s="7"/>
      <c r="S17" s="7"/>
      <c r="T17" s="7"/>
      <c r="U17" s="7"/>
      <c r="V17" s="13"/>
      <c r="W17" s="7"/>
      <c r="X17" s="7"/>
      <c r="Y17" s="7" t="str">
        <f t="shared" si="1"/>
        <v/>
      </c>
      <c r="Z17" s="7"/>
      <c r="AA17" s="12"/>
    </row>
    <row r="18" spans="1:27" x14ac:dyDescent="0.25">
      <c r="A18" s="7"/>
      <c r="B18" s="7"/>
      <c r="C18" s="7"/>
      <c r="D18" s="7"/>
      <c r="E18" s="7"/>
      <c r="F18" s="7" t="str">
        <f t="shared" si="0"/>
        <v/>
      </c>
      <c r="G18" s="7"/>
      <c r="H18" s="7"/>
      <c r="I18" s="7"/>
      <c r="J18" s="7"/>
      <c r="K18" s="7"/>
      <c r="L18" s="7"/>
      <c r="M18" s="7"/>
      <c r="N18" s="7"/>
      <c r="O18" s="7"/>
      <c r="P18" s="7"/>
      <c r="Q18" s="7"/>
      <c r="R18" s="7"/>
      <c r="S18" s="7"/>
      <c r="T18" s="7"/>
      <c r="U18" s="7"/>
      <c r="V18" s="13"/>
      <c r="W18" s="7"/>
      <c r="X18" s="7"/>
      <c r="Y18" s="7" t="str">
        <f t="shared" si="1"/>
        <v/>
      </c>
      <c r="Z18" s="7"/>
      <c r="AA18" s="12"/>
    </row>
    <row r="19" spans="1:27" x14ac:dyDescent="0.25">
      <c r="A19" s="7"/>
      <c r="B19" s="7"/>
      <c r="C19" s="7"/>
      <c r="D19" s="7"/>
      <c r="E19" s="7"/>
      <c r="F19" s="7" t="str">
        <f t="shared" si="0"/>
        <v/>
      </c>
      <c r="G19" s="7"/>
      <c r="H19" s="7"/>
      <c r="I19" s="7"/>
      <c r="J19" s="7"/>
      <c r="K19" s="7"/>
      <c r="L19" s="7"/>
      <c r="M19" s="7"/>
      <c r="N19" s="7"/>
      <c r="O19" s="7"/>
      <c r="P19" s="7"/>
      <c r="Q19" s="7"/>
      <c r="R19" s="7"/>
      <c r="S19" s="7"/>
      <c r="T19" s="7"/>
      <c r="U19" s="7"/>
      <c r="V19" s="13"/>
      <c r="W19" s="7"/>
      <c r="X19" s="7"/>
      <c r="Y19" s="7" t="str">
        <f t="shared" si="1"/>
        <v/>
      </c>
      <c r="Z19" s="7"/>
      <c r="AA19" s="12"/>
    </row>
    <row r="20" spans="1:27" x14ac:dyDescent="0.25">
      <c r="A20" s="7"/>
      <c r="B20" s="7"/>
      <c r="C20" s="7"/>
      <c r="D20" s="7"/>
      <c r="E20" s="7"/>
      <c r="F20" s="7" t="str">
        <f t="shared" si="0"/>
        <v/>
      </c>
      <c r="G20" s="7"/>
      <c r="H20" s="7"/>
      <c r="I20" s="7"/>
      <c r="J20" s="7"/>
      <c r="K20" s="7"/>
      <c r="L20" s="7"/>
      <c r="M20" s="7"/>
      <c r="N20" s="7"/>
      <c r="O20" s="7"/>
      <c r="P20" s="7"/>
      <c r="Q20" s="7"/>
      <c r="R20" s="7"/>
      <c r="S20" s="7"/>
      <c r="T20" s="7"/>
      <c r="U20" s="7"/>
      <c r="V20" s="13"/>
      <c r="W20" s="7"/>
      <c r="X20" s="7"/>
      <c r="Y20" s="7" t="str">
        <f t="shared" si="1"/>
        <v/>
      </c>
      <c r="Z20" s="7"/>
      <c r="AA20" s="12"/>
    </row>
    <row r="21" spans="1:27" x14ac:dyDescent="0.25">
      <c r="A21" s="7"/>
      <c r="B21" s="7"/>
      <c r="C21" s="7"/>
      <c r="D21" s="7"/>
      <c r="E21" s="7"/>
      <c r="F21" s="7" t="str">
        <f t="shared" si="0"/>
        <v/>
      </c>
      <c r="G21" s="7"/>
      <c r="H21" s="7"/>
      <c r="I21" s="7"/>
      <c r="J21" s="7"/>
      <c r="K21" s="7"/>
      <c r="L21" s="7"/>
      <c r="M21" s="7"/>
      <c r="N21" s="7"/>
      <c r="O21" s="7"/>
      <c r="P21" s="7"/>
      <c r="Q21" s="7"/>
      <c r="R21" s="7"/>
      <c r="S21" s="7"/>
      <c r="T21" s="7"/>
      <c r="U21" s="7"/>
      <c r="V21" s="13"/>
      <c r="W21" s="7"/>
      <c r="X21" s="7"/>
      <c r="Y21" s="7" t="str">
        <f t="shared" si="1"/>
        <v/>
      </c>
      <c r="Z21" s="7"/>
      <c r="AA21" s="12"/>
    </row>
    <row r="22" spans="1:27" x14ac:dyDescent="0.25">
      <c r="A22" s="7"/>
      <c r="B22" s="7"/>
      <c r="C22" s="7"/>
      <c r="D22" s="7"/>
      <c r="E22" s="7"/>
      <c r="F22" s="7" t="str">
        <f t="shared" si="0"/>
        <v/>
      </c>
      <c r="G22" s="7"/>
      <c r="H22" s="7"/>
      <c r="I22" s="7"/>
      <c r="J22" s="7"/>
      <c r="K22" s="7"/>
      <c r="L22" s="7"/>
      <c r="M22" s="7"/>
      <c r="N22" s="7"/>
      <c r="O22" s="7"/>
      <c r="P22" s="7"/>
      <c r="Q22" s="7"/>
      <c r="R22" s="7"/>
      <c r="S22" s="7"/>
      <c r="T22" s="7"/>
      <c r="U22" s="7"/>
      <c r="V22" s="13"/>
      <c r="W22" s="7"/>
      <c r="X22" s="7"/>
      <c r="Y22" s="7" t="str">
        <f t="shared" si="1"/>
        <v/>
      </c>
      <c r="Z22" s="7"/>
      <c r="AA22" s="12"/>
    </row>
    <row r="23" spans="1:27" x14ac:dyDescent="0.25">
      <c r="A23" s="7"/>
      <c r="B23" s="7"/>
      <c r="C23" s="7"/>
      <c r="D23" s="7"/>
      <c r="E23" s="7"/>
      <c r="F23" s="7" t="str">
        <f t="shared" si="0"/>
        <v/>
      </c>
      <c r="G23" s="7"/>
      <c r="H23" s="7"/>
      <c r="I23" s="7"/>
      <c r="J23" s="7"/>
      <c r="K23" s="7"/>
      <c r="L23" s="7"/>
      <c r="M23" s="7"/>
      <c r="N23" s="7"/>
      <c r="O23" s="7"/>
      <c r="P23" s="7"/>
      <c r="Q23" s="7"/>
      <c r="R23" s="7"/>
      <c r="S23" s="7"/>
      <c r="T23" s="7"/>
      <c r="U23" s="7"/>
      <c r="V23" s="13"/>
      <c r="W23" s="7"/>
      <c r="X23" s="7"/>
      <c r="Y23" s="7" t="str">
        <f t="shared" si="1"/>
        <v/>
      </c>
      <c r="Z23" s="7"/>
      <c r="AA23" s="12"/>
    </row>
    <row r="24" spans="1:27" x14ac:dyDescent="0.25">
      <c r="A24" s="7"/>
      <c r="B24" s="7"/>
      <c r="C24" s="7"/>
      <c r="D24" s="7"/>
      <c r="E24" s="7"/>
      <c r="F24" s="7" t="str">
        <f t="shared" si="0"/>
        <v/>
      </c>
      <c r="G24" s="7"/>
      <c r="H24" s="7"/>
      <c r="I24" s="7"/>
      <c r="J24" s="7"/>
      <c r="K24" s="7"/>
      <c r="L24" s="7"/>
      <c r="M24" s="7"/>
      <c r="N24" s="7"/>
      <c r="O24" s="7"/>
      <c r="P24" s="7"/>
      <c r="Q24" s="7"/>
      <c r="R24" s="7"/>
      <c r="S24" s="7"/>
      <c r="T24" s="7"/>
      <c r="U24" s="7"/>
      <c r="V24" s="13"/>
      <c r="W24" s="7"/>
      <c r="X24" s="7"/>
      <c r="Y24" s="7" t="str">
        <f t="shared" si="1"/>
        <v/>
      </c>
      <c r="Z24" s="7"/>
      <c r="AA24" s="12"/>
    </row>
    <row r="25" spans="1:27" x14ac:dyDescent="0.25">
      <c r="A25" s="7"/>
      <c r="B25" s="7"/>
      <c r="C25" s="7"/>
      <c r="D25" s="7"/>
      <c r="E25" s="7"/>
      <c r="F25" s="7" t="str">
        <f t="shared" si="0"/>
        <v/>
      </c>
      <c r="G25" s="7"/>
      <c r="H25" s="7"/>
      <c r="I25" s="7"/>
      <c r="J25" s="7"/>
      <c r="K25" s="7"/>
      <c r="L25" s="7"/>
      <c r="M25" s="7"/>
      <c r="N25" s="7"/>
      <c r="O25" s="7"/>
      <c r="P25" s="7"/>
      <c r="Q25" s="7"/>
      <c r="R25" s="7"/>
      <c r="S25" s="7"/>
      <c r="T25" s="7"/>
      <c r="U25" s="7"/>
      <c r="V25" s="13"/>
      <c r="W25" s="7"/>
      <c r="X25" s="7"/>
      <c r="Y25" s="7" t="str">
        <f t="shared" si="1"/>
        <v/>
      </c>
      <c r="Z25" s="7"/>
      <c r="AA25" s="12"/>
    </row>
    <row r="26" spans="1:27" x14ac:dyDescent="0.25">
      <c r="A26" s="7"/>
      <c r="B26" s="7"/>
      <c r="C26" s="7"/>
      <c r="D26" s="7"/>
      <c r="E26" s="7"/>
      <c r="F26" s="7" t="str">
        <f t="shared" si="0"/>
        <v/>
      </c>
      <c r="G26" s="7"/>
      <c r="H26" s="7"/>
      <c r="I26" s="7"/>
      <c r="J26" s="7"/>
      <c r="K26" s="7"/>
      <c r="L26" s="7"/>
      <c r="M26" s="7"/>
      <c r="N26" s="7"/>
      <c r="O26" s="7"/>
      <c r="P26" s="7"/>
      <c r="Q26" s="7"/>
      <c r="R26" s="7"/>
      <c r="S26" s="7"/>
      <c r="T26" s="7"/>
      <c r="U26" s="7"/>
      <c r="V26" s="13"/>
      <c r="W26" s="7"/>
      <c r="X26" s="7"/>
      <c r="Y26" s="7" t="str">
        <f t="shared" si="1"/>
        <v/>
      </c>
      <c r="Z26" s="7"/>
      <c r="AA26" s="12"/>
    </row>
    <row r="27" spans="1:27" x14ac:dyDescent="0.25">
      <c r="A27" s="7"/>
      <c r="B27" s="7"/>
      <c r="C27" s="7"/>
      <c r="D27" s="7"/>
      <c r="E27" s="7"/>
      <c r="F27" s="7" t="str">
        <f t="shared" si="0"/>
        <v/>
      </c>
      <c r="G27" s="7"/>
      <c r="H27" s="7"/>
      <c r="I27" s="7"/>
      <c r="J27" s="7"/>
      <c r="K27" s="7"/>
      <c r="L27" s="7"/>
      <c r="M27" s="7"/>
      <c r="N27" s="7"/>
      <c r="O27" s="7"/>
      <c r="P27" s="7"/>
      <c r="Q27" s="7"/>
      <c r="R27" s="7"/>
      <c r="S27" s="7"/>
      <c r="T27" s="7"/>
      <c r="U27" s="7"/>
      <c r="V27" s="13"/>
      <c r="W27" s="7"/>
      <c r="X27" s="7"/>
      <c r="Y27" s="7" t="str">
        <f t="shared" si="1"/>
        <v/>
      </c>
      <c r="Z27" s="7"/>
      <c r="AA27" s="12"/>
    </row>
    <row r="28" spans="1:27" x14ac:dyDescent="0.25">
      <c r="A28" s="7"/>
      <c r="B28" s="7"/>
      <c r="C28" s="7"/>
      <c r="D28" s="7"/>
      <c r="E28" s="7"/>
      <c r="F28" s="7" t="str">
        <f t="shared" si="0"/>
        <v/>
      </c>
      <c r="G28" s="7"/>
      <c r="H28" s="7"/>
      <c r="I28" s="7"/>
      <c r="J28" s="7"/>
      <c r="K28" s="7"/>
      <c r="L28" s="7"/>
      <c r="M28" s="7"/>
      <c r="N28" s="7"/>
      <c r="O28" s="7"/>
      <c r="P28" s="7"/>
      <c r="Q28" s="7"/>
      <c r="R28" s="7"/>
      <c r="S28" s="7"/>
      <c r="T28" s="7"/>
      <c r="U28" s="7"/>
      <c r="V28" s="13"/>
      <c r="W28" s="7"/>
      <c r="X28" s="7"/>
      <c r="Y28" s="7" t="str">
        <f t="shared" si="1"/>
        <v/>
      </c>
      <c r="Z28" s="7"/>
      <c r="AA28" s="12"/>
    </row>
    <row r="29" spans="1:27" x14ac:dyDescent="0.25">
      <c r="A29" s="7"/>
      <c r="B29" s="7"/>
      <c r="C29" s="7"/>
      <c r="D29" s="7"/>
      <c r="E29" s="7"/>
      <c r="F29" s="7" t="str">
        <f t="shared" si="0"/>
        <v/>
      </c>
      <c r="G29" s="7"/>
      <c r="H29" s="7"/>
      <c r="I29" s="7"/>
      <c r="J29" s="7"/>
      <c r="K29" s="7"/>
      <c r="L29" s="7"/>
      <c r="M29" s="7"/>
      <c r="N29" s="7"/>
      <c r="O29" s="7"/>
      <c r="P29" s="7"/>
      <c r="Q29" s="7"/>
      <c r="R29" s="7"/>
      <c r="S29" s="7"/>
      <c r="T29" s="7"/>
      <c r="U29" s="7"/>
      <c r="V29" s="13"/>
      <c r="W29" s="7"/>
      <c r="X29" s="7"/>
      <c r="Y29" s="7" t="str">
        <f t="shared" si="1"/>
        <v/>
      </c>
      <c r="Z29" s="7"/>
      <c r="AA29" s="12"/>
    </row>
    <row r="30" spans="1:27" x14ac:dyDescent="0.25">
      <c r="A30" s="7"/>
      <c r="B30" s="7"/>
      <c r="C30" s="7"/>
      <c r="D30" s="7"/>
      <c r="E30" s="7"/>
      <c r="F30" s="7" t="str">
        <f t="shared" si="0"/>
        <v/>
      </c>
      <c r="G30" s="7"/>
      <c r="H30" s="7"/>
      <c r="I30" s="7"/>
      <c r="J30" s="7"/>
      <c r="K30" s="7"/>
      <c r="L30" s="7"/>
      <c r="M30" s="7"/>
      <c r="N30" s="7"/>
      <c r="O30" s="7"/>
      <c r="P30" s="7"/>
      <c r="Q30" s="7"/>
      <c r="R30" s="7"/>
      <c r="S30" s="7"/>
      <c r="T30" s="7"/>
      <c r="U30" s="7"/>
      <c r="V30" s="13"/>
      <c r="W30" s="7"/>
      <c r="X30" s="7"/>
      <c r="Y30" s="7" t="str">
        <f t="shared" si="1"/>
        <v/>
      </c>
      <c r="Z30" s="7"/>
      <c r="AA30" s="12"/>
    </row>
    <row r="31" spans="1:27" x14ac:dyDescent="0.25">
      <c r="A31" s="7"/>
      <c r="B31" s="7"/>
      <c r="C31" s="7"/>
      <c r="D31" s="7"/>
      <c r="E31" s="7"/>
      <c r="F31" s="7" t="str">
        <f t="shared" si="0"/>
        <v/>
      </c>
      <c r="G31" s="7"/>
      <c r="H31" s="7"/>
      <c r="I31" s="7"/>
      <c r="J31" s="7"/>
      <c r="K31" s="7"/>
      <c r="L31" s="7"/>
      <c r="M31" s="7"/>
      <c r="N31" s="7"/>
      <c r="O31" s="7"/>
      <c r="P31" s="7"/>
      <c r="Q31" s="7"/>
      <c r="R31" s="7"/>
      <c r="S31" s="7"/>
      <c r="T31" s="7"/>
      <c r="U31" s="7"/>
      <c r="V31" s="13"/>
      <c r="W31" s="7"/>
      <c r="X31" s="7"/>
      <c r="Y31" s="7" t="str">
        <f t="shared" si="1"/>
        <v/>
      </c>
      <c r="Z31" s="7"/>
      <c r="AA31" s="12"/>
    </row>
    <row r="32" spans="1:27" x14ac:dyDescent="0.25">
      <c r="A32" s="7"/>
      <c r="B32" s="7"/>
      <c r="C32" s="7"/>
      <c r="D32" s="7"/>
      <c r="E32" s="7"/>
      <c r="F32" s="7" t="str">
        <f t="shared" si="0"/>
        <v/>
      </c>
      <c r="G32" s="7"/>
      <c r="H32" s="7"/>
      <c r="I32" s="7"/>
      <c r="J32" s="7"/>
      <c r="K32" s="7"/>
      <c r="L32" s="7"/>
      <c r="M32" s="7"/>
      <c r="N32" s="7"/>
      <c r="O32" s="7"/>
      <c r="P32" s="7"/>
      <c r="Q32" s="7"/>
      <c r="R32" s="7"/>
      <c r="S32" s="7"/>
      <c r="T32" s="7"/>
      <c r="U32" s="7"/>
      <c r="V32" s="13"/>
      <c r="W32" s="7"/>
      <c r="X32" s="7"/>
      <c r="Y32" s="7" t="str">
        <f t="shared" si="1"/>
        <v/>
      </c>
      <c r="Z32" s="7"/>
      <c r="AA32" s="12"/>
    </row>
    <row r="33" spans="1:27" x14ac:dyDescent="0.25">
      <c r="A33" s="7"/>
      <c r="B33" s="7"/>
      <c r="C33" s="7"/>
      <c r="D33" s="7"/>
      <c r="E33" s="7"/>
      <c r="F33" s="7" t="str">
        <f t="shared" si="0"/>
        <v/>
      </c>
      <c r="G33" s="7"/>
      <c r="H33" s="7"/>
      <c r="I33" s="7"/>
      <c r="J33" s="7"/>
      <c r="K33" s="7"/>
      <c r="L33" s="7"/>
      <c r="M33" s="7"/>
      <c r="N33" s="7"/>
      <c r="O33" s="7"/>
      <c r="P33" s="7"/>
      <c r="Q33" s="7"/>
      <c r="R33" s="7"/>
      <c r="S33" s="7"/>
      <c r="T33" s="7"/>
      <c r="U33" s="7"/>
      <c r="V33" s="13"/>
      <c r="W33" s="7"/>
      <c r="X33" s="7"/>
      <c r="Y33" s="7" t="str">
        <f t="shared" si="1"/>
        <v/>
      </c>
      <c r="Z33" s="7"/>
      <c r="AA33" s="12"/>
    </row>
    <row r="34" spans="1:27" x14ac:dyDescent="0.25">
      <c r="A34" s="7"/>
      <c r="B34" s="7"/>
      <c r="C34" s="7"/>
      <c r="D34" s="7"/>
      <c r="E34" s="7"/>
      <c r="F34" s="7" t="str">
        <f t="shared" si="0"/>
        <v/>
      </c>
      <c r="G34" s="7"/>
      <c r="H34" s="7"/>
      <c r="I34" s="7"/>
      <c r="J34" s="7"/>
      <c r="K34" s="7"/>
      <c r="L34" s="7"/>
      <c r="M34" s="7"/>
      <c r="N34" s="7"/>
      <c r="O34" s="7"/>
      <c r="P34" s="7"/>
      <c r="Q34" s="7"/>
      <c r="R34" s="7"/>
      <c r="S34" s="7"/>
      <c r="T34" s="7"/>
      <c r="U34" s="7"/>
      <c r="V34" s="13"/>
      <c r="W34" s="7"/>
      <c r="X34" s="7"/>
      <c r="Y34" s="7" t="str">
        <f t="shared" si="1"/>
        <v/>
      </c>
      <c r="Z34" s="7"/>
      <c r="AA34" s="12"/>
    </row>
    <row r="35" spans="1:27" x14ac:dyDescent="0.25">
      <c r="A35" s="7"/>
      <c r="B35" s="7"/>
      <c r="C35" s="7"/>
      <c r="D35" s="7"/>
      <c r="E35" s="7"/>
      <c r="F35" s="7" t="str">
        <f t="shared" si="0"/>
        <v/>
      </c>
      <c r="G35" s="7"/>
      <c r="H35" s="7"/>
      <c r="I35" s="7"/>
      <c r="J35" s="7"/>
      <c r="K35" s="7"/>
      <c r="L35" s="7"/>
      <c r="M35" s="7"/>
      <c r="N35" s="7"/>
      <c r="O35" s="7"/>
      <c r="P35" s="7"/>
      <c r="Q35" s="7"/>
      <c r="R35" s="7"/>
      <c r="S35" s="7"/>
      <c r="T35" s="7"/>
      <c r="U35" s="7"/>
      <c r="V35" s="13"/>
      <c r="W35" s="7"/>
      <c r="X35" s="7"/>
      <c r="Y35" s="7" t="str">
        <f t="shared" si="1"/>
        <v/>
      </c>
      <c r="Z35" s="7"/>
      <c r="AA35" s="12"/>
    </row>
    <row r="36" spans="1:27" x14ac:dyDescent="0.25">
      <c r="A36" s="7"/>
      <c r="B36" s="7"/>
      <c r="C36" s="7"/>
      <c r="D36" s="7"/>
      <c r="E36" s="7"/>
      <c r="F36" s="7" t="str">
        <f t="shared" si="0"/>
        <v/>
      </c>
      <c r="G36" s="7"/>
      <c r="H36" s="7"/>
      <c r="I36" s="7"/>
      <c r="J36" s="7"/>
      <c r="K36" s="7"/>
      <c r="L36" s="7"/>
      <c r="M36" s="7"/>
      <c r="N36" s="7"/>
      <c r="O36" s="7"/>
      <c r="P36" s="7"/>
      <c r="Q36" s="7"/>
      <c r="R36" s="7"/>
      <c r="S36" s="7"/>
      <c r="T36" s="7"/>
      <c r="U36" s="7"/>
      <c r="V36" s="13"/>
      <c r="W36" s="7"/>
      <c r="X36" s="7"/>
      <c r="Y36" s="7" t="str">
        <f t="shared" si="1"/>
        <v/>
      </c>
      <c r="Z36" s="7"/>
      <c r="AA36" s="12"/>
    </row>
    <row r="37" spans="1:27" x14ac:dyDescent="0.25">
      <c r="A37" s="7"/>
      <c r="B37" s="7"/>
      <c r="C37" s="7"/>
      <c r="D37" s="7"/>
      <c r="E37" s="7"/>
      <c r="F37" s="7" t="str">
        <f t="shared" si="0"/>
        <v/>
      </c>
      <c r="G37" s="7"/>
      <c r="H37" s="7"/>
      <c r="I37" s="7"/>
      <c r="J37" s="7"/>
      <c r="K37" s="7"/>
      <c r="L37" s="7"/>
      <c r="M37" s="7"/>
      <c r="N37" s="7"/>
      <c r="O37" s="7"/>
      <c r="P37" s="7"/>
      <c r="Q37" s="7"/>
      <c r="R37" s="7"/>
      <c r="S37" s="7"/>
      <c r="T37" s="7"/>
      <c r="U37" s="7"/>
      <c r="V37" s="13"/>
      <c r="W37" s="7"/>
      <c r="X37" s="7"/>
      <c r="Y37" s="7" t="str">
        <f t="shared" si="1"/>
        <v/>
      </c>
      <c r="Z37" s="7"/>
      <c r="AA37" s="12"/>
    </row>
    <row r="38" spans="1:27" x14ac:dyDescent="0.25">
      <c r="A38" s="7"/>
      <c r="B38" s="7"/>
      <c r="C38" s="7"/>
      <c r="D38" s="7"/>
      <c r="E38" s="7"/>
      <c r="F38" s="7" t="str">
        <f t="shared" si="0"/>
        <v/>
      </c>
      <c r="G38" s="7"/>
      <c r="H38" s="7"/>
      <c r="I38" s="7"/>
      <c r="J38" s="7"/>
      <c r="K38" s="7"/>
      <c r="L38" s="7"/>
      <c r="M38" s="7"/>
      <c r="N38" s="7"/>
      <c r="O38" s="7"/>
      <c r="P38" s="7"/>
      <c r="Q38" s="7"/>
      <c r="R38" s="7"/>
      <c r="S38" s="7"/>
      <c r="T38" s="7"/>
      <c r="U38" s="7"/>
      <c r="V38" s="13"/>
      <c r="W38" s="7"/>
      <c r="X38" s="7"/>
      <c r="Y38" s="7" t="str">
        <f t="shared" si="1"/>
        <v/>
      </c>
      <c r="Z38" s="7"/>
      <c r="AA38" s="12"/>
    </row>
    <row r="39" spans="1:27" x14ac:dyDescent="0.25">
      <c r="A39" s="7"/>
      <c r="B39" s="7"/>
      <c r="C39" s="7"/>
      <c r="D39" s="7"/>
      <c r="E39" s="7"/>
      <c r="F39" s="7" t="str">
        <f t="shared" si="0"/>
        <v/>
      </c>
      <c r="G39" s="7"/>
      <c r="H39" s="7"/>
      <c r="I39" s="7"/>
      <c r="J39" s="7"/>
      <c r="K39" s="7"/>
      <c r="L39" s="7"/>
      <c r="M39" s="7"/>
      <c r="N39" s="7"/>
      <c r="O39" s="7"/>
      <c r="P39" s="7"/>
      <c r="Q39" s="7"/>
      <c r="R39" s="7"/>
      <c r="S39" s="7"/>
      <c r="T39" s="7"/>
      <c r="U39" s="7"/>
      <c r="V39" s="13"/>
      <c r="W39" s="7"/>
      <c r="X39" s="7"/>
      <c r="Y39" s="7" t="str">
        <f t="shared" si="1"/>
        <v/>
      </c>
      <c r="Z39" s="7"/>
      <c r="AA39" s="12"/>
    </row>
    <row r="40" spans="1:27" x14ac:dyDescent="0.25">
      <c r="A40" s="7"/>
      <c r="B40" s="7"/>
      <c r="C40" s="7"/>
      <c r="D40" s="7"/>
      <c r="E40" s="7"/>
      <c r="F40" s="7" t="str">
        <f t="shared" si="0"/>
        <v/>
      </c>
      <c r="G40" s="7"/>
      <c r="H40" s="7"/>
      <c r="I40" s="7"/>
      <c r="J40" s="7"/>
      <c r="K40" s="7"/>
      <c r="L40" s="7"/>
      <c r="M40" s="7"/>
      <c r="N40" s="7"/>
      <c r="O40" s="7"/>
      <c r="P40" s="7"/>
      <c r="Q40" s="7"/>
      <c r="R40" s="7"/>
      <c r="S40" s="7"/>
      <c r="T40" s="7"/>
      <c r="U40" s="7"/>
      <c r="V40" s="13"/>
      <c r="W40" s="7"/>
      <c r="X40" s="7"/>
      <c r="Y40" s="7" t="str">
        <f t="shared" si="1"/>
        <v/>
      </c>
      <c r="Z40" s="7"/>
      <c r="AA40" s="12"/>
    </row>
    <row r="41" spans="1:27" x14ac:dyDescent="0.25">
      <c r="A41" s="7"/>
      <c r="B41" s="7"/>
      <c r="C41" s="7"/>
      <c r="D41" s="7"/>
      <c r="E41" s="7"/>
      <c r="F41" s="7" t="str">
        <f t="shared" si="0"/>
        <v/>
      </c>
      <c r="G41" s="7"/>
      <c r="H41" s="7"/>
      <c r="I41" s="7"/>
      <c r="J41" s="7"/>
      <c r="K41" s="7"/>
      <c r="L41" s="7"/>
      <c r="M41" s="7"/>
      <c r="N41" s="7"/>
      <c r="O41" s="7"/>
      <c r="P41" s="7"/>
      <c r="Q41" s="7"/>
      <c r="R41" s="7"/>
      <c r="S41" s="7"/>
      <c r="T41" s="7"/>
      <c r="U41" s="7"/>
      <c r="V41" s="13"/>
      <c r="W41" s="7"/>
      <c r="X41" s="7"/>
      <c r="Y41" s="7" t="str">
        <f t="shared" si="1"/>
        <v/>
      </c>
      <c r="Z41" s="7"/>
      <c r="AA41" s="12"/>
    </row>
    <row r="42" spans="1:27" x14ac:dyDescent="0.25">
      <c r="A42" s="7"/>
      <c r="B42" s="7"/>
      <c r="C42" s="7"/>
      <c r="D42" s="7"/>
      <c r="E42" s="7"/>
      <c r="F42" s="7" t="str">
        <f t="shared" si="0"/>
        <v/>
      </c>
      <c r="G42" s="7"/>
      <c r="H42" s="7"/>
      <c r="I42" s="7"/>
      <c r="J42" s="7"/>
      <c r="K42" s="7"/>
      <c r="L42" s="7"/>
      <c r="M42" s="7"/>
      <c r="N42" s="7"/>
      <c r="O42" s="7"/>
      <c r="P42" s="7"/>
      <c r="Q42" s="7"/>
      <c r="R42" s="7"/>
      <c r="S42" s="7"/>
      <c r="T42" s="7"/>
      <c r="U42" s="7"/>
      <c r="V42" s="13"/>
      <c r="W42" s="7"/>
      <c r="X42" s="7"/>
      <c r="Y42" s="7" t="str">
        <f t="shared" si="1"/>
        <v/>
      </c>
      <c r="Z42" s="7"/>
      <c r="AA42" s="12"/>
    </row>
    <row r="43" spans="1:27" x14ac:dyDescent="0.25">
      <c r="A43" s="7"/>
      <c r="B43" s="7"/>
      <c r="C43" s="7"/>
      <c r="D43" s="7"/>
      <c r="E43" s="7"/>
      <c r="F43" s="7" t="str">
        <f t="shared" si="0"/>
        <v/>
      </c>
      <c r="G43" s="7"/>
      <c r="H43" s="7"/>
      <c r="I43" s="7"/>
      <c r="J43" s="7"/>
      <c r="K43" s="7"/>
      <c r="L43" s="7"/>
      <c r="M43" s="7"/>
      <c r="N43" s="7"/>
      <c r="O43" s="7"/>
      <c r="P43" s="7"/>
      <c r="Q43" s="7"/>
      <c r="R43" s="7"/>
      <c r="S43" s="7"/>
      <c r="T43" s="7"/>
      <c r="U43" s="7"/>
      <c r="V43" s="13"/>
      <c r="W43" s="7"/>
      <c r="X43" s="7"/>
      <c r="Y43" s="7" t="str">
        <f t="shared" si="1"/>
        <v/>
      </c>
      <c r="Z43" s="7"/>
      <c r="AA43" s="12"/>
    </row>
    <row r="44" spans="1:27" x14ac:dyDescent="0.25">
      <c r="A44" s="7"/>
      <c r="B44" s="7"/>
      <c r="C44" s="7"/>
      <c r="D44" s="7"/>
      <c r="E44" s="7"/>
      <c r="F44" s="7" t="str">
        <f t="shared" si="0"/>
        <v/>
      </c>
      <c r="G44" s="7"/>
      <c r="H44" s="7"/>
      <c r="I44" s="7"/>
      <c r="J44" s="7"/>
      <c r="K44" s="7"/>
      <c r="L44" s="7"/>
      <c r="M44" s="7"/>
      <c r="N44" s="7"/>
      <c r="O44" s="7"/>
      <c r="P44" s="7"/>
      <c r="Q44" s="7"/>
      <c r="R44" s="7"/>
      <c r="S44" s="7"/>
      <c r="T44" s="7"/>
      <c r="U44" s="7"/>
      <c r="V44" s="13"/>
      <c r="W44" s="7"/>
      <c r="X44" s="7"/>
      <c r="Y44" s="7" t="str">
        <f t="shared" si="1"/>
        <v/>
      </c>
      <c r="Z44" s="7"/>
      <c r="AA44" s="12"/>
    </row>
    <row r="45" spans="1:27" x14ac:dyDescent="0.25">
      <c r="A45" s="7"/>
      <c r="B45" s="7"/>
      <c r="C45" s="7"/>
      <c r="D45" s="7"/>
      <c r="E45" s="7"/>
      <c r="F45" s="7" t="str">
        <f t="shared" si="0"/>
        <v/>
      </c>
      <c r="G45" s="7"/>
      <c r="H45" s="7"/>
      <c r="I45" s="7"/>
      <c r="J45" s="7"/>
      <c r="K45" s="7"/>
      <c r="L45" s="7"/>
      <c r="M45" s="7"/>
      <c r="N45" s="7"/>
      <c r="O45" s="7"/>
      <c r="P45" s="7"/>
      <c r="Q45" s="7"/>
      <c r="R45" s="7"/>
      <c r="S45" s="7"/>
      <c r="T45" s="7"/>
      <c r="U45" s="7"/>
      <c r="V45" s="13"/>
      <c r="W45" s="7"/>
      <c r="X45" s="7"/>
      <c r="Y45" s="7" t="str">
        <f t="shared" si="1"/>
        <v/>
      </c>
      <c r="Z45" s="7"/>
      <c r="AA45" s="12"/>
    </row>
    <row r="46" spans="1:27" x14ac:dyDescent="0.25">
      <c r="A46" s="7"/>
      <c r="B46" s="7"/>
      <c r="C46" s="7"/>
      <c r="D46" s="7"/>
      <c r="E46" s="7"/>
      <c r="F46" s="7" t="str">
        <f t="shared" si="0"/>
        <v/>
      </c>
      <c r="G46" s="7"/>
      <c r="H46" s="7"/>
      <c r="I46" s="7"/>
      <c r="J46" s="7"/>
      <c r="K46" s="7"/>
      <c r="L46" s="7"/>
      <c r="M46" s="7"/>
      <c r="N46" s="7"/>
      <c r="O46" s="7"/>
      <c r="P46" s="7"/>
      <c r="Q46" s="7"/>
      <c r="R46" s="7"/>
      <c r="S46" s="7"/>
      <c r="T46" s="7"/>
      <c r="U46" s="7"/>
      <c r="V46" s="13"/>
      <c r="W46" s="7"/>
      <c r="X46" s="7"/>
      <c r="Y46" s="7" t="str">
        <f t="shared" si="1"/>
        <v/>
      </c>
      <c r="Z46" s="7"/>
      <c r="AA46" s="12"/>
    </row>
    <row r="47" spans="1:27" x14ac:dyDescent="0.25">
      <c r="A47" s="7"/>
      <c r="B47" s="7"/>
      <c r="C47" s="7"/>
      <c r="D47" s="7"/>
      <c r="E47" s="7"/>
      <c r="F47" s="7" t="str">
        <f t="shared" si="0"/>
        <v/>
      </c>
      <c r="G47" s="7"/>
      <c r="H47" s="7"/>
      <c r="I47" s="7"/>
      <c r="J47" s="7"/>
      <c r="K47" s="7"/>
      <c r="L47" s="7"/>
      <c r="M47" s="7"/>
      <c r="N47" s="7"/>
      <c r="O47" s="7"/>
      <c r="P47" s="7"/>
      <c r="Q47" s="7"/>
      <c r="R47" s="7"/>
      <c r="S47" s="7"/>
      <c r="T47" s="7"/>
      <c r="U47" s="7"/>
      <c r="V47" s="13"/>
      <c r="W47" s="7"/>
      <c r="X47" s="7"/>
      <c r="Y47" s="7" t="str">
        <f t="shared" si="1"/>
        <v/>
      </c>
      <c r="Z47" s="7"/>
      <c r="AA47" s="12"/>
    </row>
    <row r="48" spans="1:27" x14ac:dyDescent="0.25">
      <c r="A48" s="7"/>
      <c r="B48" s="7"/>
      <c r="C48" s="7"/>
      <c r="D48" s="7"/>
      <c r="E48" s="7"/>
      <c r="F48" s="7" t="str">
        <f t="shared" si="0"/>
        <v/>
      </c>
      <c r="G48" s="7"/>
      <c r="H48" s="7"/>
      <c r="I48" s="7"/>
      <c r="J48" s="7"/>
      <c r="K48" s="7"/>
      <c r="L48" s="7"/>
      <c r="M48" s="7"/>
      <c r="N48" s="7"/>
      <c r="O48" s="7"/>
      <c r="P48" s="7"/>
      <c r="Q48" s="7"/>
      <c r="R48" s="7"/>
      <c r="S48" s="7"/>
      <c r="T48" s="7"/>
      <c r="U48" s="7"/>
      <c r="V48" s="13"/>
      <c r="W48" s="7"/>
      <c r="X48" s="7"/>
      <c r="Y48" s="7" t="str">
        <f t="shared" si="1"/>
        <v/>
      </c>
      <c r="Z48" s="7"/>
      <c r="AA48" s="12"/>
    </row>
    <row r="49" spans="1:27" x14ac:dyDescent="0.25">
      <c r="A49" s="7"/>
      <c r="B49" s="7"/>
      <c r="C49" s="7"/>
      <c r="D49" s="7"/>
      <c r="E49" s="7"/>
      <c r="F49" s="7" t="str">
        <f t="shared" si="0"/>
        <v/>
      </c>
      <c r="G49" s="7"/>
      <c r="H49" s="7"/>
      <c r="I49" s="7"/>
      <c r="J49" s="7"/>
      <c r="K49" s="7"/>
      <c r="L49" s="7"/>
      <c r="M49" s="7"/>
      <c r="N49" s="7"/>
      <c r="O49" s="7"/>
      <c r="P49" s="7"/>
      <c r="Q49" s="7"/>
      <c r="R49" s="7"/>
      <c r="S49" s="7"/>
      <c r="T49" s="7"/>
      <c r="U49" s="7"/>
      <c r="V49" s="13"/>
      <c r="W49" s="7"/>
      <c r="X49" s="7"/>
      <c r="Y49" s="7" t="str">
        <f t="shared" si="1"/>
        <v/>
      </c>
      <c r="Z49" s="7"/>
      <c r="AA49" s="12"/>
    </row>
    <row r="50" spans="1:27" x14ac:dyDescent="0.25">
      <c r="A50" s="7"/>
      <c r="B50" s="7"/>
      <c r="C50" s="7"/>
      <c r="D50" s="7"/>
      <c r="E50" s="7"/>
      <c r="F50" s="7" t="str">
        <f t="shared" si="0"/>
        <v/>
      </c>
      <c r="G50" s="7"/>
      <c r="H50" s="7"/>
      <c r="I50" s="7"/>
      <c r="J50" s="7"/>
      <c r="K50" s="7"/>
      <c r="L50" s="7"/>
      <c r="M50" s="7"/>
      <c r="N50" s="7"/>
      <c r="O50" s="7"/>
      <c r="P50" s="7"/>
      <c r="Q50" s="7"/>
      <c r="R50" s="7"/>
      <c r="S50" s="7"/>
      <c r="T50" s="7"/>
      <c r="U50" s="7"/>
      <c r="V50" s="13"/>
      <c r="W50" s="7"/>
      <c r="X50" s="7"/>
      <c r="Y50" s="7" t="str">
        <f t="shared" si="1"/>
        <v/>
      </c>
      <c r="Z50" s="7"/>
      <c r="AA50" s="12"/>
    </row>
    <row r="51" spans="1:27" x14ac:dyDescent="0.25">
      <c r="A51" s="7"/>
      <c r="B51" s="7"/>
      <c r="C51" s="7"/>
      <c r="D51" s="7"/>
      <c r="E51" s="7"/>
      <c r="F51" s="7" t="str">
        <f t="shared" si="0"/>
        <v/>
      </c>
      <c r="G51" s="7"/>
      <c r="H51" s="7"/>
      <c r="I51" s="7"/>
      <c r="J51" s="7"/>
      <c r="K51" s="7"/>
      <c r="L51" s="7"/>
      <c r="M51" s="7"/>
      <c r="N51" s="7"/>
      <c r="O51" s="7"/>
      <c r="P51" s="7"/>
      <c r="Q51" s="7"/>
      <c r="R51" s="7"/>
      <c r="S51" s="7"/>
      <c r="T51" s="7"/>
      <c r="U51" s="7"/>
      <c r="V51" s="13"/>
      <c r="W51" s="7"/>
      <c r="X51" s="7"/>
      <c r="Y51" s="7" t="str">
        <f t="shared" si="1"/>
        <v/>
      </c>
      <c r="Z51" s="7"/>
      <c r="AA51" s="12"/>
    </row>
    <row r="52" spans="1:27" x14ac:dyDescent="0.25">
      <c r="A52" s="7"/>
      <c r="B52" s="7"/>
      <c r="C52" s="7"/>
      <c r="D52" s="7"/>
      <c r="E52" s="7"/>
      <c r="F52" s="7" t="str">
        <f t="shared" si="0"/>
        <v/>
      </c>
      <c r="G52" s="7"/>
      <c r="H52" s="7"/>
      <c r="I52" s="7"/>
      <c r="J52" s="7"/>
      <c r="K52" s="7"/>
      <c r="L52" s="7"/>
      <c r="M52" s="7"/>
      <c r="N52" s="7"/>
      <c r="O52" s="7"/>
      <c r="P52" s="7"/>
      <c r="Q52" s="7"/>
      <c r="R52" s="7"/>
      <c r="S52" s="7"/>
      <c r="T52" s="7"/>
      <c r="U52" s="7"/>
      <c r="V52" s="13"/>
      <c r="W52" s="7"/>
      <c r="X52" s="7"/>
      <c r="Y52" s="7" t="str">
        <f t="shared" si="1"/>
        <v/>
      </c>
      <c r="Z52" s="7"/>
      <c r="AA52" s="12"/>
    </row>
    <row r="53" spans="1:27" x14ac:dyDescent="0.25">
      <c r="A53" s="7"/>
      <c r="B53" s="7"/>
      <c r="C53" s="7"/>
      <c r="D53" s="7"/>
      <c r="E53" s="7"/>
      <c r="F53" s="7" t="str">
        <f t="shared" si="0"/>
        <v/>
      </c>
      <c r="G53" s="7"/>
      <c r="H53" s="7"/>
      <c r="I53" s="7"/>
      <c r="J53" s="7"/>
      <c r="K53" s="7"/>
      <c r="L53" s="7"/>
      <c r="M53" s="7"/>
      <c r="N53" s="7"/>
      <c r="O53" s="7"/>
      <c r="P53" s="7"/>
      <c r="Q53" s="7"/>
      <c r="R53" s="7"/>
      <c r="S53" s="7"/>
      <c r="T53" s="7"/>
      <c r="U53" s="7"/>
      <c r="V53" s="13"/>
      <c r="W53" s="7"/>
      <c r="X53" s="7"/>
      <c r="Y53" s="7" t="str">
        <f t="shared" si="1"/>
        <v/>
      </c>
      <c r="Z53" s="7"/>
      <c r="AA53" s="12"/>
    </row>
    <row r="54" spans="1:27" x14ac:dyDescent="0.25">
      <c r="A54" s="7"/>
      <c r="B54" s="7"/>
      <c r="C54" s="7"/>
      <c r="D54" s="7"/>
      <c r="E54" s="7"/>
      <c r="F54" s="7" t="str">
        <f t="shared" si="0"/>
        <v/>
      </c>
      <c r="G54" s="7"/>
      <c r="H54" s="7"/>
      <c r="I54" s="7"/>
      <c r="J54" s="7"/>
      <c r="K54" s="7"/>
      <c r="L54" s="7"/>
      <c r="M54" s="7"/>
      <c r="N54" s="7"/>
      <c r="O54" s="7"/>
      <c r="P54" s="7"/>
      <c r="Q54" s="7"/>
      <c r="R54" s="7"/>
      <c r="S54" s="7"/>
      <c r="T54" s="7"/>
      <c r="U54" s="7"/>
      <c r="V54" s="13"/>
      <c r="W54" s="7"/>
      <c r="X54" s="7"/>
      <c r="Y54" s="7" t="str">
        <f t="shared" si="1"/>
        <v/>
      </c>
      <c r="Z54" s="7"/>
      <c r="AA54" s="12"/>
    </row>
    <row r="55" spans="1:27" x14ac:dyDescent="0.25">
      <c r="A55" s="7"/>
      <c r="B55" s="7"/>
      <c r="C55" s="7"/>
      <c r="D55" s="7"/>
      <c r="E55" s="7"/>
      <c r="F55" s="7" t="str">
        <f t="shared" si="0"/>
        <v/>
      </c>
      <c r="G55" s="7"/>
      <c r="H55" s="7"/>
      <c r="I55" s="7"/>
      <c r="J55" s="7"/>
      <c r="K55" s="7"/>
      <c r="L55" s="7"/>
      <c r="M55" s="7"/>
      <c r="N55" s="7"/>
      <c r="O55" s="7"/>
      <c r="P55" s="7"/>
      <c r="Q55" s="7"/>
      <c r="R55" s="7"/>
      <c r="S55" s="7"/>
      <c r="T55" s="7"/>
      <c r="U55" s="7"/>
      <c r="V55" s="13"/>
      <c r="W55" s="7"/>
      <c r="X55" s="7"/>
      <c r="Y55" s="7" t="str">
        <f t="shared" si="1"/>
        <v/>
      </c>
      <c r="Z55" s="7"/>
      <c r="AA55" s="12"/>
    </row>
    <row r="56" spans="1:27" x14ac:dyDescent="0.25">
      <c r="A56" s="7"/>
      <c r="B56" s="7"/>
      <c r="C56" s="7"/>
      <c r="D56" s="7"/>
      <c r="E56" s="7"/>
      <c r="F56" s="7" t="str">
        <f t="shared" si="0"/>
        <v/>
      </c>
      <c r="G56" s="7"/>
      <c r="H56" s="7"/>
      <c r="I56" s="7"/>
      <c r="J56" s="7"/>
      <c r="K56" s="7"/>
      <c r="L56" s="7"/>
      <c r="M56" s="7"/>
      <c r="N56" s="7"/>
      <c r="O56" s="7"/>
      <c r="P56" s="7"/>
      <c r="Q56" s="7"/>
      <c r="R56" s="7"/>
      <c r="S56" s="7"/>
      <c r="T56" s="7"/>
      <c r="U56" s="7"/>
      <c r="V56" s="13"/>
      <c r="W56" s="7"/>
      <c r="X56" s="7"/>
      <c r="Y56" s="7" t="str">
        <f t="shared" si="1"/>
        <v/>
      </c>
      <c r="Z56" s="7"/>
      <c r="AA56" s="12"/>
    </row>
    <row r="57" spans="1:27" x14ac:dyDescent="0.25">
      <c r="A57" s="7"/>
      <c r="B57" s="7"/>
      <c r="C57" s="7"/>
      <c r="D57" s="7"/>
      <c r="E57" s="7"/>
      <c r="F57" s="7" t="str">
        <f t="shared" si="0"/>
        <v/>
      </c>
      <c r="G57" s="7"/>
      <c r="H57" s="7"/>
      <c r="I57" s="7"/>
      <c r="J57" s="7"/>
      <c r="K57" s="7"/>
      <c r="L57" s="7"/>
      <c r="M57" s="7"/>
      <c r="N57" s="7"/>
      <c r="O57" s="7"/>
      <c r="P57" s="7"/>
      <c r="Q57" s="7"/>
      <c r="R57" s="7"/>
      <c r="S57" s="7"/>
      <c r="T57" s="7"/>
      <c r="U57" s="7"/>
      <c r="V57" s="13"/>
      <c r="W57" s="7"/>
      <c r="X57" s="7"/>
      <c r="Y57" s="7" t="str">
        <f t="shared" si="1"/>
        <v/>
      </c>
      <c r="Z57" s="7"/>
      <c r="AA57" s="12"/>
    </row>
    <row r="58" spans="1:27" x14ac:dyDescent="0.25">
      <c r="A58" s="7"/>
      <c r="B58" s="7"/>
      <c r="C58" s="7"/>
      <c r="D58" s="7"/>
      <c r="E58" s="7"/>
      <c r="F58" s="7" t="str">
        <f t="shared" si="0"/>
        <v/>
      </c>
      <c r="G58" s="7"/>
      <c r="H58" s="7"/>
      <c r="I58" s="7"/>
      <c r="J58" s="7"/>
      <c r="K58" s="7"/>
      <c r="L58" s="7"/>
      <c r="M58" s="7"/>
      <c r="N58" s="7"/>
      <c r="O58" s="7"/>
      <c r="P58" s="7"/>
      <c r="Q58" s="7"/>
      <c r="R58" s="7"/>
      <c r="S58" s="7"/>
      <c r="T58" s="7"/>
      <c r="U58" s="7"/>
      <c r="V58" s="13"/>
      <c r="W58" s="7"/>
      <c r="X58" s="7"/>
      <c r="Y58" s="7" t="str">
        <f t="shared" si="1"/>
        <v/>
      </c>
      <c r="Z58" s="7"/>
      <c r="AA58" s="12"/>
    </row>
    <row r="59" spans="1:27" x14ac:dyDescent="0.25">
      <c r="A59" s="7"/>
      <c r="B59" s="7"/>
      <c r="C59" s="7"/>
      <c r="D59" s="7"/>
      <c r="E59" s="7"/>
      <c r="F59" s="7" t="str">
        <f t="shared" si="0"/>
        <v/>
      </c>
      <c r="G59" s="7"/>
      <c r="H59" s="7"/>
      <c r="I59" s="7"/>
      <c r="J59" s="7"/>
      <c r="K59" s="7"/>
      <c r="L59" s="7"/>
      <c r="M59" s="7"/>
      <c r="N59" s="7"/>
      <c r="O59" s="7"/>
      <c r="P59" s="7"/>
      <c r="Q59" s="7"/>
      <c r="R59" s="7"/>
      <c r="S59" s="7"/>
      <c r="T59" s="7"/>
      <c r="U59" s="7"/>
      <c r="V59" s="13"/>
      <c r="W59" s="7"/>
      <c r="X59" s="7"/>
      <c r="Y59" s="7" t="str">
        <f t="shared" si="1"/>
        <v/>
      </c>
      <c r="Z59" s="7"/>
      <c r="AA59" s="12"/>
    </row>
    <row r="60" spans="1:27" x14ac:dyDescent="0.25">
      <c r="A60" s="7"/>
      <c r="B60" s="7"/>
      <c r="C60" s="7"/>
      <c r="D60" s="7"/>
      <c r="E60" s="7"/>
      <c r="F60" s="7" t="str">
        <f t="shared" si="0"/>
        <v/>
      </c>
      <c r="G60" s="7"/>
      <c r="H60" s="7"/>
      <c r="I60" s="7"/>
      <c r="J60" s="7"/>
      <c r="K60" s="7"/>
      <c r="L60" s="7"/>
      <c r="M60" s="7"/>
      <c r="N60" s="7"/>
      <c r="O60" s="7"/>
      <c r="P60" s="7"/>
      <c r="Q60" s="7"/>
      <c r="R60" s="7"/>
      <c r="S60" s="7"/>
      <c r="T60" s="7"/>
      <c r="U60" s="7"/>
      <c r="V60" s="13"/>
      <c r="W60" s="7"/>
      <c r="X60" s="7"/>
      <c r="Y60" s="7" t="str">
        <f t="shared" si="1"/>
        <v/>
      </c>
      <c r="Z60" s="7"/>
      <c r="AA60" s="12"/>
    </row>
    <row r="61" spans="1:27" x14ac:dyDescent="0.25">
      <c r="A61" s="7"/>
      <c r="B61" s="7"/>
      <c r="C61" s="7"/>
      <c r="D61" s="7"/>
      <c r="E61" s="7"/>
      <c r="F61" s="7" t="str">
        <f t="shared" si="0"/>
        <v/>
      </c>
      <c r="G61" s="7"/>
      <c r="H61" s="7"/>
      <c r="I61" s="7"/>
      <c r="J61" s="7"/>
      <c r="K61" s="7"/>
      <c r="L61" s="7"/>
      <c r="M61" s="7"/>
      <c r="N61" s="7"/>
      <c r="O61" s="7"/>
      <c r="P61" s="7"/>
      <c r="Q61" s="7"/>
      <c r="R61" s="7"/>
      <c r="S61" s="7"/>
      <c r="T61" s="7"/>
      <c r="U61" s="7"/>
      <c r="V61" s="13"/>
      <c r="W61" s="7"/>
      <c r="X61" s="7"/>
      <c r="Y61" s="7" t="str">
        <f t="shared" si="1"/>
        <v/>
      </c>
      <c r="Z61" s="7"/>
      <c r="AA61" s="12"/>
    </row>
    <row r="62" spans="1:27" x14ac:dyDescent="0.25">
      <c r="A62" s="7"/>
      <c r="B62" s="7"/>
      <c r="C62" s="7"/>
      <c r="D62" s="7"/>
      <c r="E62" s="7"/>
      <c r="F62" s="7" t="str">
        <f t="shared" si="0"/>
        <v/>
      </c>
      <c r="G62" s="7"/>
      <c r="H62" s="7"/>
      <c r="I62" s="7"/>
      <c r="J62" s="7"/>
      <c r="K62" s="7"/>
      <c r="L62" s="7"/>
      <c r="M62" s="7"/>
      <c r="N62" s="7"/>
      <c r="O62" s="7"/>
      <c r="P62" s="7"/>
      <c r="Q62" s="7"/>
      <c r="R62" s="7"/>
      <c r="S62" s="7"/>
      <c r="T62" s="7"/>
      <c r="U62" s="7"/>
      <c r="V62" s="13"/>
      <c r="W62" s="7"/>
      <c r="X62" s="7"/>
      <c r="Y62" s="7" t="str">
        <f t="shared" si="1"/>
        <v/>
      </c>
      <c r="Z62" s="7"/>
      <c r="AA62" s="12"/>
    </row>
    <row r="63" spans="1:27" x14ac:dyDescent="0.25">
      <c r="A63" s="7"/>
      <c r="B63" s="7"/>
      <c r="C63" s="7"/>
      <c r="D63" s="7"/>
      <c r="E63" s="7"/>
      <c r="F63" s="7" t="str">
        <f t="shared" si="0"/>
        <v/>
      </c>
      <c r="G63" s="7"/>
      <c r="H63" s="7"/>
      <c r="I63" s="7"/>
      <c r="J63" s="7"/>
      <c r="K63" s="7"/>
      <c r="L63" s="7"/>
      <c r="M63" s="7"/>
      <c r="N63" s="7"/>
      <c r="O63" s="7"/>
      <c r="P63" s="7"/>
      <c r="Q63" s="7"/>
      <c r="R63" s="7"/>
      <c r="S63" s="7"/>
      <c r="T63" s="7"/>
      <c r="U63" s="7"/>
      <c r="V63" s="13"/>
      <c r="W63" s="7"/>
      <c r="X63" s="7"/>
      <c r="Y63" s="7" t="str">
        <f t="shared" si="1"/>
        <v/>
      </c>
      <c r="Z63" s="7"/>
      <c r="AA63" s="12"/>
    </row>
    <row r="64" spans="1:27" x14ac:dyDescent="0.25">
      <c r="A64" s="7"/>
      <c r="B64" s="7"/>
      <c r="C64" s="7"/>
      <c r="D64" s="7"/>
      <c r="E64" s="7"/>
      <c r="F64" s="7" t="str">
        <f t="shared" si="0"/>
        <v/>
      </c>
      <c r="G64" s="7"/>
      <c r="H64" s="7"/>
      <c r="I64" s="7"/>
      <c r="J64" s="7"/>
      <c r="K64" s="7"/>
      <c r="L64" s="7"/>
      <c r="M64" s="7"/>
      <c r="N64" s="7"/>
      <c r="O64" s="7"/>
      <c r="P64" s="7"/>
      <c r="Q64" s="7"/>
      <c r="R64" s="7"/>
      <c r="S64" s="7"/>
      <c r="T64" s="7"/>
      <c r="U64" s="7"/>
      <c r="V64" s="13"/>
      <c r="W64" s="7"/>
      <c r="X64" s="7"/>
      <c r="Y64" s="7" t="str">
        <f t="shared" si="1"/>
        <v/>
      </c>
      <c r="Z64" s="7"/>
      <c r="AA64" s="12"/>
    </row>
    <row r="65" spans="1:27" x14ac:dyDescent="0.25">
      <c r="A65" s="7"/>
      <c r="B65" s="7"/>
      <c r="C65" s="7"/>
      <c r="D65" s="7"/>
      <c r="E65" s="7"/>
      <c r="F65" s="7" t="str">
        <f t="shared" si="0"/>
        <v/>
      </c>
      <c r="G65" s="7"/>
      <c r="H65" s="7"/>
      <c r="I65" s="7"/>
      <c r="J65" s="7"/>
      <c r="K65" s="7"/>
      <c r="L65" s="7"/>
      <c r="M65" s="7"/>
      <c r="N65" s="7"/>
      <c r="O65" s="7"/>
      <c r="P65" s="7"/>
      <c r="Q65" s="7"/>
      <c r="R65" s="7"/>
      <c r="S65" s="7"/>
      <c r="T65" s="7"/>
      <c r="U65" s="7"/>
      <c r="V65" s="13"/>
      <c r="W65" s="7"/>
      <c r="X65" s="7"/>
      <c r="Y65" s="7" t="str">
        <f t="shared" si="1"/>
        <v/>
      </c>
      <c r="Z65" s="7"/>
      <c r="AA65" s="12"/>
    </row>
    <row r="66" spans="1:27" x14ac:dyDescent="0.25">
      <c r="A66" s="7"/>
      <c r="B66" s="7"/>
      <c r="C66" s="7"/>
      <c r="D66" s="7"/>
      <c r="E66" s="7"/>
      <c r="F66" s="7" t="str">
        <f t="shared" ref="F66:F129" si="2">IF(A66="","",D66&amp;" "&amp;E66)</f>
        <v/>
      </c>
      <c r="G66" s="7"/>
      <c r="H66" s="7"/>
      <c r="I66" s="7"/>
      <c r="J66" s="7"/>
      <c r="K66" s="7"/>
      <c r="L66" s="7"/>
      <c r="M66" s="7"/>
      <c r="N66" s="7"/>
      <c r="O66" s="7"/>
      <c r="P66" s="7"/>
      <c r="Q66" s="7"/>
      <c r="R66" s="7"/>
      <c r="S66" s="7"/>
      <c r="T66" s="7"/>
      <c r="U66" s="7"/>
      <c r="V66" s="13"/>
      <c r="W66" s="7"/>
      <c r="X66" s="7"/>
      <c r="Y66" s="7" t="str">
        <f t="shared" ref="Y66:Y129" si="3">IF(AND(B66&lt;&gt;"",OR(W66="Instalado",W66="Em viagem-isca")),B66&amp;"#"&amp;C66,"")</f>
        <v/>
      </c>
      <c r="Z66" s="7"/>
      <c r="AA66" s="12"/>
    </row>
    <row r="67" spans="1:27" x14ac:dyDescent="0.25">
      <c r="A67" s="7"/>
      <c r="B67" s="7"/>
      <c r="C67" s="7"/>
      <c r="D67" s="7"/>
      <c r="E67" s="7"/>
      <c r="F67" s="7" t="str">
        <f t="shared" si="2"/>
        <v/>
      </c>
      <c r="G67" s="7"/>
      <c r="H67" s="7"/>
      <c r="I67" s="7"/>
      <c r="J67" s="7"/>
      <c r="K67" s="7"/>
      <c r="L67" s="7"/>
      <c r="M67" s="7"/>
      <c r="N67" s="7"/>
      <c r="O67" s="7"/>
      <c r="P67" s="7"/>
      <c r="Q67" s="7"/>
      <c r="R67" s="7"/>
      <c r="S67" s="7"/>
      <c r="T67" s="7"/>
      <c r="U67" s="7"/>
      <c r="V67" s="13"/>
      <c r="W67" s="7"/>
      <c r="X67" s="7"/>
      <c r="Y67" s="7" t="str">
        <f t="shared" si="3"/>
        <v/>
      </c>
      <c r="Z67" s="7"/>
      <c r="AA67" s="12"/>
    </row>
    <row r="68" spans="1:27" x14ac:dyDescent="0.25">
      <c r="A68" s="7"/>
      <c r="B68" s="7"/>
      <c r="C68" s="7"/>
      <c r="D68" s="7"/>
      <c r="E68" s="7"/>
      <c r="F68" s="7" t="str">
        <f t="shared" si="2"/>
        <v/>
      </c>
      <c r="G68" s="7"/>
      <c r="H68" s="7"/>
      <c r="I68" s="7"/>
      <c r="J68" s="7"/>
      <c r="K68" s="7"/>
      <c r="L68" s="7"/>
      <c r="M68" s="7"/>
      <c r="N68" s="7"/>
      <c r="O68" s="7"/>
      <c r="P68" s="7"/>
      <c r="Q68" s="7"/>
      <c r="R68" s="7"/>
      <c r="S68" s="7"/>
      <c r="T68" s="7"/>
      <c r="U68" s="7"/>
      <c r="V68" s="13"/>
      <c r="W68" s="7"/>
      <c r="X68" s="7"/>
      <c r="Y68" s="7" t="str">
        <f t="shared" si="3"/>
        <v/>
      </c>
      <c r="Z68" s="7"/>
      <c r="AA68" s="12"/>
    </row>
    <row r="69" spans="1:27" x14ac:dyDescent="0.25">
      <c r="A69" s="7"/>
      <c r="B69" s="7"/>
      <c r="C69" s="7"/>
      <c r="D69" s="7"/>
      <c r="E69" s="7"/>
      <c r="F69" s="7" t="str">
        <f t="shared" si="2"/>
        <v/>
      </c>
      <c r="G69" s="7"/>
      <c r="H69" s="7"/>
      <c r="I69" s="7"/>
      <c r="J69" s="7"/>
      <c r="K69" s="7"/>
      <c r="L69" s="7"/>
      <c r="M69" s="7"/>
      <c r="N69" s="7"/>
      <c r="O69" s="7"/>
      <c r="P69" s="7"/>
      <c r="Q69" s="7"/>
      <c r="R69" s="7"/>
      <c r="S69" s="7"/>
      <c r="T69" s="7"/>
      <c r="U69" s="7"/>
      <c r="V69" s="13"/>
      <c r="W69" s="7"/>
      <c r="X69" s="7"/>
      <c r="Y69" s="7" t="str">
        <f t="shared" si="3"/>
        <v/>
      </c>
      <c r="Z69" s="7"/>
      <c r="AA69" s="12"/>
    </row>
    <row r="70" spans="1:27" x14ac:dyDescent="0.25">
      <c r="A70" s="7"/>
      <c r="B70" s="7"/>
      <c r="C70" s="7"/>
      <c r="D70" s="7"/>
      <c r="E70" s="7"/>
      <c r="F70" s="7" t="str">
        <f t="shared" si="2"/>
        <v/>
      </c>
      <c r="G70" s="7"/>
      <c r="H70" s="7"/>
      <c r="I70" s="7"/>
      <c r="J70" s="7"/>
      <c r="K70" s="7"/>
      <c r="L70" s="7"/>
      <c r="M70" s="7"/>
      <c r="N70" s="7"/>
      <c r="O70" s="7"/>
      <c r="P70" s="7"/>
      <c r="Q70" s="7"/>
      <c r="R70" s="7"/>
      <c r="S70" s="7"/>
      <c r="T70" s="7"/>
      <c r="U70" s="7"/>
      <c r="V70" s="13"/>
      <c r="W70" s="7"/>
      <c r="X70" s="7"/>
      <c r="Y70" s="7" t="str">
        <f t="shared" si="3"/>
        <v/>
      </c>
      <c r="Z70" s="7"/>
      <c r="AA70" s="12"/>
    </row>
    <row r="71" spans="1:27" x14ac:dyDescent="0.25">
      <c r="A71" s="7"/>
      <c r="B71" s="7"/>
      <c r="C71" s="7"/>
      <c r="D71" s="7"/>
      <c r="E71" s="7"/>
      <c r="F71" s="7" t="str">
        <f t="shared" si="2"/>
        <v/>
      </c>
      <c r="G71" s="7"/>
      <c r="H71" s="7"/>
      <c r="I71" s="7"/>
      <c r="J71" s="7"/>
      <c r="K71" s="7"/>
      <c r="L71" s="7"/>
      <c r="M71" s="7"/>
      <c r="N71" s="7"/>
      <c r="O71" s="7"/>
      <c r="P71" s="7"/>
      <c r="Q71" s="7"/>
      <c r="R71" s="7"/>
      <c r="S71" s="7"/>
      <c r="T71" s="7"/>
      <c r="U71" s="7"/>
      <c r="V71" s="13"/>
      <c r="W71" s="7"/>
      <c r="X71" s="7"/>
      <c r="Y71" s="7" t="str">
        <f t="shared" si="3"/>
        <v/>
      </c>
      <c r="Z71" s="7"/>
      <c r="AA71" s="12"/>
    </row>
    <row r="72" spans="1:27" x14ac:dyDescent="0.25">
      <c r="A72" s="7"/>
      <c r="B72" s="7"/>
      <c r="C72" s="7"/>
      <c r="D72" s="7"/>
      <c r="E72" s="7"/>
      <c r="F72" s="7" t="str">
        <f t="shared" si="2"/>
        <v/>
      </c>
      <c r="G72" s="7"/>
      <c r="H72" s="7"/>
      <c r="I72" s="7"/>
      <c r="J72" s="7"/>
      <c r="K72" s="7"/>
      <c r="L72" s="7"/>
      <c r="M72" s="7"/>
      <c r="N72" s="7"/>
      <c r="O72" s="7"/>
      <c r="P72" s="7"/>
      <c r="Q72" s="7"/>
      <c r="R72" s="7"/>
      <c r="S72" s="7"/>
      <c r="T72" s="7"/>
      <c r="U72" s="7"/>
      <c r="V72" s="13"/>
      <c r="W72" s="7"/>
      <c r="X72" s="7"/>
      <c r="Y72" s="7" t="str">
        <f t="shared" si="3"/>
        <v/>
      </c>
      <c r="Z72" s="7"/>
      <c r="AA72" s="12"/>
    </row>
    <row r="73" spans="1:27" x14ac:dyDescent="0.25">
      <c r="A73" s="7"/>
      <c r="B73" s="7"/>
      <c r="C73" s="7"/>
      <c r="D73" s="7"/>
      <c r="E73" s="7"/>
      <c r="F73" s="7" t="str">
        <f t="shared" si="2"/>
        <v/>
      </c>
      <c r="G73" s="7"/>
      <c r="H73" s="7"/>
      <c r="I73" s="7"/>
      <c r="J73" s="7"/>
      <c r="K73" s="7"/>
      <c r="L73" s="7"/>
      <c r="M73" s="7"/>
      <c r="N73" s="7"/>
      <c r="O73" s="7"/>
      <c r="P73" s="7"/>
      <c r="Q73" s="7"/>
      <c r="R73" s="7"/>
      <c r="S73" s="7"/>
      <c r="T73" s="7"/>
      <c r="U73" s="7"/>
      <c r="V73" s="13"/>
      <c r="W73" s="7"/>
      <c r="X73" s="7"/>
      <c r="Y73" s="7" t="str">
        <f t="shared" si="3"/>
        <v/>
      </c>
      <c r="Z73" s="7"/>
      <c r="AA73" s="12"/>
    </row>
    <row r="74" spans="1:27" x14ac:dyDescent="0.25">
      <c r="A74" s="7"/>
      <c r="B74" s="7"/>
      <c r="C74" s="7"/>
      <c r="D74" s="7"/>
      <c r="E74" s="7"/>
      <c r="F74" s="7" t="str">
        <f t="shared" si="2"/>
        <v/>
      </c>
      <c r="G74" s="7"/>
      <c r="H74" s="7"/>
      <c r="I74" s="7"/>
      <c r="J74" s="7"/>
      <c r="K74" s="7"/>
      <c r="L74" s="7"/>
      <c r="M74" s="7"/>
      <c r="N74" s="7"/>
      <c r="O74" s="7"/>
      <c r="P74" s="7"/>
      <c r="Q74" s="7"/>
      <c r="R74" s="7"/>
      <c r="S74" s="7"/>
      <c r="T74" s="7"/>
      <c r="U74" s="7"/>
      <c r="V74" s="13"/>
      <c r="W74" s="7"/>
      <c r="X74" s="7"/>
      <c r="Y74" s="7" t="str">
        <f t="shared" si="3"/>
        <v/>
      </c>
      <c r="Z74" s="7"/>
      <c r="AA74" s="12"/>
    </row>
    <row r="75" spans="1:27" x14ac:dyDescent="0.25">
      <c r="A75" s="7"/>
      <c r="B75" s="7"/>
      <c r="C75" s="7"/>
      <c r="D75" s="7"/>
      <c r="E75" s="7"/>
      <c r="F75" s="7" t="str">
        <f t="shared" si="2"/>
        <v/>
      </c>
      <c r="G75" s="7"/>
      <c r="H75" s="7"/>
      <c r="I75" s="7"/>
      <c r="J75" s="7"/>
      <c r="K75" s="7"/>
      <c r="L75" s="7"/>
      <c r="M75" s="7"/>
      <c r="N75" s="7"/>
      <c r="O75" s="7"/>
      <c r="P75" s="7"/>
      <c r="Q75" s="7"/>
      <c r="R75" s="7"/>
      <c r="S75" s="7"/>
      <c r="T75" s="7"/>
      <c r="U75" s="7"/>
      <c r="V75" s="13"/>
      <c r="W75" s="7"/>
      <c r="X75" s="7"/>
      <c r="Y75" s="7" t="str">
        <f t="shared" si="3"/>
        <v/>
      </c>
      <c r="Z75" s="7"/>
      <c r="AA75" s="12"/>
    </row>
    <row r="76" spans="1:27" x14ac:dyDescent="0.25">
      <c r="A76" s="7"/>
      <c r="B76" s="7"/>
      <c r="C76" s="7"/>
      <c r="D76" s="7"/>
      <c r="E76" s="7"/>
      <c r="F76" s="7" t="str">
        <f t="shared" si="2"/>
        <v/>
      </c>
      <c r="G76" s="7"/>
      <c r="H76" s="7"/>
      <c r="I76" s="7"/>
      <c r="J76" s="7"/>
      <c r="K76" s="7"/>
      <c r="L76" s="7"/>
      <c r="M76" s="7"/>
      <c r="N76" s="7"/>
      <c r="O76" s="7"/>
      <c r="P76" s="7"/>
      <c r="Q76" s="7"/>
      <c r="R76" s="7"/>
      <c r="S76" s="7"/>
      <c r="T76" s="7"/>
      <c r="U76" s="7"/>
      <c r="V76" s="13"/>
      <c r="W76" s="7"/>
      <c r="X76" s="7"/>
      <c r="Y76" s="7" t="str">
        <f t="shared" si="3"/>
        <v/>
      </c>
      <c r="Z76" s="7"/>
      <c r="AA76" s="12"/>
    </row>
    <row r="77" spans="1:27" x14ac:dyDescent="0.25">
      <c r="A77" s="7"/>
      <c r="B77" s="7"/>
      <c r="C77" s="7"/>
      <c r="D77" s="7"/>
      <c r="E77" s="7"/>
      <c r="F77" s="7" t="str">
        <f t="shared" si="2"/>
        <v/>
      </c>
      <c r="G77" s="7"/>
      <c r="H77" s="7"/>
      <c r="I77" s="7"/>
      <c r="J77" s="7"/>
      <c r="K77" s="7"/>
      <c r="L77" s="7"/>
      <c r="M77" s="7"/>
      <c r="N77" s="7"/>
      <c r="O77" s="7"/>
      <c r="P77" s="7"/>
      <c r="Q77" s="7"/>
      <c r="R77" s="7"/>
      <c r="S77" s="7"/>
      <c r="T77" s="7"/>
      <c r="U77" s="7"/>
      <c r="V77" s="13"/>
      <c r="W77" s="7"/>
      <c r="X77" s="7"/>
      <c r="Y77" s="7" t="str">
        <f t="shared" si="3"/>
        <v/>
      </c>
      <c r="Z77" s="7"/>
      <c r="AA77" s="12"/>
    </row>
    <row r="78" spans="1:27" x14ac:dyDescent="0.25">
      <c r="A78" s="7"/>
      <c r="B78" s="7"/>
      <c r="C78" s="7"/>
      <c r="D78" s="7"/>
      <c r="E78" s="7"/>
      <c r="F78" s="7" t="str">
        <f t="shared" si="2"/>
        <v/>
      </c>
      <c r="G78" s="7"/>
      <c r="H78" s="7"/>
      <c r="I78" s="7"/>
      <c r="J78" s="7"/>
      <c r="K78" s="7"/>
      <c r="L78" s="7"/>
      <c r="M78" s="7"/>
      <c r="N78" s="7"/>
      <c r="O78" s="7"/>
      <c r="P78" s="7"/>
      <c r="Q78" s="7"/>
      <c r="R78" s="7"/>
      <c r="S78" s="7"/>
      <c r="T78" s="7"/>
      <c r="U78" s="7"/>
      <c r="V78" s="13"/>
      <c r="W78" s="7"/>
      <c r="X78" s="7"/>
      <c r="Y78" s="7" t="str">
        <f t="shared" si="3"/>
        <v/>
      </c>
      <c r="Z78" s="7"/>
      <c r="AA78" s="12"/>
    </row>
    <row r="79" spans="1:27" x14ac:dyDescent="0.25">
      <c r="A79" s="7"/>
      <c r="B79" s="7"/>
      <c r="C79" s="7"/>
      <c r="D79" s="7"/>
      <c r="E79" s="7"/>
      <c r="F79" s="7" t="str">
        <f t="shared" si="2"/>
        <v/>
      </c>
      <c r="G79" s="7"/>
      <c r="H79" s="7"/>
      <c r="I79" s="7"/>
      <c r="J79" s="7"/>
      <c r="K79" s="7"/>
      <c r="L79" s="7"/>
      <c r="M79" s="7"/>
      <c r="N79" s="7"/>
      <c r="O79" s="7"/>
      <c r="P79" s="7"/>
      <c r="Q79" s="7"/>
      <c r="R79" s="7"/>
      <c r="S79" s="7"/>
      <c r="T79" s="7"/>
      <c r="U79" s="7"/>
      <c r="V79" s="13"/>
      <c r="W79" s="7"/>
      <c r="X79" s="7"/>
      <c r="Y79" s="7" t="str">
        <f t="shared" si="3"/>
        <v/>
      </c>
      <c r="Z79" s="7"/>
      <c r="AA79" s="12"/>
    </row>
    <row r="80" spans="1:27" x14ac:dyDescent="0.25">
      <c r="A80" s="7"/>
      <c r="B80" s="7"/>
      <c r="C80" s="7"/>
      <c r="D80" s="7"/>
      <c r="E80" s="7"/>
      <c r="F80" s="7" t="str">
        <f t="shared" si="2"/>
        <v/>
      </c>
      <c r="G80" s="7"/>
      <c r="H80" s="7"/>
      <c r="I80" s="7"/>
      <c r="J80" s="7"/>
      <c r="K80" s="7"/>
      <c r="L80" s="7"/>
      <c r="M80" s="7"/>
      <c r="N80" s="7"/>
      <c r="O80" s="7"/>
      <c r="P80" s="7"/>
      <c r="Q80" s="7"/>
      <c r="R80" s="7"/>
      <c r="S80" s="7"/>
      <c r="T80" s="7"/>
      <c r="U80" s="7"/>
      <c r="V80" s="13"/>
      <c r="W80" s="7"/>
      <c r="X80" s="7"/>
      <c r="Y80" s="7" t="str">
        <f t="shared" si="3"/>
        <v/>
      </c>
      <c r="Z80" s="7"/>
      <c r="AA80" s="12"/>
    </row>
    <row r="81" spans="1:27" x14ac:dyDescent="0.25">
      <c r="A81" s="7"/>
      <c r="B81" s="7"/>
      <c r="C81" s="7"/>
      <c r="D81" s="7"/>
      <c r="E81" s="7"/>
      <c r="F81" s="7" t="str">
        <f t="shared" si="2"/>
        <v/>
      </c>
      <c r="G81" s="7"/>
      <c r="H81" s="7"/>
      <c r="I81" s="7"/>
      <c r="J81" s="7"/>
      <c r="K81" s="7"/>
      <c r="L81" s="7"/>
      <c r="M81" s="7"/>
      <c r="N81" s="7"/>
      <c r="O81" s="7"/>
      <c r="P81" s="7"/>
      <c r="Q81" s="7"/>
      <c r="R81" s="7"/>
      <c r="S81" s="7"/>
      <c r="T81" s="7"/>
      <c r="U81" s="7"/>
      <c r="V81" s="13"/>
      <c r="W81" s="7"/>
      <c r="X81" s="7"/>
      <c r="Y81" s="7" t="str">
        <f t="shared" si="3"/>
        <v/>
      </c>
      <c r="Z81" s="7"/>
      <c r="AA81" s="12"/>
    </row>
    <row r="82" spans="1:27" x14ac:dyDescent="0.25">
      <c r="A82" s="7"/>
      <c r="B82" s="7"/>
      <c r="C82" s="7"/>
      <c r="D82" s="7"/>
      <c r="E82" s="7"/>
      <c r="F82" s="7" t="str">
        <f t="shared" si="2"/>
        <v/>
      </c>
      <c r="G82" s="7"/>
      <c r="H82" s="7"/>
      <c r="I82" s="7"/>
      <c r="J82" s="7"/>
      <c r="K82" s="7"/>
      <c r="L82" s="7"/>
      <c r="M82" s="7"/>
      <c r="N82" s="7"/>
      <c r="O82" s="7"/>
      <c r="P82" s="7"/>
      <c r="Q82" s="7"/>
      <c r="R82" s="7"/>
      <c r="S82" s="7"/>
      <c r="T82" s="7"/>
      <c r="U82" s="7"/>
      <c r="V82" s="13"/>
      <c r="W82" s="7"/>
      <c r="X82" s="7"/>
      <c r="Y82" s="7" t="str">
        <f t="shared" si="3"/>
        <v/>
      </c>
      <c r="Z82" s="7"/>
      <c r="AA82" s="12"/>
    </row>
    <row r="83" spans="1:27" x14ac:dyDescent="0.25">
      <c r="A83" s="7"/>
      <c r="B83" s="7"/>
      <c r="C83" s="7"/>
      <c r="D83" s="7"/>
      <c r="E83" s="7"/>
      <c r="F83" s="7" t="str">
        <f t="shared" si="2"/>
        <v/>
      </c>
      <c r="G83" s="7"/>
      <c r="H83" s="7"/>
      <c r="I83" s="7"/>
      <c r="J83" s="7"/>
      <c r="K83" s="7"/>
      <c r="L83" s="7"/>
      <c r="M83" s="7"/>
      <c r="N83" s="7"/>
      <c r="O83" s="7"/>
      <c r="P83" s="7"/>
      <c r="Q83" s="7"/>
      <c r="R83" s="7"/>
      <c r="S83" s="7"/>
      <c r="T83" s="7"/>
      <c r="U83" s="7"/>
      <c r="V83" s="13"/>
      <c r="W83" s="7"/>
      <c r="X83" s="7"/>
      <c r="Y83" s="7" t="str">
        <f t="shared" si="3"/>
        <v/>
      </c>
      <c r="Z83" s="7"/>
      <c r="AA83" s="12"/>
    </row>
    <row r="84" spans="1:27" x14ac:dyDescent="0.25">
      <c r="A84" s="7"/>
      <c r="B84" s="7"/>
      <c r="C84" s="7"/>
      <c r="D84" s="7"/>
      <c r="E84" s="7"/>
      <c r="F84" s="7" t="str">
        <f t="shared" si="2"/>
        <v/>
      </c>
      <c r="G84" s="7"/>
      <c r="H84" s="7"/>
      <c r="I84" s="7"/>
      <c r="J84" s="7"/>
      <c r="K84" s="7"/>
      <c r="L84" s="7"/>
      <c r="M84" s="7"/>
      <c r="N84" s="7"/>
      <c r="O84" s="7"/>
      <c r="P84" s="7"/>
      <c r="Q84" s="7"/>
      <c r="R84" s="7"/>
      <c r="S84" s="7"/>
      <c r="T84" s="7"/>
      <c r="U84" s="7"/>
      <c r="V84" s="13"/>
      <c r="W84" s="7"/>
      <c r="X84" s="7"/>
      <c r="Y84" s="7" t="str">
        <f t="shared" si="3"/>
        <v/>
      </c>
      <c r="Z84" s="7"/>
      <c r="AA84" s="12"/>
    </row>
    <row r="85" spans="1:27" x14ac:dyDescent="0.25">
      <c r="A85" s="7"/>
      <c r="B85" s="7"/>
      <c r="C85" s="7"/>
      <c r="D85" s="7"/>
      <c r="E85" s="7"/>
      <c r="F85" s="7" t="str">
        <f t="shared" si="2"/>
        <v/>
      </c>
      <c r="G85" s="7"/>
      <c r="H85" s="7"/>
      <c r="I85" s="7"/>
      <c r="J85" s="7"/>
      <c r="K85" s="7"/>
      <c r="L85" s="7"/>
      <c r="M85" s="7"/>
      <c r="N85" s="7"/>
      <c r="O85" s="7"/>
      <c r="P85" s="7"/>
      <c r="Q85" s="7"/>
      <c r="R85" s="7"/>
      <c r="S85" s="7"/>
      <c r="T85" s="7"/>
      <c r="U85" s="7"/>
      <c r="V85" s="13"/>
      <c r="W85" s="7"/>
      <c r="X85" s="7"/>
      <c r="Y85" s="7" t="str">
        <f t="shared" si="3"/>
        <v/>
      </c>
      <c r="Z85" s="7"/>
      <c r="AA85" s="12"/>
    </row>
    <row r="86" spans="1:27" x14ac:dyDescent="0.25">
      <c r="A86" s="7"/>
      <c r="B86" s="7"/>
      <c r="C86" s="7"/>
      <c r="D86" s="7"/>
      <c r="E86" s="7"/>
      <c r="F86" s="7" t="str">
        <f t="shared" si="2"/>
        <v/>
      </c>
      <c r="G86" s="7"/>
      <c r="H86" s="7"/>
      <c r="I86" s="7"/>
      <c r="J86" s="7"/>
      <c r="K86" s="7"/>
      <c r="L86" s="7"/>
      <c r="M86" s="7"/>
      <c r="N86" s="7"/>
      <c r="O86" s="7"/>
      <c r="P86" s="7"/>
      <c r="Q86" s="7"/>
      <c r="R86" s="7"/>
      <c r="S86" s="7"/>
      <c r="T86" s="7"/>
      <c r="U86" s="7"/>
      <c r="V86" s="13"/>
      <c r="W86" s="7"/>
      <c r="X86" s="7"/>
      <c r="Y86" s="7" t="str">
        <f t="shared" si="3"/>
        <v/>
      </c>
      <c r="Z86" s="7"/>
      <c r="AA86" s="12"/>
    </row>
    <row r="87" spans="1:27" x14ac:dyDescent="0.25">
      <c r="A87" s="7"/>
      <c r="B87" s="7"/>
      <c r="C87" s="7"/>
      <c r="D87" s="7"/>
      <c r="E87" s="7"/>
      <c r="F87" s="7" t="str">
        <f t="shared" si="2"/>
        <v/>
      </c>
      <c r="G87" s="7"/>
      <c r="H87" s="7"/>
      <c r="I87" s="7"/>
      <c r="J87" s="7"/>
      <c r="K87" s="7"/>
      <c r="L87" s="7"/>
      <c r="M87" s="7"/>
      <c r="N87" s="7"/>
      <c r="O87" s="7"/>
      <c r="P87" s="7"/>
      <c r="Q87" s="7"/>
      <c r="R87" s="7"/>
      <c r="S87" s="7"/>
      <c r="T87" s="7"/>
      <c r="U87" s="7"/>
      <c r="V87" s="13"/>
      <c r="W87" s="7"/>
      <c r="X87" s="7"/>
      <c r="Y87" s="7" t="str">
        <f t="shared" si="3"/>
        <v/>
      </c>
      <c r="Z87" s="7"/>
      <c r="AA87" s="12"/>
    </row>
    <row r="88" spans="1:27" x14ac:dyDescent="0.25">
      <c r="A88" s="7"/>
      <c r="B88" s="7"/>
      <c r="C88" s="7"/>
      <c r="D88" s="7"/>
      <c r="E88" s="7"/>
      <c r="F88" s="7" t="str">
        <f t="shared" si="2"/>
        <v/>
      </c>
      <c r="G88" s="7"/>
      <c r="H88" s="7"/>
      <c r="I88" s="7"/>
      <c r="J88" s="7"/>
      <c r="K88" s="7"/>
      <c r="L88" s="7"/>
      <c r="M88" s="7"/>
      <c r="N88" s="7"/>
      <c r="O88" s="7"/>
      <c r="P88" s="7"/>
      <c r="Q88" s="7"/>
      <c r="R88" s="7"/>
      <c r="S88" s="7"/>
      <c r="T88" s="7"/>
      <c r="U88" s="7"/>
      <c r="V88" s="13"/>
      <c r="W88" s="7"/>
      <c r="X88" s="7"/>
      <c r="Y88" s="7" t="str">
        <f t="shared" si="3"/>
        <v/>
      </c>
      <c r="Z88" s="7"/>
      <c r="AA88" s="12"/>
    </row>
    <row r="89" spans="1:27" x14ac:dyDescent="0.25">
      <c r="A89" s="7"/>
      <c r="B89" s="7"/>
      <c r="C89" s="7"/>
      <c r="D89" s="7"/>
      <c r="E89" s="7"/>
      <c r="F89" s="7" t="str">
        <f t="shared" si="2"/>
        <v/>
      </c>
      <c r="G89" s="7"/>
      <c r="H89" s="7"/>
      <c r="I89" s="7"/>
      <c r="J89" s="7"/>
      <c r="K89" s="7"/>
      <c r="L89" s="7"/>
      <c r="M89" s="7"/>
      <c r="N89" s="7"/>
      <c r="O89" s="7"/>
      <c r="P89" s="7"/>
      <c r="Q89" s="7"/>
      <c r="R89" s="7"/>
      <c r="S89" s="7"/>
      <c r="T89" s="7"/>
      <c r="U89" s="7"/>
      <c r="V89" s="13"/>
      <c r="W89" s="7"/>
      <c r="X89" s="7"/>
      <c r="Y89" s="7" t="str">
        <f t="shared" si="3"/>
        <v/>
      </c>
      <c r="Z89" s="7"/>
      <c r="AA89" s="12"/>
    </row>
    <row r="90" spans="1:27" x14ac:dyDescent="0.25">
      <c r="A90" s="7"/>
      <c r="B90" s="7"/>
      <c r="C90" s="7"/>
      <c r="D90" s="7"/>
      <c r="E90" s="7"/>
      <c r="F90" s="7" t="str">
        <f t="shared" si="2"/>
        <v/>
      </c>
      <c r="G90" s="7"/>
      <c r="H90" s="7"/>
      <c r="I90" s="7"/>
      <c r="J90" s="7"/>
      <c r="K90" s="7"/>
      <c r="L90" s="7"/>
      <c r="M90" s="7"/>
      <c r="N90" s="7"/>
      <c r="O90" s="7"/>
      <c r="P90" s="7"/>
      <c r="Q90" s="7"/>
      <c r="R90" s="7"/>
      <c r="S90" s="7"/>
      <c r="T90" s="7"/>
      <c r="U90" s="7"/>
      <c r="V90" s="13"/>
      <c r="W90" s="7"/>
      <c r="X90" s="7"/>
      <c r="Y90" s="7" t="str">
        <f t="shared" si="3"/>
        <v/>
      </c>
      <c r="Z90" s="7"/>
      <c r="AA90" s="12"/>
    </row>
    <row r="91" spans="1:27" x14ac:dyDescent="0.25">
      <c r="A91" s="7"/>
      <c r="B91" s="7"/>
      <c r="C91" s="7"/>
      <c r="D91" s="7"/>
      <c r="E91" s="7"/>
      <c r="F91" s="7" t="str">
        <f t="shared" si="2"/>
        <v/>
      </c>
      <c r="G91" s="7"/>
      <c r="H91" s="7"/>
      <c r="I91" s="7"/>
      <c r="J91" s="7"/>
      <c r="K91" s="7"/>
      <c r="L91" s="7"/>
      <c r="M91" s="7"/>
      <c r="N91" s="7"/>
      <c r="O91" s="7"/>
      <c r="P91" s="7"/>
      <c r="Q91" s="7"/>
      <c r="R91" s="7"/>
      <c r="S91" s="7"/>
      <c r="T91" s="7"/>
      <c r="U91" s="7"/>
      <c r="V91" s="13"/>
      <c r="W91" s="7"/>
      <c r="X91" s="7"/>
      <c r="Y91" s="7" t="str">
        <f t="shared" si="3"/>
        <v/>
      </c>
      <c r="Z91" s="7"/>
      <c r="AA91" s="12"/>
    </row>
    <row r="92" spans="1:27" x14ac:dyDescent="0.25">
      <c r="A92" s="7"/>
      <c r="B92" s="7"/>
      <c r="C92" s="7"/>
      <c r="D92" s="7"/>
      <c r="E92" s="7"/>
      <c r="F92" s="7" t="str">
        <f t="shared" si="2"/>
        <v/>
      </c>
      <c r="G92" s="7"/>
      <c r="H92" s="7"/>
      <c r="I92" s="7"/>
      <c r="J92" s="7"/>
      <c r="K92" s="7"/>
      <c r="L92" s="7"/>
      <c r="M92" s="7"/>
      <c r="N92" s="7"/>
      <c r="O92" s="7"/>
      <c r="P92" s="7"/>
      <c r="Q92" s="7"/>
      <c r="R92" s="7"/>
      <c r="S92" s="7"/>
      <c r="T92" s="7"/>
      <c r="U92" s="7"/>
      <c r="V92" s="13"/>
      <c r="W92" s="7"/>
      <c r="X92" s="7"/>
      <c r="Y92" s="7" t="str">
        <f t="shared" si="3"/>
        <v/>
      </c>
      <c r="Z92" s="7"/>
      <c r="AA92" s="12"/>
    </row>
    <row r="93" spans="1:27" x14ac:dyDescent="0.25">
      <c r="A93" s="7"/>
      <c r="B93" s="7"/>
      <c r="C93" s="7"/>
      <c r="D93" s="7"/>
      <c r="E93" s="7"/>
      <c r="F93" s="7" t="str">
        <f t="shared" si="2"/>
        <v/>
      </c>
      <c r="G93" s="7"/>
      <c r="H93" s="7"/>
      <c r="I93" s="7"/>
      <c r="J93" s="7"/>
      <c r="K93" s="7"/>
      <c r="L93" s="7"/>
      <c r="M93" s="7"/>
      <c r="N93" s="7"/>
      <c r="O93" s="7"/>
      <c r="P93" s="7"/>
      <c r="Q93" s="7"/>
      <c r="R93" s="7"/>
      <c r="S93" s="7"/>
      <c r="T93" s="7"/>
      <c r="U93" s="7"/>
      <c r="V93" s="13"/>
      <c r="W93" s="7"/>
      <c r="X93" s="7"/>
      <c r="Y93" s="7" t="str">
        <f t="shared" si="3"/>
        <v/>
      </c>
      <c r="Z93" s="7"/>
      <c r="AA93" s="12"/>
    </row>
    <row r="94" spans="1:27" x14ac:dyDescent="0.25">
      <c r="A94" s="7"/>
      <c r="B94" s="7"/>
      <c r="C94" s="7"/>
      <c r="D94" s="7"/>
      <c r="E94" s="7"/>
      <c r="F94" s="7" t="str">
        <f t="shared" si="2"/>
        <v/>
      </c>
      <c r="G94" s="7"/>
      <c r="H94" s="7"/>
      <c r="I94" s="7"/>
      <c r="J94" s="7"/>
      <c r="K94" s="7"/>
      <c r="L94" s="7"/>
      <c r="M94" s="7"/>
      <c r="N94" s="7"/>
      <c r="O94" s="7"/>
      <c r="P94" s="7"/>
      <c r="Q94" s="7"/>
      <c r="R94" s="7"/>
      <c r="S94" s="7"/>
      <c r="T94" s="7"/>
      <c r="U94" s="7"/>
      <c r="V94" s="13"/>
      <c r="W94" s="7"/>
      <c r="X94" s="7"/>
      <c r="Y94" s="7" t="str">
        <f t="shared" si="3"/>
        <v/>
      </c>
      <c r="Z94" s="7"/>
      <c r="AA94" s="12"/>
    </row>
    <row r="95" spans="1:27" x14ac:dyDescent="0.25">
      <c r="A95" s="7"/>
      <c r="B95" s="7"/>
      <c r="C95" s="7"/>
      <c r="D95" s="7"/>
      <c r="E95" s="7"/>
      <c r="F95" s="7" t="str">
        <f t="shared" si="2"/>
        <v/>
      </c>
      <c r="G95" s="7"/>
      <c r="H95" s="7"/>
      <c r="I95" s="7"/>
      <c r="J95" s="7"/>
      <c r="K95" s="7"/>
      <c r="L95" s="7"/>
      <c r="M95" s="7"/>
      <c r="N95" s="7"/>
      <c r="O95" s="7"/>
      <c r="P95" s="7"/>
      <c r="Q95" s="7"/>
      <c r="R95" s="7"/>
      <c r="S95" s="7"/>
      <c r="T95" s="7"/>
      <c r="U95" s="7"/>
      <c r="V95" s="13"/>
      <c r="W95" s="7"/>
      <c r="X95" s="7"/>
      <c r="Y95" s="7" t="str">
        <f t="shared" si="3"/>
        <v/>
      </c>
      <c r="Z95" s="7"/>
      <c r="AA95" s="12"/>
    </row>
    <row r="96" spans="1:27" x14ac:dyDescent="0.25">
      <c r="A96" s="7"/>
      <c r="B96" s="7"/>
      <c r="C96" s="7"/>
      <c r="D96" s="7"/>
      <c r="E96" s="7"/>
      <c r="F96" s="7" t="str">
        <f t="shared" si="2"/>
        <v/>
      </c>
      <c r="G96" s="7"/>
      <c r="H96" s="7"/>
      <c r="I96" s="7"/>
      <c r="J96" s="7"/>
      <c r="K96" s="7"/>
      <c r="L96" s="7"/>
      <c r="M96" s="7"/>
      <c r="N96" s="7"/>
      <c r="O96" s="7"/>
      <c r="P96" s="7"/>
      <c r="Q96" s="7"/>
      <c r="R96" s="7"/>
      <c r="S96" s="7"/>
      <c r="T96" s="7"/>
      <c r="U96" s="7"/>
      <c r="V96" s="13"/>
      <c r="W96" s="7"/>
      <c r="X96" s="7"/>
      <c r="Y96" s="7" t="str">
        <f t="shared" si="3"/>
        <v/>
      </c>
      <c r="Z96" s="7"/>
      <c r="AA96" s="12"/>
    </row>
    <row r="97" spans="1:27" x14ac:dyDescent="0.25">
      <c r="A97" s="7"/>
      <c r="B97" s="7"/>
      <c r="C97" s="7"/>
      <c r="D97" s="7"/>
      <c r="E97" s="7"/>
      <c r="F97" s="7" t="str">
        <f t="shared" si="2"/>
        <v/>
      </c>
      <c r="G97" s="7"/>
      <c r="H97" s="7"/>
      <c r="I97" s="7"/>
      <c r="J97" s="7"/>
      <c r="K97" s="7"/>
      <c r="L97" s="7"/>
      <c r="M97" s="7"/>
      <c r="N97" s="7"/>
      <c r="O97" s="7"/>
      <c r="P97" s="7"/>
      <c r="Q97" s="7"/>
      <c r="R97" s="7"/>
      <c r="S97" s="7"/>
      <c r="T97" s="7"/>
      <c r="U97" s="7"/>
      <c r="V97" s="13"/>
      <c r="W97" s="7"/>
      <c r="X97" s="7"/>
      <c r="Y97" s="7" t="str">
        <f t="shared" si="3"/>
        <v/>
      </c>
      <c r="Z97" s="7"/>
      <c r="AA97" s="12"/>
    </row>
    <row r="98" spans="1:27" x14ac:dyDescent="0.25">
      <c r="A98" s="7"/>
      <c r="B98" s="7"/>
      <c r="C98" s="7"/>
      <c r="D98" s="7"/>
      <c r="E98" s="7"/>
      <c r="F98" s="7" t="str">
        <f t="shared" si="2"/>
        <v/>
      </c>
      <c r="G98" s="7"/>
      <c r="H98" s="7"/>
      <c r="I98" s="7"/>
      <c r="J98" s="7"/>
      <c r="K98" s="7"/>
      <c r="L98" s="7"/>
      <c r="M98" s="7"/>
      <c r="N98" s="7"/>
      <c r="O98" s="7"/>
      <c r="P98" s="7"/>
      <c r="Q98" s="7"/>
      <c r="R98" s="7"/>
      <c r="S98" s="7"/>
      <c r="T98" s="7"/>
      <c r="U98" s="7"/>
      <c r="V98" s="13"/>
      <c r="W98" s="7"/>
      <c r="X98" s="7"/>
      <c r="Y98" s="7" t="str">
        <f t="shared" si="3"/>
        <v/>
      </c>
      <c r="Z98" s="7"/>
      <c r="AA98" s="12"/>
    </row>
    <row r="99" spans="1:27" x14ac:dyDescent="0.25">
      <c r="A99" s="7"/>
      <c r="B99" s="7"/>
      <c r="C99" s="7"/>
      <c r="D99" s="7"/>
      <c r="E99" s="7"/>
      <c r="F99" s="7" t="str">
        <f t="shared" si="2"/>
        <v/>
      </c>
      <c r="G99" s="7"/>
      <c r="H99" s="7"/>
      <c r="I99" s="7"/>
      <c r="J99" s="7"/>
      <c r="K99" s="7"/>
      <c r="L99" s="7"/>
      <c r="M99" s="7"/>
      <c r="N99" s="7"/>
      <c r="O99" s="7"/>
      <c r="P99" s="7"/>
      <c r="Q99" s="7"/>
      <c r="R99" s="7"/>
      <c r="S99" s="7"/>
      <c r="T99" s="7"/>
      <c r="U99" s="7"/>
      <c r="V99" s="13"/>
      <c r="W99" s="7"/>
      <c r="X99" s="7"/>
      <c r="Y99" s="7" t="str">
        <f t="shared" si="3"/>
        <v/>
      </c>
      <c r="Z99" s="7"/>
      <c r="AA99" s="12"/>
    </row>
    <row r="100" spans="1:27" x14ac:dyDescent="0.25">
      <c r="A100" s="7"/>
      <c r="B100" s="7"/>
      <c r="C100" s="7"/>
      <c r="D100" s="7"/>
      <c r="E100" s="7"/>
      <c r="F100" s="7" t="str">
        <f t="shared" si="2"/>
        <v/>
      </c>
      <c r="G100" s="7"/>
      <c r="H100" s="7"/>
      <c r="I100" s="7"/>
      <c r="J100" s="7"/>
      <c r="K100" s="7"/>
      <c r="L100" s="7"/>
      <c r="M100" s="7"/>
      <c r="N100" s="7"/>
      <c r="O100" s="7"/>
      <c r="P100" s="7"/>
      <c r="Q100" s="7"/>
      <c r="R100" s="7"/>
      <c r="S100" s="7"/>
      <c r="T100" s="7"/>
      <c r="U100" s="7"/>
      <c r="V100" s="13"/>
      <c r="W100" s="7"/>
      <c r="X100" s="7"/>
      <c r="Y100" s="7" t="str">
        <f t="shared" si="3"/>
        <v/>
      </c>
      <c r="Z100" s="7"/>
      <c r="AA100" s="12"/>
    </row>
    <row r="101" spans="1:27" x14ac:dyDescent="0.25">
      <c r="A101" s="7"/>
      <c r="B101" s="7"/>
      <c r="C101" s="7"/>
      <c r="D101" s="7"/>
      <c r="E101" s="7"/>
      <c r="F101" s="7" t="str">
        <f t="shared" si="2"/>
        <v/>
      </c>
      <c r="G101" s="7"/>
      <c r="H101" s="7"/>
      <c r="I101" s="7"/>
      <c r="J101" s="7"/>
      <c r="K101" s="7"/>
      <c r="L101" s="7"/>
      <c r="M101" s="7"/>
      <c r="N101" s="7"/>
      <c r="O101" s="7"/>
      <c r="P101" s="7"/>
      <c r="Q101" s="7"/>
      <c r="R101" s="7"/>
      <c r="S101" s="7"/>
      <c r="T101" s="7"/>
      <c r="U101" s="7"/>
      <c r="V101" s="13"/>
      <c r="W101" s="7"/>
      <c r="X101" s="7"/>
      <c r="Y101" s="7" t="str">
        <f t="shared" si="3"/>
        <v/>
      </c>
      <c r="Z101" s="7"/>
      <c r="AA101" s="12"/>
    </row>
    <row r="102" spans="1:27" x14ac:dyDescent="0.25">
      <c r="A102" s="7"/>
      <c r="B102" s="7"/>
      <c r="C102" s="7"/>
      <c r="D102" s="7"/>
      <c r="E102" s="7"/>
      <c r="F102" s="7" t="str">
        <f t="shared" si="2"/>
        <v/>
      </c>
      <c r="G102" s="7"/>
      <c r="H102" s="7"/>
      <c r="I102" s="7"/>
      <c r="J102" s="7"/>
      <c r="K102" s="7"/>
      <c r="L102" s="7"/>
      <c r="M102" s="7"/>
      <c r="N102" s="7"/>
      <c r="O102" s="7"/>
      <c r="P102" s="7"/>
      <c r="Q102" s="7"/>
      <c r="R102" s="7"/>
      <c r="S102" s="7"/>
      <c r="T102" s="7"/>
      <c r="U102" s="7"/>
      <c r="V102" s="13"/>
      <c r="W102" s="7"/>
      <c r="X102" s="7"/>
      <c r="Y102" s="7" t="str">
        <f t="shared" si="3"/>
        <v/>
      </c>
      <c r="Z102" s="7"/>
      <c r="AA102" s="12"/>
    </row>
    <row r="103" spans="1:27" x14ac:dyDescent="0.25">
      <c r="A103" s="7"/>
      <c r="B103" s="7"/>
      <c r="C103" s="7"/>
      <c r="D103" s="7"/>
      <c r="E103" s="7"/>
      <c r="F103" s="7" t="str">
        <f t="shared" si="2"/>
        <v/>
      </c>
      <c r="G103" s="7"/>
      <c r="H103" s="7"/>
      <c r="I103" s="7"/>
      <c r="J103" s="7"/>
      <c r="K103" s="7"/>
      <c r="L103" s="7"/>
      <c r="M103" s="7"/>
      <c r="N103" s="7"/>
      <c r="O103" s="7"/>
      <c r="P103" s="7"/>
      <c r="Q103" s="7"/>
      <c r="R103" s="7"/>
      <c r="S103" s="7"/>
      <c r="T103" s="7"/>
      <c r="U103" s="7"/>
      <c r="V103" s="13"/>
      <c r="W103" s="7"/>
      <c r="X103" s="7"/>
      <c r="Y103" s="7" t="str">
        <f t="shared" si="3"/>
        <v/>
      </c>
      <c r="Z103" s="7"/>
      <c r="AA103" s="12"/>
    </row>
    <row r="104" spans="1:27" x14ac:dyDescent="0.25">
      <c r="A104" s="7"/>
      <c r="B104" s="7"/>
      <c r="C104" s="7"/>
      <c r="D104" s="7"/>
      <c r="E104" s="7"/>
      <c r="F104" s="7" t="str">
        <f t="shared" si="2"/>
        <v/>
      </c>
      <c r="G104" s="7"/>
      <c r="H104" s="7"/>
      <c r="I104" s="7"/>
      <c r="J104" s="7"/>
      <c r="K104" s="7"/>
      <c r="L104" s="7"/>
      <c r="M104" s="7"/>
      <c r="N104" s="7"/>
      <c r="O104" s="7"/>
      <c r="P104" s="7"/>
      <c r="Q104" s="7"/>
      <c r="R104" s="7"/>
      <c r="S104" s="7"/>
      <c r="T104" s="7"/>
      <c r="U104" s="7"/>
      <c r="V104" s="13"/>
      <c r="W104" s="7"/>
      <c r="X104" s="7"/>
      <c r="Y104" s="7" t="str">
        <f t="shared" si="3"/>
        <v/>
      </c>
      <c r="Z104" s="7"/>
      <c r="AA104" s="12"/>
    </row>
    <row r="105" spans="1:27" x14ac:dyDescent="0.25">
      <c r="A105" s="7"/>
      <c r="B105" s="7"/>
      <c r="C105" s="7"/>
      <c r="D105" s="7"/>
      <c r="E105" s="7"/>
      <c r="F105" s="7" t="str">
        <f t="shared" si="2"/>
        <v/>
      </c>
      <c r="G105" s="7"/>
      <c r="H105" s="7"/>
      <c r="I105" s="7"/>
      <c r="J105" s="7"/>
      <c r="K105" s="7"/>
      <c r="L105" s="7"/>
      <c r="M105" s="7"/>
      <c r="N105" s="7"/>
      <c r="O105" s="7"/>
      <c r="P105" s="7"/>
      <c r="Q105" s="7"/>
      <c r="R105" s="7"/>
      <c r="S105" s="7"/>
      <c r="T105" s="7"/>
      <c r="U105" s="7"/>
      <c r="V105" s="13"/>
      <c r="W105" s="7"/>
      <c r="X105" s="7"/>
      <c r="Y105" s="7" t="str">
        <f t="shared" si="3"/>
        <v/>
      </c>
      <c r="Z105" s="7"/>
      <c r="AA105" s="12"/>
    </row>
    <row r="106" spans="1:27" x14ac:dyDescent="0.25">
      <c r="A106" s="7"/>
      <c r="B106" s="7"/>
      <c r="C106" s="7"/>
      <c r="D106" s="7"/>
      <c r="E106" s="7"/>
      <c r="F106" s="7" t="str">
        <f t="shared" si="2"/>
        <v/>
      </c>
      <c r="G106" s="7"/>
      <c r="H106" s="7"/>
      <c r="I106" s="7"/>
      <c r="J106" s="7"/>
      <c r="K106" s="7"/>
      <c r="L106" s="7"/>
      <c r="M106" s="7"/>
      <c r="N106" s="7"/>
      <c r="O106" s="7"/>
      <c r="P106" s="7"/>
      <c r="Q106" s="7"/>
      <c r="R106" s="7"/>
      <c r="S106" s="7"/>
      <c r="T106" s="7"/>
      <c r="U106" s="7"/>
      <c r="V106" s="13"/>
      <c r="W106" s="7"/>
      <c r="X106" s="7"/>
      <c r="Y106" s="7" t="str">
        <f t="shared" si="3"/>
        <v/>
      </c>
      <c r="Z106" s="7"/>
      <c r="AA106" s="12"/>
    </row>
    <row r="107" spans="1:27" x14ac:dyDescent="0.25">
      <c r="A107" s="7"/>
      <c r="B107" s="7"/>
      <c r="C107" s="7"/>
      <c r="D107" s="7"/>
      <c r="E107" s="7"/>
      <c r="F107" s="7" t="str">
        <f t="shared" si="2"/>
        <v/>
      </c>
      <c r="G107" s="7"/>
      <c r="H107" s="7"/>
      <c r="I107" s="7"/>
      <c r="J107" s="7"/>
      <c r="K107" s="7"/>
      <c r="L107" s="7"/>
      <c r="M107" s="7"/>
      <c r="N107" s="7"/>
      <c r="O107" s="7"/>
      <c r="P107" s="7"/>
      <c r="Q107" s="7"/>
      <c r="R107" s="7"/>
      <c r="S107" s="7"/>
      <c r="T107" s="7"/>
      <c r="U107" s="7"/>
      <c r="V107" s="13"/>
      <c r="W107" s="7"/>
      <c r="X107" s="7"/>
      <c r="Y107" s="7" t="str">
        <f t="shared" si="3"/>
        <v/>
      </c>
      <c r="Z107" s="7"/>
      <c r="AA107" s="12"/>
    </row>
    <row r="108" spans="1:27" x14ac:dyDescent="0.25">
      <c r="A108" s="7"/>
      <c r="B108" s="7"/>
      <c r="C108" s="7"/>
      <c r="D108" s="7"/>
      <c r="E108" s="7"/>
      <c r="F108" s="7" t="str">
        <f t="shared" si="2"/>
        <v/>
      </c>
      <c r="G108" s="7"/>
      <c r="H108" s="7"/>
      <c r="I108" s="7"/>
      <c r="J108" s="7"/>
      <c r="K108" s="7"/>
      <c r="L108" s="7"/>
      <c r="M108" s="7"/>
      <c r="N108" s="7"/>
      <c r="O108" s="7"/>
      <c r="P108" s="7"/>
      <c r="Q108" s="7"/>
      <c r="R108" s="7"/>
      <c r="S108" s="7"/>
      <c r="T108" s="7"/>
      <c r="U108" s="7"/>
      <c r="V108" s="13"/>
      <c r="W108" s="7"/>
      <c r="X108" s="7"/>
      <c r="Y108" s="7" t="str">
        <f t="shared" si="3"/>
        <v/>
      </c>
      <c r="Z108" s="7"/>
      <c r="AA108" s="12"/>
    </row>
    <row r="109" spans="1:27" x14ac:dyDescent="0.25">
      <c r="A109" s="7"/>
      <c r="B109" s="7"/>
      <c r="C109" s="7"/>
      <c r="D109" s="7"/>
      <c r="E109" s="7"/>
      <c r="F109" s="7" t="str">
        <f t="shared" si="2"/>
        <v/>
      </c>
      <c r="G109" s="7"/>
      <c r="H109" s="7"/>
      <c r="I109" s="7"/>
      <c r="J109" s="7"/>
      <c r="K109" s="7"/>
      <c r="L109" s="7"/>
      <c r="M109" s="7"/>
      <c r="N109" s="7"/>
      <c r="O109" s="7"/>
      <c r="P109" s="7"/>
      <c r="Q109" s="7"/>
      <c r="R109" s="7"/>
      <c r="S109" s="7"/>
      <c r="T109" s="7"/>
      <c r="U109" s="7"/>
      <c r="V109" s="13"/>
      <c r="W109" s="7"/>
      <c r="X109" s="7"/>
      <c r="Y109" s="7" t="str">
        <f t="shared" si="3"/>
        <v/>
      </c>
      <c r="Z109" s="7"/>
      <c r="AA109" s="12"/>
    </row>
    <row r="110" spans="1:27" x14ac:dyDescent="0.25">
      <c r="A110" s="7"/>
      <c r="B110" s="7"/>
      <c r="C110" s="7"/>
      <c r="D110" s="7"/>
      <c r="E110" s="7"/>
      <c r="F110" s="7" t="str">
        <f t="shared" si="2"/>
        <v/>
      </c>
      <c r="G110" s="7"/>
      <c r="H110" s="7"/>
      <c r="I110" s="7"/>
      <c r="J110" s="7"/>
      <c r="K110" s="7"/>
      <c r="L110" s="7"/>
      <c r="M110" s="7"/>
      <c r="N110" s="7"/>
      <c r="O110" s="7"/>
      <c r="P110" s="7"/>
      <c r="Q110" s="7"/>
      <c r="R110" s="7"/>
      <c r="S110" s="7"/>
      <c r="T110" s="7"/>
      <c r="U110" s="7"/>
      <c r="V110" s="13"/>
      <c r="W110" s="7"/>
      <c r="X110" s="7"/>
      <c r="Y110" s="7" t="str">
        <f t="shared" si="3"/>
        <v/>
      </c>
      <c r="Z110" s="7"/>
      <c r="AA110" s="12"/>
    </row>
    <row r="111" spans="1:27" x14ac:dyDescent="0.25">
      <c r="A111" s="7"/>
      <c r="B111" s="7"/>
      <c r="C111" s="7"/>
      <c r="D111" s="7"/>
      <c r="E111" s="7"/>
      <c r="F111" s="7" t="str">
        <f t="shared" si="2"/>
        <v/>
      </c>
      <c r="G111" s="7"/>
      <c r="H111" s="7"/>
      <c r="I111" s="7"/>
      <c r="J111" s="7"/>
      <c r="K111" s="7"/>
      <c r="L111" s="7"/>
      <c r="M111" s="7"/>
      <c r="N111" s="7"/>
      <c r="O111" s="7"/>
      <c r="P111" s="7"/>
      <c r="Q111" s="7"/>
      <c r="R111" s="7"/>
      <c r="S111" s="7"/>
      <c r="T111" s="7"/>
      <c r="U111" s="7"/>
      <c r="V111" s="13"/>
      <c r="W111" s="7"/>
      <c r="X111" s="7"/>
      <c r="Y111" s="7" t="str">
        <f t="shared" si="3"/>
        <v/>
      </c>
      <c r="Z111" s="7"/>
      <c r="AA111" s="12"/>
    </row>
    <row r="112" spans="1:27" x14ac:dyDescent="0.25">
      <c r="A112" s="7"/>
      <c r="B112" s="7"/>
      <c r="C112" s="7"/>
      <c r="D112" s="7"/>
      <c r="E112" s="7"/>
      <c r="F112" s="7" t="str">
        <f t="shared" si="2"/>
        <v/>
      </c>
      <c r="G112" s="7"/>
      <c r="H112" s="7"/>
      <c r="I112" s="7"/>
      <c r="J112" s="7"/>
      <c r="K112" s="7"/>
      <c r="L112" s="7"/>
      <c r="M112" s="7"/>
      <c r="N112" s="7"/>
      <c r="O112" s="7"/>
      <c r="P112" s="7"/>
      <c r="Q112" s="7"/>
      <c r="R112" s="7"/>
      <c r="S112" s="7"/>
      <c r="T112" s="7"/>
      <c r="U112" s="7"/>
      <c r="V112" s="13"/>
      <c r="W112" s="7"/>
      <c r="X112" s="7"/>
      <c r="Y112" s="7" t="str">
        <f t="shared" si="3"/>
        <v/>
      </c>
      <c r="Z112" s="7"/>
      <c r="AA112" s="12"/>
    </row>
    <row r="113" spans="1:27" x14ac:dyDescent="0.25">
      <c r="A113" s="7"/>
      <c r="B113" s="7"/>
      <c r="C113" s="7"/>
      <c r="D113" s="7"/>
      <c r="E113" s="7"/>
      <c r="F113" s="7" t="str">
        <f t="shared" si="2"/>
        <v/>
      </c>
      <c r="G113" s="7"/>
      <c r="H113" s="7"/>
      <c r="I113" s="7"/>
      <c r="J113" s="7"/>
      <c r="K113" s="7"/>
      <c r="L113" s="7"/>
      <c r="M113" s="7"/>
      <c r="N113" s="7"/>
      <c r="O113" s="7"/>
      <c r="P113" s="7"/>
      <c r="Q113" s="7"/>
      <c r="R113" s="7"/>
      <c r="S113" s="7"/>
      <c r="T113" s="7"/>
      <c r="U113" s="7"/>
      <c r="V113" s="13"/>
      <c r="W113" s="7"/>
      <c r="X113" s="7"/>
      <c r="Y113" s="7" t="str">
        <f t="shared" si="3"/>
        <v/>
      </c>
      <c r="Z113" s="7"/>
      <c r="AA113" s="12"/>
    </row>
    <row r="114" spans="1:27" x14ac:dyDescent="0.25">
      <c r="A114" s="7"/>
      <c r="B114" s="7"/>
      <c r="C114" s="7"/>
      <c r="D114" s="7"/>
      <c r="E114" s="7"/>
      <c r="F114" s="7" t="str">
        <f t="shared" si="2"/>
        <v/>
      </c>
      <c r="G114" s="7"/>
      <c r="H114" s="7"/>
      <c r="I114" s="7"/>
      <c r="J114" s="7"/>
      <c r="K114" s="7"/>
      <c r="L114" s="7"/>
      <c r="M114" s="7"/>
      <c r="N114" s="7"/>
      <c r="O114" s="7"/>
      <c r="P114" s="7"/>
      <c r="Q114" s="7"/>
      <c r="R114" s="7"/>
      <c r="S114" s="7"/>
      <c r="T114" s="7"/>
      <c r="U114" s="7"/>
      <c r="V114" s="13"/>
      <c r="W114" s="7"/>
      <c r="X114" s="7"/>
      <c r="Y114" s="7" t="str">
        <f t="shared" si="3"/>
        <v/>
      </c>
      <c r="Z114" s="7"/>
      <c r="AA114" s="12"/>
    </row>
    <row r="115" spans="1:27" x14ac:dyDescent="0.25">
      <c r="A115" s="7"/>
      <c r="B115" s="7"/>
      <c r="C115" s="7"/>
      <c r="D115" s="7"/>
      <c r="E115" s="7"/>
      <c r="F115" s="7" t="str">
        <f t="shared" si="2"/>
        <v/>
      </c>
      <c r="G115" s="7"/>
      <c r="H115" s="7"/>
      <c r="I115" s="7"/>
      <c r="J115" s="7"/>
      <c r="K115" s="7"/>
      <c r="L115" s="7"/>
      <c r="M115" s="7"/>
      <c r="N115" s="7"/>
      <c r="O115" s="7"/>
      <c r="P115" s="7"/>
      <c r="Q115" s="7"/>
      <c r="R115" s="7"/>
      <c r="S115" s="7"/>
      <c r="T115" s="7"/>
      <c r="U115" s="7"/>
      <c r="V115" s="13"/>
      <c r="W115" s="7"/>
      <c r="X115" s="7"/>
      <c r="Y115" s="7" t="str">
        <f t="shared" si="3"/>
        <v/>
      </c>
      <c r="Z115" s="7"/>
      <c r="AA115" s="12"/>
    </row>
    <row r="116" spans="1:27" x14ac:dyDescent="0.25">
      <c r="A116" s="7"/>
      <c r="B116" s="7"/>
      <c r="C116" s="7"/>
      <c r="D116" s="7"/>
      <c r="E116" s="7"/>
      <c r="F116" s="7" t="str">
        <f t="shared" si="2"/>
        <v/>
      </c>
      <c r="G116" s="7"/>
      <c r="H116" s="7"/>
      <c r="I116" s="7"/>
      <c r="J116" s="7"/>
      <c r="K116" s="7"/>
      <c r="L116" s="7"/>
      <c r="M116" s="7"/>
      <c r="N116" s="7"/>
      <c r="O116" s="7"/>
      <c r="P116" s="7"/>
      <c r="Q116" s="7"/>
      <c r="R116" s="7"/>
      <c r="S116" s="7"/>
      <c r="T116" s="7"/>
      <c r="U116" s="7"/>
      <c r="V116" s="13"/>
      <c r="W116" s="7"/>
      <c r="X116" s="7"/>
      <c r="Y116" s="7" t="str">
        <f t="shared" si="3"/>
        <v/>
      </c>
      <c r="Z116" s="7"/>
      <c r="AA116" s="12"/>
    </row>
    <row r="117" spans="1:27" x14ac:dyDescent="0.25">
      <c r="A117" s="7"/>
      <c r="B117" s="7"/>
      <c r="C117" s="7"/>
      <c r="D117" s="7"/>
      <c r="E117" s="7"/>
      <c r="F117" s="7" t="str">
        <f t="shared" si="2"/>
        <v/>
      </c>
      <c r="G117" s="7"/>
      <c r="H117" s="7"/>
      <c r="I117" s="7"/>
      <c r="J117" s="7"/>
      <c r="K117" s="7"/>
      <c r="L117" s="7"/>
      <c r="M117" s="7"/>
      <c r="N117" s="7"/>
      <c r="O117" s="7"/>
      <c r="P117" s="7"/>
      <c r="Q117" s="7"/>
      <c r="R117" s="7"/>
      <c r="S117" s="7"/>
      <c r="T117" s="7"/>
      <c r="U117" s="7"/>
      <c r="V117" s="13"/>
      <c r="W117" s="7"/>
      <c r="X117" s="7"/>
      <c r="Y117" s="7" t="str">
        <f t="shared" si="3"/>
        <v/>
      </c>
      <c r="Z117" s="7"/>
      <c r="AA117" s="12"/>
    </row>
    <row r="118" spans="1:27" x14ac:dyDescent="0.25">
      <c r="A118" s="7"/>
      <c r="B118" s="7"/>
      <c r="C118" s="7"/>
      <c r="D118" s="7"/>
      <c r="E118" s="7"/>
      <c r="F118" s="7" t="str">
        <f t="shared" si="2"/>
        <v/>
      </c>
      <c r="G118" s="7"/>
      <c r="H118" s="7"/>
      <c r="I118" s="7"/>
      <c r="J118" s="7"/>
      <c r="K118" s="7"/>
      <c r="L118" s="7"/>
      <c r="M118" s="7"/>
      <c r="N118" s="7"/>
      <c r="O118" s="7"/>
      <c r="P118" s="7"/>
      <c r="Q118" s="7"/>
      <c r="R118" s="7"/>
      <c r="S118" s="7"/>
      <c r="T118" s="7"/>
      <c r="U118" s="7"/>
      <c r="V118" s="13"/>
      <c r="W118" s="7"/>
      <c r="X118" s="7"/>
      <c r="Y118" s="7" t="str">
        <f t="shared" si="3"/>
        <v/>
      </c>
      <c r="Z118" s="7"/>
      <c r="AA118" s="12"/>
    </row>
    <row r="119" spans="1:27" x14ac:dyDescent="0.25">
      <c r="A119" s="7"/>
      <c r="B119" s="7"/>
      <c r="C119" s="7"/>
      <c r="D119" s="7"/>
      <c r="E119" s="7"/>
      <c r="F119" s="7" t="str">
        <f t="shared" si="2"/>
        <v/>
      </c>
      <c r="G119" s="7"/>
      <c r="H119" s="7"/>
      <c r="I119" s="7"/>
      <c r="J119" s="7"/>
      <c r="K119" s="7"/>
      <c r="L119" s="7"/>
      <c r="M119" s="7"/>
      <c r="N119" s="7"/>
      <c r="O119" s="7"/>
      <c r="P119" s="7"/>
      <c r="Q119" s="7"/>
      <c r="R119" s="7"/>
      <c r="S119" s="7"/>
      <c r="T119" s="7"/>
      <c r="U119" s="7"/>
      <c r="V119" s="13"/>
      <c r="W119" s="7"/>
      <c r="X119" s="7"/>
      <c r="Y119" s="7" t="str">
        <f t="shared" si="3"/>
        <v/>
      </c>
      <c r="Z119" s="7"/>
      <c r="AA119" s="12"/>
    </row>
    <row r="120" spans="1:27" x14ac:dyDescent="0.25">
      <c r="A120" s="7"/>
      <c r="B120" s="7"/>
      <c r="C120" s="7"/>
      <c r="D120" s="7"/>
      <c r="E120" s="7"/>
      <c r="F120" s="7" t="str">
        <f t="shared" si="2"/>
        <v/>
      </c>
      <c r="G120" s="7"/>
      <c r="H120" s="7"/>
      <c r="I120" s="7"/>
      <c r="J120" s="7"/>
      <c r="K120" s="7"/>
      <c r="L120" s="7"/>
      <c r="M120" s="7"/>
      <c r="N120" s="7"/>
      <c r="O120" s="7"/>
      <c r="P120" s="7"/>
      <c r="Q120" s="7"/>
      <c r="R120" s="7"/>
      <c r="S120" s="7"/>
      <c r="T120" s="7"/>
      <c r="U120" s="7"/>
      <c r="V120" s="13"/>
      <c r="W120" s="7"/>
      <c r="X120" s="7"/>
      <c r="Y120" s="7" t="str">
        <f t="shared" si="3"/>
        <v/>
      </c>
      <c r="Z120" s="7"/>
      <c r="AA120" s="12"/>
    </row>
    <row r="121" spans="1:27" x14ac:dyDescent="0.25">
      <c r="A121" s="7"/>
      <c r="B121" s="7"/>
      <c r="C121" s="7"/>
      <c r="D121" s="7"/>
      <c r="E121" s="7"/>
      <c r="F121" s="7" t="str">
        <f t="shared" si="2"/>
        <v/>
      </c>
      <c r="G121" s="7"/>
      <c r="H121" s="7"/>
      <c r="I121" s="7"/>
      <c r="J121" s="7"/>
      <c r="K121" s="7"/>
      <c r="L121" s="7"/>
      <c r="M121" s="7"/>
      <c r="N121" s="7"/>
      <c r="O121" s="7"/>
      <c r="P121" s="7"/>
      <c r="Q121" s="7"/>
      <c r="R121" s="7"/>
      <c r="S121" s="7"/>
      <c r="T121" s="7"/>
      <c r="U121" s="7"/>
      <c r="V121" s="13"/>
      <c r="W121" s="7"/>
      <c r="X121" s="7"/>
      <c r="Y121" s="7" t="str">
        <f t="shared" si="3"/>
        <v/>
      </c>
      <c r="Z121" s="7"/>
      <c r="AA121" s="12"/>
    </row>
    <row r="122" spans="1:27" x14ac:dyDescent="0.25">
      <c r="A122" s="7"/>
      <c r="B122" s="7"/>
      <c r="C122" s="7"/>
      <c r="D122" s="7"/>
      <c r="E122" s="7"/>
      <c r="F122" s="7" t="str">
        <f t="shared" si="2"/>
        <v/>
      </c>
      <c r="G122" s="7"/>
      <c r="H122" s="7"/>
      <c r="I122" s="7"/>
      <c r="J122" s="7"/>
      <c r="K122" s="7"/>
      <c r="L122" s="7"/>
      <c r="M122" s="7"/>
      <c r="N122" s="7"/>
      <c r="O122" s="7"/>
      <c r="P122" s="7"/>
      <c r="Q122" s="7"/>
      <c r="R122" s="7"/>
      <c r="S122" s="7"/>
      <c r="T122" s="7"/>
      <c r="U122" s="7"/>
      <c r="V122" s="13"/>
      <c r="W122" s="7"/>
      <c r="X122" s="7"/>
      <c r="Y122" s="7" t="str">
        <f t="shared" si="3"/>
        <v/>
      </c>
      <c r="Z122" s="7"/>
      <c r="AA122" s="12"/>
    </row>
    <row r="123" spans="1:27" x14ac:dyDescent="0.25">
      <c r="A123" s="7"/>
      <c r="B123" s="7"/>
      <c r="C123" s="7"/>
      <c r="D123" s="7"/>
      <c r="E123" s="7"/>
      <c r="F123" s="7" t="str">
        <f t="shared" si="2"/>
        <v/>
      </c>
      <c r="G123" s="7"/>
      <c r="H123" s="7"/>
      <c r="I123" s="7"/>
      <c r="J123" s="7"/>
      <c r="K123" s="7"/>
      <c r="L123" s="7"/>
      <c r="M123" s="7"/>
      <c r="N123" s="7"/>
      <c r="O123" s="7"/>
      <c r="P123" s="7"/>
      <c r="Q123" s="7"/>
      <c r="R123" s="7"/>
      <c r="S123" s="7"/>
      <c r="T123" s="7"/>
      <c r="U123" s="7"/>
      <c r="V123" s="13"/>
      <c r="W123" s="7"/>
      <c r="X123" s="7"/>
      <c r="Y123" s="7" t="str">
        <f t="shared" si="3"/>
        <v/>
      </c>
      <c r="Z123" s="7"/>
      <c r="AA123" s="12"/>
    </row>
    <row r="124" spans="1:27" x14ac:dyDescent="0.25">
      <c r="A124" s="7"/>
      <c r="B124" s="7"/>
      <c r="C124" s="7"/>
      <c r="D124" s="7"/>
      <c r="E124" s="7"/>
      <c r="F124" s="7" t="str">
        <f t="shared" si="2"/>
        <v/>
      </c>
      <c r="G124" s="7"/>
      <c r="H124" s="7"/>
      <c r="I124" s="7"/>
      <c r="J124" s="7"/>
      <c r="K124" s="7"/>
      <c r="L124" s="7"/>
      <c r="M124" s="7"/>
      <c r="N124" s="7"/>
      <c r="O124" s="7"/>
      <c r="P124" s="7"/>
      <c r="Q124" s="7"/>
      <c r="R124" s="7"/>
      <c r="S124" s="7"/>
      <c r="T124" s="7"/>
      <c r="U124" s="7"/>
      <c r="V124" s="13"/>
      <c r="W124" s="7"/>
      <c r="X124" s="7"/>
      <c r="Y124" s="7" t="str">
        <f t="shared" si="3"/>
        <v/>
      </c>
      <c r="Z124" s="7"/>
      <c r="AA124" s="12"/>
    </row>
    <row r="125" spans="1:27" x14ac:dyDescent="0.25">
      <c r="A125" s="7"/>
      <c r="B125" s="7"/>
      <c r="C125" s="7"/>
      <c r="D125" s="7"/>
      <c r="E125" s="7"/>
      <c r="F125" s="7" t="str">
        <f t="shared" si="2"/>
        <v/>
      </c>
      <c r="G125" s="7"/>
      <c r="H125" s="7"/>
      <c r="I125" s="7"/>
      <c r="J125" s="7"/>
      <c r="K125" s="7"/>
      <c r="L125" s="7"/>
      <c r="M125" s="7"/>
      <c r="N125" s="7"/>
      <c r="O125" s="7"/>
      <c r="P125" s="7"/>
      <c r="Q125" s="7"/>
      <c r="R125" s="7"/>
      <c r="S125" s="7"/>
      <c r="T125" s="7"/>
      <c r="U125" s="7"/>
      <c r="V125" s="13"/>
      <c r="W125" s="7"/>
      <c r="X125" s="7"/>
      <c r="Y125" s="7" t="str">
        <f t="shared" si="3"/>
        <v/>
      </c>
      <c r="Z125" s="7"/>
      <c r="AA125" s="12"/>
    </row>
    <row r="126" spans="1:27" x14ac:dyDescent="0.25">
      <c r="A126" s="7"/>
      <c r="B126" s="7"/>
      <c r="C126" s="7"/>
      <c r="D126" s="7"/>
      <c r="E126" s="7"/>
      <c r="F126" s="7" t="str">
        <f t="shared" si="2"/>
        <v/>
      </c>
      <c r="G126" s="7"/>
      <c r="H126" s="7"/>
      <c r="I126" s="7"/>
      <c r="J126" s="7"/>
      <c r="K126" s="7"/>
      <c r="L126" s="7"/>
      <c r="M126" s="7"/>
      <c r="N126" s="7"/>
      <c r="O126" s="7"/>
      <c r="P126" s="7"/>
      <c r="Q126" s="7"/>
      <c r="R126" s="7"/>
      <c r="S126" s="7"/>
      <c r="T126" s="7"/>
      <c r="U126" s="7"/>
      <c r="V126" s="13"/>
      <c r="W126" s="7"/>
      <c r="X126" s="7"/>
      <c r="Y126" s="7" t="str">
        <f t="shared" si="3"/>
        <v/>
      </c>
      <c r="Z126" s="7"/>
      <c r="AA126" s="12"/>
    </row>
    <row r="127" spans="1:27" x14ac:dyDescent="0.25">
      <c r="A127" s="7"/>
      <c r="B127" s="7"/>
      <c r="C127" s="7"/>
      <c r="D127" s="7"/>
      <c r="E127" s="7"/>
      <c r="F127" s="7" t="str">
        <f t="shared" si="2"/>
        <v/>
      </c>
      <c r="G127" s="7"/>
      <c r="H127" s="7"/>
      <c r="I127" s="7"/>
      <c r="J127" s="7"/>
      <c r="K127" s="7"/>
      <c r="L127" s="7"/>
      <c r="M127" s="7"/>
      <c r="N127" s="7"/>
      <c r="O127" s="7"/>
      <c r="P127" s="7"/>
      <c r="Q127" s="7"/>
      <c r="R127" s="7"/>
      <c r="S127" s="7"/>
      <c r="T127" s="7"/>
      <c r="U127" s="7"/>
      <c r="V127" s="13"/>
      <c r="W127" s="7"/>
      <c r="X127" s="7"/>
      <c r="Y127" s="7" t="str">
        <f t="shared" si="3"/>
        <v/>
      </c>
      <c r="Z127" s="7"/>
      <c r="AA127" s="12"/>
    </row>
    <row r="128" spans="1:27" x14ac:dyDescent="0.25">
      <c r="A128" s="7"/>
      <c r="B128" s="7"/>
      <c r="C128" s="7"/>
      <c r="D128" s="7"/>
      <c r="E128" s="7"/>
      <c r="F128" s="7" t="str">
        <f t="shared" si="2"/>
        <v/>
      </c>
      <c r="G128" s="7"/>
      <c r="H128" s="7"/>
      <c r="I128" s="7"/>
      <c r="J128" s="7"/>
      <c r="K128" s="7"/>
      <c r="L128" s="7"/>
      <c r="M128" s="7"/>
      <c r="N128" s="7"/>
      <c r="O128" s="7"/>
      <c r="P128" s="7"/>
      <c r="Q128" s="7"/>
      <c r="R128" s="7"/>
      <c r="S128" s="7"/>
      <c r="T128" s="7"/>
      <c r="U128" s="7"/>
      <c r="V128" s="13"/>
      <c r="W128" s="7"/>
      <c r="X128" s="7"/>
      <c r="Y128" s="7" t="str">
        <f t="shared" si="3"/>
        <v/>
      </c>
      <c r="Z128" s="7"/>
      <c r="AA128" s="12"/>
    </row>
    <row r="129" spans="1:27" x14ac:dyDescent="0.25">
      <c r="A129" s="7"/>
      <c r="B129" s="7"/>
      <c r="C129" s="7"/>
      <c r="D129" s="7"/>
      <c r="E129" s="7"/>
      <c r="F129" s="7" t="str">
        <f t="shared" si="2"/>
        <v/>
      </c>
      <c r="G129" s="7"/>
      <c r="H129" s="7"/>
      <c r="I129" s="7"/>
      <c r="J129" s="7"/>
      <c r="K129" s="7"/>
      <c r="L129" s="7"/>
      <c r="M129" s="7"/>
      <c r="N129" s="7"/>
      <c r="O129" s="7"/>
      <c r="P129" s="7"/>
      <c r="Q129" s="7"/>
      <c r="R129" s="7"/>
      <c r="S129" s="7"/>
      <c r="T129" s="7"/>
      <c r="U129" s="7"/>
      <c r="V129" s="13"/>
      <c r="W129" s="7"/>
      <c r="X129" s="7"/>
      <c r="Y129" s="7" t="str">
        <f t="shared" si="3"/>
        <v/>
      </c>
      <c r="Z129" s="7"/>
      <c r="AA129" s="12"/>
    </row>
    <row r="130" spans="1:27" x14ac:dyDescent="0.25">
      <c r="A130" s="7"/>
      <c r="B130" s="7"/>
      <c r="C130" s="7"/>
      <c r="D130" s="7"/>
      <c r="E130" s="7"/>
      <c r="F130" s="7" t="str">
        <f t="shared" ref="F130:F193" si="4">IF(A130="","",D130&amp;" "&amp;E130)</f>
        <v/>
      </c>
      <c r="G130" s="7"/>
      <c r="H130" s="7"/>
      <c r="I130" s="7"/>
      <c r="J130" s="7"/>
      <c r="K130" s="7"/>
      <c r="L130" s="7"/>
      <c r="M130" s="7"/>
      <c r="N130" s="7"/>
      <c r="O130" s="7"/>
      <c r="P130" s="7"/>
      <c r="Q130" s="7"/>
      <c r="R130" s="7"/>
      <c r="S130" s="7"/>
      <c r="T130" s="7"/>
      <c r="U130" s="7"/>
      <c r="V130" s="13"/>
      <c r="W130" s="7"/>
      <c r="X130" s="7"/>
      <c r="Y130" s="7" t="str">
        <f t="shared" ref="Y130:Y193" si="5">IF(AND(B130&lt;&gt;"",OR(W130="Instalado",W130="Em viagem-isca")),B130&amp;"#"&amp;C130,"")</f>
        <v/>
      </c>
      <c r="Z130" s="7"/>
      <c r="AA130" s="12"/>
    </row>
    <row r="131" spans="1:27" x14ac:dyDescent="0.25">
      <c r="A131" s="7"/>
      <c r="B131" s="7"/>
      <c r="C131" s="7"/>
      <c r="D131" s="7"/>
      <c r="E131" s="7"/>
      <c r="F131" s="7" t="str">
        <f t="shared" si="4"/>
        <v/>
      </c>
      <c r="G131" s="7"/>
      <c r="H131" s="7"/>
      <c r="I131" s="7"/>
      <c r="J131" s="7"/>
      <c r="K131" s="7"/>
      <c r="L131" s="7"/>
      <c r="M131" s="7"/>
      <c r="N131" s="7"/>
      <c r="O131" s="7"/>
      <c r="P131" s="7"/>
      <c r="Q131" s="7"/>
      <c r="R131" s="7"/>
      <c r="S131" s="7"/>
      <c r="T131" s="7"/>
      <c r="U131" s="7"/>
      <c r="V131" s="13"/>
      <c r="W131" s="7"/>
      <c r="X131" s="7"/>
      <c r="Y131" s="7" t="str">
        <f t="shared" si="5"/>
        <v/>
      </c>
      <c r="Z131" s="7"/>
      <c r="AA131" s="12"/>
    </row>
    <row r="132" spans="1:27" x14ac:dyDescent="0.25">
      <c r="A132" s="7"/>
      <c r="B132" s="7"/>
      <c r="C132" s="7"/>
      <c r="D132" s="7"/>
      <c r="E132" s="7"/>
      <c r="F132" s="7" t="str">
        <f t="shared" si="4"/>
        <v/>
      </c>
      <c r="G132" s="7"/>
      <c r="H132" s="7"/>
      <c r="I132" s="7"/>
      <c r="J132" s="7"/>
      <c r="K132" s="7"/>
      <c r="L132" s="7"/>
      <c r="M132" s="7"/>
      <c r="N132" s="7"/>
      <c r="O132" s="7"/>
      <c r="P132" s="7"/>
      <c r="Q132" s="7"/>
      <c r="R132" s="7"/>
      <c r="S132" s="7"/>
      <c r="T132" s="7"/>
      <c r="U132" s="7"/>
      <c r="V132" s="13"/>
      <c r="W132" s="7"/>
      <c r="X132" s="7"/>
      <c r="Y132" s="7" t="str">
        <f t="shared" si="5"/>
        <v/>
      </c>
      <c r="Z132" s="7"/>
      <c r="AA132" s="12"/>
    </row>
    <row r="133" spans="1:27" x14ac:dyDescent="0.25">
      <c r="A133" s="7"/>
      <c r="B133" s="7"/>
      <c r="C133" s="7"/>
      <c r="D133" s="7"/>
      <c r="E133" s="7"/>
      <c r="F133" s="7" t="str">
        <f t="shared" si="4"/>
        <v/>
      </c>
      <c r="G133" s="7"/>
      <c r="H133" s="7"/>
      <c r="I133" s="7"/>
      <c r="J133" s="7"/>
      <c r="K133" s="7"/>
      <c r="L133" s="7"/>
      <c r="M133" s="7"/>
      <c r="N133" s="7"/>
      <c r="O133" s="7"/>
      <c r="P133" s="7"/>
      <c r="Q133" s="7"/>
      <c r="R133" s="7"/>
      <c r="S133" s="7"/>
      <c r="T133" s="7"/>
      <c r="U133" s="7"/>
      <c r="V133" s="13"/>
      <c r="W133" s="7"/>
      <c r="X133" s="7"/>
      <c r="Y133" s="7" t="str">
        <f t="shared" si="5"/>
        <v/>
      </c>
      <c r="Z133" s="7"/>
      <c r="AA133" s="12"/>
    </row>
    <row r="134" spans="1:27" x14ac:dyDescent="0.25">
      <c r="A134" s="7"/>
      <c r="B134" s="7"/>
      <c r="C134" s="7"/>
      <c r="D134" s="7"/>
      <c r="E134" s="7"/>
      <c r="F134" s="7" t="str">
        <f t="shared" si="4"/>
        <v/>
      </c>
      <c r="G134" s="7"/>
      <c r="H134" s="7"/>
      <c r="I134" s="7"/>
      <c r="J134" s="7"/>
      <c r="K134" s="7"/>
      <c r="L134" s="7"/>
      <c r="M134" s="7"/>
      <c r="N134" s="7"/>
      <c r="O134" s="7"/>
      <c r="P134" s="7"/>
      <c r="Q134" s="7"/>
      <c r="R134" s="7"/>
      <c r="S134" s="7"/>
      <c r="T134" s="7"/>
      <c r="U134" s="7"/>
      <c r="V134" s="13"/>
      <c r="W134" s="7"/>
      <c r="X134" s="7"/>
      <c r="Y134" s="7" t="str">
        <f t="shared" si="5"/>
        <v/>
      </c>
      <c r="Z134" s="7"/>
      <c r="AA134" s="12"/>
    </row>
    <row r="135" spans="1:27" x14ac:dyDescent="0.25">
      <c r="A135" s="7"/>
      <c r="B135" s="7"/>
      <c r="C135" s="7"/>
      <c r="D135" s="7"/>
      <c r="E135" s="7"/>
      <c r="F135" s="7" t="str">
        <f t="shared" si="4"/>
        <v/>
      </c>
      <c r="G135" s="7"/>
      <c r="H135" s="7"/>
      <c r="I135" s="7"/>
      <c r="J135" s="7"/>
      <c r="K135" s="7"/>
      <c r="L135" s="7"/>
      <c r="M135" s="7"/>
      <c r="N135" s="7"/>
      <c r="O135" s="7"/>
      <c r="P135" s="7"/>
      <c r="Q135" s="7"/>
      <c r="R135" s="7"/>
      <c r="S135" s="7"/>
      <c r="T135" s="7"/>
      <c r="U135" s="7"/>
      <c r="V135" s="13"/>
      <c r="W135" s="7"/>
      <c r="X135" s="7"/>
      <c r="Y135" s="7" t="str">
        <f t="shared" si="5"/>
        <v/>
      </c>
      <c r="Z135" s="7"/>
      <c r="AA135" s="12"/>
    </row>
    <row r="136" spans="1:27" x14ac:dyDescent="0.25">
      <c r="A136" s="7"/>
      <c r="B136" s="7"/>
      <c r="C136" s="7"/>
      <c r="D136" s="7"/>
      <c r="E136" s="7"/>
      <c r="F136" s="7" t="str">
        <f t="shared" si="4"/>
        <v/>
      </c>
      <c r="G136" s="7"/>
      <c r="H136" s="7"/>
      <c r="I136" s="7"/>
      <c r="J136" s="7"/>
      <c r="K136" s="7"/>
      <c r="L136" s="7"/>
      <c r="M136" s="7"/>
      <c r="N136" s="7"/>
      <c r="O136" s="7"/>
      <c r="P136" s="7"/>
      <c r="Q136" s="7"/>
      <c r="R136" s="7"/>
      <c r="S136" s="7"/>
      <c r="T136" s="7"/>
      <c r="U136" s="7"/>
      <c r="V136" s="13"/>
      <c r="W136" s="7"/>
      <c r="X136" s="7"/>
      <c r="Y136" s="7" t="str">
        <f t="shared" si="5"/>
        <v/>
      </c>
      <c r="Z136" s="7"/>
      <c r="AA136" s="12"/>
    </row>
    <row r="137" spans="1:27" x14ac:dyDescent="0.25">
      <c r="A137" s="7"/>
      <c r="B137" s="7"/>
      <c r="C137" s="7"/>
      <c r="D137" s="7"/>
      <c r="E137" s="7"/>
      <c r="F137" s="7" t="str">
        <f t="shared" si="4"/>
        <v/>
      </c>
      <c r="G137" s="7"/>
      <c r="H137" s="7"/>
      <c r="I137" s="7"/>
      <c r="J137" s="7"/>
      <c r="K137" s="7"/>
      <c r="L137" s="7"/>
      <c r="M137" s="7"/>
      <c r="N137" s="7"/>
      <c r="O137" s="7"/>
      <c r="P137" s="7"/>
      <c r="Q137" s="7"/>
      <c r="R137" s="7"/>
      <c r="S137" s="7"/>
      <c r="T137" s="7"/>
      <c r="U137" s="7"/>
      <c r="V137" s="13"/>
      <c r="W137" s="7"/>
      <c r="X137" s="7"/>
      <c r="Y137" s="7" t="str">
        <f t="shared" si="5"/>
        <v/>
      </c>
      <c r="Z137" s="7"/>
      <c r="AA137" s="12"/>
    </row>
    <row r="138" spans="1:27" x14ac:dyDescent="0.25">
      <c r="A138" s="7"/>
      <c r="B138" s="7"/>
      <c r="C138" s="7"/>
      <c r="D138" s="7"/>
      <c r="E138" s="7"/>
      <c r="F138" s="7" t="str">
        <f t="shared" si="4"/>
        <v/>
      </c>
      <c r="G138" s="7"/>
      <c r="H138" s="7"/>
      <c r="I138" s="7"/>
      <c r="J138" s="7"/>
      <c r="K138" s="7"/>
      <c r="L138" s="7"/>
      <c r="M138" s="7"/>
      <c r="N138" s="7"/>
      <c r="O138" s="7"/>
      <c r="P138" s="7"/>
      <c r="Q138" s="7"/>
      <c r="R138" s="7"/>
      <c r="S138" s="7"/>
      <c r="T138" s="7"/>
      <c r="U138" s="7"/>
      <c r="V138" s="13"/>
      <c r="W138" s="7"/>
      <c r="X138" s="7"/>
      <c r="Y138" s="7" t="str">
        <f t="shared" si="5"/>
        <v/>
      </c>
      <c r="Z138" s="7"/>
      <c r="AA138" s="12"/>
    </row>
    <row r="139" spans="1:27" x14ac:dyDescent="0.25">
      <c r="A139" s="7"/>
      <c r="B139" s="7"/>
      <c r="C139" s="7"/>
      <c r="D139" s="7"/>
      <c r="E139" s="7"/>
      <c r="F139" s="7" t="str">
        <f t="shared" si="4"/>
        <v/>
      </c>
      <c r="G139" s="7"/>
      <c r="H139" s="7"/>
      <c r="I139" s="7"/>
      <c r="J139" s="7"/>
      <c r="K139" s="7"/>
      <c r="L139" s="7"/>
      <c r="M139" s="7"/>
      <c r="N139" s="7"/>
      <c r="O139" s="7"/>
      <c r="P139" s="7"/>
      <c r="Q139" s="7"/>
      <c r="R139" s="7"/>
      <c r="S139" s="7"/>
      <c r="T139" s="7"/>
      <c r="U139" s="7"/>
      <c r="V139" s="13"/>
      <c r="W139" s="7"/>
      <c r="X139" s="7"/>
      <c r="Y139" s="7" t="str">
        <f t="shared" si="5"/>
        <v/>
      </c>
      <c r="Z139" s="7"/>
      <c r="AA139" s="12"/>
    </row>
    <row r="140" spans="1:27" x14ac:dyDescent="0.25">
      <c r="A140" s="7"/>
      <c r="B140" s="7"/>
      <c r="C140" s="7"/>
      <c r="D140" s="7"/>
      <c r="E140" s="7"/>
      <c r="F140" s="7" t="str">
        <f t="shared" si="4"/>
        <v/>
      </c>
      <c r="G140" s="7"/>
      <c r="H140" s="7"/>
      <c r="I140" s="7"/>
      <c r="J140" s="7"/>
      <c r="K140" s="7"/>
      <c r="L140" s="7"/>
      <c r="M140" s="7"/>
      <c r="N140" s="7"/>
      <c r="O140" s="7"/>
      <c r="P140" s="7"/>
      <c r="Q140" s="7"/>
      <c r="R140" s="7"/>
      <c r="S140" s="7"/>
      <c r="T140" s="7"/>
      <c r="U140" s="7"/>
      <c r="V140" s="13"/>
      <c r="W140" s="7"/>
      <c r="X140" s="7"/>
      <c r="Y140" s="7" t="str">
        <f t="shared" si="5"/>
        <v/>
      </c>
      <c r="Z140" s="7"/>
      <c r="AA140" s="12"/>
    </row>
    <row r="141" spans="1:27" x14ac:dyDescent="0.25">
      <c r="A141" s="7"/>
      <c r="B141" s="7"/>
      <c r="C141" s="7"/>
      <c r="D141" s="7"/>
      <c r="E141" s="7"/>
      <c r="F141" s="7" t="str">
        <f t="shared" si="4"/>
        <v/>
      </c>
      <c r="G141" s="7"/>
      <c r="H141" s="7"/>
      <c r="I141" s="7"/>
      <c r="J141" s="7"/>
      <c r="K141" s="7"/>
      <c r="L141" s="7"/>
      <c r="M141" s="7"/>
      <c r="N141" s="7"/>
      <c r="O141" s="7"/>
      <c r="P141" s="7"/>
      <c r="Q141" s="7"/>
      <c r="R141" s="7"/>
      <c r="S141" s="7"/>
      <c r="T141" s="7"/>
      <c r="U141" s="7"/>
      <c r="V141" s="13"/>
      <c r="W141" s="7"/>
      <c r="X141" s="7"/>
      <c r="Y141" s="7" t="str">
        <f t="shared" si="5"/>
        <v/>
      </c>
      <c r="Z141" s="7"/>
      <c r="AA141" s="12"/>
    </row>
    <row r="142" spans="1:27" x14ac:dyDescent="0.25">
      <c r="A142" s="7"/>
      <c r="B142" s="7"/>
      <c r="C142" s="7"/>
      <c r="D142" s="7"/>
      <c r="E142" s="7"/>
      <c r="F142" s="7" t="str">
        <f t="shared" si="4"/>
        <v/>
      </c>
      <c r="G142" s="7"/>
      <c r="H142" s="7"/>
      <c r="I142" s="7"/>
      <c r="J142" s="7"/>
      <c r="K142" s="7"/>
      <c r="L142" s="7"/>
      <c r="M142" s="7"/>
      <c r="N142" s="7"/>
      <c r="O142" s="7"/>
      <c r="P142" s="7"/>
      <c r="Q142" s="7"/>
      <c r="R142" s="7"/>
      <c r="S142" s="7"/>
      <c r="T142" s="7"/>
      <c r="U142" s="7"/>
      <c r="V142" s="13"/>
      <c r="W142" s="7"/>
      <c r="X142" s="7"/>
      <c r="Y142" s="7" t="str">
        <f t="shared" si="5"/>
        <v/>
      </c>
      <c r="Z142" s="7"/>
      <c r="AA142" s="12"/>
    </row>
    <row r="143" spans="1:27" x14ac:dyDescent="0.25">
      <c r="A143" s="7"/>
      <c r="B143" s="7"/>
      <c r="C143" s="7"/>
      <c r="D143" s="7"/>
      <c r="E143" s="7"/>
      <c r="F143" s="7" t="str">
        <f t="shared" si="4"/>
        <v/>
      </c>
      <c r="G143" s="7"/>
      <c r="H143" s="7"/>
      <c r="I143" s="7"/>
      <c r="J143" s="7"/>
      <c r="K143" s="7"/>
      <c r="L143" s="7"/>
      <c r="M143" s="7"/>
      <c r="N143" s="7"/>
      <c r="O143" s="7"/>
      <c r="P143" s="7"/>
      <c r="Q143" s="7"/>
      <c r="R143" s="7"/>
      <c r="S143" s="7"/>
      <c r="T143" s="7"/>
      <c r="U143" s="7"/>
      <c r="V143" s="13"/>
      <c r="W143" s="7"/>
      <c r="X143" s="7"/>
      <c r="Y143" s="7" t="str">
        <f t="shared" si="5"/>
        <v/>
      </c>
      <c r="Z143" s="7"/>
      <c r="AA143" s="12"/>
    </row>
    <row r="144" spans="1:27" x14ac:dyDescent="0.25">
      <c r="A144" s="7"/>
      <c r="B144" s="7"/>
      <c r="C144" s="7"/>
      <c r="D144" s="7"/>
      <c r="E144" s="7"/>
      <c r="F144" s="7" t="str">
        <f t="shared" si="4"/>
        <v/>
      </c>
      <c r="G144" s="7"/>
      <c r="H144" s="7"/>
      <c r="I144" s="7"/>
      <c r="J144" s="7"/>
      <c r="K144" s="7"/>
      <c r="L144" s="7"/>
      <c r="M144" s="7"/>
      <c r="N144" s="7"/>
      <c r="O144" s="7"/>
      <c r="P144" s="7"/>
      <c r="Q144" s="7"/>
      <c r="R144" s="7"/>
      <c r="S144" s="7"/>
      <c r="T144" s="7"/>
      <c r="U144" s="7"/>
      <c r="V144" s="13"/>
      <c r="W144" s="7"/>
      <c r="X144" s="7"/>
      <c r="Y144" s="7" t="str">
        <f t="shared" si="5"/>
        <v/>
      </c>
      <c r="Z144" s="7"/>
      <c r="AA144" s="12"/>
    </row>
    <row r="145" spans="1:27" x14ac:dyDescent="0.25">
      <c r="A145" s="7"/>
      <c r="B145" s="7"/>
      <c r="C145" s="7"/>
      <c r="D145" s="7"/>
      <c r="E145" s="7"/>
      <c r="F145" s="7" t="str">
        <f t="shared" si="4"/>
        <v/>
      </c>
      <c r="G145" s="7"/>
      <c r="H145" s="7"/>
      <c r="I145" s="7"/>
      <c r="J145" s="7"/>
      <c r="K145" s="7"/>
      <c r="L145" s="7"/>
      <c r="M145" s="7"/>
      <c r="N145" s="7"/>
      <c r="O145" s="7"/>
      <c r="P145" s="7"/>
      <c r="Q145" s="7"/>
      <c r="R145" s="7"/>
      <c r="S145" s="7"/>
      <c r="T145" s="7"/>
      <c r="U145" s="7"/>
      <c r="V145" s="13"/>
      <c r="W145" s="7"/>
      <c r="X145" s="7"/>
      <c r="Y145" s="7" t="str">
        <f t="shared" si="5"/>
        <v/>
      </c>
      <c r="Z145" s="7"/>
      <c r="AA145" s="12"/>
    </row>
    <row r="146" spans="1:27" x14ac:dyDescent="0.25">
      <c r="A146" s="7"/>
      <c r="B146" s="7"/>
      <c r="C146" s="7"/>
      <c r="D146" s="7"/>
      <c r="E146" s="7"/>
      <c r="F146" s="7" t="str">
        <f t="shared" si="4"/>
        <v/>
      </c>
      <c r="G146" s="7"/>
      <c r="H146" s="7"/>
      <c r="I146" s="7"/>
      <c r="J146" s="7"/>
      <c r="K146" s="7"/>
      <c r="L146" s="7"/>
      <c r="M146" s="7"/>
      <c r="N146" s="7"/>
      <c r="O146" s="7"/>
      <c r="P146" s="7"/>
      <c r="Q146" s="7"/>
      <c r="R146" s="7"/>
      <c r="S146" s="7"/>
      <c r="T146" s="7"/>
      <c r="U146" s="7"/>
      <c r="V146" s="13"/>
      <c r="W146" s="7"/>
      <c r="X146" s="7"/>
      <c r="Y146" s="7" t="str">
        <f t="shared" si="5"/>
        <v/>
      </c>
      <c r="Z146" s="7"/>
      <c r="AA146" s="12"/>
    </row>
    <row r="147" spans="1:27" x14ac:dyDescent="0.25">
      <c r="A147" s="7"/>
      <c r="B147" s="7"/>
      <c r="C147" s="7"/>
      <c r="D147" s="7"/>
      <c r="E147" s="7"/>
      <c r="F147" s="7" t="str">
        <f t="shared" si="4"/>
        <v/>
      </c>
      <c r="G147" s="7"/>
      <c r="H147" s="7"/>
      <c r="I147" s="7"/>
      <c r="J147" s="7"/>
      <c r="K147" s="7"/>
      <c r="L147" s="7"/>
      <c r="M147" s="7"/>
      <c r="N147" s="7"/>
      <c r="O147" s="7"/>
      <c r="P147" s="7"/>
      <c r="Q147" s="7"/>
      <c r="R147" s="7"/>
      <c r="S147" s="7"/>
      <c r="T147" s="7"/>
      <c r="U147" s="7"/>
      <c r="V147" s="13"/>
      <c r="W147" s="7"/>
      <c r="X147" s="7"/>
      <c r="Y147" s="7" t="str">
        <f t="shared" si="5"/>
        <v/>
      </c>
      <c r="Z147" s="7"/>
      <c r="AA147" s="12"/>
    </row>
    <row r="148" spans="1:27" x14ac:dyDescent="0.25">
      <c r="A148" s="7"/>
      <c r="B148" s="7"/>
      <c r="C148" s="7"/>
      <c r="D148" s="7"/>
      <c r="E148" s="7"/>
      <c r="F148" s="7" t="str">
        <f t="shared" si="4"/>
        <v/>
      </c>
      <c r="G148" s="7"/>
      <c r="H148" s="7"/>
      <c r="I148" s="7"/>
      <c r="J148" s="7"/>
      <c r="K148" s="7"/>
      <c r="L148" s="7"/>
      <c r="M148" s="7"/>
      <c r="N148" s="7"/>
      <c r="O148" s="7"/>
      <c r="P148" s="7"/>
      <c r="Q148" s="7"/>
      <c r="R148" s="7"/>
      <c r="S148" s="7"/>
      <c r="T148" s="7"/>
      <c r="U148" s="7"/>
      <c r="V148" s="13"/>
      <c r="W148" s="7"/>
      <c r="X148" s="7"/>
      <c r="Y148" s="7" t="str">
        <f t="shared" si="5"/>
        <v/>
      </c>
      <c r="Z148" s="7"/>
      <c r="AA148" s="12"/>
    </row>
    <row r="149" spans="1:27" x14ac:dyDescent="0.25">
      <c r="A149" s="7"/>
      <c r="B149" s="7"/>
      <c r="C149" s="7"/>
      <c r="D149" s="7"/>
      <c r="E149" s="7"/>
      <c r="F149" s="7" t="str">
        <f t="shared" si="4"/>
        <v/>
      </c>
      <c r="G149" s="7"/>
      <c r="H149" s="7"/>
      <c r="I149" s="7"/>
      <c r="J149" s="7"/>
      <c r="K149" s="7"/>
      <c r="L149" s="7"/>
      <c r="M149" s="7"/>
      <c r="N149" s="7"/>
      <c r="O149" s="7"/>
      <c r="P149" s="7"/>
      <c r="Q149" s="7"/>
      <c r="R149" s="7"/>
      <c r="S149" s="7"/>
      <c r="T149" s="7"/>
      <c r="U149" s="7"/>
      <c r="V149" s="13"/>
      <c r="W149" s="7"/>
      <c r="X149" s="7"/>
      <c r="Y149" s="7" t="str">
        <f t="shared" si="5"/>
        <v/>
      </c>
      <c r="Z149" s="7"/>
      <c r="AA149" s="12"/>
    </row>
    <row r="150" spans="1:27" x14ac:dyDescent="0.25">
      <c r="A150" s="7"/>
      <c r="B150" s="7"/>
      <c r="C150" s="7"/>
      <c r="D150" s="7"/>
      <c r="E150" s="7"/>
      <c r="F150" s="7" t="str">
        <f t="shared" si="4"/>
        <v/>
      </c>
      <c r="G150" s="7"/>
      <c r="H150" s="7"/>
      <c r="I150" s="7"/>
      <c r="J150" s="7"/>
      <c r="K150" s="7"/>
      <c r="L150" s="7"/>
      <c r="M150" s="7"/>
      <c r="N150" s="7"/>
      <c r="O150" s="7"/>
      <c r="P150" s="7"/>
      <c r="Q150" s="7"/>
      <c r="R150" s="7"/>
      <c r="S150" s="7"/>
      <c r="T150" s="7"/>
      <c r="U150" s="7"/>
      <c r="V150" s="13"/>
      <c r="W150" s="7"/>
      <c r="X150" s="7"/>
      <c r="Y150" s="7" t="str">
        <f t="shared" si="5"/>
        <v/>
      </c>
      <c r="Z150" s="7"/>
      <c r="AA150" s="12"/>
    </row>
    <row r="151" spans="1:27" x14ac:dyDescent="0.25">
      <c r="A151" s="7"/>
      <c r="B151" s="7"/>
      <c r="C151" s="7"/>
      <c r="D151" s="7"/>
      <c r="E151" s="7"/>
      <c r="F151" s="7" t="str">
        <f t="shared" si="4"/>
        <v/>
      </c>
      <c r="G151" s="7"/>
      <c r="H151" s="7"/>
      <c r="I151" s="7"/>
      <c r="J151" s="7"/>
      <c r="K151" s="7"/>
      <c r="L151" s="7"/>
      <c r="M151" s="7"/>
      <c r="N151" s="7"/>
      <c r="O151" s="7"/>
      <c r="P151" s="7"/>
      <c r="Q151" s="7"/>
      <c r="R151" s="7"/>
      <c r="S151" s="7"/>
      <c r="T151" s="7"/>
      <c r="U151" s="7"/>
      <c r="V151" s="13"/>
      <c r="W151" s="7"/>
      <c r="X151" s="7"/>
      <c r="Y151" s="7" t="str">
        <f t="shared" si="5"/>
        <v/>
      </c>
      <c r="Z151" s="7"/>
      <c r="AA151" s="12"/>
    </row>
    <row r="152" spans="1:27" x14ac:dyDescent="0.25">
      <c r="A152" s="7"/>
      <c r="B152" s="7"/>
      <c r="C152" s="7"/>
      <c r="D152" s="7"/>
      <c r="E152" s="7"/>
      <c r="F152" s="7" t="str">
        <f t="shared" si="4"/>
        <v/>
      </c>
      <c r="G152" s="7"/>
      <c r="H152" s="7"/>
      <c r="I152" s="7"/>
      <c r="J152" s="7"/>
      <c r="K152" s="7"/>
      <c r="L152" s="7"/>
      <c r="M152" s="7"/>
      <c r="N152" s="7"/>
      <c r="O152" s="7"/>
      <c r="P152" s="7"/>
      <c r="Q152" s="7"/>
      <c r="R152" s="7"/>
      <c r="S152" s="7"/>
      <c r="T152" s="7"/>
      <c r="U152" s="7"/>
      <c r="V152" s="13"/>
      <c r="W152" s="7"/>
      <c r="X152" s="7"/>
      <c r="Y152" s="7" t="str">
        <f t="shared" si="5"/>
        <v/>
      </c>
      <c r="Z152" s="7"/>
      <c r="AA152" s="12"/>
    </row>
    <row r="153" spans="1:27" x14ac:dyDescent="0.25">
      <c r="A153" s="7"/>
      <c r="B153" s="7"/>
      <c r="C153" s="7"/>
      <c r="D153" s="7"/>
      <c r="E153" s="7"/>
      <c r="F153" s="7" t="str">
        <f t="shared" si="4"/>
        <v/>
      </c>
      <c r="G153" s="7"/>
      <c r="H153" s="7"/>
      <c r="I153" s="7"/>
      <c r="J153" s="7"/>
      <c r="K153" s="7"/>
      <c r="L153" s="7"/>
      <c r="M153" s="7"/>
      <c r="N153" s="7"/>
      <c r="O153" s="7"/>
      <c r="P153" s="7"/>
      <c r="Q153" s="7"/>
      <c r="R153" s="7"/>
      <c r="S153" s="7"/>
      <c r="T153" s="7"/>
      <c r="U153" s="7"/>
      <c r="V153" s="13"/>
      <c r="W153" s="7"/>
      <c r="X153" s="7"/>
      <c r="Y153" s="7" t="str">
        <f t="shared" si="5"/>
        <v/>
      </c>
      <c r="Z153" s="7"/>
      <c r="AA153" s="12"/>
    </row>
    <row r="154" spans="1:27" x14ac:dyDescent="0.25">
      <c r="A154" s="7"/>
      <c r="B154" s="7"/>
      <c r="C154" s="7"/>
      <c r="D154" s="7"/>
      <c r="E154" s="7"/>
      <c r="F154" s="7" t="str">
        <f t="shared" si="4"/>
        <v/>
      </c>
      <c r="G154" s="7"/>
      <c r="H154" s="7"/>
      <c r="I154" s="7"/>
      <c r="J154" s="7"/>
      <c r="K154" s="7"/>
      <c r="L154" s="7"/>
      <c r="M154" s="7"/>
      <c r="N154" s="7"/>
      <c r="O154" s="7"/>
      <c r="P154" s="7"/>
      <c r="Q154" s="7"/>
      <c r="R154" s="7"/>
      <c r="S154" s="7"/>
      <c r="T154" s="7"/>
      <c r="U154" s="7"/>
      <c r="V154" s="13"/>
      <c r="W154" s="7"/>
      <c r="X154" s="7"/>
      <c r="Y154" s="7" t="str">
        <f t="shared" si="5"/>
        <v/>
      </c>
      <c r="Z154" s="7"/>
      <c r="AA154" s="12"/>
    </row>
    <row r="155" spans="1:27" x14ac:dyDescent="0.25">
      <c r="A155" s="7"/>
      <c r="B155" s="7"/>
      <c r="C155" s="7"/>
      <c r="D155" s="7"/>
      <c r="E155" s="7"/>
      <c r="F155" s="7" t="str">
        <f t="shared" si="4"/>
        <v/>
      </c>
      <c r="G155" s="7"/>
      <c r="H155" s="7"/>
      <c r="I155" s="7"/>
      <c r="J155" s="7"/>
      <c r="K155" s="7"/>
      <c r="L155" s="7"/>
      <c r="M155" s="7"/>
      <c r="N155" s="7"/>
      <c r="O155" s="7"/>
      <c r="P155" s="7"/>
      <c r="Q155" s="7"/>
      <c r="R155" s="7"/>
      <c r="S155" s="7"/>
      <c r="T155" s="7"/>
      <c r="U155" s="7"/>
      <c r="V155" s="13"/>
      <c r="W155" s="7"/>
      <c r="X155" s="7"/>
      <c r="Y155" s="7" t="str">
        <f t="shared" si="5"/>
        <v/>
      </c>
      <c r="Z155" s="7"/>
      <c r="AA155" s="12"/>
    </row>
    <row r="156" spans="1:27" x14ac:dyDescent="0.25">
      <c r="A156" s="7"/>
      <c r="B156" s="7"/>
      <c r="C156" s="7"/>
      <c r="D156" s="7"/>
      <c r="E156" s="7"/>
      <c r="F156" s="7" t="str">
        <f t="shared" si="4"/>
        <v/>
      </c>
      <c r="G156" s="7"/>
      <c r="H156" s="7"/>
      <c r="I156" s="7"/>
      <c r="J156" s="7"/>
      <c r="K156" s="7"/>
      <c r="L156" s="7"/>
      <c r="M156" s="7"/>
      <c r="N156" s="7"/>
      <c r="O156" s="7"/>
      <c r="P156" s="7"/>
      <c r="Q156" s="7"/>
      <c r="R156" s="7"/>
      <c r="S156" s="7"/>
      <c r="T156" s="7"/>
      <c r="U156" s="7"/>
      <c r="V156" s="13"/>
      <c r="W156" s="7"/>
      <c r="X156" s="7"/>
      <c r="Y156" s="7" t="str">
        <f t="shared" si="5"/>
        <v/>
      </c>
      <c r="Z156" s="7"/>
      <c r="AA156" s="12"/>
    </row>
    <row r="157" spans="1:27" x14ac:dyDescent="0.25">
      <c r="A157" s="7"/>
      <c r="B157" s="7"/>
      <c r="C157" s="7"/>
      <c r="D157" s="7"/>
      <c r="E157" s="7"/>
      <c r="F157" s="7" t="str">
        <f t="shared" si="4"/>
        <v/>
      </c>
      <c r="G157" s="7"/>
      <c r="H157" s="7"/>
      <c r="I157" s="7"/>
      <c r="J157" s="7"/>
      <c r="K157" s="7"/>
      <c r="L157" s="7"/>
      <c r="M157" s="7"/>
      <c r="N157" s="7"/>
      <c r="O157" s="7"/>
      <c r="P157" s="7"/>
      <c r="Q157" s="7"/>
      <c r="R157" s="7"/>
      <c r="S157" s="7"/>
      <c r="T157" s="7"/>
      <c r="U157" s="7"/>
      <c r="V157" s="13"/>
      <c r="W157" s="7"/>
      <c r="X157" s="7"/>
      <c r="Y157" s="7" t="str">
        <f t="shared" si="5"/>
        <v/>
      </c>
      <c r="Z157" s="7"/>
      <c r="AA157" s="12"/>
    </row>
    <row r="158" spans="1:27" x14ac:dyDescent="0.25">
      <c r="A158" s="7"/>
      <c r="B158" s="7"/>
      <c r="C158" s="7"/>
      <c r="D158" s="7"/>
      <c r="E158" s="7"/>
      <c r="F158" s="7" t="str">
        <f t="shared" si="4"/>
        <v/>
      </c>
      <c r="G158" s="7"/>
      <c r="H158" s="7"/>
      <c r="I158" s="7"/>
      <c r="J158" s="7"/>
      <c r="K158" s="7"/>
      <c r="L158" s="7"/>
      <c r="M158" s="7"/>
      <c r="N158" s="7"/>
      <c r="O158" s="7"/>
      <c r="P158" s="7"/>
      <c r="Q158" s="7"/>
      <c r="R158" s="7"/>
      <c r="S158" s="7"/>
      <c r="T158" s="7"/>
      <c r="U158" s="7"/>
      <c r="V158" s="13"/>
      <c r="W158" s="7"/>
      <c r="X158" s="7"/>
      <c r="Y158" s="7" t="str">
        <f t="shared" si="5"/>
        <v/>
      </c>
      <c r="Z158" s="7"/>
      <c r="AA158" s="12"/>
    </row>
    <row r="159" spans="1:27" x14ac:dyDescent="0.25">
      <c r="A159" s="7"/>
      <c r="B159" s="7"/>
      <c r="C159" s="7"/>
      <c r="D159" s="7"/>
      <c r="E159" s="7"/>
      <c r="F159" s="7" t="str">
        <f t="shared" si="4"/>
        <v/>
      </c>
      <c r="G159" s="7"/>
      <c r="H159" s="7"/>
      <c r="I159" s="7"/>
      <c r="J159" s="7"/>
      <c r="K159" s="7"/>
      <c r="L159" s="7"/>
      <c r="M159" s="7"/>
      <c r="N159" s="7"/>
      <c r="O159" s="7"/>
      <c r="P159" s="7"/>
      <c r="Q159" s="7"/>
      <c r="R159" s="7"/>
      <c r="S159" s="7"/>
      <c r="T159" s="7"/>
      <c r="U159" s="7"/>
      <c r="V159" s="13"/>
      <c r="W159" s="7"/>
      <c r="X159" s="7"/>
      <c r="Y159" s="7" t="str">
        <f t="shared" si="5"/>
        <v/>
      </c>
      <c r="Z159" s="7"/>
      <c r="AA159" s="12"/>
    </row>
    <row r="160" spans="1:27" x14ac:dyDescent="0.25">
      <c r="A160" s="7"/>
      <c r="B160" s="7"/>
      <c r="C160" s="7"/>
      <c r="D160" s="7"/>
      <c r="E160" s="7"/>
      <c r="F160" s="7" t="str">
        <f t="shared" si="4"/>
        <v/>
      </c>
      <c r="G160" s="7"/>
      <c r="H160" s="7"/>
      <c r="I160" s="7"/>
      <c r="J160" s="7"/>
      <c r="K160" s="7"/>
      <c r="L160" s="7"/>
      <c r="M160" s="7"/>
      <c r="N160" s="7"/>
      <c r="O160" s="7"/>
      <c r="P160" s="7"/>
      <c r="Q160" s="7"/>
      <c r="R160" s="7"/>
      <c r="S160" s="7"/>
      <c r="T160" s="7"/>
      <c r="U160" s="7"/>
      <c r="V160" s="13"/>
      <c r="W160" s="7"/>
      <c r="X160" s="7"/>
      <c r="Y160" s="7" t="str">
        <f t="shared" si="5"/>
        <v/>
      </c>
      <c r="Z160" s="7"/>
      <c r="AA160" s="12"/>
    </row>
    <row r="161" spans="1:27" x14ac:dyDescent="0.25">
      <c r="A161" s="7"/>
      <c r="B161" s="7"/>
      <c r="C161" s="7"/>
      <c r="D161" s="7"/>
      <c r="E161" s="7"/>
      <c r="F161" s="7" t="str">
        <f t="shared" si="4"/>
        <v/>
      </c>
      <c r="G161" s="7"/>
      <c r="H161" s="7"/>
      <c r="I161" s="7"/>
      <c r="J161" s="7"/>
      <c r="K161" s="7"/>
      <c r="L161" s="7"/>
      <c r="M161" s="7"/>
      <c r="N161" s="7"/>
      <c r="O161" s="7"/>
      <c r="P161" s="7"/>
      <c r="Q161" s="7"/>
      <c r="R161" s="7"/>
      <c r="S161" s="7"/>
      <c r="T161" s="7"/>
      <c r="U161" s="7"/>
      <c r="V161" s="13"/>
      <c r="W161" s="7"/>
      <c r="X161" s="7"/>
      <c r="Y161" s="7" t="str">
        <f t="shared" si="5"/>
        <v/>
      </c>
      <c r="Z161" s="7"/>
      <c r="AA161" s="12"/>
    </row>
    <row r="162" spans="1:27" x14ac:dyDescent="0.25">
      <c r="A162" s="7"/>
      <c r="B162" s="7"/>
      <c r="C162" s="7"/>
      <c r="D162" s="7"/>
      <c r="E162" s="7"/>
      <c r="F162" s="7" t="str">
        <f t="shared" si="4"/>
        <v/>
      </c>
      <c r="G162" s="7"/>
      <c r="H162" s="7"/>
      <c r="I162" s="7"/>
      <c r="J162" s="7"/>
      <c r="K162" s="7"/>
      <c r="L162" s="7"/>
      <c r="M162" s="7"/>
      <c r="N162" s="7"/>
      <c r="O162" s="7"/>
      <c r="P162" s="7"/>
      <c r="Q162" s="7"/>
      <c r="R162" s="7"/>
      <c r="S162" s="7"/>
      <c r="T162" s="7"/>
      <c r="U162" s="7"/>
      <c r="V162" s="13"/>
      <c r="W162" s="7"/>
      <c r="X162" s="7"/>
      <c r="Y162" s="7" t="str">
        <f t="shared" si="5"/>
        <v/>
      </c>
      <c r="Z162" s="7"/>
      <c r="AA162" s="12"/>
    </row>
    <row r="163" spans="1:27" x14ac:dyDescent="0.25">
      <c r="A163" s="7"/>
      <c r="B163" s="7"/>
      <c r="C163" s="7"/>
      <c r="D163" s="7"/>
      <c r="E163" s="7"/>
      <c r="F163" s="7" t="str">
        <f t="shared" si="4"/>
        <v/>
      </c>
      <c r="G163" s="7"/>
      <c r="H163" s="7"/>
      <c r="I163" s="7"/>
      <c r="J163" s="7"/>
      <c r="K163" s="7"/>
      <c r="L163" s="7"/>
      <c r="M163" s="7"/>
      <c r="N163" s="7"/>
      <c r="O163" s="7"/>
      <c r="P163" s="7"/>
      <c r="Q163" s="7"/>
      <c r="R163" s="7"/>
      <c r="S163" s="7"/>
      <c r="T163" s="7"/>
      <c r="U163" s="7"/>
      <c r="V163" s="13"/>
      <c r="W163" s="7"/>
      <c r="X163" s="7"/>
      <c r="Y163" s="7" t="str">
        <f t="shared" si="5"/>
        <v/>
      </c>
      <c r="Z163" s="7"/>
      <c r="AA163" s="12"/>
    </row>
    <row r="164" spans="1:27" x14ac:dyDescent="0.25">
      <c r="A164" s="7"/>
      <c r="B164" s="7"/>
      <c r="C164" s="7"/>
      <c r="D164" s="7"/>
      <c r="E164" s="7"/>
      <c r="F164" s="7" t="str">
        <f t="shared" si="4"/>
        <v/>
      </c>
      <c r="G164" s="7"/>
      <c r="H164" s="7"/>
      <c r="I164" s="7"/>
      <c r="J164" s="7"/>
      <c r="K164" s="7"/>
      <c r="L164" s="7"/>
      <c r="M164" s="7"/>
      <c r="N164" s="7"/>
      <c r="O164" s="7"/>
      <c r="P164" s="7"/>
      <c r="Q164" s="7"/>
      <c r="R164" s="7"/>
      <c r="S164" s="7"/>
      <c r="T164" s="7"/>
      <c r="U164" s="7"/>
      <c r="V164" s="13"/>
      <c r="W164" s="7"/>
      <c r="X164" s="7"/>
      <c r="Y164" s="7" t="str">
        <f t="shared" si="5"/>
        <v/>
      </c>
      <c r="Z164" s="7"/>
      <c r="AA164" s="12"/>
    </row>
    <row r="165" spans="1:27" x14ac:dyDescent="0.25">
      <c r="A165" s="7"/>
      <c r="B165" s="7"/>
      <c r="C165" s="7"/>
      <c r="D165" s="7"/>
      <c r="E165" s="7"/>
      <c r="F165" s="7" t="str">
        <f t="shared" si="4"/>
        <v/>
      </c>
      <c r="G165" s="7"/>
      <c r="H165" s="7"/>
      <c r="I165" s="7"/>
      <c r="J165" s="7"/>
      <c r="K165" s="7"/>
      <c r="L165" s="7"/>
      <c r="M165" s="7"/>
      <c r="N165" s="7"/>
      <c r="O165" s="7"/>
      <c r="P165" s="7"/>
      <c r="Q165" s="7"/>
      <c r="R165" s="7"/>
      <c r="S165" s="7"/>
      <c r="T165" s="7"/>
      <c r="U165" s="7"/>
      <c r="V165" s="13"/>
      <c r="W165" s="7"/>
      <c r="X165" s="7"/>
      <c r="Y165" s="7" t="str">
        <f t="shared" si="5"/>
        <v/>
      </c>
      <c r="Z165" s="7"/>
      <c r="AA165" s="12"/>
    </row>
    <row r="166" spans="1:27" x14ac:dyDescent="0.25">
      <c r="A166" s="7"/>
      <c r="B166" s="7"/>
      <c r="C166" s="7"/>
      <c r="D166" s="7"/>
      <c r="E166" s="7"/>
      <c r="F166" s="7" t="str">
        <f t="shared" si="4"/>
        <v/>
      </c>
      <c r="G166" s="7"/>
      <c r="H166" s="7"/>
      <c r="I166" s="7"/>
      <c r="J166" s="7"/>
      <c r="K166" s="7"/>
      <c r="L166" s="7"/>
      <c r="M166" s="7"/>
      <c r="N166" s="7"/>
      <c r="O166" s="7"/>
      <c r="P166" s="7"/>
      <c r="Q166" s="7"/>
      <c r="R166" s="7"/>
      <c r="S166" s="7"/>
      <c r="T166" s="7"/>
      <c r="U166" s="7"/>
      <c r="V166" s="13"/>
      <c r="W166" s="7"/>
      <c r="X166" s="7"/>
      <c r="Y166" s="7" t="str">
        <f t="shared" si="5"/>
        <v/>
      </c>
      <c r="Z166" s="7"/>
      <c r="AA166" s="12"/>
    </row>
    <row r="167" spans="1:27" x14ac:dyDescent="0.25">
      <c r="A167" s="7"/>
      <c r="B167" s="7"/>
      <c r="C167" s="7"/>
      <c r="D167" s="7"/>
      <c r="E167" s="7"/>
      <c r="F167" s="7" t="str">
        <f t="shared" si="4"/>
        <v/>
      </c>
      <c r="G167" s="7"/>
      <c r="H167" s="7"/>
      <c r="I167" s="7"/>
      <c r="J167" s="7"/>
      <c r="K167" s="7"/>
      <c r="L167" s="7"/>
      <c r="M167" s="7"/>
      <c r="N167" s="7"/>
      <c r="O167" s="7"/>
      <c r="P167" s="7"/>
      <c r="Q167" s="7"/>
      <c r="R167" s="7"/>
      <c r="S167" s="7"/>
      <c r="T167" s="7"/>
      <c r="U167" s="7"/>
      <c r="V167" s="13"/>
      <c r="W167" s="7"/>
      <c r="X167" s="7"/>
      <c r="Y167" s="7" t="str">
        <f t="shared" si="5"/>
        <v/>
      </c>
      <c r="Z167" s="7"/>
      <c r="AA167" s="12"/>
    </row>
    <row r="168" spans="1:27" x14ac:dyDescent="0.25">
      <c r="A168" s="7"/>
      <c r="B168" s="7"/>
      <c r="C168" s="7"/>
      <c r="D168" s="7"/>
      <c r="E168" s="7"/>
      <c r="F168" s="7" t="str">
        <f t="shared" si="4"/>
        <v/>
      </c>
      <c r="G168" s="7"/>
      <c r="H168" s="7"/>
      <c r="I168" s="7"/>
      <c r="J168" s="7"/>
      <c r="K168" s="7"/>
      <c r="L168" s="7"/>
      <c r="M168" s="7"/>
      <c r="N168" s="7"/>
      <c r="O168" s="7"/>
      <c r="P168" s="7"/>
      <c r="Q168" s="7"/>
      <c r="R168" s="7"/>
      <c r="S168" s="7"/>
      <c r="T168" s="7"/>
      <c r="U168" s="7"/>
      <c r="V168" s="13"/>
      <c r="W168" s="7"/>
      <c r="X168" s="7"/>
      <c r="Y168" s="7" t="str">
        <f t="shared" si="5"/>
        <v/>
      </c>
      <c r="Z168" s="7"/>
      <c r="AA168" s="12"/>
    </row>
    <row r="169" spans="1:27" x14ac:dyDescent="0.25">
      <c r="A169" s="7"/>
      <c r="B169" s="7"/>
      <c r="C169" s="7"/>
      <c r="D169" s="7"/>
      <c r="E169" s="7"/>
      <c r="F169" s="7" t="str">
        <f t="shared" si="4"/>
        <v/>
      </c>
      <c r="G169" s="7"/>
      <c r="H169" s="7"/>
      <c r="I169" s="7"/>
      <c r="J169" s="7"/>
      <c r="K169" s="7"/>
      <c r="L169" s="7"/>
      <c r="M169" s="7"/>
      <c r="N169" s="7"/>
      <c r="O169" s="7"/>
      <c r="P169" s="7"/>
      <c r="Q169" s="7"/>
      <c r="R169" s="7"/>
      <c r="S169" s="7"/>
      <c r="T169" s="7"/>
      <c r="U169" s="7"/>
      <c r="V169" s="13"/>
      <c r="W169" s="7"/>
      <c r="X169" s="7"/>
      <c r="Y169" s="7" t="str">
        <f t="shared" si="5"/>
        <v/>
      </c>
      <c r="Z169" s="7"/>
      <c r="AA169" s="12"/>
    </row>
    <row r="170" spans="1:27" x14ac:dyDescent="0.25">
      <c r="A170" s="7"/>
      <c r="B170" s="7"/>
      <c r="C170" s="7"/>
      <c r="D170" s="7"/>
      <c r="E170" s="7"/>
      <c r="F170" s="7" t="str">
        <f t="shared" si="4"/>
        <v/>
      </c>
      <c r="G170" s="7"/>
      <c r="H170" s="7"/>
      <c r="I170" s="7"/>
      <c r="J170" s="7"/>
      <c r="K170" s="7"/>
      <c r="L170" s="7"/>
      <c r="M170" s="7"/>
      <c r="N170" s="7"/>
      <c r="O170" s="7"/>
      <c r="P170" s="7"/>
      <c r="Q170" s="7"/>
      <c r="R170" s="7"/>
      <c r="S170" s="7"/>
      <c r="T170" s="7"/>
      <c r="U170" s="7"/>
      <c r="V170" s="13"/>
      <c r="W170" s="7"/>
      <c r="X170" s="7"/>
      <c r="Y170" s="7" t="str">
        <f t="shared" si="5"/>
        <v/>
      </c>
      <c r="Z170" s="7"/>
      <c r="AA170" s="12"/>
    </row>
    <row r="171" spans="1:27" x14ac:dyDescent="0.25">
      <c r="A171" s="7"/>
      <c r="B171" s="7"/>
      <c r="C171" s="7"/>
      <c r="D171" s="7"/>
      <c r="E171" s="7"/>
      <c r="F171" s="7" t="str">
        <f t="shared" si="4"/>
        <v/>
      </c>
      <c r="G171" s="7"/>
      <c r="H171" s="7"/>
      <c r="I171" s="7"/>
      <c r="J171" s="7"/>
      <c r="K171" s="7"/>
      <c r="L171" s="7"/>
      <c r="M171" s="7"/>
      <c r="N171" s="7"/>
      <c r="O171" s="7"/>
      <c r="P171" s="7"/>
      <c r="Q171" s="7"/>
      <c r="R171" s="7"/>
      <c r="S171" s="7"/>
      <c r="T171" s="7"/>
      <c r="U171" s="7"/>
      <c r="V171" s="13"/>
      <c r="W171" s="7"/>
      <c r="X171" s="7"/>
      <c r="Y171" s="7" t="str">
        <f t="shared" si="5"/>
        <v/>
      </c>
      <c r="Z171" s="7"/>
      <c r="AA171" s="12"/>
    </row>
    <row r="172" spans="1:27" x14ac:dyDescent="0.25">
      <c r="A172" s="7"/>
      <c r="B172" s="7"/>
      <c r="C172" s="7"/>
      <c r="D172" s="7"/>
      <c r="E172" s="7"/>
      <c r="F172" s="7" t="str">
        <f t="shared" si="4"/>
        <v/>
      </c>
      <c r="G172" s="7"/>
      <c r="H172" s="7"/>
      <c r="I172" s="7"/>
      <c r="J172" s="7"/>
      <c r="K172" s="7"/>
      <c r="L172" s="7"/>
      <c r="M172" s="7"/>
      <c r="N172" s="7"/>
      <c r="O172" s="7"/>
      <c r="P172" s="7"/>
      <c r="Q172" s="7"/>
      <c r="R172" s="7"/>
      <c r="S172" s="7"/>
      <c r="T172" s="7"/>
      <c r="U172" s="7"/>
      <c r="V172" s="13"/>
      <c r="W172" s="7"/>
      <c r="X172" s="7"/>
      <c r="Y172" s="7" t="str">
        <f t="shared" si="5"/>
        <v/>
      </c>
      <c r="Z172" s="7"/>
      <c r="AA172" s="12"/>
    </row>
    <row r="173" spans="1:27" x14ac:dyDescent="0.25">
      <c r="A173" s="7"/>
      <c r="B173" s="7"/>
      <c r="C173" s="7"/>
      <c r="D173" s="7"/>
      <c r="E173" s="7"/>
      <c r="F173" s="7" t="str">
        <f t="shared" si="4"/>
        <v/>
      </c>
      <c r="G173" s="7"/>
      <c r="H173" s="7"/>
      <c r="I173" s="7"/>
      <c r="J173" s="7"/>
      <c r="K173" s="7"/>
      <c r="L173" s="7"/>
      <c r="M173" s="7"/>
      <c r="N173" s="7"/>
      <c r="O173" s="7"/>
      <c r="P173" s="7"/>
      <c r="Q173" s="7"/>
      <c r="R173" s="7"/>
      <c r="S173" s="7"/>
      <c r="T173" s="7"/>
      <c r="U173" s="7"/>
      <c r="V173" s="13"/>
      <c r="W173" s="7"/>
      <c r="X173" s="7"/>
      <c r="Y173" s="7" t="str">
        <f t="shared" si="5"/>
        <v/>
      </c>
      <c r="Z173" s="7"/>
      <c r="AA173" s="12"/>
    </row>
    <row r="174" spans="1:27" x14ac:dyDescent="0.25">
      <c r="A174" s="7"/>
      <c r="B174" s="7"/>
      <c r="C174" s="7"/>
      <c r="D174" s="7"/>
      <c r="E174" s="7"/>
      <c r="F174" s="7" t="str">
        <f t="shared" si="4"/>
        <v/>
      </c>
      <c r="G174" s="7"/>
      <c r="H174" s="7"/>
      <c r="I174" s="7"/>
      <c r="J174" s="7"/>
      <c r="K174" s="7"/>
      <c r="L174" s="7"/>
      <c r="M174" s="7"/>
      <c r="N174" s="7"/>
      <c r="O174" s="7"/>
      <c r="P174" s="7"/>
      <c r="Q174" s="7"/>
      <c r="R174" s="7"/>
      <c r="S174" s="7"/>
      <c r="T174" s="7"/>
      <c r="U174" s="7"/>
      <c r="V174" s="13"/>
      <c r="W174" s="7"/>
      <c r="X174" s="7"/>
      <c r="Y174" s="7" t="str">
        <f t="shared" si="5"/>
        <v/>
      </c>
      <c r="Z174" s="7"/>
      <c r="AA174" s="12"/>
    </row>
    <row r="175" spans="1:27" x14ac:dyDescent="0.25">
      <c r="A175" s="7"/>
      <c r="B175" s="7"/>
      <c r="C175" s="7"/>
      <c r="D175" s="7"/>
      <c r="E175" s="7"/>
      <c r="F175" s="7" t="str">
        <f t="shared" si="4"/>
        <v/>
      </c>
      <c r="G175" s="7"/>
      <c r="H175" s="7"/>
      <c r="I175" s="7"/>
      <c r="J175" s="7"/>
      <c r="K175" s="7"/>
      <c r="L175" s="7"/>
      <c r="M175" s="7"/>
      <c r="N175" s="7"/>
      <c r="O175" s="7"/>
      <c r="P175" s="7"/>
      <c r="Q175" s="7"/>
      <c r="R175" s="7"/>
      <c r="S175" s="7"/>
      <c r="T175" s="7"/>
      <c r="U175" s="7"/>
      <c r="V175" s="13"/>
      <c r="W175" s="7"/>
      <c r="X175" s="7"/>
      <c r="Y175" s="7" t="str">
        <f t="shared" si="5"/>
        <v/>
      </c>
      <c r="Z175" s="7"/>
      <c r="AA175" s="12"/>
    </row>
    <row r="176" spans="1:27" x14ac:dyDescent="0.25">
      <c r="A176" s="7"/>
      <c r="B176" s="7"/>
      <c r="C176" s="7"/>
      <c r="D176" s="7"/>
      <c r="E176" s="7"/>
      <c r="F176" s="7" t="str">
        <f t="shared" si="4"/>
        <v/>
      </c>
      <c r="G176" s="7"/>
      <c r="H176" s="7"/>
      <c r="I176" s="7"/>
      <c r="J176" s="7"/>
      <c r="K176" s="7"/>
      <c r="L176" s="7"/>
      <c r="M176" s="7"/>
      <c r="N176" s="7"/>
      <c r="O176" s="7"/>
      <c r="P176" s="7"/>
      <c r="Q176" s="7"/>
      <c r="R176" s="7"/>
      <c r="S176" s="7"/>
      <c r="T176" s="7"/>
      <c r="U176" s="7"/>
      <c r="V176" s="13"/>
      <c r="W176" s="7"/>
      <c r="X176" s="7"/>
      <c r="Y176" s="7" t="str">
        <f t="shared" si="5"/>
        <v/>
      </c>
      <c r="Z176" s="7"/>
      <c r="AA176" s="12"/>
    </row>
    <row r="177" spans="1:27" x14ac:dyDescent="0.25">
      <c r="A177" s="7"/>
      <c r="B177" s="7"/>
      <c r="C177" s="7"/>
      <c r="D177" s="7"/>
      <c r="E177" s="7"/>
      <c r="F177" s="7" t="str">
        <f t="shared" si="4"/>
        <v/>
      </c>
      <c r="G177" s="7"/>
      <c r="H177" s="7"/>
      <c r="I177" s="7"/>
      <c r="J177" s="7"/>
      <c r="K177" s="7"/>
      <c r="L177" s="7"/>
      <c r="M177" s="7"/>
      <c r="N177" s="7"/>
      <c r="O177" s="7"/>
      <c r="P177" s="7"/>
      <c r="Q177" s="7"/>
      <c r="R177" s="7"/>
      <c r="S177" s="7"/>
      <c r="T177" s="7"/>
      <c r="U177" s="7"/>
      <c r="V177" s="13"/>
      <c r="W177" s="7"/>
      <c r="X177" s="7"/>
      <c r="Y177" s="7" t="str">
        <f t="shared" si="5"/>
        <v/>
      </c>
      <c r="Z177" s="7"/>
      <c r="AA177" s="12"/>
    </row>
    <row r="178" spans="1:27" x14ac:dyDescent="0.25">
      <c r="A178" s="7"/>
      <c r="B178" s="7"/>
      <c r="C178" s="7"/>
      <c r="D178" s="7"/>
      <c r="E178" s="7"/>
      <c r="F178" s="7" t="str">
        <f t="shared" si="4"/>
        <v/>
      </c>
      <c r="G178" s="7"/>
      <c r="H178" s="7"/>
      <c r="I178" s="7"/>
      <c r="J178" s="7"/>
      <c r="K178" s="7"/>
      <c r="L178" s="7"/>
      <c r="M178" s="7"/>
      <c r="N178" s="7"/>
      <c r="O178" s="7"/>
      <c r="P178" s="7"/>
      <c r="Q178" s="7"/>
      <c r="R178" s="7"/>
      <c r="S178" s="7"/>
      <c r="T178" s="7"/>
      <c r="U178" s="7"/>
      <c r="V178" s="13"/>
      <c r="W178" s="7"/>
      <c r="X178" s="7"/>
      <c r="Y178" s="7" t="str">
        <f t="shared" si="5"/>
        <v/>
      </c>
      <c r="Z178" s="7"/>
      <c r="AA178" s="12"/>
    </row>
    <row r="179" spans="1:27" x14ac:dyDescent="0.25">
      <c r="A179" s="7"/>
      <c r="B179" s="7"/>
      <c r="C179" s="7"/>
      <c r="D179" s="7"/>
      <c r="E179" s="7"/>
      <c r="F179" s="7" t="str">
        <f t="shared" si="4"/>
        <v/>
      </c>
      <c r="G179" s="7"/>
      <c r="H179" s="7"/>
      <c r="I179" s="7"/>
      <c r="J179" s="7"/>
      <c r="K179" s="7"/>
      <c r="L179" s="7"/>
      <c r="M179" s="7"/>
      <c r="N179" s="7"/>
      <c r="O179" s="7"/>
      <c r="P179" s="7"/>
      <c r="Q179" s="7"/>
      <c r="R179" s="7"/>
      <c r="S179" s="7"/>
      <c r="T179" s="7"/>
      <c r="U179" s="7"/>
      <c r="V179" s="13"/>
      <c r="W179" s="7"/>
      <c r="X179" s="7"/>
      <c r="Y179" s="7" t="str">
        <f t="shared" si="5"/>
        <v/>
      </c>
      <c r="Z179" s="7"/>
      <c r="AA179" s="12"/>
    </row>
    <row r="180" spans="1:27" x14ac:dyDescent="0.25">
      <c r="A180" s="7"/>
      <c r="B180" s="7"/>
      <c r="C180" s="7"/>
      <c r="D180" s="7"/>
      <c r="E180" s="7"/>
      <c r="F180" s="7" t="str">
        <f t="shared" si="4"/>
        <v/>
      </c>
      <c r="G180" s="7"/>
      <c r="H180" s="7"/>
      <c r="I180" s="7"/>
      <c r="J180" s="7"/>
      <c r="K180" s="7"/>
      <c r="L180" s="7"/>
      <c r="M180" s="7"/>
      <c r="N180" s="7"/>
      <c r="O180" s="7"/>
      <c r="P180" s="7"/>
      <c r="Q180" s="7"/>
      <c r="R180" s="7"/>
      <c r="S180" s="7"/>
      <c r="T180" s="7"/>
      <c r="U180" s="7"/>
      <c r="V180" s="13"/>
      <c r="W180" s="7"/>
      <c r="X180" s="7"/>
      <c r="Y180" s="7" t="str">
        <f t="shared" si="5"/>
        <v/>
      </c>
      <c r="Z180" s="7"/>
      <c r="AA180" s="12"/>
    </row>
    <row r="181" spans="1:27" x14ac:dyDescent="0.25">
      <c r="A181" s="7"/>
      <c r="B181" s="7"/>
      <c r="C181" s="7"/>
      <c r="D181" s="7"/>
      <c r="E181" s="7"/>
      <c r="F181" s="7" t="str">
        <f t="shared" si="4"/>
        <v/>
      </c>
      <c r="G181" s="7"/>
      <c r="H181" s="7"/>
      <c r="I181" s="7"/>
      <c r="J181" s="7"/>
      <c r="K181" s="7"/>
      <c r="L181" s="7"/>
      <c r="M181" s="7"/>
      <c r="N181" s="7"/>
      <c r="O181" s="7"/>
      <c r="P181" s="7"/>
      <c r="Q181" s="7"/>
      <c r="R181" s="7"/>
      <c r="S181" s="7"/>
      <c r="T181" s="7"/>
      <c r="U181" s="7"/>
      <c r="V181" s="13"/>
      <c r="W181" s="7"/>
      <c r="X181" s="7"/>
      <c r="Y181" s="7" t="str">
        <f t="shared" si="5"/>
        <v/>
      </c>
      <c r="Z181" s="7"/>
      <c r="AA181" s="12"/>
    </row>
    <row r="182" spans="1:27" x14ac:dyDescent="0.25">
      <c r="A182" s="7"/>
      <c r="B182" s="7"/>
      <c r="C182" s="7"/>
      <c r="D182" s="7"/>
      <c r="E182" s="7"/>
      <c r="F182" s="7" t="str">
        <f t="shared" si="4"/>
        <v/>
      </c>
      <c r="G182" s="7"/>
      <c r="H182" s="7"/>
      <c r="I182" s="7"/>
      <c r="J182" s="7"/>
      <c r="K182" s="7"/>
      <c r="L182" s="7"/>
      <c r="M182" s="7"/>
      <c r="N182" s="7"/>
      <c r="O182" s="7"/>
      <c r="P182" s="7"/>
      <c r="Q182" s="7"/>
      <c r="R182" s="7"/>
      <c r="S182" s="7"/>
      <c r="T182" s="7"/>
      <c r="U182" s="7"/>
      <c r="V182" s="13"/>
      <c r="W182" s="7"/>
      <c r="X182" s="7"/>
      <c r="Y182" s="7" t="str">
        <f t="shared" si="5"/>
        <v/>
      </c>
      <c r="Z182" s="7"/>
      <c r="AA182" s="12"/>
    </row>
    <row r="183" spans="1:27" x14ac:dyDescent="0.25">
      <c r="A183" s="7"/>
      <c r="B183" s="7"/>
      <c r="C183" s="7"/>
      <c r="D183" s="7"/>
      <c r="E183" s="7"/>
      <c r="F183" s="7" t="str">
        <f t="shared" si="4"/>
        <v/>
      </c>
      <c r="G183" s="7"/>
      <c r="H183" s="7"/>
      <c r="I183" s="7"/>
      <c r="J183" s="7"/>
      <c r="K183" s="7"/>
      <c r="L183" s="7"/>
      <c r="M183" s="7"/>
      <c r="N183" s="7"/>
      <c r="O183" s="7"/>
      <c r="P183" s="7"/>
      <c r="Q183" s="7"/>
      <c r="R183" s="7"/>
      <c r="S183" s="7"/>
      <c r="T183" s="7"/>
      <c r="U183" s="7"/>
      <c r="V183" s="13"/>
      <c r="W183" s="7"/>
      <c r="X183" s="7"/>
      <c r="Y183" s="7" t="str">
        <f t="shared" si="5"/>
        <v/>
      </c>
      <c r="Z183" s="7"/>
      <c r="AA183" s="12"/>
    </row>
    <row r="184" spans="1:27" x14ac:dyDescent="0.25">
      <c r="A184" s="7"/>
      <c r="B184" s="7"/>
      <c r="C184" s="7"/>
      <c r="D184" s="7"/>
      <c r="E184" s="7"/>
      <c r="F184" s="7" t="str">
        <f t="shared" si="4"/>
        <v/>
      </c>
      <c r="G184" s="7"/>
      <c r="H184" s="7"/>
      <c r="I184" s="7"/>
      <c r="J184" s="7"/>
      <c r="K184" s="7"/>
      <c r="L184" s="7"/>
      <c r="M184" s="7"/>
      <c r="N184" s="7"/>
      <c r="O184" s="7"/>
      <c r="P184" s="7"/>
      <c r="Q184" s="7"/>
      <c r="R184" s="7"/>
      <c r="S184" s="7"/>
      <c r="T184" s="7"/>
      <c r="U184" s="7"/>
      <c r="V184" s="13"/>
      <c r="W184" s="7"/>
      <c r="X184" s="7"/>
      <c r="Y184" s="7" t="str">
        <f t="shared" si="5"/>
        <v/>
      </c>
      <c r="Z184" s="7"/>
      <c r="AA184" s="12"/>
    </row>
    <row r="185" spans="1:27" x14ac:dyDescent="0.25">
      <c r="A185" s="7"/>
      <c r="B185" s="7"/>
      <c r="C185" s="7"/>
      <c r="D185" s="7"/>
      <c r="E185" s="7"/>
      <c r="F185" s="7" t="str">
        <f t="shared" si="4"/>
        <v/>
      </c>
      <c r="G185" s="7"/>
      <c r="H185" s="7"/>
      <c r="I185" s="7"/>
      <c r="J185" s="7"/>
      <c r="K185" s="7"/>
      <c r="L185" s="7"/>
      <c r="M185" s="7"/>
      <c r="N185" s="7"/>
      <c r="O185" s="7"/>
      <c r="P185" s="7"/>
      <c r="Q185" s="7"/>
      <c r="R185" s="7"/>
      <c r="S185" s="7"/>
      <c r="T185" s="7"/>
      <c r="U185" s="7"/>
      <c r="V185" s="13"/>
      <c r="W185" s="7"/>
      <c r="X185" s="7"/>
      <c r="Y185" s="7" t="str">
        <f t="shared" si="5"/>
        <v/>
      </c>
      <c r="Z185" s="7"/>
      <c r="AA185" s="12"/>
    </row>
    <row r="186" spans="1:27" x14ac:dyDescent="0.25">
      <c r="A186" s="7"/>
      <c r="B186" s="7"/>
      <c r="C186" s="7"/>
      <c r="D186" s="7"/>
      <c r="E186" s="7"/>
      <c r="F186" s="7" t="str">
        <f t="shared" si="4"/>
        <v/>
      </c>
      <c r="G186" s="7"/>
      <c r="H186" s="7"/>
      <c r="I186" s="7"/>
      <c r="J186" s="7"/>
      <c r="K186" s="7"/>
      <c r="L186" s="7"/>
      <c r="M186" s="7"/>
      <c r="N186" s="7"/>
      <c r="O186" s="7"/>
      <c r="P186" s="7"/>
      <c r="Q186" s="7"/>
      <c r="R186" s="7"/>
      <c r="S186" s="7"/>
      <c r="T186" s="7"/>
      <c r="U186" s="7"/>
      <c r="V186" s="13"/>
      <c r="W186" s="7"/>
      <c r="X186" s="7"/>
      <c r="Y186" s="7" t="str">
        <f t="shared" si="5"/>
        <v/>
      </c>
      <c r="Z186" s="7"/>
      <c r="AA186" s="12"/>
    </row>
    <row r="187" spans="1:27" x14ac:dyDescent="0.25">
      <c r="A187" s="7"/>
      <c r="B187" s="7"/>
      <c r="C187" s="7"/>
      <c r="D187" s="7"/>
      <c r="E187" s="7"/>
      <c r="F187" s="7" t="str">
        <f t="shared" si="4"/>
        <v/>
      </c>
      <c r="G187" s="7"/>
      <c r="H187" s="7"/>
      <c r="I187" s="7"/>
      <c r="J187" s="7"/>
      <c r="K187" s="7"/>
      <c r="L187" s="7"/>
      <c r="M187" s="7"/>
      <c r="N187" s="7"/>
      <c r="O187" s="7"/>
      <c r="P187" s="7"/>
      <c r="Q187" s="7"/>
      <c r="R187" s="7"/>
      <c r="S187" s="7"/>
      <c r="T187" s="7"/>
      <c r="U187" s="7"/>
      <c r="V187" s="13"/>
      <c r="W187" s="7"/>
      <c r="X187" s="7"/>
      <c r="Y187" s="7" t="str">
        <f t="shared" si="5"/>
        <v/>
      </c>
      <c r="Z187" s="7"/>
      <c r="AA187" s="12"/>
    </row>
    <row r="188" spans="1:27" x14ac:dyDescent="0.25">
      <c r="A188" s="7"/>
      <c r="B188" s="7"/>
      <c r="C188" s="7"/>
      <c r="D188" s="7"/>
      <c r="E188" s="7"/>
      <c r="F188" s="7" t="str">
        <f t="shared" si="4"/>
        <v/>
      </c>
      <c r="G188" s="7"/>
      <c r="H188" s="7"/>
      <c r="I188" s="7"/>
      <c r="J188" s="7"/>
      <c r="K188" s="7"/>
      <c r="L188" s="7"/>
      <c r="M188" s="7"/>
      <c r="N188" s="7"/>
      <c r="O188" s="7"/>
      <c r="P188" s="7"/>
      <c r="Q188" s="7"/>
      <c r="R188" s="7"/>
      <c r="S188" s="7"/>
      <c r="T188" s="7"/>
      <c r="U188" s="7"/>
      <c r="V188" s="13"/>
      <c r="W188" s="7"/>
      <c r="X188" s="7"/>
      <c r="Y188" s="7" t="str">
        <f t="shared" si="5"/>
        <v/>
      </c>
      <c r="Z188" s="7"/>
      <c r="AA188" s="12"/>
    </row>
    <row r="189" spans="1:27" x14ac:dyDescent="0.25">
      <c r="A189" s="7"/>
      <c r="B189" s="7"/>
      <c r="C189" s="7"/>
      <c r="D189" s="7"/>
      <c r="E189" s="7"/>
      <c r="F189" s="7" t="str">
        <f t="shared" si="4"/>
        <v/>
      </c>
      <c r="G189" s="7"/>
      <c r="H189" s="7"/>
      <c r="I189" s="7"/>
      <c r="J189" s="7"/>
      <c r="K189" s="7"/>
      <c r="L189" s="7"/>
      <c r="M189" s="7"/>
      <c r="N189" s="7"/>
      <c r="O189" s="7"/>
      <c r="P189" s="7"/>
      <c r="Q189" s="7"/>
      <c r="R189" s="7"/>
      <c r="S189" s="7"/>
      <c r="T189" s="7"/>
      <c r="U189" s="7"/>
      <c r="V189" s="13"/>
      <c r="W189" s="7"/>
      <c r="X189" s="7"/>
      <c r="Y189" s="7" t="str">
        <f t="shared" si="5"/>
        <v/>
      </c>
      <c r="Z189" s="7"/>
      <c r="AA189" s="12"/>
    </row>
    <row r="190" spans="1:27" x14ac:dyDescent="0.25">
      <c r="A190" s="7"/>
      <c r="B190" s="7"/>
      <c r="C190" s="7"/>
      <c r="D190" s="7"/>
      <c r="E190" s="7"/>
      <c r="F190" s="7" t="str">
        <f t="shared" si="4"/>
        <v/>
      </c>
      <c r="G190" s="7"/>
      <c r="H190" s="7"/>
      <c r="I190" s="7"/>
      <c r="J190" s="7"/>
      <c r="K190" s="7"/>
      <c r="L190" s="7"/>
      <c r="M190" s="7"/>
      <c r="N190" s="7"/>
      <c r="O190" s="7"/>
      <c r="P190" s="7"/>
      <c r="Q190" s="7"/>
      <c r="R190" s="7"/>
      <c r="S190" s="7"/>
      <c r="T190" s="7"/>
      <c r="U190" s="7"/>
      <c r="V190" s="13"/>
      <c r="W190" s="7"/>
      <c r="X190" s="7"/>
      <c r="Y190" s="7" t="str">
        <f t="shared" si="5"/>
        <v/>
      </c>
      <c r="Z190" s="7"/>
      <c r="AA190" s="12"/>
    </row>
    <row r="191" spans="1:27" x14ac:dyDescent="0.25">
      <c r="A191" s="7"/>
      <c r="B191" s="7"/>
      <c r="C191" s="7"/>
      <c r="D191" s="7"/>
      <c r="E191" s="7"/>
      <c r="F191" s="7" t="str">
        <f t="shared" si="4"/>
        <v/>
      </c>
      <c r="G191" s="7"/>
      <c r="H191" s="7"/>
      <c r="I191" s="7"/>
      <c r="J191" s="7"/>
      <c r="K191" s="7"/>
      <c r="L191" s="7"/>
      <c r="M191" s="7"/>
      <c r="N191" s="7"/>
      <c r="O191" s="7"/>
      <c r="P191" s="7"/>
      <c r="Q191" s="7"/>
      <c r="R191" s="7"/>
      <c r="S191" s="7"/>
      <c r="T191" s="7"/>
      <c r="U191" s="7"/>
      <c r="V191" s="13"/>
      <c r="W191" s="7"/>
      <c r="X191" s="7"/>
      <c r="Y191" s="7" t="str">
        <f t="shared" si="5"/>
        <v/>
      </c>
      <c r="Z191" s="7"/>
      <c r="AA191" s="12"/>
    </row>
    <row r="192" spans="1:27" x14ac:dyDescent="0.25">
      <c r="A192" s="7"/>
      <c r="B192" s="7"/>
      <c r="C192" s="7"/>
      <c r="D192" s="7"/>
      <c r="E192" s="7"/>
      <c r="F192" s="7" t="str">
        <f t="shared" si="4"/>
        <v/>
      </c>
      <c r="G192" s="7"/>
      <c r="H192" s="7"/>
      <c r="I192" s="7"/>
      <c r="J192" s="7"/>
      <c r="K192" s="7"/>
      <c r="L192" s="7"/>
      <c r="M192" s="7"/>
      <c r="N192" s="7"/>
      <c r="O192" s="7"/>
      <c r="P192" s="7"/>
      <c r="Q192" s="7"/>
      <c r="R192" s="7"/>
      <c r="S192" s="7"/>
      <c r="T192" s="7"/>
      <c r="U192" s="7"/>
      <c r="V192" s="13"/>
      <c r="W192" s="7"/>
      <c r="X192" s="7"/>
      <c r="Y192" s="7" t="str">
        <f t="shared" si="5"/>
        <v/>
      </c>
      <c r="Z192" s="7"/>
      <c r="AA192" s="12"/>
    </row>
    <row r="193" spans="1:27" x14ac:dyDescent="0.25">
      <c r="A193" s="7"/>
      <c r="B193" s="7"/>
      <c r="C193" s="7"/>
      <c r="D193" s="7"/>
      <c r="E193" s="7"/>
      <c r="F193" s="7" t="str">
        <f t="shared" si="4"/>
        <v/>
      </c>
      <c r="G193" s="7"/>
      <c r="H193" s="7"/>
      <c r="I193" s="7"/>
      <c r="J193" s="7"/>
      <c r="K193" s="7"/>
      <c r="L193" s="7"/>
      <c r="M193" s="7"/>
      <c r="N193" s="7"/>
      <c r="O193" s="7"/>
      <c r="P193" s="7"/>
      <c r="Q193" s="7"/>
      <c r="R193" s="7"/>
      <c r="S193" s="7"/>
      <c r="T193" s="7"/>
      <c r="U193" s="7"/>
      <c r="V193" s="13"/>
      <c r="W193" s="7"/>
      <c r="X193" s="7"/>
      <c r="Y193" s="7" t="str">
        <f t="shared" si="5"/>
        <v/>
      </c>
      <c r="Z193" s="7"/>
      <c r="AA193" s="12"/>
    </row>
    <row r="194" spans="1:27" x14ac:dyDescent="0.25">
      <c r="A194" s="7"/>
      <c r="B194" s="7"/>
      <c r="C194" s="7"/>
      <c r="D194" s="7"/>
      <c r="E194" s="7"/>
      <c r="F194" s="7" t="str">
        <f t="shared" ref="F194:F257" si="6">IF(A194="","",D194&amp;" "&amp;E194)</f>
        <v/>
      </c>
      <c r="G194" s="7"/>
      <c r="H194" s="7"/>
      <c r="I194" s="7"/>
      <c r="J194" s="7"/>
      <c r="K194" s="7"/>
      <c r="L194" s="7"/>
      <c r="M194" s="7"/>
      <c r="N194" s="7"/>
      <c r="O194" s="7"/>
      <c r="P194" s="7"/>
      <c r="Q194" s="7"/>
      <c r="R194" s="7"/>
      <c r="S194" s="7"/>
      <c r="T194" s="7"/>
      <c r="U194" s="7"/>
      <c r="V194" s="13"/>
      <c r="W194" s="7"/>
      <c r="X194" s="7"/>
      <c r="Y194" s="7" t="str">
        <f t="shared" ref="Y194:Y257" si="7">IF(AND(B194&lt;&gt;"",OR(W194="Instalado",W194="Em viagem-isca")),B194&amp;"#"&amp;C194,"")</f>
        <v/>
      </c>
      <c r="Z194" s="7"/>
      <c r="AA194" s="12"/>
    </row>
    <row r="195" spans="1:27" x14ac:dyDescent="0.25">
      <c r="A195" s="7"/>
      <c r="B195" s="7"/>
      <c r="C195" s="7"/>
      <c r="D195" s="7"/>
      <c r="E195" s="7"/>
      <c r="F195" s="7" t="str">
        <f t="shared" si="6"/>
        <v/>
      </c>
      <c r="G195" s="7"/>
      <c r="H195" s="7"/>
      <c r="I195" s="7"/>
      <c r="J195" s="7"/>
      <c r="K195" s="7"/>
      <c r="L195" s="7"/>
      <c r="M195" s="7"/>
      <c r="N195" s="7"/>
      <c r="O195" s="7"/>
      <c r="P195" s="7"/>
      <c r="Q195" s="7"/>
      <c r="R195" s="7"/>
      <c r="S195" s="7"/>
      <c r="T195" s="7"/>
      <c r="U195" s="7"/>
      <c r="V195" s="13"/>
      <c r="W195" s="7"/>
      <c r="X195" s="7"/>
      <c r="Y195" s="7" t="str">
        <f t="shared" si="7"/>
        <v/>
      </c>
      <c r="Z195" s="7"/>
      <c r="AA195" s="12"/>
    </row>
    <row r="196" spans="1:27" x14ac:dyDescent="0.25">
      <c r="A196" s="7"/>
      <c r="B196" s="7"/>
      <c r="C196" s="7"/>
      <c r="D196" s="7"/>
      <c r="E196" s="7"/>
      <c r="F196" s="7" t="str">
        <f t="shared" si="6"/>
        <v/>
      </c>
      <c r="G196" s="7"/>
      <c r="H196" s="7"/>
      <c r="I196" s="7"/>
      <c r="J196" s="7"/>
      <c r="K196" s="7"/>
      <c r="L196" s="7"/>
      <c r="M196" s="7"/>
      <c r="N196" s="7"/>
      <c r="O196" s="7"/>
      <c r="P196" s="7"/>
      <c r="Q196" s="7"/>
      <c r="R196" s="7"/>
      <c r="S196" s="7"/>
      <c r="T196" s="7"/>
      <c r="U196" s="7"/>
      <c r="V196" s="13"/>
      <c r="W196" s="7"/>
      <c r="X196" s="7"/>
      <c r="Y196" s="7" t="str">
        <f t="shared" si="7"/>
        <v/>
      </c>
      <c r="Z196" s="7"/>
      <c r="AA196" s="12"/>
    </row>
    <row r="197" spans="1:27" x14ac:dyDescent="0.25">
      <c r="A197" s="7"/>
      <c r="B197" s="7"/>
      <c r="C197" s="7"/>
      <c r="D197" s="7"/>
      <c r="E197" s="7"/>
      <c r="F197" s="7" t="str">
        <f t="shared" si="6"/>
        <v/>
      </c>
      <c r="G197" s="7"/>
      <c r="H197" s="7"/>
      <c r="I197" s="7"/>
      <c r="J197" s="7"/>
      <c r="K197" s="7"/>
      <c r="L197" s="7"/>
      <c r="M197" s="7"/>
      <c r="N197" s="7"/>
      <c r="O197" s="7"/>
      <c r="P197" s="7"/>
      <c r="Q197" s="7"/>
      <c r="R197" s="7"/>
      <c r="S197" s="7"/>
      <c r="T197" s="7"/>
      <c r="U197" s="7"/>
      <c r="V197" s="13"/>
      <c r="W197" s="7"/>
      <c r="X197" s="7"/>
      <c r="Y197" s="7" t="str">
        <f t="shared" si="7"/>
        <v/>
      </c>
      <c r="Z197" s="7"/>
      <c r="AA197" s="12"/>
    </row>
    <row r="198" spans="1:27" x14ac:dyDescent="0.25">
      <c r="A198" s="7"/>
      <c r="B198" s="7"/>
      <c r="C198" s="7"/>
      <c r="D198" s="7"/>
      <c r="E198" s="7"/>
      <c r="F198" s="7" t="str">
        <f t="shared" si="6"/>
        <v/>
      </c>
      <c r="G198" s="7"/>
      <c r="H198" s="7"/>
      <c r="I198" s="7"/>
      <c r="J198" s="7"/>
      <c r="K198" s="7"/>
      <c r="L198" s="7"/>
      <c r="M198" s="7"/>
      <c r="N198" s="7"/>
      <c r="O198" s="7"/>
      <c r="P198" s="7"/>
      <c r="Q198" s="7"/>
      <c r="R198" s="7"/>
      <c r="S198" s="7"/>
      <c r="T198" s="7"/>
      <c r="U198" s="7"/>
      <c r="V198" s="13"/>
      <c r="W198" s="7"/>
      <c r="X198" s="7"/>
      <c r="Y198" s="7" t="str">
        <f t="shared" si="7"/>
        <v/>
      </c>
      <c r="Z198" s="7"/>
      <c r="AA198" s="12"/>
    </row>
    <row r="199" spans="1:27" x14ac:dyDescent="0.25">
      <c r="A199" s="7"/>
      <c r="B199" s="7"/>
      <c r="C199" s="7"/>
      <c r="D199" s="7"/>
      <c r="E199" s="7"/>
      <c r="F199" s="7" t="str">
        <f t="shared" si="6"/>
        <v/>
      </c>
      <c r="G199" s="7"/>
      <c r="H199" s="7"/>
      <c r="I199" s="7"/>
      <c r="J199" s="7"/>
      <c r="K199" s="7"/>
      <c r="L199" s="7"/>
      <c r="M199" s="7"/>
      <c r="N199" s="7"/>
      <c r="O199" s="7"/>
      <c r="P199" s="7"/>
      <c r="Q199" s="7"/>
      <c r="R199" s="7"/>
      <c r="S199" s="7"/>
      <c r="T199" s="7"/>
      <c r="U199" s="7"/>
      <c r="V199" s="13"/>
      <c r="W199" s="7"/>
      <c r="X199" s="7"/>
      <c r="Y199" s="7" t="str">
        <f t="shared" si="7"/>
        <v/>
      </c>
      <c r="Z199" s="7"/>
      <c r="AA199" s="12"/>
    </row>
    <row r="200" spans="1:27" x14ac:dyDescent="0.25">
      <c r="A200" s="7"/>
      <c r="B200" s="7"/>
      <c r="C200" s="7"/>
      <c r="D200" s="7"/>
      <c r="E200" s="7"/>
      <c r="F200" s="7" t="str">
        <f t="shared" si="6"/>
        <v/>
      </c>
      <c r="G200" s="7"/>
      <c r="H200" s="7"/>
      <c r="I200" s="7"/>
      <c r="J200" s="7"/>
      <c r="K200" s="7"/>
      <c r="L200" s="7"/>
      <c r="M200" s="7"/>
      <c r="N200" s="7"/>
      <c r="O200" s="7"/>
      <c r="P200" s="7"/>
      <c r="Q200" s="7"/>
      <c r="R200" s="7"/>
      <c r="S200" s="7"/>
      <c r="T200" s="7"/>
      <c r="U200" s="7"/>
      <c r="V200" s="13"/>
      <c r="W200" s="7"/>
      <c r="X200" s="7"/>
      <c r="Y200" s="7" t="str">
        <f t="shared" si="7"/>
        <v/>
      </c>
      <c r="Z200" s="7"/>
      <c r="AA200" s="12"/>
    </row>
    <row r="201" spans="1:27" x14ac:dyDescent="0.25">
      <c r="A201" s="7"/>
      <c r="B201" s="7"/>
      <c r="C201" s="7"/>
      <c r="D201" s="7"/>
      <c r="E201" s="7"/>
      <c r="F201" s="7" t="str">
        <f t="shared" si="6"/>
        <v/>
      </c>
      <c r="G201" s="7"/>
      <c r="H201" s="7"/>
      <c r="I201" s="7"/>
      <c r="J201" s="7"/>
      <c r="K201" s="7"/>
      <c r="L201" s="7"/>
      <c r="M201" s="7"/>
      <c r="N201" s="7"/>
      <c r="O201" s="7"/>
      <c r="P201" s="7"/>
      <c r="Q201" s="7"/>
      <c r="R201" s="7"/>
      <c r="S201" s="7"/>
      <c r="T201" s="7"/>
      <c r="U201" s="7"/>
      <c r="V201" s="13"/>
      <c r="W201" s="7"/>
      <c r="X201" s="7"/>
      <c r="Y201" s="7" t="str">
        <f t="shared" si="7"/>
        <v/>
      </c>
      <c r="Z201" s="7"/>
      <c r="AA201" s="12"/>
    </row>
    <row r="202" spans="1:27" x14ac:dyDescent="0.25">
      <c r="A202" s="7"/>
      <c r="B202" s="7"/>
      <c r="C202" s="7"/>
      <c r="D202" s="7"/>
      <c r="E202" s="7"/>
      <c r="F202" s="7" t="str">
        <f t="shared" si="6"/>
        <v/>
      </c>
      <c r="G202" s="7"/>
      <c r="H202" s="7"/>
      <c r="I202" s="7"/>
      <c r="J202" s="7"/>
      <c r="K202" s="7"/>
      <c r="L202" s="7"/>
      <c r="M202" s="7"/>
      <c r="N202" s="7"/>
      <c r="O202" s="7"/>
      <c r="P202" s="7"/>
      <c r="Q202" s="7"/>
      <c r="R202" s="7"/>
      <c r="S202" s="7"/>
      <c r="T202" s="7"/>
      <c r="U202" s="7"/>
      <c r="V202" s="13"/>
      <c r="W202" s="7"/>
      <c r="X202" s="7"/>
      <c r="Y202" s="7" t="str">
        <f t="shared" si="7"/>
        <v/>
      </c>
      <c r="Z202" s="7"/>
      <c r="AA202" s="12"/>
    </row>
    <row r="203" spans="1:27" x14ac:dyDescent="0.25">
      <c r="A203" s="7"/>
      <c r="B203" s="7"/>
      <c r="C203" s="7"/>
      <c r="D203" s="7"/>
      <c r="E203" s="7"/>
      <c r="F203" s="7" t="str">
        <f t="shared" si="6"/>
        <v/>
      </c>
      <c r="G203" s="7"/>
      <c r="H203" s="7"/>
      <c r="I203" s="7"/>
      <c r="J203" s="7"/>
      <c r="K203" s="7"/>
      <c r="L203" s="7"/>
      <c r="M203" s="7"/>
      <c r="N203" s="7"/>
      <c r="O203" s="7"/>
      <c r="P203" s="7"/>
      <c r="Q203" s="7"/>
      <c r="R203" s="7"/>
      <c r="S203" s="7"/>
      <c r="T203" s="7"/>
      <c r="U203" s="7"/>
      <c r="V203" s="13"/>
      <c r="W203" s="7"/>
      <c r="X203" s="7"/>
      <c r="Y203" s="7" t="str">
        <f t="shared" si="7"/>
        <v/>
      </c>
      <c r="Z203" s="7"/>
      <c r="AA203" s="12"/>
    </row>
    <row r="204" spans="1:27" x14ac:dyDescent="0.25">
      <c r="A204" s="7"/>
      <c r="B204" s="7"/>
      <c r="C204" s="7"/>
      <c r="D204" s="7"/>
      <c r="E204" s="7"/>
      <c r="F204" s="7" t="str">
        <f t="shared" si="6"/>
        <v/>
      </c>
      <c r="G204" s="7"/>
      <c r="H204" s="7"/>
      <c r="I204" s="7"/>
      <c r="J204" s="7"/>
      <c r="K204" s="7"/>
      <c r="L204" s="7"/>
      <c r="M204" s="7"/>
      <c r="N204" s="7"/>
      <c r="O204" s="7"/>
      <c r="P204" s="7"/>
      <c r="Q204" s="7"/>
      <c r="R204" s="7"/>
      <c r="S204" s="7"/>
      <c r="T204" s="7"/>
      <c r="U204" s="7"/>
      <c r="V204" s="13"/>
      <c r="W204" s="7"/>
      <c r="X204" s="7"/>
      <c r="Y204" s="7" t="str">
        <f t="shared" si="7"/>
        <v/>
      </c>
      <c r="Z204" s="7"/>
      <c r="AA204" s="12"/>
    </row>
    <row r="205" spans="1:27" x14ac:dyDescent="0.25">
      <c r="A205" s="7"/>
      <c r="B205" s="7"/>
      <c r="C205" s="7"/>
      <c r="D205" s="7"/>
      <c r="E205" s="7"/>
      <c r="F205" s="7" t="str">
        <f t="shared" si="6"/>
        <v/>
      </c>
      <c r="G205" s="7"/>
      <c r="H205" s="7"/>
      <c r="I205" s="7"/>
      <c r="J205" s="7"/>
      <c r="K205" s="7"/>
      <c r="L205" s="7"/>
      <c r="M205" s="7"/>
      <c r="N205" s="7"/>
      <c r="O205" s="7"/>
      <c r="P205" s="7"/>
      <c r="Q205" s="7"/>
      <c r="R205" s="7"/>
      <c r="S205" s="7"/>
      <c r="T205" s="7"/>
      <c r="U205" s="7"/>
      <c r="V205" s="13"/>
      <c r="W205" s="7"/>
      <c r="X205" s="7"/>
      <c r="Y205" s="7" t="str">
        <f t="shared" si="7"/>
        <v/>
      </c>
      <c r="Z205" s="7"/>
      <c r="AA205" s="12"/>
    </row>
    <row r="206" spans="1:27" x14ac:dyDescent="0.25">
      <c r="A206" s="7"/>
      <c r="B206" s="7"/>
      <c r="C206" s="7"/>
      <c r="D206" s="7"/>
      <c r="E206" s="7"/>
      <c r="F206" s="7" t="str">
        <f t="shared" si="6"/>
        <v/>
      </c>
      <c r="G206" s="7"/>
      <c r="H206" s="7"/>
      <c r="I206" s="7"/>
      <c r="J206" s="7"/>
      <c r="K206" s="7"/>
      <c r="L206" s="7"/>
      <c r="M206" s="7"/>
      <c r="N206" s="7"/>
      <c r="O206" s="7"/>
      <c r="P206" s="7"/>
      <c r="Q206" s="7"/>
      <c r="R206" s="7"/>
      <c r="S206" s="7"/>
      <c r="T206" s="7"/>
      <c r="U206" s="7"/>
      <c r="V206" s="13"/>
      <c r="W206" s="7"/>
      <c r="X206" s="7"/>
      <c r="Y206" s="7" t="str">
        <f t="shared" si="7"/>
        <v/>
      </c>
      <c r="Z206" s="7"/>
      <c r="AA206" s="12"/>
    </row>
    <row r="207" spans="1:27" x14ac:dyDescent="0.25">
      <c r="A207" s="7"/>
      <c r="B207" s="7"/>
      <c r="C207" s="7"/>
      <c r="D207" s="7"/>
      <c r="E207" s="7"/>
      <c r="F207" s="7" t="str">
        <f t="shared" si="6"/>
        <v/>
      </c>
      <c r="G207" s="7"/>
      <c r="H207" s="7"/>
      <c r="I207" s="7"/>
      <c r="J207" s="7"/>
      <c r="K207" s="7"/>
      <c r="L207" s="7"/>
      <c r="M207" s="7"/>
      <c r="N207" s="7"/>
      <c r="O207" s="7"/>
      <c r="P207" s="7"/>
      <c r="Q207" s="7"/>
      <c r="R207" s="7"/>
      <c r="S207" s="7"/>
      <c r="T207" s="7"/>
      <c r="U207" s="7"/>
      <c r="V207" s="13"/>
      <c r="W207" s="7"/>
      <c r="X207" s="7"/>
      <c r="Y207" s="7" t="str">
        <f t="shared" si="7"/>
        <v/>
      </c>
      <c r="Z207" s="7"/>
      <c r="AA207" s="12"/>
    </row>
    <row r="208" spans="1:27" x14ac:dyDescent="0.25">
      <c r="A208" s="7"/>
      <c r="B208" s="7"/>
      <c r="C208" s="7"/>
      <c r="D208" s="7"/>
      <c r="E208" s="7"/>
      <c r="F208" s="7" t="str">
        <f t="shared" si="6"/>
        <v/>
      </c>
      <c r="G208" s="7"/>
      <c r="H208" s="7"/>
      <c r="I208" s="7"/>
      <c r="J208" s="7"/>
      <c r="K208" s="7"/>
      <c r="L208" s="7"/>
      <c r="M208" s="7"/>
      <c r="N208" s="7"/>
      <c r="O208" s="7"/>
      <c r="P208" s="7"/>
      <c r="Q208" s="7"/>
      <c r="R208" s="7"/>
      <c r="S208" s="7"/>
      <c r="T208" s="7"/>
      <c r="U208" s="7"/>
      <c r="V208" s="13"/>
      <c r="W208" s="7"/>
      <c r="X208" s="7"/>
      <c r="Y208" s="7" t="str">
        <f t="shared" si="7"/>
        <v/>
      </c>
      <c r="Z208" s="7"/>
      <c r="AA208" s="12"/>
    </row>
    <row r="209" spans="1:27" x14ac:dyDescent="0.25">
      <c r="A209" s="7"/>
      <c r="B209" s="7"/>
      <c r="C209" s="7"/>
      <c r="D209" s="7"/>
      <c r="E209" s="7"/>
      <c r="F209" s="7" t="str">
        <f t="shared" si="6"/>
        <v/>
      </c>
      <c r="G209" s="7"/>
      <c r="H209" s="7"/>
      <c r="I209" s="7"/>
      <c r="J209" s="7"/>
      <c r="K209" s="7"/>
      <c r="L209" s="7"/>
      <c r="M209" s="7"/>
      <c r="N209" s="7"/>
      <c r="O209" s="7"/>
      <c r="P209" s="7"/>
      <c r="Q209" s="7"/>
      <c r="R209" s="7"/>
      <c r="S209" s="7"/>
      <c r="T209" s="7"/>
      <c r="U209" s="7"/>
      <c r="V209" s="13"/>
      <c r="W209" s="7"/>
      <c r="X209" s="7"/>
      <c r="Y209" s="7" t="str">
        <f t="shared" si="7"/>
        <v/>
      </c>
      <c r="Z209" s="7"/>
      <c r="AA209" s="12"/>
    </row>
    <row r="210" spans="1:27" x14ac:dyDescent="0.25">
      <c r="A210" s="7"/>
      <c r="B210" s="7"/>
      <c r="C210" s="7"/>
      <c r="D210" s="7"/>
      <c r="E210" s="7"/>
      <c r="F210" s="7" t="str">
        <f t="shared" si="6"/>
        <v/>
      </c>
      <c r="G210" s="7"/>
      <c r="H210" s="7"/>
      <c r="I210" s="7"/>
      <c r="J210" s="7"/>
      <c r="K210" s="7"/>
      <c r="L210" s="7"/>
      <c r="M210" s="7"/>
      <c r="N210" s="7"/>
      <c r="O210" s="7"/>
      <c r="P210" s="7"/>
      <c r="Q210" s="7"/>
      <c r="R210" s="7"/>
      <c r="S210" s="7"/>
      <c r="T210" s="7"/>
      <c r="U210" s="7"/>
      <c r="V210" s="13"/>
      <c r="W210" s="7"/>
      <c r="X210" s="7"/>
      <c r="Y210" s="7" t="str">
        <f t="shared" si="7"/>
        <v/>
      </c>
      <c r="Z210" s="7"/>
      <c r="AA210" s="12"/>
    </row>
    <row r="211" spans="1:27" x14ac:dyDescent="0.25">
      <c r="A211" s="7"/>
      <c r="B211" s="7"/>
      <c r="C211" s="7"/>
      <c r="D211" s="7"/>
      <c r="E211" s="7"/>
      <c r="F211" s="7" t="str">
        <f t="shared" si="6"/>
        <v/>
      </c>
      <c r="G211" s="7"/>
      <c r="H211" s="7"/>
      <c r="I211" s="7"/>
      <c r="J211" s="7"/>
      <c r="K211" s="7"/>
      <c r="L211" s="7"/>
      <c r="M211" s="7"/>
      <c r="N211" s="7"/>
      <c r="O211" s="7"/>
      <c r="P211" s="7"/>
      <c r="Q211" s="7"/>
      <c r="R211" s="7"/>
      <c r="S211" s="7"/>
      <c r="T211" s="7"/>
      <c r="U211" s="7"/>
      <c r="V211" s="13"/>
      <c r="W211" s="7"/>
      <c r="X211" s="7"/>
      <c r="Y211" s="7" t="str">
        <f t="shared" si="7"/>
        <v/>
      </c>
      <c r="Z211" s="7"/>
      <c r="AA211" s="12"/>
    </row>
    <row r="212" spans="1:27" x14ac:dyDescent="0.25">
      <c r="A212" s="7"/>
      <c r="B212" s="7"/>
      <c r="C212" s="7"/>
      <c r="D212" s="7"/>
      <c r="E212" s="7"/>
      <c r="F212" s="7" t="str">
        <f t="shared" si="6"/>
        <v/>
      </c>
      <c r="G212" s="7"/>
      <c r="H212" s="7"/>
      <c r="I212" s="7"/>
      <c r="J212" s="7"/>
      <c r="K212" s="7"/>
      <c r="L212" s="7"/>
      <c r="M212" s="7"/>
      <c r="N212" s="7"/>
      <c r="O212" s="7"/>
      <c r="P212" s="7"/>
      <c r="Q212" s="7"/>
      <c r="R212" s="7"/>
      <c r="S212" s="7"/>
      <c r="T212" s="7"/>
      <c r="U212" s="7"/>
      <c r="V212" s="13"/>
      <c r="W212" s="7"/>
      <c r="X212" s="7"/>
      <c r="Y212" s="7" t="str">
        <f t="shared" si="7"/>
        <v/>
      </c>
      <c r="Z212" s="7"/>
      <c r="AA212" s="12"/>
    </row>
    <row r="213" spans="1:27" x14ac:dyDescent="0.25">
      <c r="A213" s="7"/>
      <c r="B213" s="7"/>
      <c r="C213" s="7"/>
      <c r="D213" s="7"/>
      <c r="E213" s="7"/>
      <c r="F213" s="7" t="str">
        <f t="shared" si="6"/>
        <v/>
      </c>
      <c r="G213" s="7"/>
      <c r="H213" s="7"/>
      <c r="I213" s="7"/>
      <c r="J213" s="7"/>
      <c r="K213" s="7"/>
      <c r="L213" s="7"/>
      <c r="M213" s="7"/>
      <c r="N213" s="7"/>
      <c r="O213" s="7"/>
      <c r="P213" s="7"/>
      <c r="Q213" s="7"/>
      <c r="R213" s="7"/>
      <c r="S213" s="7"/>
      <c r="T213" s="7"/>
      <c r="U213" s="7"/>
      <c r="V213" s="13"/>
      <c r="W213" s="7"/>
      <c r="X213" s="7"/>
      <c r="Y213" s="7" t="str">
        <f t="shared" si="7"/>
        <v/>
      </c>
      <c r="Z213" s="7"/>
      <c r="AA213" s="12"/>
    </row>
    <row r="214" spans="1:27" x14ac:dyDescent="0.25">
      <c r="A214" s="7"/>
      <c r="B214" s="7"/>
      <c r="C214" s="7"/>
      <c r="D214" s="7"/>
      <c r="E214" s="7"/>
      <c r="F214" s="7" t="str">
        <f t="shared" si="6"/>
        <v/>
      </c>
      <c r="G214" s="7"/>
      <c r="H214" s="7"/>
      <c r="I214" s="7"/>
      <c r="J214" s="7"/>
      <c r="K214" s="7"/>
      <c r="L214" s="7"/>
      <c r="M214" s="7"/>
      <c r="N214" s="7"/>
      <c r="O214" s="7"/>
      <c r="P214" s="7"/>
      <c r="Q214" s="7"/>
      <c r="R214" s="7"/>
      <c r="S214" s="7"/>
      <c r="T214" s="7"/>
      <c r="U214" s="7"/>
      <c r="V214" s="13"/>
      <c r="W214" s="7"/>
      <c r="X214" s="7"/>
      <c r="Y214" s="7" t="str">
        <f t="shared" si="7"/>
        <v/>
      </c>
      <c r="Z214" s="7"/>
      <c r="AA214" s="12"/>
    </row>
    <row r="215" spans="1:27" x14ac:dyDescent="0.25">
      <c r="A215" s="7"/>
      <c r="B215" s="7"/>
      <c r="C215" s="7"/>
      <c r="D215" s="7"/>
      <c r="E215" s="7"/>
      <c r="F215" s="7" t="str">
        <f t="shared" si="6"/>
        <v/>
      </c>
      <c r="G215" s="7"/>
      <c r="H215" s="7"/>
      <c r="I215" s="7"/>
      <c r="J215" s="7"/>
      <c r="K215" s="7"/>
      <c r="L215" s="7"/>
      <c r="M215" s="7"/>
      <c r="N215" s="7"/>
      <c r="O215" s="7"/>
      <c r="P215" s="7"/>
      <c r="Q215" s="7"/>
      <c r="R215" s="7"/>
      <c r="S215" s="7"/>
      <c r="T215" s="7"/>
      <c r="U215" s="7"/>
      <c r="V215" s="13"/>
      <c r="W215" s="7"/>
      <c r="X215" s="7"/>
      <c r="Y215" s="7" t="str">
        <f t="shared" si="7"/>
        <v/>
      </c>
      <c r="Z215" s="7"/>
      <c r="AA215" s="12"/>
    </row>
    <row r="216" spans="1:27" x14ac:dyDescent="0.25">
      <c r="A216" s="7"/>
      <c r="B216" s="7"/>
      <c r="C216" s="7"/>
      <c r="D216" s="7"/>
      <c r="E216" s="7"/>
      <c r="F216" s="7" t="str">
        <f t="shared" si="6"/>
        <v/>
      </c>
      <c r="G216" s="7"/>
      <c r="H216" s="7"/>
      <c r="I216" s="7"/>
      <c r="J216" s="7"/>
      <c r="K216" s="7"/>
      <c r="L216" s="7"/>
      <c r="M216" s="7"/>
      <c r="N216" s="7"/>
      <c r="O216" s="7"/>
      <c r="P216" s="7"/>
      <c r="Q216" s="7"/>
      <c r="R216" s="7"/>
      <c r="S216" s="7"/>
      <c r="T216" s="7"/>
      <c r="U216" s="7"/>
      <c r="V216" s="13"/>
      <c r="W216" s="7"/>
      <c r="X216" s="7"/>
      <c r="Y216" s="7" t="str">
        <f t="shared" si="7"/>
        <v/>
      </c>
      <c r="Z216" s="7"/>
      <c r="AA216" s="12"/>
    </row>
    <row r="217" spans="1:27" x14ac:dyDescent="0.25">
      <c r="A217" s="7"/>
      <c r="B217" s="7"/>
      <c r="C217" s="7"/>
      <c r="D217" s="7"/>
      <c r="E217" s="7"/>
      <c r="F217" s="7" t="str">
        <f t="shared" si="6"/>
        <v/>
      </c>
      <c r="G217" s="7"/>
      <c r="H217" s="7"/>
      <c r="I217" s="7"/>
      <c r="J217" s="7"/>
      <c r="K217" s="7"/>
      <c r="L217" s="7"/>
      <c r="M217" s="7"/>
      <c r="N217" s="7"/>
      <c r="O217" s="7"/>
      <c r="P217" s="7"/>
      <c r="Q217" s="7"/>
      <c r="R217" s="7"/>
      <c r="S217" s="7"/>
      <c r="T217" s="7"/>
      <c r="U217" s="7"/>
      <c r="V217" s="13"/>
      <c r="W217" s="7"/>
      <c r="X217" s="7"/>
      <c r="Y217" s="7" t="str">
        <f t="shared" si="7"/>
        <v/>
      </c>
      <c r="Z217" s="7"/>
      <c r="AA217" s="12"/>
    </row>
    <row r="218" spans="1:27" x14ac:dyDescent="0.25">
      <c r="A218" s="7"/>
      <c r="B218" s="7"/>
      <c r="C218" s="7"/>
      <c r="D218" s="7"/>
      <c r="E218" s="7"/>
      <c r="F218" s="7" t="str">
        <f t="shared" si="6"/>
        <v/>
      </c>
      <c r="G218" s="7"/>
      <c r="H218" s="7"/>
      <c r="I218" s="7"/>
      <c r="J218" s="7"/>
      <c r="K218" s="7"/>
      <c r="L218" s="7"/>
      <c r="M218" s="7"/>
      <c r="N218" s="7"/>
      <c r="O218" s="7"/>
      <c r="P218" s="7"/>
      <c r="Q218" s="7"/>
      <c r="R218" s="7"/>
      <c r="S218" s="7"/>
      <c r="T218" s="7"/>
      <c r="U218" s="7"/>
      <c r="V218" s="13"/>
      <c r="W218" s="7"/>
      <c r="X218" s="7"/>
      <c r="Y218" s="7" t="str">
        <f t="shared" si="7"/>
        <v/>
      </c>
      <c r="Z218" s="7"/>
      <c r="AA218" s="12"/>
    </row>
    <row r="219" spans="1:27" x14ac:dyDescent="0.25">
      <c r="A219" s="7"/>
      <c r="B219" s="7"/>
      <c r="C219" s="7"/>
      <c r="D219" s="7"/>
      <c r="E219" s="7"/>
      <c r="F219" s="7" t="str">
        <f t="shared" si="6"/>
        <v/>
      </c>
      <c r="G219" s="7"/>
      <c r="H219" s="7"/>
      <c r="I219" s="7"/>
      <c r="J219" s="7"/>
      <c r="K219" s="7"/>
      <c r="L219" s="7"/>
      <c r="M219" s="7"/>
      <c r="N219" s="7"/>
      <c r="O219" s="7"/>
      <c r="P219" s="7"/>
      <c r="Q219" s="7"/>
      <c r="R219" s="7"/>
      <c r="S219" s="7"/>
      <c r="T219" s="7"/>
      <c r="U219" s="7"/>
      <c r="V219" s="13"/>
      <c r="W219" s="7"/>
      <c r="X219" s="7"/>
      <c r="Y219" s="7" t="str">
        <f t="shared" si="7"/>
        <v/>
      </c>
      <c r="Z219" s="7"/>
      <c r="AA219" s="12"/>
    </row>
    <row r="220" spans="1:27" x14ac:dyDescent="0.25">
      <c r="A220" s="7"/>
      <c r="B220" s="7"/>
      <c r="C220" s="7"/>
      <c r="D220" s="7"/>
      <c r="E220" s="7"/>
      <c r="F220" s="7" t="str">
        <f t="shared" si="6"/>
        <v/>
      </c>
      <c r="G220" s="7"/>
      <c r="H220" s="7"/>
      <c r="I220" s="7"/>
      <c r="J220" s="7"/>
      <c r="K220" s="7"/>
      <c r="L220" s="7"/>
      <c r="M220" s="7"/>
      <c r="N220" s="7"/>
      <c r="O220" s="7"/>
      <c r="P220" s="7"/>
      <c r="Q220" s="7"/>
      <c r="R220" s="7"/>
      <c r="S220" s="7"/>
      <c r="T220" s="7"/>
      <c r="U220" s="7"/>
      <c r="V220" s="13"/>
      <c r="W220" s="7"/>
      <c r="X220" s="7"/>
      <c r="Y220" s="7" t="str">
        <f t="shared" si="7"/>
        <v/>
      </c>
      <c r="Z220" s="7"/>
      <c r="AA220" s="12"/>
    </row>
    <row r="221" spans="1:27" x14ac:dyDescent="0.25">
      <c r="A221" s="7"/>
      <c r="B221" s="7"/>
      <c r="C221" s="7"/>
      <c r="D221" s="7"/>
      <c r="E221" s="7"/>
      <c r="F221" s="7" t="str">
        <f t="shared" si="6"/>
        <v/>
      </c>
      <c r="G221" s="7"/>
      <c r="H221" s="7"/>
      <c r="I221" s="7"/>
      <c r="J221" s="7"/>
      <c r="K221" s="7"/>
      <c r="L221" s="7"/>
      <c r="M221" s="7"/>
      <c r="N221" s="7"/>
      <c r="O221" s="7"/>
      <c r="P221" s="7"/>
      <c r="Q221" s="7"/>
      <c r="R221" s="7"/>
      <c r="S221" s="7"/>
      <c r="T221" s="7"/>
      <c r="U221" s="7"/>
      <c r="V221" s="13"/>
      <c r="W221" s="7"/>
      <c r="X221" s="7"/>
      <c r="Y221" s="7" t="str">
        <f t="shared" si="7"/>
        <v/>
      </c>
      <c r="Z221" s="7"/>
      <c r="AA221" s="12"/>
    </row>
    <row r="222" spans="1:27" x14ac:dyDescent="0.25">
      <c r="A222" s="7"/>
      <c r="B222" s="7"/>
      <c r="C222" s="7"/>
      <c r="D222" s="7"/>
      <c r="E222" s="7"/>
      <c r="F222" s="7" t="str">
        <f t="shared" si="6"/>
        <v/>
      </c>
      <c r="G222" s="7"/>
      <c r="H222" s="7"/>
      <c r="I222" s="7"/>
      <c r="J222" s="7"/>
      <c r="K222" s="7"/>
      <c r="L222" s="7"/>
      <c r="M222" s="7"/>
      <c r="N222" s="7"/>
      <c r="O222" s="7"/>
      <c r="P222" s="7"/>
      <c r="Q222" s="7"/>
      <c r="R222" s="7"/>
      <c r="S222" s="7"/>
      <c r="T222" s="7"/>
      <c r="U222" s="7"/>
      <c r="V222" s="13"/>
      <c r="W222" s="7"/>
      <c r="X222" s="7"/>
      <c r="Y222" s="7" t="str">
        <f t="shared" si="7"/>
        <v/>
      </c>
      <c r="Z222" s="7"/>
      <c r="AA222" s="12"/>
    </row>
    <row r="223" spans="1:27" x14ac:dyDescent="0.25">
      <c r="A223" s="7"/>
      <c r="B223" s="7"/>
      <c r="C223" s="7"/>
      <c r="D223" s="7"/>
      <c r="E223" s="7"/>
      <c r="F223" s="7" t="str">
        <f t="shared" si="6"/>
        <v/>
      </c>
      <c r="G223" s="7"/>
      <c r="H223" s="7"/>
      <c r="I223" s="7"/>
      <c r="J223" s="7"/>
      <c r="K223" s="7"/>
      <c r="L223" s="7"/>
      <c r="M223" s="7"/>
      <c r="N223" s="7"/>
      <c r="O223" s="7"/>
      <c r="P223" s="7"/>
      <c r="Q223" s="7"/>
      <c r="R223" s="7"/>
      <c r="S223" s="7"/>
      <c r="T223" s="7"/>
      <c r="U223" s="7"/>
      <c r="V223" s="13"/>
      <c r="W223" s="7"/>
      <c r="X223" s="7"/>
      <c r="Y223" s="7" t="str">
        <f t="shared" si="7"/>
        <v/>
      </c>
      <c r="Z223" s="7"/>
      <c r="AA223" s="12"/>
    </row>
    <row r="224" spans="1:27" x14ac:dyDescent="0.25">
      <c r="A224" s="7"/>
      <c r="B224" s="7"/>
      <c r="C224" s="7"/>
      <c r="D224" s="7"/>
      <c r="E224" s="7"/>
      <c r="F224" s="7" t="str">
        <f t="shared" si="6"/>
        <v/>
      </c>
      <c r="G224" s="7"/>
      <c r="H224" s="7"/>
      <c r="I224" s="7"/>
      <c r="J224" s="7"/>
      <c r="K224" s="7"/>
      <c r="L224" s="7"/>
      <c r="M224" s="7"/>
      <c r="N224" s="7"/>
      <c r="O224" s="7"/>
      <c r="P224" s="7"/>
      <c r="Q224" s="7"/>
      <c r="R224" s="7"/>
      <c r="S224" s="7"/>
      <c r="T224" s="7"/>
      <c r="U224" s="7"/>
      <c r="V224" s="13"/>
      <c r="W224" s="7"/>
      <c r="X224" s="7"/>
      <c r="Y224" s="7" t="str">
        <f t="shared" si="7"/>
        <v/>
      </c>
      <c r="Z224" s="7"/>
      <c r="AA224" s="12"/>
    </row>
    <row r="225" spans="1:27" x14ac:dyDescent="0.25">
      <c r="A225" s="7"/>
      <c r="B225" s="7"/>
      <c r="C225" s="7"/>
      <c r="D225" s="7"/>
      <c r="E225" s="7"/>
      <c r="F225" s="7" t="str">
        <f t="shared" si="6"/>
        <v/>
      </c>
      <c r="G225" s="7"/>
      <c r="H225" s="7"/>
      <c r="I225" s="7"/>
      <c r="J225" s="7"/>
      <c r="K225" s="7"/>
      <c r="L225" s="7"/>
      <c r="M225" s="7"/>
      <c r="N225" s="7"/>
      <c r="O225" s="7"/>
      <c r="P225" s="7"/>
      <c r="Q225" s="7"/>
      <c r="R225" s="7"/>
      <c r="S225" s="7"/>
      <c r="T225" s="7"/>
      <c r="U225" s="7"/>
      <c r="V225" s="13"/>
      <c r="W225" s="7"/>
      <c r="X225" s="7"/>
      <c r="Y225" s="7" t="str">
        <f t="shared" si="7"/>
        <v/>
      </c>
      <c r="Z225" s="7"/>
      <c r="AA225" s="12"/>
    </row>
    <row r="226" spans="1:27" x14ac:dyDescent="0.25">
      <c r="A226" s="7"/>
      <c r="B226" s="7"/>
      <c r="C226" s="7"/>
      <c r="D226" s="7"/>
      <c r="E226" s="7"/>
      <c r="F226" s="7" t="str">
        <f t="shared" si="6"/>
        <v/>
      </c>
      <c r="G226" s="7"/>
      <c r="H226" s="7"/>
      <c r="I226" s="7"/>
      <c r="J226" s="7"/>
      <c r="K226" s="7"/>
      <c r="L226" s="7"/>
      <c r="M226" s="7"/>
      <c r="N226" s="7"/>
      <c r="O226" s="7"/>
      <c r="P226" s="7"/>
      <c r="Q226" s="7"/>
      <c r="R226" s="7"/>
      <c r="S226" s="7"/>
      <c r="T226" s="7"/>
      <c r="U226" s="7"/>
      <c r="V226" s="13"/>
      <c r="W226" s="7"/>
      <c r="X226" s="7"/>
      <c r="Y226" s="7" t="str">
        <f t="shared" si="7"/>
        <v/>
      </c>
      <c r="Z226" s="7"/>
      <c r="AA226" s="12"/>
    </row>
    <row r="227" spans="1:27" x14ac:dyDescent="0.25">
      <c r="A227" s="7"/>
      <c r="B227" s="7"/>
      <c r="C227" s="7"/>
      <c r="D227" s="7"/>
      <c r="E227" s="7"/>
      <c r="F227" s="7" t="str">
        <f t="shared" si="6"/>
        <v/>
      </c>
      <c r="G227" s="7"/>
      <c r="H227" s="7"/>
      <c r="I227" s="7"/>
      <c r="J227" s="7"/>
      <c r="K227" s="7"/>
      <c r="L227" s="7"/>
      <c r="M227" s="7"/>
      <c r="N227" s="7"/>
      <c r="O227" s="7"/>
      <c r="P227" s="7"/>
      <c r="Q227" s="7"/>
      <c r="R227" s="7"/>
      <c r="S227" s="7"/>
      <c r="T227" s="7"/>
      <c r="U227" s="7"/>
      <c r="V227" s="13"/>
      <c r="W227" s="7"/>
      <c r="X227" s="7"/>
      <c r="Y227" s="7" t="str">
        <f t="shared" si="7"/>
        <v/>
      </c>
      <c r="Z227" s="7"/>
      <c r="AA227" s="12"/>
    </row>
    <row r="228" spans="1:27" x14ac:dyDescent="0.25">
      <c r="A228" s="7"/>
      <c r="B228" s="7"/>
      <c r="C228" s="7"/>
      <c r="D228" s="7"/>
      <c r="E228" s="7"/>
      <c r="F228" s="7" t="str">
        <f t="shared" si="6"/>
        <v/>
      </c>
      <c r="G228" s="7"/>
      <c r="H228" s="7"/>
      <c r="I228" s="7"/>
      <c r="J228" s="7"/>
      <c r="K228" s="7"/>
      <c r="L228" s="7"/>
      <c r="M228" s="7"/>
      <c r="N228" s="7"/>
      <c r="O228" s="7"/>
      <c r="P228" s="7"/>
      <c r="Q228" s="7"/>
      <c r="R228" s="7"/>
      <c r="S228" s="7"/>
      <c r="T228" s="7"/>
      <c r="U228" s="7"/>
      <c r="V228" s="13"/>
      <c r="W228" s="7"/>
      <c r="X228" s="7"/>
      <c r="Y228" s="7" t="str">
        <f t="shared" si="7"/>
        <v/>
      </c>
      <c r="Z228" s="7"/>
      <c r="AA228" s="12"/>
    </row>
    <row r="229" spans="1:27" x14ac:dyDescent="0.25">
      <c r="A229" s="7"/>
      <c r="B229" s="7"/>
      <c r="C229" s="7"/>
      <c r="D229" s="7"/>
      <c r="E229" s="7"/>
      <c r="F229" s="7" t="str">
        <f t="shared" si="6"/>
        <v/>
      </c>
      <c r="G229" s="7"/>
      <c r="H229" s="7"/>
      <c r="I229" s="7"/>
      <c r="J229" s="7"/>
      <c r="K229" s="7"/>
      <c r="L229" s="7"/>
      <c r="M229" s="7"/>
      <c r="N229" s="7"/>
      <c r="O229" s="7"/>
      <c r="P229" s="7"/>
      <c r="Q229" s="7"/>
      <c r="R229" s="7"/>
      <c r="S229" s="7"/>
      <c r="T229" s="7"/>
      <c r="U229" s="7"/>
      <c r="V229" s="13"/>
      <c r="W229" s="7"/>
      <c r="X229" s="7"/>
      <c r="Y229" s="7" t="str">
        <f t="shared" si="7"/>
        <v/>
      </c>
      <c r="Z229" s="7"/>
      <c r="AA229" s="12"/>
    </row>
    <row r="230" spans="1:27" x14ac:dyDescent="0.25">
      <c r="A230" s="7"/>
      <c r="B230" s="7"/>
      <c r="C230" s="7"/>
      <c r="D230" s="7"/>
      <c r="E230" s="7"/>
      <c r="F230" s="7" t="str">
        <f t="shared" si="6"/>
        <v/>
      </c>
      <c r="G230" s="7"/>
      <c r="H230" s="7"/>
      <c r="I230" s="7"/>
      <c r="J230" s="7"/>
      <c r="K230" s="7"/>
      <c r="L230" s="7"/>
      <c r="M230" s="7"/>
      <c r="N230" s="7"/>
      <c r="O230" s="7"/>
      <c r="P230" s="7"/>
      <c r="Q230" s="7"/>
      <c r="R230" s="7"/>
      <c r="S230" s="7"/>
      <c r="T230" s="7"/>
      <c r="U230" s="7"/>
      <c r="V230" s="13"/>
      <c r="W230" s="7"/>
      <c r="X230" s="7"/>
      <c r="Y230" s="7" t="str">
        <f t="shared" si="7"/>
        <v/>
      </c>
      <c r="Z230" s="7"/>
      <c r="AA230" s="12"/>
    </row>
    <row r="231" spans="1:27" x14ac:dyDescent="0.25">
      <c r="A231" s="7"/>
      <c r="B231" s="7"/>
      <c r="C231" s="7"/>
      <c r="D231" s="7"/>
      <c r="E231" s="7"/>
      <c r="F231" s="7" t="str">
        <f t="shared" si="6"/>
        <v/>
      </c>
      <c r="G231" s="7"/>
      <c r="H231" s="7"/>
      <c r="I231" s="7"/>
      <c r="J231" s="7"/>
      <c r="K231" s="7"/>
      <c r="L231" s="7"/>
      <c r="M231" s="7"/>
      <c r="N231" s="7"/>
      <c r="O231" s="7"/>
      <c r="P231" s="7"/>
      <c r="Q231" s="7"/>
      <c r="R231" s="7"/>
      <c r="S231" s="7"/>
      <c r="T231" s="7"/>
      <c r="U231" s="7"/>
      <c r="V231" s="13"/>
      <c r="W231" s="7"/>
      <c r="X231" s="7"/>
      <c r="Y231" s="7" t="str">
        <f t="shared" si="7"/>
        <v/>
      </c>
      <c r="Z231" s="7"/>
      <c r="AA231" s="12"/>
    </row>
    <row r="232" spans="1:27" x14ac:dyDescent="0.25">
      <c r="A232" s="7"/>
      <c r="B232" s="7"/>
      <c r="C232" s="7"/>
      <c r="D232" s="7"/>
      <c r="E232" s="7"/>
      <c r="F232" s="7" t="str">
        <f t="shared" si="6"/>
        <v/>
      </c>
      <c r="G232" s="7"/>
      <c r="H232" s="7"/>
      <c r="I232" s="7"/>
      <c r="J232" s="7"/>
      <c r="K232" s="7"/>
      <c r="L232" s="7"/>
      <c r="M232" s="7"/>
      <c r="N232" s="7"/>
      <c r="O232" s="7"/>
      <c r="P232" s="7"/>
      <c r="Q232" s="7"/>
      <c r="R232" s="7"/>
      <c r="S232" s="7"/>
      <c r="T232" s="7"/>
      <c r="U232" s="7"/>
      <c r="V232" s="13"/>
      <c r="W232" s="7"/>
      <c r="X232" s="7"/>
      <c r="Y232" s="7" t="str">
        <f t="shared" si="7"/>
        <v/>
      </c>
      <c r="Z232" s="7"/>
      <c r="AA232" s="12"/>
    </row>
    <row r="233" spans="1:27" x14ac:dyDescent="0.25">
      <c r="A233" s="7"/>
      <c r="B233" s="7"/>
      <c r="C233" s="7"/>
      <c r="D233" s="7"/>
      <c r="E233" s="7"/>
      <c r="F233" s="7" t="str">
        <f t="shared" si="6"/>
        <v/>
      </c>
      <c r="G233" s="7"/>
      <c r="H233" s="7"/>
      <c r="I233" s="7"/>
      <c r="J233" s="7"/>
      <c r="K233" s="7"/>
      <c r="L233" s="7"/>
      <c r="M233" s="7"/>
      <c r="N233" s="7"/>
      <c r="O233" s="7"/>
      <c r="P233" s="7"/>
      <c r="Q233" s="7"/>
      <c r="R233" s="7"/>
      <c r="S233" s="7"/>
      <c r="T233" s="7"/>
      <c r="U233" s="7"/>
      <c r="V233" s="13"/>
      <c r="W233" s="7"/>
      <c r="X233" s="7"/>
      <c r="Y233" s="7" t="str">
        <f t="shared" si="7"/>
        <v/>
      </c>
      <c r="Z233" s="7"/>
      <c r="AA233" s="12"/>
    </row>
    <row r="234" spans="1:27" x14ac:dyDescent="0.25">
      <c r="A234" s="7"/>
      <c r="B234" s="7"/>
      <c r="C234" s="7"/>
      <c r="D234" s="7"/>
      <c r="E234" s="7"/>
      <c r="F234" s="7" t="str">
        <f t="shared" si="6"/>
        <v/>
      </c>
      <c r="G234" s="7"/>
      <c r="H234" s="7"/>
      <c r="I234" s="7"/>
      <c r="J234" s="7"/>
      <c r="K234" s="7"/>
      <c r="L234" s="7"/>
      <c r="M234" s="7"/>
      <c r="N234" s="7"/>
      <c r="O234" s="7"/>
      <c r="P234" s="7"/>
      <c r="Q234" s="7"/>
      <c r="R234" s="7"/>
      <c r="S234" s="7"/>
      <c r="T234" s="7"/>
      <c r="U234" s="7"/>
      <c r="V234" s="13"/>
      <c r="W234" s="7"/>
      <c r="X234" s="7"/>
      <c r="Y234" s="7" t="str">
        <f t="shared" si="7"/>
        <v/>
      </c>
      <c r="Z234" s="7"/>
      <c r="AA234" s="12"/>
    </row>
    <row r="235" spans="1:27" x14ac:dyDescent="0.25">
      <c r="A235" s="7"/>
      <c r="B235" s="7"/>
      <c r="C235" s="7"/>
      <c r="D235" s="7"/>
      <c r="E235" s="7"/>
      <c r="F235" s="7" t="str">
        <f t="shared" si="6"/>
        <v/>
      </c>
      <c r="G235" s="7"/>
      <c r="H235" s="7"/>
      <c r="I235" s="7"/>
      <c r="J235" s="7"/>
      <c r="K235" s="7"/>
      <c r="L235" s="7"/>
      <c r="M235" s="7"/>
      <c r="N235" s="7"/>
      <c r="O235" s="7"/>
      <c r="P235" s="7"/>
      <c r="Q235" s="7"/>
      <c r="R235" s="7"/>
      <c r="S235" s="7"/>
      <c r="T235" s="7"/>
      <c r="U235" s="7"/>
      <c r="V235" s="13"/>
      <c r="W235" s="7"/>
      <c r="X235" s="7"/>
      <c r="Y235" s="7" t="str">
        <f t="shared" si="7"/>
        <v/>
      </c>
      <c r="Z235" s="7"/>
      <c r="AA235" s="12"/>
    </row>
    <row r="236" spans="1:27" x14ac:dyDescent="0.25">
      <c r="A236" s="7"/>
      <c r="B236" s="7"/>
      <c r="C236" s="7"/>
      <c r="D236" s="7"/>
      <c r="E236" s="7"/>
      <c r="F236" s="7" t="str">
        <f t="shared" si="6"/>
        <v/>
      </c>
      <c r="G236" s="7"/>
      <c r="H236" s="7"/>
      <c r="I236" s="7"/>
      <c r="J236" s="7"/>
      <c r="K236" s="7"/>
      <c r="L236" s="7"/>
      <c r="M236" s="7"/>
      <c r="N236" s="7"/>
      <c r="O236" s="7"/>
      <c r="P236" s="7"/>
      <c r="Q236" s="7"/>
      <c r="R236" s="7"/>
      <c r="S236" s="7"/>
      <c r="T236" s="7"/>
      <c r="U236" s="7"/>
      <c r="V236" s="13"/>
      <c r="W236" s="7"/>
      <c r="X236" s="7"/>
      <c r="Y236" s="7" t="str">
        <f t="shared" si="7"/>
        <v/>
      </c>
      <c r="Z236" s="7"/>
      <c r="AA236" s="12"/>
    </row>
    <row r="237" spans="1:27" x14ac:dyDescent="0.25">
      <c r="A237" s="7"/>
      <c r="B237" s="7"/>
      <c r="C237" s="7"/>
      <c r="D237" s="7"/>
      <c r="E237" s="7"/>
      <c r="F237" s="7" t="str">
        <f t="shared" si="6"/>
        <v/>
      </c>
      <c r="G237" s="7"/>
      <c r="H237" s="7"/>
      <c r="I237" s="7"/>
      <c r="J237" s="7"/>
      <c r="K237" s="7"/>
      <c r="L237" s="7"/>
      <c r="M237" s="7"/>
      <c r="N237" s="7"/>
      <c r="O237" s="7"/>
      <c r="P237" s="7"/>
      <c r="Q237" s="7"/>
      <c r="R237" s="7"/>
      <c r="S237" s="7"/>
      <c r="T237" s="7"/>
      <c r="U237" s="7"/>
      <c r="V237" s="13"/>
      <c r="W237" s="7"/>
      <c r="X237" s="7"/>
      <c r="Y237" s="7" t="str">
        <f t="shared" si="7"/>
        <v/>
      </c>
      <c r="Z237" s="7"/>
      <c r="AA237" s="12"/>
    </row>
    <row r="238" spans="1:27" x14ac:dyDescent="0.25">
      <c r="A238" s="7"/>
      <c r="B238" s="7"/>
      <c r="C238" s="7"/>
      <c r="D238" s="7"/>
      <c r="E238" s="7"/>
      <c r="F238" s="7" t="str">
        <f t="shared" si="6"/>
        <v/>
      </c>
      <c r="G238" s="7"/>
      <c r="H238" s="7"/>
      <c r="I238" s="7"/>
      <c r="J238" s="7"/>
      <c r="K238" s="7"/>
      <c r="L238" s="7"/>
      <c r="M238" s="7"/>
      <c r="N238" s="7"/>
      <c r="O238" s="7"/>
      <c r="P238" s="7"/>
      <c r="Q238" s="7"/>
      <c r="R238" s="7"/>
      <c r="S238" s="7"/>
      <c r="T238" s="7"/>
      <c r="U238" s="7"/>
      <c r="V238" s="13"/>
      <c r="W238" s="7"/>
      <c r="X238" s="7"/>
      <c r="Y238" s="7" t="str">
        <f t="shared" si="7"/>
        <v/>
      </c>
      <c r="Z238" s="7"/>
      <c r="AA238" s="12"/>
    </row>
    <row r="239" spans="1:27" x14ac:dyDescent="0.25">
      <c r="A239" s="7"/>
      <c r="B239" s="7"/>
      <c r="C239" s="7"/>
      <c r="D239" s="7"/>
      <c r="E239" s="7"/>
      <c r="F239" s="7" t="str">
        <f t="shared" si="6"/>
        <v/>
      </c>
      <c r="G239" s="7"/>
      <c r="H239" s="7"/>
      <c r="I239" s="7"/>
      <c r="J239" s="7"/>
      <c r="K239" s="7"/>
      <c r="L239" s="7"/>
      <c r="M239" s="7"/>
      <c r="N239" s="7"/>
      <c r="O239" s="7"/>
      <c r="P239" s="7"/>
      <c r="Q239" s="7"/>
      <c r="R239" s="7"/>
      <c r="S239" s="7"/>
      <c r="T239" s="7"/>
      <c r="U239" s="7"/>
      <c r="V239" s="13"/>
      <c r="W239" s="7"/>
      <c r="X239" s="7"/>
      <c r="Y239" s="7" t="str">
        <f t="shared" si="7"/>
        <v/>
      </c>
      <c r="Z239" s="7"/>
      <c r="AA239" s="12"/>
    </row>
    <row r="240" spans="1:27" x14ac:dyDescent="0.25">
      <c r="A240" s="7"/>
      <c r="B240" s="7"/>
      <c r="C240" s="7"/>
      <c r="D240" s="7"/>
      <c r="E240" s="7"/>
      <c r="F240" s="7" t="str">
        <f t="shared" si="6"/>
        <v/>
      </c>
      <c r="G240" s="7"/>
      <c r="H240" s="7"/>
      <c r="I240" s="7"/>
      <c r="J240" s="7"/>
      <c r="K240" s="7"/>
      <c r="L240" s="7"/>
      <c r="M240" s="7"/>
      <c r="N240" s="7"/>
      <c r="O240" s="7"/>
      <c r="P240" s="7"/>
      <c r="Q240" s="7"/>
      <c r="R240" s="7"/>
      <c r="S240" s="7"/>
      <c r="T240" s="7"/>
      <c r="U240" s="7"/>
      <c r="V240" s="13"/>
      <c r="W240" s="7"/>
      <c r="X240" s="7"/>
      <c r="Y240" s="7" t="str">
        <f t="shared" si="7"/>
        <v/>
      </c>
      <c r="Z240" s="7"/>
      <c r="AA240" s="12"/>
    </row>
    <row r="241" spans="1:27" x14ac:dyDescent="0.25">
      <c r="A241" s="7"/>
      <c r="B241" s="7"/>
      <c r="C241" s="7"/>
      <c r="D241" s="7"/>
      <c r="E241" s="7"/>
      <c r="F241" s="7" t="str">
        <f t="shared" si="6"/>
        <v/>
      </c>
      <c r="G241" s="7"/>
      <c r="H241" s="7"/>
      <c r="I241" s="7"/>
      <c r="J241" s="7"/>
      <c r="K241" s="7"/>
      <c r="L241" s="7"/>
      <c r="M241" s="7"/>
      <c r="N241" s="7"/>
      <c r="O241" s="7"/>
      <c r="P241" s="7"/>
      <c r="Q241" s="7"/>
      <c r="R241" s="7"/>
      <c r="S241" s="7"/>
      <c r="T241" s="7"/>
      <c r="U241" s="7"/>
      <c r="V241" s="13"/>
      <c r="W241" s="7"/>
      <c r="X241" s="7"/>
      <c r="Y241" s="7" t="str">
        <f t="shared" si="7"/>
        <v/>
      </c>
      <c r="Z241" s="7"/>
      <c r="AA241" s="12"/>
    </row>
    <row r="242" spans="1:27" x14ac:dyDescent="0.25">
      <c r="A242" s="7"/>
      <c r="B242" s="7"/>
      <c r="C242" s="7"/>
      <c r="D242" s="7"/>
      <c r="E242" s="7"/>
      <c r="F242" s="7" t="str">
        <f t="shared" si="6"/>
        <v/>
      </c>
      <c r="G242" s="7"/>
      <c r="H242" s="7"/>
      <c r="I242" s="7"/>
      <c r="J242" s="7"/>
      <c r="K242" s="7"/>
      <c r="L242" s="7"/>
      <c r="M242" s="7"/>
      <c r="N242" s="7"/>
      <c r="O242" s="7"/>
      <c r="P242" s="7"/>
      <c r="Q242" s="7"/>
      <c r="R242" s="7"/>
      <c r="S242" s="7"/>
      <c r="T242" s="7"/>
      <c r="U242" s="7"/>
      <c r="V242" s="13"/>
      <c r="W242" s="7"/>
      <c r="X242" s="7"/>
      <c r="Y242" s="7" t="str">
        <f t="shared" si="7"/>
        <v/>
      </c>
      <c r="Z242" s="7"/>
      <c r="AA242" s="12"/>
    </row>
    <row r="243" spans="1:27" x14ac:dyDescent="0.25">
      <c r="A243" s="7"/>
      <c r="B243" s="7"/>
      <c r="C243" s="7"/>
      <c r="D243" s="7"/>
      <c r="E243" s="7"/>
      <c r="F243" s="7" t="str">
        <f t="shared" si="6"/>
        <v/>
      </c>
      <c r="G243" s="7"/>
      <c r="H243" s="7"/>
      <c r="I243" s="7"/>
      <c r="J243" s="7"/>
      <c r="K243" s="7"/>
      <c r="L243" s="7"/>
      <c r="M243" s="7"/>
      <c r="N243" s="7"/>
      <c r="O243" s="7"/>
      <c r="P243" s="7"/>
      <c r="Q243" s="7"/>
      <c r="R243" s="7"/>
      <c r="S243" s="7"/>
      <c r="T243" s="7"/>
      <c r="U243" s="7"/>
      <c r="V243" s="13"/>
      <c r="W243" s="7"/>
      <c r="X243" s="7"/>
      <c r="Y243" s="7" t="str">
        <f t="shared" si="7"/>
        <v/>
      </c>
      <c r="Z243" s="7"/>
      <c r="AA243" s="12"/>
    </row>
    <row r="244" spans="1:27" x14ac:dyDescent="0.25">
      <c r="A244" s="7"/>
      <c r="B244" s="7"/>
      <c r="C244" s="7"/>
      <c r="D244" s="7"/>
      <c r="E244" s="7"/>
      <c r="F244" s="7" t="str">
        <f t="shared" si="6"/>
        <v/>
      </c>
      <c r="G244" s="7"/>
      <c r="H244" s="7"/>
      <c r="I244" s="7"/>
      <c r="J244" s="7"/>
      <c r="K244" s="7"/>
      <c r="L244" s="7"/>
      <c r="M244" s="7"/>
      <c r="N244" s="7"/>
      <c r="O244" s="7"/>
      <c r="P244" s="7"/>
      <c r="Q244" s="7"/>
      <c r="R244" s="7"/>
      <c r="S244" s="7"/>
      <c r="T244" s="7"/>
      <c r="U244" s="7"/>
      <c r="V244" s="13"/>
      <c r="W244" s="7"/>
      <c r="X244" s="7"/>
      <c r="Y244" s="7" t="str">
        <f t="shared" si="7"/>
        <v/>
      </c>
      <c r="Z244" s="7"/>
      <c r="AA244" s="12"/>
    </row>
    <row r="245" spans="1:27" x14ac:dyDescent="0.25">
      <c r="A245" s="7"/>
      <c r="B245" s="7"/>
      <c r="C245" s="7"/>
      <c r="D245" s="7"/>
      <c r="E245" s="7"/>
      <c r="F245" s="7" t="str">
        <f t="shared" si="6"/>
        <v/>
      </c>
      <c r="G245" s="7"/>
      <c r="H245" s="7"/>
      <c r="I245" s="7"/>
      <c r="J245" s="7"/>
      <c r="K245" s="7"/>
      <c r="L245" s="7"/>
      <c r="M245" s="7"/>
      <c r="N245" s="7"/>
      <c r="O245" s="7"/>
      <c r="P245" s="7"/>
      <c r="Q245" s="7"/>
      <c r="R245" s="7"/>
      <c r="S245" s="7"/>
      <c r="T245" s="7"/>
      <c r="U245" s="7"/>
      <c r="V245" s="13"/>
      <c r="W245" s="7"/>
      <c r="X245" s="7"/>
      <c r="Y245" s="7" t="str">
        <f t="shared" si="7"/>
        <v/>
      </c>
      <c r="Z245" s="7"/>
      <c r="AA245" s="12"/>
    </row>
    <row r="246" spans="1:27" x14ac:dyDescent="0.25">
      <c r="A246" s="7"/>
      <c r="B246" s="7"/>
      <c r="C246" s="7"/>
      <c r="D246" s="7"/>
      <c r="E246" s="7"/>
      <c r="F246" s="7" t="str">
        <f t="shared" si="6"/>
        <v/>
      </c>
      <c r="G246" s="7"/>
      <c r="H246" s="7"/>
      <c r="I246" s="7"/>
      <c r="J246" s="7"/>
      <c r="K246" s="7"/>
      <c r="L246" s="7"/>
      <c r="M246" s="7"/>
      <c r="N246" s="7"/>
      <c r="O246" s="7"/>
      <c r="P246" s="7"/>
      <c r="Q246" s="7"/>
      <c r="R246" s="7"/>
      <c r="S246" s="7"/>
      <c r="T246" s="7"/>
      <c r="U246" s="7"/>
      <c r="V246" s="13"/>
      <c r="W246" s="7"/>
      <c r="X246" s="7"/>
      <c r="Y246" s="7" t="str">
        <f t="shared" si="7"/>
        <v/>
      </c>
      <c r="Z246" s="7"/>
      <c r="AA246" s="12"/>
    </row>
    <row r="247" spans="1:27" x14ac:dyDescent="0.25">
      <c r="A247" s="7"/>
      <c r="B247" s="7"/>
      <c r="C247" s="7"/>
      <c r="D247" s="7"/>
      <c r="E247" s="7"/>
      <c r="F247" s="7" t="str">
        <f t="shared" si="6"/>
        <v/>
      </c>
      <c r="G247" s="7"/>
      <c r="H247" s="7"/>
      <c r="I247" s="7"/>
      <c r="J247" s="7"/>
      <c r="K247" s="7"/>
      <c r="L247" s="7"/>
      <c r="M247" s="7"/>
      <c r="N247" s="7"/>
      <c r="O247" s="7"/>
      <c r="P247" s="7"/>
      <c r="Q247" s="7"/>
      <c r="R247" s="7"/>
      <c r="S247" s="7"/>
      <c r="T247" s="7"/>
      <c r="U247" s="7"/>
      <c r="V247" s="13"/>
      <c r="W247" s="7"/>
      <c r="X247" s="7"/>
      <c r="Y247" s="7" t="str">
        <f t="shared" si="7"/>
        <v/>
      </c>
      <c r="Z247" s="7"/>
      <c r="AA247" s="12"/>
    </row>
    <row r="248" spans="1:27" x14ac:dyDescent="0.25">
      <c r="A248" s="7"/>
      <c r="B248" s="7"/>
      <c r="C248" s="7"/>
      <c r="D248" s="7"/>
      <c r="E248" s="7"/>
      <c r="F248" s="7" t="str">
        <f t="shared" si="6"/>
        <v/>
      </c>
      <c r="G248" s="7"/>
      <c r="H248" s="7"/>
      <c r="I248" s="7"/>
      <c r="J248" s="7"/>
      <c r="K248" s="7"/>
      <c r="L248" s="7"/>
      <c r="M248" s="7"/>
      <c r="N248" s="7"/>
      <c r="O248" s="7"/>
      <c r="P248" s="7"/>
      <c r="Q248" s="7"/>
      <c r="R248" s="7"/>
      <c r="S248" s="7"/>
      <c r="T248" s="7"/>
      <c r="U248" s="7"/>
      <c r="V248" s="13"/>
      <c r="W248" s="7"/>
      <c r="X248" s="7"/>
      <c r="Y248" s="7" t="str">
        <f t="shared" si="7"/>
        <v/>
      </c>
      <c r="Z248" s="7"/>
      <c r="AA248" s="12"/>
    </row>
    <row r="249" spans="1:27" x14ac:dyDescent="0.25">
      <c r="A249" s="7"/>
      <c r="B249" s="7"/>
      <c r="C249" s="7"/>
      <c r="D249" s="7"/>
      <c r="E249" s="7"/>
      <c r="F249" s="7" t="str">
        <f t="shared" si="6"/>
        <v/>
      </c>
      <c r="G249" s="7"/>
      <c r="H249" s="7"/>
      <c r="I249" s="7"/>
      <c r="J249" s="7"/>
      <c r="K249" s="7"/>
      <c r="L249" s="7"/>
      <c r="M249" s="7"/>
      <c r="N249" s="7"/>
      <c r="O249" s="7"/>
      <c r="P249" s="7"/>
      <c r="Q249" s="7"/>
      <c r="R249" s="7"/>
      <c r="S249" s="7"/>
      <c r="T249" s="7"/>
      <c r="U249" s="7"/>
      <c r="V249" s="13"/>
      <c r="W249" s="7"/>
      <c r="X249" s="7"/>
      <c r="Y249" s="7" t="str">
        <f t="shared" si="7"/>
        <v/>
      </c>
      <c r="Z249" s="7"/>
      <c r="AA249" s="12"/>
    </row>
    <row r="250" spans="1:27" x14ac:dyDescent="0.25">
      <c r="A250" s="7"/>
      <c r="B250" s="7"/>
      <c r="C250" s="7"/>
      <c r="D250" s="7"/>
      <c r="E250" s="7"/>
      <c r="F250" s="7" t="str">
        <f t="shared" si="6"/>
        <v/>
      </c>
      <c r="G250" s="7"/>
      <c r="H250" s="7"/>
      <c r="I250" s="7"/>
      <c r="J250" s="7"/>
      <c r="K250" s="7"/>
      <c r="L250" s="7"/>
      <c r="M250" s="7"/>
      <c r="N250" s="7"/>
      <c r="O250" s="7"/>
      <c r="P250" s="7"/>
      <c r="Q250" s="7"/>
      <c r="R250" s="7"/>
      <c r="S250" s="7"/>
      <c r="T250" s="7"/>
      <c r="U250" s="7"/>
      <c r="V250" s="13"/>
      <c r="W250" s="7"/>
      <c r="X250" s="7"/>
      <c r="Y250" s="7" t="str">
        <f t="shared" si="7"/>
        <v/>
      </c>
      <c r="Z250" s="7"/>
      <c r="AA250" s="12"/>
    </row>
    <row r="251" spans="1:27" x14ac:dyDescent="0.25">
      <c r="A251" s="7"/>
      <c r="B251" s="7"/>
      <c r="C251" s="7"/>
      <c r="D251" s="7"/>
      <c r="E251" s="7"/>
      <c r="F251" s="7" t="str">
        <f t="shared" si="6"/>
        <v/>
      </c>
      <c r="G251" s="7"/>
      <c r="H251" s="7"/>
      <c r="I251" s="7"/>
      <c r="J251" s="7"/>
      <c r="K251" s="7"/>
      <c r="L251" s="7"/>
      <c r="M251" s="7"/>
      <c r="N251" s="7"/>
      <c r="O251" s="7"/>
      <c r="P251" s="7"/>
      <c r="Q251" s="7"/>
      <c r="R251" s="7"/>
      <c r="S251" s="7"/>
      <c r="T251" s="7"/>
      <c r="U251" s="7"/>
      <c r="V251" s="13"/>
      <c r="W251" s="7"/>
      <c r="X251" s="7"/>
      <c r="Y251" s="7" t="str">
        <f t="shared" si="7"/>
        <v/>
      </c>
      <c r="Z251" s="7"/>
      <c r="AA251" s="12"/>
    </row>
    <row r="252" spans="1:27" x14ac:dyDescent="0.25">
      <c r="A252" s="7"/>
      <c r="B252" s="7"/>
      <c r="C252" s="7"/>
      <c r="D252" s="7"/>
      <c r="E252" s="7"/>
      <c r="F252" s="7" t="str">
        <f t="shared" si="6"/>
        <v/>
      </c>
      <c r="G252" s="7"/>
      <c r="H252" s="7"/>
      <c r="I252" s="7"/>
      <c r="J252" s="7"/>
      <c r="K252" s="7"/>
      <c r="L252" s="7"/>
      <c r="M252" s="7"/>
      <c r="N252" s="7"/>
      <c r="O252" s="7"/>
      <c r="P252" s="7"/>
      <c r="Q252" s="7"/>
      <c r="R252" s="7"/>
      <c r="S252" s="7"/>
      <c r="T252" s="7"/>
      <c r="U252" s="7"/>
      <c r="V252" s="13"/>
      <c r="W252" s="7"/>
      <c r="X252" s="7"/>
      <c r="Y252" s="7" t="str">
        <f t="shared" si="7"/>
        <v/>
      </c>
      <c r="Z252" s="7"/>
      <c r="AA252" s="12"/>
    </row>
    <row r="253" spans="1:27" x14ac:dyDescent="0.25">
      <c r="A253" s="7"/>
      <c r="B253" s="7"/>
      <c r="C253" s="7"/>
      <c r="D253" s="7"/>
      <c r="E253" s="7"/>
      <c r="F253" s="7" t="str">
        <f t="shared" si="6"/>
        <v/>
      </c>
      <c r="G253" s="7"/>
      <c r="H253" s="7"/>
      <c r="I253" s="7"/>
      <c r="J253" s="7"/>
      <c r="K253" s="7"/>
      <c r="L253" s="7"/>
      <c r="M253" s="7"/>
      <c r="N253" s="7"/>
      <c r="O253" s="7"/>
      <c r="P253" s="7"/>
      <c r="Q253" s="7"/>
      <c r="R253" s="7"/>
      <c r="S253" s="7"/>
      <c r="T253" s="7"/>
      <c r="U253" s="7"/>
      <c r="V253" s="13"/>
      <c r="W253" s="7"/>
      <c r="X253" s="7"/>
      <c r="Y253" s="7" t="str">
        <f t="shared" si="7"/>
        <v/>
      </c>
      <c r="Z253" s="7"/>
      <c r="AA253" s="12"/>
    </row>
    <row r="254" spans="1:27" x14ac:dyDescent="0.25">
      <c r="A254" s="7"/>
      <c r="B254" s="7"/>
      <c r="C254" s="7"/>
      <c r="D254" s="7"/>
      <c r="E254" s="7"/>
      <c r="F254" s="7" t="str">
        <f t="shared" si="6"/>
        <v/>
      </c>
      <c r="G254" s="7"/>
      <c r="H254" s="7"/>
      <c r="I254" s="7"/>
      <c r="J254" s="7"/>
      <c r="K254" s="7"/>
      <c r="L254" s="7"/>
      <c r="M254" s="7"/>
      <c r="N254" s="7"/>
      <c r="O254" s="7"/>
      <c r="P254" s="7"/>
      <c r="Q254" s="7"/>
      <c r="R254" s="7"/>
      <c r="S254" s="7"/>
      <c r="T254" s="7"/>
      <c r="U254" s="7"/>
      <c r="V254" s="13"/>
      <c r="W254" s="7"/>
      <c r="X254" s="7"/>
      <c r="Y254" s="7" t="str">
        <f t="shared" si="7"/>
        <v/>
      </c>
      <c r="Z254" s="7"/>
      <c r="AA254" s="12"/>
    </row>
    <row r="255" spans="1:27" x14ac:dyDescent="0.25">
      <c r="A255" s="7"/>
      <c r="B255" s="7"/>
      <c r="C255" s="7"/>
      <c r="D255" s="7"/>
      <c r="E255" s="7"/>
      <c r="F255" s="7" t="str">
        <f t="shared" si="6"/>
        <v/>
      </c>
      <c r="G255" s="7"/>
      <c r="H255" s="7"/>
      <c r="I255" s="7"/>
      <c r="J255" s="7"/>
      <c r="K255" s="7"/>
      <c r="L255" s="7"/>
      <c r="M255" s="7"/>
      <c r="N255" s="7"/>
      <c r="O255" s="7"/>
      <c r="P255" s="7"/>
      <c r="Q255" s="7"/>
      <c r="R255" s="7"/>
      <c r="S255" s="7"/>
      <c r="T255" s="7"/>
      <c r="U255" s="7"/>
      <c r="V255" s="13"/>
      <c r="W255" s="7"/>
      <c r="X255" s="7"/>
      <c r="Y255" s="7" t="str">
        <f t="shared" si="7"/>
        <v/>
      </c>
      <c r="Z255" s="7"/>
      <c r="AA255" s="12"/>
    </row>
    <row r="256" spans="1:27" x14ac:dyDescent="0.25">
      <c r="A256" s="7"/>
      <c r="B256" s="7"/>
      <c r="C256" s="7"/>
      <c r="D256" s="7"/>
      <c r="E256" s="7"/>
      <c r="F256" s="7" t="str">
        <f t="shared" si="6"/>
        <v/>
      </c>
      <c r="G256" s="7"/>
      <c r="H256" s="7"/>
      <c r="I256" s="7"/>
      <c r="J256" s="7"/>
      <c r="K256" s="7"/>
      <c r="L256" s="7"/>
      <c r="M256" s="7"/>
      <c r="N256" s="7"/>
      <c r="O256" s="7"/>
      <c r="P256" s="7"/>
      <c r="Q256" s="7"/>
      <c r="R256" s="7"/>
      <c r="S256" s="7"/>
      <c r="T256" s="7"/>
      <c r="U256" s="7"/>
      <c r="V256" s="13"/>
      <c r="W256" s="7"/>
      <c r="X256" s="7"/>
      <c r="Y256" s="7" t="str">
        <f t="shared" si="7"/>
        <v/>
      </c>
      <c r="Z256" s="7"/>
      <c r="AA256" s="12"/>
    </row>
    <row r="257" spans="1:27" x14ac:dyDescent="0.25">
      <c r="A257" s="7"/>
      <c r="B257" s="7"/>
      <c r="C257" s="7"/>
      <c r="D257" s="7"/>
      <c r="E257" s="7"/>
      <c r="F257" s="7" t="str">
        <f t="shared" si="6"/>
        <v/>
      </c>
      <c r="G257" s="7"/>
      <c r="H257" s="7"/>
      <c r="I257" s="7"/>
      <c r="J257" s="7"/>
      <c r="K257" s="7"/>
      <c r="L257" s="7"/>
      <c r="M257" s="7"/>
      <c r="N257" s="7"/>
      <c r="O257" s="7"/>
      <c r="P257" s="7"/>
      <c r="Q257" s="7"/>
      <c r="R257" s="7"/>
      <c r="S257" s="7"/>
      <c r="T257" s="7"/>
      <c r="U257" s="7"/>
      <c r="V257" s="13"/>
      <c r="W257" s="7"/>
      <c r="X257" s="7"/>
      <c r="Y257" s="7" t="str">
        <f t="shared" si="7"/>
        <v/>
      </c>
      <c r="Z257" s="7"/>
      <c r="AA257" s="12"/>
    </row>
    <row r="258" spans="1:27" x14ac:dyDescent="0.25">
      <c r="A258" s="7"/>
      <c r="B258" s="7"/>
      <c r="C258" s="7"/>
      <c r="D258" s="7"/>
      <c r="E258" s="7"/>
      <c r="F258" s="7" t="str">
        <f t="shared" ref="F258:F321" si="8">IF(A258="","",D258&amp;" "&amp;E258)</f>
        <v/>
      </c>
      <c r="G258" s="7"/>
      <c r="H258" s="7"/>
      <c r="I258" s="7"/>
      <c r="J258" s="7"/>
      <c r="K258" s="7"/>
      <c r="L258" s="7"/>
      <c r="M258" s="7"/>
      <c r="N258" s="7"/>
      <c r="O258" s="7"/>
      <c r="P258" s="7"/>
      <c r="Q258" s="7"/>
      <c r="R258" s="7"/>
      <c r="S258" s="7"/>
      <c r="T258" s="7"/>
      <c r="U258" s="7"/>
      <c r="V258" s="13"/>
      <c r="W258" s="7"/>
      <c r="X258" s="7"/>
      <c r="Y258" s="7" t="str">
        <f t="shared" ref="Y258:Y321" si="9">IF(AND(B258&lt;&gt;"",OR(W258="Instalado",W258="Em viagem-isca")),B258&amp;"#"&amp;C258,"")</f>
        <v/>
      </c>
      <c r="Z258" s="7"/>
      <c r="AA258" s="12"/>
    </row>
    <row r="259" spans="1:27" x14ac:dyDescent="0.25">
      <c r="A259" s="7"/>
      <c r="B259" s="7"/>
      <c r="C259" s="7"/>
      <c r="D259" s="7"/>
      <c r="E259" s="7"/>
      <c r="F259" s="7" t="str">
        <f t="shared" si="8"/>
        <v/>
      </c>
      <c r="G259" s="7"/>
      <c r="H259" s="7"/>
      <c r="I259" s="7"/>
      <c r="J259" s="7"/>
      <c r="K259" s="7"/>
      <c r="L259" s="7"/>
      <c r="M259" s="7"/>
      <c r="N259" s="7"/>
      <c r="O259" s="7"/>
      <c r="P259" s="7"/>
      <c r="Q259" s="7"/>
      <c r="R259" s="7"/>
      <c r="S259" s="7"/>
      <c r="T259" s="7"/>
      <c r="U259" s="7"/>
      <c r="V259" s="13"/>
      <c r="W259" s="7"/>
      <c r="X259" s="7"/>
      <c r="Y259" s="7" t="str">
        <f t="shared" si="9"/>
        <v/>
      </c>
      <c r="Z259" s="7"/>
      <c r="AA259" s="12"/>
    </row>
    <row r="260" spans="1:27" x14ac:dyDescent="0.25">
      <c r="A260" s="7"/>
      <c r="B260" s="7"/>
      <c r="C260" s="7"/>
      <c r="D260" s="7"/>
      <c r="E260" s="7"/>
      <c r="F260" s="7" t="str">
        <f t="shared" si="8"/>
        <v/>
      </c>
      <c r="G260" s="7"/>
      <c r="H260" s="7"/>
      <c r="I260" s="7"/>
      <c r="J260" s="7"/>
      <c r="K260" s="7"/>
      <c r="L260" s="7"/>
      <c r="M260" s="7"/>
      <c r="N260" s="7"/>
      <c r="O260" s="7"/>
      <c r="P260" s="7"/>
      <c r="Q260" s="7"/>
      <c r="R260" s="7"/>
      <c r="S260" s="7"/>
      <c r="T260" s="7"/>
      <c r="U260" s="7"/>
      <c r="V260" s="13"/>
      <c r="W260" s="7"/>
      <c r="X260" s="7"/>
      <c r="Y260" s="7" t="str">
        <f t="shared" si="9"/>
        <v/>
      </c>
      <c r="Z260" s="7"/>
      <c r="AA260" s="12"/>
    </row>
    <row r="261" spans="1:27" x14ac:dyDescent="0.25">
      <c r="A261" s="7"/>
      <c r="B261" s="7"/>
      <c r="C261" s="7"/>
      <c r="D261" s="7"/>
      <c r="E261" s="7"/>
      <c r="F261" s="7" t="str">
        <f t="shared" si="8"/>
        <v/>
      </c>
      <c r="G261" s="7"/>
      <c r="H261" s="7"/>
      <c r="I261" s="7"/>
      <c r="J261" s="7"/>
      <c r="K261" s="7"/>
      <c r="L261" s="7"/>
      <c r="M261" s="7"/>
      <c r="N261" s="7"/>
      <c r="O261" s="7"/>
      <c r="P261" s="7"/>
      <c r="Q261" s="7"/>
      <c r="R261" s="7"/>
      <c r="S261" s="7"/>
      <c r="T261" s="7"/>
      <c r="U261" s="7"/>
      <c r="V261" s="13"/>
      <c r="W261" s="7"/>
      <c r="X261" s="7"/>
      <c r="Y261" s="7" t="str">
        <f t="shared" si="9"/>
        <v/>
      </c>
      <c r="Z261" s="7"/>
      <c r="AA261" s="12"/>
    </row>
    <row r="262" spans="1:27" x14ac:dyDescent="0.25">
      <c r="A262" s="7"/>
      <c r="B262" s="7"/>
      <c r="C262" s="7"/>
      <c r="D262" s="7"/>
      <c r="E262" s="7"/>
      <c r="F262" s="7" t="str">
        <f t="shared" si="8"/>
        <v/>
      </c>
      <c r="G262" s="7"/>
      <c r="H262" s="7"/>
      <c r="I262" s="7"/>
      <c r="J262" s="7"/>
      <c r="K262" s="7"/>
      <c r="L262" s="7"/>
      <c r="M262" s="7"/>
      <c r="N262" s="7"/>
      <c r="O262" s="7"/>
      <c r="P262" s="7"/>
      <c r="Q262" s="7"/>
      <c r="R262" s="7"/>
      <c r="S262" s="7"/>
      <c r="T262" s="7"/>
      <c r="U262" s="7"/>
      <c r="V262" s="13"/>
      <c r="W262" s="7"/>
      <c r="X262" s="7"/>
      <c r="Y262" s="7" t="str">
        <f t="shared" si="9"/>
        <v/>
      </c>
      <c r="Z262" s="7"/>
      <c r="AA262" s="12"/>
    </row>
    <row r="263" spans="1:27" x14ac:dyDescent="0.25">
      <c r="A263" s="7"/>
      <c r="B263" s="7"/>
      <c r="C263" s="7"/>
      <c r="D263" s="7"/>
      <c r="E263" s="7"/>
      <c r="F263" s="7" t="str">
        <f t="shared" si="8"/>
        <v/>
      </c>
      <c r="G263" s="7"/>
      <c r="H263" s="7"/>
      <c r="I263" s="7"/>
      <c r="J263" s="7"/>
      <c r="K263" s="7"/>
      <c r="L263" s="7"/>
      <c r="M263" s="7"/>
      <c r="N263" s="7"/>
      <c r="O263" s="7"/>
      <c r="P263" s="7"/>
      <c r="Q263" s="7"/>
      <c r="R263" s="7"/>
      <c r="S263" s="7"/>
      <c r="T263" s="7"/>
      <c r="U263" s="7"/>
      <c r="V263" s="13"/>
      <c r="W263" s="7"/>
      <c r="X263" s="7"/>
      <c r="Y263" s="7" t="str">
        <f t="shared" si="9"/>
        <v/>
      </c>
      <c r="Z263" s="7"/>
      <c r="AA263" s="12"/>
    </row>
    <row r="264" spans="1:27" x14ac:dyDescent="0.25">
      <c r="A264" s="7"/>
      <c r="B264" s="7"/>
      <c r="C264" s="7"/>
      <c r="D264" s="7"/>
      <c r="E264" s="7"/>
      <c r="F264" s="7" t="str">
        <f t="shared" si="8"/>
        <v/>
      </c>
      <c r="G264" s="7"/>
      <c r="H264" s="7"/>
      <c r="I264" s="7"/>
      <c r="J264" s="7"/>
      <c r="K264" s="7"/>
      <c r="L264" s="7"/>
      <c r="M264" s="7"/>
      <c r="N264" s="7"/>
      <c r="O264" s="7"/>
      <c r="P264" s="7"/>
      <c r="Q264" s="7"/>
      <c r="R264" s="7"/>
      <c r="S264" s="7"/>
      <c r="T264" s="7"/>
      <c r="U264" s="7"/>
      <c r="V264" s="13"/>
      <c r="W264" s="7"/>
      <c r="X264" s="7"/>
      <c r="Y264" s="7" t="str">
        <f t="shared" si="9"/>
        <v/>
      </c>
      <c r="Z264" s="7"/>
      <c r="AA264" s="12"/>
    </row>
    <row r="265" spans="1:27" x14ac:dyDescent="0.25">
      <c r="A265" s="7"/>
      <c r="B265" s="7"/>
      <c r="C265" s="7"/>
      <c r="D265" s="7"/>
      <c r="E265" s="7"/>
      <c r="F265" s="7" t="str">
        <f t="shared" si="8"/>
        <v/>
      </c>
      <c r="G265" s="7"/>
      <c r="H265" s="7"/>
      <c r="I265" s="7"/>
      <c r="J265" s="7"/>
      <c r="K265" s="7"/>
      <c r="L265" s="7"/>
      <c r="M265" s="7"/>
      <c r="N265" s="7"/>
      <c r="O265" s="7"/>
      <c r="P265" s="7"/>
      <c r="Q265" s="7"/>
      <c r="R265" s="7"/>
      <c r="S265" s="7"/>
      <c r="T265" s="7"/>
      <c r="U265" s="7"/>
      <c r="V265" s="13"/>
      <c r="W265" s="7"/>
      <c r="X265" s="7"/>
      <c r="Y265" s="7" t="str">
        <f t="shared" si="9"/>
        <v/>
      </c>
      <c r="Z265" s="7"/>
      <c r="AA265" s="12"/>
    </row>
    <row r="266" spans="1:27" x14ac:dyDescent="0.25">
      <c r="A266" s="7"/>
      <c r="B266" s="7"/>
      <c r="C266" s="7"/>
      <c r="D266" s="7"/>
      <c r="E266" s="7"/>
      <c r="F266" s="7" t="str">
        <f t="shared" si="8"/>
        <v/>
      </c>
      <c r="G266" s="7"/>
      <c r="H266" s="7"/>
      <c r="I266" s="7"/>
      <c r="J266" s="7"/>
      <c r="K266" s="7"/>
      <c r="L266" s="7"/>
      <c r="M266" s="7"/>
      <c r="N266" s="7"/>
      <c r="O266" s="7"/>
      <c r="P266" s="7"/>
      <c r="Q266" s="7"/>
      <c r="R266" s="7"/>
      <c r="S266" s="7"/>
      <c r="T266" s="7"/>
      <c r="U266" s="7"/>
      <c r="V266" s="13"/>
      <c r="W266" s="7"/>
      <c r="X266" s="7"/>
      <c r="Y266" s="7" t="str">
        <f t="shared" si="9"/>
        <v/>
      </c>
      <c r="Z266" s="7"/>
      <c r="AA266" s="12"/>
    </row>
    <row r="267" spans="1:27" x14ac:dyDescent="0.25">
      <c r="A267" s="7"/>
      <c r="B267" s="7"/>
      <c r="C267" s="7"/>
      <c r="D267" s="7"/>
      <c r="E267" s="7"/>
      <c r="F267" s="7" t="str">
        <f t="shared" si="8"/>
        <v/>
      </c>
      <c r="G267" s="7"/>
      <c r="H267" s="7"/>
      <c r="I267" s="7"/>
      <c r="J267" s="7"/>
      <c r="K267" s="7"/>
      <c r="L267" s="7"/>
      <c r="M267" s="7"/>
      <c r="N267" s="7"/>
      <c r="O267" s="7"/>
      <c r="P267" s="7"/>
      <c r="Q267" s="7"/>
      <c r="R267" s="7"/>
      <c r="S267" s="7"/>
      <c r="T267" s="7"/>
      <c r="U267" s="7"/>
      <c r="V267" s="13"/>
      <c r="W267" s="7"/>
      <c r="X267" s="7"/>
      <c r="Y267" s="7" t="str">
        <f t="shared" si="9"/>
        <v/>
      </c>
      <c r="Z267" s="7"/>
      <c r="AA267" s="12"/>
    </row>
    <row r="268" spans="1:27" x14ac:dyDescent="0.25">
      <c r="A268" s="7"/>
      <c r="B268" s="7"/>
      <c r="C268" s="7"/>
      <c r="D268" s="7"/>
      <c r="E268" s="7"/>
      <c r="F268" s="7" t="str">
        <f t="shared" si="8"/>
        <v/>
      </c>
      <c r="G268" s="7"/>
      <c r="H268" s="7"/>
      <c r="I268" s="7"/>
      <c r="J268" s="7"/>
      <c r="K268" s="7"/>
      <c r="L268" s="7"/>
      <c r="M268" s="7"/>
      <c r="N268" s="7"/>
      <c r="O268" s="7"/>
      <c r="P268" s="7"/>
      <c r="Q268" s="7"/>
      <c r="R268" s="7"/>
      <c r="S268" s="7"/>
      <c r="T268" s="7"/>
      <c r="U268" s="7"/>
      <c r="V268" s="13"/>
      <c r="W268" s="7"/>
      <c r="X268" s="7"/>
      <c r="Y268" s="7" t="str">
        <f t="shared" si="9"/>
        <v/>
      </c>
      <c r="Z268" s="7"/>
      <c r="AA268" s="12"/>
    </row>
    <row r="269" spans="1:27" x14ac:dyDescent="0.25">
      <c r="A269" s="7"/>
      <c r="B269" s="7"/>
      <c r="C269" s="7"/>
      <c r="D269" s="7"/>
      <c r="E269" s="7"/>
      <c r="F269" s="7" t="str">
        <f t="shared" si="8"/>
        <v/>
      </c>
      <c r="G269" s="7"/>
      <c r="H269" s="7"/>
      <c r="I269" s="7"/>
      <c r="J269" s="7"/>
      <c r="K269" s="7"/>
      <c r="L269" s="7"/>
      <c r="M269" s="7"/>
      <c r="N269" s="7"/>
      <c r="O269" s="7"/>
      <c r="P269" s="7"/>
      <c r="Q269" s="7"/>
      <c r="R269" s="7"/>
      <c r="S269" s="7"/>
      <c r="T269" s="7"/>
      <c r="U269" s="7"/>
      <c r="V269" s="13"/>
      <c r="W269" s="7"/>
      <c r="X269" s="7"/>
      <c r="Y269" s="7" t="str">
        <f t="shared" si="9"/>
        <v/>
      </c>
      <c r="Z269" s="7"/>
      <c r="AA269" s="12"/>
    </row>
    <row r="270" spans="1:27" x14ac:dyDescent="0.25">
      <c r="A270" s="7"/>
      <c r="B270" s="7"/>
      <c r="C270" s="7"/>
      <c r="D270" s="7"/>
      <c r="E270" s="7"/>
      <c r="F270" s="7" t="str">
        <f t="shared" si="8"/>
        <v/>
      </c>
      <c r="G270" s="7"/>
      <c r="H270" s="7"/>
      <c r="I270" s="7"/>
      <c r="J270" s="7"/>
      <c r="K270" s="7"/>
      <c r="L270" s="7"/>
      <c r="M270" s="7"/>
      <c r="N270" s="7"/>
      <c r="O270" s="7"/>
      <c r="P270" s="7"/>
      <c r="Q270" s="7"/>
      <c r="R270" s="7"/>
      <c r="S270" s="7"/>
      <c r="T270" s="7"/>
      <c r="U270" s="7"/>
      <c r="V270" s="13"/>
      <c r="W270" s="7"/>
      <c r="X270" s="7"/>
      <c r="Y270" s="7" t="str">
        <f t="shared" si="9"/>
        <v/>
      </c>
      <c r="Z270" s="7"/>
      <c r="AA270" s="12"/>
    </row>
    <row r="271" spans="1:27" x14ac:dyDescent="0.25">
      <c r="A271" s="7"/>
      <c r="B271" s="7"/>
      <c r="C271" s="7"/>
      <c r="D271" s="7"/>
      <c r="E271" s="7"/>
      <c r="F271" s="7" t="str">
        <f t="shared" si="8"/>
        <v/>
      </c>
      <c r="G271" s="7"/>
      <c r="H271" s="7"/>
      <c r="I271" s="7"/>
      <c r="J271" s="7"/>
      <c r="K271" s="7"/>
      <c r="L271" s="7"/>
      <c r="M271" s="7"/>
      <c r="N271" s="7"/>
      <c r="O271" s="7"/>
      <c r="P271" s="7"/>
      <c r="Q271" s="7"/>
      <c r="R271" s="7"/>
      <c r="S271" s="7"/>
      <c r="T271" s="7"/>
      <c r="U271" s="7"/>
      <c r="V271" s="13"/>
      <c r="W271" s="7"/>
      <c r="X271" s="7"/>
      <c r="Y271" s="7" t="str">
        <f t="shared" si="9"/>
        <v/>
      </c>
      <c r="Z271" s="7"/>
      <c r="AA271" s="12"/>
    </row>
    <row r="272" spans="1:27" x14ac:dyDescent="0.25">
      <c r="A272" s="7"/>
      <c r="B272" s="7"/>
      <c r="C272" s="7"/>
      <c r="D272" s="7"/>
      <c r="E272" s="7"/>
      <c r="F272" s="7" t="str">
        <f t="shared" si="8"/>
        <v/>
      </c>
      <c r="G272" s="7"/>
      <c r="H272" s="7"/>
      <c r="I272" s="7"/>
      <c r="J272" s="7"/>
      <c r="K272" s="7"/>
      <c r="L272" s="7"/>
      <c r="M272" s="7"/>
      <c r="N272" s="7"/>
      <c r="O272" s="7"/>
      <c r="P272" s="7"/>
      <c r="Q272" s="7"/>
      <c r="R272" s="7"/>
      <c r="S272" s="7"/>
      <c r="T272" s="7"/>
      <c r="U272" s="7"/>
      <c r="V272" s="13"/>
      <c r="W272" s="7"/>
      <c r="X272" s="7"/>
      <c r="Y272" s="7" t="str">
        <f t="shared" si="9"/>
        <v/>
      </c>
      <c r="Z272" s="7"/>
      <c r="AA272" s="12"/>
    </row>
    <row r="273" spans="1:27" x14ac:dyDescent="0.25">
      <c r="A273" s="7"/>
      <c r="B273" s="7"/>
      <c r="C273" s="7"/>
      <c r="D273" s="7"/>
      <c r="E273" s="7"/>
      <c r="F273" s="7" t="str">
        <f t="shared" si="8"/>
        <v/>
      </c>
      <c r="G273" s="7"/>
      <c r="H273" s="7"/>
      <c r="I273" s="7"/>
      <c r="J273" s="7"/>
      <c r="K273" s="7"/>
      <c r="L273" s="7"/>
      <c r="M273" s="7"/>
      <c r="N273" s="7"/>
      <c r="O273" s="7"/>
      <c r="P273" s="7"/>
      <c r="Q273" s="7"/>
      <c r="R273" s="7"/>
      <c r="S273" s="7"/>
      <c r="T273" s="7"/>
      <c r="U273" s="7"/>
      <c r="V273" s="13"/>
      <c r="W273" s="7"/>
      <c r="X273" s="7"/>
      <c r="Y273" s="7" t="str">
        <f t="shared" si="9"/>
        <v/>
      </c>
      <c r="Z273" s="7"/>
      <c r="AA273" s="12"/>
    </row>
    <row r="274" spans="1:27" x14ac:dyDescent="0.25">
      <c r="A274" s="7"/>
      <c r="B274" s="7"/>
      <c r="C274" s="7"/>
      <c r="D274" s="7"/>
      <c r="E274" s="7"/>
      <c r="F274" s="7" t="str">
        <f t="shared" si="8"/>
        <v/>
      </c>
      <c r="G274" s="7"/>
      <c r="H274" s="7"/>
      <c r="I274" s="7"/>
      <c r="J274" s="7"/>
      <c r="K274" s="7"/>
      <c r="L274" s="7"/>
      <c r="M274" s="7"/>
      <c r="N274" s="7"/>
      <c r="O274" s="7"/>
      <c r="P274" s="7"/>
      <c r="Q274" s="7"/>
      <c r="R274" s="7"/>
      <c r="S274" s="7"/>
      <c r="T274" s="7"/>
      <c r="U274" s="7"/>
      <c r="V274" s="13"/>
      <c r="W274" s="7"/>
      <c r="X274" s="7"/>
      <c r="Y274" s="7" t="str">
        <f t="shared" si="9"/>
        <v/>
      </c>
      <c r="Z274" s="7"/>
      <c r="AA274" s="12"/>
    </row>
    <row r="275" spans="1:27" x14ac:dyDescent="0.25">
      <c r="A275" s="7"/>
      <c r="B275" s="7"/>
      <c r="C275" s="7"/>
      <c r="D275" s="7"/>
      <c r="E275" s="7"/>
      <c r="F275" s="7" t="str">
        <f t="shared" si="8"/>
        <v/>
      </c>
      <c r="G275" s="7"/>
      <c r="H275" s="7"/>
      <c r="I275" s="7"/>
      <c r="J275" s="7"/>
      <c r="K275" s="7"/>
      <c r="L275" s="7"/>
      <c r="M275" s="7"/>
      <c r="N275" s="7"/>
      <c r="O275" s="7"/>
      <c r="P275" s="7"/>
      <c r="Q275" s="7"/>
      <c r="R275" s="7"/>
      <c r="S275" s="7"/>
      <c r="T275" s="7"/>
      <c r="U275" s="7"/>
      <c r="V275" s="13"/>
      <c r="W275" s="7"/>
      <c r="X275" s="7"/>
      <c r="Y275" s="7" t="str">
        <f t="shared" si="9"/>
        <v/>
      </c>
      <c r="Z275" s="7"/>
      <c r="AA275" s="12"/>
    </row>
    <row r="276" spans="1:27" x14ac:dyDescent="0.25">
      <c r="A276" s="7"/>
      <c r="B276" s="7"/>
      <c r="C276" s="7"/>
      <c r="D276" s="7"/>
      <c r="E276" s="7"/>
      <c r="F276" s="7" t="str">
        <f t="shared" si="8"/>
        <v/>
      </c>
      <c r="G276" s="7"/>
      <c r="H276" s="7"/>
      <c r="I276" s="7"/>
      <c r="J276" s="7"/>
      <c r="K276" s="7"/>
      <c r="L276" s="7"/>
      <c r="M276" s="7"/>
      <c r="N276" s="7"/>
      <c r="O276" s="7"/>
      <c r="P276" s="7"/>
      <c r="Q276" s="7"/>
      <c r="R276" s="7"/>
      <c r="S276" s="7"/>
      <c r="T276" s="7"/>
      <c r="U276" s="7"/>
      <c r="V276" s="13"/>
      <c r="W276" s="7"/>
      <c r="X276" s="7"/>
      <c r="Y276" s="7" t="str">
        <f t="shared" si="9"/>
        <v/>
      </c>
      <c r="Z276" s="7"/>
      <c r="AA276" s="12"/>
    </row>
    <row r="277" spans="1:27" x14ac:dyDescent="0.25">
      <c r="A277" s="7"/>
      <c r="B277" s="7"/>
      <c r="C277" s="7"/>
      <c r="D277" s="7"/>
      <c r="E277" s="7"/>
      <c r="F277" s="7" t="str">
        <f t="shared" si="8"/>
        <v/>
      </c>
      <c r="G277" s="7"/>
      <c r="H277" s="7"/>
      <c r="I277" s="7"/>
      <c r="J277" s="7"/>
      <c r="K277" s="7"/>
      <c r="L277" s="7"/>
      <c r="M277" s="7"/>
      <c r="N277" s="7"/>
      <c r="O277" s="7"/>
      <c r="P277" s="7"/>
      <c r="Q277" s="7"/>
      <c r="R277" s="7"/>
      <c r="S277" s="7"/>
      <c r="T277" s="7"/>
      <c r="U277" s="7"/>
      <c r="V277" s="13"/>
      <c r="W277" s="7"/>
      <c r="X277" s="7"/>
      <c r="Y277" s="7" t="str">
        <f t="shared" si="9"/>
        <v/>
      </c>
      <c r="Z277" s="7"/>
      <c r="AA277" s="12"/>
    </row>
    <row r="278" spans="1:27" x14ac:dyDescent="0.25">
      <c r="A278" s="7"/>
      <c r="B278" s="7"/>
      <c r="C278" s="7"/>
      <c r="D278" s="7"/>
      <c r="E278" s="7"/>
      <c r="F278" s="7" t="str">
        <f t="shared" si="8"/>
        <v/>
      </c>
      <c r="G278" s="7"/>
      <c r="H278" s="7"/>
      <c r="I278" s="7"/>
      <c r="J278" s="7"/>
      <c r="K278" s="7"/>
      <c r="L278" s="7"/>
      <c r="M278" s="7"/>
      <c r="N278" s="7"/>
      <c r="O278" s="7"/>
      <c r="P278" s="7"/>
      <c r="Q278" s="7"/>
      <c r="R278" s="7"/>
      <c r="S278" s="7"/>
      <c r="T278" s="7"/>
      <c r="U278" s="7"/>
      <c r="V278" s="13"/>
      <c r="W278" s="7"/>
      <c r="X278" s="7"/>
      <c r="Y278" s="7" t="str">
        <f t="shared" si="9"/>
        <v/>
      </c>
      <c r="Z278" s="7"/>
      <c r="AA278" s="12"/>
    </row>
    <row r="279" spans="1:27" x14ac:dyDescent="0.25">
      <c r="A279" s="7"/>
      <c r="B279" s="7"/>
      <c r="C279" s="7"/>
      <c r="D279" s="7"/>
      <c r="E279" s="7"/>
      <c r="F279" s="7" t="str">
        <f t="shared" si="8"/>
        <v/>
      </c>
      <c r="G279" s="7"/>
      <c r="H279" s="7"/>
      <c r="I279" s="7"/>
      <c r="J279" s="7"/>
      <c r="K279" s="7"/>
      <c r="L279" s="7"/>
      <c r="M279" s="7"/>
      <c r="N279" s="7"/>
      <c r="O279" s="7"/>
      <c r="P279" s="7"/>
      <c r="Q279" s="7"/>
      <c r="R279" s="7"/>
      <c r="S279" s="7"/>
      <c r="T279" s="7"/>
      <c r="U279" s="7"/>
      <c r="V279" s="13"/>
      <c r="W279" s="7"/>
      <c r="X279" s="7"/>
      <c r="Y279" s="7" t="str">
        <f t="shared" si="9"/>
        <v/>
      </c>
      <c r="Z279" s="7"/>
      <c r="AA279" s="12"/>
    </row>
    <row r="280" spans="1:27" x14ac:dyDescent="0.25">
      <c r="A280" s="7"/>
      <c r="B280" s="7"/>
      <c r="C280" s="7"/>
      <c r="D280" s="7"/>
      <c r="E280" s="7"/>
      <c r="F280" s="7" t="str">
        <f t="shared" si="8"/>
        <v/>
      </c>
      <c r="G280" s="7"/>
      <c r="H280" s="7"/>
      <c r="I280" s="7"/>
      <c r="J280" s="7"/>
      <c r="K280" s="7"/>
      <c r="L280" s="7"/>
      <c r="M280" s="7"/>
      <c r="N280" s="7"/>
      <c r="O280" s="7"/>
      <c r="P280" s="7"/>
      <c r="Q280" s="7"/>
      <c r="R280" s="7"/>
      <c r="S280" s="7"/>
      <c r="T280" s="7"/>
      <c r="U280" s="7"/>
      <c r="V280" s="13"/>
      <c r="W280" s="7"/>
      <c r="X280" s="7"/>
      <c r="Y280" s="7" t="str">
        <f t="shared" si="9"/>
        <v/>
      </c>
      <c r="Z280" s="7"/>
      <c r="AA280" s="12"/>
    </row>
    <row r="281" spans="1:27" x14ac:dyDescent="0.25">
      <c r="A281" s="7"/>
      <c r="B281" s="7"/>
      <c r="C281" s="7"/>
      <c r="D281" s="7"/>
      <c r="E281" s="7"/>
      <c r="F281" s="7" t="str">
        <f t="shared" si="8"/>
        <v/>
      </c>
      <c r="G281" s="7"/>
      <c r="H281" s="7"/>
      <c r="I281" s="7"/>
      <c r="J281" s="7"/>
      <c r="K281" s="7"/>
      <c r="L281" s="7"/>
      <c r="M281" s="7"/>
      <c r="N281" s="7"/>
      <c r="O281" s="7"/>
      <c r="P281" s="7"/>
      <c r="Q281" s="7"/>
      <c r="R281" s="7"/>
      <c r="S281" s="7"/>
      <c r="T281" s="7"/>
      <c r="U281" s="7"/>
      <c r="V281" s="13"/>
      <c r="W281" s="7"/>
      <c r="X281" s="7"/>
      <c r="Y281" s="7" t="str">
        <f t="shared" si="9"/>
        <v/>
      </c>
      <c r="Z281" s="7"/>
      <c r="AA281" s="12"/>
    </row>
    <row r="282" spans="1:27" x14ac:dyDescent="0.25">
      <c r="A282" s="7"/>
      <c r="B282" s="7"/>
      <c r="C282" s="7"/>
      <c r="D282" s="7"/>
      <c r="E282" s="7"/>
      <c r="F282" s="7" t="str">
        <f t="shared" si="8"/>
        <v/>
      </c>
      <c r="G282" s="7"/>
      <c r="H282" s="7"/>
      <c r="I282" s="7"/>
      <c r="J282" s="7"/>
      <c r="K282" s="7"/>
      <c r="L282" s="7"/>
      <c r="M282" s="7"/>
      <c r="N282" s="7"/>
      <c r="O282" s="7"/>
      <c r="P282" s="7"/>
      <c r="Q282" s="7"/>
      <c r="R282" s="7"/>
      <c r="S282" s="7"/>
      <c r="T282" s="7"/>
      <c r="U282" s="7"/>
      <c r="V282" s="13"/>
      <c r="W282" s="7"/>
      <c r="X282" s="7"/>
      <c r="Y282" s="7" t="str">
        <f t="shared" si="9"/>
        <v/>
      </c>
      <c r="Z282" s="7"/>
      <c r="AA282" s="12"/>
    </row>
    <row r="283" spans="1:27" x14ac:dyDescent="0.25">
      <c r="A283" s="7"/>
      <c r="B283" s="7"/>
      <c r="C283" s="7"/>
      <c r="D283" s="7"/>
      <c r="E283" s="7"/>
      <c r="F283" s="7" t="str">
        <f t="shared" si="8"/>
        <v/>
      </c>
      <c r="G283" s="7"/>
      <c r="H283" s="7"/>
      <c r="I283" s="7"/>
      <c r="J283" s="7"/>
      <c r="K283" s="7"/>
      <c r="L283" s="7"/>
      <c r="M283" s="7"/>
      <c r="N283" s="7"/>
      <c r="O283" s="7"/>
      <c r="P283" s="7"/>
      <c r="Q283" s="7"/>
      <c r="R283" s="7"/>
      <c r="S283" s="7"/>
      <c r="T283" s="7"/>
      <c r="U283" s="7"/>
      <c r="V283" s="13"/>
      <c r="W283" s="7"/>
      <c r="X283" s="7"/>
      <c r="Y283" s="7" t="str">
        <f t="shared" si="9"/>
        <v/>
      </c>
      <c r="Z283" s="7"/>
      <c r="AA283" s="12"/>
    </row>
    <row r="284" spans="1:27" x14ac:dyDescent="0.25">
      <c r="A284" s="7"/>
      <c r="B284" s="7"/>
      <c r="C284" s="7"/>
      <c r="D284" s="7"/>
      <c r="E284" s="7"/>
      <c r="F284" s="7" t="str">
        <f t="shared" si="8"/>
        <v/>
      </c>
      <c r="G284" s="7"/>
      <c r="H284" s="7"/>
      <c r="I284" s="7"/>
      <c r="J284" s="7"/>
      <c r="K284" s="7"/>
      <c r="L284" s="7"/>
      <c r="M284" s="7"/>
      <c r="N284" s="7"/>
      <c r="O284" s="7"/>
      <c r="P284" s="7"/>
      <c r="Q284" s="7"/>
      <c r="R284" s="7"/>
      <c r="S284" s="7"/>
      <c r="T284" s="7"/>
      <c r="U284" s="7"/>
      <c r="V284" s="13"/>
      <c r="W284" s="7"/>
      <c r="X284" s="7"/>
      <c r="Y284" s="7" t="str">
        <f t="shared" si="9"/>
        <v/>
      </c>
      <c r="Z284" s="7"/>
      <c r="AA284" s="12"/>
    </row>
    <row r="285" spans="1:27" x14ac:dyDescent="0.25">
      <c r="A285" s="7"/>
      <c r="B285" s="7"/>
      <c r="C285" s="7"/>
      <c r="D285" s="7"/>
      <c r="E285" s="7"/>
      <c r="F285" s="7" t="str">
        <f t="shared" si="8"/>
        <v/>
      </c>
      <c r="G285" s="7"/>
      <c r="H285" s="7"/>
      <c r="I285" s="7"/>
      <c r="J285" s="7"/>
      <c r="K285" s="7"/>
      <c r="L285" s="7"/>
      <c r="M285" s="7"/>
      <c r="N285" s="7"/>
      <c r="O285" s="7"/>
      <c r="P285" s="7"/>
      <c r="Q285" s="7"/>
      <c r="R285" s="7"/>
      <c r="S285" s="7"/>
      <c r="T285" s="7"/>
      <c r="U285" s="7"/>
      <c r="V285" s="13"/>
      <c r="W285" s="7"/>
      <c r="X285" s="7"/>
      <c r="Y285" s="7" t="str">
        <f t="shared" si="9"/>
        <v/>
      </c>
      <c r="Z285" s="7"/>
      <c r="AA285" s="12"/>
    </row>
    <row r="286" spans="1:27" x14ac:dyDescent="0.25">
      <c r="A286" s="7"/>
      <c r="B286" s="7"/>
      <c r="C286" s="7"/>
      <c r="D286" s="7"/>
      <c r="E286" s="7"/>
      <c r="F286" s="7" t="str">
        <f t="shared" si="8"/>
        <v/>
      </c>
      <c r="G286" s="7"/>
      <c r="H286" s="7"/>
      <c r="I286" s="7"/>
      <c r="J286" s="7"/>
      <c r="K286" s="7"/>
      <c r="L286" s="7"/>
      <c r="M286" s="7"/>
      <c r="N286" s="7"/>
      <c r="O286" s="7"/>
      <c r="P286" s="7"/>
      <c r="Q286" s="7"/>
      <c r="R286" s="7"/>
      <c r="S286" s="7"/>
      <c r="T286" s="7"/>
      <c r="U286" s="7"/>
      <c r="V286" s="13"/>
      <c r="W286" s="7"/>
      <c r="X286" s="7"/>
      <c r="Y286" s="7" t="str">
        <f t="shared" si="9"/>
        <v/>
      </c>
      <c r="Z286" s="7"/>
      <c r="AA286" s="12"/>
    </row>
    <row r="287" spans="1:27" x14ac:dyDescent="0.25">
      <c r="A287" s="7"/>
      <c r="B287" s="7"/>
      <c r="C287" s="7"/>
      <c r="D287" s="7"/>
      <c r="E287" s="7"/>
      <c r="F287" s="7" t="str">
        <f t="shared" si="8"/>
        <v/>
      </c>
      <c r="G287" s="7"/>
      <c r="H287" s="7"/>
      <c r="I287" s="7"/>
      <c r="J287" s="7"/>
      <c r="K287" s="7"/>
      <c r="L287" s="7"/>
      <c r="M287" s="7"/>
      <c r="N287" s="7"/>
      <c r="O287" s="7"/>
      <c r="P287" s="7"/>
      <c r="Q287" s="7"/>
      <c r="R287" s="7"/>
      <c r="S287" s="7"/>
      <c r="T287" s="7"/>
      <c r="U287" s="7"/>
      <c r="V287" s="13"/>
      <c r="W287" s="7"/>
      <c r="X287" s="7"/>
      <c r="Y287" s="7" t="str">
        <f t="shared" si="9"/>
        <v/>
      </c>
      <c r="Z287" s="7"/>
      <c r="AA287" s="12"/>
    </row>
    <row r="288" spans="1:27" x14ac:dyDescent="0.25">
      <c r="A288" s="7"/>
      <c r="B288" s="7"/>
      <c r="C288" s="7"/>
      <c r="D288" s="7"/>
      <c r="E288" s="7"/>
      <c r="F288" s="7" t="str">
        <f t="shared" si="8"/>
        <v/>
      </c>
      <c r="G288" s="7"/>
      <c r="H288" s="7"/>
      <c r="I288" s="7"/>
      <c r="J288" s="7"/>
      <c r="K288" s="7"/>
      <c r="L288" s="7"/>
      <c r="M288" s="7"/>
      <c r="N288" s="7"/>
      <c r="O288" s="7"/>
      <c r="P288" s="7"/>
      <c r="Q288" s="7"/>
      <c r="R288" s="7"/>
      <c r="S288" s="7"/>
      <c r="T288" s="7"/>
      <c r="U288" s="7"/>
      <c r="V288" s="13"/>
      <c r="W288" s="7"/>
      <c r="X288" s="7"/>
      <c r="Y288" s="7" t="str">
        <f t="shared" si="9"/>
        <v/>
      </c>
      <c r="Z288" s="7"/>
      <c r="AA288" s="12"/>
    </row>
    <row r="289" spans="1:27" x14ac:dyDescent="0.25">
      <c r="A289" s="7"/>
      <c r="B289" s="7"/>
      <c r="C289" s="7"/>
      <c r="D289" s="7"/>
      <c r="E289" s="7"/>
      <c r="F289" s="7" t="str">
        <f t="shared" si="8"/>
        <v/>
      </c>
      <c r="G289" s="7"/>
      <c r="H289" s="7"/>
      <c r="I289" s="7"/>
      <c r="J289" s="7"/>
      <c r="K289" s="7"/>
      <c r="L289" s="7"/>
      <c r="M289" s="7"/>
      <c r="N289" s="7"/>
      <c r="O289" s="7"/>
      <c r="P289" s="7"/>
      <c r="Q289" s="7"/>
      <c r="R289" s="7"/>
      <c r="S289" s="7"/>
      <c r="T289" s="7"/>
      <c r="U289" s="7"/>
      <c r="V289" s="13"/>
      <c r="W289" s="7"/>
      <c r="X289" s="7"/>
      <c r="Y289" s="7" t="str">
        <f t="shared" si="9"/>
        <v/>
      </c>
      <c r="Z289" s="7"/>
      <c r="AA289" s="12"/>
    </row>
    <row r="290" spans="1:27" x14ac:dyDescent="0.25">
      <c r="A290" s="7"/>
      <c r="B290" s="7"/>
      <c r="C290" s="7"/>
      <c r="D290" s="7"/>
      <c r="E290" s="7"/>
      <c r="F290" s="7" t="str">
        <f t="shared" si="8"/>
        <v/>
      </c>
      <c r="G290" s="7"/>
      <c r="H290" s="7"/>
      <c r="I290" s="7"/>
      <c r="J290" s="7"/>
      <c r="K290" s="7"/>
      <c r="L290" s="7"/>
      <c r="M290" s="7"/>
      <c r="N290" s="7"/>
      <c r="O290" s="7"/>
      <c r="P290" s="7"/>
      <c r="Q290" s="7"/>
      <c r="R290" s="7"/>
      <c r="S290" s="7"/>
      <c r="T290" s="7"/>
      <c r="U290" s="7"/>
      <c r="V290" s="13"/>
      <c r="W290" s="7"/>
      <c r="X290" s="7"/>
      <c r="Y290" s="7" t="str">
        <f t="shared" si="9"/>
        <v/>
      </c>
      <c r="Z290" s="7"/>
      <c r="AA290" s="12"/>
    </row>
    <row r="291" spans="1:27" x14ac:dyDescent="0.25">
      <c r="A291" s="7"/>
      <c r="B291" s="7"/>
      <c r="C291" s="7"/>
      <c r="D291" s="7"/>
      <c r="E291" s="7"/>
      <c r="F291" s="7" t="str">
        <f t="shared" si="8"/>
        <v/>
      </c>
      <c r="G291" s="7"/>
      <c r="H291" s="7"/>
      <c r="I291" s="7"/>
      <c r="J291" s="7"/>
      <c r="K291" s="7"/>
      <c r="L291" s="7"/>
      <c r="M291" s="7"/>
      <c r="N291" s="7"/>
      <c r="O291" s="7"/>
      <c r="P291" s="7"/>
      <c r="Q291" s="7"/>
      <c r="R291" s="7"/>
      <c r="S291" s="7"/>
      <c r="T291" s="7"/>
      <c r="U291" s="7"/>
      <c r="V291" s="13"/>
      <c r="W291" s="7"/>
      <c r="X291" s="7"/>
      <c r="Y291" s="7" t="str">
        <f t="shared" si="9"/>
        <v/>
      </c>
      <c r="Z291" s="7"/>
      <c r="AA291" s="12"/>
    </row>
    <row r="292" spans="1:27" x14ac:dyDescent="0.25">
      <c r="A292" s="7"/>
      <c r="B292" s="7"/>
      <c r="C292" s="7"/>
      <c r="D292" s="7"/>
      <c r="E292" s="7"/>
      <c r="F292" s="7" t="str">
        <f t="shared" si="8"/>
        <v/>
      </c>
      <c r="G292" s="7"/>
      <c r="H292" s="7"/>
      <c r="I292" s="7"/>
      <c r="J292" s="7"/>
      <c r="K292" s="7"/>
      <c r="L292" s="7"/>
      <c r="M292" s="7"/>
      <c r="N292" s="7"/>
      <c r="O292" s="7"/>
      <c r="P292" s="7"/>
      <c r="Q292" s="7"/>
      <c r="R292" s="7"/>
      <c r="S292" s="7"/>
      <c r="T292" s="7"/>
      <c r="U292" s="7"/>
      <c r="V292" s="13"/>
      <c r="W292" s="7"/>
      <c r="X292" s="7"/>
      <c r="Y292" s="7" t="str">
        <f t="shared" si="9"/>
        <v/>
      </c>
      <c r="Z292" s="7"/>
      <c r="AA292" s="12"/>
    </row>
    <row r="293" spans="1:27" x14ac:dyDescent="0.25">
      <c r="A293" s="7"/>
      <c r="B293" s="7"/>
      <c r="C293" s="7"/>
      <c r="D293" s="7"/>
      <c r="E293" s="7"/>
      <c r="F293" s="7" t="str">
        <f t="shared" si="8"/>
        <v/>
      </c>
      <c r="G293" s="7"/>
      <c r="H293" s="7"/>
      <c r="I293" s="7"/>
      <c r="J293" s="7"/>
      <c r="K293" s="7"/>
      <c r="L293" s="7"/>
      <c r="M293" s="7"/>
      <c r="N293" s="7"/>
      <c r="O293" s="7"/>
      <c r="P293" s="7"/>
      <c r="Q293" s="7"/>
      <c r="R293" s="7"/>
      <c r="S293" s="7"/>
      <c r="T293" s="7"/>
      <c r="U293" s="7"/>
      <c r="V293" s="13"/>
      <c r="W293" s="7"/>
      <c r="X293" s="7"/>
      <c r="Y293" s="7" t="str">
        <f t="shared" si="9"/>
        <v/>
      </c>
      <c r="Z293" s="7"/>
      <c r="AA293" s="12"/>
    </row>
    <row r="294" spans="1:27" x14ac:dyDescent="0.25">
      <c r="A294" s="7"/>
      <c r="B294" s="7"/>
      <c r="C294" s="7"/>
      <c r="D294" s="7"/>
      <c r="E294" s="7"/>
      <c r="F294" s="7" t="str">
        <f t="shared" si="8"/>
        <v/>
      </c>
      <c r="G294" s="7"/>
      <c r="H294" s="7"/>
      <c r="I294" s="7"/>
      <c r="J294" s="7"/>
      <c r="K294" s="7"/>
      <c r="L294" s="7"/>
      <c r="M294" s="7"/>
      <c r="N294" s="7"/>
      <c r="O294" s="7"/>
      <c r="P294" s="7"/>
      <c r="Q294" s="7"/>
      <c r="R294" s="7"/>
      <c r="S294" s="7"/>
      <c r="T294" s="7"/>
      <c r="U294" s="7"/>
      <c r="V294" s="13"/>
      <c r="W294" s="7"/>
      <c r="X294" s="7"/>
      <c r="Y294" s="7" t="str">
        <f t="shared" si="9"/>
        <v/>
      </c>
      <c r="Z294" s="7"/>
      <c r="AA294" s="12"/>
    </row>
    <row r="295" spans="1:27" x14ac:dyDescent="0.25">
      <c r="A295" s="7"/>
      <c r="B295" s="7"/>
      <c r="C295" s="7"/>
      <c r="D295" s="7"/>
      <c r="E295" s="7"/>
      <c r="F295" s="7" t="str">
        <f t="shared" si="8"/>
        <v/>
      </c>
      <c r="G295" s="7"/>
      <c r="H295" s="7"/>
      <c r="I295" s="7"/>
      <c r="J295" s="7"/>
      <c r="K295" s="7"/>
      <c r="L295" s="7"/>
      <c r="M295" s="7"/>
      <c r="N295" s="7"/>
      <c r="O295" s="7"/>
      <c r="P295" s="7"/>
      <c r="Q295" s="7"/>
      <c r="R295" s="7"/>
      <c r="S295" s="7"/>
      <c r="T295" s="7"/>
      <c r="U295" s="7"/>
      <c r="V295" s="13"/>
      <c r="W295" s="7"/>
      <c r="X295" s="7"/>
      <c r="Y295" s="7" t="str">
        <f t="shared" si="9"/>
        <v/>
      </c>
      <c r="Z295" s="7"/>
      <c r="AA295" s="12"/>
    </row>
    <row r="296" spans="1:27" x14ac:dyDescent="0.25">
      <c r="A296" s="7"/>
      <c r="B296" s="7"/>
      <c r="C296" s="7"/>
      <c r="D296" s="7"/>
      <c r="E296" s="7"/>
      <c r="F296" s="7" t="str">
        <f t="shared" si="8"/>
        <v/>
      </c>
      <c r="G296" s="7"/>
      <c r="H296" s="7"/>
      <c r="I296" s="7"/>
      <c r="J296" s="7"/>
      <c r="K296" s="7"/>
      <c r="L296" s="7"/>
      <c r="M296" s="7"/>
      <c r="N296" s="7"/>
      <c r="O296" s="7"/>
      <c r="P296" s="7"/>
      <c r="Q296" s="7"/>
      <c r="R296" s="7"/>
      <c r="S296" s="7"/>
      <c r="T296" s="7"/>
      <c r="U296" s="7"/>
      <c r="V296" s="13"/>
      <c r="W296" s="7"/>
      <c r="X296" s="7"/>
      <c r="Y296" s="7" t="str">
        <f t="shared" si="9"/>
        <v/>
      </c>
      <c r="Z296" s="7"/>
      <c r="AA296" s="12"/>
    </row>
    <row r="297" spans="1:27" x14ac:dyDescent="0.25">
      <c r="A297" s="7"/>
      <c r="B297" s="7"/>
      <c r="C297" s="7"/>
      <c r="D297" s="7"/>
      <c r="E297" s="7"/>
      <c r="F297" s="7" t="str">
        <f t="shared" si="8"/>
        <v/>
      </c>
      <c r="G297" s="7"/>
      <c r="H297" s="7"/>
      <c r="I297" s="7"/>
      <c r="J297" s="7"/>
      <c r="K297" s="7"/>
      <c r="L297" s="7"/>
      <c r="M297" s="7"/>
      <c r="N297" s="7"/>
      <c r="O297" s="7"/>
      <c r="P297" s="7"/>
      <c r="Q297" s="7"/>
      <c r="R297" s="7"/>
      <c r="S297" s="7"/>
      <c r="T297" s="7"/>
      <c r="U297" s="7"/>
      <c r="V297" s="13"/>
      <c r="W297" s="7"/>
      <c r="X297" s="7"/>
      <c r="Y297" s="7" t="str">
        <f t="shared" si="9"/>
        <v/>
      </c>
      <c r="Z297" s="7"/>
      <c r="AA297" s="12"/>
    </row>
    <row r="298" spans="1:27" x14ac:dyDescent="0.25">
      <c r="A298" s="7"/>
      <c r="B298" s="7"/>
      <c r="C298" s="7"/>
      <c r="D298" s="7"/>
      <c r="E298" s="7"/>
      <c r="F298" s="7" t="str">
        <f t="shared" si="8"/>
        <v/>
      </c>
      <c r="G298" s="7"/>
      <c r="H298" s="7"/>
      <c r="I298" s="7"/>
      <c r="J298" s="7"/>
      <c r="K298" s="7"/>
      <c r="L298" s="7"/>
      <c r="M298" s="7"/>
      <c r="N298" s="7"/>
      <c r="O298" s="7"/>
      <c r="P298" s="7"/>
      <c r="Q298" s="7"/>
      <c r="R298" s="7"/>
      <c r="S298" s="7"/>
      <c r="T298" s="7"/>
      <c r="U298" s="7"/>
      <c r="V298" s="13"/>
      <c r="W298" s="7"/>
      <c r="X298" s="7"/>
      <c r="Y298" s="7" t="str">
        <f t="shared" si="9"/>
        <v/>
      </c>
      <c r="Z298" s="7"/>
      <c r="AA298" s="12"/>
    </row>
    <row r="299" spans="1:27" x14ac:dyDescent="0.25">
      <c r="A299" s="7"/>
      <c r="B299" s="7"/>
      <c r="C299" s="7"/>
      <c r="D299" s="7"/>
      <c r="E299" s="7"/>
      <c r="F299" s="7" t="str">
        <f t="shared" si="8"/>
        <v/>
      </c>
      <c r="G299" s="7"/>
      <c r="H299" s="7"/>
      <c r="I299" s="7"/>
      <c r="J299" s="7"/>
      <c r="K299" s="7"/>
      <c r="L299" s="7"/>
      <c r="M299" s="7"/>
      <c r="N299" s="7"/>
      <c r="O299" s="7"/>
      <c r="P299" s="7"/>
      <c r="Q299" s="7"/>
      <c r="R299" s="7"/>
      <c r="S299" s="7"/>
      <c r="T299" s="7"/>
      <c r="U299" s="7"/>
      <c r="V299" s="13"/>
      <c r="W299" s="7"/>
      <c r="X299" s="7"/>
      <c r="Y299" s="7" t="str">
        <f t="shared" si="9"/>
        <v/>
      </c>
      <c r="Z299" s="7"/>
      <c r="AA299" s="12"/>
    </row>
    <row r="300" spans="1:27" x14ac:dyDescent="0.25">
      <c r="A300" s="7"/>
      <c r="B300" s="7"/>
      <c r="C300" s="7"/>
      <c r="D300" s="7"/>
      <c r="E300" s="7"/>
      <c r="F300" s="7" t="str">
        <f t="shared" si="8"/>
        <v/>
      </c>
      <c r="G300" s="7"/>
      <c r="H300" s="7"/>
      <c r="I300" s="7"/>
      <c r="J300" s="7"/>
      <c r="K300" s="7"/>
      <c r="L300" s="7"/>
      <c r="M300" s="7"/>
      <c r="N300" s="7"/>
      <c r="O300" s="7"/>
      <c r="P300" s="7"/>
      <c r="Q300" s="7"/>
      <c r="R300" s="7"/>
      <c r="S300" s="7"/>
      <c r="T300" s="7"/>
      <c r="U300" s="7"/>
      <c r="V300" s="13"/>
      <c r="W300" s="7"/>
      <c r="X300" s="7"/>
      <c r="Y300" s="7" t="str">
        <f t="shared" si="9"/>
        <v/>
      </c>
      <c r="Z300" s="7"/>
      <c r="AA300" s="12"/>
    </row>
    <row r="301" spans="1:27" x14ac:dyDescent="0.25">
      <c r="A301" s="7"/>
      <c r="B301" s="7"/>
      <c r="C301" s="7"/>
      <c r="D301" s="7"/>
      <c r="E301" s="7"/>
      <c r="F301" s="7" t="str">
        <f t="shared" si="8"/>
        <v/>
      </c>
      <c r="G301" s="7"/>
      <c r="H301" s="7"/>
      <c r="I301" s="7"/>
      <c r="J301" s="7"/>
      <c r="K301" s="7"/>
      <c r="L301" s="7"/>
      <c r="M301" s="7"/>
      <c r="N301" s="7"/>
      <c r="O301" s="7"/>
      <c r="P301" s="7"/>
      <c r="Q301" s="7"/>
      <c r="R301" s="7"/>
      <c r="S301" s="7"/>
      <c r="T301" s="7"/>
      <c r="U301" s="7"/>
      <c r="V301" s="13"/>
      <c r="W301" s="7"/>
      <c r="X301" s="7"/>
      <c r="Y301" s="7" t="str">
        <f t="shared" si="9"/>
        <v/>
      </c>
      <c r="Z301" s="7"/>
      <c r="AA301" s="12"/>
    </row>
    <row r="302" spans="1:27" x14ac:dyDescent="0.25">
      <c r="A302" s="7"/>
      <c r="B302" s="7"/>
      <c r="C302" s="7"/>
      <c r="D302" s="7"/>
      <c r="E302" s="7"/>
      <c r="F302" s="7" t="str">
        <f t="shared" si="8"/>
        <v/>
      </c>
      <c r="G302" s="7"/>
      <c r="H302" s="7"/>
      <c r="I302" s="7"/>
      <c r="J302" s="7"/>
      <c r="K302" s="7"/>
      <c r="L302" s="7"/>
      <c r="M302" s="7"/>
      <c r="N302" s="7"/>
      <c r="O302" s="7"/>
      <c r="P302" s="7"/>
      <c r="Q302" s="7"/>
      <c r="R302" s="7"/>
      <c r="S302" s="7"/>
      <c r="T302" s="7"/>
      <c r="U302" s="7"/>
      <c r="V302" s="13"/>
      <c r="W302" s="7"/>
      <c r="X302" s="7"/>
      <c r="Y302" s="7" t="str">
        <f t="shared" si="9"/>
        <v/>
      </c>
      <c r="Z302" s="7"/>
      <c r="AA302" s="12"/>
    </row>
    <row r="303" spans="1:27" x14ac:dyDescent="0.25">
      <c r="A303" s="7"/>
      <c r="B303" s="7"/>
      <c r="C303" s="7"/>
      <c r="D303" s="7"/>
      <c r="E303" s="7"/>
      <c r="F303" s="7" t="str">
        <f t="shared" si="8"/>
        <v/>
      </c>
      <c r="G303" s="7"/>
      <c r="H303" s="7"/>
      <c r="I303" s="7"/>
      <c r="J303" s="7"/>
      <c r="K303" s="7"/>
      <c r="L303" s="7"/>
      <c r="M303" s="7"/>
      <c r="N303" s="7"/>
      <c r="O303" s="7"/>
      <c r="P303" s="7"/>
      <c r="Q303" s="7"/>
      <c r="R303" s="7"/>
      <c r="S303" s="7"/>
      <c r="T303" s="7"/>
      <c r="U303" s="7"/>
      <c r="V303" s="13"/>
      <c r="W303" s="7"/>
      <c r="X303" s="7"/>
      <c r="Y303" s="7" t="str">
        <f t="shared" si="9"/>
        <v/>
      </c>
      <c r="Z303" s="7"/>
      <c r="AA303" s="12"/>
    </row>
    <row r="304" spans="1:27" x14ac:dyDescent="0.25">
      <c r="A304" s="7"/>
      <c r="B304" s="7"/>
      <c r="C304" s="7"/>
      <c r="D304" s="7"/>
      <c r="E304" s="7"/>
      <c r="F304" s="7" t="str">
        <f t="shared" si="8"/>
        <v/>
      </c>
      <c r="G304" s="7"/>
      <c r="H304" s="7"/>
      <c r="I304" s="7"/>
      <c r="J304" s="7"/>
      <c r="K304" s="7"/>
      <c r="L304" s="7"/>
      <c r="M304" s="7"/>
      <c r="N304" s="7"/>
      <c r="O304" s="7"/>
      <c r="P304" s="7"/>
      <c r="Q304" s="7"/>
      <c r="R304" s="7"/>
      <c r="S304" s="7"/>
      <c r="T304" s="7"/>
      <c r="U304" s="7"/>
      <c r="V304" s="13"/>
      <c r="W304" s="7"/>
      <c r="X304" s="7"/>
      <c r="Y304" s="7" t="str">
        <f t="shared" si="9"/>
        <v/>
      </c>
      <c r="Z304" s="7"/>
      <c r="AA304" s="12"/>
    </row>
    <row r="305" spans="1:27" x14ac:dyDescent="0.25">
      <c r="A305" s="7"/>
      <c r="B305" s="7"/>
      <c r="C305" s="7"/>
      <c r="D305" s="7"/>
      <c r="E305" s="7"/>
      <c r="F305" s="7" t="str">
        <f t="shared" si="8"/>
        <v/>
      </c>
      <c r="G305" s="7"/>
      <c r="H305" s="7"/>
      <c r="I305" s="7"/>
      <c r="J305" s="7"/>
      <c r="K305" s="7"/>
      <c r="L305" s="7"/>
      <c r="M305" s="7"/>
      <c r="N305" s="7"/>
      <c r="O305" s="7"/>
      <c r="P305" s="7"/>
      <c r="Q305" s="7"/>
      <c r="R305" s="7"/>
      <c r="S305" s="7"/>
      <c r="T305" s="7"/>
      <c r="U305" s="7"/>
      <c r="V305" s="13"/>
      <c r="W305" s="7"/>
      <c r="X305" s="7"/>
      <c r="Y305" s="7" t="str">
        <f t="shared" si="9"/>
        <v/>
      </c>
      <c r="Z305" s="7"/>
      <c r="AA305" s="12"/>
    </row>
    <row r="306" spans="1:27" x14ac:dyDescent="0.25">
      <c r="A306" s="7"/>
      <c r="B306" s="7"/>
      <c r="C306" s="7"/>
      <c r="D306" s="7"/>
      <c r="E306" s="7"/>
      <c r="F306" s="7" t="str">
        <f t="shared" si="8"/>
        <v/>
      </c>
      <c r="G306" s="7"/>
      <c r="H306" s="7"/>
      <c r="I306" s="7"/>
      <c r="J306" s="7"/>
      <c r="K306" s="7"/>
      <c r="L306" s="7"/>
      <c r="M306" s="7"/>
      <c r="N306" s="7"/>
      <c r="O306" s="7"/>
      <c r="P306" s="7"/>
      <c r="Q306" s="7"/>
      <c r="R306" s="7"/>
      <c r="S306" s="7"/>
      <c r="T306" s="7"/>
      <c r="U306" s="7"/>
      <c r="V306" s="13"/>
      <c r="W306" s="7"/>
      <c r="X306" s="7"/>
      <c r="Y306" s="7" t="str">
        <f t="shared" si="9"/>
        <v/>
      </c>
      <c r="Z306" s="7"/>
      <c r="AA306" s="12"/>
    </row>
    <row r="307" spans="1:27" x14ac:dyDescent="0.25">
      <c r="A307" s="7"/>
      <c r="B307" s="7"/>
      <c r="C307" s="7"/>
      <c r="D307" s="7"/>
      <c r="E307" s="7"/>
      <c r="F307" s="7" t="str">
        <f t="shared" si="8"/>
        <v/>
      </c>
      <c r="G307" s="7"/>
      <c r="H307" s="7"/>
      <c r="I307" s="7"/>
      <c r="J307" s="7"/>
      <c r="K307" s="7"/>
      <c r="L307" s="7"/>
      <c r="M307" s="7"/>
      <c r="N307" s="7"/>
      <c r="O307" s="7"/>
      <c r="P307" s="7"/>
      <c r="Q307" s="7"/>
      <c r="R307" s="7"/>
      <c r="S307" s="7"/>
      <c r="T307" s="7"/>
      <c r="U307" s="7"/>
      <c r="V307" s="13"/>
      <c r="W307" s="7"/>
      <c r="X307" s="7"/>
      <c r="Y307" s="7" t="str">
        <f t="shared" si="9"/>
        <v/>
      </c>
      <c r="Z307" s="7"/>
      <c r="AA307" s="12"/>
    </row>
    <row r="308" spans="1:27" x14ac:dyDescent="0.25">
      <c r="A308" s="7"/>
      <c r="B308" s="7"/>
      <c r="C308" s="7"/>
      <c r="D308" s="7"/>
      <c r="E308" s="7"/>
      <c r="F308" s="7" t="str">
        <f t="shared" si="8"/>
        <v/>
      </c>
      <c r="G308" s="7"/>
      <c r="H308" s="7"/>
      <c r="I308" s="7"/>
      <c r="J308" s="7"/>
      <c r="K308" s="7"/>
      <c r="L308" s="7"/>
      <c r="M308" s="7"/>
      <c r="N308" s="7"/>
      <c r="O308" s="7"/>
      <c r="P308" s="7"/>
      <c r="Q308" s="7"/>
      <c r="R308" s="7"/>
      <c r="S308" s="7"/>
      <c r="T308" s="7"/>
      <c r="U308" s="7"/>
      <c r="V308" s="13"/>
      <c r="W308" s="7"/>
      <c r="X308" s="7"/>
      <c r="Y308" s="7" t="str">
        <f t="shared" si="9"/>
        <v/>
      </c>
      <c r="Z308" s="7"/>
      <c r="AA308" s="12"/>
    </row>
    <row r="309" spans="1:27" x14ac:dyDescent="0.25">
      <c r="A309" s="7"/>
      <c r="B309" s="7"/>
      <c r="C309" s="7"/>
      <c r="D309" s="7"/>
      <c r="E309" s="7"/>
      <c r="F309" s="7" t="str">
        <f t="shared" si="8"/>
        <v/>
      </c>
      <c r="G309" s="7"/>
      <c r="H309" s="7"/>
      <c r="I309" s="7"/>
      <c r="J309" s="7"/>
      <c r="K309" s="7"/>
      <c r="L309" s="7"/>
      <c r="M309" s="7"/>
      <c r="N309" s="7"/>
      <c r="O309" s="7"/>
      <c r="P309" s="7"/>
      <c r="Q309" s="7"/>
      <c r="R309" s="7"/>
      <c r="S309" s="7"/>
      <c r="T309" s="7"/>
      <c r="U309" s="7"/>
      <c r="V309" s="13"/>
      <c r="W309" s="7"/>
      <c r="X309" s="7"/>
      <c r="Y309" s="7" t="str">
        <f t="shared" si="9"/>
        <v/>
      </c>
      <c r="Z309" s="7"/>
      <c r="AA309" s="12"/>
    </row>
    <row r="310" spans="1:27" x14ac:dyDescent="0.25">
      <c r="A310" s="7"/>
      <c r="B310" s="7"/>
      <c r="C310" s="7"/>
      <c r="D310" s="7"/>
      <c r="E310" s="7"/>
      <c r="F310" s="7" t="str">
        <f t="shared" si="8"/>
        <v/>
      </c>
      <c r="G310" s="7"/>
      <c r="H310" s="7"/>
      <c r="I310" s="7"/>
      <c r="J310" s="7"/>
      <c r="K310" s="7"/>
      <c r="L310" s="7"/>
      <c r="M310" s="7"/>
      <c r="N310" s="7"/>
      <c r="O310" s="7"/>
      <c r="P310" s="7"/>
      <c r="Q310" s="7"/>
      <c r="R310" s="7"/>
      <c r="S310" s="7"/>
      <c r="T310" s="7"/>
      <c r="U310" s="7"/>
      <c r="V310" s="13"/>
      <c r="W310" s="7"/>
      <c r="X310" s="7"/>
      <c r="Y310" s="7" t="str">
        <f t="shared" si="9"/>
        <v/>
      </c>
      <c r="Z310" s="7"/>
      <c r="AA310" s="12"/>
    </row>
    <row r="311" spans="1:27" x14ac:dyDescent="0.25">
      <c r="A311" s="7"/>
      <c r="B311" s="7"/>
      <c r="C311" s="7"/>
      <c r="D311" s="7"/>
      <c r="E311" s="7"/>
      <c r="F311" s="7" t="str">
        <f t="shared" si="8"/>
        <v/>
      </c>
      <c r="G311" s="7"/>
      <c r="H311" s="7"/>
      <c r="I311" s="7"/>
      <c r="J311" s="7"/>
      <c r="K311" s="7"/>
      <c r="L311" s="7"/>
      <c r="M311" s="7"/>
      <c r="N311" s="7"/>
      <c r="O311" s="7"/>
      <c r="P311" s="7"/>
      <c r="Q311" s="7"/>
      <c r="R311" s="7"/>
      <c r="S311" s="7"/>
      <c r="T311" s="7"/>
      <c r="U311" s="7"/>
      <c r="V311" s="13"/>
      <c r="W311" s="7"/>
      <c r="X311" s="7"/>
      <c r="Y311" s="7" t="str">
        <f t="shared" si="9"/>
        <v/>
      </c>
      <c r="Z311" s="7"/>
      <c r="AA311" s="12"/>
    </row>
    <row r="312" spans="1:27" x14ac:dyDescent="0.25">
      <c r="A312" s="7"/>
      <c r="B312" s="7"/>
      <c r="C312" s="7"/>
      <c r="D312" s="7"/>
      <c r="E312" s="7"/>
      <c r="F312" s="7" t="str">
        <f t="shared" si="8"/>
        <v/>
      </c>
      <c r="G312" s="7"/>
      <c r="H312" s="7"/>
      <c r="I312" s="7"/>
      <c r="J312" s="7"/>
      <c r="K312" s="7"/>
      <c r="L312" s="7"/>
      <c r="M312" s="7"/>
      <c r="N312" s="7"/>
      <c r="O312" s="7"/>
      <c r="P312" s="7"/>
      <c r="Q312" s="7"/>
      <c r="R312" s="7"/>
      <c r="S312" s="7"/>
      <c r="T312" s="7"/>
      <c r="U312" s="7"/>
      <c r="V312" s="13"/>
      <c r="W312" s="7"/>
      <c r="X312" s="7"/>
      <c r="Y312" s="7" t="str">
        <f t="shared" si="9"/>
        <v/>
      </c>
      <c r="Z312" s="7"/>
      <c r="AA312" s="12"/>
    </row>
    <row r="313" spans="1:27" x14ac:dyDescent="0.25">
      <c r="A313" s="7"/>
      <c r="B313" s="7"/>
      <c r="C313" s="7"/>
      <c r="D313" s="7"/>
      <c r="E313" s="7"/>
      <c r="F313" s="7" t="str">
        <f t="shared" si="8"/>
        <v/>
      </c>
      <c r="G313" s="7"/>
      <c r="H313" s="7"/>
      <c r="I313" s="7"/>
      <c r="J313" s="7"/>
      <c r="K313" s="7"/>
      <c r="L313" s="7"/>
      <c r="M313" s="7"/>
      <c r="N313" s="7"/>
      <c r="O313" s="7"/>
      <c r="P313" s="7"/>
      <c r="Q313" s="7"/>
      <c r="R313" s="7"/>
      <c r="S313" s="7"/>
      <c r="T313" s="7"/>
      <c r="U313" s="7"/>
      <c r="V313" s="13"/>
      <c r="W313" s="7"/>
      <c r="X313" s="7"/>
      <c r="Y313" s="7" t="str">
        <f t="shared" si="9"/>
        <v/>
      </c>
      <c r="Z313" s="7"/>
      <c r="AA313" s="12"/>
    </row>
    <row r="314" spans="1:27" x14ac:dyDescent="0.25">
      <c r="A314" s="7"/>
      <c r="B314" s="7"/>
      <c r="C314" s="7"/>
      <c r="D314" s="7"/>
      <c r="E314" s="7"/>
      <c r="F314" s="7" t="str">
        <f t="shared" si="8"/>
        <v/>
      </c>
      <c r="G314" s="7"/>
      <c r="H314" s="7"/>
      <c r="I314" s="7"/>
      <c r="J314" s="7"/>
      <c r="K314" s="7"/>
      <c r="L314" s="7"/>
      <c r="M314" s="7"/>
      <c r="N314" s="7"/>
      <c r="O314" s="7"/>
      <c r="P314" s="7"/>
      <c r="Q314" s="7"/>
      <c r="R314" s="7"/>
      <c r="S314" s="7"/>
      <c r="T314" s="7"/>
      <c r="U314" s="7"/>
      <c r="V314" s="13"/>
      <c r="W314" s="7"/>
      <c r="X314" s="7"/>
      <c r="Y314" s="7" t="str">
        <f t="shared" si="9"/>
        <v/>
      </c>
      <c r="Z314" s="7"/>
      <c r="AA314" s="12"/>
    </row>
    <row r="315" spans="1:27" x14ac:dyDescent="0.25">
      <c r="A315" s="7"/>
      <c r="B315" s="7"/>
      <c r="C315" s="7"/>
      <c r="D315" s="7"/>
      <c r="E315" s="7"/>
      <c r="F315" s="7" t="str">
        <f t="shared" si="8"/>
        <v/>
      </c>
      <c r="G315" s="7"/>
      <c r="H315" s="7"/>
      <c r="I315" s="7"/>
      <c r="J315" s="7"/>
      <c r="K315" s="7"/>
      <c r="L315" s="7"/>
      <c r="M315" s="7"/>
      <c r="N315" s="7"/>
      <c r="O315" s="7"/>
      <c r="P315" s="7"/>
      <c r="Q315" s="7"/>
      <c r="R315" s="7"/>
      <c r="S315" s="7"/>
      <c r="T315" s="7"/>
      <c r="U315" s="7"/>
      <c r="V315" s="13"/>
      <c r="W315" s="7"/>
      <c r="X315" s="7"/>
      <c r="Y315" s="7" t="str">
        <f t="shared" si="9"/>
        <v/>
      </c>
      <c r="Z315" s="7"/>
      <c r="AA315" s="12"/>
    </row>
    <row r="316" spans="1:27" x14ac:dyDescent="0.25">
      <c r="A316" s="7"/>
      <c r="B316" s="7"/>
      <c r="C316" s="7"/>
      <c r="D316" s="7"/>
      <c r="E316" s="7"/>
      <c r="F316" s="7" t="str">
        <f t="shared" si="8"/>
        <v/>
      </c>
      <c r="G316" s="7"/>
      <c r="H316" s="7"/>
      <c r="I316" s="7"/>
      <c r="J316" s="7"/>
      <c r="K316" s="7"/>
      <c r="L316" s="7"/>
      <c r="M316" s="7"/>
      <c r="N316" s="7"/>
      <c r="O316" s="7"/>
      <c r="P316" s="7"/>
      <c r="Q316" s="7"/>
      <c r="R316" s="7"/>
      <c r="S316" s="7"/>
      <c r="T316" s="7"/>
      <c r="U316" s="7"/>
      <c r="V316" s="13"/>
      <c r="W316" s="7"/>
      <c r="X316" s="7"/>
      <c r="Y316" s="7" t="str">
        <f t="shared" si="9"/>
        <v/>
      </c>
      <c r="Z316" s="7"/>
      <c r="AA316" s="12"/>
    </row>
    <row r="317" spans="1:27" x14ac:dyDescent="0.25">
      <c r="A317" s="7"/>
      <c r="B317" s="7"/>
      <c r="C317" s="7"/>
      <c r="D317" s="7"/>
      <c r="E317" s="7"/>
      <c r="F317" s="7" t="str">
        <f t="shared" si="8"/>
        <v/>
      </c>
      <c r="G317" s="7"/>
      <c r="H317" s="7"/>
      <c r="I317" s="7"/>
      <c r="J317" s="7"/>
      <c r="K317" s="7"/>
      <c r="L317" s="7"/>
      <c r="M317" s="7"/>
      <c r="N317" s="7"/>
      <c r="O317" s="7"/>
      <c r="P317" s="7"/>
      <c r="Q317" s="7"/>
      <c r="R317" s="7"/>
      <c r="S317" s="7"/>
      <c r="T317" s="7"/>
      <c r="U317" s="7"/>
      <c r="V317" s="13"/>
      <c r="W317" s="7"/>
      <c r="X317" s="7"/>
      <c r="Y317" s="7" t="str">
        <f t="shared" si="9"/>
        <v/>
      </c>
      <c r="Z317" s="7"/>
      <c r="AA317" s="12"/>
    </row>
    <row r="318" spans="1:27" x14ac:dyDescent="0.25">
      <c r="A318" s="7"/>
      <c r="B318" s="7"/>
      <c r="C318" s="7"/>
      <c r="D318" s="7"/>
      <c r="E318" s="7"/>
      <c r="F318" s="7" t="str">
        <f t="shared" si="8"/>
        <v/>
      </c>
      <c r="G318" s="7"/>
      <c r="H318" s="7"/>
      <c r="I318" s="7"/>
      <c r="J318" s="7"/>
      <c r="K318" s="7"/>
      <c r="L318" s="7"/>
      <c r="M318" s="7"/>
      <c r="N318" s="7"/>
      <c r="O318" s="7"/>
      <c r="P318" s="7"/>
      <c r="Q318" s="7"/>
      <c r="R318" s="7"/>
      <c r="S318" s="7"/>
      <c r="T318" s="7"/>
      <c r="U318" s="7"/>
      <c r="V318" s="13"/>
      <c r="W318" s="7"/>
      <c r="X318" s="7"/>
      <c r="Y318" s="7" t="str">
        <f t="shared" si="9"/>
        <v/>
      </c>
      <c r="Z318" s="7"/>
      <c r="AA318" s="12"/>
    </row>
    <row r="319" spans="1:27" x14ac:dyDescent="0.25">
      <c r="A319" s="7"/>
      <c r="B319" s="7"/>
      <c r="C319" s="7"/>
      <c r="D319" s="7"/>
      <c r="E319" s="7"/>
      <c r="F319" s="7" t="str">
        <f t="shared" si="8"/>
        <v/>
      </c>
      <c r="G319" s="7"/>
      <c r="H319" s="7"/>
      <c r="I319" s="7"/>
      <c r="J319" s="7"/>
      <c r="K319" s="7"/>
      <c r="L319" s="7"/>
      <c r="M319" s="7"/>
      <c r="N319" s="7"/>
      <c r="O319" s="7"/>
      <c r="P319" s="7"/>
      <c r="Q319" s="7"/>
      <c r="R319" s="7"/>
      <c r="S319" s="7"/>
      <c r="T319" s="7"/>
      <c r="U319" s="7"/>
      <c r="V319" s="13"/>
      <c r="W319" s="7"/>
      <c r="X319" s="7"/>
      <c r="Y319" s="7" t="str">
        <f t="shared" si="9"/>
        <v/>
      </c>
      <c r="Z319" s="7"/>
      <c r="AA319" s="12"/>
    </row>
    <row r="320" spans="1:27" x14ac:dyDescent="0.25">
      <c r="A320" s="7"/>
      <c r="B320" s="7"/>
      <c r="C320" s="7"/>
      <c r="D320" s="7"/>
      <c r="E320" s="7"/>
      <c r="F320" s="7" t="str">
        <f t="shared" si="8"/>
        <v/>
      </c>
      <c r="G320" s="7"/>
      <c r="H320" s="7"/>
      <c r="I320" s="7"/>
      <c r="J320" s="7"/>
      <c r="K320" s="7"/>
      <c r="L320" s="7"/>
      <c r="M320" s="7"/>
      <c r="N320" s="7"/>
      <c r="O320" s="7"/>
      <c r="P320" s="7"/>
      <c r="Q320" s="7"/>
      <c r="R320" s="7"/>
      <c r="S320" s="7"/>
      <c r="T320" s="7"/>
      <c r="U320" s="7"/>
      <c r="V320" s="13"/>
      <c r="W320" s="7"/>
      <c r="X320" s="7"/>
      <c r="Y320" s="7" t="str">
        <f t="shared" si="9"/>
        <v/>
      </c>
      <c r="Z320" s="7"/>
      <c r="AA320" s="12"/>
    </row>
    <row r="321" spans="1:27" x14ac:dyDescent="0.25">
      <c r="A321" s="7"/>
      <c r="B321" s="7"/>
      <c r="C321" s="7"/>
      <c r="D321" s="7"/>
      <c r="E321" s="7"/>
      <c r="F321" s="7" t="str">
        <f t="shared" si="8"/>
        <v/>
      </c>
      <c r="G321" s="7"/>
      <c r="H321" s="7"/>
      <c r="I321" s="7"/>
      <c r="J321" s="7"/>
      <c r="K321" s="7"/>
      <c r="L321" s="7"/>
      <c r="M321" s="7"/>
      <c r="N321" s="7"/>
      <c r="O321" s="7"/>
      <c r="P321" s="7"/>
      <c r="Q321" s="7"/>
      <c r="R321" s="7"/>
      <c r="S321" s="7"/>
      <c r="T321" s="7"/>
      <c r="U321" s="7"/>
      <c r="V321" s="13"/>
      <c r="W321" s="7"/>
      <c r="X321" s="7"/>
      <c r="Y321" s="7" t="str">
        <f t="shared" si="9"/>
        <v/>
      </c>
      <c r="Z321" s="7"/>
      <c r="AA321" s="12"/>
    </row>
    <row r="322" spans="1:27" x14ac:dyDescent="0.25">
      <c r="A322" s="7"/>
      <c r="B322" s="7"/>
      <c r="C322" s="7"/>
      <c r="D322" s="7"/>
      <c r="E322" s="7"/>
      <c r="F322" s="7" t="str">
        <f t="shared" ref="F322:F385" si="10">IF(A322="","",D322&amp;" "&amp;E322)</f>
        <v/>
      </c>
      <c r="G322" s="7"/>
      <c r="H322" s="7"/>
      <c r="I322" s="7"/>
      <c r="J322" s="7"/>
      <c r="K322" s="7"/>
      <c r="L322" s="7"/>
      <c r="M322" s="7"/>
      <c r="N322" s="7"/>
      <c r="O322" s="7"/>
      <c r="P322" s="7"/>
      <c r="Q322" s="7"/>
      <c r="R322" s="7"/>
      <c r="S322" s="7"/>
      <c r="T322" s="7"/>
      <c r="U322" s="7"/>
      <c r="V322" s="13"/>
      <c r="W322" s="7"/>
      <c r="X322" s="7"/>
      <c r="Y322" s="7" t="str">
        <f t="shared" ref="Y322:Y385" si="11">IF(AND(B322&lt;&gt;"",OR(W322="Instalado",W322="Em viagem-isca")),B322&amp;"#"&amp;C322,"")</f>
        <v/>
      </c>
      <c r="Z322" s="7"/>
      <c r="AA322" s="12"/>
    </row>
    <row r="323" spans="1:27" x14ac:dyDescent="0.25">
      <c r="A323" s="7"/>
      <c r="B323" s="7"/>
      <c r="C323" s="7"/>
      <c r="D323" s="7"/>
      <c r="E323" s="7"/>
      <c r="F323" s="7" t="str">
        <f t="shared" si="10"/>
        <v/>
      </c>
      <c r="G323" s="7"/>
      <c r="H323" s="7"/>
      <c r="I323" s="7"/>
      <c r="J323" s="7"/>
      <c r="K323" s="7"/>
      <c r="L323" s="7"/>
      <c r="M323" s="7"/>
      <c r="N323" s="7"/>
      <c r="O323" s="7"/>
      <c r="P323" s="7"/>
      <c r="Q323" s="7"/>
      <c r="R323" s="7"/>
      <c r="S323" s="7"/>
      <c r="T323" s="7"/>
      <c r="U323" s="7"/>
      <c r="V323" s="13"/>
      <c r="W323" s="7"/>
      <c r="X323" s="7"/>
      <c r="Y323" s="7" t="str">
        <f t="shared" si="11"/>
        <v/>
      </c>
      <c r="Z323" s="7"/>
      <c r="AA323" s="12"/>
    </row>
    <row r="324" spans="1:27" x14ac:dyDescent="0.25">
      <c r="A324" s="7"/>
      <c r="B324" s="7"/>
      <c r="C324" s="7"/>
      <c r="D324" s="7"/>
      <c r="E324" s="7"/>
      <c r="F324" s="7" t="str">
        <f t="shared" si="10"/>
        <v/>
      </c>
      <c r="G324" s="7"/>
      <c r="H324" s="7"/>
      <c r="I324" s="7"/>
      <c r="J324" s="7"/>
      <c r="K324" s="7"/>
      <c r="L324" s="7"/>
      <c r="M324" s="7"/>
      <c r="N324" s="7"/>
      <c r="O324" s="7"/>
      <c r="P324" s="7"/>
      <c r="Q324" s="7"/>
      <c r="R324" s="7"/>
      <c r="S324" s="7"/>
      <c r="T324" s="7"/>
      <c r="U324" s="7"/>
      <c r="V324" s="13"/>
      <c r="W324" s="7"/>
      <c r="X324" s="7"/>
      <c r="Y324" s="7" t="str">
        <f t="shared" si="11"/>
        <v/>
      </c>
      <c r="Z324" s="7"/>
      <c r="AA324" s="12"/>
    </row>
    <row r="325" spans="1:27" x14ac:dyDescent="0.25">
      <c r="A325" s="7"/>
      <c r="B325" s="7"/>
      <c r="C325" s="7"/>
      <c r="D325" s="7"/>
      <c r="E325" s="7"/>
      <c r="F325" s="7" t="str">
        <f t="shared" si="10"/>
        <v/>
      </c>
      <c r="G325" s="7"/>
      <c r="H325" s="7"/>
      <c r="I325" s="7"/>
      <c r="J325" s="7"/>
      <c r="K325" s="7"/>
      <c r="L325" s="7"/>
      <c r="M325" s="7"/>
      <c r="N325" s="7"/>
      <c r="O325" s="7"/>
      <c r="P325" s="7"/>
      <c r="Q325" s="7"/>
      <c r="R325" s="7"/>
      <c r="S325" s="7"/>
      <c r="T325" s="7"/>
      <c r="U325" s="7"/>
      <c r="V325" s="13"/>
      <c r="W325" s="7"/>
      <c r="X325" s="7"/>
      <c r="Y325" s="7" t="str">
        <f t="shared" si="11"/>
        <v/>
      </c>
      <c r="Z325" s="7"/>
      <c r="AA325" s="12"/>
    </row>
    <row r="326" spans="1:27" x14ac:dyDescent="0.25">
      <c r="A326" s="7"/>
      <c r="B326" s="7"/>
      <c r="C326" s="7"/>
      <c r="D326" s="7"/>
      <c r="E326" s="7"/>
      <c r="F326" s="7" t="str">
        <f t="shared" si="10"/>
        <v/>
      </c>
      <c r="G326" s="7"/>
      <c r="H326" s="7"/>
      <c r="I326" s="7"/>
      <c r="J326" s="7"/>
      <c r="K326" s="7"/>
      <c r="L326" s="7"/>
      <c r="M326" s="7"/>
      <c r="N326" s="7"/>
      <c r="O326" s="7"/>
      <c r="P326" s="7"/>
      <c r="Q326" s="7"/>
      <c r="R326" s="7"/>
      <c r="S326" s="7"/>
      <c r="T326" s="7"/>
      <c r="U326" s="7"/>
      <c r="V326" s="13"/>
      <c r="W326" s="7"/>
      <c r="X326" s="7"/>
      <c r="Y326" s="7" t="str">
        <f t="shared" si="11"/>
        <v/>
      </c>
      <c r="Z326" s="7"/>
      <c r="AA326" s="12"/>
    </row>
    <row r="327" spans="1:27" x14ac:dyDescent="0.25">
      <c r="A327" s="7"/>
      <c r="B327" s="7"/>
      <c r="C327" s="7"/>
      <c r="D327" s="7"/>
      <c r="E327" s="7"/>
      <c r="F327" s="7" t="str">
        <f t="shared" si="10"/>
        <v/>
      </c>
      <c r="G327" s="7"/>
      <c r="H327" s="7"/>
      <c r="I327" s="7"/>
      <c r="J327" s="7"/>
      <c r="K327" s="7"/>
      <c r="L327" s="7"/>
      <c r="M327" s="7"/>
      <c r="N327" s="7"/>
      <c r="O327" s="7"/>
      <c r="P327" s="7"/>
      <c r="Q327" s="7"/>
      <c r="R327" s="7"/>
      <c r="S327" s="7"/>
      <c r="T327" s="7"/>
      <c r="U327" s="7"/>
      <c r="V327" s="13"/>
      <c r="W327" s="7"/>
      <c r="X327" s="7"/>
      <c r="Y327" s="7" t="str">
        <f t="shared" si="11"/>
        <v/>
      </c>
      <c r="Z327" s="7"/>
      <c r="AA327" s="12"/>
    </row>
    <row r="328" spans="1:27" x14ac:dyDescent="0.25">
      <c r="A328" s="7"/>
      <c r="B328" s="7"/>
      <c r="C328" s="7"/>
      <c r="D328" s="7"/>
      <c r="E328" s="7"/>
      <c r="F328" s="7" t="str">
        <f t="shared" si="10"/>
        <v/>
      </c>
      <c r="G328" s="7"/>
      <c r="H328" s="7"/>
      <c r="I328" s="7"/>
      <c r="J328" s="7"/>
      <c r="K328" s="7"/>
      <c r="L328" s="7"/>
      <c r="M328" s="7"/>
      <c r="N328" s="7"/>
      <c r="O328" s="7"/>
      <c r="P328" s="7"/>
      <c r="Q328" s="7"/>
      <c r="R328" s="7"/>
      <c r="S328" s="7"/>
      <c r="T328" s="7"/>
      <c r="U328" s="7"/>
      <c r="V328" s="13"/>
      <c r="W328" s="7"/>
      <c r="X328" s="7"/>
      <c r="Y328" s="7" t="str">
        <f t="shared" si="11"/>
        <v/>
      </c>
      <c r="Z328" s="7"/>
      <c r="AA328" s="12"/>
    </row>
    <row r="329" spans="1:27" x14ac:dyDescent="0.25">
      <c r="A329" s="7"/>
      <c r="B329" s="7"/>
      <c r="C329" s="7"/>
      <c r="D329" s="7"/>
      <c r="E329" s="7"/>
      <c r="F329" s="7" t="str">
        <f t="shared" si="10"/>
        <v/>
      </c>
      <c r="G329" s="7"/>
      <c r="H329" s="7"/>
      <c r="I329" s="7"/>
      <c r="J329" s="7"/>
      <c r="K329" s="7"/>
      <c r="L329" s="7"/>
      <c r="M329" s="7"/>
      <c r="N329" s="7"/>
      <c r="O329" s="7"/>
      <c r="P329" s="7"/>
      <c r="Q329" s="7"/>
      <c r="R329" s="7"/>
      <c r="S329" s="7"/>
      <c r="T329" s="7"/>
      <c r="U329" s="7"/>
      <c r="V329" s="13"/>
      <c r="W329" s="7"/>
      <c r="X329" s="7"/>
      <c r="Y329" s="7" t="str">
        <f t="shared" si="11"/>
        <v/>
      </c>
      <c r="Z329" s="7"/>
      <c r="AA329" s="12"/>
    </row>
    <row r="330" spans="1:27" x14ac:dyDescent="0.25">
      <c r="A330" s="7"/>
      <c r="B330" s="7"/>
      <c r="C330" s="7"/>
      <c r="D330" s="7"/>
      <c r="E330" s="7"/>
      <c r="F330" s="7" t="str">
        <f t="shared" si="10"/>
        <v/>
      </c>
      <c r="G330" s="7"/>
      <c r="H330" s="7"/>
      <c r="I330" s="7"/>
      <c r="J330" s="7"/>
      <c r="K330" s="7"/>
      <c r="L330" s="7"/>
      <c r="M330" s="7"/>
      <c r="N330" s="7"/>
      <c r="O330" s="7"/>
      <c r="P330" s="7"/>
      <c r="Q330" s="7"/>
      <c r="R330" s="7"/>
      <c r="S330" s="7"/>
      <c r="T330" s="7"/>
      <c r="U330" s="7"/>
      <c r="V330" s="13"/>
      <c r="W330" s="7"/>
      <c r="X330" s="7"/>
      <c r="Y330" s="7" t="str">
        <f t="shared" si="11"/>
        <v/>
      </c>
      <c r="Z330" s="7"/>
      <c r="AA330" s="12"/>
    </row>
    <row r="331" spans="1:27" x14ac:dyDescent="0.25">
      <c r="A331" s="7"/>
      <c r="B331" s="7"/>
      <c r="C331" s="7"/>
      <c r="D331" s="7"/>
      <c r="E331" s="7"/>
      <c r="F331" s="7" t="str">
        <f t="shared" si="10"/>
        <v/>
      </c>
      <c r="G331" s="7"/>
      <c r="H331" s="7"/>
      <c r="I331" s="7"/>
      <c r="J331" s="7"/>
      <c r="K331" s="7"/>
      <c r="L331" s="7"/>
      <c r="M331" s="7"/>
      <c r="N331" s="7"/>
      <c r="O331" s="7"/>
      <c r="P331" s="7"/>
      <c r="Q331" s="7"/>
      <c r="R331" s="7"/>
      <c r="S331" s="7"/>
      <c r="T331" s="7"/>
      <c r="U331" s="7"/>
      <c r="V331" s="13"/>
      <c r="W331" s="7"/>
      <c r="X331" s="7"/>
      <c r="Y331" s="7" t="str">
        <f t="shared" si="11"/>
        <v/>
      </c>
      <c r="Z331" s="7"/>
      <c r="AA331" s="12"/>
    </row>
    <row r="332" spans="1:27" x14ac:dyDescent="0.25">
      <c r="A332" s="7"/>
      <c r="B332" s="7"/>
      <c r="C332" s="7"/>
      <c r="D332" s="7"/>
      <c r="E332" s="7"/>
      <c r="F332" s="7" t="str">
        <f t="shared" si="10"/>
        <v/>
      </c>
      <c r="G332" s="7"/>
      <c r="H332" s="7"/>
      <c r="I332" s="7"/>
      <c r="J332" s="7"/>
      <c r="K332" s="7"/>
      <c r="L332" s="7"/>
      <c r="M332" s="7"/>
      <c r="N332" s="7"/>
      <c r="O332" s="7"/>
      <c r="P332" s="7"/>
      <c r="Q332" s="7"/>
      <c r="R332" s="7"/>
      <c r="S332" s="7"/>
      <c r="T332" s="7"/>
      <c r="U332" s="7"/>
      <c r="V332" s="13"/>
      <c r="W332" s="7"/>
      <c r="X332" s="7"/>
      <c r="Y332" s="7" t="str">
        <f t="shared" si="11"/>
        <v/>
      </c>
      <c r="Z332" s="7"/>
      <c r="AA332" s="12"/>
    </row>
    <row r="333" spans="1:27" x14ac:dyDescent="0.25">
      <c r="A333" s="7"/>
      <c r="B333" s="7"/>
      <c r="C333" s="7"/>
      <c r="D333" s="7"/>
      <c r="E333" s="7"/>
      <c r="F333" s="7" t="str">
        <f t="shared" si="10"/>
        <v/>
      </c>
      <c r="G333" s="7"/>
      <c r="H333" s="7"/>
      <c r="I333" s="7"/>
      <c r="J333" s="7"/>
      <c r="K333" s="7"/>
      <c r="L333" s="7"/>
      <c r="M333" s="7"/>
      <c r="N333" s="7"/>
      <c r="O333" s="7"/>
      <c r="P333" s="7"/>
      <c r="Q333" s="7"/>
      <c r="R333" s="7"/>
      <c r="S333" s="7"/>
      <c r="T333" s="7"/>
      <c r="U333" s="7"/>
      <c r="V333" s="13"/>
      <c r="W333" s="7"/>
      <c r="X333" s="7"/>
      <c r="Y333" s="7" t="str">
        <f t="shared" si="11"/>
        <v/>
      </c>
      <c r="Z333" s="7"/>
      <c r="AA333" s="12"/>
    </row>
    <row r="334" spans="1:27" x14ac:dyDescent="0.25">
      <c r="A334" s="7"/>
      <c r="B334" s="7"/>
      <c r="C334" s="7"/>
      <c r="D334" s="7"/>
      <c r="E334" s="7"/>
      <c r="F334" s="7" t="str">
        <f t="shared" si="10"/>
        <v/>
      </c>
      <c r="G334" s="7"/>
      <c r="H334" s="7"/>
      <c r="I334" s="7"/>
      <c r="J334" s="7"/>
      <c r="K334" s="7"/>
      <c r="L334" s="7"/>
      <c r="M334" s="7"/>
      <c r="N334" s="7"/>
      <c r="O334" s="7"/>
      <c r="P334" s="7"/>
      <c r="Q334" s="7"/>
      <c r="R334" s="7"/>
      <c r="S334" s="7"/>
      <c r="T334" s="7"/>
      <c r="U334" s="7"/>
      <c r="V334" s="13"/>
      <c r="W334" s="7"/>
      <c r="X334" s="7"/>
      <c r="Y334" s="7" t="str">
        <f t="shared" si="11"/>
        <v/>
      </c>
      <c r="Z334" s="7"/>
      <c r="AA334" s="12"/>
    </row>
    <row r="335" spans="1:27" x14ac:dyDescent="0.25">
      <c r="A335" s="7"/>
      <c r="B335" s="7"/>
      <c r="C335" s="7"/>
      <c r="D335" s="7"/>
      <c r="E335" s="7"/>
      <c r="F335" s="7" t="str">
        <f t="shared" si="10"/>
        <v/>
      </c>
      <c r="G335" s="7"/>
      <c r="H335" s="7"/>
      <c r="I335" s="7"/>
      <c r="J335" s="7"/>
      <c r="K335" s="7"/>
      <c r="L335" s="7"/>
      <c r="M335" s="7"/>
      <c r="N335" s="7"/>
      <c r="O335" s="7"/>
      <c r="P335" s="7"/>
      <c r="Q335" s="7"/>
      <c r="R335" s="7"/>
      <c r="S335" s="7"/>
      <c r="T335" s="7"/>
      <c r="U335" s="7"/>
      <c r="V335" s="13"/>
      <c r="W335" s="7"/>
      <c r="X335" s="7"/>
      <c r="Y335" s="7" t="str">
        <f t="shared" si="11"/>
        <v/>
      </c>
      <c r="Z335" s="7"/>
      <c r="AA335" s="12"/>
    </row>
    <row r="336" spans="1:27" x14ac:dyDescent="0.25">
      <c r="A336" s="7"/>
      <c r="B336" s="7"/>
      <c r="C336" s="7"/>
      <c r="D336" s="7"/>
      <c r="E336" s="7"/>
      <c r="F336" s="7" t="str">
        <f t="shared" si="10"/>
        <v/>
      </c>
      <c r="G336" s="7"/>
      <c r="H336" s="7"/>
      <c r="I336" s="7"/>
      <c r="J336" s="7"/>
      <c r="K336" s="7"/>
      <c r="L336" s="7"/>
      <c r="M336" s="7"/>
      <c r="N336" s="7"/>
      <c r="O336" s="7"/>
      <c r="P336" s="7"/>
      <c r="Q336" s="7"/>
      <c r="R336" s="7"/>
      <c r="S336" s="7"/>
      <c r="T336" s="7"/>
      <c r="U336" s="7"/>
      <c r="V336" s="13"/>
      <c r="W336" s="7"/>
      <c r="X336" s="7"/>
      <c r="Y336" s="7" t="str">
        <f t="shared" si="11"/>
        <v/>
      </c>
      <c r="Z336" s="7"/>
      <c r="AA336" s="12"/>
    </row>
    <row r="337" spans="1:27" x14ac:dyDescent="0.25">
      <c r="A337" s="7"/>
      <c r="B337" s="7"/>
      <c r="C337" s="7"/>
      <c r="D337" s="7"/>
      <c r="E337" s="7"/>
      <c r="F337" s="7" t="str">
        <f t="shared" si="10"/>
        <v/>
      </c>
      <c r="G337" s="7"/>
      <c r="H337" s="7"/>
      <c r="I337" s="7"/>
      <c r="J337" s="7"/>
      <c r="K337" s="7"/>
      <c r="L337" s="7"/>
      <c r="M337" s="7"/>
      <c r="N337" s="7"/>
      <c r="O337" s="7"/>
      <c r="P337" s="7"/>
      <c r="Q337" s="7"/>
      <c r="R337" s="7"/>
      <c r="S337" s="7"/>
      <c r="T337" s="7"/>
      <c r="U337" s="7"/>
      <c r="V337" s="13"/>
      <c r="W337" s="7"/>
      <c r="X337" s="7"/>
      <c r="Y337" s="7" t="str">
        <f t="shared" si="11"/>
        <v/>
      </c>
      <c r="Z337" s="7"/>
      <c r="AA337" s="12"/>
    </row>
    <row r="338" spans="1:27" x14ac:dyDescent="0.25">
      <c r="A338" s="7"/>
      <c r="B338" s="7"/>
      <c r="C338" s="7"/>
      <c r="D338" s="7"/>
      <c r="E338" s="7"/>
      <c r="F338" s="7" t="str">
        <f t="shared" si="10"/>
        <v/>
      </c>
      <c r="G338" s="7"/>
      <c r="H338" s="7"/>
      <c r="I338" s="7"/>
      <c r="J338" s="7"/>
      <c r="K338" s="7"/>
      <c r="L338" s="7"/>
      <c r="M338" s="7"/>
      <c r="N338" s="7"/>
      <c r="O338" s="7"/>
      <c r="P338" s="7"/>
      <c r="Q338" s="7"/>
      <c r="R338" s="7"/>
      <c r="S338" s="7"/>
      <c r="T338" s="7"/>
      <c r="U338" s="7"/>
      <c r="V338" s="13"/>
      <c r="W338" s="7"/>
      <c r="X338" s="7"/>
      <c r="Y338" s="7" t="str">
        <f t="shared" si="11"/>
        <v/>
      </c>
      <c r="Z338" s="7"/>
      <c r="AA338" s="12"/>
    </row>
    <row r="339" spans="1:27" x14ac:dyDescent="0.25">
      <c r="A339" s="7"/>
      <c r="B339" s="7"/>
      <c r="C339" s="7"/>
      <c r="D339" s="7"/>
      <c r="E339" s="7"/>
      <c r="F339" s="7" t="str">
        <f t="shared" si="10"/>
        <v/>
      </c>
      <c r="G339" s="7"/>
      <c r="H339" s="7"/>
      <c r="I339" s="7"/>
      <c r="J339" s="7"/>
      <c r="K339" s="7"/>
      <c r="L339" s="7"/>
      <c r="M339" s="7"/>
      <c r="N339" s="7"/>
      <c r="O339" s="7"/>
      <c r="P339" s="7"/>
      <c r="Q339" s="7"/>
      <c r="R339" s="7"/>
      <c r="S339" s="7"/>
      <c r="T339" s="7"/>
      <c r="U339" s="7"/>
      <c r="V339" s="13"/>
      <c r="W339" s="7"/>
      <c r="X339" s="7"/>
      <c r="Y339" s="7" t="str">
        <f t="shared" si="11"/>
        <v/>
      </c>
      <c r="Z339" s="7"/>
      <c r="AA339" s="12"/>
    </row>
    <row r="340" spans="1:27" x14ac:dyDescent="0.25">
      <c r="A340" s="7"/>
      <c r="B340" s="7"/>
      <c r="C340" s="7"/>
      <c r="D340" s="7"/>
      <c r="E340" s="7"/>
      <c r="F340" s="7" t="str">
        <f t="shared" si="10"/>
        <v/>
      </c>
      <c r="G340" s="7"/>
      <c r="H340" s="7"/>
      <c r="I340" s="7"/>
      <c r="J340" s="7"/>
      <c r="K340" s="7"/>
      <c r="L340" s="7"/>
      <c r="M340" s="7"/>
      <c r="N340" s="7"/>
      <c r="O340" s="7"/>
      <c r="P340" s="7"/>
      <c r="Q340" s="7"/>
      <c r="R340" s="7"/>
      <c r="S340" s="7"/>
      <c r="T340" s="7"/>
      <c r="U340" s="7"/>
      <c r="V340" s="13"/>
      <c r="W340" s="7"/>
      <c r="X340" s="7"/>
      <c r="Y340" s="7" t="str">
        <f t="shared" si="11"/>
        <v/>
      </c>
      <c r="Z340" s="7"/>
      <c r="AA340" s="12"/>
    </row>
    <row r="341" spans="1:27" x14ac:dyDescent="0.25">
      <c r="A341" s="7"/>
      <c r="B341" s="7"/>
      <c r="C341" s="7"/>
      <c r="D341" s="7"/>
      <c r="E341" s="7"/>
      <c r="F341" s="7" t="str">
        <f t="shared" si="10"/>
        <v/>
      </c>
      <c r="G341" s="7"/>
      <c r="H341" s="7"/>
      <c r="I341" s="7"/>
      <c r="J341" s="7"/>
      <c r="K341" s="7"/>
      <c r="L341" s="7"/>
      <c r="M341" s="7"/>
      <c r="N341" s="7"/>
      <c r="O341" s="7"/>
      <c r="P341" s="7"/>
      <c r="Q341" s="7"/>
      <c r="R341" s="7"/>
      <c r="S341" s="7"/>
      <c r="T341" s="7"/>
      <c r="U341" s="7"/>
      <c r="V341" s="13"/>
      <c r="W341" s="7"/>
      <c r="X341" s="7"/>
      <c r="Y341" s="7" t="str">
        <f t="shared" si="11"/>
        <v/>
      </c>
      <c r="Z341" s="7"/>
      <c r="AA341" s="12"/>
    </row>
    <row r="342" spans="1:27" x14ac:dyDescent="0.25">
      <c r="A342" s="7"/>
      <c r="B342" s="7"/>
      <c r="C342" s="7"/>
      <c r="D342" s="7"/>
      <c r="E342" s="7"/>
      <c r="F342" s="7" t="str">
        <f t="shared" si="10"/>
        <v/>
      </c>
      <c r="G342" s="7"/>
      <c r="H342" s="7"/>
      <c r="I342" s="7"/>
      <c r="J342" s="7"/>
      <c r="K342" s="7"/>
      <c r="L342" s="7"/>
      <c r="M342" s="7"/>
      <c r="N342" s="7"/>
      <c r="O342" s="7"/>
      <c r="P342" s="7"/>
      <c r="Q342" s="7"/>
      <c r="R342" s="7"/>
      <c r="S342" s="7"/>
      <c r="T342" s="7"/>
      <c r="U342" s="7"/>
      <c r="V342" s="13"/>
      <c r="W342" s="7"/>
      <c r="X342" s="7"/>
      <c r="Y342" s="7" t="str">
        <f t="shared" si="11"/>
        <v/>
      </c>
      <c r="Z342" s="7"/>
      <c r="AA342" s="12"/>
    </row>
    <row r="343" spans="1:27" x14ac:dyDescent="0.25">
      <c r="A343" s="7"/>
      <c r="B343" s="7"/>
      <c r="C343" s="7"/>
      <c r="D343" s="7"/>
      <c r="E343" s="7"/>
      <c r="F343" s="7" t="str">
        <f t="shared" si="10"/>
        <v/>
      </c>
      <c r="G343" s="7"/>
      <c r="H343" s="7"/>
      <c r="I343" s="7"/>
      <c r="J343" s="7"/>
      <c r="K343" s="7"/>
      <c r="L343" s="7"/>
      <c r="M343" s="7"/>
      <c r="N343" s="7"/>
      <c r="O343" s="7"/>
      <c r="P343" s="7"/>
      <c r="Q343" s="7"/>
      <c r="R343" s="7"/>
      <c r="S343" s="7"/>
      <c r="T343" s="7"/>
      <c r="U343" s="7"/>
      <c r="V343" s="13"/>
      <c r="W343" s="7"/>
      <c r="X343" s="7"/>
      <c r="Y343" s="7" t="str">
        <f t="shared" si="11"/>
        <v/>
      </c>
      <c r="Z343" s="7"/>
      <c r="AA343" s="12"/>
    </row>
    <row r="344" spans="1:27" x14ac:dyDescent="0.25">
      <c r="A344" s="7"/>
      <c r="B344" s="7"/>
      <c r="C344" s="7"/>
      <c r="D344" s="7"/>
      <c r="E344" s="7"/>
      <c r="F344" s="7" t="str">
        <f t="shared" si="10"/>
        <v/>
      </c>
      <c r="G344" s="7"/>
      <c r="H344" s="7"/>
      <c r="I344" s="7"/>
      <c r="J344" s="7"/>
      <c r="K344" s="7"/>
      <c r="L344" s="7"/>
      <c r="M344" s="7"/>
      <c r="N344" s="7"/>
      <c r="O344" s="7"/>
      <c r="P344" s="7"/>
      <c r="Q344" s="7"/>
      <c r="R344" s="7"/>
      <c r="S344" s="7"/>
      <c r="T344" s="7"/>
      <c r="U344" s="7"/>
      <c r="V344" s="13"/>
      <c r="W344" s="7"/>
      <c r="X344" s="7"/>
      <c r="Y344" s="7" t="str">
        <f t="shared" si="11"/>
        <v/>
      </c>
      <c r="Z344" s="7"/>
      <c r="AA344" s="12"/>
    </row>
    <row r="345" spans="1:27" x14ac:dyDescent="0.25">
      <c r="A345" s="7"/>
      <c r="B345" s="7"/>
      <c r="C345" s="7"/>
      <c r="D345" s="7"/>
      <c r="E345" s="7"/>
      <c r="F345" s="7" t="str">
        <f t="shared" si="10"/>
        <v/>
      </c>
      <c r="G345" s="7"/>
      <c r="H345" s="7"/>
      <c r="I345" s="7"/>
      <c r="J345" s="7"/>
      <c r="K345" s="7"/>
      <c r="L345" s="7"/>
      <c r="M345" s="7"/>
      <c r="N345" s="7"/>
      <c r="O345" s="7"/>
      <c r="P345" s="7"/>
      <c r="Q345" s="7"/>
      <c r="R345" s="7"/>
      <c r="S345" s="7"/>
      <c r="T345" s="7"/>
      <c r="U345" s="7"/>
      <c r="V345" s="13"/>
      <c r="W345" s="7"/>
      <c r="X345" s="7"/>
      <c r="Y345" s="7" t="str">
        <f t="shared" si="11"/>
        <v/>
      </c>
      <c r="Z345" s="7"/>
      <c r="AA345" s="12"/>
    </row>
    <row r="346" spans="1:27" x14ac:dyDescent="0.25">
      <c r="A346" s="7"/>
      <c r="B346" s="7"/>
      <c r="C346" s="7"/>
      <c r="D346" s="7"/>
      <c r="E346" s="7"/>
      <c r="F346" s="7" t="str">
        <f t="shared" si="10"/>
        <v/>
      </c>
      <c r="G346" s="7"/>
      <c r="H346" s="7"/>
      <c r="I346" s="7"/>
      <c r="J346" s="7"/>
      <c r="K346" s="7"/>
      <c r="L346" s="7"/>
      <c r="M346" s="7"/>
      <c r="N346" s="7"/>
      <c r="O346" s="7"/>
      <c r="P346" s="7"/>
      <c r="Q346" s="7"/>
      <c r="R346" s="7"/>
      <c r="S346" s="7"/>
      <c r="T346" s="7"/>
      <c r="U346" s="7"/>
      <c r="V346" s="13"/>
      <c r="W346" s="7"/>
      <c r="X346" s="7"/>
      <c r="Y346" s="7" t="str">
        <f t="shared" si="11"/>
        <v/>
      </c>
      <c r="Z346" s="7"/>
      <c r="AA346" s="12"/>
    </row>
    <row r="347" spans="1:27" x14ac:dyDescent="0.25">
      <c r="A347" s="7"/>
      <c r="B347" s="7"/>
      <c r="C347" s="7"/>
      <c r="D347" s="7"/>
      <c r="E347" s="7"/>
      <c r="F347" s="7" t="str">
        <f t="shared" si="10"/>
        <v/>
      </c>
      <c r="G347" s="7"/>
      <c r="H347" s="7"/>
      <c r="I347" s="7"/>
      <c r="J347" s="7"/>
      <c r="K347" s="7"/>
      <c r="L347" s="7"/>
      <c r="M347" s="7"/>
      <c r="N347" s="7"/>
      <c r="O347" s="7"/>
      <c r="P347" s="7"/>
      <c r="Q347" s="7"/>
      <c r="R347" s="7"/>
      <c r="S347" s="7"/>
      <c r="T347" s="7"/>
      <c r="U347" s="7"/>
      <c r="V347" s="13"/>
      <c r="W347" s="7"/>
      <c r="X347" s="7"/>
      <c r="Y347" s="7" t="str">
        <f t="shared" si="11"/>
        <v/>
      </c>
      <c r="Z347" s="7"/>
      <c r="AA347" s="12"/>
    </row>
    <row r="348" spans="1:27" x14ac:dyDescent="0.25">
      <c r="A348" s="7"/>
      <c r="B348" s="7"/>
      <c r="C348" s="7"/>
      <c r="D348" s="7"/>
      <c r="E348" s="7"/>
      <c r="F348" s="7" t="str">
        <f t="shared" si="10"/>
        <v/>
      </c>
      <c r="G348" s="7"/>
      <c r="H348" s="7"/>
      <c r="I348" s="7"/>
      <c r="J348" s="7"/>
      <c r="K348" s="7"/>
      <c r="L348" s="7"/>
      <c r="M348" s="7"/>
      <c r="N348" s="7"/>
      <c r="O348" s="7"/>
      <c r="P348" s="7"/>
      <c r="Q348" s="7"/>
      <c r="R348" s="7"/>
      <c r="S348" s="7"/>
      <c r="T348" s="7"/>
      <c r="U348" s="7"/>
      <c r="V348" s="13"/>
      <c r="W348" s="7"/>
      <c r="X348" s="7"/>
      <c r="Y348" s="7" t="str">
        <f t="shared" si="11"/>
        <v/>
      </c>
      <c r="Z348" s="7"/>
      <c r="AA348" s="12"/>
    </row>
    <row r="349" spans="1:27" x14ac:dyDescent="0.25">
      <c r="A349" s="7"/>
      <c r="B349" s="7"/>
      <c r="C349" s="7"/>
      <c r="D349" s="7"/>
      <c r="E349" s="7"/>
      <c r="F349" s="7" t="str">
        <f t="shared" si="10"/>
        <v/>
      </c>
      <c r="G349" s="7"/>
      <c r="H349" s="7"/>
      <c r="I349" s="7"/>
      <c r="J349" s="7"/>
      <c r="K349" s="7"/>
      <c r="L349" s="7"/>
      <c r="M349" s="7"/>
      <c r="N349" s="7"/>
      <c r="O349" s="7"/>
      <c r="P349" s="7"/>
      <c r="Q349" s="7"/>
      <c r="R349" s="7"/>
      <c r="S349" s="7"/>
      <c r="T349" s="7"/>
      <c r="U349" s="7"/>
      <c r="V349" s="13"/>
      <c r="W349" s="7"/>
      <c r="X349" s="7"/>
      <c r="Y349" s="7" t="str">
        <f t="shared" si="11"/>
        <v/>
      </c>
      <c r="Z349" s="7"/>
      <c r="AA349" s="12"/>
    </row>
    <row r="350" spans="1:27" x14ac:dyDescent="0.25">
      <c r="A350" s="7"/>
      <c r="B350" s="7"/>
      <c r="C350" s="7"/>
      <c r="D350" s="7"/>
      <c r="E350" s="7"/>
      <c r="F350" s="7" t="str">
        <f t="shared" si="10"/>
        <v/>
      </c>
      <c r="G350" s="7"/>
      <c r="H350" s="7"/>
      <c r="I350" s="7"/>
      <c r="J350" s="7"/>
      <c r="K350" s="7"/>
      <c r="L350" s="7"/>
      <c r="M350" s="7"/>
      <c r="N350" s="7"/>
      <c r="O350" s="7"/>
      <c r="P350" s="7"/>
      <c r="Q350" s="7"/>
      <c r="R350" s="7"/>
      <c r="S350" s="7"/>
      <c r="T350" s="7"/>
      <c r="U350" s="7"/>
      <c r="V350" s="13"/>
      <c r="W350" s="7"/>
      <c r="X350" s="7"/>
      <c r="Y350" s="7" t="str">
        <f t="shared" si="11"/>
        <v/>
      </c>
      <c r="Z350" s="7"/>
      <c r="AA350" s="12"/>
    </row>
    <row r="351" spans="1:27" x14ac:dyDescent="0.25">
      <c r="A351" s="7"/>
      <c r="B351" s="7"/>
      <c r="C351" s="7"/>
      <c r="D351" s="7"/>
      <c r="E351" s="7"/>
      <c r="F351" s="7" t="str">
        <f t="shared" si="10"/>
        <v/>
      </c>
      <c r="G351" s="7"/>
      <c r="H351" s="7"/>
      <c r="I351" s="7"/>
      <c r="J351" s="7"/>
      <c r="K351" s="7"/>
      <c r="L351" s="7"/>
      <c r="M351" s="7"/>
      <c r="N351" s="7"/>
      <c r="O351" s="7"/>
      <c r="P351" s="7"/>
      <c r="Q351" s="7"/>
      <c r="R351" s="7"/>
      <c r="S351" s="7"/>
      <c r="T351" s="7"/>
      <c r="U351" s="7"/>
      <c r="V351" s="13"/>
      <c r="W351" s="7"/>
      <c r="X351" s="7"/>
      <c r="Y351" s="7" t="str">
        <f t="shared" si="11"/>
        <v/>
      </c>
      <c r="Z351" s="7"/>
      <c r="AA351" s="12"/>
    </row>
    <row r="352" spans="1:27" x14ac:dyDescent="0.25">
      <c r="A352" s="7"/>
      <c r="B352" s="7"/>
      <c r="C352" s="7"/>
      <c r="D352" s="7"/>
      <c r="E352" s="7"/>
      <c r="F352" s="7" t="str">
        <f t="shared" si="10"/>
        <v/>
      </c>
      <c r="G352" s="7"/>
      <c r="H352" s="7"/>
      <c r="I352" s="7"/>
      <c r="J352" s="7"/>
      <c r="K352" s="7"/>
      <c r="L352" s="7"/>
      <c r="M352" s="7"/>
      <c r="N352" s="7"/>
      <c r="O352" s="7"/>
      <c r="P352" s="7"/>
      <c r="Q352" s="7"/>
      <c r="R352" s="7"/>
      <c r="S352" s="7"/>
      <c r="T352" s="7"/>
      <c r="U352" s="7"/>
      <c r="V352" s="13"/>
      <c r="W352" s="7"/>
      <c r="X352" s="7"/>
      <c r="Y352" s="7" t="str">
        <f t="shared" si="11"/>
        <v/>
      </c>
      <c r="Z352" s="7"/>
      <c r="AA352" s="12"/>
    </row>
    <row r="353" spans="1:27" x14ac:dyDescent="0.25">
      <c r="A353" s="7"/>
      <c r="B353" s="7"/>
      <c r="C353" s="7"/>
      <c r="D353" s="7"/>
      <c r="E353" s="7"/>
      <c r="F353" s="7" t="str">
        <f t="shared" si="10"/>
        <v/>
      </c>
      <c r="G353" s="7"/>
      <c r="H353" s="7"/>
      <c r="I353" s="7"/>
      <c r="J353" s="7"/>
      <c r="K353" s="7"/>
      <c r="L353" s="7"/>
      <c r="M353" s="7"/>
      <c r="N353" s="7"/>
      <c r="O353" s="7"/>
      <c r="P353" s="7"/>
      <c r="Q353" s="7"/>
      <c r="R353" s="7"/>
      <c r="S353" s="7"/>
      <c r="T353" s="7"/>
      <c r="U353" s="7"/>
      <c r="V353" s="13"/>
      <c r="W353" s="7"/>
      <c r="X353" s="7"/>
      <c r="Y353" s="7" t="str">
        <f t="shared" si="11"/>
        <v/>
      </c>
      <c r="Z353" s="7"/>
      <c r="AA353" s="12"/>
    </row>
    <row r="354" spans="1:27" x14ac:dyDescent="0.25">
      <c r="A354" s="7"/>
      <c r="B354" s="7"/>
      <c r="C354" s="7"/>
      <c r="D354" s="7"/>
      <c r="E354" s="7"/>
      <c r="F354" s="7" t="str">
        <f t="shared" si="10"/>
        <v/>
      </c>
      <c r="G354" s="7"/>
      <c r="H354" s="7"/>
      <c r="I354" s="7"/>
      <c r="J354" s="7"/>
      <c r="K354" s="7"/>
      <c r="L354" s="7"/>
      <c r="M354" s="7"/>
      <c r="N354" s="7"/>
      <c r="O354" s="7"/>
      <c r="P354" s="7"/>
      <c r="Q354" s="7"/>
      <c r="R354" s="7"/>
      <c r="S354" s="7"/>
      <c r="T354" s="7"/>
      <c r="U354" s="7"/>
      <c r="V354" s="13"/>
      <c r="W354" s="7"/>
      <c r="X354" s="7"/>
      <c r="Y354" s="7" t="str">
        <f t="shared" si="11"/>
        <v/>
      </c>
      <c r="Z354" s="7"/>
      <c r="AA354" s="12"/>
    </row>
    <row r="355" spans="1:27" x14ac:dyDescent="0.25">
      <c r="A355" s="7"/>
      <c r="B355" s="7"/>
      <c r="C355" s="7"/>
      <c r="D355" s="7"/>
      <c r="E355" s="7"/>
      <c r="F355" s="7" t="str">
        <f t="shared" si="10"/>
        <v/>
      </c>
      <c r="G355" s="7"/>
      <c r="H355" s="7"/>
      <c r="I355" s="7"/>
      <c r="J355" s="7"/>
      <c r="K355" s="7"/>
      <c r="L355" s="7"/>
      <c r="M355" s="7"/>
      <c r="N355" s="7"/>
      <c r="O355" s="7"/>
      <c r="P355" s="7"/>
      <c r="Q355" s="7"/>
      <c r="R355" s="7"/>
      <c r="S355" s="7"/>
      <c r="T355" s="7"/>
      <c r="U355" s="7"/>
      <c r="V355" s="13"/>
      <c r="W355" s="7"/>
      <c r="X355" s="7"/>
      <c r="Y355" s="7" t="str">
        <f t="shared" si="11"/>
        <v/>
      </c>
      <c r="Z355" s="7"/>
      <c r="AA355" s="12"/>
    </row>
    <row r="356" spans="1:27" x14ac:dyDescent="0.25">
      <c r="A356" s="7"/>
      <c r="B356" s="7"/>
      <c r="C356" s="7"/>
      <c r="D356" s="7"/>
      <c r="E356" s="7"/>
      <c r="F356" s="7" t="str">
        <f t="shared" si="10"/>
        <v/>
      </c>
      <c r="G356" s="7"/>
      <c r="H356" s="7"/>
      <c r="I356" s="7"/>
      <c r="J356" s="7"/>
      <c r="K356" s="7"/>
      <c r="L356" s="7"/>
      <c r="M356" s="7"/>
      <c r="N356" s="7"/>
      <c r="O356" s="7"/>
      <c r="P356" s="7"/>
      <c r="Q356" s="7"/>
      <c r="R356" s="7"/>
      <c r="S356" s="7"/>
      <c r="T356" s="7"/>
      <c r="U356" s="7"/>
      <c r="V356" s="13"/>
      <c r="W356" s="7"/>
      <c r="X356" s="7"/>
      <c r="Y356" s="7" t="str">
        <f t="shared" si="11"/>
        <v/>
      </c>
      <c r="Z356" s="7"/>
      <c r="AA356" s="12"/>
    </row>
    <row r="357" spans="1:27" x14ac:dyDescent="0.25">
      <c r="A357" s="7"/>
      <c r="B357" s="7"/>
      <c r="C357" s="7"/>
      <c r="D357" s="7"/>
      <c r="E357" s="7"/>
      <c r="F357" s="7" t="str">
        <f t="shared" si="10"/>
        <v/>
      </c>
      <c r="G357" s="7"/>
      <c r="H357" s="7"/>
      <c r="I357" s="7"/>
      <c r="J357" s="7"/>
      <c r="K357" s="7"/>
      <c r="L357" s="7"/>
      <c r="M357" s="7"/>
      <c r="N357" s="7"/>
      <c r="O357" s="7"/>
      <c r="P357" s="7"/>
      <c r="Q357" s="7"/>
      <c r="R357" s="7"/>
      <c r="S357" s="7"/>
      <c r="T357" s="7"/>
      <c r="U357" s="7"/>
      <c r="V357" s="13"/>
      <c r="W357" s="7"/>
      <c r="X357" s="7"/>
      <c r="Y357" s="7" t="str">
        <f t="shared" si="11"/>
        <v/>
      </c>
      <c r="Z357" s="7"/>
      <c r="AA357" s="12"/>
    </row>
    <row r="358" spans="1:27" x14ac:dyDescent="0.25">
      <c r="A358" s="7"/>
      <c r="B358" s="7"/>
      <c r="C358" s="7"/>
      <c r="D358" s="7"/>
      <c r="E358" s="7"/>
      <c r="F358" s="7" t="str">
        <f t="shared" si="10"/>
        <v/>
      </c>
      <c r="G358" s="7"/>
      <c r="H358" s="7"/>
      <c r="I358" s="7"/>
      <c r="J358" s="7"/>
      <c r="K358" s="7"/>
      <c r="L358" s="7"/>
      <c r="M358" s="7"/>
      <c r="N358" s="7"/>
      <c r="O358" s="7"/>
      <c r="P358" s="7"/>
      <c r="Q358" s="7"/>
      <c r="R358" s="7"/>
      <c r="S358" s="7"/>
      <c r="T358" s="7"/>
      <c r="U358" s="7"/>
      <c r="V358" s="13"/>
      <c r="W358" s="7"/>
      <c r="X358" s="7"/>
      <c r="Y358" s="7" t="str">
        <f t="shared" si="11"/>
        <v/>
      </c>
      <c r="Z358" s="7"/>
      <c r="AA358" s="12"/>
    </row>
    <row r="359" spans="1:27" x14ac:dyDescent="0.25">
      <c r="A359" s="7"/>
      <c r="B359" s="7"/>
      <c r="C359" s="7"/>
      <c r="D359" s="7"/>
      <c r="E359" s="7"/>
      <c r="F359" s="7" t="str">
        <f t="shared" si="10"/>
        <v/>
      </c>
      <c r="G359" s="7"/>
      <c r="H359" s="7"/>
      <c r="I359" s="7"/>
      <c r="J359" s="7"/>
      <c r="K359" s="7"/>
      <c r="L359" s="7"/>
      <c r="M359" s="7"/>
      <c r="N359" s="7"/>
      <c r="O359" s="7"/>
      <c r="P359" s="7"/>
      <c r="Q359" s="7"/>
      <c r="R359" s="7"/>
      <c r="S359" s="7"/>
      <c r="T359" s="7"/>
      <c r="U359" s="7"/>
      <c r="V359" s="13"/>
      <c r="W359" s="7"/>
      <c r="X359" s="7"/>
      <c r="Y359" s="7" t="str">
        <f t="shared" si="11"/>
        <v/>
      </c>
      <c r="Z359" s="7"/>
      <c r="AA359" s="12"/>
    </row>
    <row r="360" spans="1:27" x14ac:dyDescent="0.25">
      <c r="A360" s="7"/>
      <c r="B360" s="7"/>
      <c r="C360" s="7"/>
      <c r="D360" s="7"/>
      <c r="E360" s="7"/>
      <c r="F360" s="7" t="str">
        <f t="shared" si="10"/>
        <v/>
      </c>
      <c r="G360" s="7"/>
      <c r="H360" s="7"/>
      <c r="I360" s="7"/>
      <c r="J360" s="7"/>
      <c r="K360" s="7"/>
      <c r="L360" s="7"/>
      <c r="M360" s="7"/>
      <c r="N360" s="7"/>
      <c r="O360" s="7"/>
      <c r="P360" s="7"/>
      <c r="Q360" s="7"/>
      <c r="R360" s="7"/>
      <c r="S360" s="7"/>
      <c r="T360" s="7"/>
      <c r="U360" s="7"/>
      <c r="V360" s="13"/>
      <c r="W360" s="7"/>
      <c r="X360" s="7"/>
      <c r="Y360" s="7" t="str">
        <f t="shared" si="11"/>
        <v/>
      </c>
      <c r="Z360" s="7"/>
      <c r="AA360" s="12"/>
    </row>
    <row r="361" spans="1:27" x14ac:dyDescent="0.25">
      <c r="A361" s="7"/>
      <c r="B361" s="7"/>
      <c r="C361" s="7"/>
      <c r="D361" s="7"/>
      <c r="E361" s="7"/>
      <c r="F361" s="7" t="str">
        <f t="shared" si="10"/>
        <v/>
      </c>
      <c r="G361" s="7"/>
      <c r="H361" s="7"/>
      <c r="I361" s="7"/>
      <c r="J361" s="7"/>
      <c r="K361" s="7"/>
      <c r="L361" s="7"/>
      <c r="M361" s="7"/>
      <c r="N361" s="7"/>
      <c r="O361" s="7"/>
      <c r="P361" s="7"/>
      <c r="Q361" s="7"/>
      <c r="R361" s="7"/>
      <c r="S361" s="7"/>
      <c r="T361" s="7"/>
      <c r="U361" s="7"/>
      <c r="V361" s="13"/>
      <c r="W361" s="7"/>
      <c r="X361" s="7"/>
      <c r="Y361" s="7" t="str">
        <f t="shared" si="11"/>
        <v/>
      </c>
      <c r="Z361" s="7"/>
      <c r="AA361" s="12"/>
    </row>
    <row r="362" spans="1:27" x14ac:dyDescent="0.25">
      <c r="A362" s="7"/>
      <c r="B362" s="7"/>
      <c r="C362" s="7"/>
      <c r="D362" s="7"/>
      <c r="E362" s="7"/>
      <c r="F362" s="7" t="str">
        <f t="shared" si="10"/>
        <v/>
      </c>
      <c r="G362" s="7"/>
      <c r="H362" s="7"/>
      <c r="I362" s="7"/>
      <c r="J362" s="7"/>
      <c r="K362" s="7"/>
      <c r="L362" s="7"/>
      <c r="M362" s="7"/>
      <c r="N362" s="7"/>
      <c r="O362" s="7"/>
      <c r="P362" s="7"/>
      <c r="Q362" s="7"/>
      <c r="R362" s="7"/>
      <c r="S362" s="7"/>
      <c r="T362" s="7"/>
      <c r="U362" s="7"/>
      <c r="V362" s="13"/>
      <c r="W362" s="7"/>
      <c r="X362" s="7"/>
      <c r="Y362" s="7" t="str">
        <f t="shared" si="11"/>
        <v/>
      </c>
      <c r="Z362" s="7"/>
      <c r="AA362" s="12"/>
    </row>
    <row r="363" spans="1:27" x14ac:dyDescent="0.25">
      <c r="A363" s="7"/>
      <c r="B363" s="7"/>
      <c r="C363" s="7"/>
      <c r="D363" s="7"/>
      <c r="E363" s="7"/>
      <c r="F363" s="7" t="str">
        <f t="shared" si="10"/>
        <v/>
      </c>
      <c r="G363" s="7"/>
      <c r="H363" s="7"/>
      <c r="I363" s="7"/>
      <c r="J363" s="7"/>
      <c r="K363" s="7"/>
      <c r="L363" s="7"/>
      <c r="M363" s="7"/>
      <c r="N363" s="7"/>
      <c r="O363" s="7"/>
      <c r="P363" s="7"/>
      <c r="Q363" s="7"/>
      <c r="R363" s="7"/>
      <c r="S363" s="7"/>
      <c r="T363" s="7"/>
      <c r="U363" s="7"/>
      <c r="V363" s="13"/>
      <c r="W363" s="7"/>
      <c r="X363" s="7"/>
      <c r="Y363" s="7" t="str">
        <f t="shared" si="11"/>
        <v/>
      </c>
      <c r="Z363" s="7"/>
      <c r="AA363" s="12"/>
    </row>
    <row r="364" spans="1:27" x14ac:dyDescent="0.25">
      <c r="A364" s="7"/>
      <c r="B364" s="7"/>
      <c r="C364" s="7"/>
      <c r="D364" s="7"/>
      <c r="E364" s="7"/>
      <c r="F364" s="7" t="str">
        <f t="shared" si="10"/>
        <v/>
      </c>
      <c r="G364" s="7"/>
      <c r="H364" s="7"/>
      <c r="I364" s="7"/>
      <c r="J364" s="7"/>
      <c r="K364" s="7"/>
      <c r="L364" s="7"/>
      <c r="M364" s="7"/>
      <c r="N364" s="7"/>
      <c r="O364" s="7"/>
      <c r="P364" s="7"/>
      <c r="Q364" s="7"/>
      <c r="R364" s="7"/>
      <c r="S364" s="7"/>
      <c r="T364" s="7"/>
      <c r="U364" s="7"/>
      <c r="V364" s="13"/>
      <c r="W364" s="7"/>
      <c r="X364" s="7"/>
      <c r="Y364" s="7" t="str">
        <f t="shared" si="11"/>
        <v/>
      </c>
      <c r="Z364" s="7"/>
      <c r="AA364" s="12"/>
    </row>
    <row r="365" spans="1:27" x14ac:dyDescent="0.25">
      <c r="A365" s="7"/>
      <c r="B365" s="7"/>
      <c r="C365" s="7"/>
      <c r="D365" s="7"/>
      <c r="E365" s="7"/>
      <c r="F365" s="7" t="str">
        <f t="shared" si="10"/>
        <v/>
      </c>
      <c r="G365" s="7"/>
      <c r="H365" s="7"/>
      <c r="I365" s="7"/>
      <c r="J365" s="7"/>
      <c r="K365" s="7"/>
      <c r="L365" s="7"/>
      <c r="M365" s="7"/>
      <c r="N365" s="7"/>
      <c r="O365" s="7"/>
      <c r="P365" s="7"/>
      <c r="Q365" s="7"/>
      <c r="R365" s="7"/>
      <c r="S365" s="7"/>
      <c r="T365" s="7"/>
      <c r="U365" s="7"/>
      <c r="V365" s="13"/>
      <c r="W365" s="7"/>
      <c r="X365" s="7"/>
      <c r="Y365" s="7" t="str">
        <f t="shared" si="11"/>
        <v/>
      </c>
      <c r="Z365" s="7"/>
      <c r="AA365" s="12"/>
    </row>
    <row r="366" spans="1:27" x14ac:dyDescent="0.25">
      <c r="A366" s="7"/>
      <c r="B366" s="7"/>
      <c r="C366" s="7"/>
      <c r="D366" s="7"/>
      <c r="E366" s="7"/>
      <c r="F366" s="7" t="str">
        <f t="shared" si="10"/>
        <v/>
      </c>
      <c r="G366" s="7"/>
      <c r="H366" s="7"/>
      <c r="I366" s="7"/>
      <c r="J366" s="7"/>
      <c r="K366" s="7"/>
      <c r="L366" s="7"/>
      <c r="M366" s="7"/>
      <c r="N366" s="7"/>
      <c r="O366" s="7"/>
      <c r="P366" s="7"/>
      <c r="Q366" s="7"/>
      <c r="R366" s="7"/>
      <c r="S366" s="7"/>
      <c r="T366" s="7"/>
      <c r="U366" s="7"/>
      <c r="V366" s="13"/>
      <c r="W366" s="7"/>
      <c r="X366" s="7"/>
      <c r="Y366" s="7" t="str">
        <f t="shared" si="11"/>
        <v/>
      </c>
      <c r="Z366" s="7"/>
      <c r="AA366" s="12"/>
    </row>
    <row r="367" spans="1:27" x14ac:dyDescent="0.25">
      <c r="A367" s="7"/>
      <c r="B367" s="7"/>
      <c r="C367" s="7"/>
      <c r="D367" s="7"/>
      <c r="E367" s="7"/>
      <c r="F367" s="7" t="str">
        <f t="shared" si="10"/>
        <v/>
      </c>
      <c r="G367" s="7"/>
      <c r="H367" s="7"/>
      <c r="I367" s="7"/>
      <c r="J367" s="7"/>
      <c r="K367" s="7"/>
      <c r="L367" s="7"/>
      <c r="M367" s="7"/>
      <c r="N367" s="7"/>
      <c r="O367" s="7"/>
      <c r="P367" s="7"/>
      <c r="Q367" s="7"/>
      <c r="R367" s="7"/>
      <c r="S367" s="7"/>
      <c r="T367" s="7"/>
      <c r="U367" s="7"/>
      <c r="V367" s="13"/>
      <c r="W367" s="7"/>
      <c r="X367" s="7"/>
      <c r="Y367" s="7" t="str">
        <f t="shared" si="11"/>
        <v/>
      </c>
      <c r="Z367" s="7"/>
      <c r="AA367" s="12"/>
    </row>
    <row r="368" spans="1:27" x14ac:dyDescent="0.25">
      <c r="A368" s="7"/>
      <c r="B368" s="7"/>
      <c r="C368" s="7"/>
      <c r="D368" s="7"/>
      <c r="E368" s="7"/>
      <c r="F368" s="7" t="str">
        <f t="shared" si="10"/>
        <v/>
      </c>
      <c r="G368" s="7"/>
      <c r="H368" s="7"/>
      <c r="I368" s="7"/>
      <c r="J368" s="7"/>
      <c r="K368" s="7"/>
      <c r="L368" s="7"/>
      <c r="M368" s="7"/>
      <c r="N368" s="7"/>
      <c r="O368" s="7"/>
      <c r="P368" s="7"/>
      <c r="Q368" s="7"/>
      <c r="R368" s="7"/>
      <c r="S368" s="7"/>
      <c r="T368" s="7"/>
      <c r="U368" s="7"/>
      <c r="V368" s="13"/>
      <c r="W368" s="7"/>
      <c r="X368" s="7"/>
      <c r="Y368" s="7" t="str">
        <f t="shared" si="11"/>
        <v/>
      </c>
      <c r="Z368" s="7"/>
      <c r="AA368" s="12"/>
    </row>
    <row r="369" spans="1:27" x14ac:dyDescent="0.25">
      <c r="A369" s="7"/>
      <c r="B369" s="7"/>
      <c r="C369" s="7"/>
      <c r="D369" s="7"/>
      <c r="E369" s="7"/>
      <c r="F369" s="7" t="str">
        <f t="shared" si="10"/>
        <v/>
      </c>
      <c r="G369" s="7"/>
      <c r="H369" s="7"/>
      <c r="I369" s="7"/>
      <c r="J369" s="7"/>
      <c r="K369" s="7"/>
      <c r="L369" s="7"/>
      <c r="M369" s="7"/>
      <c r="N369" s="7"/>
      <c r="O369" s="7"/>
      <c r="P369" s="7"/>
      <c r="Q369" s="7"/>
      <c r="R369" s="7"/>
      <c r="S369" s="7"/>
      <c r="T369" s="7"/>
      <c r="U369" s="7"/>
      <c r="V369" s="13"/>
      <c r="W369" s="7"/>
      <c r="X369" s="7"/>
      <c r="Y369" s="7" t="str">
        <f t="shared" si="11"/>
        <v/>
      </c>
      <c r="Z369" s="7"/>
      <c r="AA369" s="12"/>
    </row>
    <row r="370" spans="1:27" x14ac:dyDescent="0.25">
      <c r="A370" s="7"/>
      <c r="B370" s="7"/>
      <c r="C370" s="7"/>
      <c r="D370" s="7"/>
      <c r="E370" s="7"/>
      <c r="F370" s="7" t="str">
        <f t="shared" si="10"/>
        <v/>
      </c>
      <c r="G370" s="7"/>
      <c r="H370" s="7"/>
      <c r="I370" s="7"/>
      <c r="J370" s="7"/>
      <c r="K370" s="7"/>
      <c r="L370" s="7"/>
      <c r="M370" s="7"/>
      <c r="N370" s="7"/>
      <c r="O370" s="7"/>
      <c r="P370" s="7"/>
      <c r="Q370" s="7"/>
      <c r="R370" s="7"/>
      <c r="S370" s="7"/>
      <c r="T370" s="7"/>
      <c r="U370" s="7"/>
      <c r="V370" s="13"/>
      <c r="W370" s="7"/>
      <c r="X370" s="7"/>
      <c r="Y370" s="7" t="str">
        <f t="shared" si="11"/>
        <v/>
      </c>
      <c r="Z370" s="7"/>
      <c r="AA370" s="12"/>
    </row>
    <row r="371" spans="1:27" x14ac:dyDescent="0.25">
      <c r="A371" s="7"/>
      <c r="B371" s="7"/>
      <c r="C371" s="7"/>
      <c r="D371" s="7"/>
      <c r="E371" s="7"/>
      <c r="F371" s="7" t="str">
        <f t="shared" si="10"/>
        <v/>
      </c>
      <c r="G371" s="7"/>
      <c r="H371" s="7"/>
      <c r="I371" s="7"/>
      <c r="J371" s="7"/>
      <c r="K371" s="7"/>
      <c r="L371" s="7"/>
      <c r="M371" s="7"/>
      <c r="N371" s="7"/>
      <c r="O371" s="7"/>
      <c r="P371" s="7"/>
      <c r="Q371" s="7"/>
      <c r="R371" s="7"/>
      <c r="S371" s="7"/>
      <c r="T371" s="7"/>
      <c r="U371" s="7"/>
      <c r="V371" s="13"/>
      <c r="W371" s="7"/>
      <c r="X371" s="7"/>
      <c r="Y371" s="7" t="str">
        <f t="shared" si="11"/>
        <v/>
      </c>
      <c r="Z371" s="7"/>
      <c r="AA371" s="12"/>
    </row>
    <row r="372" spans="1:27" x14ac:dyDescent="0.25">
      <c r="A372" s="7"/>
      <c r="B372" s="7"/>
      <c r="C372" s="7"/>
      <c r="D372" s="7"/>
      <c r="E372" s="7"/>
      <c r="F372" s="7" t="str">
        <f t="shared" si="10"/>
        <v/>
      </c>
      <c r="G372" s="7"/>
      <c r="H372" s="7"/>
      <c r="I372" s="7"/>
      <c r="J372" s="7"/>
      <c r="K372" s="7"/>
      <c r="L372" s="7"/>
      <c r="M372" s="7"/>
      <c r="N372" s="7"/>
      <c r="O372" s="7"/>
      <c r="P372" s="7"/>
      <c r="Q372" s="7"/>
      <c r="R372" s="7"/>
      <c r="S372" s="7"/>
      <c r="T372" s="7"/>
      <c r="U372" s="7"/>
      <c r="V372" s="13"/>
      <c r="W372" s="7"/>
      <c r="X372" s="7"/>
      <c r="Y372" s="7" t="str">
        <f t="shared" si="11"/>
        <v/>
      </c>
      <c r="Z372" s="7"/>
      <c r="AA372" s="12"/>
    </row>
    <row r="373" spans="1:27" x14ac:dyDescent="0.25">
      <c r="A373" s="7"/>
      <c r="B373" s="7"/>
      <c r="C373" s="7"/>
      <c r="D373" s="7"/>
      <c r="E373" s="7"/>
      <c r="F373" s="7" t="str">
        <f t="shared" si="10"/>
        <v/>
      </c>
      <c r="G373" s="7"/>
      <c r="H373" s="7"/>
      <c r="I373" s="7"/>
      <c r="J373" s="7"/>
      <c r="K373" s="7"/>
      <c r="L373" s="7"/>
      <c r="M373" s="7"/>
      <c r="N373" s="7"/>
      <c r="O373" s="7"/>
      <c r="P373" s="7"/>
      <c r="Q373" s="7"/>
      <c r="R373" s="7"/>
      <c r="S373" s="7"/>
      <c r="T373" s="7"/>
      <c r="U373" s="7"/>
      <c r="V373" s="13"/>
      <c r="W373" s="7"/>
      <c r="X373" s="7"/>
      <c r="Y373" s="7" t="str">
        <f t="shared" si="11"/>
        <v/>
      </c>
      <c r="Z373" s="7"/>
      <c r="AA373" s="12"/>
    </row>
    <row r="374" spans="1:27" x14ac:dyDescent="0.25">
      <c r="A374" s="7"/>
      <c r="B374" s="7"/>
      <c r="C374" s="7"/>
      <c r="D374" s="7"/>
      <c r="E374" s="7"/>
      <c r="F374" s="7" t="str">
        <f t="shared" si="10"/>
        <v/>
      </c>
      <c r="G374" s="7"/>
      <c r="H374" s="7"/>
      <c r="I374" s="7"/>
      <c r="J374" s="7"/>
      <c r="K374" s="7"/>
      <c r="L374" s="7"/>
      <c r="M374" s="7"/>
      <c r="N374" s="7"/>
      <c r="O374" s="7"/>
      <c r="P374" s="7"/>
      <c r="Q374" s="7"/>
      <c r="R374" s="7"/>
      <c r="S374" s="7"/>
      <c r="T374" s="7"/>
      <c r="U374" s="7"/>
      <c r="V374" s="13"/>
      <c r="W374" s="7"/>
      <c r="X374" s="7"/>
      <c r="Y374" s="7" t="str">
        <f t="shared" si="11"/>
        <v/>
      </c>
      <c r="Z374" s="7"/>
      <c r="AA374" s="12"/>
    </row>
    <row r="375" spans="1:27" x14ac:dyDescent="0.25">
      <c r="A375" s="7"/>
      <c r="B375" s="7"/>
      <c r="C375" s="7"/>
      <c r="D375" s="7"/>
      <c r="E375" s="7"/>
      <c r="F375" s="7" t="str">
        <f t="shared" si="10"/>
        <v/>
      </c>
      <c r="G375" s="7"/>
      <c r="H375" s="7"/>
      <c r="I375" s="7"/>
      <c r="J375" s="7"/>
      <c r="K375" s="7"/>
      <c r="L375" s="7"/>
      <c r="M375" s="7"/>
      <c r="N375" s="7"/>
      <c r="O375" s="7"/>
      <c r="P375" s="7"/>
      <c r="Q375" s="7"/>
      <c r="R375" s="7"/>
      <c r="S375" s="7"/>
      <c r="T375" s="7"/>
      <c r="U375" s="7"/>
      <c r="V375" s="13"/>
      <c r="W375" s="7"/>
      <c r="X375" s="7"/>
      <c r="Y375" s="7" t="str">
        <f t="shared" si="11"/>
        <v/>
      </c>
      <c r="Z375" s="7"/>
      <c r="AA375" s="12"/>
    </row>
    <row r="376" spans="1:27" x14ac:dyDescent="0.25">
      <c r="A376" s="7"/>
      <c r="B376" s="7"/>
      <c r="C376" s="7"/>
      <c r="D376" s="7"/>
      <c r="E376" s="7"/>
      <c r="F376" s="7" t="str">
        <f t="shared" si="10"/>
        <v/>
      </c>
      <c r="G376" s="7"/>
      <c r="H376" s="7"/>
      <c r="I376" s="7"/>
      <c r="J376" s="7"/>
      <c r="K376" s="7"/>
      <c r="L376" s="7"/>
      <c r="M376" s="7"/>
      <c r="N376" s="7"/>
      <c r="O376" s="7"/>
      <c r="P376" s="7"/>
      <c r="Q376" s="7"/>
      <c r="R376" s="7"/>
      <c r="S376" s="7"/>
      <c r="T376" s="7"/>
      <c r="U376" s="7"/>
      <c r="V376" s="13"/>
      <c r="W376" s="7"/>
      <c r="X376" s="7"/>
      <c r="Y376" s="7" t="str">
        <f t="shared" si="11"/>
        <v/>
      </c>
      <c r="Z376" s="7"/>
      <c r="AA376" s="12"/>
    </row>
    <row r="377" spans="1:27" x14ac:dyDescent="0.25">
      <c r="A377" s="7"/>
      <c r="B377" s="7"/>
      <c r="C377" s="7"/>
      <c r="D377" s="7"/>
      <c r="E377" s="7"/>
      <c r="F377" s="7" t="str">
        <f t="shared" si="10"/>
        <v/>
      </c>
      <c r="G377" s="7"/>
      <c r="H377" s="7"/>
      <c r="I377" s="7"/>
      <c r="J377" s="7"/>
      <c r="K377" s="7"/>
      <c r="L377" s="7"/>
      <c r="M377" s="7"/>
      <c r="N377" s="7"/>
      <c r="O377" s="7"/>
      <c r="P377" s="7"/>
      <c r="Q377" s="7"/>
      <c r="R377" s="7"/>
      <c r="S377" s="7"/>
      <c r="T377" s="7"/>
      <c r="U377" s="7"/>
      <c r="V377" s="13"/>
      <c r="W377" s="7"/>
      <c r="X377" s="7"/>
      <c r="Y377" s="7" t="str">
        <f t="shared" si="11"/>
        <v/>
      </c>
      <c r="Z377" s="7"/>
      <c r="AA377" s="12"/>
    </row>
    <row r="378" spans="1:27" x14ac:dyDescent="0.25">
      <c r="A378" s="7"/>
      <c r="B378" s="7"/>
      <c r="C378" s="7"/>
      <c r="D378" s="7"/>
      <c r="E378" s="7"/>
      <c r="F378" s="7" t="str">
        <f t="shared" si="10"/>
        <v/>
      </c>
      <c r="G378" s="7"/>
      <c r="H378" s="7"/>
      <c r="I378" s="7"/>
      <c r="J378" s="7"/>
      <c r="K378" s="7"/>
      <c r="L378" s="7"/>
      <c r="M378" s="7"/>
      <c r="N378" s="7"/>
      <c r="O378" s="7"/>
      <c r="P378" s="7"/>
      <c r="Q378" s="7"/>
      <c r="R378" s="7"/>
      <c r="S378" s="7"/>
      <c r="T378" s="7"/>
      <c r="U378" s="7"/>
      <c r="V378" s="13"/>
      <c r="W378" s="7"/>
      <c r="X378" s="7"/>
      <c r="Y378" s="7" t="str">
        <f t="shared" si="11"/>
        <v/>
      </c>
      <c r="Z378" s="7"/>
      <c r="AA378" s="12"/>
    </row>
    <row r="379" spans="1:27" x14ac:dyDescent="0.25">
      <c r="A379" s="7"/>
      <c r="B379" s="7"/>
      <c r="C379" s="7"/>
      <c r="D379" s="7"/>
      <c r="E379" s="7"/>
      <c r="F379" s="7" t="str">
        <f t="shared" si="10"/>
        <v/>
      </c>
      <c r="G379" s="7"/>
      <c r="H379" s="7"/>
      <c r="I379" s="7"/>
      <c r="J379" s="7"/>
      <c r="K379" s="7"/>
      <c r="L379" s="7"/>
      <c r="M379" s="7"/>
      <c r="N379" s="7"/>
      <c r="O379" s="7"/>
      <c r="P379" s="7"/>
      <c r="Q379" s="7"/>
      <c r="R379" s="7"/>
      <c r="S379" s="7"/>
      <c r="T379" s="7"/>
      <c r="U379" s="7"/>
      <c r="V379" s="13"/>
      <c r="W379" s="7"/>
      <c r="X379" s="7"/>
      <c r="Y379" s="7" t="str">
        <f t="shared" si="11"/>
        <v/>
      </c>
      <c r="Z379" s="7"/>
      <c r="AA379" s="12"/>
    </row>
    <row r="380" spans="1:27" x14ac:dyDescent="0.25">
      <c r="A380" s="7"/>
      <c r="B380" s="7"/>
      <c r="C380" s="7"/>
      <c r="D380" s="7"/>
      <c r="E380" s="7"/>
      <c r="F380" s="7" t="str">
        <f t="shared" si="10"/>
        <v/>
      </c>
      <c r="G380" s="7"/>
      <c r="H380" s="7"/>
      <c r="I380" s="7"/>
      <c r="J380" s="7"/>
      <c r="K380" s="7"/>
      <c r="L380" s="7"/>
      <c r="M380" s="7"/>
      <c r="N380" s="7"/>
      <c r="O380" s="7"/>
      <c r="P380" s="7"/>
      <c r="Q380" s="7"/>
      <c r="R380" s="7"/>
      <c r="S380" s="7"/>
      <c r="T380" s="7"/>
      <c r="U380" s="7"/>
      <c r="V380" s="13"/>
      <c r="W380" s="7"/>
      <c r="X380" s="7"/>
      <c r="Y380" s="7" t="str">
        <f t="shared" si="11"/>
        <v/>
      </c>
      <c r="Z380" s="7"/>
      <c r="AA380" s="12"/>
    </row>
    <row r="381" spans="1:27" x14ac:dyDescent="0.25">
      <c r="A381" s="7"/>
      <c r="B381" s="7"/>
      <c r="C381" s="7"/>
      <c r="D381" s="7"/>
      <c r="E381" s="7"/>
      <c r="F381" s="7" t="str">
        <f t="shared" si="10"/>
        <v/>
      </c>
      <c r="G381" s="7"/>
      <c r="H381" s="7"/>
      <c r="I381" s="7"/>
      <c r="J381" s="7"/>
      <c r="K381" s="7"/>
      <c r="L381" s="7"/>
      <c r="M381" s="7"/>
      <c r="N381" s="7"/>
      <c r="O381" s="7"/>
      <c r="P381" s="7"/>
      <c r="Q381" s="7"/>
      <c r="R381" s="7"/>
      <c r="S381" s="7"/>
      <c r="T381" s="7"/>
      <c r="U381" s="7"/>
      <c r="V381" s="13"/>
      <c r="W381" s="7"/>
      <c r="X381" s="7"/>
      <c r="Y381" s="7" t="str">
        <f t="shared" si="11"/>
        <v/>
      </c>
      <c r="Z381" s="7"/>
      <c r="AA381" s="12"/>
    </row>
    <row r="382" spans="1:27" x14ac:dyDescent="0.25">
      <c r="A382" s="7"/>
      <c r="B382" s="7"/>
      <c r="C382" s="7"/>
      <c r="D382" s="7"/>
      <c r="E382" s="7"/>
      <c r="F382" s="7" t="str">
        <f t="shared" si="10"/>
        <v/>
      </c>
      <c r="G382" s="7"/>
      <c r="H382" s="7"/>
      <c r="I382" s="7"/>
      <c r="J382" s="7"/>
      <c r="K382" s="7"/>
      <c r="L382" s="7"/>
      <c r="M382" s="7"/>
      <c r="N382" s="7"/>
      <c r="O382" s="7"/>
      <c r="P382" s="7"/>
      <c r="Q382" s="7"/>
      <c r="R382" s="7"/>
      <c r="S382" s="7"/>
      <c r="T382" s="7"/>
      <c r="U382" s="7"/>
      <c r="V382" s="13"/>
      <c r="W382" s="7"/>
      <c r="X382" s="7"/>
      <c r="Y382" s="7" t="str">
        <f t="shared" si="11"/>
        <v/>
      </c>
      <c r="Z382" s="7"/>
      <c r="AA382" s="12"/>
    </row>
    <row r="383" spans="1:27" x14ac:dyDescent="0.25">
      <c r="A383" s="7"/>
      <c r="B383" s="7"/>
      <c r="C383" s="7"/>
      <c r="D383" s="7"/>
      <c r="E383" s="7"/>
      <c r="F383" s="7" t="str">
        <f t="shared" si="10"/>
        <v/>
      </c>
      <c r="G383" s="7"/>
      <c r="H383" s="7"/>
      <c r="I383" s="7"/>
      <c r="J383" s="7"/>
      <c r="K383" s="7"/>
      <c r="L383" s="7"/>
      <c r="M383" s="7"/>
      <c r="N383" s="7"/>
      <c r="O383" s="7"/>
      <c r="P383" s="7"/>
      <c r="Q383" s="7"/>
      <c r="R383" s="7"/>
      <c r="S383" s="7"/>
      <c r="T383" s="7"/>
      <c r="U383" s="7"/>
      <c r="V383" s="13"/>
      <c r="W383" s="7"/>
      <c r="X383" s="7"/>
      <c r="Y383" s="7" t="str">
        <f t="shared" si="11"/>
        <v/>
      </c>
      <c r="Z383" s="7"/>
      <c r="AA383" s="12"/>
    </row>
    <row r="384" spans="1:27" x14ac:dyDescent="0.25">
      <c r="A384" s="7"/>
      <c r="B384" s="7"/>
      <c r="C384" s="7"/>
      <c r="D384" s="7"/>
      <c r="E384" s="7"/>
      <c r="F384" s="7" t="str">
        <f t="shared" si="10"/>
        <v/>
      </c>
      <c r="G384" s="7"/>
      <c r="H384" s="7"/>
      <c r="I384" s="7"/>
      <c r="J384" s="7"/>
      <c r="K384" s="7"/>
      <c r="L384" s="7"/>
      <c r="M384" s="7"/>
      <c r="N384" s="7"/>
      <c r="O384" s="7"/>
      <c r="P384" s="7"/>
      <c r="Q384" s="7"/>
      <c r="R384" s="7"/>
      <c r="S384" s="7"/>
      <c r="T384" s="7"/>
      <c r="U384" s="7"/>
      <c r="V384" s="13"/>
      <c r="W384" s="7"/>
      <c r="X384" s="7"/>
      <c r="Y384" s="7" t="str">
        <f t="shared" si="11"/>
        <v/>
      </c>
      <c r="Z384" s="7"/>
      <c r="AA384" s="12"/>
    </row>
    <row r="385" spans="1:27" x14ac:dyDescent="0.25">
      <c r="A385" s="7"/>
      <c r="B385" s="7"/>
      <c r="C385" s="7"/>
      <c r="D385" s="7"/>
      <c r="E385" s="7"/>
      <c r="F385" s="7" t="str">
        <f t="shared" si="10"/>
        <v/>
      </c>
      <c r="G385" s="7"/>
      <c r="H385" s="7"/>
      <c r="I385" s="7"/>
      <c r="J385" s="7"/>
      <c r="K385" s="7"/>
      <c r="L385" s="7"/>
      <c r="M385" s="7"/>
      <c r="N385" s="7"/>
      <c r="O385" s="7"/>
      <c r="P385" s="7"/>
      <c r="Q385" s="7"/>
      <c r="R385" s="7"/>
      <c r="S385" s="7"/>
      <c r="T385" s="7"/>
      <c r="U385" s="7"/>
      <c r="V385" s="13"/>
      <c r="W385" s="7"/>
      <c r="X385" s="7"/>
      <c r="Y385" s="7" t="str">
        <f t="shared" si="11"/>
        <v/>
      </c>
      <c r="Z385" s="7"/>
      <c r="AA385" s="12"/>
    </row>
    <row r="386" spans="1:27" x14ac:dyDescent="0.25">
      <c r="A386" s="7"/>
      <c r="B386" s="7"/>
      <c r="C386" s="7"/>
      <c r="D386" s="7"/>
      <c r="E386" s="7"/>
      <c r="F386" s="7" t="str">
        <f t="shared" ref="F386:F449" si="12">IF(A386="","",D386&amp;" "&amp;E386)</f>
        <v/>
      </c>
      <c r="G386" s="7"/>
      <c r="H386" s="7"/>
      <c r="I386" s="7"/>
      <c r="J386" s="7"/>
      <c r="K386" s="7"/>
      <c r="L386" s="7"/>
      <c r="M386" s="7"/>
      <c r="N386" s="7"/>
      <c r="O386" s="7"/>
      <c r="P386" s="7"/>
      <c r="Q386" s="7"/>
      <c r="R386" s="7"/>
      <c r="S386" s="7"/>
      <c r="T386" s="7"/>
      <c r="U386" s="7"/>
      <c r="V386" s="13"/>
      <c r="W386" s="7"/>
      <c r="X386" s="7"/>
      <c r="Y386" s="7" t="str">
        <f t="shared" ref="Y386:Y401" si="13">IF(AND(B386&lt;&gt;"",OR(W386="Instalado",W386="Em viagem-isca")),B386&amp;"#"&amp;C386,"")</f>
        <v/>
      </c>
      <c r="Z386" s="7"/>
      <c r="AA386" s="12"/>
    </row>
    <row r="387" spans="1:27" x14ac:dyDescent="0.25">
      <c r="A387" s="7"/>
      <c r="B387" s="7"/>
      <c r="C387" s="7"/>
      <c r="D387" s="7"/>
      <c r="E387" s="7"/>
      <c r="F387" s="7" t="str">
        <f t="shared" si="12"/>
        <v/>
      </c>
      <c r="G387" s="7"/>
      <c r="H387" s="7"/>
      <c r="I387" s="7"/>
      <c r="J387" s="7"/>
      <c r="K387" s="7"/>
      <c r="L387" s="7"/>
      <c r="M387" s="7"/>
      <c r="N387" s="7"/>
      <c r="O387" s="7"/>
      <c r="P387" s="7"/>
      <c r="Q387" s="7"/>
      <c r="R387" s="7"/>
      <c r="S387" s="7"/>
      <c r="T387" s="7"/>
      <c r="U387" s="7"/>
      <c r="V387" s="13"/>
      <c r="W387" s="7"/>
      <c r="X387" s="7"/>
      <c r="Y387" s="7" t="str">
        <f t="shared" si="13"/>
        <v/>
      </c>
      <c r="Z387" s="7"/>
      <c r="AA387" s="12"/>
    </row>
    <row r="388" spans="1:27" x14ac:dyDescent="0.25">
      <c r="A388" s="7"/>
      <c r="B388" s="7"/>
      <c r="C388" s="7"/>
      <c r="D388" s="7"/>
      <c r="E388" s="7"/>
      <c r="F388" s="7" t="str">
        <f t="shared" si="12"/>
        <v/>
      </c>
      <c r="G388" s="7"/>
      <c r="H388" s="7"/>
      <c r="I388" s="7"/>
      <c r="J388" s="7"/>
      <c r="K388" s="7"/>
      <c r="L388" s="7"/>
      <c r="M388" s="7"/>
      <c r="N388" s="7"/>
      <c r="O388" s="7"/>
      <c r="P388" s="7"/>
      <c r="Q388" s="7"/>
      <c r="R388" s="7"/>
      <c r="S388" s="7"/>
      <c r="T388" s="7"/>
      <c r="U388" s="7"/>
      <c r="V388" s="13"/>
      <c r="W388" s="7"/>
      <c r="X388" s="7"/>
      <c r="Y388" s="7" t="str">
        <f t="shared" si="13"/>
        <v/>
      </c>
      <c r="Z388" s="7"/>
      <c r="AA388" s="12"/>
    </row>
    <row r="389" spans="1:27" x14ac:dyDescent="0.25">
      <c r="A389" s="7"/>
      <c r="B389" s="7"/>
      <c r="C389" s="7"/>
      <c r="D389" s="7"/>
      <c r="E389" s="7"/>
      <c r="F389" s="7" t="str">
        <f t="shared" si="12"/>
        <v/>
      </c>
      <c r="G389" s="7"/>
      <c r="H389" s="7"/>
      <c r="I389" s="7"/>
      <c r="J389" s="7"/>
      <c r="K389" s="7"/>
      <c r="L389" s="7"/>
      <c r="M389" s="7"/>
      <c r="N389" s="7"/>
      <c r="O389" s="7"/>
      <c r="P389" s="7"/>
      <c r="Q389" s="7"/>
      <c r="R389" s="7"/>
      <c r="S389" s="7"/>
      <c r="T389" s="7"/>
      <c r="U389" s="7"/>
      <c r="V389" s="13"/>
      <c r="W389" s="7"/>
      <c r="X389" s="7"/>
      <c r="Y389" s="7" t="str">
        <f t="shared" si="13"/>
        <v/>
      </c>
      <c r="Z389" s="7"/>
      <c r="AA389" s="12"/>
    </row>
    <row r="390" spans="1:27" x14ac:dyDescent="0.25">
      <c r="A390" s="7"/>
      <c r="B390" s="7"/>
      <c r="C390" s="7"/>
      <c r="D390" s="7"/>
      <c r="E390" s="7"/>
      <c r="F390" s="7" t="str">
        <f t="shared" si="12"/>
        <v/>
      </c>
      <c r="G390" s="7"/>
      <c r="H390" s="7"/>
      <c r="I390" s="7"/>
      <c r="J390" s="7"/>
      <c r="K390" s="7"/>
      <c r="L390" s="7"/>
      <c r="M390" s="7"/>
      <c r="N390" s="7"/>
      <c r="O390" s="7"/>
      <c r="P390" s="7"/>
      <c r="Q390" s="7"/>
      <c r="R390" s="7"/>
      <c r="S390" s="7"/>
      <c r="T390" s="7"/>
      <c r="U390" s="7"/>
      <c r="V390" s="13"/>
      <c r="W390" s="7"/>
      <c r="X390" s="7"/>
      <c r="Y390" s="7" t="str">
        <f t="shared" si="13"/>
        <v/>
      </c>
      <c r="Z390" s="7"/>
      <c r="AA390" s="12"/>
    </row>
    <row r="391" spans="1:27" x14ac:dyDescent="0.25">
      <c r="A391" s="7"/>
      <c r="B391" s="7"/>
      <c r="C391" s="7"/>
      <c r="D391" s="7"/>
      <c r="E391" s="7"/>
      <c r="F391" s="7" t="str">
        <f t="shared" si="12"/>
        <v/>
      </c>
      <c r="G391" s="7"/>
      <c r="H391" s="7"/>
      <c r="I391" s="7"/>
      <c r="J391" s="7"/>
      <c r="K391" s="7"/>
      <c r="L391" s="7"/>
      <c r="M391" s="7"/>
      <c r="N391" s="7"/>
      <c r="O391" s="7"/>
      <c r="P391" s="7"/>
      <c r="Q391" s="7"/>
      <c r="R391" s="7"/>
      <c r="S391" s="7"/>
      <c r="T391" s="7"/>
      <c r="U391" s="7"/>
      <c r="V391" s="13"/>
      <c r="W391" s="7"/>
      <c r="X391" s="7"/>
      <c r="Y391" s="7" t="str">
        <f t="shared" si="13"/>
        <v/>
      </c>
      <c r="Z391" s="7"/>
      <c r="AA391" s="12"/>
    </row>
    <row r="392" spans="1:27" x14ac:dyDescent="0.25">
      <c r="A392" s="7"/>
      <c r="B392" s="7"/>
      <c r="C392" s="7"/>
      <c r="D392" s="7"/>
      <c r="E392" s="7"/>
      <c r="F392" s="7" t="str">
        <f t="shared" si="12"/>
        <v/>
      </c>
      <c r="G392" s="7"/>
      <c r="H392" s="7"/>
      <c r="I392" s="7"/>
      <c r="J392" s="7"/>
      <c r="K392" s="7"/>
      <c r="L392" s="7"/>
      <c r="M392" s="7"/>
      <c r="N392" s="7"/>
      <c r="O392" s="7"/>
      <c r="P392" s="7"/>
      <c r="Q392" s="7"/>
      <c r="R392" s="7"/>
      <c r="S392" s="7"/>
      <c r="T392" s="7"/>
      <c r="U392" s="7"/>
      <c r="V392" s="13"/>
      <c r="W392" s="7"/>
      <c r="X392" s="7"/>
      <c r="Y392" s="7" t="str">
        <f t="shared" si="13"/>
        <v/>
      </c>
      <c r="Z392" s="7"/>
      <c r="AA392" s="12"/>
    </row>
    <row r="393" spans="1:27" x14ac:dyDescent="0.25">
      <c r="A393" s="7"/>
      <c r="B393" s="7"/>
      <c r="C393" s="7"/>
      <c r="D393" s="7"/>
      <c r="E393" s="7"/>
      <c r="F393" s="7" t="str">
        <f t="shared" si="12"/>
        <v/>
      </c>
      <c r="G393" s="7"/>
      <c r="H393" s="7"/>
      <c r="I393" s="7"/>
      <c r="J393" s="7"/>
      <c r="K393" s="7"/>
      <c r="L393" s="7"/>
      <c r="M393" s="7"/>
      <c r="N393" s="7"/>
      <c r="O393" s="7"/>
      <c r="P393" s="7"/>
      <c r="Q393" s="7"/>
      <c r="R393" s="7"/>
      <c r="S393" s="7"/>
      <c r="T393" s="7"/>
      <c r="U393" s="7"/>
      <c r="V393" s="13"/>
      <c r="W393" s="7"/>
      <c r="X393" s="7"/>
      <c r="Y393" s="7" t="str">
        <f t="shared" si="13"/>
        <v/>
      </c>
      <c r="Z393" s="7"/>
      <c r="AA393" s="12"/>
    </row>
    <row r="394" spans="1:27" x14ac:dyDescent="0.25">
      <c r="A394" s="7"/>
      <c r="B394" s="7"/>
      <c r="C394" s="7"/>
      <c r="D394" s="7"/>
      <c r="E394" s="7"/>
      <c r="F394" s="7" t="str">
        <f t="shared" si="12"/>
        <v/>
      </c>
      <c r="G394" s="7"/>
      <c r="H394" s="7"/>
      <c r="I394" s="7"/>
      <c r="J394" s="7"/>
      <c r="K394" s="7"/>
      <c r="L394" s="7"/>
      <c r="M394" s="7"/>
      <c r="N394" s="7"/>
      <c r="O394" s="7"/>
      <c r="P394" s="7"/>
      <c r="Q394" s="7"/>
      <c r="R394" s="7"/>
      <c r="S394" s="7"/>
      <c r="T394" s="7"/>
      <c r="U394" s="7"/>
      <c r="V394" s="13"/>
      <c r="W394" s="7"/>
      <c r="X394" s="7"/>
      <c r="Y394" s="7" t="str">
        <f t="shared" si="13"/>
        <v/>
      </c>
      <c r="Z394" s="7"/>
      <c r="AA394" s="12"/>
    </row>
    <row r="395" spans="1:27" x14ac:dyDescent="0.25">
      <c r="A395" s="7"/>
      <c r="B395" s="7"/>
      <c r="C395" s="7"/>
      <c r="D395" s="7"/>
      <c r="E395" s="7"/>
      <c r="F395" s="7" t="str">
        <f t="shared" si="12"/>
        <v/>
      </c>
      <c r="G395" s="7"/>
      <c r="H395" s="7"/>
      <c r="I395" s="7"/>
      <c r="J395" s="7"/>
      <c r="K395" s="7"/>
      <c r="L395" s="7"/>
      <c r="M395" s="7"/>
      <c r="N395" s="7"/>
      <c r="O395" s="7"/>
      <c r="P395" s="7"/>
      <c r="Q395" s="7"/>
      <c r="R395" s="7"/>
      <c r="S395" s="7"/>
      <c r="T395" s="7"/>
      <c r="U395" s="7"/>
      <c r="V395" s="13"/>
      <c r="W395" s="7"/>
      <c r="X395" s="7"/>
      <c r="Y395" s="7" t="str">
        <f t="shared" si="13"/>
        <v/>
      </c>
      <c r="Z395" s="7"/>
      <c r="AA395" s="12"/>
    </row>
    <row r="396" spans="1:27" x14ac:dyDescent="0.25">
      <c r="A396" s="7"/>
      <c r="B396" s="7"/>
      <c r="C396" s="7"/>
      <c r="D396" s="7"/>
      <c r="E396" s="7"/>
      <c r="F396" s="7" t="str">
        <f t="shared" si="12"/>
        <v/>
      </c>
      <c r="G396" s="7"/>
      <c r="H396" s="7"/>
      <c r="I396" s="7"/>
      <c r="J396" s="7"/>
      <c r="K396" s="7"/>
      <c r="L396" s="7"/>
      <c r="M396" s="7"/>
      <c r="N396" s="7"/>
      <c r="O396" s="7"/>
      <c r="P396" s="7"/>
      <c r="Q396" s="7"/>
      <c r="R396" s="7"/>
      <c r="S396" s="7"/>
      <c r="T396" s="7"/>
      <c r="U396" s="7"/>
      <c r="V396" s="13"/>
      <c r="W396" s="7"/>
      <c r="X396" s="7"/>
      <c r="Y396" s="7" t="str">
        <f t="shared" si="13"/>
        <v/>
      </c>
      <c r="Z396" s="7"/>
      <c r="AA396" s="12"/>
    </row>
    <row r="397" spans="1:27" x14ac:dyDescent="0.25">
      <c r="A397" s="7"/>
      <c r="B397" s="7"/>
      <c r="C397" s="7"/>
      <c r="D397" s="7"/>
      <c r="E397" s="7"/>
      <c r="F397" s="7" t="str">
        <f t="shared" si="12"/>
        <v/>
      </c>
      <c r="G397" s="7"/>
      <c r="H397" s="7"/>
      <c r="I397" s="7"/>
      <c r="J397" s="7"/>
      <c r="K397" s="7"/>
      <c r="L397" s="7"/>
      <c r="M397" s="7"/>
      <c r="N397" s="7"/>
      <c r="O397" s="7"/>
      <c r="P397" s="7"/>
      <c r="Q397" s="7"/>
      <c r="R397" s="7"/>
      <c r="S397" s="7"/>
      <c r="T397" s="7"/>
      <c r="U397" s="7"/>
      <c r="V397" s="13"/>
      <c r="W397" s="7"/>
      <c r="X397" s="7"/>
      <c r="Y397" s="7" t="str">
        <f t="shared" si="13"/>
        <v/>
      </c>
      <c r="Z397" s="7"/>
      <c r="AA397" s="12"/>
    </row>
    <row r="398" spans="1:27" x14ac:dyDescent="0.25">
      <c r="A398" s="7"/>
      <c r="B398" s="7"/>
      <c r="C398" s="7"/>
      <c r="D398" s="7"/>
      <c r="E398" s="7"/>
      <c r="F398" s="7" t="str">
        <f t="shared" si="12"/>
        <v/>
      </c>
      <c r="G398" s="7"/>
      <c r="H398" s="7"/>
      <c r="I398" s="7"/>
      <c r="J398" s="7"/>
      <c r="K398" s="7"/>
      <c r="L398" s="7"/>
      <c r="M398" s="7"/>
      <c r="N398" s="7"/>
      <c r="O398" s="7"/>
      <c r="P398" s="7"/>
      <c r="Q398" s="7"/>
      <c r="R398" s="7"/>
      <c r="S398" s="7"/>
      <c r="T398" s="7"/>
      <c r="U398" s="7"/>
      <c r="V398" s="13"/>
      <c r="W398" s="7"/>
      <c r="X398" s="7"/>
      <c r="Y398" s="7" t="str">
        <f t="shared" si="13"/>
        <v/>
      </c>
      <c r="Z398" s="7"/>
      <c r="AA398" s="12"/>
    </row>
    <row r="399" spans="1:27" x14ac:dyDescent="0.25">
      <c r="A399" s="7"/>
      <c r="B399" s="7"/>
      <c r="C399" s="7"/>
      <c r="D399" s="7"/>
      <c r="E399" s="7"/>
      <c r="F399" s="7" t="str">
        <f t="shared" si="12"/>
        <v/>
      </c>
      <c r="G399" s="7"/>
      <c r="H399" s="7"/>
      <c r="I399" s="7"/>
      <c r="J399" s="7"/>
      <c r="K399" s="7"/>
      <c r="L399" s="7"/>
      <c r="M399" s="7"/>
      <c r="N399" s="7"/>
      <c r="O399" s="7"/>
      <c r="P399" s="7"/>
      <c r="Q399" s="7"/>
      <c r="R399" s="7"/>
      <c r="S399" s="7"/>
      <c r="T399" s="7"/>
      <c r="U399" s="7"/>
      <c r="V399" s="13"/>
      <c r="W399" s="7"/>
      <c r="X399" s="7"/>
      <c r="Y399" s="7" t="str">
        <f t="shared" si="13"/>
        <v/>
      </c>
      <c r="Z399" s="7"/>
      <c r="AA399" s="12"/>
    </row>
    <row r="400" spans="1:27" x14ac:dyDescent="0.25">
      <c r="A400" s="7"/>
      <c r="B400" s="7"/>
      <c r="C400" s="7"/>
      <c r="D400" s="7"/>
      <c r="E400" s="7"/>
      <c r="F400" s="7" t="str">
        <f t="shared" si="12"/>
        <v/>
      </c>
      <c r="G400" s="7"/>
      <c r="H400" s="7"/>
      <c r="I400" s="7"/>
      <c r="J400" s="7"/>
      <c r="K400" s="7"/>
      <c r="L400" s="7"/>
      <c r="M400" s="7"/>
      <c r="N400" s="7"/>
      <c r="O400" s="7"/>
      <c r="P400" s="7"/>
      <c r="Q400" s="7"/>
      <c r="R400" s="7"/>
      <c r="S400" s="7"/>
      <c r="T400" s="7"/>
      <c r="U400" s="7"/>
      <c r="V400" s="13"/>
      <c r="W400" s="7"/>
      <c r="X400" s="7"/>
      <c r="Y400" s="7" t="str">
        <f t="shared" si="13"/>
        <v/>
      </c>
      <c r="Z400" s="7"/>
      <c r="AA400" s="12"/>
    </row>
    <row r="401" spans="1:27" x14ac:dyDescent="0.25">
      <c r="A401" s="7"/>
      <c r="B401" s="7"/>
      <c r="C401" s="7"/>
      <c r="D401" s="7"/>
      <c r="E401" s="7"/>
      <c r="F401" s="7" t="str">
        <f t="shared" si="12"/>
        <v/>
      </c>
      <c r="G401" s="7"/>
      <c r="H401" s="7"/>
      <c r="I401" s="7"/>
      <c r="J401" s="7"/>
      <c r="K401" s="7"/>
      <c r="L401" s="7"/>
      <c r="M401" s="7"/>
      <c r="N401" s="7"/>
      <c r="O401" s="7"/>
      <c r="P401" s="7"/>
      <c r="Q401" s="7"/>
      <c r="R401" s="7"/>
      <c r="S401" s="7"/>
      <c r="T401" s="7"/>
      <c r="U401" s="7"/>
      <c r="V401" s="13"/>
      <c r="W401" s="7"/>
      <c r="X401" s="7"/>
      <c r="Y401" s="7" t="str">
        <f t="shared" si="13"/>
        <v/>
      </c>
      <c r="Z401" s="7"/>
      <c r="AA401" s="12"/>
    </row>
  </sheetData>
  <conditionalFormatting sqref="U2:U401">
    <cfRule type="expression" dxfId="26" priority="1">
      <formula>AND(U2&lt;&gt;"",U2&lt;P_ISCA_BAT_MIN)</formula>
    </cfRule>
  </conditionalFormatting>
  <dataValidations count="6">
    <dataValidation type="list" allowBlank="1" showErrorMessage="1" sqref="B2:B401" xr:uid="{00000000-0002-0000-0600-000000000000}">
      <formula1>lst_Placas</formula1>
    </dataValidation>
    <dataValidation type="list" allowBlank="1" showErrorMessage="1" sqref="C2:C401" xr:uid="{00000000-0002-0000-0600-000001000000}">
      <formula1>lst_FuncaoRastr</formula1>
    </dataValidation>
    <dataValidation type="list" allowBlank="1" showErrorMessage="1" sqref="D2:D401" xr:uid="{00000000-0002-0000-0600-000002000000}">
      <formula1>lst_Fabricante</formula1>
    </dataValidation>
    <dataValidation type="list" allowBlank="1" showErrorMessage="1" sqref="G2:G401" xr:uid="{00000000-0002-0000-0600-000003000000}">
      <formula1>lst_Comunicacao</formula1>
    </dataValidation>
    <dataValidation type="list" allowBlank="1" showErrorMessage="1" sqref="X2:X401 L2:T401" xr:uid="{00000000-0002-0000-0600-000004000000}">
      <formula1>lst_SN</formula1>
    </dataValidation>
    <dataValidation type="list" allowBlank="1" showErrorMessage="1" sqref="W2:W401" xr:uid="{00000000-0002-0000-0600-00000E000000}">
      <formula1>lst_StatusEquip</formula1>
    </dataValidation>
  </dataValidations>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401"/>
  <sheetViews>
    <sheetView workbookViewId="0">
      <pane ySplit="1" topLeftCell="A2" activePane="bottomLeft" state="frozen"/>
      <selection pane="bottomLeft"/>
    </sheetView>
  </sheetViews>
  <sheetFormatPr defaultRowHeight="15" x14ac:dyDescent="0.25"/>
  <cols>
    <col min="1" max="39" width="16" customWidth="1"/>
  </cols>
  <sheetData>
    <row r="1" spans="1:39" ht="32.1" customHeight="1" x14ac:dyDescent="0.25">
      <c r="A1" s="11" t="s">
        <v>454</v>
      </c>
      <c r="B1" s="11" t="s">
        <v>341</v>
      </c>
      <c r="C1" s="11" t="s">
        <v>455</v>
      </c>
      <c r="D1" s="11" t="s">
        <v>72</v>
      </c>
      <c r="E1" s="11" t="s">
        <v>456</v>
      </c>
      <c r="F1" s="11" t="s">
        <v>457</v>
      </c>
      <c r="G1" s="11" t="s">
        <v>458</v>
      </c>
      <c r="H1" s="11" t="s">
        <v>459</v>
      </c>
      <c r="I1" s="11" t="s">
        <v>460</v>
      </c>
      <c r="J1" s="11" t="s">
        <v>461</v>
      </c>
      <c r="K1" s="11" t="s">
        <v>462</v>
      </c>
      <c r="L1" s="11" t="s">
        <v>463</v>
      </c>
      <c r="M1" s="11" t="s">
        <v>464</v>
      </c>
      <c r="N1" s="11" t="s">
        <v>465</v>
      </c>
      <c r="O1" s="11" t="s">
        <v>466</v>
      </c>
      <c r="P1" s="11" t="s">
        <v>405</v>
      </c>
      <c r="Q1" s="11" t="s">
        <v>467</v>
      </c>
      <c r="R1" s="11" t="s">
        <v>468</v>
      </c>
      <c r="S1" s="11" t="s">
        <v>407</v>
      </c>
      <c r="T1" s="11" t="s">
        <v>408</v>
      </c>
      <c r="U1" s="11" t="s">
        <v>469</v>
      </c>
      <c r="V1" s="11" t="s">
        <v>470</v>
      </c>
      <c r="W1" s="11" t="s">
        <v>471</v>
      </c>
      <c r="X1" s="11" t="s">
        <v>472</v>
      </c>
      <c r="Y1" s="11" t="s">
        <v>473</v>
      </c>
      <c r="Z1" s="11" t="s">
        <v>474</v>
      </c>
      <c r="AA1" s="11" t="s">
        <v>411</v>
      </c>
      <c r="AB1" s="11" t="s">
        <v>475</v>
      </c>
      <c r="AC1" s="11" t="s">
        <v>476</v>
      </c>
      <c r="AD1" s="11" t="s">
        <v>477</v>
      </c>
      <c r="AE1" s="11" t="s">
        <v>478</v>
      </c>
      <c r="AF1" s="11" t="s">
        <v>289</v>
      </c>
      <c r="AG1" s="11" t="s">
        <v>290</v>
      </c>
      <c r="AH1" s="11" t="s">
        <v>291</v>
      </c>
      <c r="AI1" s="11" t="s">
        <v>479</v>
      </c>
      <c r="AJ1" s="11" t="s">
        <v>480</v>
      </c>
      <c r="AK1" s="11" t="s">
        <v>481</v>
      </c>
      <c r="AL1" s="11" t="s">
        <v>256</v>
      </c>
      <c r="AM1" s="11" t="s">
        <v>163</v>
      </c>
    </row>
    <row r="2" spans="1:39" x14ac:dyDescent="0.25">
      <c r="A2" s="7" t="s">
        <v>482</v>
      </c>
      <c r="B2" s="7" t="s">
        <v>185</v>
      </c>
      <c r="C2" s="7" t="s">
        <v>186</v>
      </c>
      <c r="D2" s="7" t="s">
        <v>184</v>
      </c>
      <c r="E2" s="7" t="s">
        <v>297</v>
      </c>
      <c r="F2" s="12">
        <v>46266.354166666657</v>
      </c>
      <c r="G2" s="7" t="s">
        <v>483</v>
      </c>
      <c r="H2" s="7" t="s">
        <v>484</v>
      </c>
      <c r="I2" s="7" t="s">
        <v>485</v>
      </c>
      <c r="J2" s="7" t="s">
        <v>486</v>
      </c>
      <c r="K2" s="7" t="s">
        <v>486</v>
      </c>
      <c r="L2" s="7" t="s">
        <v>486</v>
      </c>
      <c r="M2" s="7" t="s">
        <v>486</v>
      </c>
      <c r="N2" s="7" t="s">
        <v>486</v>
      </c>
      <c r="O2" s="7" t="s">
        <v>486</v>
      </c>
      <c r="P2" s="7" t="s">
        <v>486</v>
      </c>
      <c r="Q2" s="7" t="s">
        <v>486</v>
      </c>
      <c r="R2" s="7" t="s">
        <v>486</v>
      </c>
      <c r="S2" s="7" t="s">
        <v>486</v>
      </c>
      <c r="T2" s="7" t="s">
        <v>486</v>
      </c>
      <c r="U2" s="7" t="s">
        <v>486</v>
      </c>
      <c r="V2" s="7" t="s">
        <v>486</v>
      </c>
      <c r="W2" s="7" t="s">
        <v>486</v>
      </c>
      <c r="X2" s="7" t="s">
        <v>486</v>
      </c>
      <c r="Y2" s="7" t="s">
        <v>486</v>
      </c>
      <c r="Z2" s="7" t="s">
        <v>486</v>
      </c>
      <c r="AA2" s="7" t="s">
        <v>486</v>
      </c>
      <c r="AB2" s="7" t="s">
        <v>486</v>
      </c>
      <c r="AC2" s="7">
        <f t="shared" ref="AC2:AC65" si="0">IF(A2="","",COUNTIF(J2:AB2,"Falha"))</f>
        <v>0</v>
      </c>
      <c r="AD2" s="7" t="str">
        <f t="shared" ref="AD2:AD65" si="1">IF(A2="","",IF(AC2&gt;0,"Reprovado",IF(COUNTIF(J2:AB2,"Não testado")&gt;0,"Aprovado c/ restrição","Aprovado")))</f>
        <v>Aprovado</v>
      </c>
      <c r="AE2" s="7" t="str">
        <f>IF(B2="","",IFERROR(INDEX(VEICULOS!$I:$I,MATCH(B2,VEICULOS!$A:$A,0)),""))</f>
        <v>Frota própria (CLT)</v>
      </c>
      <c r="AF2" s="7">
        <f t="shared" ref="AF2:AF65" si="2">IF(A2="","",IF(LEFT(AE2,8)="Terceiro",P_VAL_CHECK_TERC,P_VAL_CHECK))</f>
        <v>60</v>
      </c>
      <c r="AG2" s="13">
        <f t="shared" ref="AG2:AG65" si="3">IF(OR(A2="",AD2="Reprovado",F2=""),"",INT(F2)+AF2)</f>
        <v>46326</v>
      </c>
      <c r="AH2" s="7" t="str">
        <f t="shared" ref="AH2:AH65" ca="1" si="4">IF(A2="","",IF(AD2="Reprovado","Reprovado",IF(AG2&lt;TODAY(),"Vencido",IF(AG2-TODAY()&lt;=7,"Vence &lt;=7d","Válido"))))</f>
        <v>Válido</v>
      </c>
      <c r="AI2" s="7"/>
      <c r="AJ2" s="13"/>
      <c r="AK2" s="12"/>
      <c r="AL2" s="7"/>
      <c r="AM2" s="7"/>
    </row>
    <row r="3" spans="1:39" x14ac:dyDescent="0.25">
      <c r="A3" s="7" t="s">
        <v>487</v>
      </c>
      <c r="B3" s="7" t="s">
        <v>167</v>
      </c>
      <c r="C3" s="7" t="s">
        <v>168</v>
      </c>
      <c r="D3" s="7" t="s">
        <v>166</v>
      </c>
      <c r="E3" s="7" t="s">
        <v>297</v>
      </c>
      <c r="F3" s="12">
        <v>46231.583333333343</v>
      </c>
      <c r="G3" s="7" t="s">
        <v>488</v>
      </c>
      <c r="H3" s="7" t="s">
        <v>489</v>
      </c>
      <c r="I3" s="7" t="s">
        <v>490</v>
      </c>
      <c r="J3" s="7" t="s">
        <v>486</v>
      </c>
      <c r="K3" s="7" t="s">
        <v>486</v>
      </c>
      <c r="L3" s="7" t="s">
        <v>486</v>
      </c>
      <c r="M3" s="7" t="s">
        <v>486</v>
      </c>
      <c r="N3" s="7" t="s">
        <v>486</v>
      </c>
      <c r="O3" s="7" t="s">
        <v>486</v>
      </c>
      <c r="P3" s="7" t="s">
        <v>486</v>
      </c>
      <c r="Q3" s="7" t="s">
        <v>486</v>
      </c>
      <c r="R3" s="7" t="s">
        <v>486</v>
      </c>
      <c r="S3" s="7" t="s">
        <v>486</v>
      </c>
      <c r="T3" s="7" t="s">
        <v>486</v>
      </c>
      <c r="U3" s="7" t="s">
        <v>486</v>
      </c>
      <c r="V3" s="7" t="s">
        <v>486</v>
      </c>
      <c r="W3" s="7" t="s">
        <v>486</v>
      </c>
      <c r="X3" s="7" t="s">
        <v>486</v>
      </c>
      <c r="Y3" s="7" t="s">
        <v>486</v>
      </c>
      <c r="Z3" s="7" t="s">
        <v>486</v>
      </c>
      <c r="AA3" s="7" t="s">
        <v>486</v>
      </c>
      <c r="AB3" s="7" t="s">
        <v>486</v>
      </c>
      <c r="AC3" s="7">
        <f t="shared" si="0"/>
        <v>0</v>
      </c>
      <c r="AD3" s="7" t="str">
        <f t="shared" si="1"/>
        <v>Aprovado</v>
      </c>
      <c r="AE3" s="7" t="str">
        <f>IF(B3="","",IFERROR(INDEX(VEICULOS!$I:$I,MATCH(B3,VEICULOS!$A:$A,0)),""))</f>
        <v>Frota própria (CLT)</v>
      </c>
      <c r="AF3" s="7">
        <f t="shared" si="2"/>
        <v>60</v>
      </c>
      <c r="AG3" s="13">
        <f t="shared" si="3"/>
        <v>46291</v>
      </c>
      <c r="AH3" s="7" t="str">
        <f t="shared" ca="1" si="4"/>
        <v>Vence &lt;=7d</v>
      </c>
      <c r="AI3" s="7"/>
      <c r="AJ3" s="13"/>
      <c r="AK3" s="12"/>
      <c r="AL3" s="7"/>
      <c r="AM3" s="7"/>
    </row>
    <row r="4" spans="1:39" x14ac:dyDescent="0.25">
      <c r="A4" s="7" t="s">
        <v>491</v>
      </c>
      <c r="B4" s="7" t="s">
        <v>197</v>
      </c>
      <c r="C4" s="7" t="s">
        <v>198</v>
      </c>
      <c r="D4" s="7" t="s">
        <v>196</v>
      </c>
      <c r="E4" s="7" t="s">
        <v>297</v>
      </c>
      <c r="F4" s="12">
        <v>46285.381944444453</v>
      </c>
      <c r="G4" s="7" t="s">
        <v>492</v>
      </c>
      <c r="H4" s="7" t="s">
        <v>484</v>
      </c>
      <c r="I4" s="7" t="s">
        <v>485</v>
      </c>
      <c r="J4" s="7" t="s">
        <v>486</v>
      </c>
      <c r="K4" s="7" t="s">
        <v>486</v>
      </c>
      <c r="L4" s="7" t="s">
        <v>486</v>
      </c>
      <c r="M4" s="7" t="s">
        <v>486</v>
      </c>
      <c r="N4" s="7" t="s">
        <v>486</v>
      </c>
      <c r="O4" s="7" t="s">
        <v>486</v>
      </c>
      <c r="P4" s="7" t="s">
        <v>486</v>
      </c>
      <c r="Q4" s="7" t="s">
        <v>486</v>
      </c>
      <c r="R4" s="7" t="s">
        <v>486</v>
      </c>
      <c r="S4" s="7" t="s">
        <v>486</v>
      </c>
      <c r="T4" s="7" t="s">
        <v>486</v>
      </c>
      <c r="U4" s="7" t="s">
        <v>486</v>
      </c>
      <c r="V4" s="7" t="s">
        <v>486</v>
      </c>
      <c r="W4" s="7" t="s">
        <v>486</v>
      </c>
      <c r="X4" s="7" t="s">
        <v>486</v>
      </c>
      <c r="Y4" s="7" t="s">
        <v>486</v>
      </c>
      <c r="Z4" s="7" t="s">
        <v>486</v>
      </c>
      <c r="AA4" s="7" t="s">
        <v>486</v>
      </c>
      <c r="AB4" s="7" t="s">
        <v>486</v>
      </c>
      <c r="AC4" s="7">
        <f t="shared" si="0"/>
        <v>0</v>
      </c>
      <c r="AD4" s="7" t="str">
        <f t="shared" si="1"/>
        <v>Aprovado</v>
      </c>
      <c r="AE4" s="7" t="str">
        <f>IF(B4="","",IFERROR(INDEX(VEICULOS!$I:$I,MATCH(B4,VEICULOS!$A:$A,0)),""))</f>
        <v>Frota própria (CLT)</v>
      </c>
      <c r="AF4" s="7">
        <f t="shared" si="2"/>
        <v>60</v>
      </c>
      <c r="AG4" s="13">
        <f t="shared" si="3"/>
        <v>46345</v>
      </c>
      <c r="AH4" s="7" t="str">
        <f t="shared" ca="1" si="4"/>
        <v>Válido</v>
      </c>
      <c r="AI4" s="7"/>
      <c r="AJ4" s="13"/>
      <c r="AK4" s="12"/>
      <c r="AL4" s="7"/>
      <c r="AM4" s="7"/>
    </row>
    <row r="5" spans="1:39" x14ac:dyDescent="0.25">
      <c r="A5" s="7" t="s">
        <v>493</v>
      </c>
      <c r="B5" s="7" t="s">
        <v>207</v>
      </c>
      <c r="C5" s="7" t="s">
        <v>208</v>
      </c>
      <c r="D5" s="7" t="s">
        <v>206</v>
      </c>
      <c r="E5" s="7" t="s">
        <v>297</v>
      </c>
      <c r="F5" s="12">
        <v>46289.6875</v>
      </c>
      <c r="G5" s="7" t="s">
        <v>494</v>
      </c>
      <c r="H5" s="7" t="s">
        <v>484</v>
      </c>
      <c r="I5" s="7" t="s">
        <v>490</v>
      </c>
      <c r="J5" s="7" t="s">
        <v>486</v>
      </c>
      <c r="K5" s="7" t="s">
        <v>486</v>
      </c>
      <c r="L5" s="7" t="s">
        <v>486</v>
      </c>
      <c r="M5" s="7" t="s">
        <v>486</v>
      </c>
      <c r="N5" s="7" t="s">
        <v>486</v>
      </c>
      <c r="O5" s="7" t="s">
        <v>486</v>
      </c>
      <c r="P5" s="7" t="s">
        <v>486</v>
      </c>
      <c r="Q5" s="7" t="s">
        <v>486</v>
      </c>
      <c r="R5" s="7" t="s">
        <v>486</v>
      </c>
      <c r="S5" s="7" t="s">
        <v>495</v>
      </c>
      <c r="T5" s="7" t="s">
        <v>486</v>
      </c>
      <c r="U5" s="7" t="s">
        <v>486</v>
      </c>
      <c r="V5" s="7" t="s">
        <v>486</v>
      </c>
      <c r="W5" s="7" t="s">
        <v>486</v>
      </c>
      <c r="X5" s="7" t="s">
        <v>486</v>
      </c>
      <c r="Y5" s="7" t="s">
        <v>486</v>
      </c>
      <c r="Z5" s="7" t="s">
        <v>486</v>
      </c>
      <c r="AA5" s="7" t="s">
        <v>486</v>
      </c>
      <c r="AB5" s="7" t="s">
        <v>486</v>
      </c>
      <c r="AC5" s="7">
        <f t="shared" si="0"/>
        <v>1</v>
      </c>
      <c r="AD5" s="7" t="str">
        <f t="shared" si="1"/>
        <v>Reprovado</v>
      </c>
      <c r="AE5" s="7" t="str">
        <f>IF(B5="","",IFERROR(INDEX(VEICULOS!$I:$I,MATCH(B5,VEICULOS!$A:$A,0)),""))</f>
        <v>Agregado</v>
      </c>
      <c r="AF5" s="7">
        <f t="shared" si="2"/>
        <v>60</v>
      </c>
      <c r="AG5" s="13" t="str">
        <f t="shared" si="3"/>
        <v/>
      </c>
      <c r="AH5" s="7" t="str">
        <f t="shared" ca="1" si="4"/>
        <v>Reprovado</v>
      </c>
      <c r="AI5" s="7" t="s">
        <v>496</v>
      </c>
      <c r="AJ5" s="13"/>
      <c r="AK5" s="12"/>
      <c r="AL5" s="7"/>
      <c r="AM5" s="7"/>
    </row>
    <row r="6" spans="1:39" x14ac:dyDescent="0.25">
      <c r="A6" s="7"/>
      <c r="B6" s="7"/>
      <c r="C6" s="7"/>
      <c r="D6" s="7"/>
      <c r="E6" s="7"/>
      <c r="F6" s="12"/>
      <c r="G6" s="7"/>
      <c r="H6" s="7"/>
      <c r="I6" s="7"/>
      <c r="J6" s="7"/>
      <c r="K6" s="7"/>
      <c r="L6" s="7"/>
      <c r="M6" s="7"/>
      <c r="N6" s="7"/>
      <c r="O6" s="7"/>
      <c r="P6" s="7"/>
      <c r="Q6" s="7"/>
      <c r="R6" s="7"/>
      <c r="S6" s="7"/>
      <c r="T6" s="7"/>
      <c r="U6" s="7"/>
      <c r="V6" s="7"/>
      <c r="W6" s="7"/>
      <c r="X6" s="7"/>
      <c r="Y6" s="7"/>
      <c r="Z6" s="7"/>
      <c r="AA6" s="7"/>
      <c r="AB6" s="7"/>
      <c r="AC6" s="7" t="str">
        <f t="shared" si="0"/>
        <v/>
      </c>
      <c r="AD6" s="7" t="str">
        <f t="shared" si="1"/>
        <v/>
      </c>
      <c r="AE6" s="7" t="str">
        <f>IF(B6="","",IFERROR(INDEX(VEICULOS!$I:$I,MATCH(B6,VEICULOS!$A:$A,0)),""))</f>
        <v/>
      </c>
      <c r="AF6" s="7" t="str">
        <f t="shared" si="2"/>
        <v/>
      </c>
      <c r="AG6" s="13" t="str">
        <f t="shared" si="3"/>
        <v/>
      </c>
      <c r="AH6" s="7" t="str">
        <f t="shared" ca="1" si="4"/>
        <v/>
      </c>
      <c r="AI6" s="7"/>
      <c r="AJ6" s="13"/>
      <c r="AK6" s="12"/>
      <c r="AL6" s="7"/>
      <c r="AM6" s="7"/>
    </row>
    <row r="7" spans="1:39" x14ac:dyDescent="0.25">
      <c r="A7" s="7"/>
      <c r="B7" s="7"/>
      <c r="C7" s="7"/>
      <c r="D7" s="7"/>
      <c r="E7" s="7"/>
      <c r="F7" s="12"/>
      <c r="G7" s="7"/>
      <c r="H7" s="7"/>
      <c r="I7" s="7"/>
      <c r="J7" s="7"/>
      <c r="K7" s="7"/>
      <c r="L7" s="7"/>
      <c r="M7" s="7"/>
      <c r="N7" s="7"/>
      <c r="O7" s="7"/>
      <c r="P7" s="7"/>
      <c r="Q7" s="7"/>
      <c r="R7" s="7"/>
      <c r="S7" s="7"/>
      <c r="T7" s="7"/>
      <c r="U7" s="7"/>
      <c r="V7" s="7"/>
      <c r="W7" s="7"/>
      <c r="X7" s="7"/>
      <c r="Y7" s="7"/>
      <c r="Z7" s="7"/>
      <c r="AA7" s="7"/>
      <c r="AB7" s="7"/>
      <c r="AC7" s="7" t="str">
        <f t="shared" si="0"/>
        <v/>
      </c>
      <c r="AD7" s="7" t="str">
        <f t="shared" si="1"/>
        <v/>
      </c>
      <c r="AE7" s="7" t="str">
        <f>IF(B7="","",IFERROR(INDEX(VEICULOS!$I:$I,MATCH(B7,VEICULOS!$A:$A,0)),""))</f>
        <v/>
      </c>
      <c r="AF7" s="7" t="str">
        <f t="shared" si="2"/>
        <v/>
      </c>
      <c r="AG7" s="13" t="str">
        <f t="shared" si="3"/>
        <v/>
      </c>
      <c r="AH7" s="7" t="str">
        <f t="shared" ca="1" si="4"/>
        <v/>
      </c>
      <c r="AI7" s="7"/>
      <c r="AJ7" s="13"/>
      <c r="AK7" s="12"/>
      <c r="AL7" s="7"/>
      <c r="AM7" s="7"/>
    </row>
    <row r="8" spans="1:39" x14ac:dyDescent="0.25">
      <c r="A8" s="7"/>
      <c r="B8" s="7"/>
      <c r="C8" s="7"/>
      <c r="D8" s="7"/>
      <c r="E8" s="7"/>
      <c r="F8" s="12"/>
      <c r="G8" s="7"/>
      <c r="H8" s="7"/>
      <c r="I8" s="7"/>
      <c r="J8" s="7"/>
      <c r="K8" s="7"/>
      <c r="L8" s="7"/>
      <c r="M8" s="7"/>
      <c r="N8" s="7"/>
      <c r="O8" s="7"/>
      <c r="P8" s="7"/>
      <c r="Q8" s="7"/>
      <c r="R8" s="7"/>
      <c r="S8" s="7"/>
      <c r="T8" s="7"/>
      <c r="U8" s="7"/>
      <c r="V8" s="7"/>
      <c r="W8" s="7"/>
      <c r="X8" s="7"/>
      <c r="Y8" s="7"/>
      <c r="Z8" s="7"/>
      <c r="AA8" s="7"/>
      <c r="AB8" s="7"/>
      <c r="AC8" s="7" t="str">
        <f t="shared" si="0"/>
        <v/>
      </c>
      <c r="AD8" s="7" t="str">
        <f t="shared" si="1"/>
        <v/>
      </c>
      <c r="AE8" s="7" t="str">
        <f>IF(B8="","",IFERROR(INDEX(VEICULOS!$I:$I,MATCH(B8,VEICULOS!$A:$A,0)),""))</f>
        <v/>
      </c>
      <c r="AF8" s="7" t="str">
        <f t="shared" si="2"/>
        <v/>
      </c>
      <c r="AG8" s="13" t="str">
        <f t="shared" si="3"/>
        <v/>
      </c>
      <c r="AH8" s="7" t="str">
        <f t="shared" ca="1" si="4"/>
        <v/>
      </c>
      <c r="AI8" s="7"/>
      <c r="AJ8" s="13"/>
      <c r="AK8" s="12"/>
      <c r="AL8" s="7"/>
      <c r="AM8" s="7"/>
    </row>
    <row r="9" spans="1:39" x14ac:dyDescent="0.25">
      <c r="A9" s="7"/>
      <c r="B9" s="7"/>
      <c r="C9" s="7"/>
      <c r="D9" s="7"/>
      <c r="E9" s="7"/>
      <c r="F9" s="12"/>
      <c r="G9" s="7"/>
      <c r="H9" s="7"/>
      <c r="I9" s="7"/>
      <c r="J9" s="7"/>
      <c r="K9" s="7"/>
      <c r="L9" s="7"/>
      <c r="M9" s="7"/>
      <c r="N9" s="7"/>
      <c r="O9" s="7"/>
      <c r="P9" s="7"/>
      <c r="Q9" s="7"/>
      <c r="R9" s="7"/>
      <c r="S9" s="7"/>
      <c r="T9" s="7"/>
      <c r="U9" s="7"/>
      <c r="V9" s="7"/>
      <c r="W9" s="7"/>
      <c r="X9" s="7"/>
      <c r="Y9" s="7"/>
      <c r="Z9" s="7"/>
      <c r="AA9" s="7"/>
      <c r="AB9" s="7"/>
      <c r="AC9" s="7" t="str">
        <f t="shared" si="0"/>
        <v/>
      </c>
      <c r="AD9" s="7" t="str">
        <f t="shared" si="1"/>
        <v/>
      </c>
      <c r="AE9" s="7" t="str">
        <f>IF(B9="","",IFERROR(INDEX(VEICULOS!$I:$I,MATCH(B9,VEICULOS!$A:$A,0)),""))</f>
        <v/>
      </c>
      <c r="AF9" s="7" t="str">
        <f t="shared" si="2"/>
        <v/>
      </c>
      <c r="AG9" s="13" t="str">
        <f t="shared" si="3"/>
        <v/>
      </c>
      <c r="AH9" s="7" t="str">
        <f t="shared" ca="1" si="4"/>
        <v/>
      </c>
      <c r="AI9" s="7"/>
      <c r="AJ9" s="13"/>
      <c r="AK9" s="12"/>
      <c r="AL9" s="7"/>
      <c r="AM9" s="7"/>
    </row>
    <row r="10" spans="1:39" x14ac:dyDescent="0.25">
      <c r="A10" s="7"/>
      <c r="B10" s="7"/>
      <c r="C10" s="7"/>
      <c r="D10" s="7"/>
      <c r="E10" s="7"/>
      <c r="F10" s="12"/>
      <c r="G10" s="7"/>
      <c r="H10" s="7"/>
      <c r="I10" s="7"/>
      <c r="J10" s="7"/>
      <c r="K10" s="7"/>
      <c r="L10" s="7"/>
      <c r="M10" s="7"/>
      <c r="N10" s="7"/>
      <c r="O10" s="7"/>
      <c r="P10" s="7"/>
      <c r="Q10" s="7"/>
      <c r="R10" s="7"/>
      <c r="S10" s="7"/>
      <c r="T10" s="7"/>
      <c r="U10" s="7"/>
      <c r="V10" s="7"/>
      <c r="W10" s="7"/>
      <c r="X10" s="7"/>
      <c r="Y10" s="7"/>
      <c r="Z10" s="7"/>
      <c r="AA10" s="7"/>
      <c r="AB10" s="7"/>
      <c r="AC10" s="7" t="str">
        <f t="shared" si="0"/>
        <v/>
      </c>
      <c r="AD10" s="7" t="str">
        <f t="shared" si="1"/>
        <v/>
      </c>
      <c r="AE10" s="7" t="str">
        <f>IF(B10="","",IFERROR(INDEX(VEICULOS!$I:$I,MATCH(B10,VEICULOS!$A:$A,0)),""))</f>
        <v/>
      </c>
      <c r="AF10" s="7" t="str">
        <f t="shared" si="2"/>
        <v/>
      </c>
      <c r="AG10" s="13" t="str">
        <f t="shared" si="3"/>
        <v/>
      </c>
      <c r="AH10" s="7" t="str">
        <f t="shared" ca="1" si="4"/>
        <v/>
      </c>
      <c r="AI10" s="7"/>
      <c r="AJ10" s="13"/>
      <c r="AK10" s="12"/>
      <c r="AL10" s="7"/>
      <c r="AM10" s="7"/>
    </row>
    <row r="11" spans="1:39" x14ac:dyDescent="0.25">
      <c r="A11" s="7"/>
      <c r="B11" s="7"/>
      <c r="C11" s="7"/>
      <c r="D11" s="7"/>
      <c r="E11" s="7"/>
      <c r="F11" s="12"/>
      <c r="G11" s="7"/>
      <c r="H11" s="7"/>
      <c r="I11" s="7"/>
      <c r="J11" s="7"/>
      <c r="K11" s="7"/>
      <c r="L11" s="7"/>
      <c r="M11" s="7"/>
      <c r="N11" s="7"/>
      <c r="O11" s="7"/>
      <c r="P11" s="7"/>
      <c r="Q11" s="7"/>
      <c r="R11" s="7"/>
      <c r="S11" s="7"/>
      <c r="T11" s="7"/>
      <c r="U11" s="7"/>
      <c r="V11" s="7"/>
      <c r="W11" s="7"/>
      <c r="X11" s="7"/>
      <c r="Y11" s="7"/>
      <c r="Z11" s="7"/>
      <c r="AA11" s="7"/>
      <c r="AB11" s="7"/>
      <c r="AC11" s="7" t="str">
        <f t="shared" si="0"/>
        <v/>
      </c>
      <c r="AD11" s="7" t="str">
        <f t="shared" si="1"/>
        <v/>
      </c>
      <c r="AE11" s="7" t="str">
        <f>IF(B11="","",IFERROR(INDEX(VEICULOS!$I:$I,MATCH(B11,VEICULOS!$A:$A,0)),""))</f>
        <v/>
      </c>
      <c r="AF11" s="7" t="str">
        <f t="shared" si="2"/>
        <v/>
      </c>
      <c r="AG11" s="13" t="str">
        <f t="shared" si="3"/>
        <v/>
      </c>
      <c r="AH11" s="7" t="str">
        <f t="shared" ca="1" si="4"/>
        <v/>
      </c>
      <c r="AI11" s="7"/>
      <c r="AJ11" s="13"/>
      <c r="AK11" s="12"/>
      <c r="AL11" s="7"/>
      <c r="AM11" s="7"/>
    </row>
    <row r="12" spans="1:39" x14ac:dyDescent="0.25">
      <c r="A12" s="7"/>
      <c r="B12" s="7"/>
      <c r="C12" s="7"/>
      <c r="D12" s="7"/>
      <c r="E12" s="7"/>
      <c r="F12" s="12"/>
      <c r="G12" s="7"/>
      <c r="H12" s="7"/>
      <c r="I12" s="7"/>
      <c r="J12" s="7"/>
      <c r="K12" s="7"/>
      <c r="L12" s="7"/>
      <c r="M12" s="7"/>
      <c r="N12" s="7"/>
      <c r="O12" s="7"/>
      <c r="P12" s="7"/>
      <c r="Q12" s="7"/>
      <c r="R12" s="7"/>
      <c r="S12" s="7"/>
      <c r="T12" s="7"/>
      <c r="U12" s="7"/>
      <c r="V12" s="7"/>
      <c r="W12" s="7"/>
      <c r="X12" s="7"/>
      <c r="Y12" s="7"/>
      <c r="Z12" s="7"/>
      <c r="AA12" s="7"/>
      <c r="AB12" s="7"/>
      <c r="AC12" s="7" t="str">
        <f t="shared" si="0"/>
        <v/>
      </c>
      <c r="AD12" s="7" t="str">
        <f t="shared" si="1"/>
        <v/>
      </c>
      <c r="AE12" s="7" t="str">
        <f>IF(B12="","",IFERROR(INDEX(VEICULOS!$I:$I,MATCH(B12,VEICULOS!$A:$A,0)),""))</f>
        <v/>
      </c>
      <c r="AF12" s="7" t="str">
        <f t="shared" si="2"/>
        <v/>
      </c>
      <c r="AG12" s="13" t="str">
        <f t="shared" si="3"/>
        <v/>
      </c>
      <c r="AH12" s="7" t="str">
        <f t="shared" ca="1" si="4"/>
        <v/>
      </c>
      <c r="AI12" s="7"/>
      <c r="AJ12" s="13"/>
      <c r="AK12" s="12"/>
      <c r="AL12" s="7"/>
      <c r="AM12" s="7"/>
    </row>
    <row r="13" spans="1:39" x14ac:dyDescent="0.25">
      <c r="A13" s="7"/>
      <c r="B13" s="7"/>
      <c r="C13" s="7"/>
      <c r="D13" s="7"/>
      <c r="E13" s="7"/>
      <c r="F13" s="12"/>
      <c r="G13" s="7"/>
      <c r="H13" s="7"/>
      <c r="I13" s="7"/>
      <c r="J13" s="7"/>
      <c r="K13" s="7"/>
      <c r="L13" s="7"/>
      <c r="M13" s="7"/>
      <c r="N13" s="7"/>
      <c r="O13" s="7"/>
      <c r="P13" s="7"/>
      <c r="Q13" s="7"/>
      <c r="R13" s="7"/>
      <c r="S13" s="7"/>
      <c r="T13" s="7"/>
      <c r="U13" s="7"/>
      <c r="V13" s="7"/>
      <c r="W13" s="7"/>
      <c r="X13" s="7"/>
      <c r="Y13" s="7"/>
      <c r="Z13" s="7"/>
      <c r="AA13" s="7"/>
      <c r="AB13" s="7"/>
      <c r="AC13" s="7" t="str">
        <f t="shared" si="0"/>
        <v/>
      </c>
      <c r="AD13" s="7" t="str">
        <f t="shared" si="1"/>
        <v/>
      </c>
      <c r="AE13" s="7" t="str">
        <f>IF(B13="","",IFERROR(INDEX(VEICULOS!$I:$I,MATCH(B13,VEICULOS!$A:$A,0)),""))</f>
        <v/>
      </c>
      <c r="AF13" s="7" t="str">
        <f t="shared" si="2"/>
        <v/>
      </c>
      <c r="AG13" s="13" t="str">
        <f t="shared" si="3"/>
        <v/>
      </c>
      <c r="AH13" s="7" t="str">
        <f t="shared" ca="1" si="4"/>
        <v/>
      </c>
      <c r="AI13" s="7"/>
      <c r="AJ13" s="13"/>
      <c r="AK13" s="12"/>
      <c r="AL13" s="7"/>
      <c r="AM13" s="7"/>
    </row>
    <row r="14" spans="1:39" x14ac:dyDescent="0.25">
      <c r="A14" s="7"/>
      <c r="B14" s="7"/>
      <c r="C14" s="7"/>
      <c r="D14" s="7"/>
      <c r="E14" s="7"/>
      <c r="F14" s="12"/>
      <c r="G14" s="7"/>
      <c r="H14" s="7"/>
      <c r="I14" s="7"/>
      <c r="J14" s="7"/>
      <c r="K14" s="7"/>
      <c r="L14" s="7"/>
      <c r="M14" s="7"/>
      <c r="N14" s="7"/>
      <c r="O14" s="7"/>
      <c r="P14" s="7"/>
      <c r="Q14" s="7"/>
      <c r="R14" s="7"/>
      <c r="S14" s="7"/>
      <c r="T14" s="7"/>
      <c r="U14" s="7"/>
      <c r="V14" s="7"/>
      <c r="W14" s="7"/>
      <c r="X14" s="7"/>
      <c r="Y14" s="7"/>
      <c r="Z14" s="7"/>
      <c r="AA14" s="7"/>
      <c r="AB14" s="7"/>
      <c r="AC14" s="7" t="str">
        <f t="shared" si="0"/>
        <v/>
      </c>
      <c r="AD14" s="7" t="str">
        <f t="shared" si="1"/>
        <v/>
      </c>
      <c r="AE14" s="7" t="str">
        <f>IF(B14="","",IFERROR(INDEX(VEICULOS!$I:$I,MATCH(B14,VEICULOS!$A:$A,0)),""))</f>
        <v/>
      </c>
      <c r="AF14" s="7" t="str">
        <f t="shared" si="2"/>
        <v/>
      </c>
      <c r="AG14" s="13" t="str">
        <f t="shared" si="3"/>
        <v/>
      </c>
      <c r="AH14" s="7" t="str">
        <f t="shared" ca="1" si="4"/>
        <v/>
      </c>
      <c r="AI14" s="7"/>
      <c r="AJ14" s="13"/>
      <c r="AK14" s="12"/>
      <c r="AL14" s="7"/>
      <c r="AM14" s="7"/>
    </row>
    <row r="15" spans="1:39" x14ac:dyDescent="0.25">
      <c r="A15" s="7"/>
      <c r="B15" s="7"/>
      <c r="C15" s="7"/>
      <c r="D15" s="7"/>
      <c r="E15" s="7"/>
      <c r="F15" s="12"/>
      <c r="G15" s="7"/>
      <c r="H15" s="7"/>
      <c r="I15" s="7"/>
      <c r="J15" s="7"/>
      <c r="K15" s="7"/>
      <c r="L15" s="7"/>
      <c r="M15" s="7"/>
      <c r="N15" s="7"/>
      <c r="O15" s="7"/>
      <c r="P15" s="7"/>
      <c r="Q15" s="7"/>
      <c r="R15" s="7"/>
      <c r="S15" s="7"/>
      <c r="T15" s="7"/>
      <c r="U15" s="7"/>
      <c r="V15" s="7"/>
      <c r="W15" s="7"/>
      <c r="X15" s="7"/>
      <c r="Y15" s="7"/>
      <c r="Z15" s="7"/>
      <c r="AA15" s="7"/>
      <c r="AB15" s="7"/>
      <c r="AC15" s="7" t="str">
        <f t="shared" si="0"/>
        <v/>
      </c>
      <c r="AD15" s="7" t="str">
        <f t="shared" si="1"/>
        <v/>
      </c>
      <c r="AE15" s="7" t="str">
        <f>IF(B15="","",IFERROR(INDEX(VEICULOS!$I:$I,MATCH(B15,VEICULOS!$A:$A,0)),""))</f>
        <v/>
      </c>
      <c r="AF15" s="7" t="str">
        <f t="shared" si="2"/>
        <v/>
      </c>
      <c r="AG15" s="13" t="str">
        <f t="shared" si="3"/>
        <v/>
      </c>
      <c r="AH15" s="7" t="str">
        <f t="shared" ca="1" si="4"/>
        <v/>
      </c>
      <c r="AI15" s="7"/>
      <c r="AJ15" s="13"/>
      <c r="AK15" s="12"/>
      <c r="AL15" s="7"/>
      <c r="AM15" s="7"/>
    </row>
    <row r="16" spans="1:39" x14ac:dyDescent="0.25">
      <c r="A16" s="7"/>
      <c r="B16" s="7"/>
      <c r="C16" s="7"/>
      <c r="D16" s="7"/>
      <c r="E16" s="7"/>
      <c r="F16" s="12"/>
      <c r="G16" s="7"/>
      <c r="H16" s="7"/>
      <c r="I16" s="7"/>
      <c r="J16" s="7"/>
      <c r="K16" s="7"/>
      <c r="L16" s="7"/>
      <c r="M16" s="7"/>
      <c r="N16" s="7"/>
      <c r="O16" s="7"/>
      <c r="P16" s="7"/>
      <c r="Q16" s="7"/>
      <c r="R16" s="7"/>
      <c r="S16" s="7"/>
      <c r="T16" s="7"/>
      <c r="U16" s="7"/>
      <c r="V16" s="7"/>
      <c r="W16" s="7"/>
      <c r="X16" s="7"/>
      <c r="Y16" s="7"/>
      <c r="Z16" s="7"/>
      <c r="AA16" s="7"/>
      <c r="AB16" s="7"/>
      <c r="AC16" s="7" t="str">
        <f t="shared" si="0"/>
        <v/>
      </c>
      <c r="AD16" s="7" t="str">
        <f t="shared" si="1"/>
        <v/>
      </c>
      <c r="AE16" s="7" t="str">
        <f>IF(B16="","",IFERROR(INDEX(VEICULOS!$I:$I,MATCH(B16,VEICULOS!$A:$A,0)),""))</f>
        <v/>
      </c>
      <c r="AF16" s="7" t="str">
        <f t="shared" si="2"/>
        <v/>
      </c>
      <c r="AG16" s="13" t="str">
        <f t="shared" si="3"/>
        <v/>
      </c>
      <c r="AH16" s="7" t="str">
        <f t="shared" ca="1" si="4"/>
        <v/>
      </c>
      <c r="AI16" s="7"/>
      <c r="AJ16" s="13"/>
      <c r="AK16" s="12"/>
      <c r="AL16" s="7"/>
      <c r="AM16" s="7"/>
    </row>
    <row r="17" spans="1:39" x14ac:dyDescent="0.25">
      <c r="A17" s="7"/>
      <c r="B17" s="7"/>
      <c r="C17" s="7"/>
      <c r="D17" s="7"/>
      <c r="E17" s="7"/>
      <c r="F17" s="12"/>
      <c r="G17" s="7"/>
      <c r="H17" s="7"/>
      <c r="I17" s="7"/>
      <c r="J17" s="7"/>
      <c r="K17" s="7"/>
      <c r="L17" s="7"/>
      <c r="M17" s="7"/>
      <c r="N17" s="7"/>
      <c r="O17" s="7"/>
      <c r="P17" s="7"/>
      <c r="Q17" s="7"/>
      <c r="R17" s="7"/>
      <c r="S17" s="7"/>
      <c r="T17" s="7"/>
      <c r="U17" s="7"/>
      <c r="V17" s="7"/>
      <c r="W17" s="7"/>
      <c r="X17" s="7"/>
      <c r="Y17" s="7"/>
      <c r="Z17" s="7"/>
      <c r="AA17" s="7"/>
      <c r="AB17" s="7"/>
      <c r="AC17" s="7" t="str">
        <f t="shared" si="0"/>
        <v/>
      </c>
      <c r="AD17" s="7" t="str">
        <f t="shared" si="1"/>
        <v/>
      </c>
      <c r="AE17" s="7" t="str">
        <f>IF(B17="","",IFERROR(INDEX(VEICULOS!$I:$I,MATCH(B17,VEICULOS!$A:$A,0)),""))</f>
        <v/>
      </c>
      <c r="AF17" s="7" t="str">
        <f t="shared" si="2"/>
        <v/>
      </c>
      <c r="AG17" s="13" t="str">
        <f t="shared" si="3"/>
        <v/>
      </c>
      <c r="AH17" s="7" t="str">
        <f t="shared" ca="1" si="4"/>
        <v/>
      </c>
      <c r="AI17" s="7"/>
      <c r="AJ17" s="13"/>
      <c r="AK17" s="12"/>
      <c r="AL17" s="7"/>
      <c r="AM17" s="7"/>
    </row>
    <row r="18" spans="1:39" x14ac:dyDescent="0.25">
      <c r="A18" s="7"/>
      <c r="B18" s="7"/>
      <c r="C18" s="7"/>
      <c r="D18" s="7"/>
      <c r="E18" s="7"/>
      <c r="F18" s="12"/>
      <c r="G18" s="7"/>
      <c r="H18" s="7"/>
      <c r="I18" s="7"/>
      <c r="J18" s="7"/>
      <c r="K18" s="7"/>
      <c r="L18" s="7"/>
      <c r="M18" s="7"/>
      <c r="N18" s="7"/>
      <c r="O18" s="7"/>
      <c r="P18" s="7"/>
      <c r="Q18" s="7"/>
      <c r="R18" s="7"/>
      <c r="S18" s="7"/>
      <c r="T18" s="7"/>
      <c r="U18" s="7"/>
      <c r="V18" s="7"/>
      <c r="W18" s="7"/>
      <c r="X18" s="7"/>
      <c r="Y18" s="7"/>
      <c r="Z18" s="7"/>
      <c r="AA18" s="7"/>
      <c r="AB18" s="7"/>
      <c r="AC18" s="7" t="str">
        <f t="shared" si="0"/>
        <v/>
      </c>
      <c r="AD18" s="7" t="str">
        <f t="shared" si="1"/>
        <v/>
      </c>
      <c r="AE18" s="7" t="str">
        <f>IF(B18="","",IFERROR(INDEX(VEICULOS!$I:$I,MATCH(B18,VEICULOS!$A:$A,0)),""))</f>
        <v/>
      </c>
      <c r="AF18" s="7" t="str">
        <f t="shared" si="2"/>
        <v/>
      </c>
      <c r="AG18" s="13" t="str">
        <f t="shared" si="3"/>
        <v/>
      </c>
      <c r="AH18" s="7" t="str">
        <f t="shared" ca="1" si="4"/>
        <v/>
      </c>
      <c r="AI18" s="7"/>
      <c r="AJ18" s="13"/>
      <c r="AK18" s="12"/>
      <c r="AL18" s="7"/>
      <c r="AM18" s="7"/>
    </row>
    <row r="19" spans="1:39" x14ac:dyDescent="0.25">
      <c r="A19" s="7"/>
      <c r="B19" s="7"/>
      <c r="C19" s="7"/>
      <c r="D19" s="7"/>
      <c r="E19" s="7"/>
      <c r="F19" s="12"/>
      <c r="G19" s="7"/>
      <c r="H19" s="7"/>
      <c r="I19" s="7"/>
      <c r="J19" s="7"/>
      <c r="K19" s="7"/>
      <c r="L19" s="7"/>
      <c r="M19" s="7"/>
      <c r="N19" s="7"/>
      <c r="O19" s="7"/>
      <c r="P19" s="7"/>
      <c r="Q19" s="7"/>
      <c r="R19" s="7"/>
      <c r="S19" s="7"/>
      <c r="T19" s="7"/>
      <c r="U19" s="7"/>
      <c r="V19" s="7"/>
      <c r="W19" s="7"/>
      <c r="X19" s="7"/>
      <c r="Y19" s="7"/>
      <c r="Z19" s="7"/>
      <c r="AA19" s="7"/>
      <c r="AB19" s="7"/>
      <c r="AC19" s="7" t="str">
        <f t="shared" si="0"/>
        <v/>
      </c>
      <c r="AD19" s="7" t="str">
        <f t="shared" si="1"/>
        <v/>
      </c>
      <c r="AE19" s="7" t="str">
        <f>IF(B19="","",IFERROR(INDEX(VEICULOS!$I:$I,MATCH(B19,VEICULOS!$A:$A,0)),""))</f>
        <v/>
      </c>
      <c r="AF19" s="7" t="str">
        <f t="shared" si="2"/>
        <v/>
      </c>
      <c r="AG19" s="13" t="str">
        <f t="shared" si="3"/>
        <v/>
      </c>
      <c r="AH19" s="7" t="str">
        <f t="shared" ca="1" si="4"/>
        <v/>
      </c>
      <c r="AI19" s="7"/>
      <c r="AJ19" s="13"/>
      <c r="AK19" s="12"/>
      <c r="AL19" s="7"/>
      <c r="AM19" s="7"/>
    </row>
    <row r="20" spans="1:39" x14ac:dyDescent="0.25">
      <c r="A20" s="7"/>
      <c r="B20" s="7"/>
      <c r="C20" s="7"/>
      <c r="D20" s="7"/>
      <c r="E20" s="7"/>
      <c r="F20" s="12"/>
      <c r="G20" s="7"/>
      <c r="H20" s="7"/>
      <c r="I20" s="7"/>
      <c r="J20" s="7"/>
      <c r="K20" s="7"/>
      <c r="L20" s="7"/>
      <c r="M20" s="7"/>
      <c r="N20" s="7"/>
      <c r="O20" s="7"/>
      <c r="P20" s="7"/>
      <c r="Q20" s="7"/>
      <c r="R20" s="7"/>
      <c r="S20" s="7"/>
      <c r="T20" s="7"/>
      <c r="U20" s="7"/>
      <c r="V20" s="7"/>
      <c r="W20" s="7"/>
      <c r="X20" s="7"/>
      <c r="Y20" s="7"/>
      <c r="Z20" s="7"/>
      <c r="AA20" s="7"/>
      <c r="AB20" s="7"/>
      <c r="AC20" s="7" t="str">
        <f t="shared" si="0"/>
        <v/>
      </c>
      <c r="AD20" s="7" t="str">
        <f t="shared" si="1"/>
        <v/>
      </c>
      <c r="AE20" s="7" t="str">
        <f>IF(B20="","",IFERROR(INDEX(VEICULOS!$I:$I,MATCH(B20,VEICULOS!$A:$A,0)),""))</f>
        <v/>
      </c>
      <c r="AF20" s="7" t="str">
        <f t="shared" si="2"/>
        <v/>
      </c>
      <c r="AG20" s="13" t="str">
        <f t="shared" si="3"/>
        <v/>
      </c>
      <c r="AH20" s="7" t="str">
        <f t="shared" ca="1" si="4"/>
        <v/>
      </c>
      <c r="AI20" s="7"/>
      <c r="AJ20" s="13"/>
      <c r="AK20" s="12"/>
      <c r="AL20" s="7"/>
      <c r="AM20" s="7"/>
    </row>
    <row r="21" spans="1:39" x14ac:dyDescent="0.25">
      <c r="A21" s="7"/>
      <c r="B21" s="7"/>
      <c r="C21" s="7"/>
      <c r="D21" s="7"/>
      <c r="E21" s="7"/>
      <c r="F21" s="12"/>
      <c r="G21" s="7"/>
      <c r="H21" s="7"/>
      <c r="I21" s="7"/>
      <c r="J21" s="7"/>
      <c r="K21" s="7"/>
      <c r="L21" s="7"/>
      <c r="M21" s="7"/>
      <c r="N21" s="7"/>
      <c r="O21" s="7"/>
      <c r="P21" s="7"/>
      <c r="Q21" s="7"/>
      <c r="R21" s="7"/>
      <c r="S21" s="7"/>
      <c r="T21" s="7"/>
      <c r="U21" s="7"/>
      <c r="V21" s="7"/>
      <c r="W21" s="7"/>
      <c r="X21" s="7"/>
      <c r="Y21" s="7"/>
      <c r="Z21" s="7"/>
      <c r="AA21" s="7"/>
      <c r="AB21" s="7"/>
      <c r="AC21" s="7" t="str">
        <f t="shared" si="0"/>
        <v/>
      </c>
      <c r="AD21" s="7" t="str">
        <f t="shared" si="1"/>
        <v/>
      </c>
      <c r="AE21" s="7" t="str">
        <f>IF(B21="","",IFERROR(INDEX(VEICULOS!$I:$I,MATCH(B21,VEICULOS!$A:$A,0)),""))</f>
        <v/>
      </c>
      <c r="AF21" s="7" t="str">
        <f t="shared" si="2"/>
        <v/>
      </c>
      <c r="AG21" s="13" t="str">
        <f t="shared" si="3"/>
        <v/>
      </c>
      <c r="AH21" s="7" t="str">
        <f t="shared" ca="1" si="4"/>
        <v/>
      </c>
      <c r="AI21" s="7"/>
      <c r="AJ21" s="13"/>
      <c r="AK21" s="12"/>
      <c r="AL21" s="7"/>
      <c r="AM21" s="7"/>
    </row>
    <row r="22" spans="1:39" x14ac:dyDescent="0.25">
      <c r="A22" s="7"/>
      <c r="B22" s="7"/>
      <c r="C22" s="7"/>
      <c r="D22" s="7"/>
      <c r="E22" s="7"/>
      <c r="F22" s="12"/>
      <c r="G22" s="7"/>
      <c r="H22" s="7"/>
      <c r="I22" s="7"/>
      <c r="J22" s="7"/>
      <c r="K22" s="7"/>
      <c r="L22" s="7"/>
      <c r="M22" s="7"/>
      <c r="N22" s="7"/>
      <c r="O22" s="7"/>
      <c r="P22" s="7"/>
      <c r="Q22" s="7"/>
      <c r="R22" s="7"/>
      <c r="S22" s="7"/>
      <c r="T22" s="7"/>
      <c r="U22" s="7"/>
      <c r="V22" s="7"/>
      <c r="W22" s="7"/>
      <c r="X22" s="7"/>
      <c r="Y22" s="7"/>
      <c r="Z22" s="7"/>
      <c r="AA22" s="7"/>
      <c r="AB22" s="7"/>
      <c r="AC22" s="7" t="str">
        <f t="shared" si="0"/>
        <v/>
      </c>
      <c r="AD22" s="7" t="str">
        <f t="shared" si="1"/>
        <v/>
      </c>
      <c r="AE22" s="7" t="str">
        <f>IF(B22="","",IFERROR(INDEX(VEICULOS!$I:$I,MATCH(B22,VEICULOS!$A:$A,0)),""))</f>
        <v/>
      </c>
      <c r="AF22" s="7" t="str">
        <f t="shared" si="2"/>
        <v/>
      </c>
      <c r="AG22" s="13" t="str">
        <f t="shared" si="3"/>
        <v/>
      </c>
      <c r="AH22" s="7" t="str">
        <f t="shared" ca="1" si="4"/>
        <v/>
      </c>
      <c r="AI22" s="7"/>
      <c r="AJ22" s="13"/>
      <c r="AK22" s="12"/>
      <c r="AL22" s="7"/>
      <c r="AM22" s="7"/>
    </row>
    <row r="23" spans="1:39" x14ac:dyDescent="0.25">
      <c r="A23" s="7"/>
      <c r="B23" s="7"/>
      <c r="C23" s="7"/>
      <c r="D23" s="7"/>
      <c r="E23" s="7"/>
      <c r="F23" s="12"/>
      <c r="G23" s="7"/>
      <c r="H23" s="7"/>
      <c r="I23" s="7"/>
      <c r="J23" s="7"/>
      <c r="K23" s="7"/>
      <c r="L23" s="7"/>
      <c r="M23" s="7"/>
      <c r="N23" s="7"/>
      <c r="O23" s="7"/>
      <c r="P23" s="7"/>
      <c r="Q23" s="7"/>
      <c r="R23" s="7"/>
      <c r="S23" s="7"/>
      <c r="T23" s="7"/>
      <c r="U23" s="7"/>
      <c r="V23" s="7"/>
      <c r="W23" s="7"/>
      <c r="X23" s="7"/>
      <c r="Y23" s="7"/>
      <c r="Z23" s="7"/>
      <c r="AA23" s="7"/>
      <c r="AB23" s="7"/>
      <c r="AC23" s="7" t="str">
        <f t="shared" si="0"/>
        <v/>
      </c>
      <c r="AD23" s="7" t="str">
        <f t="shared" si="1"/>
        <v/>
      </c>
      <c r="AE23" s="7" t="str">
        <f>IF(B23="","",IFERROR(INDEX(VEICULOS!$I:$I,MATCH(B23,VEICULOS!$A:$A,0)),""))</f>
        <v/>
      </c>
      <c r="AF23" s="7" t="str">
        <f t="shared" si="2"/>
        <v/>
      </c>
      <c r="AG23" s="13" t="str">
        <f t="shared" si="3"/>
        <v/>
      </c>
      <c r="AH23" s="7" t="str">
        <f t="shared" ca="1" si="4"/>
        <v/>
      </c>
      <c r="AI23" s="7"/>
      <c r="AJ23" s="13"/>
      <c r="AK23" s="12"/>
      <c r="AL23" s="7"/>
      <c r="AM23" s="7"/>
    </row>
    <row r="24" spans="1:39" x14ac:dyDescent="0.25">
      <c r="A24" s="7"/>
      <c r="B24" s="7"/>
      <c r="C24" s="7"/>
      <c r="D24" s="7"/>
      <c r="E24" s="7"/>
      <c r="F24" s="12"/>
      <c r="G24" s="7"/>
      <c r="H24" s="7"/>
      <c r="I24" s="7"/>
      <c r="J24" s="7"/>
      <c r="K24" s="7"/>
      <c r="L24" s="7"/>
      <c r="M24" s="7"/>
      <c r="N24" s="7"/>
      <c r="O24" s="7"/>
      <c r="P24" s="7"/>
      <c r="Q24" s="7"/>
      <c r="R24" s="7"/>
      <c r="S24" s="7"/>
      <c r="T24" s="7"/>
      <c r="U24" s="7"/>
      <c r="V24" s="7"/>
      <c r="W24" s="7"/>
      <c r="X24" s="7"/>
      <c r="Y24" s="7"/>
      <c r="Z24" s="7"/>
      <c r="AA24" s="7"/>
      <c r="AB24" s="7"/>
      <c r="AC24" s="7" t="str">
        <f t="shared" si="0"/>
        <v/>
      </c>
      <c r="AD24" s="7" t="str">
        <f t="shared" si="1"/>
        <v/>
      </c>
      <c r="AE24" s="7" t="str">
        <f>IF(B24="","",IFERROR(INDEX(VEICULOS!$I:$I,MATCH(B24,VEICULOS!$A:$A,0)),""))</f>
        <v/>
      </c>
      <c r="AF24" s="7" t="str">
        <f t="shared" si="2"/>
        <v/>
      </c>
      <c r="AG24" s="13" t="str">
        <f t="shared" si="3"/>
        <v/>
      </c>
      <c r="AH24" s="7" t="str">
        <f t="shared" ca="1" si="4"/>
        <v/>
      </c>
      <c r="AI24" s="7"/>
      <c r="AJ24" s="13"/>
      <c r="AK24" s="12"/>
      <c r="AL24" s="7"/>
      <c r="AM24" s="7"/>
    </row>
    <row r="25" spans="1:39" x14ac:dyDescent="0.25">
      <c r="A25" s="7"/>
      <c r="B25" s="7"/>
      <c r="C25" s="7"/>
      <c r="D25" s="7"/>
      <c r="E25" s="7"/>
      <c r="F25" s="12"/>
      <c r="G25" s="7"/>
      <c r="H25" s="7"/>
      <c r="I25" s="7"/>
      <c r="J25" s="7"/>
      <c r="K25" s="7"/>
      <c r="L25" s="7"/>
      <c r="M25" s="7"/>
      <c r="N25" s="7"/>
      <c r="O25" s="7"/>
      <c r="P25" s="7"/>
      <c r="Q25" s="7"/>
      <c r="R25" s="7"/>
      <c r="S25" s="7"/>
      <c r="T25" s="7"/>
      <c r="U25" s="7"/>
      <c r="V25" s="7"/>
      <c r="W25" s="7"/>
      <c r="X25" s="7"/>
      <c r="Y25" s="7"/>
      <c r="Z25" s="7"/>
      <c r="AA25" s="7"/>
      <c r="AB25" s="7"/>
      <c r="AC25" s="7" t="str">
        <f t="shared" si="0"/>
        <v/>
      </c>
      <c r="AD25" s="7" t="str">
        <f t="shared" si="1"/>
        <v/>
      </c>
      <c r="AE25" s="7" t="str">
        <f>IF(B25="","",IFERROR(INDEX(VEICULOS!$I:$I,MATCH(B25,VEICULOS!$A:$A,0)),""))</f>
        <v/>
      </c>
      <c r="AF25" s="7" t="str">
        <f t="shared" si="2"/>
        <v/>
      </c>
      <c r="AG25" s="13" t="str">
        <f t="shared" si="3"/>
        <v/>
      </c>
      <c r="AH25" s="7" t="str">
        <f t="shared" ca="1" si="4"/>
        <v/>
      </c>
      <c r="AI25" s="7"/>
      <c r="AJ25" s="13"/>
      <c r="AK25" s="12"/>
      <c r="AL25" s="7"/>
      <c r="AM25" s="7"/>
    </row>
    <row r="26" spans="1:39" x14ac:dyDescent="0.25">
      <c r="A26" s="7"/>
      <c r="B26" s="7"/>
      <c r="C26" s="7"/>
      <c r="D26" s="7"/>
      <c r="E26" s="7"/>
      <c r="F26" s="12"/>
      <c r="G26" s="7"/>
      <c r="H26" s="7"/>
      <c r="I26" s="7"/>
      <c r="J26" s="7"/>
      <c r="K26" s="7"/>
      <c r="L26" s="7"/>
      <c r="M26" s="7"/>
      <c r="N26" s="7"/>
      <c r="O26" s="7"/>
      <c r="P26" s="7"/>
      <c r="Q26" s="7"/>
      <c r="R26" s="7"/>
      <c r="S26" s="7"/>
      <c r="T26" s="7"/>
      <c r="U26" s="7"/>
      <c r="V26" s="7"/>
      <c r="W26" s="7"/>
      <c r="X26" s="7"/>
      <c r="Y26" s="7"/>
      <c r="Z26" s="7"/>
      <c r="AA26" s="7"/>
      <c r="AB26" s="7"/>
      <c r="AC26" s="7" t="str">
        <f t="shared" si="0"/>
        <v/>
      </c>
      <c r="AD26" s="7" t="str">
        <f t="shared" si="1"/>
        <v/>
      </c>
      <c r="AE26" s="7" t="str">
        <f>IF(B26="","",IFERROR(INDEX(VEICULOS!$I:$I,MATCH(B26,VEICULOS!$A:$A,0)),""))</f>
        <v/>
      </c>
      <c r="AF26" s="7" t="str">
        <f t="shared" si="2"/>
        <v/>
      </c>
      <c r="AG26" s="13" t="str">
        <f t="shared" si="3"/>
        <v/>
      </c>
      <c r="AH26" s="7" t="str">
        <f t="shared" ca="1" si="4"/>
        <v/>
      </c>
      <c r="AI26" s="7"/>
      <c r="AJ26" s="13"/>
      <c r="AK26" s="12"/>
      <c r="AL26" s="7"/>
      <c r="AM26" s="7"/>
    </row>
    <row r="27" spans="1:39" x14ac:dyDescent="0.25">
      <c r="A27" s="7"/>
      <c r="B27" s="7"/>
      <c r="C27" s="7"/>
      <c r="D27" s="7"/>
      <c r="E27" s="7"/>
      <c r="F27" s="12"/>
      <c r="G27" s="7"/>
      <c r="H27" s="7"/>
      <c r="I27" s="7"/>
      <c r="J27" s="7"/>
      <c r="K27" s="7"/>
      <c r="L27" s="7"/>
      <c r="M27" s="7"/>
      <c r="N27" s="7"/>
      <c r="O27" s="7"/>
      <c r="P27" s="7"/>
      <c r="Q27" s="7"/>
      <c r="R27" s="7"/>
      <c r="S27" s="7"/>
      <c r="T27" s="7"/>
      <c r="U27" s="7"/>
      <c r="V27" s="7"/>
      <c r="W27" s="7"/>
      <c r="X27" s="7"/>
      <c r="Y27" s="7"/>
      <c r="Z27" s="7"/>
      <c r="AA27" s="7"/>
      <c r="AB27" s="7"/>
      <c r="AC27" s="7" t="str">
        <f t="shared" si="0"/>
        <v/>
      </c>
      <c r="AD27" s="7" t="str">
        <f t="shared" si="1"/>
        <v/>
      </c>
      <c r="AE27" s="7" t="str">
        <f>IF(B27="","",IFERROR(INDEX(VEICULOS!$I:$I,MATCH(B27,VEICULOS!$A:$A,0)),""))</f>
        <v/>
      </c>
      <c r="AF27" s="7" t="str">
        <f t="shared" si="2"/>
        <v/>
      </c>
      <c r="AG27" s="13" t="str">
        <f t="shared" si="3"/>
        <v/>
      </c>
      <c r="AH27" s="7" t="str">
        <f t="shared" ca="1" si="4"/>
        <v/>
      </c>
      <c r="AI27" s="7"/>
      <c r="AJ27" s="13"/>
      <c r="AK27" s="12"/>
      <c r="AL27" s="7"/>
      <c r="AM27" s="7"/>
    </row>
    <row r="28" spans="1:39" x14ac:dyDescent="0.25">
      <c r="A28" s="7"/>
      <c r="B28" s="7"/>
      <c r="C28" s="7"/>
      <c r="D28" s="7"/>
      <c r="E28" s="7"/>
      <c r="F28" s="12"/>
      <c r="G28" s="7"/>
      <c r="H28" s="7"/>
      <c r="I28" s="7"/>
      <c r="J28" s="7"/>
      <c r="K28" s="7"/>
      <c r="L28" s="7"/>
      <c r="M28" s="7"/>
      <c r="N28" s="7"/>
      <c r="O28" s="7"/>
      <c r="P28" s="7"/>
      <c r="Q28" s="7"/>
      <c r="R28" s="7"/>
      <c r="S28" s="7"/>
      <c r="T28" s="7"/>
      <c r="U28" s="7"/>
      <c r="V28" s="7"/>
      <c r="W28" s="7"/>
      <c r="X28" s="7"/>
      <c r="Y28" s="7"/>
      <c r="Z28" s="7"/>
      <c r="AA28" s="7"/>
      <c r="AB28" s="7"/>
      <c r="AC28" s="7" t="str">
        <f t="shared" si="0"/>
        <v/>
      </c>
      <c r="AD28" s="7" t="str">
        <f t="shared" si="1"/>
        <v/>
      </c>
      <c r="AE28" s="7" t="str">
        <f>IF(B28="","",IFERROR(INDEX(VEICULOS!$I:$I,MATCH(B28,VEICULOS!$A:$A,0)),""))</f>
        <v/>
      </c>
      <c r="AF28" s="7" t="str">
        <f t="shared" si="2"/>
        <v/>
      </c>
      <c r="AG28" s="13" t="str">
        <f t="shared" si="3"/>
        <v/>
      </c>
      <c r="AH28" s="7" t="str">
        <f t="shared" ca="1" si="4"/>
        <v/>
      </c>
      <c r="AI28" s="7"/>
      <c r="AJ28" s="13"/>
      <c r="AK28" s="12"/>
      <c r="AL28" s="7"/>
      <c r="AM28" s="7"/>
    </row>
    <row r="29" spans="1:39" x14ac:dyDescent="0.25">
      <c r="A29" s="7"/>
      <c r="B29" s="7"/>
      <c r="C29" s="7"/>
      <c r="D29" s="7"/>
      <c r="E29" s="7"/>
      <c r="F29" s="12"/>
      <c r="G29" s="7"/>
      <c r="H29" s="7"/>
      <c r="I29" s="7"/>
      <c r="J29" s="7"/>
      <c r="K29" s="7"/>
      <c r="L29" s="7"/>
      <c r="M29" s="7"/>
      <c r="N29" s="7"/>
      <c r="O29" s="7"/>
      <c r="P29" s="7"/>
      <c r="Q29" s="7"/>
      <c r="R29" s="7"/>
      <c r="S29" s="7"/>
      <c r="T29" s="7"/>
      <c r="U29" s="7"/>
      <c r="V29" s="7"/>
      <c r="W29" s="7"/>
      <c r="X29" s="7"/>
      <c r="Y29" s="7"/>
      <c r="Z29" s="7"/>
      <c r="AA29" s="7"/>
      <c r="AB29" s="7"/>
      <c r="AC29" s="7" t="str">
        <f t="shared" si="0"/>
        <v/>
      </c>
      <c r="AD29" s="7" t="str">
        <f t="shared" si="1"/>
        <v/>
      </c>
      <c r="AE29" s="7" t="str">
        <f>IF(B29="","",IFERROR(INDEX(VEICULOS!$I:$I,MATCH(B29,VEICULOS!$A:$A,0)),""))</f>
        <v/>
      </c>
      <c r="AF29" s="7" t="str">
        <f t="shared" si="2"/>
        <v/>
      </c>
      <c r="AG29" s="13" t="str">
        <f t="shared" si="3"/>
        <v/>
      </c>
      <c r="AH29" s="7" t="str">
        <f t="shared" ca="1" si="4"/>
        <v/>
      </c>
      <c r="AI29" s="7"/>
      <c r="AJ29" s="13"/>
      <c r="AK29" s="12"/>
      <c r="AL29" s="7"/>
      <c r="AM29" s="7"/>
    </row>
    <row r="30" spans="1:39" x14ac:dyDescent="0.25">
      <c r="A30" s="7"/>
      <c r="B30" s="7"/>
      <c r="C30" s="7"/>
      <c r="D30" s="7"/>
      <c r="E30" s="7"/>
      <c r="F30" s="12"/>
      <c r="G30" s="7"/>
      <c r="H30" s="7"/>
      <c r="I30" s="7"/>
      <c r="J30" s="7"/>
      <c r="K30" s="7"/>
      <c r="L30" s="7"/>
      <c r="M30" s="7"/>
      <c r="N30" s="7"/>
      <c r="O30" s="7"/>
      <c r="P30" s="7"/>
      <c r="Q30" s="7"/>
      <c r="R30" s="7"/>
      <c r="S30" s="7"/>
      <c r="T30" s="7"/>
      <c r="U30" s="7"/>
      <c r="V30" s="7"/>
      <c r="W30" s="7"/>
      <c r="X30" s="7"/>
      <c r="Y30" s="7"/>
      <c r="Z30" s="7"/>
      <c r="AA30" s="7"/>
      <c r="AB30" s="7"/>
      <c r="AC30" s="7" t="str">
        <f t="shared" si="0"/>
        <v/>
      </c>
      <c r="AD30" s="7" t="str">
        <f t="shared" si="1"/>
        <v/>
      </c>
      <c r="AE30" s="7" t="str">
        <f>IF(B30="","",IFERROR(INDEX(VEICULOS!$I:$I,MATCH(B30,VEICULOS!$A:$A,0)),""))</f>
        <v/>
      </c>
      <c r="AF30" s="7" t="str">
        <f t="shared" si="2"/>
        <v/>
      </c>
      <c r="AG30" s="13" t="str">
        <f t="shared" si="3"/>
        <v/>
      </c>
      <c r="AH30" s="7" t="str">
        <f t="shared" ca="1" si="4"/>
        <v/>
      </c>
      <c r="AI30" s="7"/>
      <c r="AJ30" s="13"/>
      <c r="AK30" s="12"/>
      <c r="AL30" s="7"/>
      <c r="AM30" s="7"/>
    </row>
    <row r="31" spans="1:39" x14ac:dyDescent="0.25">
      <c r="A31" s="7"/>
      <c r="B31" s="7"/>
      <c r="C31" s="7"/>
      <c r="D31" s="7"/>
      <c r="E31" s="7"/>
      <c r="F31" s="12"/>
      <c r="G31" s="7"/>
      <c r="H31" s="7"/>
      <c r="I31" s="7"/>
      <c r="J31" s="7"/>
      <c r="K31" s="7"/>
      <c r="L31" s="7"/>
      <c r="M31" s="7"/>
      <c r="N31" s="7"/>
      <c r="O31" s="7"/>
      <c r="P31" s="7"/>
      <c r="Q31" s="7"/>
      <c r="R31" s="7"/>
      <c r="S31" s="7"/>
      <c r="T31" s="7"/>
      <c r="U31" s="7"/>
      <c r="V31" s="7"/>
      <c r="W31" s="7"/>
      <c r="X31" s="7"/>
      <c r="Y31" s="7"/>
      <c r="Z31" s="7"/>
      <c r="AA31" s="7"/>
      <c r="AB31" s="7"/>
      <c r="AC31" s="7" t="str">
        <f t="shared" si="0"/>
        <v/>
      </c>
      <c r="AD31" s="7" t="str">
        <f t="shared" si="1"/>
        <v/>
      </c>
      <c r="AE31" s="7" t="str">
        <f>IF(B31="","",IFERROR(INDEX(VEICULOS!$I:$I,MATCH(B31,VEICULOS!$A:$A,0)),""))</f>
        <v/>
      </c>
      <c r="AF31" s="7" t="str">
        <f t="shared" si="2"/>
        <v/>
      </c>
      <c r="AG31" s="13" t="str">
        <f t="shared" si="3"/>
        <v/>
      </c>
      <c r="AH31" s="7" t="str">
        <f t="shared" ca="1" si="4"/>
        <v/>
      </c>
      <c r="AI31" s="7"/>
      <c r="AJ31" s="13"/>
      <c r="AK31" s="12"/>
      <c r="AL31" s="7"/>
      <c r="AM31" s="7"/>
    </row>
    <row r="32" spans="1:39" x14ac:dyDescent="0.25">
      <c r="A32" s="7"/>
      <c r="B32" s="7"/>
      <c r="C32" s="7"/>
      <c r="D32" s="7"/>
      <c r="E32" s="7"/>
      <c r="F32" s="12"/>
      <c r="G32" s="7"/>
      <c r="H32" s="7"/>
      <c r="I32" s="7"/>
      <c r="J32" s="7"/>
      <c r="K32" s="7"/>
      <c r="L32" s="7"/>
      <c r="M32" s="7"/>
      <c r="N32" s="7"/>
      <c r="O32" s="7"/>
      <c r="P32" s="7"/>
      <c r="Q32" s="7"/>
      <c r="R32" s="7"/>
      <c r="S32" s="7"/>
      <c r="T32" s="7"/>
      <c r="U32" s="7"/>
      <c r="V32" s="7"/>
      <c r="W32" s="7"/>
      <c r="X32" s="7"/>
      <c r="Y32" s="7"/>
      <c r="Z32" s="7"/>
      <c r="AA32" s="7"/>
      <c r="AB32" s="7"/>
      <c r="AC32" s="7" t="str">
        <f t="shared" si="0"/>
        <v/>
      </c>
      <c r="AD32" s="7" t="str">
        <f t="shared" si="1"/>
        <v/>
      </c>
      <c r="AE32" s="7" t="str">
        <f>IF(B32="","",IFERROR(INDEX(VEICULOS!$I:$I,MATCH(B32,VEICULOS!$A:$A,0)),""))</f>
        <v/>
      </c>
      <c r="AF32" s="7" t="str">
        <f t="shared" si="2"/>
        <v/>
      </c>
      <c r="AG32" s="13" t="str">
        <f t="shared" si="3"/>
        <v/>
      </c>
      <c r="AH32" s="7" t="str">
        <f t="shared" ca="1" si="4"/>
        <v/>
      </c>
      <c r="AI32" s="7"/>
      <c r="AJ32" s="13"/>
      <c r="AK32" s="12"/>
      <c r="AL32" s="7"/>
      <c r="AM32" s="7"/>
    </row>
    <row r="33" spans="1:39" x14ac:dyDescent="0.25">
      <c r="A33" s="7"/>
      <c r="B33" s="7"/>
      <c r="C33" s="7"/>
      <c r="D33" s="7"/>
      <c r="E33" s="7"/>
      <c r="F33" s="12"/>
      <c r="G33" s="7"/>
      <c r="H33" s="7"/>
      <c r="I33" s="7"/>
      <c r="J33" s="7"/>
      <c r="K33" s="7"/>
      <c r="L33" s="7"/>
      <c r="M33" s="7"/>
      <c r="N33" s="7"/>
      <c r="O33" s="7"/>
      <c r="P33" s="7"/>
      <c r="Q33" s="7"/>
      <c r="R33" s="7"/>
      <c r="S33" s="7"/>
      <c r="T33" s="7"/>
      <c r="U33" s="7"/>
      <c r="V33" s="7"/>
      <c r="W33" s="7"/>
      <c r="X33" s="7"/>
      <c r="Y33" s="7"/>
      <c r="Z33" s="7"/>
      <c r="AA33" s="7"/>
      <c r="AB33" s="7"/>
      <c r="AC33" s="7" t="str">
        <f t="shared" si="0"/>
        <v/>
      </c>
      <c r="AD33" s="7" t="str">
        <f t="shared" si="1"/>
        <v/>
      </c>
      <c r="AE33" s="7" t="str">
        <f>IF(B33="","",IFERROR(INDEX(VEICULOS!$I:$I,MATCH(B33,VEICULOS!$A:$A,0)),""))</f>
        <v/>
      </c>
      <c r="AF33" s="7" t="str">
        <f t="shared" si="2"/>
        <v/>
      </c>
      <c r="AG33" s="13" t="str">
        <f t="shared" si="3"/>
        <v/>
      </c>
      <c r="AH33" s="7" t="str">
        <f t="shared" ca="1" si="4"/>
        <v/>
      </c>
      <c r="AI33" s="7"/>
      <c r="AJ33" s="13"/>
      <c r="AK33" s="12"/>
      <c r="AL33" s="7"/>
      <c r="AM33" s="7"/>
    </row>
    <row r="34" spans="1:39" x14ac:dyDescent="0.25">
      <c r="A34" s="7"/>
      <c r="B34" s="7"/>
      <c r="C34" s="7"/>
      <c r="D34" s="7"/>
      <c r="E34" s="7"/>
      <c r="F34" s="12"/>
      <c r="G34" s="7"/>
      <c r="H34" s="7"/>
      <c r="I34" s="7"/>
      <c r="J34" s="7"/>
      <c r="K34" s="7"/>
      <c r="L34" s="7"/>
      <c r="M34" s="7"/>
      <c r="N34" s="7"/>
      <c r="O34" s="7"/>
      <c r="P34" s="7"/>
      <c r="Q34" s="7"/>
      <c r="R34" s="7"/>
      <c r="S34" s="7"/>
      <c r="T34" s="7"/>
      <c r="U34" s="7"/>
      <c r="V34" s="7"/>
      <c r="W34" s="7"/>
      <c r="X34" s="7"/>
      <c r="Y34" s="7"/>
      <c r="Z34" s="7"/>
      <c r="AA34" s="7"/>
      <c r="AB34" s="7"/>
      <c r="AC34" s="7" t="str">
        <f t="shared" si="0"/>
        <v/>
      </c>
      <c r="AD34" s="7" t="str">
        <f t="shared" si="1"/>
        <v/>
      </c>
      <c r="AE34" s="7" t="str">
        <f>IF(B34="","",IFERROR(INDEX(VEICULOS!$I:$I,MATCH(B34,VEICULOS!$A:$A,0)),""))</f>
        <v/>
      </c>
      <c r="AF34" s="7" t="str">
        <f t="shared" si="2"/>
        <v/>
      </c>
      <c r="AG34" s="13" t="str">
        <f t="shared" si="3"/>
        <v/>
      </c>
      <c r="AH34" s="7" t="str">
        <f t="shared" ca="1" si="4"/>
        <v/>
      </c>
      <c r="AI34" s="7"/>
      <c r="AJ34" s="13"/>
      <c r="AK34" s="12"/>
      <c r="AL34" s="7"/>
      <c r="AM34" s="7"/>
    </row>
    <row r="35" spans="1:39" x14ac:dyDescent="0.25">
      <c r="A35" s="7"/>
      <c r="B35" s="7"/>
      <c r="C35" s="7"/>
      <c r="D35" s="7"/>
      <c r="E35" s="7"/>
      <c r="F35" s="12"/>
      <c r="G35" s="7"/>
      <c r="H35" s="7"/>
      <c r="I35" s="7"/>
      <c r="J35" s="7"/>
      <c r="K35" s="7"/>
      <c r="L35" s="7"/>
      <c r="M35" s="7"/>
      <c r="N35" s="7"/>
      <c r="O35" s="7"/>
      <c r="P35" s="7"/>
      <c r="Q35" s="7"/>
      <c r="R35" s="7"/>
      <c r="S35" s="7"/>
      <c r="T35" s="7"/>
      <c r="U35" s="7"/>
      <c r="V35" s="7"/>
      <c r="W35" s="7"/>
      <c r="X35" s="7"/>
      <c r="Y35" s="7"/>
      <c r="Z35" s="7"/>
      <c r="AA35" s="7"/>
      <c r="AB35" s="7"/>
      <c r="AC35" s="7" t="str">
        <f t="shared" si="0"/>
        <v/>
      </c>
      <c r="AD35" s="7" t="str">
        <f t="shared" si="1"/>
        <v/>
      </c>
      <c r="AE35" s="7" t="str">
        <f>IF(B35="","",IFERROR(INDEX(VEICULOS!$I:$I,MATCH(B35,VEICULOS!$A:$A,0)),""))</f>
        <v/>
      </c>
      <c r="AF35" s="7" t="str">
        <f t="shared" si="2"/>
        <v/>
      </c>
      <c r="AG35" s="13" t="str">
        <f t="shared" si="3"/>
        <v/>
      </c>
      <c r="AH35" s="7" t="str">
        <f t="shared" ca="1" si="4"/>
        <v/>
      </c>
      <c r="AI35" s="7"/>
      <c r="AJ35" s="13"/>
      <c r="AK35" s="12"/>
      <c r="AL35" s="7"/>
      <c r="AM35" s="7"/>
    </row>
    <row r="36" spans="1:39" x14ac:dyDescent="0.25">
      <c r="A36" s="7"/>
      <c r="B36" s="7"/>
      <c r="C36" s="7"/>
      <c r="D36" s="7"/>
      <c r="E36" s="7"/>
      <c r="F36" s="12"/>
      <c r="G36" s="7"/>
      <c r="H36" s="7"/>
      <c r="I36" s="7"/>
      <c r="J36" s="7"/>
      <c r="K36" s="7"/>
      <c r="L36" s="7"/>
      <c r="M36" s="7"/>
      <c r="N36" s="7"/>
      <c r="O36" s="7"/>
      <c r="P36" s="7"/>
      <c r="Q36" s="7"/>
      <c r="R36" s="7"/>
      <c r="S36" s="7"/>
      <c r="T36" s="7"/>
      <c r="U36" s="7"/>
      <c r="V36" s="7"/>
      <c r="W36" s="7"/>
      <c r="X36" s="7"/>
      <c r="Y36" s="7"/>
      <c r="Z36" s="7"/>
      <c r="AA36" s="7"/>
      <c r="AB36" s="7"/>
      <c r="AC36" s="7" t="str">
        <f t="shared" si="0"/>
        <v/>
      </c>
      <c r="AD36" s="7" t="str">
        <f t="shared" si="1"/>
        <v/>
      </c>
      <c r="AE36" s="7" t="str">
        <f>IF(B36="","",IFERROR(INDEX(VEICULOS!$I:$I,MATCH(B36,VEICULOS!$A:$A,0)),""))</f>
        <v/>
      </c>
      <c r="AF36" s="7" t="str">
        <f t="shared" si="2"/>
        <v/>
      </c>
      <c r="AG36" s="13" t="str">
        <f t="shared" si="3"/>
        <v/>
      </c>
      <c r="AH36" s="7" t="str">
        <f t="shared" ca="1" si="4"/>
        <v/>
      </c>
      <c r="AI36" s="7"/>
      <c r="AJ36" s="13"/>
      <c r="AK36" s="12"/>
      <c r="AL36" s="7"/>
      <c r="AM36" s="7"/>
    </row>
    <row r="37" spans="1:39" x14ac:dyDescent="0.25">
      <c r="A37" s="7"/>
      <c r="B37" s="7"/>
      <c r="C37" s="7"/>
      <c r="D37" s="7"/>
      <c r="E37" s="7"/>
      <c r="F37" s="12"/>
      <c r="G37" s="7"/>
      <c r="H37" s="7"/>
      <c r="I37" s="7"/>
      <c r="J37" s="7"/>
      <c r="K37" s="7"/>
      <c r="L37" s="7"/>
      <c r="M37" s="7"/>
      <c r="N37" s="7"/>
      <c r="O37" s="7"/>
      <c r="P37" s="7"/>
      <c r="Q37" s="7"/>
      <c r="R37" s="7"/>
      <c r="S37" s="7"/>
      <c r="T37" s="7"/>
      <c r="U37" s="7"/>
      <c r="V37" s="7"/>
      <c r="W37" s="7"/>
      <c r="X37" s="7"/>
      <c r="Y37" s="7"/>
      <c r="Z37" s="7"/>
      <c r="AA37" s="7"/>
      <c r="AB37" s="7"/>
      <c r="AC37" s="7" t="str">
        <f t="shared" si="0"/>
        <v/>
      </c>
      <c r="AD37" s="7" t="str">
        <f t="shared" si="1"/>
        <v/>
      </c>
      <c r="AE37" s="7" t="str">
        <f>IF(B37="","",IFERROR(INDEX(VEICULOS!$I:$I,MATCH(B37,VEICULOS!$A:$A,0)),""))</f>
        <v/>
      </c>
      <c r="AF37" s="7" t="str">
        <f t="shared" si="2"/>
        <v/>
      </c>
      <c r="AG37" s="13" t="str">
        <f t="shared" si="3"/>
        <v/>
      </c>
      <c r="AH37" s="7" t="str">
        <f t="shared" ca="1" si="4"/>
        <v/>
      </c>
      <c r="AI37" s="7"/>
      <c r="AJ37" s="13"/>
      <c r="AK37" s="12"/>
      <c r="AL37" s="7"/>
      <c r="AM37" s="7"/>
    </row>
    <row r="38" spans="1:39" x14ac:dyDescent="0.25">
      <c r="A38" s="7"/>
      <c r="B38" s="7"/>
      <c r="C38" s="7"/>
      <c r="D38" s="7"/>
      <c r="E38" s="7"/>
      <c r="F38" s="12"/>
      <c r="G38" s="7"/>
      <c r="H38" s="7"/>
      <c r="I38" s="7"/>
      <c r="J38" s="7"/>
      <c r="K38" s="7"/>
      <c r="L38" s="7"/>
      <c r="M38" s="7"/>
      <c r="N38" s="7"/>
      <c r="O38" s="7"/>
      <c r="P38" s="7"/>
      <c r="Q38" s="7"/>
      <c r="R38" s="7"/>
      <c r="S38" s="7"/>
      <c r="T38" s="7"/>
      <c r="U38" s="7"/>
      <c r="V38" s="7"/>
      <c r="W38" s="7"/>
      <c r="X38" s="7"/>
      <c r="Y38" s="7"/>
      <c r="Z38" s="7"/>
      <c r="AA38" s="7"/>
      <c r="AB38" s="7"/>
      <c r="AC38" s="7" t="str">
        <f t="shared" si="0"/>
        <v/>
      </c>
      <c r="AD38" s="7" t="str">
        <f t="shared" si="1"/>
        <v/>
      </c>
      <c r="AE38" s="7" t="str">
        <f>IF(B38="","",IFERROR(INDEX(VEICULOS!$I:$I,MATCH(B38,VEICULOS!$A:$A,0)),""))</f>
        <v/>
      </c>
      <c r="AF38" s="7" t="str">
        <f t="shared" si="2"/>
        <v/>
      </c>
      <c r="AG38" s="13" t="str">
        <f t="shared" si="3"/>
        <v/>
      </c>
      <c r="AH38" s="7" t="str">
        <f t="shared" ca="1" si="4"/>
        <v/>
      </c>
      <c r="AI38" s="7"/>
      <c r="AJ38" s="13"/>
      <c r="AK38" s="12"/>
      <c r="AL38" s="7"/>
      <c r="AM38" s="7"/>
    </row>
    <row r="39" spans="1:39" x14ac:dyDescent="0.25">
      <c r="A39" s="7"/>
      <c r="B39" s="7"/>
      <c r="C39" s="7"/>
      <c r="D39" s="7"/>
      <c r="E39" s="7"/>
      <c r="F39" s="12"/>
      <c r="G39" s="7"/>
      <c r="H39" s="7"/>
      <c r="I39" s="7"/>
      <c r="J39" s="7"/>
      <c r="K39" s="7"/>
      <c r="L39" s="7"/>
      <c r="M39" s="7"/>
      <c r="N39" s="7"/>
      <c r="O39" s="7"/>
      <c r="P39" s="7"/>
      <c r="Q39" s="7"/>
      <c r="R39" s="7"/>
      <c r="S39" s="7"/>
      <c r="T39" s="7"/>
      <c r="U39" s="7"/>
      <c r="V39" s="7"/>
      <c r="W39" s="7"/>
      <c r="X39" s="7"/>
      <c r="Y39" s="7"/>
      <c r="Z39" s="7"/>
      <c r="AA39" s="7"/>
      <c r="AB39" s="7"/>
      <c r="AC39" s="7" t="str">
        <f t="shared" si="0"/>
        <v/>
      </c>
      <c r="AD39" s="7" t="str">
        <f t="shared" si="1"/>
        <v/>
      </c>
      <c r="AE39" s="7" t="str">
        <f>IF(B39="","",IFERROR(INDEX(VEICULOS!$I:$I,MATCH(B39,VEICULOS!$A:$A,0)),""))</f>
        <v/>
      </c>
      <c r="AF39" s="7" t="str">
        <f t="shared" si="2"/>
        <v/>
      </c>
      <c r="AG39" s="13" t="str">
        <f t="shared" si="3"/>
        <v/>
      </c>
      <c r="AH39" s="7" t="str">
        <f t="shared" ca="1" si="4"/>
        <v/>
      </c>
      <c r="AI39" s="7"/>
      <c r="AJ39" s="13"/>
      <c r="AK39" s="12"/>
      <c r="AL39" s="7"/>
      <c r="AM39" s="7"/>
    </row>
    <row r="40" spans="1:39" x14ac:dyDescent="0.25">
      <c r="A40" s="7"/>
      <c r="B40" s="7"/>
      <c r="C40" s="7"/>
      <c r="D40" s="7"/>
      <c r="E40" s="7"/>
      <c r="F40" s="12"/>
      <c r="G40" s="7"/>
      <c r="H40" s="7"/>
      <c r="I40" s="7"/>
      <c r="J40" s="7"/>
      <c r="K40" s="7"/>
      <c r="L40" s="7"/>
      <c r="M40" s="7"/>
      <c r="N40" s="7"/>
      <c r="O40" s="7"/>
      <c r="P40" s="7"/>
      <c r="Q40" s="7"/>
      <c r="R40" s="7"/>
      <c r="S40" s="7"/>
      <c r="T40" s="7"/>
      <c r="U40" s="7"/>
      <c r="V40" s="7"/>
      <c r="W40" s="7"/>
      <c r="X40" s="7"/>
      <c r="Y40" s="7"/>
      <c r="Z40" s="7"/>
      <c r="AA40" s="7"/>
      <c r="AB40" s="7"/>
      <c r="AC40" s="7" t="str">
        <f t="shared" si="0"/>
        <v/>
      </c>
      <c r="AD40" s="7" t="str">
        <f t="shared" si="1"/>
        <v/>
      </c>
      <c r="AE40" s="7" t="str">
        <f>IF(B40="","",IFERROR(INDEX(VEICULOS!$I:$I,MATCH(B40,VEICULOS!$A:$A,0)),""))</f>
        <v/>
      </c>
      <c r="AF40" s="7" t="str">
        <f t="shared" si="2"/>
        <v/>
      </c>
      <c r="AG40" s="13" t="str">
        <f t="shared" si="3"/>
        <v/>
      </c>
      <c r="AH40" s="7" t="str">
        <f t="shared" ca="1" si="4"/>
        <v/>
      </c>
      <c r="AI40" s="7"/>
      <c r="AJ40" s="13"/>
      <c r="AK40" s="12"/>
      <c r="AL40" s="7"/>
      <c r="AM40" s="7"/>
    </row>
    <row r="41" spans="1:39" x14ac:dyDescent="0.25">
      <c r="A41" s="7"/>
      <c r="B41" s="7"/>
      <c r="C41" s="7"/>
      <c r="D41" s="7"/>
      <c r="E41" s="7"/>
      <c r="F41" s="12"/>
      <c r="G41" s="7"/>
      <c r="H41" s="7"/>
      <c r="I41" s="7"/>
      <c r="J41" s="7"/>
      <c r="K41" s="7"/>
      <c r="L41" s="7"/>
      <c r="M41" s="7"/>
      <c r="N41" s="7"/>
      <c r="O41" s="7"/>
      <c r="P41" s="7"/>
      <c r="Q41" s="7"/>
      <c r="R41" s="7"/>
      <c r="S41" s="7"/>
      <c r="T41" s="7"/>
      <c r="U41" s="7"/>
      <c r="V41" s="7"/>
      <c r="W41" s="7"/>
      <c r="X41" s="7"/>
      <c r="Y41" s="7"/>
      <c r="Z41" s="7"/>
      <c r="AA41" s="7"/>
      <c r="AB41" s="7"/>
      <c r="AC41" s="7" t="str">
        <f t="shared" si="0"/>
        <v/>
      </c>
      <c r="AD41" s="7" t="str">
        <f t="shared" si="1"/>
        <v/>
      </c>
      <c r="AE41" s="7" t="str">
        <f>IF(B41="","",IFERROR(INDEX(VEICULOS!$I:$I,MATCH(B41,VEICULOS!$A:$A,0)),""))</f>
        <v/>
      </c>
      <c r="AF41" s="7" t="str">
        <f t="shared" si="2"/>
        <v/>
      </c>
      <c r="AG41" s="13" t="str">
        <f t="shared" si="3"/>
        <v/>
      </c>
      <c r="AH41" s="7" t="str">
        <f t="shared" ca="1" si="4"/>
        <v/>
      </c>
      <c r="AI41" s="7"/>
      <c r="AJ41" s="13"/>
      <c r="AK41" s="12"/>
      <c r="AL41" s="7"/>
      <c r="AM41" s="7"/>
    </row>
    <row r="42" spans="1:39" x14ac:dyDescent="0.25">
      <c r="A42" s="7"/>
      <c r="B42" s="7"/>
      <c r="C42" s="7"/>
      <c r="D42" s="7"/>
      <c r="E42" s="7"/>
      <c r="F42" s="12"/>
      <c r="G42" s="7"/>
      <c r="H42" s="7"/>
      <c r="I42" s="7"/>
      <c r="J42" s="7"/>
      <c r="K42" s="7"/>
      <c r="L42" s="7"/>
      <c r="M42" s="7"/>
      <c r="N42" s="7"/>
      <c r="O42" s="7"/>
      <c r="P42" s="7"/>
      <c r="Q42" s="7"/>
      <c r="R42" s="7"/>
      <c r="S42" s="7"/>
      <c r="T42" s="7"/>
      <c r="U42" s="7"/>
      <c r="V42" s="7"/>
      <c r="W42" s="7"/>
      <c r="X42" s="7"/>
      <c r="Y42" s="7"/>
      <c r="Z42" s="7"/>
      <c r="AA42" s="7"/>
      <c r="AB42" s="7"/>
      <c r="AC42" s="7" t="str">
        <f t="shared" si="0"/>
        <v/>
      </c>
      <c r="AD42" s="7" t="str">
        <f t="shared" si="1"/>
        <v/>
      </c>
      <c r="AE42" s="7" t="str">
        <f>IF(B42="","",IFERROR(INDEX(VEICULOS!$I:$I,MATCH(B42,VEICULOS!$A:$A,0)),""))</f>
        <v/>
      </c>
      <c r="AF42" s="7" t="str">
        <f t="shared" si="2"/>
        <v/>
      </c>
      <c r="AG42" s="13" t="str">
        <f t="shared" si="3"/>
        <v/>
      </c>
      <c r="AH42" s="7" t="str">
        <f t="shared" ca="1" si="4"/>
        <v/>
      </c>
      <c r="AI42" s="7"/>
      <c r="AJ42" s="13"/>
      <c r="AK42" s="12"/>
      <c r="AL42" s="7"/>
      <c r="AM42" s="7"/>
    </row>
    <row r="43" spans="1:39" x14ac:dyDescent="0.25">
      <c r="A43" s="7"/>
      <c r="B43" s="7"/>
      <c r="C43" s="7"/>
      <c r="D43" s="7"/>
      <c r="E43" s="7"/>
      <c r="F43" s="12"/>
      <c r="G43" s="7"/>
      <c r="H43" s="7"/>
      <c r="I43" s="7"/>
      <c r="J43" s="7"/>
      <c r="K43" s="7"/>
      <c r="L43" s="7"/>
      <c r="M43" s="7"/>
      <c r="N43" s="7"/>
      <c r="O43" s="7"/>
      <c r="P43" s="7"/>
      <c r="Q43" s="7"/>
      <c r="R43" s="7"/>
      <c r="S43" s="7"/>
      <c r="T43" s="7"/>
      <c r="U43" s="7"/>
      <c r="V43" s="7"/>
      <c r="W43" s="7"/>
      <c r="X43" s="7"/>
      <c r="Y43" s="7"/>
      <c r="Z43" s="7"/>
      <c r="AA43" s="7"/>
      <c r="AB43" s="7"/>
      <c r="AC43" s="7" t="str">
        <f t="shared" si="0"/>
        <v/>
      </c>
      <c r="AD43" s="7" t="str">
        <f t="shared" si="1"/>
        <v/>
      </c>
      <c r="AE43" s="7" t="str">
        <f>IF(B43="","",IFERROR(INDEX(VEICULOS!$I:$I,MATCH(B43,VEICULOS!$A:$A,0)),""))</f>
        <v/>
      </c>
      <c r="AF43" s="7" t="str">
        <f t="shared" si="2"/>
        <v/>
      </c>
      <c r="AG43" s="13" t="str">
        <f t="shared" si="3"/>
        <v/>
      </c>
      <c r="AH43" s="7" t="str">
        <f t="shared" ca="1" si="4"/>
        <v/>
      </c>
      <c r="AI43" s="7"/>
      <c r="AJ43" s="13"/>
      <c r="AK43" s="12"/>
      <c r="AL43" s="7"/>
      <c r="AM43" s="7"/>
    </row>
    <row r="44" spans="1:39" x14ac:dyDescent="0.25">
      <c r="A44" s="7"/>
      <c r="B44" s="7"/>
      <c r="C44" s="7"/>
      <c r="D44" s="7"/>
      <c r="E44" s="7"/>
      <c r="F44" s="12"/>
      <c r="G44" s="7"/>
      <c r="H44" s="7"/>
      <c r="I44" s="7"/>
      <c r="J44" s="7"/>
      <c r="K44" s="7"/>
      <c r="L44" s="7"/>
      <c r="M44" s="7"/>
      <c r="N44" s="7"/>
      <c r="O44" s="7"/>
      <c r="P44" s="7"/>
      <c r="Q44" s="7"/>
      <c r="R44" s="7"/>
      <c r="S44" s="7"/>
      <c r="T44" s="7"/>
      <c r="U44" s="7"/>
      <c r="V44" s="7"/>
      <c r="W44" s="7"/>
      <c r="X44" s="7"/>
      <c r="Y44" s="7"/>
      <c r="Z44" s="7"/>
      <c r="AA44" s="7"/>
      <c r="AB44" s="7"/>
      <c r="AC44" s="7" t="str">
        <f t="shared" si="0"/>
        <v/>
      </c>
      <c r="AD44" s="7" t="str">
        <f t="shared" si="1"/>
        <v/>
      </c>
      <c r="AE44" s="7" t="str">
        <f>IF(B44="","",IFERROR(INDEX(VEICULOS!$I:$I,MATCH(B44,VEICULOS!$A:$A,0)),""))</f>
        <v/>
      </c>
      <c r="AF44" s="7" t="str">
        <f t="shared" si="2"/>
        <v/>
      </c>
      <c r="AG44" s="13" t="str">
        <f t="shared" si="3"/>
        <v/>
      </c>
      <c r="AH44" s="7" t="str">
        <f t="shared" ca="1" si="4"/>
        <v/>
      </c>
      <c r="AI44" s="7"/>
      <c r="AJ44" s="13"/>
      <c r="AK44" s="12"/>
      <c r="AL44" s="7"/>
      <c r="AM44" s="7"/>
    </row>
    <row r="45" spans="1:39" x14ac:dyDescent="0.25">
      <c r="A45" s="7"/>
      <c r="B45" s="7"/>
      <c r="C45" s="7"/>
      <c r="D45" s="7"/>
      <c r="E45" s="7"/>
      <c r="F45" s="12"/>
      <c r="G45" s="7"/>
      <c r="H45" s="7"/>
      <c r="I45" s="7"/>
      <c r="J45" s="7"/>
      <c r="K45" s="7"/>
      <c r="L45" s="7"/>
      <c r="M45" s="7"/>
      <c r="N45" s="7"/>
      <c r="O45" s="7"/>
      <c r="P45" s="7"/>
      <c r="Q45" s="7"/>
      <c r="R45" s="7"/>
      <c r="S45" s="7"/>
      <c r="T45" s="7"/>
      <c r="U45" s="7"/>
      <c r="V45" s="7"/>
      <c r="W45" s="7"/>
      <c r="X45" s="7"/>
      <c r="Y45" s="7"/>
      <c r="Z45" s="7"/>
      <c r="AA45" s="7"/>
      <c r="AB45" s="7"/>
      <c r="AC45" s="7" t="str">
        <f t="shared" si="0"/>
        <v/>
      </c>
      <c r="AD45" s="7" t="str">
        <f t="shared" si="1"/>
        <v/>
      </c>
      <c r="AE45" s="7" t="str">
        <f>IF(B45="","",IFERROR(INDEX(VEICULOS!$I:$I,MATCH(B45,VEICULOS!$A:$A,0)),""))</f>
        <v/>
      </c>
      <c r="AF45" s="7" t="str">
        <f t="shared" si="2"/>
        <v/>
      </c>
      <c r="AG45" s="13" t="str">
        <f t="shared" si="3"/>
        <v/>
      </c>
      <c r="AH45" s="7" t="str">
        <f t="shared" ca="1" si="4"/>
        <v/>
      </c>
      <c r="AI45" s="7"/>
      <c r="AJ45" s="13"/>
      <c r="AK45" s="12"/>
      <c r="AL45" s="7"/>
      <c r="AM45" s="7"/>
    </row>
    <row r="46" spans="1:39" x14ac:dyDescent="0.25">
      <c r="A46" s="7"/>
      <c r="B46" s="7"/>
      <c r="C46" s="7"/>
      <c r="D46" s="7"/>
      <c r="E46" s="7"/>
      <c r="F46" s="12"/>
      <c r="G46" s="7"/>
      <c r="H46" s="7"/>
      <c r="I46" s="7"/>
      <c r="J46" s="7"/>
      <c r="K46" s="7"/>
      <c r="L46" s="7"/>
      <c r="M46" s="7"/>
      <c r="N46" s="7"/>
      <c r="O46" s="7"/>
      <c r="P46" s="7"/>
      <c r="Q46" s="7"/>
      <c r="R46" s="7"/>
      <c r="S46" s="7"/>
      <c r="T46" s="7"/>
      <c r="U46" s="7"/>
      <c r="V46" s="7"/>
      <c r="W46" s="7"/>
      <c r="X46" s="7"/>
      <c r="Y46" s="7"/>
      <c r="Z46" s="7"/>
      <c r="AA46" s="7"/>
      <c r="AB46" s="7"/>
      <c r="AC46" s="7" t="str">
        <f t="shared" si="0"/>
        <v/>
      </c>
      <c r="AD46" s="7" t="str">
        <f t="shared" si="1"/>
        <v/>
      </c>
      <c r="AE46" s="7" t="str">
        <f>IF(B46="","",IFERROR(INDEX(VEICULOS!$I:$I,MATCH(B46,VEICULOS!$A:$A,0)),""))</f>
        <v/>
      </c>
      <c r="AF46" s="7" t="str">
        <f t="shared" si="2"/>
        <v/>
      </c>
      <c r="AG46" s="13" t="str">
        <f t="shared" si="3"/>
        <v/>
      </c>
      <c r="AH46" s="7" t="str">
        <f t="shared" ca="1" si="4"/>
        <v/>
      </c>
      <c r="AI46" s="7"/>
      <c r="AJ46" s="13"/>
      <c r="AK46" s="12"/>
      <c r="AL46" s="7"/>
      <c r="AM46" s="7"/>
    </row>
    <row r="47" spans="1:39" x14ac:dyDescent="0.25">
      <c r="A47" s="7"/>
      <c r="B47" s="7"/>
      <c r="C47" s="7"/>
      <c r="D47" s="7"/>
      <c r="E47" s="7"/>
      <c r="F47" s="12"/>
      <c r="G47" s="7"/>
      <c r="H47" s="7"/>
      <c r="I47" s="7"/>
      <c r="J47" s="7"/>
      <c r="K47" s="7"/>
      <c r="L47" s="7"/>
      <c r="M47" s="7"/>
      <c r="N47" s="7"/>
      <c r="O47" s="7"/>
      <c r="P47" s="7"/>
      <c r="Q47" s="7"/>
      <c r="R47" s="7"/>
      <c r="S47" s="7"/>
      <c r="T47" s="7"/>
      <c r="U47" s="7"/>
      <c r="V47" s="7"/>
      <c r="W47" s="7"/>
      <c r="X47" s="7"/>
      <c r="Y47" s="7"/>
      <c r="Z47" s="7"/>
      <c r="AA47" s="7"/>
      <c r="AB47" s="7"/>
      <c r="AC47" s="7" t="str">
        <f t="shared" si="0"/>
        <v/>
      </c>
      <c r="AD47" s="7" t="str">
        <f t="shared" si="1"/>
        <v/>
      </c>
      <c r="AE47" s="7" t="str">
        <f>IF(B47="","",IFERROR(INDEX(VEICULOS!$I:$I,MATCH(B47,VEICULOS!$A:$A,0)),""))</f>
        <v/>
      </c>
      <c r="AF47" s="7" t="str">
        <f t="shared" si="2"/>
        <v/>
      </c>
      <c r="AG47" s="13" t="str">
        <f t="shared" si="3"/>
        <v/>
      </c>
      <c r="AH47" s="7" t="str">
        <f t="shared" ca="1" si="4"/>
        <v/>
      </c>
      <c r="AI47" s="7"/>
      <c r="AJ47" s="13"/>
      <c r="AK47" s="12"/>
      <c r="AL47" s="7"/>
      <c r="AM47" s="7"/>
    </row>
    <row r="48" spans="1:39" x14ac:dyDescent="0.25">
      <c r="A48" s="7"/>
      <c r="B48" s="7"/>
      <c r="C48" s="7"/>
      <c r="D48" s="7"/>
      <c r="E48" s="7"/>
      <c r="F48" s="12"/>
      <c r="G48" s="7"/>
      <c r="H48" s="7"/>
      <c r="I48" s="7"/>
      <c r="J48" s="7"/>
      <c r="K48" s="7"/>
      <c r="L48" s="7"/>
      <c r="M48" s="7"/>
      <c r="N48" s="7"/>
      <c r="O48" s="7"/>
      <c r="P48" s="7"/>
      <c r="Q48" s="7"/>
      <c r="R48" s="7"/>
      <c r="S48" s="7"/>
      <c r="T48" s="7"/>
      <c r="U48" s="7"/>
      <c r="V48" s="7"/>
      <c r="W48" s="7"/>
      <c r="X48" s="7"/>
      <c r="Y48" s="7"/>
      <c r="Z48" s="7"/>
      <c r="AA48" s="7"/>
      <c r="AB48" s="7"/>
      <c r="AC48" s="7" t="str">
        <f t="shared" si="0"/>
        <v/>
      </c>
      <c r="AD48" s="7" t="str">
        <f t="shared" si="1"/>
        <v/>
      </c>
      <c r="AE48" s="7" t="str">
        <f>IF(B48="","",IFERROR(INDEX(VEICULOS!$I:$I,MATCH(B48,VEICULOS!$A:$A,0)),""))</f>
        <v/>
      </c>
      <c r="AF48" s="7" t="str">
        <f t="shared" si="2"/>
        <v/>
      </c>
      <c r="AG48" s="13" t="str">
        <f t="shared" si="3"/>
        <v/>
      </c>
      <c r="AH48" s="7" t="str">
        <f t="shared" ca="1" si="4"/>
        <v/>
      </c>
      <c r="AI48" s="7"/>
      <c r="AJ48" s="13"/>
      <c r="AK48" s="12"/>
      <c r="AL48" s="7"/>
      <c r="AM48" s="7"/>
    </row>
    <row r="49" spans="1:39" x14ac:dyDescent="0.25">
      <c r="A49" s="7"/>
      <c r="B49" s="7"/>
      <c r="C49" s="7"/>
      <c r="D49" s="7"/>
      <c r="E49" s="7"/>
      <c r="F49" s="12"/>
      <c r="G49" s="7"/>
      <c r="H49" s="7"/>
      <c r="I49" s="7"/>
      <c r="J49" s="7"/>
      <c r="K49" s="7"/>
      <c r="L49" s="7"/>
      <c r="M49" s="7"/>
      <c r="N49" s="7"/>
      <c r="O49" s="7"/>
      <c r="P49" s="7"/>
      <c r="Q49" s="7"/>
      <c r="R49" s="7"/>
      <c r="S49" s="7"/>
      <c r="T49" s="7"/>
      <c r="U49" s="7"/>
      <c r="V49" s="7"/>
      <c r="W49" s="7"/>
      <c r="X49" s="7"/>
      <c r="Y49" s="7"/>
      <c r="Z49" s="7"/>
      <c r="AA49" s="7"/>
      <c r="AB49" s="7"/>
      <c r="AC49" s="7" t="str">
        <f t="shared" si="0"/>
        <v/>
      </c>
      <c r="AD49" s="7" t="str">
        <f t="shared" si="1"/>
        <v/>
      </c>
      <c r="AE49" s="7" t="str">
        <f>IF(B49="","",IFERROR(INDEX(VEICULOS!$I:$I,MATCH(B49,VEICULOS!$A:$A,0)),""))</f>
        <v/>
      </c>
      <c r="AF49" s="7" t="str">
        <f t="shared" si="2"/>
        <v/>
      </c>
      <c r="AG49" s="13" t="str">
        <f t="shared" si="3"/>
        <v/>
      </c>
      <c r="AH49" s="7" t="str">
        <f t="shared" ca="1" si="4"/>
        <v/>
      </c>
      <c r="AI49" s="7"/>
      <c r="AJ49" s="13"/>
      <c r="AK49" s="12"/>
      <c r="AL49" s="7"/>
      <c r="AM49" s="7"/>
    </row>
    <row r="50" spans="1:39" x14ac:dyDescent="0.25">
      <c r="A50" s="7"/>
      <c r="B50" s="7"/>
      <c r="C50" s="7"/>
      <c r="D50" s="7"/>
      <c r="E50" s="7"/>
      <c r="F50" s="12"/>
      <c r="G50" s="7"/>
      <c r="H50" s="7"/>
      <c r="I50" s="7"/>
      <c r="J50" s="7"/>
      <c r="K50" s="7"/>
      <c r="L50" s="7"/>
      <c r="M50" s="7"/>
      <c r="N50" s="7"/>
      <c r="O50" s="7"/>
      <c r="P50" s="7"/>
      <c r="Q50" s="7"/>
      <c r="R50" s="7"/>
      <c r="S50" s="7"/>
      <c r="T50" s="7"/>
      <c r="U50" s="7"/>
      <c r="V50" s="7"/>
      <c r="W50" s="7"/>
      <c r="X50" s="7"/>
      <c r="Y50" s="7"/>
      <c r="Z50" s="7"/>
      <c r="AA50" s="7"/>
      <c r="AB50" s="7"/>
      <c r="AC50" s="7" t="str">
        <f t="shared" si="0"/>
        <v/>
      </c>
      <c r="AD50" s="7" t="str">
        <f t="shared" si="1"/>
        <v/>
      </c>
      <c r="AE50" s="7" t="str">
        <f>IF(B50="","",IFERROR(INDEX(VEICULOS!$I:$I,MATCH(B50,VEICULOS!$A:$A,0)),""))</f>
        <v/>
      </c>
      <c r="AF50" s="7" t="str">
        <f t="shared" si="2"/>
        <v/>
      </c>
      <c r="AG50" s="13" t="str">
        <f t="shared" si="3"/>
        <v/>
      </c>
      <c r="AH50" s="7" t="str">
        <f t="shared" ca="1" si="4"/>
        <v/>
      </c>
      <c r="AI50" s="7"/>
      <c r="AJ50" s="13"/>
      <c r="AK50" s="12"/>
      <c r="AL50" s="7"/>
      <c r="AM50" s="7"/>
    </row>
    <row r="51" spans="1:39" x14ac:dyDescent="0.25">
      <c r="A51" s="7"/>
      <c r="B51" s="7"/>
      <c r="C51" s="7"/>
      <c r="D51" s="7"/>
      <c r="E51" s="7"/>
      <c r="F51" s="12"/>
      <c r="G51" s="7"/>
      <c r="H51" s="7"/>
      <c r="I51" s="7"/>
      <c r="J51" s="7"/>
      <c r="K51" s="7"/>
      <c r="L51" s="7"/>
      <c r="M51" s="7"/>
      <c r="N51" s="7"/>
      <c r="O51" s="7"/>
      <c r="P51" s="7"/>
      <c r="Q51" s="7"/>
      <c r="R51" s="7"/>
      <c r="S51" s="7"/>
      <c r="T51" s="7"/>
      <c r="U51" s="7"/>
      <c r="V51" s="7"/>
      <c r="W51" s="7"/>
      <c r="X51" s="7"/>
      <c r="Y51" s="7"/>
      <c r="Z51" s="7"/>
      <c r="AA51" s="7"/>
      <c r="AB51" s="7"/>
      <c r="AC51" s="7" t="str">
        <f t="shared" si="0"/>
        <v/>
      </c>
      <c r="AD51" s="7" t="str">
        <f t="shared" si="1"/>
        <v/>
      </c>
      <c r="AE51" s="7" t="str">
        <f>IF(B51="","",IFERROR(INDEX(VEICULOS!$I:$I,MATCH(B51,VEICULOS!$A:$A,0)),""))</f>
        <v/>
      </c>
      <c r="AF51" s="7" t="str">
        <f t="shared" si="2"/>
        <v/>
      </c>
      <c r="AG51" s="13" t="str">
        <f t="shared" si="3"/>
        <v/>
      </c>
      <c r="AH51" s="7" t="str">
        <f t="shared" ca="1" si="4"/>
        <v/>
      </c>
      <c r="AI51" s="7"/>
      <c r="AJ51" s="13"/>
      <c r="AK51" s="12"/>
      <c r="AL51" s="7"/>
      <c r="AM51" s="7"/>
    </row>
    <row r="52" spans="1:39" x14ac:dyDescent="0.25">
      <c r="A52" s="7"/>
      <c r="B52" s="7"/>
      <c r="C52" s="7"/>
      <c r="D52" s="7"/>
      <c r="E52" s="7"/>
      <c r="F52" s="12"/>
      <c r="G52" s="7"/>
      <c r="H52" s="7"/>
      <c r="I52" s="7"/>
      <c r="J52" s="7"/>
      <c r="K52" s="7"/>
      <c r="L52" s="7"/>
      <c r="M52" s="7"/>
      <c r="N52" s="7"/>
      <c r="O52" s="7"/>
      <c r="P52" s="7"/>
      <c r="Q52" s="7"/>
      <c r="R52" s="7"/>
      <c r="S52" s="7"/>
      <c r="T52" s="7"/>
      <c r="U52" s="7"/>
      <c r="V52" s="7"/>
      <c r="W52" s="7"/>
      <c r="X52" s="7"/>
      <c r="Y52" s="7"/>
      <c r="Z52" s="7"/>
      <c r="AA52" s="7"/>
      <c r="AB52" s="7"/>
      <c r="AC52" s="7" t="str">
        <f t="shared" si="0"/>
        <v/>
      </c>
      <c r="AD52" s="7" t="str">
        <f t="shared" si="1"/>
        <v/>
      </c>
      <c r="AE52" s="7" t="str">
        <f>IF(B52="","",IFERROR(INDEX(VEICULOS!$I:$I,MATCH(B52,VEICULOS!$A:$A,0)),""))</f>
        <v/>
      </c>
      <c r="AF52" s="7" t="str">
        <f t="shared" si="2"/>
        <v/>
      </c>
      <c r="AG52" s="13" t="str">
        <f t="shared" si="3"/>
        <v/>
      </c>
      <c r="AH52" s="7" t="str">
        <f t="shared" ca="1" si="4"/>
        <v/>
      </c>
      <c r="AI52" s="7"/>
      <c r="AJ52" s="13"/>
      <c r="AK52" s="12"/>
      <c r="AL52" s="7"/>
      <c r="AM52" s="7"/>
    </row>
    <row r="53" spans="1:39" x14ac:dyDescent="0.25">
      <c r="A53" s="7"/>
      <c r="B53" s="7"/>
      <c r="C53" s="7"/>
      <c r="D53" s="7"/>
      <c r="E53" s="7"/>
      <c r="F53" s="12"/>
      <c r="G53" s="7"/>
      <c r="H53" s="7"/>
      <c r="I53" s="7"/>
      <c r="J53" s="7"/>
      <c r="K53" s="7"/>
      <c r="L53" s="7"/>
      <c r="M53" s="7"/>
      <c r="N53" s="7"/>
      <c r="O53" s="7"/>
      <c r="P53" s="7"/>
      <c r="Q53" s="7"/>
      <c r="R53" s="7"/>
      <c r="S53" s="7"/>
      <c r="T53" s="7"/>
      <c r="U53" s="7"/>
      <c r="V53" s="7"/>
      <c r="W53" s="7"/>
      <c r="X53" s="7"/>
      <c r="Y53" s="7"/>
      <c r="Z53" s="7"/>
      <c r="AA53" s="7"/>
      <c r="AB53" s="7"/>
      <c r="AC53" s="7" t="str">
        <f t="shared" si="0"/>
        <v/>
      </c>
      <c r="AD53" s="7" t="str">
        <f t="shared" si="1"/>
        <v/>
      </c>
      <c r="AE53" s="7" t="str">
        <f>IF(B53="","",IFERROR(INDEX(VEICULOS!$I:$I,MATCH(B53,VEICULOS!$A:$A,0)),""))</f>
        <v/>
      </c>
      <c r="AF53" s="7" t="str">
        <f t="shared" si="2"/>
        <v/>
      </c>
      <c r="AG53" s="13" t="str">
        <f t="shared" si="3"/>
        <v/>
      </c>
      <c r="AH53" s="7" t="str">
        <f t="shared" ca="1" si="4"/>
        <v/>
      </c>
      <c r="AI53" s="7"/>
      <c r="AJ53" s="13"/>
      <c r="AK53" s="12"/>
      <c r="AL53" s="7"/>
      <c r="AM53" s="7"/>
    </row>
    <row r="54" spans="1:39" x14ac:dyDescent="0.25">
      <c r="A54" s="7"/>
      <c r="B54" s="7"/>
      <c r="C54" s="7"/>
      <c r="D54" s="7"/>
      <c r="E54" s="7"/>
      <c r="F54" s="12"/>
      <c r="G54" s="7"/>
      <c r="H54" s="7"/>
      <c r="I54" s="7"/>
      <c r="J54" s="7"/>
      <c r="K54" s="7"/>
      <c r="L54" s="7"/>
      <c r="M54" s="7"/>
      <c r="N54" s="7"/>
      <c r="O54" s="7"/>
      <c r="P54" s="7"/>
      <c r="Q54" s="7"/>
      <c r="R54" s="7"/>
      <c r="S54" s="7"/>
      <c r="T54" s="7"/>
      <c r="U54" s="7"/>
      <c r="V54" s="7"/>
      <c r="W54" s="7"/>
      <c r="X54" s="7"/>
      <c r="Y54" s="7"/>
      <c r="Z54" s="7"/>
      <c r="AA54" s="7"/>
      <c r="AB54" s="7"/>
      <c r="AC54" s="7" t="str">
        <f t="shared" si="0"/>
        <v/>
      </c>
      <c r="AD54" s="7" t="str">
        <f t="shared" si="1"/>
        <v/>
      </c>
      <c r="AE54" s="7" t="str">
        <f>IF(B54="","",IFERROR(INDEX(VEICULOS!$I:$I,MATCH(B54,VEICULOS!$A:$A,0)),""))</f>
        <v/>
      </c>
      <c r="AF54" s="7" t="str">
        <f t="shared" si="2"/>
        <v/>
      </c>
      <c r="AG54" s="13" t="str">
        <f t="shared" si="3"/>
        <v/>
      </c>
      <c r="AH54" s="7" t="str">
        <f t="shared" ca="1" si="4"/>
        <v/>
      </c>
      <c r="AI54" s="7"/>
      <c r="AJ54" s="13"/>
      <c r="AK54" s="12"/>
      <c r="AL54" s="7"/>
      <c r="AM54" s="7"/>
    </row>
    <row r="55" spans="1:39" x14ac:dyDescent="0.25">
      <c r="A55" s="7"/>
      <c r="B55" s="7"/>
      <c r="C55" s="7"/>
      <c r="D55" s="7"/>
      <c r="E55" s="7"/>
      <c r="F55" s="12"/>
      <c r="G55" s="7"/>
      <c r="H55" s="7"/>
      <c r="I55" s="7"/>
      <c r="J55" s="7"/>
      <c r="K55" s="7"/>
      <c r="L55" s="7"/>
      <c r="M55" s="7"/>
      <c r="N55" s="7"/>
      <c r="O55" s="7"/>
      <c r="P55" s="7"/>
      <c r="Q55" s="7"/>
      <c r="R55" s="7"/>
      <c r="S55" s="7"/>
      <c r="T55" s="7"/>
      <c r="U55" s="7"/>
      <c r="V55" s="7"/>
      <c r="W55" s="7"/>
      <c r="X55" s="7"/>
      <c r="Y55" s="7"/>
      <c r="Z55" s="7"/>
      <c r="AA55" s="7"/>
      <c r="AB55" s="7"/>
      <c r="AC55" s="7" t="str">
        <f t="shared" si="0"/>
        <v/>
      </c>
      <c r="AD55" s="7" t="str">
        <f t="shared" si="1"/>
        <v/>
      </c>
      <c r="AE55" s="7" t="str">
        <f>IF(B55="","",IFERROR(INDEX(VEICULOS!$I:$I,MATCH(B55,VEICULOS!$A:$A,0)),""))</f>
        <v/>
      </c>
      <c r="AF55" s="7" t="str">
        <f t="shared" si="2"/>
        <v/>
      </c>
      <c r="AG55" s="13" t="str">
        <f t="shared" si="3"/>
        <v/>
      </c>
      <c r="AH55" s="7" t="str">
        <f t="shared" ca="1" si="4"/>
        <v/>
      </c>
      <c r="AI55" s="7"/>
      <c r="AJ55" s="13"/>
      <c r="AK55" s="12"/>
      <c r="AL55" s="7"/>
      <c r="AM55" s="7"/>
    </row>
    <row r="56" spans="1:39" x14ac:dyDescent="0.25">
      <c r="A56" s="7"/>
      <c r="B56" s="7"/>
      <c r="C56" s="7"/>
      <c r="D56" s="7"/>
      <c r="E56" s="7"/>
      <c r="F56" s="12"/>
      <c r="G56" s="7"/>
      <c r="H56" s="7"/>
      <c r="I56" s="7"/>
      <c r="J56" s="7"/>
      <c r="K56" s="7"/>
      <c r="L56" s="7"/>
      <c r="M56" s="7"/>
      <c r="N56" s="7"/>
      <c r="O56" s="7"/>
      <c r="P56" s="7"/>
      <c r="Q56" s="7"/>
      <c r="R56" s="7"/>
      <c r="S56" s="7"/>
      <c r="T56" s="7"/>
      <c r="U56" s="7"/>
      <c r="V56" s="7"/>
      <c r="W56" s="7"/>
      <c r="X56" s="7"/>
      <c r="Y56" s="7"/>
      <c r="Z56" s="7"/>
      <c r="AA56" s="7"/>
      <c r="AB56" s="7"/>
      <c r="AC56" s="7" t="str">
        <f t="shared" si="0"/>
        <v/>
      </c>
      <c r="AD56" s="7" t="str">
        <f t="shared" si="1"/>
        <v/>
      </c>
      <c r="AE56" s="7" t="str">
        <f>IF(B56="","",IFERROR(INDEX(VEICULOS!$I:$I,MATCH(B56,VEICULOS!$A:$A,0)),""))</f>
        <v/>
      </c>
      <c r="AF56" s="7" t="str">
        <f t="shared" si="2"/>
        <v/>
      </c>
      <c r="AG56" s="13" t="str">
        <f t="shared" si="3"/>
        <v/>
      </c>
      <c r="AH56" s="7" t="str">
        <f t="shared" ca="1" si="4"/>
        <v/>
      </c>
      <c r="AI56" s="7"/>
      <c r="AJ56" s="13"/>
      <c r="AK56" s="12"/>
      <c r="AL56" s="7"/>
      <c r="AM56" s="7"/>
    </row>
    <row r="57" spans="1:39" x14ac:dyDescent="0.25">
      <c r="A57" s="7"/>
      <c r="B57" s="7"/>
      <c r="C57" s="7"/>
      <c r="D57" s="7"/>
      <c r="E57" s="7"/>
      <c r="F57" s="12"/>
      <c r="G57" s="7"/>
      <c r="H57" s="7"/>
      <c r="I57" s="7"/>
      <c r="J57" s="7"/>
      <c r="K57" s="7"/>
      <c r="L57" s="7"/>
      <c r="M57" s="7"/>
      <c r="N57" s="7"/>
      <c r="O57" s="7"/>
      <c r="P57" s="7"/>
      <c r="Q57" s="7"/>
      <c r="R57" s="7"/>
      <c r="S57" s="7"/>
      <c r="T57" s="7"/>
      <c r="U57" s="7"/>
      <c r="V57" s="7"/>
      <c r="W57" s="7"/>
      <c r="X57" s="7"/>
      <c r="Y57" s="7"/>
      <c r="Z57" s="7"/>
      <c r="AA57" s="7"/>
      <c r="AB57" s="7"/>
      <c r="AC57" s="7" t="str">
        <f t="shared" si="0"/>
        <v/>
      </c>
      <c r="AD57" s="7" t="str">
        <f t="shared" si="1"/>
        <v/>
      </c>
      <c r="AE57" s="7" t="str">
        <f>IF(B57="","",IFERROR(INDEX(VEICULOS!$I:$I,MATCH(B57,VEICULOS!$A:$A,0)),""))</f>
        <v/>
      </c>
      <c r="AF57" s="7" t="str">
        <f t="shared" si="2"/>
        <v/>
      </c>
      <c r="AG57" s="13" t="str">
        <f t="shared" si="3"/>
        <v/>
      </c>
      <c r="AH57" s="7" t="str">
        <f t="shared" ca="1" si="4"/>
        <v/>
      </c>
      <c r="AI57" s="7"/>
      <c r="AJ57" s="13"/>
      <c r="AK57" s="12"/>
      <c r="AL57" s="7"/>
      <c r="AM57" s="7"/>
    </row>
    <row r="58" spans="1:39" x14ac:dyDescent="0.25">
      <c r="A58" s="7"/>
      <c r="B58" s="7"/>
      <c r="C58" s="7"/>
      <c r="D58" s="7"/>
      <c r="E58" s="7"/>
      <c r="F58" s="12"/>
      <c r="G58" s="7"/>
      <c r="H58" s="7"/>
      <c r="I58" s="7"/>
      <c r="J58" s="7"/>
      <c r="K58" s="7"/>
      <c r="L58" s="7"/>
      <c r="M58" s="7"/>
      <c r="N58" s="7"/>
      <c r="O58" s="7"/>
      <c r="P58" s="7"/>
      <c r="Q58" s="7"/>
      <c r="R58" s="7"/>
      <c r="S58" s="7"/>
      <c r="T58" s="7"/>
      <c r="U58" s="7"/>
      <c r="V58" s="7"/>
      <c r="W58" s="7"/>
      <c r="X58" s="7"/>
      <c r="Y58" s="7"/>
      <c r="Z58" s="7"/>
      <c r="AA58" s="7"/>
      <c r="AB58" s="7"/>
      <c r="AC58" s="7" t="str">
        <f t="shared" si="0"/>
        <v/>
      </c>
      <c r="AD58" s="7" t="str">
        <f t="shared" si="1"/>
        <v/>
      </c>
      <c r="AE58" s="7" t="str">
        <f>IF(B58="","",IFERROR(INDEX(VEICULOS!$I:$I,MATCH(B58,VEICULOS!$A:$A,0)),""))</f>
        <v/>
      </c>
      <c r="AF58" s="7" t="str">
        <f t="shared" si="2"/>
        <v/>
      </c>
      <c r="AG58" s="13" t="str">
        <f t="shared" si="3"/>
        <v/>
      </c>
      <c r="AH58" s="7" t="str">
        <f t="shared" ca="1" si="4"/>
        <v/>
      </c>
      <c r="AI58" s="7"/>
      <c r="AJ58" s="13"/>
      <c r="AK58" s="12"/>
      <c r="AL58" s="7"/>
      <c r="AM58" s="7"/>
    </row>
    <row r="59" spans="1:39" x14ac:dyDescent="0.25">
      <c r="A59" s="7"/>
      <c r="B59" s="7"/>
      <c r="C59" s="7"/>
      <c r="D59" s="7"/>
      <c r="E59" s="7"/>
      <c r="F59" s="12"/>
      <c r="G59" s="7"/>
      <c r="H59" s="7"/>
      <c r="I59" s="7"/>
      <c r="J59" s="7"/>
      <c r="K59" s="7"/>
      <c r="L59" s="7"/>
      <c r="M59" s="7"/>
      <c r="N59" s="7"/>
      <c r="O59" s="7"/>
      <c r="P59" s="7"/>
      <c r="Q59" s="7"/>
      <c r="R59" s="7"/>
      <c r="S59" s="7"/>
      <c r="T59" s="7"/>
      <c r="U59" s="7"/>
      <c r="V59" s="7"/>
      <c r="W59" s="7"/>
      <c r="X59" s="7"/>
      <c r="Y59" s="7"/>
      <c r="Z59" s="7"/>
      <c r="AA59" s="7"/>
      <c r="AB59" s="7"/>
      <c r="AC59" s="7" t="str">
        <f t="shared" si="0"/>
        <v/>
      </c>
      <c r="AD59" s="7" t="str">
        <f t="shared" si="1"/>
        <v/>
      </c>
      <c r="AE59" s="7" t="str">
        <f>IF(B59="","",IFERROR(INDEX(VEICULOS!$I:$I,MATCH(B59,VEICULOS!$A:$A,0)),""))</f>
        <v/>
      </c>
      <c r="AF59" s="7" t="str">
        <f t="shared" si="2"/>
        <v/>
      </c>
      <c r="AG59" s="13" t="str">
        <f t="shared" si="3"/>
        <v/>
      </c>
      <c r="AH59" s="7" t="str">
        <f t="shared" ca="1" si="4"/>
        <v/>
      </c>
      <c r="AI59" s="7"/>
      <c r="AJ59" s="13"/>
      <c r="AK59" s="12"/>
      <c r="AL59" s="7"/>
      <c r="AM59" s="7"/>
    </row>
    <row r="60" spans="1:39" x14ac:dyDescent="0.25">
      <c r="A60" s="7"/>
      <c r="B60" s="7"/>
      <c r="C60" s="7"/>
      <c r="D60" s="7"/>
      <c r="E60" s="7"/>
      <c r="F60" s="12"/>
      <c r="G60" s="7"/>
      <c r="H60" s="7"/>
      <c r="I60" s="7"/>
      <c r="J60" s="7"/>
      <c r="K60" s="7"/>
      <c r="L60" s="7"/>
      <c r="M60" s="7"/>
      <c r="N60" s="7"/>
      <c r="O60" s="7"/>
      <c r="P60" s="7"/>
      <c r="Q60" s="7"/>
      <c r="R60" s="7"/>
      <c r="S60" s="7"/>
      <c r="T60" s="7"/>
      <c r="U60" s="7"/>
      <c r="V60" s="7"/>
      <c r="W60" s="7"/>
      <c r="X60" s="7"/>
      <c r="Y60" s="7"/>
      <c r="Z60" s="7"/>
      <c r="AA60" s="7"/>
      <c r="AB60" s="7"/>
      <c r="AC60" s="7" t="str">
        <f t="shared" si="0"/>
        <v/>
      </c>
      <c r="AD60" s="7" t="str">
        <f t="shared" si="1"/>
        <v/>
      </c>
      <c r="AE60" s="7" t="str">
        <f>IF(B60="","",IFERROR(INDEX(VEICULOS!$I:$I,MATCH(B60,VEICULOS!$A:$A,0)),""))</f>
        <v/>
      </c>
      <c r="AF60" s="7" t="str">
        <f t="shared" si="2"/>
        <v/>
      </c>
      <c r="AG60" s="13" t="str">
        <f t="shared" si="3"/>
        <v/>
      </c>
      <c r="AH60" s="7" t="str">
        <f t="shared" ca="1" si="4"/>
        <v/>
      </c>
      <c r="AI60" s="7"/>
      <c r="AJ60" s="13"/>
      <c r="AK60" s="12"/>
      <c r="AL60" s="7"/>
      <c r="AM60" s="7"/>
    </row>
    <row r="61" spans="1:39" x14ac:dyDescent="0.25">
      <c r="A61" s="7"/>
      <c r="B61" s="7"/>
      <c r="C61" s="7"/>
      <c r="D61" s="7"/>
      <c r="E61" s="7"/>
      <c r="F61" s="12"/>
      <c r="G61" s="7"/>
      <c r="H61" s="7"/>
      <c r="I61" s="7"/>
      <c r="J61" s="7"/>
      <c r="K61" s="7"/>
      <c r="L61" s="7"/>
      <c r="M61" s="7"/>
      <c r="N61" s="7"/>
      <c r="O61" s="7"/>
      <c r="P61" s="7"/>
      <c r="Q61" s="7"/>
      <c r="R61" s="7"/>
      <c r="S61" s="7"/>
      <c r="T61" s="7"/>
      <c r="U61" s="7"/>
      <c r="V61" s="7"/>
      <c r="W61" s="7"/>
      <c r="X61" s="7"/>
      <c r="Y61" s="7"/>
      <c r="Z61" s="7"/>
      <c r="AA61" s="7"/>
      <c r="AB61" s="7"/>
      <c r="AC61" s="7" t="str">
        <f t="shared" si="0"/>
        <v/>
      </c>
      <c r="AD61" s="7" t="str">
        <f t="shared" si="1"/>
        <v/>
      </c>
      <c r="AE61" s="7" t="str">
        <f>IF(B61="","",IFERROR(INDEX(VEICULOS!$I:$I,MATCH(B61,VEICULOS!$A:$A,0)),""))</f>
        <v/>
      </c>
      <c r="AF61" s="7" t="str">
        <f t="shared" si="2"/>
        <v/>
      </c>
      <c r="AG61" s="13" t="str">
        <f t="shared" si="3"/>
        <v/>
      </c>
      <c r="AH61" s="7" t="str">
        <f t="shared" ca="1" si="4"/>
        <v/>
      </c>
      <c r="AI61" s="7"/>
      <c r="AJ61" s="13"/>
      <c r="AK61" s="12"/>
      <c r="AL61" s="7"/>
      <c r="AM61" s="7"/>
    </row>
    <row r="62" spans="1:39" x14ac:dyDescent="0.25">
      <c r="A62" s="7"/>
      <c r="B62" s="7"/>
      <c r="C62" s="7"/>
      <c r="D62" s="7"/>
      <c r="E62" s="7"/>
      <c r="F62" s="12"/>
      <c r="G62" s="7"/>
      <c r="H62" s="7"/>
      <c r="I62" s="7"/>
      <c r="J62" s="7"/>
      <c r="K62" s="7"/>
      <c r="L62" s="7"/>
      <c r="M62" s="7"/>
      <c r="N62" s="7"/>
      <c r="O62" s="7"/>
      <c r="P62" s="7"/>
      <c r="Q62" s="7"/>
      <c r="R62" s="7"/>
      <c r="S62" s="7"/>
      <c r="T62" s="7"/>
      <c r="U62" s="7"/>
      <c r="V62" s="7"/>
      <c r="W62" s="7"/>
      <c r="X62" s="7"/>
      <c r="Y62" s="7"/>
      <c r="Z62" s="7"/>
      <c r="AA62" s="7"/>
      <c r="AB62" s="7"/>
      <c r="AC62" s="7" t="str">
        <f t="shared" si="0"/>
        <v/>
      </c>
      <c r="AD62" s="7" t="str">
        <f t="shared" si="1"/>
        <v/>
      </c>
      <c r="AE62" s="7" t="str">
        <f>IF(B62="","",IFERROR(INDEX(VEICULOS!$I:$I,MATCH(B62,VEICULOS!$A:$A,0)),""))</f>
        <v/>
      </c>
      <c r="AF62" s="7" t="str">
        <f t="shared" si="2"/>
        <v/>
      </c>
      <c r="AG62" s="13" t="str">
        <f t="shared" si="3"/>
        <v/>
      </c>
      <c r="AH62" s="7" t="str">
        <f t="shared" ca="1" si="4"/>
        <v/>
      </c>
      <c r="AI62" s="7"/>
      <c r="AJ62" s="13"/>
      <c r="AK62" s="12"/>
      <c r="AL62" s="7"/>
      <c r="AM62" s="7"/>
    </row>
    <row r="63" spans="1:39" x14ac:dyDescent="0.25">
      <c r="A63" s="7"/>
      <c r="B63" s="7"/>
      <c r="C63" s="7"/>
      <c r="D63" s="7"/>
      <c r="E63" s="7"/>
      <c r="F63" s="12"/>
      <c r="G63" s="7"/>
      <c r="H63" s="7"/>
      <c r="I63" s="7"/>
      <c r="J63" s="7"/>
      <c r="K63" s="7"/>
      <c r="L63" s="7"/>
      <c r="M63" s="7"/>
      <c r="N63" s="7"/>
      <c r="O63" s="7"/>
      <c r="P63" s="7"/>
      <c r="Q63" s="7"/>
      <c r="R63" s="7"/>
      <c r="S63" s="7"/>
      <c r="T63" s="7"/>
      <c r="U63" s="7"/>
      <c r="V63" s="7"/>
      <c r="W63" s="7"/>
      <c r="X63" s="7"/>
      <c r="Y63" s="7"/>
      <c r="Z63" s="7"/>
      <c r="AA63" s="7"/>
      <c r="AB63" s="7"/>
      <c r="AC63" s="7" t="str">
        <f t="shared" si="0"/>
        <v/>
      </c>
      <c r="AD63" s="7" t="str">
        <f t="shared" si="1"/>
        <v/>
      </c>
      <c r="AE63" s="7" t="str">
        <f>IF(B63="","",IFERROR(INDEX(VEICULOS!$I:$I,MATCH(B63,VEICULOS!$A:$A,0)),""))</f>
        <v/>
      </c>
      <c r="AF63" s="7" t="str">
        <f t="shared" si="2"/>
        <v/>
      </c>
      <c r="AG63" s="13" t="str">
        <f t="shared" si="3"/>
        <v/>
      </c>
      <c r="AH63" s="7" t="str">
        <f t="shared" ca="1" si="4"/>
        <v/>
      </c>
      <c r="AI63" s="7"/>
      <c r="AJ63" s="13"/>
      <c r="AK63" s="12"/>
      <c r="AL63" s="7"/>
      <c r="AM63" s="7"/>
    </row>
    <row r="64" spans="1:39" x14ac:dyDescent="0.25">
      <c r="A64" s="7"/>
      <c r="B64" s="7"/>
      <c r="C64" s="7"/>
      <c r="D64" s="7"/>
      <c r="E64" s="7"/>
      <c r="F64" s="12"/>
      <c r="G64" s="7"/>
      <c r="H64" s="7"/>
      <c r="I64" s="7"/>
      <c r="J64" s="7"/>
      <c r="K64" s="7"/>
      <c r="L64" s="7"/>
      <c r="M64" s="7"/>
      <c r="N64" s="7"/>
      <c r="O64" s="7"/>
      <c r="P64" s="7"/>
      <c r="Q64" s="7"/>
      <c r="R64" s="7"/>
      <c r="S64" s="7"/>
      <c r="T64" s="7"/>
      <c r="U64" s="7"/>
      <c r="V64" s="7"/>
      <c r="W64" s="7"/>
      <c r="X64" s="7"/>
      <c r="Y64" s="7"/>
      <c r="Z64" s="7"/>
      <c r="AA64" s="7"/>
      <c r="AB64" s="7"/>
      <c r="AC64" s="7" t="str">
        <f t="shared" si="0"/>
        <v/>
      </c>
      <c r="AD64" s="7" t="str">
        <f t="shared" si="1"/>
        <v/>
      </c>
      <c r="AE64" s="7" t="str">
        <f>IF(B64="","",IFERROR(INDEX(VEICULOS!$I:$I,MATCH(B64,VEICULOS!$A:$A,0)),""))</f>
        <v/>
      </c>
      <c r="AF64" s="7" t="str">
        <f t="shared" si="2"/>
        <v/>
      </c>
      <c r="AG64" s="13" t="str">
        <f t="shared" si="3"/>
        <v/>
      </c>
      <c r="AH64" s="7" t="str">
        <f t="shared" ca="1" si="4"/>
        <v/>
      </c>
      <c r="AI64" s="7"/>
      <c r="AJ64" s="13"/>
      <c r="AK64" s="12"/>
      <c r="AL64" s="7"/>
      <c r="AM64" s="7"/>
    </row>
    <row r="65" spans="1:39" x14ac:dyDescent="0.25">
      <c r="A65" s="7"/>
      <c r="B65" s="7"/>
      <c r="C65" s="7"/>
      <c r="D65" s="7"/>
      <c r="E65" s="7"/>
      <c r="F65" s="12"/>
      <c r="G65" s="7"/>
      <c r="H65" s="7"/>
      <c r="I65" s="7"/>
      <c r="J65" s="7"/>
      <c r="K65" s="7"/>
      <c r="L65" s="7"/>
      <c r="M65" s="7"/>
      <c r="N65" s="7"/>
      <c r="O65" s="7"/>
      <c r="P65" s="7"/>
      <c r="Q65" s="7"/>
      <c r="R65" s="7"/>
      <c r="S65" s="7"/>
      <c r="T65" s="7"/>
      <c r="U65" s="7"/>
      <c r="V65" s="7"/>
      <c r="W65" s="7"/>
      <c r="X65" s="7"/>
      <c r="Y65" s="7"/>
      <c r="Z65" s="7"/>
      <c r="AA65" s="7"/>
      <c r="AB65" s="7"/>
      <c r="AC65" s="7" t="str">
        <f t="shared" si="0"/>
        <v/>
      </c>
      <c r="AD65" s="7" t="str">
        <f t="shared" si="1"/>
        <v/>
      </c>
      <c r="AE65" s="7" t="str">
        <f>IF(B65="","",IFERROR(INDEX(VEICULOS!$I:$I,MATCH(B65,VEICULOS!$A:$A,0)),""))</f>
        <v/>
      </c>
      <c r="AF65" s="7" t="str">
        <f t="shared" si="2"/>
        <v/>
      </c>
      <c r="AG65" s="13" t="str">
        <f t="shared" si="3"/>
        <v/>
      </c>
      <c r="AH65" s="7" t="str">
        <f t="shared" ca="1" si="4"/>
        <v/>
      </c>
      <c r="AI65" s="7"/>
      <c r="AJ65" s="13"/>
      <c r="AK65" s="12"/>
      <c r="AL65" s="7"/>
      <c r="AM65" s="7"/>
    </row>
    <row r="66" spans="1:39" x14ac:dyDescent="0.25">
      <c r="A66" s="7"/>
      <c r="B66" s="7"/>
      <c r="C66" s="7"/>
      <c r="D66" s="7"/>
      <c r="E66" s="7"/>
      <c r="F66" s="12"/>
      <c r="G66" s="7"/>
      <c r="H66" s="7"/>
      <c r="I66" s="7"/>
      <c r="J66" s="7"/>
      <c r="K66" s="7"/>
      <c r="L66" s="7"/>
      <c r="M66" s="7"/>
      <c r="N66" s="7"/>
      <c r="O66" s="7"/>
      <c r="P66" s="7"/>
      <c r="Q66" s="7"/>
      <c r="R66" s="7"/>
      <c r="S66" s="7"/>
      <c r="T66" s="7"/>
      <c r="U66" s="7"/>
      <c r="V66" s="7"/>
      <c r="W66" s="7"/>
      <c r="X66" s="7"/>
      <c r="Y66" s="7"/>
      <c r="Z66" s="7"/>
      <c r="AA66" s="7"/>
      <c r="AB66" s="7"/>
      <c r="AC66" s="7" t="str">
        <f t="shared" ref="AC66:AC129" si="5">IF(A66="","",COUNTIF(J66:AB66,"Falha"))</f>
        <v/>
      </c>
      <c r="AD66" s="7" t="str">
        <f t="shared" ref="AD66:AD129" si="6">IF(A66="","",IF(AC66&gt;0,"Reprovado",IF(COUNTIF(J66:AB66,"Não testado")&gt;0,"Aprovado c/ restrição","Aprovado")))</f>
        <v/>
      </c>
      <c r="AE66" s="7" t="str">
        <f>IF(B66="","",IFERROR(INDEX(VEICULOS!$I:$I,MATCH(B66,VEICULOS!$A:$A,0)),""))</f>
        <v/>
      </c>
      <c r="AF66" s="7" t="str">
        <f t="shared" ref="AF66:AF129" si="7">IF(A66="","",IF(LEFT(AE66,8)="Terceiro",P_VAL_CHECK_TERC,P_VAL_CHECK))</f>
        <v/>
      </c>
      <c r="AG66" s="13" t="str">
        <f t="shared" ref="AG66:AG129" si="8">IF(OR(A66="",AD66="Reprovado",F66=""),"",INT(F66)+AF66)</f>
        <v/>
      </c>
      <c r="AH66" s="7" t="str">
        <f t="shared" ref="AH66:AH129" ca="1" si="9">IF(A66="","",IF(AD66="Reprovado","Reprovado",IF(AG66&lt;TODAY(),"Vencido",IF(AG66-TODAY()&lt;=7,"Vence &lt;=7d","Válido"))))</f>
        <v/>
      </c>
      <c r="AI66" s="7"/>
      <c r="AJ66" s="13"/>
      <c r="AK66" s="12"/>
      <c r="AL66" s="7"/>
      <c r="AM66" s="7"/>
    </row>
    <row r="67" spans="1:39" x14ac:dyDescent="0.25">
      <c r="A67" s="7"/>
      <c r="B67" s="7"/>
      <c r="C67" s="7"/>
      <c r="D67" s="7"/>
      <c r="E67" s="7"/>
      <c r="F67" s="12"/>
      <c r="G67" s="7"/>
      <c r="H67" s="7"/>
      <c r="I67" s="7"/>
      <c r="J67" s="7"/>
      <c r="K67" s="7"/>
      <c r="L67" s="7"/>
      <c r="M67" s="7"/>
      <c r="N67" s="7"/>
      <c r="O67" s="7"/>
      <c r="P67" s="7"/>
      <c r="Q67" s="7"/>
      <c r="R67" s="7"/>
      <c r="S67" s="7"/>
      <c r="T67" s="7"/>
      <c r="U67" s="7"/>
      <c r="V67" s="7"/>
      <c r="W67" s="7"/>
      <c r="X67" s="7"/>
      <c r="Y67" s="7"/>
      <c r="Z67" s="7"/>
      <c r="AA67" s="7"/>
      <c r="AB67" s="7"/>
      <c r="AC67" s="7" t="str">
        <f t="shared" si="5"/>
        <v/>
      </c>
      <c r="AD67" s="7" t="str">
        <f t="shared" si="6"/>
        <v/>
      </c>
      <c r="AE67" s="7" t="str">
        <f>IF(B67="","",IFERROR(INDEX(VEICULOS!$I:$I,MATCH(B67,VEICULOS!$A:$A,0)),""))</f>
        <v/>
      </c>
      <c r="AF67" s="7" t="str">
        <f t="shared" si="7"/>
        <v/>
      </c>
      <c r="AG67" s="13" t="str">
        <f t="shared" si="8"/>
        <v/>
      </c>
      <c r="AH67" s="7" t="str">
        <f t="shared" ca="1" si="9"/>
        <v/>
      </c>
      <c r="AI67" s="7"/>
      <c r="AJ67" s="13"/>
      <c r="AK67" s="12"/>
      <c r="AL67" s="7"/>
      <c r="AM67" s="7"/>
    </row>
    <row r="68" spans="1:39" x14ac:dyDescent="0.25">
      <c r="A68" s="7"/>
      <c r="B68" s="7"/>
      <c r="C68" s="7"/>
      <c r="D68" s="7"/>
      <c r="E68" s="7"/>
      <c r="F68" s="12"/>
      <c r="G68" s="7"/>
      <c r="H68" s="7"/>
      <c r="I68" s="7"/>
      <c r="J68" s="7"/>
      <c r="K68" s="7"/>
      <c r="L68" s="7"/>
      <c r="M68" s="7"/>
      <c r="N68" s="7"/>
      <c r="O68" s="7"/>
      <c r="P68" s="7"/>
      <c r="Q68" s="7"/>
      <c r="R68" s="7"/>
      <c r="S68" s="7"/>
      <c r="T68" s="7"/>
      <c r="U68" s="7"/>
      <c r="V68" s="7"/>
      <c r="W68" s="7"/>
      <c r="X68" s="7"/>
      <c r="Y68" s="7"/>
      <c r="Z68" s="7"/>
      <c r="AA68" s="7"/>
      <c r="AB68" s="7"/>
      <c r="AC68" s="7" t="str">
        <f t="shared" si="5"/>
        <v/>
      </c>
      <c r="AD68" s="7" t="str">
        <f t="shared" si="6"/>
        <v/>
      </c>
      <c r="AE68" s="7" t="str">
        <f>IF(B68="","",IFERROR(INDEX(VEICULOS!$I:$I,MATCH(B68,VEICULOS!$A:$A,0)),""))</f>
        <v/>
      </c>
      <c r="AF68" s="7" t="str">
        <f t="shared" si="7"/>
        <v/>
      </c>
      <c r="AG68" s="13" t="str">
        <f t="shared" si="8"/>
        <v/>
      </c>
      <c r="AH68" s="7" t="str">
        <f t="shared" ca="1" si="9"/>
        <v/>
      </c>
      <c r="AI68" s="7"/>
      <c r="AJ68" s="13"/>
      <c r="AK68" s="12"/>
      <c r="AL68" s="7"/>
      <c r="AM68" s="7"/>
    </row>
    <row r="69" spans="1:39" x14ac:dyDescent="0.25">
      <c r="A69" s="7"/>
      <c r="B69" s="7"/>
      <c r="C69" s="7"/>
      <c r="D69" s="7"/>
      <c r="E69" s="7"/>
      <c r="F69" s="12"/>
      <c r="G69" s="7"/>
      <c r="H69" s="7"/>
      <c r="I69" s="7"/>
      <c r="J69" s="7"/>
      <c r="K69" s="7"/>
      <c r="L69" s="7"/>
      <c r="M69" s="7"/>
      <c r="N69" s="7"/>
      <c r="O69" s="7"/>
      <c r="P69" s="7"/>
      <c r="Q69" s="7"/>
      <c r="R69" s="7"/>
      <c r="S69" s="7"/>
      <c r="T69" s="7"/>
      <c r="U69" s="7"/>
      <c r="V69" s="7"/>
      <c r="W69" s="7"/>
      <c r="X69" s="7"/>
      <c r="Y69" s="7"/>
      <c r="Z69" s="7"/>
      <c r="AA69" s="7"/>
      <c r="AB69" s="7"/>
      <c r="AC69" s="7" t="str">
        <f t="shared" si="5"/>
        <v/>
      </c>
      <c r="AD69" s="7" t="str">
        <f t="shared" si="6"/>
        <v/>
      </c>
      <c r="AE69" s="7" t="str">
        <f>IF(B69="","",IFERROR(INDEX(VEICULOS!$I:$I,MATCH(B69,VEICULOS!$A:$A,0)),""))</f>
        <v/>
      </c>
      <c r="AF69" s="7" t="str">
        <f t="shared" si="7"/>
        <v/>
      </c>
      <c r="AG69" s="13" t="str">
        <f t="shared" si="8"/>
        <v/>
      </c>
      <c r="AH69" s="7" t="str">
        <f t="shared" ca="1" si="9"/>
        <v/>
      </c>
      <c r="AI69" s="7"/>
      <c r="AJ69" s="13"/>
      <c r="AK69" s="12"/>
      <c r="AL69" s="7"/>
      <c r="AM69" s="7"/>
    </row>
    <row r="70" spans="1:39" x14ac:dyDescent="0.25">
      <c r="A70" s="7"/>
      <c r="B70" s="7"/>
      <c r="C70" s="7"/>
      <c r="D70" s="7"/>
      <c r="E70" s="7"/>
      <c r="F70" s="12"/>
      <c r="G70" s="7"/>
      <c r="H70" s="7"/>
      <c r="I70" s="7"/>
      <c r="J70" s="7"/>
      <c r="K70" s="7"/>
      <c r="L70" s="7"/>
      <c r="M70" s="7"/>
      <c r="N70" s="7"/>
      <c r="O70" s="7"/>
      <c r="P70" s="7"/>
      <c r="Q70" s="7"/>
      <c r="R70" s="7"/>
      <c r="S70" s="7"/>
      <c r="T70" s="7"/>
      <c r="U70" s="7"/>
      <c r="V70" s="7"/>
      <c r="W70" s="7"/>
      <c r="X70" s="7"/>
      <c r="Y70" s="7"/>
      <c r="Z70" s="7"/>
      <c r="AA70" s="7"/>
      <c r="AB70" s="7"/>
      <c r="AC70" s="7" t="str">
        <f t="shared" si="5"/>
        <v/>
      </c>
      <c r="AD70" s="7" t="str">
        <f t="shared" si="6"/>
        <v/>
      </c>
      <c r="AE70" s="7" t="str">
        <f>IF(B70="","",IFERROR(INDEX(VEICULOS!$I:$I,MATCH(B70,VEICULOS!$A:$A,0)),""))</f>
        <v/>
      </c>
      <c r="AF70" s="7" t="str">
        <f t="shared" si="7"/>
        <v/>
      </c>
      <c r="AG70" s="13" t="str">
        <f t="shared" si="8"/>
        <v/>
      </c>
      <c r="AH70" s="7" t="str">
        <f t="shared" ca="1" si="9"/>
        <v/>
      </c>
      <c r="AI70" s="7"/>
      <c r="AJ70" s="13"/>
      <c r="AK70" s="12"/>
      <c r="AL70" s="7"/>
      <c r="AM70" s="7"/>
    </row>
    <row r="71" spans="1:39" x14ac:dyDescent="0.25">
      <c r="A71" s="7"/>
      <c r="B71" s="7"/>
      <c r="C71" s="7"/>
      <c r="D71" s="7"/>
      <c r="E71" s="7"/>
      <c r="F71" s="12"/>
      <c r="G71" s="7"/>
      <c r="H71" s="7"/>
      <c r="I71" s="7"/>
      <c r="J71" s="7"/>
      <c r="K71" s="7"/>
      <c r="L71" s="7"/>
      <c r="M71" s="7"/>
      <c r="N71" s="7"/>
      <c r="O71" s="7"/>
      <c r="P71" s="7"/>
      <c r="Q71" s="7"/>
      <c r="R71" s="7"/>
      <c r="S71" s="7"/>
      <c r="T71" s="7"/>
      <c r="U71" s="7"/>
      <c r="V71" s="7"/>
      <c r="W71" s="7"/>
      <c r="X71" s="7"/>
      <c r="Y71" s="7"/>
      <c r="Z71" s="7"/>
      <c r="AA71" s="7"/>
      <c r="AB71" s="7"/>
      <c r="AC71" s="7" t="str">
        <f t="shared" si="5"/>
        <v/>
      </c>
      <c r="AD71" s="7" t="str">
        <f t="shared" si="6"/>
        <v/>
      </c>
      <c r="AE71" s="7" t="str">
        <f>IF(B71="","",IFERROR(INDEX(VEICULOS!$I:$I,MATCH(B71,VEICULOS!$A:$A,0)),""))</f>
        <v/>
      </c>
      <c r="AF71" s="7" t="str">
        <f t="shared" si="7"/>
        <v/>
      </c>
      <c r="AG71" s="13" t="str">
        <f t="shared" si="8"/>
        <v/>
      </c>
      <c r="AH71" s="7" t="str">
        <f t="shared" ca="1" si="9"/>
        <v/>
      </c>
      <c r="AI71" s="7"/>
      <c r="AJ71" s="13"/>
      <c r="AK71" s="12"/>
      <c r="AL71" s="7"/>
      <c r="AM71" s="7"/>
    </row>
    <row r="72" spans="1:39" x14ac:dyDescent="0.25">
      <c r="A72" s="7"/>
      <c r="B72" s="7"/>
      <c r="C72" s="7"/>
      <c r="D72" s="7"/>
      <c r="E72" s="7"/>
      <c r="F72" s="12"/>
      <c r="G72" s="7"/>
      <c r="H72" s="7"/>
      <c r="I72" s="7"/>
      <c r="J72" s="7"/>
      <c r="K72" s="7"/>
      <c r="L72" s="7"/>
      <c r="M72" s="7"/>
      <c r="N72" s="7"/>
      <c r="O72" s="7"/>
      <c r="P72" s="7"/>
      <c r="Q72" s="7"/>
      <c r="R72" s="7"/>
      <c r="S72" s="7"/>
      <c r="T72" s="7"/>
      <c r="U72" s="7"/>
      <c r="V72" s="7"/>
      <c r="W72" s="7"/>
      <c r="X72" s="7"/>
      <c r="Y72" s="7"/>
      <c r="Z72" s="7"/>
      <c r="AA72" s="7"/>
      <c r="AB72" s="7"/>
      <c r="AC72" s="7" t="str">
        <f t="shared" si="5"/>
        <v/>
      </c>
      <c r="AD72" s="7" t="str">
        <f t="shared" si="6"/>
        <v/>
      </c>
      <c r="AE72" s="7" t="str">
        <f>IF(B72="","",IFERROR(INDEX(VEICULOS!$I:$I,MATCH(B72,VEICULOS!$A:$A,0)),""))</f>
        <v/>
      </c>
      <c r="AF72" s="7" t="str">
        <f t="shared" si="7"/>
        <v/>
      </c>
      <c r="AG72" s="13" t="str">
        <f t="shared" si="8"/>
        <v/>
      </c>
      <c r="AH72" s="7" t="str">
        <f t="shared" ca="1" si="9"/>
        <v/>
      </c>
      <c r="AI72" s="7"/>
      <c r="AJ72" s="13"/>
      <c r="AK72" s="12"/>
      <c r="AL72" s="7"/>
      <c r="AM72" s="7"/>
    </row>
    <row r="73" spans="1:39" x14ac:dyDescent="0.25">
      <c r="A73" s="7"/>
      <c r="B73" s="7"/>
      <c r="C73" s="7"/>
      <c r="D73" s="7"/>
      <c r="E73" s="7"/>
      <c r="F73" s="12"/>
      <c r="G73" s="7"/>
      <c r="H73" s="7"/>
      <c r="I73" s="7"/>
      <c r="J73" s="7"/>
      <c r="K73" s="7"/>
      <c r="L73" s="7"/>
      <c r="M73" s="7"/>
      <c r="N73" s="7"/>
      <c r="O73" s="7"/>
      <c r="P73" s="7"/>
      <c r="Q73" s="7"/>
      <c r="R73" s="7"/>
      <c r="S73" s="7"/>
      <c r="T73" s="7"/>
      <c r="U73" s="7"/>
      <c r="V73" s="7"/>
      <c r="W73" s="7"/>
      <c r="X73" s="7"/>
      <c r="Y73" s="7"/>
      <c r="Z73" s="7"/>
      <c r="AA73" s="7"/>
      <c r="AB73" s="7"/>
      <c r="AC73" s="7" t="str">
        <f t="shared" si="5"/>
        <v/>
      </c>
      <c r="AD73" s="7" t="str">
        <f t="shared" si="6"/>
        <v/>
      </c>
      <c r="AE73" s="7" t="str">
        <f>IF(B73="","",IFERROR(INDEX(VEICULOS!$I:$I,MATCH(B73,VEICULOS!$A:$A,0)),""))</f>
        <v/>
      </c>
      <c r="AF73" s="7" t="str">
        <f t="shared" si="7"/>
        <v/>
      </c>
      <c r="AG73" s="13" t="str">
        <f t="shared" si="8"/>
        <v/>
      </c>
      <c r="AH73" s="7" t="str">
        <f t="shared" ca="1" si="9"/>
        <v/>
      </c>
      <c r="AI73" s="7"/>
      <c r="AJ73" s="13"/>
      <c r="AK73" s="12"/>
      <c r="AL73" s="7"/>
      <c r="AM73" s="7"/>
    </row>
    <row r="74" spans="1:39" x14ac:dyDescent="0.25">
      <c r="A74" s="7"/>
      <c r="B74" s="7"/>
      <c r="C74" s="7"/>
      <c r="D74" s="7"/>
      <c r="E74" s="7"/>
      <c r="F74" s="12"/>
      <c r="G74" s="7"/>
      <c r="H74" s="7"/>
      <c r="I74" s="7"/>
      <c r="J74" s="7"/>
      <c r="K74" s="7"/>
      <c r="L74" s="7"/>
      <c r="M74" s="7"/>
      <c r="N74" s="7"/>
      <c r="O74" s="7"/>
      <c r="P74" s="7"/>
      <c r="Q74" s="7"/>
      <c r="R74" s="7"/>
      <c r="S74" s="7"/>
      <c r="T74" s="7"/>
      <c r="U74" s="7"/>
      <c r="V74" s="7"/>
      <c r="W74" s="7"/>
      <c r="X74" s="7"/>
      <c r="Y74" s="7"/>
      <c r="Z74" s="7"/>
      <c r="AA74" s="7"/>
      <c r="AB74" s="7"/>
      <c r="AC74" s="7" t="str">
        <f t="shared" si="5"/>
        <v/>
      </c>
      <c r="AD74" s="7" t="str">
        <f t="shared" si="6"/>
        <v/>
      </c>
      <c r="AE74" s="7" t="str">
        <f>IF(B74="","",IFERROR(INDEX(VEICULOS!$I:$I,MATCH(B74,VEICULOS!$A:$A,0)),""))</f>
        <v/>
      </c>
      <c r="AF74" s="7" t="str">
        <f t="shared" si="7"/>
        <v/>
      </c>
      <c r="AG74" s="13" t="str">
        <f t="shared" si="8"/>
        <v/>
      </c>
      <c r="AH74" s="7" t="str">
        <f t="shared" ca="1" si="9"/>
        <v/>
      </c>
      <c r="AI74" s="7"/>
      <c r="AJ74" s="13"/>
      <c r="AK74" s="12"/>
      <c r="AL74" s="7"/>
      <c r="AM74" s="7"/>
    </row>
    <row r="75" spans="1:39" x14ac:dyDescent="0.25">
      <c r="A75" s="7"/>
      <c r="B75" s="7"/>
      <c r="C75" s="7"/>
      <c r="D75" s="7"/>
      <c r="E75" s="7"/>
      <c r="F75" s="12"/>
      <c r="G75" s="7"/>
      <c r="H75" s="7"/>
      <c r="I75" s="7"/>
      <c r="J75" s="7"/>
      <c r="K75" s="7"/>
      <c r="L75" s="7"/>
      <c r="M75" s="7"/>
      <c r="N75" s="7"/>
      <c r="O75" s="7"/>
      <c r="P75" s="7"/>
      <c r="Q75" s="7"/>
      <c r="R75" s="7"/>
      <c r="S75" s="7"/>
      <c r="T75" s="7"/>
      <c r="U75" s="7"/>
      <c r="V75" s="7"/>
      <c r="W75" s="7"/>
      <c r="X75" s="7"/>
      <c r="Y75" s="7"/>
      <c r="Z75" s="7"/>
      <c r="AA75" s="7"/>
      <c r="AB75" s="7"/>
      <c r="AC75" s="7" t="str">
        <f t="shared" si="5"/>
        <v/>
      </c>
      <c r="AD75" s="7" t="str">
        <f t="shared" si="6"/>
        <v/>
      </c>
      <c r="AE75" s="7" t="str">
        <f>IF(B75="","",IFERROR(INDEX(VEICULOS!$I:$I,MATCH(B75,VEICULOS!$A:$A,0)),""))</f>
        <v/>
      </c>
      <c r="AF75" s="7" t="str">
        <f t="shared" si="7"/>
        <v/>
      </c>
      <c r="AG75" s="13" t="str">
        <f t="shared" si="8"/>
        <v/>
      </c>
      <c r="AH75" s="7" t="str">
        <f t="shared" ca="1" si="9"/>
        <v/>
      </c>
      <c r="AI75" s="7"/>
      <c r="AJ75" s="13"/>
      <c r="AK75" s="12"/>
      <c r="AL75" s="7"/>
      <c r="AM75" s="7"/>
    </row>
    <row r="76" spans="1:39" x14ac:dyDescent="0.25">
      <c r="A76" s="7"/>
      <c r="B76" s="7"/>
      <c r="C76" s="7"/>
      <c r="D76" s="7"/>
      <c r="E76" s="7"/>
      <c r="F76" s="12"/>
      <c r="G76" s="7"/>
      <c r="H76" s="7"/>
      <c r="I76" s="7"/>
      <c r="J76" s="7"/>
      <c r="K76" s="7"/>
      <c r="L76" s="7"/>
      <c r="M76" s="7"/>
      <c r="N76" s="7"/>
      <c r="O76" s="7"/>
      <c r="P76" s="7"/>
      <c r="Q76" s="7"/>
      <c r="R76" s="7"/>
      <c r="S76" s="7"/>
      <c r="T76" s="7"/>
      <c r="U76" s="7"/>
      <c r="V76" s="7"/>
      <c r="W76" s="7"/>
      <c r="X76" s="7"/>
      <c r="Y76" s="7"/>
      <c r="Z76" s="7"/>
      <c r="AA76" s="7"/>
      <c r="AB76" s="7"/>
      <c r="AC76" s="7" t="str">
        <f t="shared" si="5"/>
        <v/>
      </c>
      <c r="AD76" s="7" t="str">
        <f t="shared" si="6"/>
        <v/>
      </c>
      <c r="AE76" s="7" t="str">
        <f>IF(B76="","",IFERROR(INDEX(VEICULOS!$I:$I,MATCH(B76,VEICULOS!$A:$A,0)),""))</f>
        <v/>
      </c>
      <c r="AF76" s="7" t="str">
        <f t="shared" si="7"/>
        <v/>
      </c>
      <c r="AG76" s="13" t="str">
        <f t="shared" si="8"/>
        <v/>
      </c>
      <c r="AH76" s="7" t="str">
        <f t="shared" ca="1" si="9"/>
        <v/>
      </c>
      <c r="AI76" s="7"/>
      <c r="AJ76" s="13"/>
      <c r="AK76" s="12"/>
      <c r="AL76" s="7"/>
      <c r="AM76" s="7"/>
    </row>
    <row r="77" spans="1:39" x14ac:dyDescent="0.25">
      <c r="A77" s="7"/>
      <c r="B77" s="7"/>
      <c r="C77" s="7"/>
      <c r="D77" s="7"/>
      <c r="E77" s="7"/>
      <c r="F77" s="12"/>
      <c r="G77" s="7"/>
      <c r="H77" s="7"/>
      <c r="I77" s="7"/>
      <c r="J77" s="7"/>
      <c r="K77" s="7"/>
      <c r="L77" s="7"/>
      <c r="M77" s="7"/>
      <c r="N77" s="7"/>
      <c r="O77" s="7"/>
      <c r="P77" s="7"/>
      <c r="Q77" s="7"/>
      <c r="R77" s="7"/>
      <c r="S77" s="7"/>
      <c r="T77" s="7"/>
      <c r="U77" s="7"/>
      <c r="V77" s="7"/>
      <c r="W77" s="7"/>
      <c r="X77" s="7"/>
      <c r="Y77" s="7"/>
      <c r="Z77" s="7"/>
      <c r="AA77" s="7"/>
      <c r="AB77" s="7"/>
      <c r="AC77" s="7" t="str">
        <f t="shared" si="5"/>
        <v/>
      </c>
      <c r="AD77" s="7" t="str">
        <f t="shared" si="6"/>
        <v/>
      </c>
      <c r="AE77" s="7" t="str">
        <f>IF(B77="","",IFERROR(INDEX(VEICULOS!$I:$I,MATCH(B77,VEICULOS!$A:$A,0)),""))</f>
        <v/>
      </c>
      <c r="AF77" s="7" t="str">
        <f t="shared" si="7"/>
        <v/>
      </c>
      <c r="AG77" s="13" t="str">
        <f t="shared" si="8"/>
        <v/>
      </c>
      <c r="AH77" s="7" t="str">
        <f t="shared" ca="1" si="9"/>
        <v/>
      </c>
      <c r="AI77" s="7"/>
      <c r="AJ77" s="13"/>
      <c r="AK77" s="12"/>
      <c r="AL77" s="7"/>
      <c r="AM77" s="7"/>
    </row>
    <row r="78" spans="1:39" x14ac:dyDescent="0.25">
      <c r="A78" s="7"/>
      <c r="B78" s="7"/>
      <c r="C78" s="7"/>
      <c r="D78" s="7"/>
      <c r="E78" s="7"/>
      <c r="F78" s="12"/>
      <c r="G78" s="7"/>
      <c r="H78" s="7"/>
      <c r="I78" s="7"/>
      <c r="J78" s="7"/>
      <c r="K78" s="7"/>
      <c r="L78" s="7"/>
      <c r="M78" s="7"/>
      <c r="N78" s="7"/>
      <c r="O78" s="7"/>
      <c r="P78" s="7"/>
      <c r="Q78" s="7"/>
      <c r="R78" s="7"/>
      <c r="S78" s="7"/>
      <c r="T78" s="7"/>
      <c r="U78" s="7"/>
      <c r="V78" s="7"/>
      <c r="W78" s="7"/>
      <c r="X78" s="7"/>
      <c r="Y78" s="7"/>
      <c r="Z78" s="7"/>
      <c r="AA78" s="7"/>
      <c r="AB78" s="7"/>
      <c r="AC78" s="7" t="str">
        <f t="shared" si="5"/>
        <v/>
      </c>
      <c r="AD78" s="7" t="str">
        <f t="shared" si="6"/>
        <v/>
      </c>
      <c r="AE78" s="7" t="str">
        <f>IF(B78="","",IFERROR(INDEX(VEICULOS!$I:$I,MATCH(B78,VEICULOS!$A:$A,0)),""))</f>
        <v/>
      </c>
      <c r="AF78" s="7" t="str">
        <f t="shared" si="7"/>
        <v/>
      </c>
      <c r="AG78" s="13" t="str">
        <f t="shared" si="8"/>
        <v/>
      </c>
      <c r="AH78" s="7" t="str">
        <f t="shared" ca="1" si="9"/>
        <v/>
      </c>
      <c r="AI78" s="7"/>
      <c r="AJ78" s="13"/>
      <c r="AK78" s="12"/>
      <c r="AL78" s="7"/>
      <c r="AM78" s="7"/>
    </row>
    <row r="79" spans="1:39" x14ac:dyDescent="0.25">
      <c r="A79" s="7"/>
      <c r="B79" s="7"/>
      <c r="C79" s="7"/>
      <c r="D79" s="7"/>
      <c r="E79" s="7"/>
      <c r="F79" s="12"/>
      <c r="G79" s="7"/>
      <c r="H79" s="7"/>
      <c r="I79" s="7"/>
      <c r="J79" s="7"/>
      <c r="K79" s="7"/>
      <c r="L79" s="7"/>
      <c r="M79" s="7"/>
      <c r="N79" s="7"/>
      <c r="O79" s="7"/>
      <c r="P79" s="7"/>
      <c r="Q79" s="7"/>
      <c r="R79" s="7"/>
      <c r="S79" s="7"/>
      <c r="T79" s="7"/>
      <c r="U79" s="7"/>
      <c r="V79" s="7"/>
      <c r="W79" s="7"/>
      <c r="X79" s="7"/>
      <c r="Y79" s="7"/>
      <c r="Z79" s="7"/>
      <c r="AA79" s="7"/>
      <c r="AB79" s="7"/>
      <c r="AC79" s="7" t="str">
        <f t="shared" si="5"/>
        <v/>
      </c>
      <c r="AD79" s="7" t="str">
        <f t="shared" si="6"/>
        <v/>
      </c>
      <c r="AE79" s="7" t="str">
        <f>IF(B79="","",IFERROR(INDEX(VEICULOS!$I:$I,MATCH(B79,VEICULOS!$A:$A,0)),""))</f>
        <v/>
      </c>
      <c r="AF79" s="7" t="str">
        <f t="shared" si="7"/>
        <v/>
      </c>
      <c r="AG79" s="13" t="str">
        <f t="shared" si="8"/>
        <v/>
      </c>
      <c r="AH79" s="7" t="str">
        <f t="shared" ca="1" si="9"/>
        <v/>
      </c>
      <c r="AI79" s="7"/>
      <c r="AJ79" s="13"/>
      <c r="AK79" s="12"/>
      <c r="AL79" s="7"/>
      <c r="AM79" s="7"/>
    </row>
    <row r="80" spans="1:39" x14ac:dyDescent="0.25">
      <c r="A80" s="7"/>
      <c r="B80" s="7"/>
      <c r="C80" s="7"/>
      <c r="D80" s="7"/>
      <c r="E80" s="7"/>
      <c r="F80" s="12"/>
      <c r="G80" s="7"/>
      <c r="H80" s="7"/>
      <c r="I80" s="7"/>
      <c r="J80" s="7"/>
      <c r="K80" s="7"/>
      <c r="L80" s="7"/>
      <c r="M80" s="7"/>
      <c r="N80" s="7"/>
      <c r="O80" s="7"/>
      <c r="P80" s="7"/>
      <c r="Q80" s="7"/>
      <c r="R80" s="7"/>
      <c r="S80" s="7"/>
      <c r="T80" s="7"/>
      <c r="U80" s="7"/>
      <c r="V80" s="7"/>
      <c r="W80" s="7"/>
      <c r="X80" s="7"/>
      <c r="Y80" s="7"/>
      <c r="Z80" s="7"/>
      <c r="AA80" s="7"/>
      <c r="AB80" s="7"/>
      <c r="AC80" s="7" t="str">
        <f t="shared" si="5"/>
        <v/>
      </c>
      <c r="AD80" s="7" t="str">
        <f t="shared" si="6"/>
        <v/>
      </c>
      <c r="AE80" s="7" t="str">
        <f>IF(B80="","",IFERROR(INDEX(VEICULOS!$I:$I,MATCH(B80,VEICULOS!$A:$A,0)),""))</f>
        <v/>
      </c>
      <c r="AF80" s="7" t="str">
        <f t="shared" si="7"/>
        <v/>
      </c>
      <c r="AG80" s="13" t="str">
        <f t="shared" si="8"/>
        <v/>
      </c>
      <c r="AH80" s="7" t="str">
        <f t="shared" ca="1" si="9"/>
        <v/>
      </c>
      <c r="AI80" s="7"/>
      <c r="AJ80" s="13"/>
      <c r="AK80" s="12"/>
      <c r="AL80" s="7"/>
      <c r="AM80" s="7"/>
    </row>
    <row r="81" spans="1:39" x14ac:dyDescent="0.25">
      <c r="A81" s="7"/>
      <c r="B81" s="7"/>
      <c r="C81" s="7"/>
      <c r="D81" s="7"/>
      <c r="E81" s="7"/>
      <c r="F81" s="12"/>
      <c r="G81" s="7"/>
      <c r="H81" s="7"/>
      <c r="I81" s="7"/>
      <c r="J81" s="7"/>
      <c r="K81" s="7"/>
      <c r="L81" s="7"/>
      <c r="M81" s="7"/>
      <c r="N81" s="7"/>
      <c r="O81" s="7"/>
      <c r="P81" s="7"/>
      <c r="Q81" s="7"/>
      <c r="R81" s="7"/>
      <c r="S81" s="7"/>
      <c r="T81" s="7"/>
      <c r="U81" s="7"/>
      <c r="V81" s="7"/>
      <c r="W81" s="7"/>
      <c r="X81" s="7"/>
      <c r="Y81" s="7"/>
      <c r="Z81" s="7"/>
      <c r="AA81" s="7"/>
      <c r="AB81" s="7"/>
      <c r="AC81" s="7" t="str">
        <f t="shared" si="5"/>
        <v/>
      </c>
      <c r="AD81" s="7" t="str">
        <f t="shared" si="6"/>
        <v/>
      </c>
      <c r="AE81" s="7" t="str">
        <f>IF(B81="","",IFERROR(INDEX(VEICULOS!$I:$I,MATCH(B81,VEICULOS!$A:$A,0)),""))</f>
        <v/>
      </c>
      <c r="AF81" s="7" t="str">
        <f t="shared" si="7"/>
        <v/>
      </c>
      <c r="AG81" s="13" t="str">
        <f t="shared" si="8"/>
        <v/>
      </c>
      <c r="AH81" s="7" t="str">
        <f t="shared" ca="1" si="9"/>
        <v/>
      </c>
      <c r="AI81" s="7"/>
      <c r="AJ81" s="13"/>
      <c r="AK81" s="12"/>
      <c r="AL81" s="7"/>
      <c r="AM81" s="7"/>
    </row>
    <row r="82" spans="1:39" x14ac:dyDescent="0.25">
      <c r="A82" s="7"/>
      <c r="B82" s="7"/>
      <c r="C82" s="7"/>
      <c r="D82" s="7"/>
      <c r="E82" s="7"/>
      <c r="F82" s="12"/>
      <c r="G82" s="7"/>
      <c r="H82" s="7"/>
      <c r="I82" s="7"/>
      <c r="J82" s="7"/>
      <c r="K82" s="7"/>
      <c r="L82" s="7"/>
      <c r="M82" s="7"/>
      <c r="N82" s="7"/>
      <c r="O82" s="7"/>
      <c r="P82" s="7"/>
      <c r="Q82" s="7"/>
      <c r="R82" s="7"/>
      <c r="S82" s="7"/>
      <c r="T82" s="7"/>
      <c r="U82" s="7"/>
      <c r="V82" s="7"/>
      <c r="W82" s="7"/>
      <c r="X82" s="7"/>
      <c r="Y82" s="7"/>
      <c r="Z82" s="7"/>
      <c r="AA82" s="7"/>
      <c r="AB82" s="7"/>
      <c r="AC82" s="7" t="str">
        <f t="shared" si="5"/>
        <v/>
      </c>
      <c r="AD82" s="7" t="str">
        <f t="shared" si="6"/>
        <v/>
      </c>
      <c r="AE82" s="7" t="str">
        <f>IF(B82="","",IFERROR(INDEX(VEICULOS!$I:$I,MATCH(B82,VEICULOS!$A:$A,0)),""))</f>
        <v/>
      </c>
      <c r="AF82" s="7" t="str">
        <f t="shared" si="7"/>
        <v/>
      </c>
      <c r="AG82" s="13" t="str">
        <f t="shared" si="8"/>
        <v/>
      </c>
      <c r="AH82" s="7" t="str">
        <f t="shared" ca="1" si="9"/>
        <v/>
      </c>
      <c r="AI82" s="7"/>
      <c r="AJ82" s="13"/>
      <c r="AK82" s="12"/>
      <c r="AL82" s="7"/>
      <c r="AM82" s="7"/>
    </row>
    <row r="83" spans="1:39" x14ac:dyDescent="0.25">
      <c r="A83" s="7"/>
      <c r="B83" s="7"/>
      <c r="C83" s="7"/>
      <c r="D83" s="7"/>
      <c r="E83" s="7"/>
      <c r="F83" s="12"/>
      <c r="G83" s="7"/>
      <c r="H83" s="7"/>
      <c r="I83" s="7"/>
      <c r="J83" s="7"/>
      <c r="K83" s="7"/>
      <c r="L83" s="7"/>
      <c r="M83" s="7"/>
      <c r="N83" s="7"/>
      <c r="O83" s="7"/>
      <c r="P83" s="7"/>
      <c r="Q83" s="7"/>
      <c r="R83" s="7"/>
      <c r="S83" s="7"/>
      <c r="T83" s="7"/>
      <c r="U83" s="7"/>
      <c r="V83" s="7"/>
      <c r="W83" s="7"/>
      <c r="X83" s="7"/>
      <c r="Y83" s="7"/>
      <c r="Z83" s="7"/>
      <c r="AA83" s="7"/>
      <c r="AB83" s="7"/>
      <c r="AC83" s="7" t="str">
        <f t="shared" si="5"/>
        <v/>
      </c>
      <c r="AD83" s="7" t="str">
        <f t="shared" si="6"/>
        <v/>
      </c>
      <c r="AE83" s="7" t="str">
        <f>IF(B83="","",IFERROR(INDEX(VEICULOS!$I:$I,MATCH(B83,VEICULOS!$A:$A,0)),""))</f>
        <v/>
      </c>
      <c r="AF83" s="7" t="str">
        <f t="shared" si="7"/>
        <v/>
      </c>
      <c r="AG83" s="13" t="str">
        <f t="shared" si="8"/>
        <v/>
      </c>
      <c r="AH83" s="7" t="str">
        <f t="shared" ca="1" si="9"/>
        <v/>
      </c>
      <c r="AI83" s="7"/>
      <c r="AJ83" s="13"/>
      <c r="AK83" s="12"/>
      <c r="AL83" s="7"/>
      <c r="AM83" s="7"/>
    </row>
    <row r="84" spans="1:39" x14ac:dyDescent="0.25">
      <c r="A84" s="7"/>
      <c r="B84" s="7"/>
      <c r="C84" s="7"/>
      <c r="D84" s="7"/>
      <c r="E84" s="7"/>
      <c r="F84" s="12"/>
      <c r="G84" s="7"/>
      <c r="H84" s="7"/>
      <c r="I84" s="7"/>
      <c r="J84" s="7"/>
      <c r="K84" s="7"/>
      <c r="L84" s="7"/>
      <c r="M84" s="7"/>
      <c r="N84" s="7"/>
      <c r="O84" s="7"/>
      <c r="P84" s="7"/>
      <c r="Q84" s="7"/>
      <c r="R84" s="7"/>
      <c r="S84" s="7"/>
      <c r="T84" s="7"/>
      <c r="U84" s="7"/>
      <c r="V84" s="7"/>
      <c r="W84" s="7"/>
      <c r="X84" s="7"/>
      <c r="Y84" s="7"/>
      <c r="Z84" s="7"/>
      <c r="AA84" s="7"/>
      <c r="AB84" s="7"/>
      <c r="AC84" s="7" t="str">
        <f t="shared" si="5"/>
        <v/>
      </c>
      <c r="AD84" s="7" t="str">
        <f t="shared" si="6"/>
        <v/>
      </c>
      <c r="AE84" s="7" t="str">
        <f>IF(B84="","",IFERROR(INDEX(VEICULOS!$I:$I,MATCH(B84,VEICULOS!$A:$A,0)),""))</f>
        <v/>
      </c>
      <c r="AF84" s="7" t="str">
        <f t="shared" si="7"/>
        <v/>
      </c>
      <c r="AG84" s="13" t="str">
        <f t="shared" si="8"/>
        <v/>
      </c>
      <c r="AH84" s="7" t="str">
        <f t="shared" ca="1" si="9"/>
        <v/>
      </c>
      <c r="AI84" s="7"/>
      <c r="AJ84" s="13"/>
      <c r="AK84" s="12"/>
      <c r="AL84" s="7"/>
      <c r="AM84" s="7"/>
    </row>
    <row r="85" spans="1:39" x14ac:dyDescent="0.25">
      <c r="A85" s="7"/>
      <c r="B85" s="7"/>
      <c r="C85" s="7"/>
      <c r="D85" s="7"/>
      <c r="E85" s="7"/>
      <c r="F85" s="12"/>
      <c r="G85" s="7"/>
      <c r="H85" s="7"/>
      <c r="I85" s="7"/>
      <c r="J85" s="7"/>
      <c r="K85" s="7"/>
      <c r="L85" s="7"/>
      <c r="M85" s="7"/>
      <c r="N85" s="7"/>
      <c r="O85" s="7"/>
      <c r="P85" s="7"/>
      <c r="Q85" s="7"/>
      <c r="R85" s="7"/>
      <c r="S85" s="7"/>
      <c r="T85" s="7"/>
      <c r="U85" s="7"/>
      <c r="V85" s="7"/>
      <c r="W85" s="7"/>
      <c r="X85" s="7"/>
      <c r="Y85" s="7"/>
      <c r="Z85" s="7"/>
      <c r="AA85" s="7"/>
      <c r="AB85" s="7"/>
      <c r="AC85" s="7" t="str">
        <f t="shared" si="5"/>
        <v/>
      </c>
      <c r="AD85" s="7" t="str">
        <f t="shared" si="6"/>
        <v/>
      </c>
      <c r="AE85" s="7" t="str">
        <f>IF(B85="","",IFERROR(INDEX(VEICULOS!$I:$I,MATCH(B85,VEICULOS!$A:$A,0)),""))</f>
        <v/>
      </c>
      <c r="AF85" s="7" t="str">
        <f t="shared" si="7"/>
        <v/>
      </c>
      <c r="AG85" s="13" t="str">
        <f t="shared" si="8"/>
        <v/>
      </c>
      <c r="AH85" s="7" t="str">
        <f t="shared" ca="1" si="9"/>
        <v/>
      </c>
      <c r="AI85" s="7"/>
      <c r="AJ85" s="13"/>
      <c r="AK85" s="12"/>
      <c r="AL85" s="7"/>
      <c r="AM85" s="7"/>
    </row>
    <row r="86" spans="1:39" x14ac:dyDescent="0.25">
      <c r="A86" s="7"/>
      <c r="B86" s="7"/>
      <c r="C86" s="7"/>
      <c r="D86" s="7"/>
      <c r="E86" s="7"/>
      <c r="F86" s="12"/>
      <c r="G86" s="7"/>
      <c r="H86" s="7"/>
      <c r="I86" s="7"/>
      <c r="J86" s="7"/>
      <c r="K86" s="7"/>
      <c r="L86" s="7"/>
      <c r="M86" s="7"/>
      <c r="N86" s="7"/>
      <c r="O86" s="7"/>
      <c r="P86" s="7"/>
      <c r="Q86" s="7"/>
      <c r="R86" s="7"/>
      <c r="S86" s="7"/>
      <c r="T86" s="7"/>
      <c r="U86" s="7"/>
      <c r="V86" s="7"/>
      <c r="W86" s="7"/>
      <c r="X86" s="7"/>
      <c r="Y86" s="7"/>
      <c r="Z86" s="7"/>
      <c r="AA86" s="7"/>
      <c r="AB86" s="7"/>
      <c r="AC86" s="7" t="str">
        <f t="shared" si="5"/>
        <v/>
      </c>
      <c r="AD86" s="7" t="str">
        <f t="shared" si="6"/>
        <v/>
      </c>
      <c r="AE86" s="7" t="str">
        <f>IF(B86="","",IFERROR(INDEX(VEICULOS!$I:$I,MATCH(B86,VEICULOS!$A:$A,0)),""))</f>
        <v/>
      </c>
      <c r="AF86" s="7" t="str">
        <f t="shared" si="7"/>
        <v/>
      </c>
      <c r="AG86" s="13" t="str">
        <f t="shared" si="8"/>
        <v/>
      </c>
      <c r="AH86" s="7" t="str">
        <f t="shared" ca="1" si="9"/>
        <v/>
      </c>
      <c r="AI86" s="7"/>
      <c r="AJ86" s="13"/>
      <c r="AK86" s="12"/>
      <c r="AL86" s="7"/>
      <c r="AM86" s="7"/>
    </row>
    <row r="87" spans="1:39" x14ac:dyDescent="0.25">
      <c r="A87" s="7"/>
      <c r="B87" s="7"/>
      <c r="C87" s="7"/>
      <c r="D87" s="7"/>
      <c r="E87" s="7"/>
      <c r="F87" s="12"/>
      <c r="G87" s="7"/>
      <c r="H87" s="7"/>
      <c r="I87" s="7"/>
      <c r="J87" s="7"/>
      <c r="K87" s="7"/>
      <c r="L87" s="7"/>
      <c r="M87" s="7"/>
      <c r="N87" s="7"/>
      <c r="O87" s="7"/>
      <c r="P87" s="7"/>
      <c r="Q87" s="7"/>
      <c r="R87" s="7"/>
      <c r="S87" s="7"/>
      <c r="T87" s="7"/>
      <c r="U87" s="7"/>
      <c r="V87" s="7"/>
      <c r="W87" s="7"/>
      <c r="X87" s="7"/>
      <c r="Y87" s="7"/>
      <c r="Z87" s="7"/>
      <c r="AA87" s="7"/>
      <c r="AB87" s="7"/>
      <c r="AC87" s="7" t="str">
        <f t="shared" si="5"/>
        <v/>
      </c>
      <c r="AD87" s="7" t="str">
        <f t="shared" si="6"/>
        <v/>
      </c>
      <c r="AE87" s="7" t="str">
        <f>IF(B87="","",IFERROR(INDEX(VEICULOS!$I:$I,MATCH(B87,VEICULOS!$A:$A,0)),""))</f>
        <v/>
      </c>
      <c r="AF87" s="7" t="str">
        <f t="shared" si="7"/>
        <v/>
      </c>
      <c r="AG87" s="13" t="str">
        <f t="shared" si="8"/>
        <v/>
      </c>
      <c r="AH87" s="7" t="str">
        <f t="shared" ca="1" si="9"/>
        <v/>
      </c>
      <c r="AI87" s="7"/>
      <c r="AJ87" s="13"/>
      <c r="AK87" s="12"/>
      <c r="AL87" s="7"/>
      <c r="AM87" s="7"/>
    </row>
    <row r="88" spans="1:39" x14ac:dyDescent="0.25">
      <c r="A88" s="7"/>
      <c r="B88" s="7"/>
      <c r="C88" s="7"/>
      <c r="D88" s="7"/>
      <c r="E88" s="7"/>
      <c r="F88" s="12"/>
      <c r="G88" s="7"/>
      <c r="H88" s="7"/>
      <c r="I88" s="7"/>
      <c r="J88" s="7"/>
      <c r="K88" s="7"/>
      <c r="L88" s="7"/>
      <c r="M88" s="7"/>
      <c r="N88" s="7"/>
      <c r="O88" s="7"/>
      <c r="P88" s="7"/>
      <c r="Q88" s="7"/>
      <c r="R88" s="7"/>
      <c r="S88" s="7"/>
      <c r="T88" s="7"/>
      <c r="U88" s="7"/>
      <c r="V88" s="7"/>
      <c r="W88" s="7"/>
      <c r="X88" s="7"/>
      <c r="Y88" s="7"/>
      <c r="Z88" s="7"/>
      <c r="AA88" s="7"/>
      <c r="AB88" s="7"/>
      <c r="AC88" s="7" t="str">
        <f t="shared" si="5"/>
        <v/>
      </c>
      <c r="AD88" s="7" t="str">
        <f t="shared" si="6"/>
        <v/>
      </c>
      <c r="AE88" s="7" t="str">
        <f>IF(B88="","",IFERROR(INDEX(VEICULOS!$I:$I,MATCH(B88,VEICULOS!$A:$A,0)),""))</f>
        <v/>
      </c>
      <c r="AF88" s="7" t="str">
        <f t="shared" si="7"/>
        <v/>
      </c>
      <c r="AG88" s="13" t="str">
        <f t="shared" si="8"/>
        <v/>
      </c>
      <c r="AH88" s="7" t="str">
        <f t="shared" ca="1" si="9"/>
        <v/>
      </c>
      <c r="AI88" s="7"/>
      <c r="AJ88" s="13"/>
      <c r="AK88" s="12"/>
      <c r="AL88" s="7"/>
      <c r="AM88" s="7"/>
    </row>
    <row r="89" spans="1:39" x14ac:dyDescent="0.25">
      <c r="A89" s="7"/>
      <c r="B89" s="7"/>
      <c r="C89" s="7"/>
      <c r="D89" s="7"/>
      <c r="E89" s="7"/>
      <c r="F89" s="12"/>
      <c r="G89" s="7"/>
      <c r="H89" s="7"/>
      <c r="I89" s="7"/>
      <c r="J89" s="7"/>
      <c r="K89" s="7"/>
      <c r="L89" s="7"/>
      <c r="M89" s="7"/>
      <c r="N89" s="7"/>
      <c r="O89" s="7"/>
      <c r="P89" s="7"/>
      <c r="Q89" s="7"/>
      <c r="R89" s="7"/>
      <c r="S89" s="7"/>
      <c r="T89" s="7"/>
      <c r="U89" s="7"/>
      <c r="V89" s="7"/>
      <c r="W89" s="7"/>
      <c r="X89" s="7"/>
      <c r="Y89" s="7"/>
      <c r="Z89" s="7"/>
      <c r="AA89" s="7"/>
      <c r="AB89" s="7"/>
      <c r="AC89" s="7" t="str">
        <f t="shared" si="5"/>
        <v/>
      </c>
      <c r="AD89" s="7" t="str">
        <f t="shared" si="6"/>
        <v/>
      </c>
      <c r="AE89" s="7" t="str">
        <f>IF(B89="","",IFERROR(INDEX(VEICULOS!$I:$I,MATCH(B89,VEICULOS!$A:$A,0)),""))</f>
        <v/>
      </c>
      <c r="AF89" s="7" t="str">
        <f t="shared" si="7"/>
        <v/>
      </c>
      <c r="AG89" s="13" t="str">
        <f t="shared" si="8"/>
        <v/>
      </c>
      <c r="AH89" s="7" t="str">
        <f t="shared" ca="1" si="9"/>
        <v/>
      </c>
      <c r="AI89" s="7"/>
      <c r="AJ89" s="13"/>
      <c r="AK89" s="12"/>
      <c r="AL89" s="7"/>
      <c r="AM89" s="7"/>
    </row>
    <row r="90" spans="1:39" x14ac:dyDescent="0.25">
      <c r="A90" s="7"/>
      <c r="B90" s="7"/>
      <c r="C90" s="7"/>
      <c r="D90" s="7"/>
      <c r="E90" s="7"/>
      <c r="F90" s="12"/>
      <c r="G90" s="7"/>
      <c r="H90" s="7"/>
      <c r="I90" s="7"/>
      <c r="J90" s="7"/>
      <c r="K90" s="7"/>
      <c r="L90" s="7"/>
      <c r="M90" s="7"/>
      <c r="N90" s="7"/>
      <c r="O90" s="7"/>
      <c r="P90" s="7"/>
      <c r="Q90" s="7"/>
      <c r="R90" s="7"/>
      <c r="S90" s="7"/>
      <c r="T90" s="7"/>
      <c r="U90" s="7"/>
      <c r="V90" s="7"/>
      <c r="W90" s="7"/>
      <c r="X90" s="7"/>
      <c r="Y90" s="7"/>
      <c r="Z90" s="7"/>
      <c r="AA90" s="7"/>
      <c r="AB90" s="7"/>
      <c r="AC90" s="7" t="str">
        <f t="shared" si="5"/>
        <v/>
      </c>
      <c r="AD90" s="7" t="str">
        <f t="shared" si="6"/>
        <v/>
      </c>
      <c r="AE90" s="7" t="str">
        <f>IF(B90="","",IFERROR(INDEX(VEICULOS!$I:$I,MATCH(B90,VEICULOS!$A:$A,0)),""))</f>
        <v/>
      </c>
      <c r="AF90" s="7" t="str">
        <f t="shared" si="7"/>
        <v/>
      </c>
      <c r="AG90" s="13" t="str">
        <f t="shared" si="8"/>
        <v/>
      </c>
      <c r="AH90" s="7" t="str">
        <f t="shared" ca="1" si="9"/>
        <v/>
      </c>
      <c r="AI90" s="7"/>
      <c r="AJ90" s="13"/>
      <c r="AK90" s="12"/>
      <c r="AL90" s="7"/>
      <c r="AM90" s="7"/>
    </row>
    <row r="91" spans="1:39" x14ac:dyDescent="0.25">
      <c r="A91" s="7"/>
      <c r="B91" s="7"/>
      <c r="C91" s="7"/>
      <c r="D91" s="7"/>
      <c r="E91" s="7"/>
      <c r="F91" s="12"/>
      <c r="G91" s="7"/>
      <c r="H91" s="7"/>
      <c r="I91" s="7"/>
      <c r="J91" s="7"/>
      <c r="K91" s="7"/>
      <c r="L91" s="7"/>
      <c r="M91" s="7"/>
      <c r="N91" s="7"/>
      <c r="O91" s="7"/>
      <c r="P91" s="7"/>
      <c r="Q91" s="7"/>
      <c r="R91" s="7"/>
      <c r="S91" s="7"/>
      <c r="T91" s="7"/>
      <c r="U91" s="7"/>
      <c r="V91" s="7"/>
      <c r="W91" s="7"/>
      <c r="X91" s="7"/>
      <c r="Y91" s="7"/>
      <c r="Z91" s="7"/>
      <c r="AA91" s="7"/>
      <c r="AB91" s="7"/>
      <c r="AC91" s="7" t="str">
        <f t="shared" si="5"/>
        <v/>
      </c>
      <c r="AD91" s="7" t="str">
        <f t="shared" si="6"/>
        <v/>
      </c>
      <c r="AE91" s="7" t="str">
        <f>IF(B91="","",IFERROR(INDEX(VEICULOS!$I:$I,MATCH(B91,VEICULOS!$A:$A,0)),""))</f>
        <v/>
      </c>
      <c r="AF91" s="7" t="str">
        <f t="shared" si="7"/>
        <v/>
      </c>
      <c r="AG91" s="13" t="str">
        <f t="shared" si="8"/>
        <v/>
      </c>
      <c r="AH91" s="7" t="str">
        <f t="shared" ca="1" si="9"/>
        <v/>
      </c>
      <c r="AI91" s="7"/>
      <c r="AJ91" s="13"/>
      <c r="AK91" s="12"/>
      <c r="AL91" s="7"/>
      <c r="AM91" s="7"/>
    </row>
    <row r="92" spans="1:39" x14ac:dyDescent="0.25">
      <c r="A92" s="7"/>
      <c r="B92" s="7"/>
      <c r="C92" s="7"/>
      <c r="D92" s="7"/>
      <c r="E92" s="7"/>
      <c r="F92" s="12"/>
      <c r="G92" s="7"/>
      <c r="H92" s="7"/>
      <c r="I92" s="7"/>
      <c r="J92" s="7"/>
      <c r="K92" s="7"/>
      <c r="L92" s="7"/>
      <c r="M92" s="7"/>
      <c r="N92" s="7"/>
      <c r="O92" s="7"/>
      <c r="P92" s="7"/>
      <c r="Q92" s="7"/>
      <c r="R92" s="7"/>
      <c r="S92" s="7"/>
      <c r="T92" s="7"/>
      <c r="U92" s="7"/>
      <c r="V92" s="7"/>
      <c r="W92" s="7"/>
      <c r="X92" s="7"/>
      <c r="Y92" s="7"/>
      <c r="Z92" s="7"/>
      <c r="AA92" s="7"/>
      <c r="AB92" s="7"/>
      <c r="AC92" s="7" t="str">
        <f t="shared" si="5"/>
        <v/>
      </c>
      <c r="AD92" s="7" t="str">
        <f t="shared" si="6"/>
        <v/>
      </c>
      <c r="AE92" s="7" t="str">
        <f>IF(B92="","",IFERROR(INDEX(VEICULOS!$I:$I,MATCH(B92,VEICULOS!$A:$A,0)),""))</f>
        <v/>
      </c>
      <c r="AF92" s="7" t="str">
        <f t="shared" si="7"/>
        <v/>
      </c>
      <c r="AG92" s="13" t="str">
        <f t="shared" si="8"/>
        <v/>
      </c>
      <c r="AH92" s="7" t="str">
        <f t="shared" ca="1" si="9"/>
        <v/>
      </c>
      <c r="AI92" s="7"/>
      <c r="AJ92" s="13"/>
      <c r="AK92" s="12"/>
      <c r="AL92" s="7"/>
      <c r="AM92" s="7"/>
    </row>
    <row r="93" spans="1:39" x14ac:dyDescent="0.25">
      <c r="A93" s="7"/>
      <c r="B93" s="7"/>
      <c r="C93" s="7"/>
      <c r="D93" s="7"/>
      <c r="E93" s="7"/>
      <c r="F93" s="12"/>
      <c r="G93" s="7"/>
      <c r="H93" s="7"/>
      <c r="I93" s="7"/>
      <c r="J93" s="7"/>
      <c r="K93" s="7"/>
      <c r="L93" s="7"/>
      <c r="M93" s="7"/>
      <c r="N93" s="7"/>
      <c r="O93" s="7"/>
      <c r="P93" s="7"/>
      <c r="Q93" s="7"/>
      <c r="R93" s="7"/>
      <c r="S93" s="7"/>
      <c r="T93" s="7"/>
      <c r="U93" s="7"/>
      <c r="V93" s="7"/>
      <c r="W93" s="7"/>
      <c r="X93" s="7"/>
      <c r="Y93" s="7"/>
      <c r="Z93" s="7"/>
      <c r="AA93" s="7"/>
      <c r="AB93" s="7"/>
      <c r="AC93" s="7" t="str">
        <f t="shared" si="5"/>
        <v/>
      </c>
      <c r="AD93" s="7" t="str">
        <f t="shared" si="6"/>
        <v/>
      </c>
      <c r="AE93" s="7" t="str">
        <f>IF(B93="","",IFERROR(INDEX(VEICULOS!$I:$I,MATCH(B93,VEICULOS!$A:$A,0)),""))</f>
        <v/>
      </c>
      <c r="AF93" s="7" t="str">
        <f t="shared" si="7"/>
        <v/>
      </c>
      <c r="AG93" s="13" t="str">
        <f t="shared" si="8"/>
        <v/>
      </c>
      <c r="AH93" s="7" t="str">
        <f t="shared" ca="1" si="9"/>
        <v/>
      </c>
      <c r="AI93" s="7"/>
      <c r="AJ93" s="13"/>
      <c r="AK93" s="12"/>
      <c r="AL93" s="7"/>
      <c r="AM93" s="7"/>
    </row>
    <row r="94" spans="1:39" x14ac:dyDescent="0.25">
      <c r="A94" s="7"/>
      <c r="B94" s="7"/>
      <c r="C94" s="7"/>
      <c r="D94" s="7"/>
      <c r="E94" s="7"/>
      <c r="F94" s="12"/>
      <c r="G94" s="7"/>
      <c r="H94" s="7"/>
      <c r="I94" s="7"/>
      <c r="J94" s="7"/>
      <c r="K94" s="7"/>
      <c r="L94" s="7"/>
      <c r="M94" s="7"/>
      <c r="N94" s="7"/>
      <c r="O94" s="7"/>
      <c r="P94" s="7"/>
      <c r="Q94" s="7"/>
      <c r="R94" s="7"/>
      <c r="S94" s="7"/>
      <c r="T94" s="7"/>
      <c r="U94" s="7"/>
      <c r="V94" s="7"/>
      <c r="W94" s="7"/>
      <c r="X94" s="7"/>
      <c r="Y94" s="7"/>
      <c r="Z94" s="7"/>
      <c r="AA94" s="7"/>
      <c r="AB94" s="7"/>
      <c r="AC94" s="7" t="str">
        <f t="shared" si="5"/>
        <v/>
      </c>
      <c r="AD94" s="7" t="str">
        <f t="shared" si="6"/>
        <v/>
      </c>
      <c r="AE94" s="7" t="str">
        <f>IF(B94="","",IFERROR(INDEX(VEICULOS!$I:$I,MATCH(B94,VEICULOS!$A:$A,0)),""))</f>
        <v/>
      </c>
      <c r="AF94" s="7" t="str">
        <f t="shared" si="7"/>
        <v/>
      </c>
      <c r="AG94" s="13" t="str">
        <f t="shared" si="8"/>
        <v/>
      </c>
      <c r="AH94" s="7" t="str">
        <f t="shared" ca="1" si="9"/>
        <v/>
      </c>
      <c r="AI94" s="7"/>
      <c r="AJ94" s="13"/>
      <c r="AK94" s="12"/>
      <c r="AL94" s="7"/>
      <c r="AM94" s="7"/>
    </row>
    <row r="95" spans="1:39" x14ac:dyDescent="0.25">
      <c r="A95" s="7"/>
      <c r="B95" s="7"/>
      <c r="C95" s="7"/>
      <c r="D95" s="7"/>
      <c r="E95" s="7"/>
      <c r="F95" s="12"/>
      <c r="G95" s="7"/>
      <c r="H95" s="7"/>
      <c r="I95" s="7"/>
      <c r="J95" s="7"/>
      <c r="K95" s="7"/>
      <c r="L95" s="7"/>
      <c r="M95" s="7"/>
      <c r="N95" s="7"/>
      <c r="O95" s="7"/>
      <c r="P95" s="7"/>
      <c r="Q95" s="7"/>
      <c r="R95" s="7"/>
      <c r="S95" s="7"/>
      <c r="T95" s="7"/>
      <c r="U95" s="7"/>
      <c r="V95" s="7"/>
      <c r="W95" s="7"/>
      <c r="X95" s="7"/>
      <c r="Y95" s="7"/>
      <c r="Z95" s="7"/>
      <c r="AA95" s="7"/>
      <c r="AB95" s="7"/>
      <c r="AC95" s="7" t="str">
        <f t="shared" si="5"/>
        <v/>
      </c>
      <c r="AD95" s="7" t="str">
        <f t="shared" si="6"/>
        <v/>
      </c>
      <c r="AE95" s="7" t="str">
        <f>IF(B95="","",IFERROR(INDEX(VEICULOS!$I:$I,MATCH(B95,VEICULOS!$A:$A,0)),""))</f>
        <v/>
      </c>
      <c r="AF95" s="7" t="str">
        <f t="shared" si="7"/>
        <v/>
      </c>
      <c r="AG95" s="13" t="str">
        <f t="shared" si="8"/>
        <v/>
      </c>
      <c r="AH95" s="7" t="str">
        <f t="shared" ca="1" si="9"/>
        <v/>
      </c>
      <c r="AI95" s="7"/>
      <c r="AJ95" s="13"/>
      <c r="AK95" s="12"/>
      <c r="AL95" s="7"/>
      <c r="AM95" s="7"/>
    </row>
    <row r="96" spans="1:39" x14ac:dyDescent="0.25">
      <c r="A96" s="7"/>
      <c r="B96" s="7"/>
      <c r="C96" s="7"/>
      <c r="D96" s="7"/>
      <c r="E96" s="7"/>
      <c r="F96" s="12"/>
      <c r="G96" s="7"/>
      <c r="H96" s="7"/>
      <c r="I96" s="7"/>
      <c r="J96" s="7"/>
      <c r="K96" s="7"/>
      <c r="L96" s="7"/>
      <c r="M96" s="7"/>
      <c r="N96" s="7"/>
      <c r="O96" s="7"/>
      <c r="P96" s="7"/>
      <c r="Q96" s="7"/>
      <c r="R96" s="7"/>
      <c r="S96" s="7"/>
      <c r="T96" s="7"/>
      <c r="U96" s="7"/>
      <c r="V96" s="7"/>
      <c r="W96" s="7"/>
      <c r="X96" s="7"/>
      <c r="Y96" s="7"/>
      <c r="Z96" s="7"/>
      <c r="AA96" s="7"/>
      <c r="AB96" s="7"/>
      <c r="AC96" s="7" t="str">
        <f t="shared" si="5"/>
        <v/>
      </c>
      <c r="AD96" s="7" t="str">
        <f t="shared" si="6"/>
        <v/>
      </c>
      <c r="AE96" s="7" t="str">
        <f>IF(B96="","",IFERROR(INDEX(VEICULOS!$I:$I,MATCH(B96,VEICULOS!$A:$A,0)),""))</f>
        <v/>
      </c>
      <c r="AF96" s="7" t="str">
        <f t="shared" si="7"/>
        <v/>
      </c>
      <c r="AG96" s="13" t="str">
        <f t="shared" si="8"/>
        <v/>
      </c>
      <c r="AH96" s="7" t="str">
        <f t="shared" ca="1" si="9"/>
        <v/>
      </c>
      <c r="AI96" s="7"/>
      <c r="AJ96" s="13"/>
      <c r="AK96" s="12"/>
      <c r="AL96" s="7"/>
      <c r="AM96" s="7"/>
    </row>
    <row r="97" spans="1:39" x14ac:dyDescent="0.25">
      <c r="A97" s="7"/>
      <c r="B97" s="7"/>
      <c r="C97" s="7"/>
      <c r="D97" s="7"/>
      <c r="E97" s="7"/>
      <c r="F97" s="12"/>
      <c r="G97" s="7"/>
      <c r="H97" s="7"/>
      <c r="I97" s="7"/>
      <c r="J97" s="7"/>
      <c r="K97" s="7"/>
      <c r="L97" s="7"/>
      <c r="M97" s="7"/>
      <c r="N97" s="7"/>
      <c r="O97" s="7"/>
      <c r="P97" s="7"/>
      <c r="Q97" s="7"/>
      <c r="R97" s="7"/>
      <c r="S97" s="7"/>
      <c r="T97" s="7"/>
      <c r="U97" s="7"/>
      <c r="V97" s="7"/>
      <c r="W97" s="7"/>
      <c r="X97" s="7"/>
      <c r="Y97" s="7"/>
      <c r="Z97" s="7"/>
      <c r="AA97" s="7"/>
      <c r="AB97" s="7"/>
      <c r="AC97" s="7" t="str">
        <f t="shared" si="5"/>
        <v/>
      </c>
      <c r="AD97" s="7" t="str">
        <f t="shared" si="6"/>
        <v/>
      </c>
      <c r="AE97" s="7" t="str">
        <f>IF(B97="","",IFERROR(INDEX(VEICULOS!$I:$I,MATCH(B97,VEICULOS!$A:$A,0)),""))</f>
        <v/>
      </c>
      <c r="AF97" s="7" t="str">
        <f t="shared" si="7"/>
        <v/>
      </c>
      <c r="AG97" s="13" t="str">
        <f t="shared" si="8"/>
        <v/>
      </c>
      <c r="AH97" s="7" t="str">
        <f t="shared" ca="1" si="9"/>
        <v/>
      </c>
      <c r="AI97" s="7"/>
      <c r="AJ97" s="13"/>
      <c r="AK97" s="12"/>
      <c r="AL97" s="7"/>
      <c r="AM97" s="7"/>
    </row>
    <row r="98" spans="1:39" x14ac:dyDescent="0.25">
      <c r="A98" s="7"/>
      <c r="B98" s="7"/>
      <c r="C98" s="7"/>
      <c r="D98" s="7"/>
      <c r="E98" s="7"/>
      <c r="F98" s="12"/>
      <c r="G98" s="7"/>
      <c r="H98" s="7"/>
      <c r="I98" s="7"/>
      <c r="J98" s="7"/>
      <c r="K98" s="7"/>
      <c r="L98" s="7"/>
      <c r="M98" s="7"/>
      <c r="N98" s="7"/>
      <c r="O98" s="7"/>
      <c r="P98" s="7"/>
      <c r="Q98" s="7"/>
      <c r="R98" s="7"/>
      <c r="S98" s="7"/>
      <c r="T98" s="7"/>
      <c r="U98" s="7"/>
      <c r="V98" s="7"/>
      <c r="W98" s="7"/>
      <c r="X98" s="7"/>
      <c r="Y98" s="7"/>
      <c r="Z98" s="7"/>
      <c r="AA98" s="7"/>
      <c r="AB98" s="7"/>
      <c r="AC98" s="7" t="str">
        <f t="shared" si="5"/>
        <v/>
      </c>
      <c r="AD98" s="7" t="str">
        <f t="shared" si="6"/>
        <v/>
      </c>
      <c r="AE98" s="7" t="str">
        <f>IF(B98="","",IFERROR(INDEX(VEICULOS!$I:$I,MATCH(B98,VEICULOS!$A:$A,0)),""))</f>
        <v/>
      </c>
      <c r="AF98" s="7" t="str">
        <f t="shared" si="7"/>
        <v/>
      </c>
      <c r="AG98" s="13" t="str">
        <f t="shared" si="8"/>
        <v/>
      </c>
      <c r="AH98" s="7" t="str">
        <f t="shared" ca="1" si="9"/>
        <v/>
      </c>
      <c r="AI98" s="7"/>
      <c r="AJ98" s="13"/>
      <c r="AK98" s="12"/>
      <c r="AL98" s="7"/>
      <c r="AM98" s="7"/>
    </row>
    <row r="99" spans="1:39" x14ac:dyDescent="0.25">
      <c r="A99" s="7"/>
      <c r="B99" s="7"/>
      <c r="C99" s="7"/>
      <c r="D99" s="7"/>
      <c r="E99" s="7"/>
      <c r="F99" s="12"/>
      <c r="G99" s="7"/>
      <c r="H99" s="7"/>
      <c r="I99" s="7"/>
      <c r="J99" s="7"/>
      <c r="K99" s="7"/>
      <c r="L99" s="7"/>
      <c r="M99" s="7"/>
      <c r="N99" s="7"/>
      <c r="O99" s="7"/>
      <c r="P99" s="7"/>
      <c r="Q99" s="7"/>
      <c r="R99" s="7"/>
      <c r="S99" s="7"/>
      <c r="T99" s="7"/>
      <c r="U99" s="7"/>
      <c r="V99" s="7"/>
      <c r="W99" s="7"/>
      <c r="X99" s="7"/>
      <c r="Y99" s="7"/>
      <c r="Z99" s="7"/>
      <c r="AA99" s="7"/>
      <c r="AB99" s="7"/>
      <c r="AC99" s="7" t="str">
        <f t="shared" si="5"/>
        <v/>
      </c>
      <c r="AD99" s="7" t="str">
        <f t="shared" si="6"/>
        <v/>
      </c>
      <c r="AE99" s="7" t="str">
        <f>IF(B99="","",IFERROR(INDEX(VEICULOS!$I:$I,MATCH(B99,VEICULOS!$A:$A,0)),""))</f>
        <v/>
      </c>
      <c r="AF99" s="7" t="str">
        <f t="shared" si="7"/>
        <v/>
      </c>
      <c r="AG99" s="13" t="str">
        <f t="shared" si="8"/>
        <v/>
      </c>
      <c r="AH99" s="7" t="str">
        <f t="shared" ca="1" si="9"/>
        <v/>
      </c>
      <c r="AI99" s="7"/>
      <c r="AJ99" s="13"/>
      <c r="AK99" s="12"/>
      <c r="AL99" s="7"/>
      <c r="AM99" s="7"/>
    </row>
    <row r="100" spans="1:39" x14ac:dyDescent="0.25">
      <c r="A100" s="7"/>
      <c r="B100" s="7"/>
      <c r="C100" s="7"/>
      <c r="D100" s="7"/>
      <c r="E100" s="7"/>
      <c r="F100" s="12"/>
      <c r="G100" s="7"/>
      <c r="H100" s="7"/>
      <c r="I100" s="7"/>
      <c r="J100" s="7"/>
      <c r="K100" s="7"/>
      <c r="L100" s="7"/>
      <c r="M100" s="7"/>
      <c r="N100" s="7"/>
      <c r="O100" s="7"/>
      <c r="P100" s="7"/>
      <c r="Q100" s="7"/>
      <c r="R100" s="7"/>
      <c r="S100" s="7"/>
      <c r="T100" s="7"/>
      <c r="U100" s="7"/>
      <c r="V100" s="7"/>
      <c r="W100" s="7"/>
      <c r="X100" s="7"/>
      <c r="Y100" s="7"/>
      <c r="Z100" s="7"/>
      <c r="AA100" s="7"/>
      <c r="AB100" s="7"/>
      <c r="AC100" s="7" t="str">
        <f t="shared" si="5"/>
        <v/>
      </c>
      <c r="AD100" s="7" t="str">
        <f t="shared" si="6"/>
        <v/>
      </c>
      <c r="AE100" s="7" t="str">
        <f>IF(B100="","",IFERROR(INDEX(VEICULOS!$I:$I,MATCH(B100,VEICULOS!$A:$A,0)),""))</f>
        <v/>
      </c>
      <c r="AF100" s="7" t="str">
        <f t="shared" si="7"/>
        <v/>
      </c>
      <c r="AG100" s="13" t="str">
        <f t="shared" si="8"/>
        <v/>
      </c>
      <c r="AH100" s="7" t="str">
        <f t="shared" ca="1" si="9"/>
        <v/>
      </c>
      <c r="AI100" s="7"/>
      <c r="AJ100" s="13"/>
      <c r="AK100" s="12"/>
      <c r="AL100" s="7"/>
      <c r="AM100" s="7"/>
    </row>
    <row r="101" spans="1:39" x14ac:dyDescent="0.25">
      <c r="A101" s="7"/>
      <c r="B101" s="7"/>
      <c r="C101" s="7"/>
      <c r="D101" s="7"/>
      <c r="E101" s="7"/>
      <c r="F101" s="12"/>
      <c r="G101" s="7"/>
      <c r="H101" s="7"/>
      <c r="I101" s="7"/>
      <c r="J101" s="7"/>
      <c r="K101" s="7"/>
      <c r="L101" s="7"/>
      <c r="M101" s="7"/>
      <c r="N101" s="7"/>
      <c r="O101" s="7"/>
      <c r="P101" s="7"/>
      <c r="Q101" s="7"/>
      <c r="R101" s="7"/>
      <c r="S101" s="7"/>
      <c r="T101" s="7"/>
      <c r="U101" s="7"/>
      <c r="V101" s="7"/>
      <c r="W101" s="7"/>
      <c r="X101" s="7"/>
      <c r="Y101" s="7"/>
      <c r="Z101" s="7"/>
      <c r="AA101" s="7"/>
      <c r="AB101" s="7"/>
      <c r="AC101" s="7" t="str">
        <f t="shared" si="5"/>
        <v/>
      </c>
      <c r="AD101" s="7" t="str">
        <f t="shared" si="6"/>
        <v/>
      </c>
      <c r="AE101" s="7" t="str">
        <f>IF(B101="","",IFERROR(INDEX(VEICULOS!$I:$I,MATCH(B101,VEICULOS!$A:$A,0)),""))</f>
        <v/>
      </c>
      <c r="AF101" s="7" t="str">
        <f t="shared" si="7"/>
        <v/>
      </c>
      <c r="AG101" s="13" t="str">
        <f t="shared" si="8"/>
        <v/>
      </c>
      <c r="AH101" s="7" t="str">
        <f t="shared" ca="1" si="9"/>
        <v/>
      </c>
      <c r="AI101" s="7"/>
      <c r="AJ101" s="13"/>
      <c r="AK101" s="12"/>
      <c r="AL101" s="7"/>
      <c r="AM101" s="7"/>
    </row>
    <row r="102" spans="1:39" x14ac:dyDescent="0.25">
      <c r="A102" s="7"/>
      <c r="B102" s="7"/>
      <c r="C102" s="7"/>
      <c r="D102" s="7"/>
      <c r="E102" s="7"/>
      <c r="F102" s="12"/>
      <c r="G102" s="7"/>
      <c r="H102" s="7"/>
      <c r="I102" s="7"/>
      <c r="J102" s="7"/>
      <c r="K102" s="7"/>
      <c r="L102" s="7"/>
      <c r="M102" s="7"/>
      <c r="N102" s="7"/>
      <c r="O102" s="7"/>
      <c r="P102" s="7"/>
      <c r="Q102" s="7"/>
      <c r="R102" s="7"/>
      <c r="S102" s="7"/>
      <c r="T102" s="7"/>
      <c r="U102" s="7"/>
      <c r="V102" s="7"/>
      <c r="W102" s="7"/>
      <c r="X102" s="7"/>
      <c r="Y102" s="7"/>
      <c r="Z102" s="7"/>
      <c r="AA102" s="7"/>
      <c r="AB102" s="7"/>
      <c r="AC102" s="7" t="str">
        <f t="shared" si="5"/>
        <v/>
      </c>
      <c r="AD102" s="7" t="str">
        <f t="shared" si="6"/>
        <v/>
      </c>
      <c r="AE102" s="7" t="str">
        <f>IF(B102="","",IFERROR(INDEX(VEICULOS!$I:$I,MATCH(B102,VEICULOS!$A:$A,0)),""))</f>
        <v/>
      </c>
      <c r="AF102" s="7" t="str">
        <f t="shared" si="7"/>
        <v/>
      </c>
      <c r="AG102" s="13" t="str">
        <f t="shared" si="8"/>
        <v/>
      </c>
      <c r="AH102" s="7" t="str">
        <f t="shared" ca="1" si="9"/>
        <v/>
      </c>
      <c r="AI102" s="7"/>
      <c r="AJ102" s="13"/>
      <c r="AK102" s="12"/>
      <c r="AL102" s="7"/>
      <c r="AM102" s="7"/>
    </row>
    <row r="103" spans="1:39" x14ac:dyDescent="0.25">
      <c r="A103" s="7"/>
      <c r="B103" s="7"/>
      <c r="C103" s="7"/>
      <c r="D103" s="7"/>
      <c r="E103" s="7"/>
      <c r="F103" s="12"/>
      <c r="G103" s="7"/>
      <c r="H103" s="7"/>
      <c r="I103" s="7"/>
      <c r="J103" s="7"/>
      <c r="K103" s="7"/>
      <c r="L103" s="7"/>
      <c r="M103" s="7"/>
      <c r="N103" s="7"/>
      <c r="O103" s="7"/>
      <c r="P103" s="7"/>
      <c r="Q103" s="7"/>
      <c r="R103" s="7"/>
      <c r="S103" s="7"/>
      <c r="T103" s="7"/>
      <c r="U103" s="7"/>
      <c r="V103" s="7"/>
      <c r="W103" s="7"/>
      <c r="X103" s="7"/>
      <c r="Y103" s="7"/>
      <c r="Z103" s="7"/>
      <c r="AA103" s="7"/>
      <c r="AB103" s="7"/>
      <c r="AC103" s="7" t="str">
        <f t="shared" si="5"/>
        <v/>
      </c>
      <c r="AD103" s="7" t="str">
        <f t="shared" si="6"/>
        <v/>
      </c>
      <c r="AE103" s="7" t="str">
        <f>IF(B103="","",IFERROR(INDEX(VEICULOS!$I:$I,MATCH(B103,VEICULOS!$A:$A,0)),""))</f>
        <v/>
      </c>
      <c r="AF103" s="7" t="str">
        <f t="shared" si="7"/>
        <v/>
      </c>
      <c r="AG103" s="13" t="str">
        <f t="shared" si="8"/>
        <v/>
      </c>
      <c r="AH103" s="7" t="str">
        <f t="shared" ca="1" si="9"/>
        <v/>
      </c>
      <c r="AI103" s="7"/>
      <c r="AJ103" s="13"/>
      <c r="AK103" s="12"/>
      <c r="AL103" s="7"/>
      <c r="AM103" s="7"/>
    </row>
    <row r="104" spans="1:39" x14ac:dyDescent="0.25">
      <c r="A104" s="7"/>
      <c r="B104" s="7"/>
      <c r="C104" s="7"/>
      <c r="D104" s="7"/>
      <c r="E104" s="7"/>
      <c r="F104" s="12"/>
      <c r="G104" s="7"/>
      <c r="H104" s="7"/>
      <c r="I104" s="7"/>
      <c r="J104" s="7"/>
      <c r="K104" s="7"/>
      <c r="L104" s="7"/>
      <c r="M104" s="7"/>
      <c r="N104" s="7"/>
      <c r="O104" s="7"/>
      <c r="P104" s="7"/>
      <c r="Q104" s="7"/>
      <c r="R104" s="7"/>
      <c r="S104" s="7"/>
      <c r="T104" s="7"/>
      <c r="U104" s="7"/>
      <c r="V104" s="7"/>
      <c r="W104" s="7"/>
      <c r="X104" s="7"/>
      <c r="Y104" s="7"/>
      <c r="Z104" s="7"/>
      <c r="AA104" s="7"/>
      <c r="AB104" s="7"/>
      <c r="AC104" s="7" t="str">
        <f t="shared" si="5"/>
        <v/>
      </c>
      <c r="AD104" s="7" t="str">
        <f t="shared" si="6"/>
        <v/>
      </c>
      <c r="AE104" s="7" t="str">
        <f>IF(B104="","",IFERROR(INDEX(VEICULOS!$I:$I,MATCH(B104,VEICULOS!$A:$A,0)),""))</f>
        <v/>
      </c>
      <c r="AF104" s="7" t="str">
        <f t="shared" si="7"/>
        <v/>
      </c>
      <c r="AG104" s="13" t="str">
        <f t="shared" si="8"/>
        <v/>
      </c>
      <c r="AH104" s="7" t="str">
        <f t="shared" ca="1" si="9"/>
        <v/>
      </c>
      <c r="AI104" s="7"/>
      <c r="AJ104" s="13"/>
      <c r="AK104" s="12"/>
      <c r="AL104" s="7"/>
      <c r="AM104" s="7"/>
    </row>
    <row r="105" spans="1:39" x14ac:dyDescent="0.25">
      <c r="A105" s="7"/>
      <c r="B105" s="7"/>
      <c r="C105" s="7"/>
      <c r="D105" s="7"/>
      <c r="E105" s="7"/>
      <c r="F105" s="12"/>
      <c r="G105" s="7"/>
      <c r="H105" s="7"/>
      <c r="I105" s="7"/>
      <c r="J105" s="7"/>
      <c r="K105" s="7"/>
      <c r="L105" s="7"/>
      <c r="M105" s="7"/>
      <c r="N105" s="7"/>
      <c r="O105" s="7"/>
      <c r="P105" s="7"/>
      <c r="Q105" s="7"/>
      <c r="R105" s="7"/>
      <c r="S105" s="7"/>
      <c r="T105" s="7"/>
      <c r="U105" s="7"/>
      <c r="V105" s="7"/>
      <c r="W105" s="7"/>
      <c r="X105" s="7"/>
      <c r="Y105" s="7"/>
      <c r="Z105" s="7"/>
      <c r="AA105" s="7"/>
      <c r="AB105" s="7"/>
      <c r="AC105" s="7" t="str">
        <f t="shared" si="5"/>
        <v/>
      </c>
      <c r="AD105" s="7" t="str">
        <f t="shared" si="6"/>
        <v/>
      </c>
      <c r="AE105" s="7" t="str">
        <f>IF(B105="","",IFERROR(INDEX(VEICULOS!$I:$I,MATCH(B105,VEICULOS!$A:$A,0)),""))</f>
        <v/>
      </c>
      <c r="AF105" s="7" t="str">
        <f t="shared" si="7"/>
        <v/>
      </c>
      <c r="AG105" s="13" t="str">
        <f t="shared" si="8"/>
        <v/>
      </c>
      <c r="AH105" s="7" t="str">
        <f t="shared" ca="1" si="9"/>
        <v/>
      </c>
      <c r="AI105" s="7"/>
      <c r="AJ105" s="13"/>
      <c r="AK105" s="12"/>
      <c r="AL105" s="7"/>
      <c r="AM105" s="7"/>
    </row>
    <row r="106" spans="1:39" x14ac:dyDescent="0.25">
      <c r="A106" s="7"/>
      <c r="B106" s="7"/>
      <c r="C106" s="7"/>
      <c r="D106" s="7"/>
      <c r="E106" s="7"/>
      <c r="F106" s="12"/>
      <c r="G106" s="7"/>
      <c r="H106" s="7"/>
      <c r="I106" s="7"/>
      <c r="J106" s="7"/>
      <c r="K106" s="7"/>
      <c r="L106" s="7"/>
      <c r="M106" s="7"/>
      <c r="N106" s="7"/>
      <c r="O106" s="7"/>
      <c r="P106" s="7"/>
      <c r="Q106" s="7"/>
      <c r="R106" s="7"/>
      <c r="S106" s="7"/>
      <c r="T106" s="7"/>
      <c r="U106" s="7"/>
      <c r="V106" s="7"/>
      <c r="W106" s="7"/>
      <c r="X106" s="7"/>
      <c r="Y106" s="7"/>
      <c r="Z106" s="7"/>
      <c r="AA106" s="7"/>
      <c r="AB106" s="7"/>
      <c r="AC106" s="7" t="str">
        <f t="shared" si="5"/>
        <v/>
      </c>
      <c r="AD106" s="7" t="str">
        <f t="shared" si="6"/>
        <v/>
      </c>
      <c r="AE106" s="7" t="str">
        <f>IF(B106="","",IFERROR(INDEX(VEICULOS!$I:$I,MATCH(B106,VEICULOS!$A:$A,0)),""))</f>
        <v/>
      </c>
      <c r="AF106" s="7" t="str">
        <f t="shared" si="7"/>
        <v/>
      </c>
      <c r="AG106" s="13" t="str">
        <f t="shared" si="8"/>
        <v/>
      </c>
      <c r="AH106" s="7" t="str">
        <f t="shared" ca="1" si="9"/>
        <v/>
      </c>
      <c r="AI106" s="7"/>
      <c r="AJ106" s="13"/>
      <c r="AK106" s="12"/>
      <c r="AL106" s="7"/>
      <c r="AM106" s="7"/>
    </row>
    <row r="107" spans="1:39" x14ac:dyDescent="0.25">
      <c r="A107" s="7"/>
      <c r="B107" s="7"/>
      <c r="C107" s="7"/>
      <c r="D107" s="7"/>
      <c r="E107" s="7"/>
      <c r="F107" s="12"/>
      <c r="G107" s="7"/>
      <c r="H107" s="7"/>
      <c r="I107" s="7"/>
      <c r="J107" s="7"/>
      <c r="K107" s="7"/>
      <c r="L107" s="7"/>
      <c r="M107" s="7"/>
      <c r="N107" s="7"/>
      <c r="O107" s="7"/>
      <c r="P107" s="7"/>
      <c r="Q107" s="7"/>
      <c r="R107" s="7"/>
      <c r="S107" s="7"/>
      <c r="T107" s="7"/>
      <c r="U107" s="7"/>
      <c r="V107" s="7"/>
      <c r="W107" s="7"/>
      <c r="X107" s="7"/>
      <c r="Y107" s="7"/>
      <c r="Z107" s="7"/>
      <c r="AA107" s="7"/>
      <c r="AB107" s="7"/>
      <c r="AC107" s="7" t="str">
        <f t="shared" si="5"/>
        <v/>
      </c>
      <c r="AD107" s="7" t="str">
        <f t="shared" si="6"/>
        <v/>
      </c>
      <c r="AE107" s="7" t="str">
        <f>IF(B107="","",IFERROR(INDEX(VEICULOS!$I:$I,MATCH(B107,VEICULOS!$A:$A,0)),""))</f>
        <v/>
      </c>
      <c r="AF107" s="7" t="str">
        <f t="shared" si="7"/>
        <v/>
      </c>
      <c r="AG107" s="13" t="str">
        <f t="shared" si="8"/>
        <v/>
      </c>
      <c r="AH107" s="7" t="str">
        <f t="shared" ca="1" si="9"/>
        <v/>
      </c>
      <c r="AI107" s="7"/>
      <c r="AJ107" s="13"/>
      <c r="AK107" s="12"/>
      <c r="AL107" s="7"/>
      <c r="AM107" s="7"/>
    </row>
    <row r="108" spans="1:39" x14ac:dyDescent="0.25">
      <c r="A108" s="7"/>
      <c r="B108" s="7"/>
      <c r="C108" s="7"/>
      <c r="D108" s="7"/>
      <c r="E108" s="7"/>
      <c r="F108" s="12"/>
      <c r="G108" s="7"/>
      <c r="H108" s="7"/>
      <c r="I108" s="7"/>
      <c r="J108" s="7"/>
      <c r="K108" s="7"/>
      <c r="L108" s="7"/>
      <c r="M108" s="7"/>
      <c r="N108" s="7"/>
      <c r="O108" s="7"/>
      <c r="P108" s="7"/>
      <c r="Q108" s="7"/>
      <c r="R108" s="7"/>
      <c r="S108" s="7"/>
      <c r="T108" s="7"/>
      <c r="U108" s="7"/>
      <c r="V108" s="7"/>
      <c r="W108" s="7"/>
      <c r="X108" s="7"/>
      <c r="Y108" s="7"/>
      <c r="Z108" s="7"/>
      <c r="AA108" s="7"/>
      <c r="AB108" s="7"/>
      <c r="AC108" s="7" t="str">
        <f t="shared" si="5"/>
        <v/>
      </c>
      <c r="AD108" s="7" t="str">
        <f t="shared" si="6"/>
        <v/>
      </c>
      <c r="AE108" s="7" t="str">
        <f>IF(B108="","",IFERROR(INDEX(VEICULOS!$I:$I,MATCH(B108,VEICULOS!$A:$A,0)),""))</f>
        <v/>
      </c>
      <c r="AF108" s="7" t="str">
        <f t="shared" si="7"/>
        <v/>
      </c>
      <c r="AG108" s="13" t="str">
        <f t="shared" si="8"/>
        <v/>
      </c>
      <c r="AH108" s="7" t="str">
        <f t="shared" ca="1" si="9"/>
        <v/>
      </c>
      <c r="AI108" s="7"/>
      <c r="AJ108" s="13"/>
      <c r="AK108" s="12"/>
      <c r="AL108" s="7"/>
      <c r="AM108" s="7"/>
    </row>
    <row r="109" spans="1:39" x14ac:dyDescent="0.25">
      <c r="A109" s="7"/>
      <c r="B109" s="7"/>
      <c r="C109" s="7"/>
      <c r="D109" s="7"/>
      <c r="E109" s="7"/>
      <c r="F109" s="12"/>
      <c r="G109" s="7"/>
      <c r="H109" s="7"/>
      <c r="I109" s="7"/>
      <c r="J109" s="7"/>
      <c r="K109" s="7"/>
      <c r="L109" s="7"/>
      <c r="M109" s="7"/>
      <c r="N109" s="7"/>
      <c r="O109" s="7"/>
      <c r="P109" s="7"/>
      <c r="Q109" s="7"/>
      <c r="R109" s="7"/>
      <c r="S109" s="7"/>
      <c r="T109" s="7"/>
      <c r="U109" s="7"/>
      <c r="V109" s="7"/>
      <c r="W109" s="7"/>
      <c r="X109" s="7"/>
      <c r="Y109" s="7"/>
      <c r="Z109" s="7"/>
      <c r="AA109" s="7"/>
      <c r="AB109" s="7"/>
      <c r="AC109" s="7" t="str">
        <f t="shared" si="5"/>
        <v/>
      </c>
      <c r="AD109" s="7" t="str">
        <f t="shared" si="6"/>
        <v/>
      </c>
      <c r="AE109" s="7" t="str">
        <f>IF(B109="","",IFERROR(INDEX(VEICULOS!$I:$I,MATCH(B109,VEICULOS!$A:$A,0)),""))</f>
        <v/>
      </c>
      <c r="AF109" s="7" t="str">
        <f t="shared" si="7"/>
        <v/>
      </c>
      <c r="AG109" s="13" t="str">
        <f t="shared" si="8"/>
        <v/>
      </c>
      <c r="AH109" s="7" t="str">
        <f t="shared" ca="1" si="9"/>
        <v/>
      </c>
      <c r="AI109" s="7"/>
      <c r="AJ109" s="13"/>
      <c r="AK109" s="12"/>
      <c r="AL109" s="7"/>
      <c r="AM109" s="7"/>
    </row>
    <row r="110" spans="1:39" x14ac:dyDescent="0.25">
      <c r="A110" s="7"/>
      <c r="B110" s="7"/>
      <c r="C110" s="7"/>
      <c r="D110" s="7"/>
      <c r="E110" s="7"/>
      <c r="F110" s="12"/>
      <c r="G110" s="7"/>
      <c r="H110" s="7"/>
      <c r="I110" s="7"/>
      <c r="J110" s="7"/>
      <c r="K110" s="7"/>
      <c r="L110" s="7"/>
      <c r="M110" s="7"/>
      <c r="N110" s="7"/>
      <c r="O110" s="7"/>
      <c r="P110" s="7"/>
      <c r="Q110" s="7"/>
      <c r="R110" s="7"/>
      <c r="S110" s="7"/>
      <c r="T110" s="7"/>
      <c r="U110" s="7"/>
      <c r="V110" s="7"/>
      <c r="W110" s="7"/>
      <c r="X110" s="7"/>
      <c r="Y110" s="7"/>
      <c r="Z110" s="7"/>
      <c r="AA110" s="7"/>
      <c r="AB110" s="7"/>
      <c r="AC110" s="7" t="str">
        <f t="shared" si="5"/>
        <v/>
      </c>
      <c r="AD110" s="7" t="str">
        <f t="shared" si="6"/>
        <v/>
      </c>
      <c r="AE110" s="7" t="str">
        <f>IF(B110="","",IFERROR(INDEX(VEICULOS!$I:$I,MATCH(B110,VEICULOS!$A:$A,0)),""))</f>
        <v/>
      </c>
      <c r="AF110" s="7" t="str">
        <f t="shared" si="7"/>
        <v/>
      </c>
      <c r="AG110" s="13" t="str">
        <f t="shared" si="8"/>
        <v/>
      </c>
      <c r="AH110" s="7" t="str">
        <f t="shared" ca="1" si="9"/>
        <v/>
      </c>
      <c r="AI110" s="7"/>
      <c r="AJ110" s="13"/>
      <c r="AK110" s="12"/>
      <c r="AL110" s="7"/>
      <c r="AM110" s="7"/>
    </row>
    <row r="111" spans="1:39" x14ac:dyDescent="0.25">
      <c r="A111" s="7"/>
      <c r="B111" s="7"/>
      <c r="C111" s="7"/>
      <c r="D111" s="7"/>
      <c r="E111" s="7"/>
      <c r="F111" s="12"/>
      <c r="G111" s="7"/>
      <c r="H111" s="7"/>
      <c r="I111" s="7"/>
      <c r="J111" s="7"/>
      <c r="K111" s="7"/>
      <c r="L111" s="7"/>
      <c r="M111" s="7"/>
      <c r="N111" s="7"/>
      <c r="O111" s="7"/>
      <c r="P111" s="7"/>
      <c r="Q111" s="7"/>
      <c r="R111" s="7"/>
      <c r="S111" s="7"/>
      <c r="T111" s="7"/>
      <c r="U111" s="7"/>
      <c r="V111" s="7"/>
      <c r="W111" s="7"/>
      <c r="X111" s="7"/>
      <c r="Y111" s="7"/>
      <c r="Z111" s="7"/>
      <c r="AA111" s="7"/>
      <c r="AB111" s="7"/>
      <c r="AC111" s="7" t="str">
        <f t="shared" si="5"/>
        <v/>
      </c>
      <c r="AD111" s="7" t="str">
        <f t="shared" si="6"/>
        <v/>
      </c>
      <c r="AE111" s="7" t="str">
        <f>IF(B111="","",IFERROR(INDEX(VEICULOS!$I:$I,MATCH(B111,VEICULOS!$A:$A,0)),""))</f>
        <v/>
      </c>
      <c r="AF111" s="7" t="str">
        <f t="shared" si="7"/>
        <v/>
      </c>
      <c r="AG111" s="13" t="str">
        <f t="shared" si="8"/>
        <v/>
      </c>
      <c r="AH111" s="7" t="str">
        <f t="shared" ca="1" si="9"/>
        <v/>
      </c>
      <c r="AI111" s="7"/>
      <c r="AJ111" s="13"/>
      <c r="AK111" s="12"/>
      <c r="AL111" s="7"/>
      <c r="AM111" s="7"/>
    </row>
    <row r="112" spans="1:39" x14ac:dyDescent="0.25">
      <c r="A112" s="7"/>
      <c r="B112" s="7"/>
      <c r="C112" s="7"/>
      <c r="D112" s="7"/>
      <c r="E112" s="7"/>
      <c r="F112" s="12"/>
      <c r="G112" s="7"/>
      <c r="H112" s="7"/>
      <c r="I112" s="7"/>
      <c r="J112" s="7"/>
      <c r="K112" s="7"/>
      <c r="L112" s="7"/>
      <c r="M112" s="7"/>
      <c r="N112" s="7"/>
      <c r="O112" s="7"/>
      <c r="P112" s="7"/>
      <c r="Q112" s="7"/>
      <c r="R112" s="7"/>
      <c r="S112" s="7"/>
      <c r="T112" s="7"/>
      <c r="U112" s="7"/>
      <c r="V112" s="7"/>
      <c r="W112" s="7"/>
      <c r="X112" s="7"/>
      <c r="Y112" s="7"/>
      <c r="Z112" s="7"/>
      <c r="AA112" s="7"/>
      <c r="AB112" s="7"/>
      <c r="AC112" s="7" t="str">
        <f t="shared" si="5"/>
        <v/>
      </c>
      <c r="AD112" s="7" t="str">
        <f t="shared" si="6"/>
        <v/>
      </c>
      <c r="AE112" s="7" t="str">
        <f>IF(B112="","",IFERROR(INDEX(VEICULOS!$I:$I,MATCH(B112,VEICULOS!$A:$A,0)),""))</f>
        <v/>
      </c>
      <c r="AF112" s="7" t="str">
        <f t="shared" si="7"/>
        <v/>
      </c>
      <c r="AG112" s="13" t="str">
        <f t="shared" si="8"/>
        <v/>
      </c>
      <c r="AH112" s="7" t="str">
        <f t="shared" ca="1" si="9"/>
        <v/>
      </c>
      <c r="AI112" s="7"/>
      <c r="AJ112" s="13"/>
      <c r="AK112" s="12"/>
      <c r="AL112" s="7"/>
      <c r="AM112" s="7"/>
    </row>
    <row r="113" spans="1:39" x14ac:dyDescent="0.25">
      <c r="A113" s="7"/>
      <c r="B113" s="7"/>
      <c r="C113" s="7"/>
      <c r="D113" s="7"/>
      <c r="E113" s="7"/>
      <c r="F113" s="12"/>
      <c r="G113" s="7"/>
      <c r="H113" s="7"/>
      <c r="I113" s="7"/>
      <c r="J113" s="7"/>
      <c r="K113" s="7"/>
      <c r="L113" s="7"/>
      <c r="M113" s="7"/>
      <c r="N113" s="7"/>
      <c r="O113" s="7"/>
      <c r="P113" s="7"/>
      <c r="Q113" s="7"/>
      <c r="R113" s="7"/>
      <c r="S113" s="7"/>
      <c r="T113" s="7"/>
      <c r="U113" s="7"/>
      <c r="V113" s="7"/>
      <c r="W113" s="7"/>
      <c r="X113" s="7"/>
      <c r="Y113" s="7"/>
      <c r="Z113" s="7"/>
      <c r="AA113" s="7"/>
      <c r="AB113" s="7"/>
      <c r="AC113" s="7" t="str">
        <f t="shared" si="5"/>
        <v/>
      </c>
      <c r="AD113" s="7" t="str">
        <f t="shared" si="6"/>
        <v/>
      </c>
      <c r="AE113" s="7" t="str">
        <f>IF(B113="","",IFERROR(INDEX(VEICULOS!$I:$I,MATCH(B113,VEICULOS!$A:$A,0)),""))</f>
        <v/>
      </c>
      <c r="AF113" s="7" t="str">
        <f t="shared" si="7"/>
        <v/>
      </c>
      <c r="AG113" s="13" t="str">
        <f t="shared" si="8"/>
        <v/>
      </c>
      <c r="AH113" s="7" t="str">
        <f t="shared" ca="1" si="9"/>
        <v/>
      </c>
      <c r="AI113" s="7"/>
      <c r="AJ113" s="13"/>
      <c r="AK113" s="12"/>
      <c r="AL113" s="7"/>
      <c r="AM113" s="7"/>
    </row>
    <row r="114" spans="1:39" x14ac:dyDescent="0.25">
      <c r="A114" s="7"/>
      <c r="B114" s="7"/>
      <c r="C114" s="7"/>
      <c r="D114" s="7"/>
      <c r="E114" s="7"/>
      <c r="F114" s="12"/>
      <c r="G114" s="7"/>
      <c r="H114" s="7"/>
      <c r="I114" s="7"/>
      <c r="J114" s="7"/>
      <c r="K114" s="7"/>
      <c r="L114" s="7"/>
      <c r="M114" s="7"/>
      <c r="N114" s="7"/>
      <c r="O114" s="7"/>
      <c r="P114" s="7"/>
      <c r="Q114" s="7"/>
      <c r="R114" s="7"/>
      <c r="S114" s="7"/>
      <c r="T114" s="7"/>
      <c r="U114" s="7"/>
      <c r="V114" s="7"/>
      <c r="W114" s="7"/>
      <c r="X114" s="7"/>
      <c r="Y114" s="7"/>
      <c r="Z114" s="7"/>
      <c r="AA114" s="7"/>
      <c r="AB114" s="7"/>
      <c r="AC114" s="7" t="str">
        <f t="shared" si="5"/>
        <v/>
      </c>
      <c r="AD114" s="7" t="str">
        <f t="shared" si="6"/>
        <v/>
      </c>
      <c r="AE114" s="7" t="str">
        <f>IF(B114="","",IFERROR(INDEX(VEICULOS!$I:$I,MATCH(B114,VEICULOS!$A:$A,0)),""))</f>
        <v/>
      </c>
      <c r="AF114" s="7" t="str">
        <f t="shared" si="7"/>
        <v/>
      </c>
      <c r="AG114" s="13" t="str">
        <f t="shared" si="8"/>
        <v/>
      </c>
      <c r="AH114" s="7" t="str">
        <f t="shared" ca="1" si="9"/>
        <v/>
      </c>
      <c r="AI114" s="7"/>
      <c r="AJ114" s="13"/>
      <c r="AK114" s="12"/>
      <c r="AL114" s="7"/>
      <c r="AM114" s="7"/>
    </row>
    <row r="115" spans="1:39" x14ac:dyDescent="0.25">
      <c r="A115" s="7"/>
      <c r="B115" s="7"/>
      <c r="C115" s="7"/>
      <c r="D115" s="7"/>
      <c r="E115" s="7"/>
      <c r="F115" s="12"/>
      <c r="G115" s="7"/>
      <c r="H115" s="7"/>
      <c r="I115" s="7"/>
      <c r="J115" s="7"/>
      <c r="K115" s="7"/>
      <c r="L115" s="7"/>
      <c r="M115" s="7"/>
      <c r="N115" s="7"/>
      <c r="O115" s="7"/>
      <c r="P115" s="7"/>
      <c r="Q115" s="7"/>
      <c r="R115" s="7"/>
      <c r="S115" s="7"/>
      <c r="T115" s="7"/>
      <c r="U115" s="7"/>
      <c r="V115" s="7"/>
      <c r="W115" s="7"/>
      <c r="X115" s="7"/>
      <c r="Y115" s="7"/>
      <c r="Z115" s="7"/>
      <c r="AA115" s="7"/>
      <c r="AB115" s="7"/>
      <c r="AC115" s="7" t="str">
        <f t="shared" si="5"/>
        <v/>
      </c>
      <c r="AD115" s="7" t="str">
        <f t="shared" si="6"/>
        <v/>
      </c>
      <c r="AE115" s="7" t="str">
        <f>IF(B115="","",IFERROR(INDEX(VEICULOS!$I:$I,MATCH(B115,VEICULOS!$A:$A,0)),""))</f>
        <v/>
      </c>
      <c r="AF115" s="7" t="str">
        <f t="shared" si="7"/>
        <v/>
      </c>
      <c r="AG115" s="13" t="str">
        <f t="shared" si="8"/>
        <v/>
      </c>
      <c r="AH115" s="7" t="str">
        <f t="shared" ca="1" si="9"/>
        <v/>
      </c>
      <c r="AI115" s="7"/>
      <c r="AJ115" s="13"/>
      <c r="AK115" s="12"/>
      <c r="AL115" s="7"/>
      <c r="AM115" s="7"/>
    </row>
    <row r="116" spans="1:39" x14ac:dyDescent="0.25">
      <c r="A116" s="7"/>
      <c r="B116" s="7"/>
      <c r="C116" s="7"/>
      <c r="D116" s="7"/>
      <c r="E116" s="7"/>
      <c r="F116" s="12"/>
      <c r="G116" s="7"/>
      <c r="H116" s="7"/>
      <c r="I116" s="7"/>
      <c r="J116" s="7"/>
      <c r="K116" s="7"/>
      <c r="L116" s="7"/>
      <c r="M116" s="7"/>
      <c r="N116" s="7"/>
      <c r="O116" s="7"/>
      <c r="P116" s="7"/>
      <c r="Q116" s="7"/>
      <c r="R116" s="7"/>
      <c r="S116" s="7"/>
      <c r="T116" s="7"/>
      <c r="U116" s="7"/>
      <c r="V116" s="7"/>
      <c r="W116" s="7"/>
      <c r="X116" s="7"/>
      <c r="Y116" s="7"/>
      <c r="Z116" s="7"/>
      <c r="AA116" s="7"/>
      <c r="AB116" s="7"/>
      <c r="AC116" s="7" t="str">
        <f t="shared" si="5"/>
        <v/>
      </c>
      <c r="AD116" s="7" t="str">
        <f t="shared" si="6"/>
        <v/>
      </c>
      <c r="AE116" s="7" t="str">
        <f>IF(B116="","",IFERROR(INDEX(VEICULOS!$I:$I,MATCH(B116,VEICULOS!$A:$A,0)),""))</f>
        <v/>
      </c>
      <c r="AF116" s="7" t="str">
        <f t="shared" si="7"/>
        <v/>
      </c>
      <c r="AG116" s="13" t="str">
        <f t="shared" si="8"/>
        <v/>
      </c>
      <c r="AH116" s="7" t="str">
        <f t="shared" ca="1" si="9"/>
        <v/>
      </c>
      <c r="AI116" s="7"/>
      <c r="AJ116" s="13"/>
      <c r="AK116" s="12"/>
      <c r="AL116" s="7"/>
      <c r="AM116" s="7"/>
    </row>
    <row r="117" spans="1:39" x14ac:dyDescent="0.25">
      <c r="A117" s="7"/>
      <c r="B117" s="7"/>
      <c r="C117" s="7"/>
      <c r="D117" s="7"/>
      <c r="E117" s="7"/>
      <c r="F117" s="12"/>
      <c r="G117" s="7"/>
      <c r="H117" s="7"/>
      <c r="I117" s="7"/>
      <c r="J117" s="7"/>
      <c r="K117" s="7"/>
      <c r="L117" s="7"/>
      <c r="M117" s="7"/>
      <c r="N117" s="7"/>
      <c r="O117" s="7"/>
      <c r="P117" s="7"/>
      <c r="Q117" s="7"/>
      <c r="R117" s="7"/>
      <c r="S117" s="7"/>
      <c r="T117" s="7"/>
      <c r="U117" s="7"/>
      <c r="V117" s="7"/>
      <c r="W117" s="7"/>
      <c r="X117" s="7"/>
      <c r="Y117" s="7"/>
      <c r="Z117" s="7"/>
      <c r="AA117" s="7"/>
      <c r="AB117" s="7"/>
      <c r="AC117" s="7" t="str">
        <f t="shared" si="5"/>
        <v/>
      </c>
      <c r="AD117" s="7" t="str">
        <f t="shared" si="6"/>
        <v/>
      </c>
      <c r="AE117" s="7" t="str">
        <f>IF(B117="","",IFERROR(INDEX(VEICULOS!$I:$I,MATCH(B117,VEICULOS!$A:$A,0)),""))</f>
        <v/>
      </c>
      <c r="AF117" s="7" t="str">
        <f t="shared" si="7"/>
        <v/>
      </c>
      <c r="AG117" s="13" t="str">
        <f t="shared" si="8"/>
        <v/>
      </c>
      <c r="AH117" s="7" t="str">
        <f t="shared" ca="1" si="9"/>
        <v/>
      </c>
      <c r="AI117" s="7"/>
      <c r="AJ117" s="13"/>
      <c r="AK117" s="12"/>
      <c r="AL117" s="7"/>
      <c r="AM117" s="7"/>
    </row>
    <row r="118" spans="1:39" x14ac:dyDescent="0.25">
      <c r="A118" s="7"/>
      <c r="B118" s="7"/>
      <c r="C118" s="7"/>
      <c r="D118" s="7"/>
      <c r="E118" s="7"/>
      <c r="F118" s="12"/>
      <c r="G118" s="7"/>
      <c r="H118" s="7"/>
      <c r="I118" s="7"/>
      <c r="J118" s="7"/>
      <c r="K118" s="7"/>
      <c r="L118" s="7"/>
      <c r="M118" s="7"/>
      <c r="N118" s="7"/>
      <c r="O118" s="7"/>
      <c r="P118" s="7"/>
      <c r="Q118" s="7"/>
      <c r="R118" s="7"/>
      <c r="S118" s="7"/>
      <c r="T118" s="7"/>
      <c r="U118" s="7"/>
      <c r="V118" s="7"/>
      <c r="W118" s="7"/>
      <c r="X118" s="7"/>
      <c r="Y118" s="7"/>
      <c r="Z118" s="7"/>
      <c r="AA118" s="7"/>
      <c r="AB118" s="7"/>
      <c r="AC118" s="7" t="str">
        <f t="shared" si="5"/>
        <v/>
      </c>
      <c r="AD118" s="7" t="str">
        <f t="shared" si="6"/>
        <v/>
      </c>
      <c r="AE118" s="7" t="str">
        <f>IF(B118="","",IFERROR(INDEX(VEICULOS!$I:$I,MATCH(B118,VEICULOS!$A:$A,0)),""))</f>
        <v/>
      </c>
      <c r="AF118" s="7" t="str">
        <f t="shared" si="7"/>
        <v/>
      </c>
      <c r="AG118" s="13" t="str">
        <f t="shared" si="8"/>
        <v/>
      </c>
      <c r="AH118" s="7" t="str">
        <f t="shared" ca="1" si="9"/>
        <v/>
      </c>
      <c r="AI118" s="7"/>
      <c r="AJ118" s="13"/>
      <c r="AK118" s="12"/>
      <c r="AL118" s="7"/>
      <c r="AM118" s="7"/>
    </row>
    <row r="119" spans="1:39" x14ac:dyDescent="0.25">
      <c r="A119" s="7"/>
      <c r="B119" s="7"/>
      <c r="C119" s="7"/>
      <c r="D119" s="7"/>
      <c r="E119" s="7"/>
      <c r="F119" s="12"/>
      <c r="G119" s="7"/>
      <c r="H119" s="7"/>
      <c r="I119" s="7"/>
      <c r="J119" s="7"/>
      <c r="K119" s="7"/>
      <c r="L119" s="7"/>
      <c r="M119" s="7"/>
      <c r="N119" s="7"/>
      <c r="O119" s="7"/>
      <c r="P119" s="7"/>
      <c r="Q119" s="7"/>
      <c r="R119" s="7"/>
      <c r="S119" s="7"/>
      <c r="T119" s="7"/>
      <c r="U119" s="7"/>
      <c r="V119" s="7"/>
      <c r="W119" s="7"/>
      <c r="X119" s="7"/>
      <c r="Y119" s="7"/>
      <c r="Z119" s="7"/>
      <c r="AA119" s="7"/>
      <c r="AB119" s="7"/>
      <c r="AC119" s="7" t="str">
        <f t="shared" si="5"/>
        <v/>
      </c>
      <c r="AD119" s="7" t="str">
        <f t="shared" si="6"/>
        <v/>
      </c>
      <c r="AE119" s="7" t="str">
        <f>IF(B119="","",IFERROR(INDEX(VEICULOS!$I:$I,MATCH(B119,VEICULOS!$A:$A,0)),""))</f>
        <v/>
      </c>
      <c r="AF119" s="7" t="str">
        <f t="shared" si="7"/>
        <v/>
      </c>
      <c r="AG119" s="13" t="str">
        <f t="shared" si="8"/>
        <v/>
      </c>
      <c r="AH119" s="7" t="str">
        <f t="shared" ca="1" si="9"/>
        <v/>
      </c>
      <c r="AI119" s="7"/>
      <c r="AJ119" s="13"/>
      <c r="AK119" s="12"/>
      <c r="AL119" s="7"/>
      <c r="AM119" s="7"/>
    </row>
    <row r="120" spans="1:39" x14ac:dyDescent="0.25">
      <c r="A120" s="7"/>
      <c r="B120" s="7"/>
      <c r="C120" s="7"/>
      <c r="D120" s="7"/>
      <c r="E120" s="7"/>
      <c r="F120" s="12"/>
      <c r="G120" s="7"/>
      <c r="H120" s="7"/>
      <c r="I120" s="7"/>
      <c r="J120" s="7"/>
      <c r="K120" s="7"/>
      <c r="L120" s="7"/>
      <c r="M120" s="7"/>
      <c r="N120" s="7"/>
      <c r="O120" s="7"/>
      <c r="P120" s="7"/>
      <c r="Q120" s="7"/>
      <c r="R120" s="7"/>
      <c r="S120" s="7"/>
      <c r="T120" s="7"/>
      <c r="U120" s="7"/>
      <c r="V120" s="7"/>
      <c r="W120" s="7"/>
      <c r="X120" s="7"/>
      <c r="Y120" s="7"/>
      <c r="Z120" s="7"/>
      <c r="AA120" s="7"/>
      <c r="AB120" s="7"/>
      <c r="AC120" s="7" t="str">
        <f t="shared" si="5"/>
        <v/>
      </c>
      <c r="AD120" s="7" t="str">
        <f t="shared" si="6"/>
        <v/>
      </c>
      <c r="AE120" s="7" t="str">
        <f>IF(B120="","",IFERROR(INDEX(VEICULOS!$I:$I,MATCH(B120,VEICULOS!$A:$A,0)),""))</f>
        <v/>
      </c>
      <c r="AF120" s="7" t="str">
        <f t="shared" si="7"/>
        <v/>
      </c>
      <c r="AG120" s="13" t="str">
        <f t="shared" si="8"/>
        <v/>
      </c>
      <c r="AH120" s="7" t="str">
        <f t="shared" ca="1" si="9"/>
        <v/>
      </c>
      <c r="AI120" s="7"/>
      <c r="AJ120" s="13"/>
      <c r="AK120" s="12"/>
      <c r="AL120" s="7"/>
      <c r="AM120" s="7"/>
    </row>
    <row r="121" spans="1:39" x14ac:dyDescent="0.25">
      <c r="A121" s="7"/>
      <c r="B121" s="7"/>
      <c r="C121" s="7"/>
      <c r="D121" s="7"/>
      <c r="E121" s="7"/>
      <c r="F121" s="12"/>
      <c r="G121" s="7"/>
      <c r="H121" s="7"/>
      <c r="I121" s="7"/>
      <c r="J121" s="7"/>
      <c r="K121" s="7"/>
      <c r="L121" s="7"/>
      <c r="M121" s="7"/>
      <c r="N121" s="7"/>
      <c r="O121" s="7"/>
      <c r="P121" s="7"/>
      <c r="Q121" s="7"/>
      <c r="R121" s="7"/>
      <c r="S121" s="7"/>
      <c r="T121" s="7"/>
      <c r="U121" s="7"/>
      <c r="V121" s="7"/>
      <c r="W121" s="7"/>
      <c r="X121" s="7"/>
      <c r="Y121" s="7"/>
      <c r="Z121" s="7"/>
      <c r="AA121" s="7"/>
      <c r="AB121" s="7"/>
      <c r="AC121" s="7" t="str">
        <f t="shared" si="5"/>
        <v/>
      </c>
      <c r="AD121" s="7" t="str">
        <f t="shared" si="6"/>
        <v/>
      </c>
      <c r="AE121" s="7" t="str">
        <f>IF(B121="","",IFERROR(INDEX(VEICULOS!$I:$I,MATCH(B121,VEICULOS!$A:$A,0)),""))</f>
        <v/>
      </c>
      <c r="AF121" s="7" t="str">
        <f t="shared" si="7"/>
        <v/>
      </c>
      <c r="AG121" s="13" t="str">
        <f t="shared" si="8"/>
        <v/>
      </c>
      <c r="AH121" s="7" t="str">
        <f t="shared" ca="1" si="9"/>
        <v/>
      </c>
      <c r="AI121" s="7"/>
      <c r="AJ121" s="13"/>
      <c r="AK121" s="12"/>
      <c r="AL121" s="7"/>
      <c r="AM121" s="7"/>
    </row>
    <row r="122" spans="1:39" x14ac:dyDescent="0.25">
      <c r="A122" s="7"/>
      <c r="B122" s="7"/>
      <c r="C122" s="7"/>
      <c r="D122" s="7"/>
      <c r="E122" s="7"/>
      <c r="F122" s="12"/>
      <c r="G122" s="7"/>
      <c r="H122" s="7"/>
      <c r="I122" s="7"/>
      <c r="J122" s="7"/>
      <c r="K122" s="7"/>
      <c r="L122" s="7"/>
      <c r="M122" s="7"/>
      <c r="N122" s="7"/>
      <c r="O122" s="7"/>
      <c r="P122" s="7"/>
      <c r="Q122" s="7"/>
      <c r="R122" s="7"/>
      <c r="S122" s="7"/>
      <c r="T122" s="7"/>
      <c r="U122" s="7"/>
      <c r="V122" s="7"/>
      <c r="W122" s="7"/>
      <c r="X122" s="7"/>
      <c r="Y122" s="7"/>
      <c r="Z122" s="7"/>
      <c r="AA122" s="7"/>
      <c r="AB122" s="7"/>
      <c r="AC122" s="7" t="str">
        <f t="shared" si="5"/>
        <v/>
      </c>
      <c r="AD122" s="7" t="str">
        <f t="shared" si="6"/>
        <v/>
      </c>
      <c r="AE122" s="7" t="str">
        <f>IF(B122="","",IFERROR(INDEX(VEICULOS!$I:$I,MATCH(B122,VEICULOS!$A:$A,0)),""))</f>
        <v/>
      </c>
      <c r="AF122" s="7" t="str">
        <f t="shared" si="7"/>
        <v/>
      </c>
      <c r="AG122" s="13" t="str">
        <f t="shared" si="8"/>
        <v/>
      </c>
      <c r="AH122" s="7" t="str">
        <f t="shared" ca="1" si="9"/>
        <v/>
      </c>
      <c r="AI122" s="7"/>
      <c r="AJ122" s="13"/>
      <c r="AK122" s="12"/>
      <c r="AL122" s="7"/>
      <c r="AM122" s="7"/>
    </row>
    <row r="123" spans="1:39" x14ac:dyDescent="0.25">
      <c r="A123" s="7"/>
      <c r="B123" s="7"/>
      <c r="C123" s="7"/>
      <c r="D123" s="7"/>
      <c r="E123" s="7"/>
      <c r="F123" s="12"/>
      <c r="G123" s="7"/>
      <c r="H123" s="7"/>
      <c r="I123" s="7"/>
      <c r="J123" s="7"/>
      <c r="K123" s="7"/>
      <c r="L123" s="7"/>
      <c r="M123" s="7"/>
      <c r="N123" s="7"/>
      <c r="O123" s="7"/>
      <c r="P123" s="7"/>
      <c r="Q123" s="7"/>
      <c r="R123" s="7"/>
      <c r="S123" s="7"/>
      <c r="T123" s="7"/>
      <c r="U123" s="7"/>
      <c r="V123" s="7"/>
      <c r="W123" s="7"/>
      <c r="X123" s="7"/>
      <c r="Y123" s="7"/>
      <c r="Z123" s="7"/>
      <c r="AA123" s="7"/>
      <c r="AB123" s="7"/>
      <c r="AC123" s="7" t="str">
        <f t="shared" si="5"/>
        <v/>
      </c>
      <c r="AD123" s="7" t="str">
        <f t="shared" si="6"/>
        <v/>
      </c>
      <c r="AE123" s="7" t="str">
        <f>IF(B123="","",IFERROR(INDEX(VEICULOS!$I:$I,MATCH(B123,VEICULOS!$A:$A,0)),""))</f>
        <v/>
      </c>
      <c r="AF123" s="7" t="str">
        <f t="shared" si="7"/>
        <v/>
      </c>
      <c r="AG123" s="13" t="str">
        <f t="shared" si="8"/>
        <v/>
      </c>
      <c r="AH123" s="7" t="str">
        <f t="shared" ca="1" si="9"/>
        <v/>
      </c>
      <c r="AI123" s="7"/>
      <c r="AJ123" s="13"/>
      <c r="AK123" s="12"/>
      <c r="AL123" s="7"/>
      <c r="AM123" s="7"/>
    </row>
    <row r="124" spans="1:39" x14ac:dyDescent="0.25">
      <c r="A124" s="7"/>
      <c r="B124" s="7"/>
      <c r="C124" s="7"/>
      <c r="D124" s="7"/>
      <c r="E124" s="7"/>
      <c r="F124" s="12"/>
      <c r="G124" s="7"/>
      <c r="H124" s="7"/>
      <c r="I124" s="7"/>
      <c r="J124" s="7"/>
      <c r="K124" s="7"/>
      <c r="L124" s="7"/>
      <c r="M124" s="7"/>
      <c r="N124" s="7"/>
      <c r="O124" s="7"/>
      <c r="P124" s="7"/>
      <c r="Q124" s="7"/>
      <c r="R124" s="7"/>
      <c r="S124" s="7"/>
      <c r="T124" s="7"/>
      <c r="U124" s="7"/>
      <c r="V124" s="7"/>
      <c r="W124" s="7"/>
      <c r="X124" s="7"/>
      <c r="Y124" s="7"/>
      <c r="Z124" s="7"/>
      <c r="AA124" s="7"/>
      <c r="AB124" s="7"/>
      <c r="AC124" s="7" t="str">
        <f t="shared" si="5"/>
        <v/>
      </c>
      <c r="AD124" s="7" t="str">
        <f t="shared" si="6"/>
        <v/>
      </c>
      <c r="AE124" s="7" t="str">
        <f>IF(B124="","",IFERROR(INDEX(VEICULOS!$I:$I,MATCH(B124,VEICULOS!$A:$A,0)),""))</f>
        <v/>
      </c>
      <c r="AF124" s="7" t="str">
        <f t="shared" si="7"/>
        <v/>
      </c>
      <c r="AG124" s="13" t="str">
        <f t="shared" si="8"/>
        <v/>
      </c>
      <c r="AH124" s="7" t="str">
        <f t="shared" ca="1" si="9"/>
        <v/>
      </c>
      <c r="AI124" s="7"/>
      <c r="AJ124" s="13"/>
      <c r="AK124" s="12"/>
      <c r="AL124" s="7"/>
      <c r="AM124" s="7"/>
    </row>
    <row r="125" spans="1:39" x14ac:dyDescent="0.25">
      <c r="A125" s="7"/>
      <c r="B125" s="7"/>
      <c r="C125" s="7"/>
      <c r="D125" s="7"/>
      <c r="E125" s="7"/>
      <c r="F125" s="12"/>
      <c r="G125" s="7"/>
      <c r="H125" s="7"/>
      <c r="I125" s="7"/>
      <c r="J125" s="7"/>
      <c r="K125" s="7"/>
      <c r="L125" s="7"/>
      <c r="M125" s="7"/>
      <c r="N125" s="7"/>
      <c r="O125" s="7"/>
      <c r="P125" s="7"/>
      <c r="Q125" s="7"/>
      <c r="R125" s="7"/>
      <c r="S125" s="7"/>
      <c r="T125" s="7"/>
      <c r="U125" s="7"/>
      <c r="V125" s="7"/>
      <c r="W125" s="7"/>
      <c r="X125" s="7"/>
      <c r="Y125" s="7"/>
      <c r="Z125" s="7"/>
      <c r="AA125" s="7"/>
      <c r="AB125" s="7"/>
      <c r="AC125" s="7" t="str">
        <f t="shared" si="5"/>
        <v/>
      </c>
      <c r="AD125" s="7" t="str">
        <f t="shared" si="6"/>
        <v/>
      </c>
      <c r="AE125" s="7" t="str">
        <f>IF(B125="","",IFERROR(INDEX(VEICULOS!$I:$I,MATCH(B125,VEICULOS!$A:$A,0)),""))</f>
        <v/>
      </c>
      <c r="AF125" s="7" t="str">
        <f t="shared" si="7"/>
        <v/>
      </c>
      <c r="AG125" s="13" t="str">
        <f t="shared" si="8"/>
        <v/>
      </c>
      <c r="AH125" s="7" t="str">
        <f t="shared" ca="1" si="9"/>
        <v/>
      </c>
      <c r="AI125" s="7"/>
      <c r="AJ125" s="13"/>
      <c r="AK125" s="12"/>
      <c r="AL125" s="7"/>
      <c r="AM125" s="7"/>
    </row>
    <row r="126" spans="1:39" x14ac:dyDescent="0.25">
      <c r="A126" s="7"/>
      <c r="B126" s="7"/>
      <c r="C126" s="7"/>
      <c r="D126" s="7"/>
      <c r="E126" s="7"/>
      <c r="F126" s="12"/>
      <c r="G126" s="7"/>
      <c r="H126" s="7"/>
      <c r="I126" s="7"/>
      <c r="J126" s="7"/>
      <c r="K126" s="7"/>
      <c r="L126" s="7"/>
      <c r="M126" s="7"/>
      <c r="N126" s="7"/>
      <c r="O126" s="7"/>
      <c r="P126" s="7"/>
      <c r="Q126" s="7"/>
      <c r="R126" s="7"/>
      <c r="S126" s="7"/>
      <c r="T126" s="7"/>
      <c r="U126" s="7"/>
      <c r="V126" s="7"/>
      <c r="W126" s="7"/>
      <c r="X126" s="7"/>
      <c r="Y126" s="7"/>
      <c r="Z126" s="7"/>
      <c r="AA126" s="7"/>
      <c r="AB126" s="7"/>
      <c r="AC126" s="7" t="str">
        <f t="shared" si="5"/>
        <v/>
      </c>
      <c r="AD126" s="7" t="str">
        <f t="shared" si="6"/>
        <v/>
      </c>
      <c r="AE126" s="7" t="str">
        <f>IF(B126="","",IFERROR(INDEX(VEICULOS!$I:$I,MATCH(B126,VEICULOS!$A:$A,0)),""))</f>
        <v/>
      </c>
      <c r="AF126" s="7" t="str">
        <f t="shared" si="7"/>
        <v/>
      </c>
      <c r="AG126" s="13" t="str">
        <f t="shared" si="8"/>
        <v/>
      </c>
      <c r="AH126" s="7" t="str">
        <f t="shared" ca="1" si="9"/>
        <v/>
      </c>
      <c r="AI126" s="7"/>
      <c r="AJ126" s="13"/>
      <c r="AK126" s="12"/>
      <c r="AL126" s="7"/>
      <c r="AM126" s="7"/>
    </row>
    <row r="127" spans="1:39" x14ac:dyDescent="0.25">
      <c r="A127" s="7"/>
      <c r="B127" s="7"/>
      <c r="C127" s="7"/>
      <c r="D127" s="7"/>
      <c r="E127" s="7"/>
      <c r="F127" s="12"/>
      <c r="G127" s="7"/>
      <c r="H127" s="7"/>
      <c r="I127" s="7"/>
      <c r="J127" s="7"/>
      <c r="K127" s="7"/>
      <c r="L127" s="7"/>
      <c r="M127" s="7"/>
      <c r="N127" s="7"/>
      <c r="O127" s="7"/>
      <c r="P127" s="7"/>
      <c r="Q127" s="7"/>
      <c r="R127" s="7"/>
      <c r="S127" s="7"/>
      <c r="T127" s="7"/>
      <c r="U127" s="7"/>
      <c r="V127" s="7"/>
      <c r="W127" s="7"/>
      <c r="X127" s="7"/>
      <c r="Y127" s="7"/>
      <c r="Z127" s="7"/>
      <c r="AA127" s="7"/>
      <c r="AB127" s="7"/>
      <c r="AC127" s="7" t="str">
        <f t="shared" si="5"/>
        <v/>
      </c>
      <c r="AD127" s="7" t="str">
        <f t="shared" si="6"/>
        <v/>
      </c>
      <c r="AE127" s="7" t="str">
        <f>IF(B127="","",IFERROR(INDEX(VEICULOS!$I:$I,MATCH(B127,VEICULOS!$A:$A,0)),""))</f>
        <v/>
      </c>
      <c r="AF127" s="7" t="str">
        <f t="shared" si="7"/>
        <v/>
      </c>
      <c r="AG127" s="13" t="str">
        <f t="shared" si="8"/>
        <v/>
      </c>
      <c r="AH127" s="7" t="str">
        <f t="shared" ca="1" si="9"/>
        <v/>
      </c>
      <c r="AI127" s="7"/>
      <c r="AJ127" s="13"/>
      <c r="AK127" s="12"/>
      <c r="AL127" s="7"/>
      <c r="AM127" s="7"/>
    </row>
    <row r="128" spans="1:39" x14ac:dyDescent="0.25">
      <c r="A128" s="7"/>
      <c r="B128" s="7"/>
      <c r="C128" s="7"/>
      <c r="D128" s="7"/>
      <c r="E128" s="7"/>
      <c r="F128" s="12"/>
      <c r="G128" s="7"/>
      <c r="H128" s="7"/>
      <c r="I128" s="7"/>
      <c r="J128" s="7"/>
      <c r="K128" s="7"/>
      <c r="L128" s="7"/>
      <c r="M128" s="7"/>
      <c r="N128" s="7"/>
      <c r="O128" s="7"/>
      <c r="P128" s="7"/>
      <c r="Q128" s="7"/>
      <c r="R128" s="7"/>
      <c r="S128" s="7"/>
      <c r="T128" s="7"/>
      <c r="U128" s="7"/>
      <c r="V128" s="7"/>
      <c r="W128" s="7"/>
      <c r="X128" s="7"/>
      <c r="Y128" s="7"/>
      <c r="Z128" s="7"/>
      <c r="AA128" s="7"/>
      <c r="AB128" s="7"/>
      <c r="AC128" s="7" t="str">
        <f t="shared" si="5"/>
        <v/>
      </c>
      <c r="AD128" s="7" t="str">
        <f t="shared" si="6"/>
        <v/>
      </c>
      <c r="AE128" s="7" t="str">
        <f>IF(B128="","",IFERROR(INDEX(VEICULOS!$I:$I,MATCH(B128,VEICULOS!$A:$A,0)),""))</f>
        <v/>
      </c>
      <c r="AF128" s="7" t="str">
        <f t="shared" si="7"/>
        <v/>
      </c>
      <c r="AG128" s="13" t="str">
        <f t="shared" si="8"/>
        <v/>
      </c>
      <c r="AH128" s="7" t="str">
        <f t="shared" ca="1" si="9"/>
        <v/>
      </c>
      <c r="AI128" s="7"/>
      <c r="AJ128" s="13"/>
      <c r="AK128" s="12"/>
      <c r="AL128" s="7"/>
      <c r="AM128" s="7"/>
    </row>
    <row r="129" spans="1:39" x14ac:dyDescent="0.25">
      <c r="A129" s="7"/>
      <c r="B129" s="7"/>
      <c r="C129" s="7"/>
      <c r="D129" s="7"/>
      <c r="E129" s="7"/>
      <c r="F129" s="12"/>
      <c r="G129" s="7"/>
      <c r="H129" s="7"/>
      <c r="I129" s="7"/>
      <c r="J129" s="7"/>
      <c r="K129" s="7"/>
      <c r="L129" s="7"/>
      <c r="M129" s="7"/>
      <c r="N129" s="7"/>
      <c r="O129" s="7"/>
      <c r="P129" s="7"/>
      <c r="Q129" s="7"/>
      <c r="R129" s="7"/>
      <c r="S129" s="7"/>
      <c r="T129" s="7"/>
      <c r="U129" s="7"/>
      <c r="V129" s="7"/>
      <c r="W129" s="7"/>
      <c r="X129" s="7"/>
      <c r="Y129" s="7"/>
      <c r="Z129" s="7"/>
      <c r="AA129" s="7"/>
      <c r="AB129" s="7"/>
      <c r="AC129" s="7" t="str">
        <f t="shared" si="5"/>
        <v/>
      </c>
      <c r="AD129" s="7" t="str">
        <f t="shared" si="6"/>
        <v/>
      </c>
      <c r="AE129" s="7" t="str">
        <f>IF(B129="","",IFERROR(INDEX(VEICULOS!$I:$I,MATCH(B129,VEICULOS!$A:$A,0)),""))</f>
        <v/>
      </c>
      <c r="AF129" s="7" t="str">
        <f t="shared" si="7"/>
        <v/>
      </c>
      <c r="AG129" s="13" t="str">
        <f t="shared" si="8"/>
        <v/>
      </c>
      <c r="AH129" s="7" t="str">
        <f t="shared" ca="1" si="9"/>
        <v/>
      </c>
      <c r="AI129" s="7"/>
      <c r="AJ129" s="13"/>
      <c r="AK129" s="12"/>
      <c r="AL129" s="7"/>
      <c r="AM129" s="7"/>
    </row>
    <row r="130" spans="1:39" x14ac:dyDescent="0.25">
      <c r="A130" s="7"/>
      <c r="B130" s="7"/>
      <c r="C130" s="7"/>
      <c r="D130" s="7"/>
      <c r="E130" s="7"/>
      <c r="F130" s="12"/>
      <c r="G130" s="7"/>
      <c r="H130" s="7"/>
      <c r="I130" s="7"/>
      <c r="J130" s="7"/>
      <c r="K130" s="7"/>
      <c r="L130" s="7"/>
      <c r="M130" s="7"/>
      <c r="N130" s="7"/>
      <c r="O130" s="7"/>
      <c r="P130" s="7"/>
      <c r="Q130" s="7"/>
      <c r="R130" s="7"/>
      <c r="S130" s="7"/>
      <c r="T130" s="7"/>
      <c r="U130" s="7"/>
      <c r="V130" s="7"/>
      <c r="W130" s="7"/>
      <c r="X130" s="7"/>
      <c r="Y130" s="7"/>
      <c r="Z130" s="7"/>
      <c r="AA130" s="7"/>
      <c r="AB130" s="7"/>
      <c r="AC130" s="7" t="str">
        <f t="shared" ref="AC130:AC193" si="10">IF(A130="","",COUNTIF(J130:AB130,"Falha"))</f>
        <v/>
      </c>
      <c r="AD130" s="7" t="str">
        <f t="shared" ref="AD130:AD193" si="11">IF(A130="","",IF(AC130&gt;0,"Reprovado",IF(COUNTIF(J130:AB130,"Não testado")&gt;0,"Aprovado c/ restrição","Aprovado")))</f>
        <v/>
      </c>
      <c r="AE130" s="7" t="str">
        <f>IF(B130="","",IFERROR(INDEX(VEICULOS!$I:$I,MATCH(B130,VEICULOS!$A:$A,0)),""))</f>
        <v/>
      </c>
      <c r="AF130" s="7" t="str">
        <f t="shared" ref="AF130:AF193" si="12">IF(A130="","",IF(LEFT(AE130,8)="Terceiro",P_VAL_CHECK_TERC,P_VAL_CHECK))</f>
        <v/>
      </c>
      <c r="AG130" s="13" t="str">
        <f t="shared" ref="AG130:AG193" si="13">IF(OR(A130="",AD130="Reprovado",F130=""),"",INT(F130)+AF130)</f>
        <v/>
      </c>
      <c r="AH130" s="7" t="str">
        <f t="shared" ref="AH130:AH193" ca="1" si="14">IF(A130="","",IF(AD130="Reprovado","Reprovado",IF(AG130&lt;TODAY(),"Vencido",IF(AG130-TODAY()&lt;=7,"Vence &lt;=7d","Válido"))))</f>
        <v/>
      </c>
      <c r="AI130" s="7"/>
      <c r="AJ130" s="13"/>
      <c r="AK130" s="12"/>
      <c r="AL130" s="7"/>
      <c r="AM130" s="7"/>
    </row>
    <row r="131" spans="1:39" x14ac:dyDescent="0.25">
      <c r="A131" s="7"/>
      <c r="B131" s="7"/>
      <c r="C131" s="7"/>
      <c r="D131" s="7"/>
      <c r="E131" s="7"/>
      <c r="F131" s="12"/>
      <c r="G131" s="7"/>
      <c r="H131" s="7"/>
      <c r="I131" s="7"/>
      <c r="J131" s="7"/>
      <c r="K131" s="7"/>
      <c r="L131" s="7"/>
      <c r="M131" s="7"/>
      <c r="N131" s="7"/>
      <c r="O131" s="7"/>
      <c r="P131" s="7"/>
      <c r="Q131" s="7"/>
      <c r="R131" s="7"/>
      <c r="S131" s="7"/>
      <c r="T131" s="7"/>
      <c r="U131" s="7"/>
      <c r="V131" s="7"/>
      <c r="W131" s="7"/>
      <c r="X131" s="7"/>
      <c r="Y131" s="7"/>
      <c r="Z131" s="7"/>
      <c r="AA131" s="7"/>
      <c r="AB131" s="7"/>
      <c r="AC131" s="7" t="str">
        <f t="shared" si="10"/>
        <v/>
      </c>
      <c r="AD131" s="7" t="str">
        <f t="shared" si="11"/>
        <v/>
      </c>
      <c r="AE131" s="7" t="str">
        <f>IF(B131="","",IFERROR(INDEX(VEICULOS!$I:$I,MATCH(B131,VEICULOS!$A:$A,0)),""))</f>
        <v/>
      </c>
      <c r="AF131" s="7" t="str">
        <f t="shared" si="12"/>
        <v/>
      </c>
      <c r="AG131" s="13" t="str">
        <f t="shared" si="13"/>
        <v/>
      </c>
      <c r="AH131" s="7" t="str">
        <f t="shared" ca="1" si="14"/>
        <v/>
      </c>
      <c r="AI131" s="7"/>
      <c r="AJ131" s="13"/>
      <c r="AK131" s="12"/>
      <c r="AL131" s="7"/>
      <c r="AM131" s="7"/>
    </row>
    <row r="132" spans="1:39" x14ac:dyDescent="0.25">
      <c r="A132" s="7"/>
      <c r="B132" s="7"/>
      <c r="C132" s="7"/>
      <c r="D132" s="7"/>
      <c r="E132" s="7"/>
      <c r="F132" s="12"/>
      <c r="G132" s="7"/>
      <c r="H132" s="7"/>
      <c r="I132" s="7"/>
      <c r="J132" s="7"/>
      <c r="K132" s="7"/>
      <c r="L132" s="7"/>
      <c r="M132" s="7"/>
      <c r="N132" s="7"/>
      <c r="O132" s="7"/>
      <c r="P132" s="7"/>
      <c r="Q132" s="7"/>
      <c r="R132" s="7"/>
      <c r="S132" s="7"/>
      <c r="T132" s="7"/>
      <c r="U132" s="7"/>
      <c r="V132" s="7"/>
      <c r="W132" s="7"/>
      <c r="X132" s="7"/>
      <c r="Y132" s="7"/>
      <c r="Z132" s="7"/>
      <c r="AA132" s="7"/>
      <c r="AB132" s="7"/>
      <c r="AC132" s="7" t="str">
        <f t="shared" si="10"/>
        <v/>
      </c>
      <c r="AD132" s="7" t="str">
        <f t="shared" si="11"/>
        <v/>
      </c>
      <c r="AE132" s="7" t="str">
        <f>IF(B132="","",IFERROR(INDEX(VEICULOS!$I:$I,MATCH(B132,VEICULOS!$A:$A,0)),""))</f>
        <v/>
      </c>
      <c r="AF132" s="7" t="str">
        <f t="shared" si="12"/>
        <v/>
      </c>
      <c r="AG132" s="13" t="str">
        <f t="shared" si="13"/>
        <v/>
      </c>
      <c r="AH132" s="7" t="str">
        <f t="shared" ca="1" si="14"/>
        <v/>
      </c>
      <c r="AI132" s="7"/>
      <c r="AJ132" s="13"/>
      <c r="AK132" s="12"/>
      <c r="AL132" s="7"/>
      <c r="AM132" s="7"/>
    </row>
    <row r="133" spans="1:39" x14ac:dyDescent="0.25">
      <c r="A133" s="7"/>
      <c r="B133" s="7"/>
      <c r="C133" s="7"/>
      <c r="D133" s="7"/>
      <c r="E133" s="7"/>
      <c r="F133" s="12"/>
      <c r="G133" s="7"/>
      <c r="H133" s="7"/>
      <c r="I133" s="7"/>
      <c r="J133" s="7"/>
      <c r="K133" s="7"/>
      <c r="L133" s="7"/>
      <c r="M133" s="7"/>
      <c r="N133" s="7"/>
      <c r="O133" s="7"/>
      <c r="P133" s="7"/>
      <c r="Q133" s="7"/>
      <c r="R133" s="7"/>
      <c r="S133" s="7"/>
      <c r="T133" s="7"/>
      <c r="U133" s="7"/>
      <c r="V133" s="7"/>
      <c r="W133" s="7"/>
      <c r="X133" s="7"/>
      <c r="Y133" s="7"/>
      <c r="Z133" s="7"/>
      <c r="AA133" s="7"/>
      <c r="AB133" s="7"/>
      <c r="AC133" s="7" t="str">
        <f t="shared" si="10"/>
        <v/>
      </c>
      <c r="AD133" s="7" t="str">
        <f t="shared" si="11"/>
        <v/>
      </c>
      <c r="AE133" s="7" t="str">
        <f>IF(B133="","",IFERROR(INDEX(VEICULOS!$I:$I,MATCH(B133,VEICULOS!$A:$A,0)),""))</f>
        <v/>
      </c>
      <c r="AF133" s="7" t="str">
        <f t="shared" si="12"/>
        <v/>
      </c>
      <c r="AG133" s="13" t="str">
        <f t="shared" si="13"/>
        <v/>
      </c>
      <c r="AH133" s="7" t="str">
        <f t="shared" ca="1" si="14"/>
        <v/>
      </c>
      <c r="AI133" s="7"/>
      <c r="AJ133" s="13"/>
      <c r="AK133" s="12"/>
      <c r="AL133" s="7"/>
      <c r="AM133" s="7"/>
    </row>
    <row r="134" spans="1:39" x14ac:dyDescent="0.25">
      <c r="A134" s="7"/>
      <c r="B134" s="7"/>
      <c r="C134" s="7"/>
      <c r="D134" s="7"/>
      <c r="E134" s="7"/>
      <c r="F134" s="12"/>
      <c r="G134" s="7"/>
      <c r="H134" s="7"/>
      <c r="I134" s="7"/>
      <c r="J134" s="7"/>
      <c r="K134" s="7"/>
      <c r="L134" s="7"/>
      <c r="M134" s="7"/>
      <c r="N134" s="7"/>
      <c r="O134" s="7"/>
      <c r="P134" s="7"/>
      <c r="Q134" s="7"/>
      <c r="R134" s="7"/>
      <c r="S134" s="7"/>
      <c r="T134" s="7"/>
      <c r="U134" s="7"/>
      <c r="V134" s="7"/>
      <c r="W134" s="7"/>
      <c r="X134" s="7"/>
      <c r="Y134" s="7"/>
      <c r="Z134" s="7"/>
      <c r="AA134" s="7"/>
      <c r="AB134" s="7"/>
      <c r="AC134" s="7" t="str">
        <f t="shared" si="10"/>
        <v/>
      </c>
      <c r="AD134" s="7" t="str">
        <f t="shared" si="11"/>
        <v/>
      </c>
      <c r="AE134" s="7" t="str">
        <f>IF(B134="","",IFERROR(INDEX(VEICULOS!$I:$I,MATCH(B134,VEICULOS!$A:$A,0)),""))</f>
        <v/>
      </c>
      <c r="AF134" s="7" t="str">
        <f t="shared" si="12"/>
        <v/>
      </c>
      <c r="AG134" s="13" t="str">
        <f t="shared" si="13"/>
        <v/>
      </c>
      <c r="AH134" s="7" t="str">
        <f t="shared" ca="1" si="14"/>
        <v/>
      </c>
      <c r="AI134" s="7"/>
      <c r="AJ134" s="13"/>
      <c r="AK134" s="12"/>
      <c r="AL134" s="7"/>
      <c r="AM134" s="7"/>
    </row>
    <row r="135" spans="1:39" x14ac:dyDescent="0.25">
      <c r="A135" s="7"/>
      <c r="B135" s="7"/>
      <c r="C135" s="7"/>
      <c r="D135" s="7"/>
      <c r="E135" s="7"/>
      <c r="F135" s="12"/>
      <c r="G135" s="7"/>
      <c r="H135" s="7"/>
      <c r="I135" s="7"/>
      <c r="J135" s="7"/>
      <c r="K135" s="7"/>
      <c r="L135" s="7"/>
      <c r="M135" s="7"/>
      <c r="N135" s="7"/>
      <c r="O135" s="7"/>
      <c r="P135" s="7"/>
      <c r="Q135" s="7"/>
      <c r="R135" s="7"/>
      <c r="S135" s="7"/>
      <c r="T135" s="7"/>
      <c r="U135" s="7"/>
      <c r="V135" s="7"/>
      <c r="W135" s="7"/>
      <c r="X135" s="7"/>
      <c r="Y135" s="7"/>
      <c r="Z135" s="7"/>
      <c r="AA135" s="7"/>
      <c r="AB135" s="7"/>
      <c r="AC135" s="7" t="str">
        <f t="shared" si="10"/>
        <v/>
      </c>
      <c r="AD135" s="7" t="str">
        <f t="shared" si="11"/>
        <v/>
      </c>
      <c r="AE135" s="7" t="str">
        <f>IF(B135="","",IFERROR(INDEX(VEICULOS!$I:$I,MATCH(B135,VEICULOS!$A:$A,0)),""))</f>
        <v/>
      </c>
      <c r="AF135" s="7" t="str">
        <f t="shared" si="12"/>
        <v/>
      </c>
      <c r="AG135" s="13" t="str">
        <f t="shared" si="13"/>
        <v/>
      </c>
      <c r="AH135" s="7" t="str">
        <f t="shared" ca="1" si="14"/>
        <v/>
      </c>
      <c r="AI135" s="7"/>
      <c r="AJ135" s="13"/>
      <c r="AK135" s="12"/>
      <c r="AL135" s="7"/>
      <c r="AM135" s="7"/>
    </row>
    <row r="136" spans="1:39" x14ac:dyDescent="0.25">
      <c r="A136" s="7"/>
      <c r="B136" s="7"/>
      <c r="C136" s="7"/>
      <c r="D136" s="7"/>
      <c r="E136" s="7"/>
      <c r="F136" s="12"/>
      <c r="G136" s="7"/>
      <c r="H136" s="7"/>
      <c r="I136" s="7"/>
      <c r="J136" s="7"/>
      <c r="K136" s="7"/>
      <c r="L136" s="7"/>
      <c r="M136" s="7"/>
      <c r="N136" s="7"/>
      <c r="O136" s="7"/>
      <c r="P136" s="7"/>
      <c r="Q136" s="7"/>
      <c r="R136" s="7"/>
      <c r="S136" s="7"/>
      <c r="T136" s="7"/>
      <c r="U136" s="7"/>
      <c r="V136" s="7"/>
      <c r="W136" s="7"/>
      <c r="X136" s="7"/>
      <c r="Y136" s="7"/>
      <c r="Z136" s="7"/>
      <c r="AA136" s="7"/>
      <c r="AB136" s="7"/>
      <c r="AC136" s="7" t="str">
        <f t="shared" si="10"/>
        <v/>
      </c>
      <c r="AD136" s="7" t="str">
        <f t="shared" si="11"/>
        <v/>
      </c>
      <c r="AE136" s="7" t="str">
        <f>IF(B136="","",IFERROR(INDEX(VEICULOS!$I:$I,MATCH(B136,VEICULOS!$A:$A,0)),""))</f>
        <v/>
      </c>
      <c r="AF136" s="7" t="str">
        <f t="shared" si="12"/>
        <v/>
      </c>
      <c r="AG136" s="13" t="str">
        <f t="shared" si="13"/>
        <v/>
      </c>
      <c r="AH136" s="7" t="str">
        <f t="shared" ca="1" si="14"/>
        <v/>
      </c>
      <c r="AI136" s="7"/>
      <c r="AJ136" s="13"/>
      <c r="AK136" s="12"/>
      <c r="AL136" s="7"/>
      <c r="AM136" s="7"/>
    </row>
    <row r="137" spans="1:39" x14ac:dyDescent="0.25">
      <c r="A137" s="7"/>
      <c r="B137" s="7"/>
      <c r="C137" s="7"/>
      <c r="D137" s="7"/>
      <c r="E137" s="7"/>
      <c r="F137" s="12"/>
      <c r="G137" s="7"/>
      <c r="H137" s="7"/>
      <c r="I137" s="7"/>
      <c r="J137" s="7"/>
      <c r="K137" s="7"/>
      <c r="L137" s="7"/>
      <c r="M137" s="7"/>
      <c r="N137" s="7"/>
      <c r="O137" s="7"/>
      <c r="P137" s="7"/>
      <c r="Q137" s="7"/>
      <c r="R137" s="7"/>
      <c r="S137" s="7"/>
      <c r="T137" s="7"/>
      <c r="U137" s="7"/>
      <c r="V137" s="7"/>
      <c r="W137" s="7"/>
      <c r="X137" s="7"/>
      <c r="Y137" s="7"/>
      <c r="Z137" s="7"/>
      <c r="AA137" s="7"/>
      <c r="AB137" s="7"/>
      <c r="AC137" s="7" t="str">
        <f t="shared" si="10"/>
        <v/>
      </c>
      <c r="AD137" s="7" t="str">
        <f t="shared" si="11"/>
        <v/>
      </c>
      <c r="AE137" s="7" t="str">
        <f>IF(B137="","",IFERROR(INDEX(VEICULOS!$I:$I,MATCH(B137,VEICULOS!$A:$A,0)),""))</f>
        <v/>
      </c>
      <c r="AF137" s="7" t="str">
        <f t="shared" si="12"/>
        <v/>
      </c>
      <c r="AG137" s="13" t="str">
        <f t="shared" si="13"/>
        <v/>
      </c>
      <c r="AH137" s="7" t="str">
        <f t="shared" ca="1" si="14"/>
        <v/>
      </c>
      <c r="AI137" s="7"/>
      <c r="AJ137" s="13"/>
      <c r="AK137" s="12"/>
      <c r="AL137" s="7"/>
      <c r="AM137" s="7"/>
    </row>
    <row r="138" spans="1:39" x14ac:dyDescent="0.25">
      <c r="A138" s="7"/>
      <c r="B138" s="7"/>
      <c r="C138" s="7"/>
      <c r="D138" s="7"/>
      <c r="E138" s="7"/>
      <c r="F138" s="12"/>
      <c r="G138" s="7"/>
      <c r="H138" s="7"/>
      <c r="I138" s="7"/>
      <c r="J138" s="7"/>
      <c r="K138" s="7"/>
      <c r="L138" s="7"/>
      <c r="M138" s="7"/>
      <c r="N138" s="7"/>
      <c r="O138" s="7"/>
      <c r="P138" s="7"/>
      <c r="Q138" s="7"/>
      <c r="R138" s="7"/>
      <c r="S138" s="7"/>
      <c r="T138" s="7"/>
      <c r="U138" s="7"/>
      <c r="V138" s="7"/>
      <c r="W138" s="7"/>
      <c r="X138" s="7"/>
      <c r="Y138" s="7"/>
      <c r="Z138" s="7"/>
      <c r="AA138" s="7"/>
      <c r="AB138" s="7"/>
      <c r="AC138" s="7" t="str">
        <f t="shared" si="10"/>
        <v/>
      </c>
      <c r="AD138" s="7" t="str">
        <f t="shared" si="11"/>
        <v/>
      </c>
      <c r="AE138" s="7" t="str">
        <f>IF(B138="","",IFERROR(INDEX(VEICULOS!$I:$I,MATCH(B138,VEICULOS!$A:$A,0)),""))</f>
        <v/>
      </c>
      <c r="AF138" s="7" t="str">
        <f t="shared" si="12"/>
        <v/>
      </c>
      <c r="AG138" s="13" t="str">
        <f t="shared" si="13"/>
        <v/>
      </c>
      <c r="AH138" s="7" t="str">
        <f t="shared" ca="1" si="14"/>
        <v/>
      </c>
      <c r="AI138" s="7"/>
      <c r="AJ138" s="13"/>
      <c r="AK138" s="12"/>
      <c r="AL138" s="7"/>
      <c r="AM138" s="7"/>
    </row>
    <row r="139" spans="1:39" x14ac:dyDescent="0.25">
      <c r="A139" s="7"/>
      <c r="B139" s="7"/>
      <c r="C139" s="7"/>
      <c r="D139" s="7"/>
      <c r="E139" s="7"/>
      <c r="F139" s="12"/>
      <c r="G139" s="7"/>
      <c r="H139" s="7"/>
      <c r="I139" s="7"/>
      <c r="J139" s="7"/>
      <c r="K139" s="7"/>
      <c r="L139" s="7"/>
      <c r="M139" s="7"/>
      <c r="N139" s="7"/>
      <c r="O139" s="7"/>
      <c r="P139" s="7"/>
      <c r="Q139" s="7"/>
      <c r="R139" s="7"/>
      <c r="S139" s="7"/>
      <c r="T139" s="7"/>
      <c r="U139" s="7"/>
      <c r="V139" s="7"/>
      <c r="W139" s="7"/>
      <c r="X139" s="7"/>
      <c r="Y139" s="7"/>
      <c r="Z139" s="7"/>
      <c r="AA139" s="7"/>
      <c r="AB139" s="7"/>
      <c r="AC139" s="7" t="str">
        <f t="shared" si="10"/>
        <v/>
      </c>
      <c r="AD139" s="7" t="str">
        <f t="shared" si="11"/>
        <v/>
      </c>
      <c r="AE139" s="7" t="str">
        <f>IF(B139="","",IFERROR(INDEX(VEICULOS!$I:$I,MATCH(B139,VEICULOS!$A:$A,0)),""))</f>
        <v/>
      </c>
      <c r="AF139" s="7" t="str">
        <f t="shared" si="12"/>
        <v/>
      </c>
      <c r="AG139" s="13" t="str">
        <f t="shared" si="13"/>
        <v/>
      </c>
      <c r="AH139" s="7" t="str">
        <f t="shared" ca="1" si="14"/>
        <v/>
      </c>
      <c r="AI139" s="7"/>
      <c r="AJ139" s="13"/>
      <c r="AK139" s="12"/>
      <c r="AL139" s="7"/>
      <c r="AM139" s="7"/>
    </row>
    <row r="140" spans="1:39" x14ac:dyDescent="0.25">
      <c r="A140" s="7"/>
      <c r="B140" s="7"/>
      <c r="C140" s="7"/>
      <c r="D140" s="7"/>
      <c r="E140" s="7"/>
      <c r="F140" s="12"/>
      <c r="G140" s="7"/>
      <c r="H140" s="7"/>
      <c r="I140" s="7"/>
      <c r="J140" s="7"/>
      <c r="K140" s="7"/>
      <c r="L140" s="7"/>
      <c r="M140" s="7"/>
      <c r="N140" s="7"/>
      <c r="O140" s="7"/>
      <c r="P140" s="7"/>
      <c r="Q140" s="7"/>
      <c r="R140" s="7"/>
      <c r="S140" s="7"/>
      <c r="T140" s="7"/>
      <c r="U140" s="7"/>
      <c r="V140" s="7"/>
      <c r="W140" s="7"/>
      <c r="X140" s="7"/>
      <c r="Y140" s="7"/>
      <c r="Z140" s="7"/>
      <c r="AA140" s="7"/>
      <c r="AB140" s="7"/>
      <c r="AC140" s="7" t="str">
        <f t="shared" si="10"/>
        <v/>
      </c>
      <c r="AD140" s="7" t="str">
        <f t="shared" si="11"/>
        <v/>
      </c>
      <c r="AE140" s="7" t="str">
        <f>IF(B140="","",IFERROR(INDEX(VEICULOS!$I:$I,MATCH(B140,VEICULOS!$A:$A,0)),""))</f>
        <v/>
      </c>
      <c r="AF140" s="7" t="str">
        <f t="shared" si="12"/>
        <v/>
      </c>
      <c r="AG140" s="13" t="str">
        <f t="shared" si="13"/>
        <v/>
      </c>
      <c r="AH140" s="7" t="str">
        <f t="shared" ca="1" si="14"/>
        <v/>
      </c>
      <c r="AI140" s="7"/>
      <c r="AJ140" s="13"/>
      <c r="AK140" s="12"/>
      <c r="AL140" s="7"/>
      <c r="AM140" s="7"/>
    </row>
    <row r="141" spans="1:39" x14ac:dyDescent="0.25">
      <c r="A141" s="7"/>
      <c r="B141" s="7"/>
      <c r="C141" s="7"/>
      <c r="D141" s="7"/>
      <c r="E141" s="7"/>
      <c r="F141" s="12"/>
      <c r="G141" s="7"/>
      <c r="H141" s="7"/>
      <c r="I141" s="7"/>
      <c r="J141" s="7"/>
      <c r="K141" s="7"/>
      <c r="L141" s="7"/>
      <c r="M141" s="7"/>
      <c r="N141" s="7"/>
      <c r="O141" s="7"/>
      <c r="P141" s="7"/>
      <c r="Q141" s="7"/>
      <c r="R141" s="7"/>
      <c r="S141" s="7"/>
      <c r="T141" s="7"/>
      <c r="U141" s="7"/>
      <c r="V141" s="7"/>
      <c r="W141" s="7"/>
      <c r="X141" s="7"/>
      <c r="Y141" s="7"/>
      <c r="Z141" s="7"/>
      <c r="AA141" s="7"/>
      <c r="AB141" s="7"/>
      <c r="AC141" s="7" t="str">
        <f t="shared" si="10"/>
        <v/>
      </c>
      <c r="AD141" s="7" t="str">
        <f t="shared" si="11"/>
        <v/>
      </c>
      <c r="AE141" s="7" t="str">
        <f>IF(B141="","",IFERROR(INDEX(VEICULOS!$I:$I,MATCH(B141,VEICULOS!$A:$A,0)),""))</f>
        <v/>
      </c>
      <c r="AF141" s="7" t="str">
        <f t="shared" si="12"/>
        <v/>
      </c>
      <c r="AG141" s="13" t="str">
        <f t="shared" si="13"/>
        <v/>
      </c>
      <c r="AH141" s="7" t="str">
        <f t="shared" ca="1" si="14"/>
        <v/>
      </c>
      <c r="AI141" s="7"/>
      <c r="AJ141" s="13"/>
      <c r="AK141" s="12"/>
      <c r="AL141" s="7"/>
      <c r="AM141" s="7"/>
    </row>
    <row r="142" spans="1:39" x14ac:dyDescent="0.25">
      <c r="A142" s="7"/>
      <c r="B142" s="7"/>
      <c r="C142" s="7"/>
      <c r="D142" s="7"/>
      <c r="E142" s="7"/>
      <c r="F142" s="12"/>
      <c r="G142" s="7"/>
      <c r="H142" s="7"/>
      <c r="I142" s="7"/>
      <c r="J142" s="7"/>
      <c r="K142" s="7"/>
      <c r="L142" s="7"/>
      <c r="M142" s="7"/>
      <c r="N142" s="7"/>
      <c r="O142" s="7"/>
      <c r="P142" s="7"/>
      <c r="Q142" s="7"/>
      <c r="R142" s="7"/>
      <c r="S142" s="7"/>
      <c r="T142" s="7"/>
      <c r="U142" s="7"/>
      <c r="V142" s="7"/>
      <c r="W142" s="7"/>
      <c r="X142" s="7"/>
      <c r="Y142" s="7"/>
      <c r="Z142" s="7"/>
      <c r="AA142" s="7"/>
      <c r="AB142" s="7"/>
      <c r="AC142" s="7" t="str">
        <f t="shared" si="10"/>
        <v/>
      </c>
      <c r="AD142" s="7" t="str">
        <f t="shared" si="11"/>
        <v/>
      </c>
      <c r="AE142" s="7" t="str">
        <f>IF(B142="","",IFERROR(INDEX(VEICULOS!$I:$I,MATCH(B142,VEICULOS!$A:$A,0)),""))</f>
        <v/>
      </c>
      <c r="AF142" s="7" t="str">
        <f t="shared" si="12"/>
        <v/>
      </c>
      <c r="AG142" s="13" t="str">
        <f t="shared" si="13"/>
        <v/>
      </c>
      <c r="AH142" s="7" t="str">
        <f t="shared" ca="1" si="14"/>
        <v/>
      </c>
      <c r="AI142" s="7"/>
      <c r="AJ142" s="13"/>
      <c r="AK142" s="12"/>
      <c r="AL142" s="7"/>
      <c r="AM142" s="7"/>
    </row>
    <row r="143" spans="1:39" x14ac:dyDescent="0.25">
      <c r="A143" s="7"/>
      <c r="B143" s="7"/>
      <c r="C143" s="7"/>
      <c r="D143" s="7"/>
      <c r="E143" s="7"/>
      <c r="F143" s="12"/>
      <c r="G143" s="7"/>
      <c r="H143" s="7"/>
      <c r="I143" s="7"/>
      <c r="J143" s="7"/>
      <c r="K143" s="7"/>
      <c r="L143" s="7"/>
      <c r="M143" s="7"/>
      <c r="N143" s="7"/>
      <c r="O143" s="7"/>
      <c r="P143" s="7"/>
      <c r="Q143" s="7"/>
      <c r="R143" s="7"/>
      <c r="S143" s="7"/>
      <c r="T143" s="7"/>
      <c r="U143" s="7"/>
      <c r="V143" s="7"/>
      <c r="W143" s="7"/>
      <c r="X143" s="7"/>
      <c r="Y143" s="7"/>
      <c r="Z143" s="7"/>
      <c r="AA143" s="7"/>
      <c r="AB143" s="7"/>
      <c r="AC143" s="7" t="str">
        <f t="shared" si="10"/>
        <v/>
      </c>
      <c r="AD143" s="7" t="str">
        <f t="shared" si="11"/>
        <v/>
      </c>
      <c r="AE143" s="7" t="str">
        <f>IF(B143="","",IFERROR(INDEX(VEICULOS!$I:$I,MATCH(B143,VEICULOS!$A:$A,0)),""))</f>
        <v/>
      </c>
      <c r="AF143" s="7" t="str">
        <f t="shared" si="12"/>
        <v/>
      </c>
      <c r="AG143" s="13" t="str">
        <f t="shared" si="13"/>
        <v/>
      </c>
      <c r="AH143" s="7" t="str">
        <f t="shared" ca="1" si="14"/>
        <v/>
      </c>
      <c r="AI143" s="7"/>
      <c r="AJ143" s="13"/>
      <c r="AK143" s="12"/>
      <c r="AL143" s="7"/>
      <c r="AM143" s="7"/>
    </row>
    <row r="144" spans="1:39" x14ac:dyDescent="0.25">
      <c r="A144" s="7"/>
      <c r="B144" s="7"/>
      <c r="C144" s="7"/>
      <c r="D144" s="7"/>
      <c r="E144" s="7"/>
      <c r="F144" s="12"/>
      <c r="G144" s="7"/>
      <c r="H144" s="7"/>
      <c r="I144" s="7"/>
      <c r="J144" s="7"/>
      <c r="K144" s="7"/>
      <c r="L144" s="7"/>
      <c r="M144" s="7"/>
      <c r="N144" s="7"/>
      <c r="O144" s="7"/>
      <c r="P144" s="7"/>
      <c r="Q144" s="7"/>
      <c r="R144" s="7"/>
      <c r="S144" s="7"/>
      <c r="T144" s="7"/>
      <c r="U144" s="7"/>
      <c r="V144" s="7"/>
      <c r="W144" s="7"/>
      <c r="X144" s="7"/>
      <c r="Y144" s="7"/>
      <c r="Z144" s="7"/>
      <c r="AA144" s="7"/>
      <c r="AB144" s="7"/>
      <c r="AC144" s="7" t="str">
        <f t="shared" si="10"/>
        <v/>
      </c>
      <c r="AD144" s="7" t="str">
        <f t="shared" si="11"/>
        <v/>
      </c>
      <c r="AE144" s="7" t="str">
        <f>IF(B144="","",IFERROR(INDEX(VEICULOS!$I:$I,MATCH(B144,VEICULOS!$A:$A,0)),""))</f>
        <v/>
      </c>
      <c r="AF144" s="7" t="str">
        <f t="shared" si="12"/>
        <v/>
      </c>
      <c r="AG144" s="13" t="str">
        <f t="shared" si="13"/>
        <v/>
      </c>
      <c r="AH144" s="7" t="str">
        <f t="shared" ca="1" si="14"/>
        <v/>
      </c>
      <c r="AI144" s="7"/>
      <c r="AJ144" s="13"/>
      <c r="AK144" s="12"/>
      <c r="AL144" s="7"/>
      <c r="AM144" s="7"/>
    </row>
    <row r="145" spans="1:39" x14ac:dyDescent="0.25">
      <c r="A145" s="7"/>
      <c r="B145" s="7"/>
      <c r="C145" s="7"/>
      <c r="D145" s="7"/>
      <c r="E145" s="7"/>
      <c r="F145" s="12"/>
      <c r="G145" s="7"/>
      <c r="H145" s="7"/>
      <c r="I145" s="7"/>
      <c r="J145" s="7"/>
      <c r="K145" s="7"/>
      <c r="L145" s="7"/>
      <c r="M145" s="7"/>
      <c r="N145" s="7"/>
      <c r="O145" s="7"/>
      <c r="P145" s="7"/>
      <c r="Q145" s="7"/>
      <c r="R145" s="7"/>
      <c r="S145" s="7"/>
      <c r="T145" s="7"/>
      <c r="U145" s="7"/>
      <c r="V145" s="7"/>
      <c r="W145" s="7"/>
      <c r="X145" s="7"/>
      <c r="Y145" s="7"/>
      <c r="Z145" s="7"/>
      <c r="AA145" s="7"/>
      <c r="AB145" s="7"/>
      <c r="AC145" s="7" t="str">
        <f t="shared" si="10"/>
        <v/>
      </c>
      <c r="AD145" s="7" t="str">
        <f t="shared" si="11"/>
        <v/>
      </c>
      <c r="AE145" s="7" t="str">
        <f>IF(B145="","",IFERROR(INDEX(VEICULOS!$I:$I,MATCH(B145,VEICULOS!$A:$A,0)),""))</f>
        <v/>
      </c>
      <c r="AF145" s="7" t="str">
        <f t="shared" si="12"/>
        <v/>
      </c>
      <c r="AG145" s="13" t="str">
        <f t="shared" si="13"/>
        <v/>
      </c>
      <c r="AH145" s="7" t="str">
        <f t="shared" ca="1" si="14"/>
        <v/>
      </c>
      <c r="AI145" s="7"/>
      <c r="AJ145" s="13"/>
      <c r="AK145" s="12"/>
      <c r="AL145" s="7"/>
      <c r="AM145" s="7"/>
    </row>
    <row r="146" spans="1:39" x14ac:dyDescent="0.25">
      <c r="A146" s="7"/>
      <c r="B146" s="7"/>
      <c r="C146" s="7"/>
      <c r="D146" s="7"/>
      <c r="E146" s="7"/>
      <c r="F146" s="12"/>
      <c r="G146" s="7"/>
      <c r="H146" s="7"/>
      <c r="I146" s="7"/>
      <c r="J146" s="7"/>
      <c r="K146" s="7"/>
      <c r="L146" s="7"/>
      <c r="M146" s="7"/>
      <c r="N146" s="7"/>
      <c r="O146" s="7"/>
      <c r="P146" s="7"/>
      <c r="Q146" s="7"/>
      <c r="R146" s="7"/>
      <c r="S146" s="7"/>
      <c r="T146" s="7"/>
      <c r="U146" s="7"/>
      <c r="V146" s="7"/>
      <c r="W146" s="7"/>
      <c r="X146" s="7"/>
      <c r="Y146" s="7"/>
      <c r="Z146" s="7"/>
      <c r="AA146" s="7"/>
      <c r="AB146" s="7"/>
      <c r="AC146" s="7" t="str">
        <f t="shared" si="10"/>
        <v/>
      </c>
      <c r="AD146" s="7" t="str">
        <f t="shared" si="11"/>
        <v/>
      </c>
      <c r="AE146" s="7" t="str">
        <f>IF(B146="","",IFERROR(INDEX(VEICULOS!$I:$I,MATCH(B146,VEICULOS!$A:$A,0)),""))</f>
        <v/>
      </c>
      <c r="AF146" s="7" t="str">
        <f t="shared" si="12"/>
        <v/>
      </c>
      <c r="AG146" s="13" t="str">
        <f t="shared" si="13"/>
        <v/>
      </c>
      <c r="AH146" s="7" t="str">
        <f t="shared" ca="1" si="14"/>
        <v/>
      </c>
      <c r="AI146" s="7"/>
      <c r="AJ146" s="13"/>
      <c r="AK146" s="12"/>
      <c r="AL146" s="7"/>
      <c r="AM146" s="7"/>
    </row>
    <row r="147" spans="1:39" x14ac:dyDescent="0.25">
      <c r="A147" s="7"/>
      <c r="B147" s="7"/>
      <c r="C147" s="7"/>
      <c r="D147" s="7"/>
      <c r="E147" s="7"/>
      <c r="F147" s="12"/>
      <c r="G147" s="7"/>
      <c r="H147" s="7"/>
      <c r="I147" s="7"/>
      <c r="J147" s="7"/>
      <c r="K147" s="7"/>
      <c r="L147" s="7"/>
      <c r="M147" s="7"/>
      <c r="N147" s="7"/>
      <c r="O147" s="7"/>
      <c r="P147" s="7"/>
      <c r="Q147" s="7"/>
      <c r="R147" s="7"/>
      <c r="S147" s="7"/>
      <c r="T147" s="7"/>
      <c r="U147" s="7"/>
      <c r="V147" s="7"/>
      <c r="W147" s="7"/>
      <c r="X147" s="7"/>
      <c r="Y147" s="7"/>
      <c r="Z147" s="7"/>
      <c r="AA147" s="7"/>
      <c r="AB147" s="7"/>
      <c r="AC147" s="7" t="str">
        <f t="shared" si="10"/>
        <v/>
      </c>
      <c r="AD147" s="7" t="str">
        <f t="shared" si="11"/>
        <v/>
      </c>
      <c r="AE147" s="7" t="str">
        <f>IF(B147="","",IFERROR(INDEX(VEICULOS!$I:$I,MATCH(B147,VEICULOS!$A:$A,0)),""))</f>
        <v/>
      </c>
      <c r="AF147" s="7" t="str">
        <f t="shared" si="12"/>
        <v/>
      </c>
      <c r="AG147" s="13" t="str">
        <f t="shared" si="13"/>
        <v/>
      </c>
      <c r="AH147" s="7" t="str">
        <f t="shared" ca="1" si="14"/>
        <v/>
      </c>
      <c r="AI147" s="7"/>
      <c r="AJ147" s="13"/>
      <c r="AK147" s="12"/>
      <c r="AL147" s="7"/>
      <c r="AM147" s="7"/>
    </row>
    <row r="148" spans="1:39" x14ac:dyDescent="0.25">
      <c r="A148" s="7"/>
      <c r="B148" s="7"/>
      <c r="C148" s="7"/>
      <c r="D148" s="7"/>
      <c r="E148" s="7"/>
      <c r="F148" s="12"/>
      <c r="G148" s="7"/>
      <c r="H148" s="7"/>
      <c r="I148" s="7"/>
      <c r="J148" s="7"/>
      <c r="K148" s="7"/>
      <c r="L148" s="7"/>
      <c r="M148" s="7"/>
      <c r="N148" s="7"/>
      <c r="O148" s="7"/>
      <c r="P148" s="7"/>
      <c r="Q148" s="7"/>
      <c r="R148" s="7"/>
      <c r="S148" s="7"/>
      <c r="T148" s="7"/>
      <c r="U148" s="7"/>
      <c r="V148" s="7"/>
      <c r="W148" s="7"/>
      <c r="X148" s="7"/>
      <c r="Y148" s="7"/>
      <c r="Z148" s="7"/>
      <c r="AA148" s="7"/>
      <c r="AB148" s="7"/>
      <c r="AC148" s="7" t="str">
        <f t="shared" si="10"/>
        <v/>
      </c>
      <c r="AD148" s="7" t="str">
        <f t="shared" si="11"/>
        <v/>
      </c>
      <c r="AE148" s="7" t="str">
        <f>IF(B148="","",IFERROR(INDEX(VEICULOS!$I:$I,MATCH(B148,VEICULOS!$A:$A,0)),""))</f>
        <v/>
      </c>
      <c r="AF148" s="7" t="str">
        <f t="shared" si="12"/>
        <v/>
      </c>
      <c r="AG148" s="13" t="str">
        <f t="shared" si="13"/>
        <v/>
      </c>
      <c r="AH148" s="7" t="str">
        <f t="shared" ca="1" si="14"/>
        <v/>
      </c>
      <c r="AI148" s="7"/>
      <c r="AJ148" s="13"/>
      <c r="AK148" s="12"/>
      <c r="AL148" s="7"/>
      <c r="AM148" s="7"/>
    </row>
    <row r="149" spans="1:39" x14ac:dyDescent="0.25">
      <c r="A149" s="7"/>
      <c r="B149" s="7"/>
      <c r="C149" s="7"/>
      <c r="D149" s="7"/>
      <c r="E149" s="7"/>
      <c r="F149" s="12"/>
      <c r="G149" s="7"/>
      <c r="H149" s="7"/>
      <c r="I149" s="7"/>
      <c r="J149" s="7"/>
      <c r="K149" s="7"/>
      <c r="L149" s="7"/>
      <c r="M149" s="7"/>
      <c r="N149" s="7"/>
      <c r="O149" s="7"/>
      <c r="P149" s="7"/>
      <c r="Q149" s="7"/>
      <c r="R149" s="7"/>
      <c r="S149" s="7"/>
      <c r="T149" s="7"/>
      <c r="U149" s="7"/>
      <c r="V149" s="7"/>
      <c r="W149" s="7"/>
      <c r="X149" s="7"/>
      <c r="Y149" s="7"/>
      <c r="Z149" s="7"/>
      <c r="AA149" s="7"/>
      <c r="AB149" s="7"/>
      <c r="AC149" s="7" t="str">
        <f t="shared" si="10"/>
        <v/>
      </c>
      <c r="AD149" s="7" t="str">
        <f t="shared" si="11"/>
        <v/>
      </c>
      <c r="AE149" s="7" t="str">
        <f>IF(B149="","",IFERROR(INDEX(VEICULOS!$I:$I,MATCH(B149,VEICULOS!$A:$A,0)),""))</f>
        <v/>
      </c>
      <c r="AF149" s="7" t="str">
        <f t="shared" si="12"/>
        <v/>
      </c>
      <c r="AG149" s="13" t="str">
        <f t="shared" si="13"/>
        <v/>
      </c>
      <c r="AH149" s="7" t="str">
        <f t="shared" ca="1" si="14"/>
        <v/>
      </c>
      <c r="AI149" s="7"/>
      <c r="AJ149" s="13"/>
      <c r="AK149" s="12"/>
      <c r="AL149" s="7"/>
      <c r="AM149" s="7"/>
    </row>
    <row r="150" spans="1:39" x14ac:dyDescent="0.25">
      <c r="A150" s="7"/>
      <c r="B150" s="7"/>
      <c r="C150" s="7"/>
      <c r="D150" s="7"/>
      <c r="E150" s="7"/>
      <c r="F150" s="12"/>
      <c r="G150" s="7"/>
      <c r="H150" s="7"/>
      <c r="I150" s="7"/>
      <c r="J150" s="7"/>
      <c r="K150" s="7"/>
      <c r="L150" s="7"/>
      <c r="M150" s="7"/>
      <c r="N150" s="7"/>
      <c r="O150" s="7"/>
      <c r="P150" s="7"/>
      <c r="Q150" s="7"/>
      <c r="R150" s="7"/>
      <c r="S150" s="7"/>
      <c r="T150" s="7"/>
      <c r="U150" s="7"/>
      <c r="V150" s="7"/>
      <c r="W150" s="7"/>
      <c r="X150" s="7"/>
      <c r="Y150" s="7"/>
      <c r="Z150" s="7"/>
      <c r="AA150" s="7"/>
      <c r="AB150" s="7"/>
      <c r="AC150" s="7" t="str">
        <f t="shared" si="10"/>
        <v/>
      </c>
      <c r="AD150" s="7" t="str">
        <f t="shared" si="11"/>
        <v/>
      </c>
      <c r="AE150" s="7" t="str">
        <f>IF(B150="","",IFERROR(INDEX(VEICULOS!$I:$I,MATCH(B150,VEICULOS!$A:$A,0)),""))</f>
        <v/>
      </c>
      <c r="AF150" s="7" t="str">
        <f t="shared" si="12"/>
        <v/>
      </c>
      <c r="AG150" s="13" t="str">
        <f t="shared" si="13"/>
        <v/>
      </c>
      <c r="AH150" s="7" t="str">
        <f t="shared" ca="1" si="14"/>
        <v/>
      </c>
      <c r="AI150" s="7"/>
      <c r="AJ150" s="13"/>
      <c r="AK150" s="12"/>
      <c r="AL150" s="7"/>
      <c r="AM150" s="7"/>
    </row>
    <row r="151" spans="1:39" x14ac:dyDescent="0.25">
      <c r="A151" s="7"/>
      <c r="B151" s="7"/>
      <c r="C151" s="7"/>
      <c r="D151" s="7"/>
      <c r="E151" s="7"/>
      <c r="F151" s="12"/>
      <c r="G151" s="7"/>
      <c r="H151" s="7"/>
      <c r="I151" s="7"/>
      <c r="J151" s="7"/>
      <c r="K151" s="7"/>
      <c r="L151" s="7"/>
      <c r="M151" s="7"/>
      <c r="N151" s="7"/>
      <c r="O151" s="7"/>
      <c r="P151" s="7"/>
      <c r="Q151" s="7"/>
      <c r="R151" s="7"/>
      <c r="S151" s="7"/>
      <c r="T151" s="7"/>
      <c r="U151" s="7"/>
      <c r="V151" s="7"/>
      <c r="W151" s="7"/>
      <c r="X151" s="7"/>
      <c r="Y151" s="7"/>
      <c r="Z151" s="7"/>
      <c r="AA151" s="7"/>
      <c r="AB151" s="7"/>
      <c r="AC151" s="7" t="str">
        <f t="shared" si="10"/>
        <v/>
      </c>
      <c r="AD151" s="7" t="str">
        <f t="shared" si="11"/>
        <v/>
      </c>
      <c r="AE151" s="7" t="str">
        <f>IF(B151="","",IFERROR(INDEX(VEICULOS!$I:$I,MATCH(B151,VEICULOS!$A:$A,0)),""))</f>
        <v/>
      </c>
      <c r="AF151" s="7" t="str">
        <f t="shared" si="12"/>
        <v/>
      </c>
      <c r="AG151" s="13" t="str">
        <f t="shared" si="13"/>
        <v/>
      </c>
      <c r="AH151" s="7" t="str">
        <f t="shared" ca="1" si="14"/>
        <v/>
      </c>
      <c r="AI151" s="7"/>
      <c r="AJ151" s="13"/>
      <c r="AK151" s="12"/>
      <c r="AL151" s="7"/>
      <c r="AM151" s="7"/>
    </row>
    <row r="152" spans="1:39" x14ac:dyDescent="0.25">
      <c r="A152" s="7"/>
      <c r="B152" s="7"/>
      <c r="C152" s="7"/>
      <c r="D152" s="7"/>
      <c r="E152" s="7"/>
      <c r="F152" s="12"/>
      <c r="G152" s="7"/>
      <c r="H152" s="7"/>
      <c r="I152" s="7"/>
      <c r="J152" s="7"/>
      <c r="K152" s="7"/>
      <c r="L152" s="7"/>
      <c r="M152" s="7"/>
      <c r="N152" s="7"/>
      <c r="O152" s="7"/>
      <c r="P152" s="7"/>
      <c r="Q152" s="7"/>
      <c r="R152" s="7"/>
      <c r="S152" s="7"/>
      <c r="T152" s="7"/>
      <c r="U152" s="7"/>
      <c r="V152" s="7"/>
      <c r="W152" s="7"/>
      <c r="X152" s="7"/>
      <c r="Y152" s="7"/>
      <c r="Z152" s="7"/>
      <c r="AA152" s="7"/>
      <c r="AB152" s="7"/>
      <c r="AC152" s="7" t="str">
        <f t="shared" si="10"/>
        <v/>
      </c>
      <c r="AD152" s="7" t="str">
        <f t="shared" si="11"/>
        <v/>
      </c>
      <c r="AE152" s="7" t="str">
        <f>IF(B152="","",IFERROR(INDEX(VEICULOS!$I:$I,MATCH(B152,VEICULOS!$A:$A,0)),""))</f>
        <v/>
      </c>
      <c r="AF152" s="7" t="str">
        <f t="shared" si="12"/>
        <v/>
      </c>
      <c r="AG152" s="13" t="str">
        <f t="shared" si="13"/>
        <v/>
      </c>
      <c r="AH152" s="7" t="str">
        <f t="shared" ca="1" si="14"/>
        <v/>
      </c>
      <c r="AI152" s="7"/>
      <c r="AJ152" s="13"/>
      <c r="AK152" s="12"/>
      <c r="AL152" s="7"/>
      <c r="AM152" s="7"/>
    </row>
    <row r="153" spans="1:39" x14ac:dyDescent="0.25">
      <c r="A153" s="7"/>
      <c r="B153" s="7"/>
      <c r="C153" s="7"/>
      <c r="D153" s="7"/>
      <c r="E153" s="7"/>
      <c r="F153" s="12"/>
      <c r="G153" s="7"/>
      <c r="H153" s="7"/>
      <c r="I153" s="7"/>
      <c r="J153" s="7"/>
      <c r="K153" s="7"/>
      <c r="L153" s="7"/>
      <c r="M153" s="7"/>
      <c r="N153" s="7"/>
      <c r="O153" s="7"/>
      <c r="P153" s="7"/>
      <c r="Q153" s="7"/>
      <c r="R153" s="7"/>
      <c r="S153" s="7"/>
      <c r="T153" s="7"/>
      <c r="U153" s="7"/>
      <c r="V153" s="7"/>
      <c r="W153" s="7"/>
      <c r="X153" s="7"/>
      <c r="Y153" s="7"/>
      <c r="Z153" s="7"/>
      <c r="AA153" s="7"/>
      <c r="AB153" s="7"/>
      <c r="AC153" s="7" t="str">
        <f t="shared" si="10"/>
        <v/>
      </c>
      <c r="AD153" s="7" t="str">
        <f t="shared" si="11"/>
        <v/>
      </c>
      <c r="AE153" s="7" t="str">
        <f>IF(B153="","",IFERROR(INDEX(VEICULOS!$I:$I,MATCH(B153,VEICULOS!$A:$A,0)),""))</f>
        <v/>
      </c>
      <c r="AF153" s="7" t="str">
        <f t="shared" si="12"/>
        <v/>
      </c>
      <c r="AG153" s="13" t="str">
        <f t="shared" si="13"/>
        <v/>
      </c>
      <c r="AH153" s="7" t="str">
        <f t="shared" ca="1" si="14"/>
        <v/>
      </c>
      <c r="AI153" s="7"/>
      <c r="AJ153" s="13"/>
      <c r="AK153" s="12"/>
      <c r="AL153" s="7"/>
      <c r="AM153" s="7"/>
    </row>
    <row r="154" spans="1:39" x14ac:dyDescent="0.25">
      <c r="A154" s="7"/>
      <c r="B154" s="7"/>
      <c r="C154" s="7"/>
      <c r="D154" s="7"/>
      <c r="E154" s="7"/>
      <c r="F154" s="12"/>
      <c r="G154" s="7"/>
      <c r="H154" s="7"/>
      <c r="I154" s="7"/>
      <c r="J154" s="7"/>
      <c r="K154" s="7"/>
      <c r="L154" s="7"/>
      <c r="M154" s="7"/>
      <c r="N154" s="7"/>
      <c r="O154" s="7"/>
      <c r="P154" s="7"/>
      <c r="Q154" s="7"/>
      <c r="R154" s="7"/>
      <c r="S154" s="7"/>
      <c r="T154" s="7"/>
      <c r="U154" s="7"/>
      <c r="V154" s="7"/>
      <c r="W154" s="7"/>
      <c r="X154" s="7"/>
      <c r="Y154" s="7"/>
      <c r="Z154" s="7"/>
      <c r="AA154" s="7"/>
      <c r="AB154" s="7"/>
      <c r="AC154" s="7" t="str">
        <f t="shared" si="10"/>
        <v/>
      </c>
      <c r="AD154" s="7" t="str">
        <f t="shared" si="11"/>
        <v/>
      </c>
      <c r="AE154" s="7" t="str">
        <f>IF(B154="","",IFERROR(INDEX(VEICULOS!$I:$I,MATCH(B154,VEICULOS!$A:$A,0)),""))</f>
        <v/>
      </c>
      <c r="AF154" s="7" t="str">
        <f t="shared" si="12"/>
        <v/>
      </c>
      <c r="AG154" s="13" t="str">
        <f t="shared" si="13"/>
        <v/>
      </c>
      <c r="AH154" s="7" t="str">
        <f t="shared" ca="1" si="14"/>
        <v/>
      </c>
      <c r="AI154" s="7"/>
      <c r="AJ154" s="13"/>
      <c r="AK154" s="12"/>
      <c r="AL154" s="7"/>
      <c r="AM154" s="7"/>
    </row>
    <row r="155" spans="1:39" x14ac:dyDescent="0.25">
      <c r="A155" s="7"/>
      <c r="B155" s="7"/>
      <c r="C155" s="7"/>
      <c r="D155" s="7"/>
      <c r="E155" s="7"/>
      <c r="F155" s="12"/>
      <c r="G155" s="7"/>
      <c r="H155" s="7"/>
      <c r="I155" s="7"/>
      <c r="J155" s="7"/>
      <c r="K155" s="7"/>
      <c r="L155" s="7"/>
      <c r="M155" s="7"/>
      <c r="N155" s="7"/>
      <c r="O155" s="7"/>
      <c r="P155" s="7"/>
      <c r="Q155" s="7"/>
      <c r="R155" s="7"/>
      <c r="S155" s="7"/>
      <c r="T155" s="7"/>
      <c r="U155" s="7"/>
      <c r="V155" s="7"/>
      <c r="W155" s="7"/>
      <c r="X155" s="7"/>
      <c r="Y155" s="7"/>
      <c r="Z155" s="7"/>
      <c r="AA155" s="7"/>
      <c r="AB155" s="7"/>
      <c r="AC155" s="7" t="str">
        <f t="shared" si="10"/>
        <v/>
      </c>
      <c r="AD155" s="7" t="str">
        <f t="shared" si="11"/>
        <v/>
      </c>
      <c r="AE155" s="7" t="str">
        <f>IF(B155="","",IFERROR(INDEX(VEICULOS!$I:$I,MATCH(B155,VEICULOS!$A:$A,0)),""))</f>
        <v/>
      </c>
      <c r="AF155" s="7" t="str">
        <f t="shared" si="12"/>
        <v/>
      </c>
      <c r="AG155" s="13" t="str">
        <f t="shared" si="13"/>
        <v/>
      </c>
      <c r="AH155" s="7" t="str">
        <f t="shared" ca="1" si="14"/>
        <v/>
      </c>
      <c r="AI155" s="7"/>
      <c r="AJ155" s="13"/>
      <c r="AK155" s="12"/>
      <c r="AL155" s="7"/>
      <c r="AM155" s="7"/>
    </row>
    <row r="156" spans="1:39" x14ac:dyDescent="0.25">
      <c r="A156" s="7"/>
      <c r="B156" s="7"/>
      <c r="C156" s="7"/>
      <c r="D156" s="7"/>
      <c r="E156" s="7"/>
      <c r="F156" s="12"/>
      <c r="G156" s="7"/>
      <c r="H156" s="7"/>
      <c r="I156" s="7"/>
      <c r="J156" s="7"/>
      <c r="K156" s="7"/>
      <c r="L156" s="7"/>
      <c r="M156" s="7"/>
      <c r="N156" s="7"/>
      <c r="O156" s="7"/>
      <c r="P156" s="7"/>
      <c r="Q156" s="7"/>
      <c r="R156" s="7"/>
      <c r="S156" s="7"/>
      <c r="T156" s="7"/>
      <c r="U156" s="7"/>
      <c r="V156" s="7"/>
      <c r="W156" s="7"/>
      <c r="X156" s="7"/>
      <c r="Y156" s="7"/>
      <c r="Z156" s="7"/>
      <c r="AA156" s="7"/>
      <c r="AB156" s="7"/>
      <c r="AC156" s="7" t="str">
        <f t="shared" si="10"/>
        <v/>
      </c>
      <c r="AD156" s="7" t="str">
        <f t="shared" si="11"/>
        <v/>
      </c>
      <c r="AE156" s="7" t="str">
        <f>IF(B156="","",IFERROR(INDEX(VEICULOS!$I:$I,MATCH(B156,VEICULOS!$A:$A,0)),""))</f>
        <v/>
      </c>
      <c r="AF156" s="7" t="str">
        <f t="shared" si="12"/>
        <v/>
      </c>
      <c r="AG156" s="13" t="str">
        <f t="shared" si="13"/>
        <v/>
      </c>
      <c r="AH156" s="7" t="str">
        <f t="shared" ca="1" si="14"/>
        <v/>
      </c>
      <c r="AI156" s="7"/>
      <c r="AJ156" s="13"/>
      <c r="AK156" s="12"/>
      <c r="AL156" s="7"/>
      <c r="AM156" s="7"/>
    </row>
    <row r="157" spans="1:39" x14ac:dyDescent="0.25">
      <c r="A157" s="7"/>
      <c r="B157" s="7"/>
      <c r="C157" s="7"/>
      <c r="D157" s="7"/>
      <c r="E157" s="7"/>
      <c r="F157" s="12"/>
      <c r="G157" s="7"/>
      <c r="H157" s="7"/>
      <c r="I157" s="7"/>
      <c r="J157" s="7"/>
      <c r="K157" s="7"/>
      <c r="L157" s="7"/>
      <c r="M157" s="7"/>
      <c r="N157" s="7"/>
      <c r="O157" s="7"/>
      <c r="P157" s="7"/>
      <c r="Q157" s="7"/>
      <c r="R157" s="7"/>
      <c r="S157" s="7"/>
      <c r="T157" s="7"/>
      <c r="U157" s="7"/>
      <c r="V157" s="7"/>
      <c r="W157" s="7"/>
      <c r="X157" s="7"/>
      <c r="Y157" s="7"/>
      <c r="Z157" s="7"/>
      <c r="AA157" s="7"/>
      <c r="AB157" s="7"/>
      <c r="AC157" s="7" t="str">
        <f t="shared" si="10"/>
        <v/>
      </c>
      <c r="AD157" s="7" t="str">
        <f t="shared" si="11"/>
        <v/>
      </c>
      <c r="AE157" s="7" t="str">
        <f>IF(B157="","",IFERROR(INDEX(VEICULOS!$I:$I,MATCH(B157,VEICULOS!$A:$A,0)),""))</f>
        <v/>
      </c>
      <c r="AF157" s="7" t="str">
        <f t="shared" si="12"/>
        <v/>
      </c>
      <c r="AG157" s="13" t="str">
        <f t="shared" si="13"/>
        <v/>
      </c>
      <c r="AH157" s="7" t="str">
        <f t="shared" ca="1" si="14"/>
        <v/>
      </c>
      <c r="AI157" s="7"/>
      <c r="AJ157" s="13"/>
      <c r="AK157" s="12"/>
      <c r="AL157" s="7"/>
      <c r="AM157" s="7"/>
    </row>
    <row r="158" spans="1:39" x14ac:dyDescent="0.25">
      <c r="A158" s="7"/>
      <c r="B158" s="7"/>
      <c r="C158" s="7"/>
      <c r="D158" s="7"/>
      <c r="E158" s="7"/>
      <c r="F158" s="12"/>
      <c r="G158" s="7"/>
      <c r="H158" s="7"/>
      <c r="I158" s="7"/>
      <c r="J158" s="7"/>
      <c r="K158" s="7"/>
      <c r="L158" s="7"/>
      <c r="M158" s="7"/>
      <c r="N158" s="7"/>
      <c r="O158" s="7"/>
      <c r="P158" s="7"/>
      <c r="Q158" s="7"/>
      <c r="R158" s="7"/>
      <c r="S158" s="7"/>
      <c r="T158" s="7"/>
      <c r="U158" s="7"/>
      <c r="V158" s="7"/>
      <c r="W158" s="7"/>
      <c r="X158" s="7"/>
      <c r="Y158" s="7"/>
      <c r="Z158" s="7"/>
      <c r="AA158" s="7"/>
      <c r="AB158" s="7"/>
      <c r="AC158" s="7" t="str">
        <f t="shared" si="10"/>
        <v/>
      </c>
      <c r="AD158" s="7" t="str">
        <f t="shared" si="11"/>
        <v/>
      </c>
      <c r="AE158" s="7" t="str">
        <f>IF(B158="","",IFERROR(INDEX(VEICULOS!$I:$I,MATCH(B158,VEICULOS!$A:$A,0)),""))</f>
        <v/>
      </c>
      <c r="AF158" s="7" t="str">
        <f t="shared" si="12"/>
        <v/>
      </c>
      <c r="AG158" s="13" t="str">
        <f t="shared" si="13"/>
        <v/>
      </c>
      <c r="AH158" s="7" t="str">
        <f t="shared" ca="1" si="14"/>
        <v/>
      </c>
      <c r="AI158" s="7"/>
      <c r="AJ158" s="13"/>
      <c r="AK158" s="12"/>
      <c r="AL158" s="7"/>
      <c r="AM158" s="7"/>
    </row>
    <row r="159" spans="1:39" x14ac:dyDescent="0.25">
      <c r="A159" s="7"/>
      <c r="B159" s="7"/>
      <c r="C159" s="7"/>
      <c r="D159" s="7"/>
      <c r="E159" s="7"/>
      <c r="F159" s="12"/>
      <c r="G159" s="7"/>
      <c r="H159" s="7"/>
      <c r="I159" s="7"/>
      <c r="J159" s="7"/>
      <c r="K159" s="7"/>
      <c r="L159" s="7"/>
      <c r="M159" s="7"/>
      <c r="N159" s="7"/>
      <c r="O159" s="7"/>
      <c r="P159" s="7"/>
      <c r="Q159" s="7"/>
      <c r="R159" s="7"/>
      <c r="S159" s="7"/>
      <c r="T159" s="7"/>
      <c r="U159" s="7"/>
      <c r="V159" s="7"/>
      <c r="W159" s="7"/>
      <c r="X159" s="7"/>
      <c r="Y159" s="7"/>
      <c r="Z159" s="7"/>
      <c r="AA159" s="7"/>
      <c r="AB159" s="7"/>
      <c r="AC159" s="7" t="str">
        <f t="shared" si="10"/>
        <v/>
      </c>
      <c r="AD159" s="7" t="str">
        <f t="shared" si="11"/>
        <v/>
      </c>
      <c r="AE159" s="7" t="str">
        <f>IF(B159="","",IFERROR(INDEX(VEICULOS!$I:$I,MATCH(B159,VEICULOS!$A:$A,0)),""))</f>
        <v/>
      </c>
      <c r="AF159" s="7" t="str">
        <f t="shared" si="12"/>
        <v/>
      </c>
      <c r="AG159" s="13" t="str">
        <f t="shared" si="13"/>
        <v/>
      </c>
      <c r="AH159" s="7" t="str">
        <f t="shared" ca="1" si="14"/>
        <v/>
      </c>
      <c r="AI159" s="7"/>
      <c r="AJ159" s="13"/>
      <c r="AK159" s="12"/>
      <c r="AL159" s="7"/>
      <c r="AM159" s="7"/>
    </row>
    <row r="160" spans="1:39" x14ac:dyDescent="0.25">
      <c r="A160" s="7"/>
      <c r="B160" s="7"/>
      <c r="C160" s="7"/>
      <c r="D160" s="7"/>
      <c r="E160" s="7"/>
      <c r="F160" s="12"/>
      <c r="G160" s="7"/>
      <c r="H160" s="7"/>
      <c r="I160" s="7"/>
      <c r="J160" s="7"/>
      <c r="K160" s="7"/>
      <c r="L160" s="7"/>
      <c r="M160" s="7"/>
      <c r="N160" s="7"/>
      <c r="O160" s="7"/>
      <c r="P160" s="7"/>
      <c r="Q160" s="7"/>
      <c r="R160" s="7"/>
      <c r="S160" s="7"/>
      <c r="T160" s="7"/>
      <c r="U160" s="7"/>
      <c r="V160" s="7"/>
      <c r="W160" s="7"/>
      <c r="X160" s="7"/>
      <c r="Y160" s="7"/>
      <c r="Z160" s="7"/>
      <c r="AA160" s="7"/>
      <c r="AB160" s="7"/>
      <c r="AC160" s="7" t="str">
        <f t="shared" si="10"/>
        <v/>
      </c>
      <c r="AD160" s="7" t="str">
        <f t="shared" si="11"/>
        <v/>
      </c>
      <c r="AE160" s="7" t="str">
        <f>IF(B160="","",IFERROR(INDEX(VEICULOS!$I:$I,MATCH(B160,VEICULOS!$A:$A,0)),""))</f>
        <v/>
      </c>
      <c r="AF160" s="7" t="str">
        <f t="shared" si="12"/>
        <v/>
      </c>
      <c r="AG160" s="13" t="str">
        <f t="shared" si="13"/>
        <v/>
      </c>
      <c r="AH160" s="7" t="str">
        <f t="shared" ca="1" si="14"/>
        <v/>
      </c>
      <c r="AI160" s="7"/>
      <c r="AJ160" s="13"/>
      <c r="AK160" s="12"/>
      <c r="AL160" s="7"/>
      <c r="AM160" s="7"/>
    </row>
    <row r="161" spans="1:39" x14ac:dyDescent="0.25">
      <c r="A161" s="7"/>
      <c r="B161" s="7"/>
      <c r="C161" s="7"/>
      <c r="D161" s="7"/>
      <c r="E161" s="7"/>
      <c r="F161" s="12"/>
      <c r="G161" s="7"/>
      <c r="H161" s="7"/>
      <c r="I161" s="7"/>
      <c r="J161" s="7"/>
      <c r="K161" s="7"/>
      <c r="L161" s="7"/>
      <c r="M161" s="7"/>
      <c r="N161" s="7"/>
      <c r="O161" s="7"/>
      <c r="P161" s="7"/>
      <c r="Q161" s="7"/>
      <c r="R161" s="7"/>
      <c r="S161" s="7"/>
      <c r="T161" s="7"/>
      <c r="U161" s="7"/>
      <c r="V161" s="7"/>
      <c r="W161" s="7"/>
      <c r="X161" s="7"/>
      <c r="Y161" s="7"/>
      <c r="Z161" s="7"/>
      <c r="AA161" s="7"/>
      <c r="AB161" s="7"/>
      <c r="AC161" s="7" t="str">
        <f t="shared" si="10"/>
        <v/>
      </c>
      <c r="AD161" s="7" t="str">
        <f t="shared" si="11"/>
        <v/>
      </c>
      <c r="AE161" s="7" t="str">
        <f>IF(B161="","",IFERROR(INDEX(VEICULOS!$I:$I,MATCH(B161,VEICULOS!$A:$A,0)),""))</f>
        <v/>
      </c>
      <c r="AF161" s="7" t="str">
        <f t="shared" si="12"/>
        <v/>
      </c>
      <c r="AG161" s="13" t="str">
        <f t="shared" si="13"/>
        <v/>
      </c>
      <c r="AH161" s="7" t="str">
        <f t="shared" ca="1" si="14"/>
        <v/>
      </c>
      <c r="AI161" s="7"/>
      <c r="AJ161" s="13"/>
      <c r="AK161" s="12"/>
      <c r="AL161" s="7"/>
      <c r="AM161" s="7"/>
    </row>
    <row r="162" spans="1:39" x14ac:dyDescent="0.25">
      <c r="A162" s="7"/>
      <c r="B162" s="7"/>
      <c r="C162" s="7"/>
      <c r="D162" s="7"/>
      <c r="E162" s="7"/>
      <c r="F162" s="12"/>
      <c r="G162" s="7"/>
      <c r="H162" s="7"/>
      <c r="I162" s="7"/>
      <c r="J162" s="7"/>
      <c r="K162" s="7"/>
      <c r="L162" s="7"/>
      <c r="M162" s="7"/>
      <c r="N162" s="7"/>
      <c r="O162" s="7"/>
      <c r="P162" s="7"/>
      <c r="Q162" s="7"/>
      <c r="R162" s="7"/>
      <c r="S162" s="7"/>
      <c r="T162" s="7"/>
      <c r="U162" s="7"/>
      <c r="V162" s="7"/>
      <c r="W162" s="7"/>
      <c r="X162" s="7"/>
      <c r="Y162" s="7"/>
      <c r="Z162" s="7"/>
      <c r="AA162" s="7"/>
      <c r="AB162" s="7"/>
      <c r="AC162" s="7" t="str">
        <f t="shared" si="10"/>
        <v/>
      </c>
      <c r="AD162" s="7" t="str">
        <f t="shared" si="11"/>
        <v/>
      </c>
      <c r="AE162" s="7" t="str">
        <f>IF(B162="","",IFERROR(INDEX(VEICULOS!$I:$I,MATCH(B162,VEICULOS!$A:$A,0)),""))</f>
        <v/>
      </c>
      <c r="AF162" s="7" t="str">
        <f t="shared" si="12"/>
        <v/>
      </c>
      <c r="AG162" s="13" t="str">
        <f t="shared" si="13"/>
        <v/>
      </c>
      <c r="AH162" s="7" t="str">
        <f t="shared" ca="1" si="14"/>
        <v/>
      </c>
      <c r="AI162" s="7"/>
      <c r="AJ162" s="13"/>
      <c r="AK162" s="12"/>
      <c r="AL162" s="7"/>
      <c r="AM162" s="7"/>
    </row>
    <row r="163" spans="1:39" x14ac:dyDescent="0.25">
      <c r="A163" s="7"/>
      <c r="B163" s="7"/>
      <c r="C163" s="7"/>
      <c r="D163" s="7"/>
      <c r="E163" s="7"/>
      <c r="F163" s="12"/>
      <c r="G163" s="7"/>
      <c r="H163" s="7"/>
      <c r="I163" s="7"/>
      <c r="J163" s="7"/>
      <c r="K163" s="7"/>
      <c r="L163" s="7"/>
      <c r="M163" s="7"/>
      <c r="N163" s="7"/>
      <c r="O163" s="7"/>
      <c r="P163" s="7"/>
      <c r="Q163" s="7"/>
      <c r="R163" s="7"/>
      <c r="S163" s="7"/>
      <c r="T163" s="7"/>
      <c r="U163" s="7"/>
      <c r="V163" s="7"/>
      <c r="W163" s="7"/>
      <c r="X163" s="7"/>
      <c r="Y163" s="7"/>
      <c r="Z163" s="7"/>
      <c r="AA163" s="7"/>
      <c r="AB163" s="7"/>
      <c r="AC163" s="7" t="str">
        <f t="shared" si="10"/>
        <v/>
      </c>
      <c r="AD163" s="7" t="str">
        <f t="shared" si="11"/>
        <v/>
      </c>
      <c r="AE163" s="7" t="str">
        <f>IF(B163="","",IFERROR(INDEX(VEICULOS!$I:$I,MATCH(B163,VEICULOS!$A:$A,0)),""))</f>
        <v/>
      </c>
      <c r="AF163" s="7" t="str">
        <f t="shared" si="12"/>
        <v/>
      </c>
      <c r="AG163" s="13" t="str">
        <f t="shared" si="13"/>
        <v/>
      </c>
      <c r="AH163" s="7" t="str">
        <f t="shared" ca="1" si="14"/>
        <v/>
      </c>
      <c r="AI163" s="7"/>
      <c r="AJ163" s="13"/>
      <c r="AK163" s="12"/>
      <c r="AL163" s="7"/>
      <c r="AM163" s="7"/>
    </row>
    <row r="164" spans="1:39" x14ac:dyDescent="0.25">
      <c r="A164" s="7"/>
      <c r="B164" s="7"/>
      <c r="C164" s="7"/>
      <c r="D164" s="7"/>
      <c r="E164" s="7"/>
      <c r="F164" s="12"/>
      <c r="G164" s="7"/>
      <c r="H164" s="7"/>
      <c r="I164" s="7"/>
      <c r="J164" s="7"/>
      <c r="K164" s="7"/>
      <c r="L164" s="7"/>
      <c r="M164" s="7"/>
      <c r="N164" s="7"/>
      <c r="O164" s="7"/>
      <c r="P164" s="7"/>
      <c r="Q164" s="7"/>
      <c r="R164" s="7"/>
      <c r="S164" s="7"/>
      <c r="T164" s="7"/>
      <c r="U164" s="7"/>
      <c r="V164" s="7"/>
      <c r="W164" s="7"/>
      <c r="X164" s="7"/>
      <c r="Y164" s="7"/>
      <c r="Z164" s="7"/>
      <c r="AA164" s="7"/>
      <c r="AB164" s="7"/>
      <c r="AC164" s="7" t="str">
        <f t="shared" si="10"/>
        <v/>
      </c>
      <c r="AD164" s="7" t="str">
        <f t="shared" si="11"/>
        <v/>
      </c>
      <c r="AE164" s="7" t="str">
        <f>IF(B164="","",IFERROR(INDEX(VEICULOS!$I:$I,MATCH(B164,VEICULOS!$A:$A,0)),""))</f>
        <v/>
      </c>
      <c r="AF164" s="7" t="str">
        <f t="shared" si="12"/>
        <v/>
      </c>
      <c r="AG164" s="13" t="str">
        <f t="shared" si="13"/>
        <v/>
      </c>
      <c r="AH164" s="7" t="str">
        <f t="shared" ca="1" si="14"/>
        <v/>
      </c>
      <c r="AI164" s="7"/>
      <c r="AJ164" s="13"/>
      <c r="AK164" s="12"/>
      <c r="AL164" s="7"/>
      <c r="AM164" s="7"/>
    </row>
    <row r="165" spans="1:39" x14ac:dyDescent="0.25">
      <c r="A165" s="7"/>
      <c r="B165" s="7"/>
      <c r="C165" s="7"/>
      <c r="D165" s="7"/>
      <c r="E165" s="7"/>
      <c r="F165" s="12"/>
      <c r="G165" s="7"/>
      <c r="H165" s="7"/>
      <c r="I165" s="7"/>
      <c r="J165" s="7"/>
      <c r="K165" s="7"/>
      <c r="L165" s="7"/>
      <c r="M165" s="7"/>
      <c r="N165" s="7"/>
      <c r="O165" s="7"/>
      <c r="P165" s="7"/>
      <c r="Q165" s="7"/>
      <c r="R165" s="7"/>
      <c r="S165" s="7"/>
      <c r="T165" s="7"/>
      <c r="U165" s="7"/>
      <c r="V165" s="7"/>
      <c r="W165" s="7"/>
      <c r="X165" s="7"/>
      <c r="Y165" s="7"/>
      <c r="Z165" s="7"/>
      <c r="AA165" s="7"/>
      <c r="AB165" s="7"/>
      <c r="AC165" s="7" t="str">
        <f t="shared" si="10"/>
        <v/>
      </c>
      <c r="AD165" s="7" t="str">
        <f t="shared" si="11"/>
        <v/>
      </c>
      <c r="AE165" s="7" t="str">
        <f>IF(B165="","",IFERROR(INDEX(VEICULOS!$I:$I,MATCH(B165,VEICULOS!$A:$A,0)),""))</f>
        <v/>
      </c>
      <c r="AF165" s="7" t="str">
        <f t="shared" si="12"/>
        <v/>
      </c>
      <c r="AG165" s="13" t="str">
        <f t="shared" si="13"/>
        <v/>
      </c>
      <c r="AH165" s="7" t="str">
        <f t="shared" ca="1" si="14"/>
        <v/>
      </c>
      <c r="AI165" s="7"/>
      <c r="AJ165" s="13"/>
      <c r="AK165" s="12"/>
      <c r="AL165" s="7"/>
      <c r="AM165" s="7"/>
    </row>
    <row r="166" spans="1:39" x14ac:dyDescent="0.25">
      <c r="A166" s="7"/>
      <c r="B166" s="7"/>
      <c r="C166" s="7"/>
      <c r="D166" s="7"/>
      <c r="E166" s="7"/>
      <c r="F166" s="12"/>
      <c r="G166" s="7"/>
      <c r="H166" s="7"/>
      <c r="I166" s="7"/>
      <c r="J166" s="7"/>
      <c r="K166" s="7"/>
      <c r="L166" s="7"/>
      <c r="M166" s="7"/>
      <c r="N166" s="7"/>
      <c r="O166" s="7"/>
      <c r="P166" s="7"/>
      <c r="Q166" s="7"/>
      <c r="R166" s="7"/>
      <c r="S166" s="7"/>
      <c r="T166" s="7"/>
      <c r="U166" s="7"/>
      <c r="V166" s="7"/>
      <c r="W166" s="7"/>
      <c r="X166" s="7"/>
      <c r="Y166" s="7"/>
      <c r="Z166" s="7"/>
      <c r="AA166" s="7"/>
      <c r="AB166" s="7"/>
      <c r="AC166" s="7" t="str">
        <f t="shared" si="10"/>
        <v/>
      </c>
      <c r="AD166" s="7" t="str">
        <f t="shared" si="11"/>
        <v/>
      </c>
      <c r="AE166" s="7" t="str">
        <f>IF(B166="","",IFERROR(INDEX(VEICULOS!$I:$I,MATCH(B166,VEICULOS!$A:$A,0)),""))</f>
        <v/>
      </c>
      <c r="AF166" s="7" t="str">
        <f t="shared" si="12"/>
        <v/>
      </c>
      <c r="AG166" s="13" t="str">
        <f t="shared" si="13"/>
        <v/>
      </c>
      <c r="AH166" s="7" t="str">
        <f t="shared" ca="1" si="14"/>
        <v/>
      </c>
      <c r="AI166" s="7"/>
      <c r="AJ166" s="13"/>
      <c r="AK166" s="12"/>
      <c r="AL166" s="7"/>
      <c r="AM166" s="7"/>
    </row>
    <row r="167" spans="1:39" x14ac:dyDescent="0.25">
      <c r="A167" s="7"/>
      <c r="B167" s="7"/>
      <c r="C167" s="7"/>
      <c r="D167" s="7"/>
      <c r="E167" s="7"/>
      <c r="F167" s="12"/>
      <c r="G167" s="7"/>
      <c r="H167" s="7"/>
      <c r="I167" s="7"/>
      <c r="J167" s="7"/>
      <c r="K167" s="7"/>
      <c r="L167" s="7"/>
      <c r="M167" s="7"/>
      <c r="N167" s="7"/>
      <c r="O167" s="7"/>
      <c r="P167" s="7"/>
      <c r="Q167" s="7"/>
      <c r="R167" s="7"/>
      <c r="S167" s="7"/>
      <c r="T167" s="7"/>
      <c r="U167" s="7"/>
      <c r="V167" s="7"/>
      <c r="W167" s="7"/>
      <c r="X167" s="7"/>
      <c r="Y167" s="7"/>
      <c r="Z167" s="7"/>
      <c r="AA167" s="7"/>
      <c r="AB167" s="7"/>
      <c r="AC167" s="7" t="str">
        <f t="shared" si="10"/>
        <v/>
      </c>
      <c r="AD167" s="7" t="str">
        <f t="shared" si="11"/>
        <v/>
      </c>
      <c r="AE167" s="7" t="str">
        <f>IF(B167="","",IFERROR(INDEX(VEICULOS!$I:$I,MATCH(B167,VEICULOS!$A:$A,0)),""))</f>
        <v/>
      </c>
      <c r="AF167" s="7" t="str">
        <f t="shared" si="12"/>
        <v/>
      </c>
      <c r="AG167" s="13" t="str">
        <f t="shared" si="13"/>
        <v/>
      </c>
      <c r="AH167" s="7" t="str">
        <f t="shared" ca="1" si="14"/>
        <v/>
      </c>
      <c r="AI167" s="7"/>
      <c r="AJ167" s="13"/>
      <c r="AK167" s="12"/>
      <c r="AL167" s="7"/>
      <c r="AM167" s="7"/>
    </row>
    <row r="168" spans="1:39" x14ac:dyDescent="0.25">
      <c r="A168" s="7"/>
      <c r="B168" s="7"/>
      <c r="C168" s="7"/>
      <c r="D168" s="7"/>
      <c r="E168" s="7"/>
      <c r="F168" s="12"/>
      <c r="G168" s="7"/>
      <c r="H168" s="7"/>
      <c r="I168" s="7"/>
      <c r="J168" s="7"/>
      <c r="K168" s="7"/>
      <c r="L168" s="7"/>
      <c r="M168" s="7"/>
      <c r="N168" s="7"/>
      <c r="O168" s="7"/>
      <c r="P168" s="7"/>
      <c r="Q168" s="7"/>
      <c r="R168" s="7"/>
      <c r="S168" s="7"/>
      <c r="T168" s="7"/>
      <c r="U168" s="7"/>
      <c r="V168" s="7"/>
      <c r="W168" s="7"/>
      <c r="X168" s="7"/>
      <c r="Y168" s="7"/>
      <c r="Z168" s="7"/>
      <c r="AA168" s="7"/>
      <c r="AB168" s="7"/>
      <c r="AC168" s="7" t="str">
        <f t="shared" si="10"/>
        <v/>
      </c>
      <c r="AD168" s="7" t="str">
        <f t="shared" si="11"/>
        <v/>
      </c>
      <c r="AE168" s="7" t="str">
        <f>IF(B168="","",IFERROR(INDEX(VEICULOS!$I:$I,MATCH(B168,VEICULOS!$A:$A,0)),""))</f>
        <v/>
      </c>
      <c r="AF168" s="7" t="str">
        <f t="shared" si="12"/>
        <v/>
      </c>
      <c r="AG168" s="13" t="str">
        <f t="shared" si="13"/>
        <v/>
      </c>
      <c r="AH168" s="7" t="str">
        <f t="shared" ca="1" si="14"/>
        <v/>
      </c>
      <c r="AI168" s="7"/>
      <c r="AJ168" s="13"/>
      <c r="AK168" s="12"/>
      <c r="AL168" s="7"/>
      <c r="AM168" s="7"/>
    </row>
    <row r="169" spans="1:39" x14ac:dyDescent="0.25">
      <c r="A169" s="7"/>
      <c r="B169" s="7"/>
      <c r="C169" s="7"/>
      <c r="D169" s="7"/>
      <c r="E169" s="7"/>
      <c r="F169" s="12"/>
      <c r="G169" s="7"/>
      <c r="H169" s="7"/>
      <c r="I169" s="7"/>
      <c r="J169" s="7"/>
      <c r="K169" s="7"/>
      <c r="L169" s="7"/>
      <c r="M169" s="7"/>
      <c r="N169" s="7"/>
      <c r="O169" s="7"/>
      <c r="P169" s="7"/>
      <c r="Q169" s="7"/>
      <c r="R169" s="7"/>
      <c r="S169" s="7"/>
      <c r="T169" s="7"/>
      <c r="U169" s="7"/>
      <c r="V169" s="7"/>
      <c r="W169" s="7"/>
      <c r="X169" s="7"/>
      <c r="Y169" s="7"/>
      <c r="Z169" s="7"/>
      <c r="AA169" s="7"/>
      <c r="AB169" s="7"/>
      <c r="AC169" s="7" t="str">
        <f t="shared" si="10"/>
        <v/>
      </c>
      <c r="AD169" s="7" t="str">
        <f t="shared" si="11"/>
        <v/>
      </c>
      <c r="AE169" s="7" t="str">
        <f>IF(B169="","",IFERROR(INDEX(VEICULOS!$I:$I,MATCH(B169,VEICULOS!$A:$A,0)),""))</f>
        <v/>
      </c>
      <c r="AF169" s="7" t="str">
        <f t="shared" si="12"/>
        <v/>
      </c>
      <c r="AG169" s="13" t="str">
        <f t="shared" si="13"/>
        <v/>
      </c>
      <c r="AH169" s="7" t="str">
        <f t="shared" ca="1" si="14"/>
        <v/>
      </c>
      <c r="AI169" s="7"/>
      <c r="AJ169" s="13"/>
      <c r="AK169" s="12"/>
      <c r="AL169" s="7"/>
      <c r="AM169" s="7"/>
    </row>
    <row r="170" spans="1:39" x14ac:dyDescent="0.25">
      <c r="A170" s="7"/>
      <c r="B170" s="7"/>
      <c r="C170" s="7"/>
      <c r="D170" s="7"/>
      <c r="E170" s="7"/>
      <c r="F170" s="12"/>
      <c r="G170" s="7"/>
      <c r="H170" s="7"/>
      <c r="I170" s="7"/>
      <c r="J170" s="7"/>
      <c r="K170" s="7"/>
      <c r="L170" s="7"/>
      <c r="M170" s="7"/>
      <c r="N170" s="7"/>
      <c r="O170" s="7"/>
      <c r="P170" s="7"/>
      <c r="Q170" s="7"/>
      <c r="R170" s="7"/>
      <c r="S170" s="7"/>
      <c r="T170" s="7"/>
      <c r="U170" s="7"/>
      <c r="V170" s="7"/>
      <c r="W170" s="7"/>
      <c r="X170" s="7"/>
      <c r="Y170" s="7"/>
      <c r="Z170" s="7"/>
      <c r="AA170" s="7"/>
      <c r="AB170" s="7"/>
      <c r="AC170" s="7" t="str">
        <f t="shared" si="10"/>
        <v/>
      </c>
      <c r="AD170" s="7" t="str">
        <f t="shared" si="11"/>
        <v/>
      </c>
      <c r="AE170" s="7" t="str">
        <f>IF(B170="","",IFERROR(INDEX(VEICULOS!$I:$I,MATCH(B170,VEICULOS!$A:$A,0)),""))</f>
        <v/>
      </c>
      <c r="AF170" s="7" t="str">
        <f t="shared" si="12"/>
        <v/>
      </c>
      <c r="AG170" s="13" t="str">
        <f t="shared" si="13"/>
        <v/>
      </c>
      <c r="AH170" s="7" t="str">
        <f t="shared" ca="1" si="14"/>
        <v/>
      </c>
      <c r="AI170" s="7"/>
      <c r="AJ170" s="13"/>
      <c r="AK170" s="12"/>
      <c r="AL170" s="7"/>
      <c r="AM170" s="7"/>
    </row>
    <row r="171" spans="1:39" x14ac:dyDescent="0.25">
      <c r="A171" s="7"/>
      <c r="B171" s="7"/>
      <c r="C171" s="7"/>
      <c r="D171" s="7"/>
      <c r="E171" s="7"/>
      <c r="F171" s="12"/>
      <c r="G171" s="7"/>
      <c r="H171" s="7"/>
      <c r="I171" s="7"/>
      <c r="J171" s="7"/>
      <c r="K171" s="7"/>
      <c r="L171" s="7"/>
      <c r="M171" s="7"/>
      <c r="N171" s="7"/>
      <c r="O171" s="7"/>
      <c r="P171" s="7"/>
      <c r="Q171" s="7"/>
      <c r="R171" s="7"/>
      <c r="S171" s="7"/>
      <c r="T171" s="7"/>
      <c r="U171" s="7"/>
      <c r="V171" s="7"/>
      <c r="W171" s="7"/>
      <c r="X171" s="7"/>
      <c r="Y171" s="7"/>
      <c r="Z171" s="7"/>
      <c r="AA171" s="7"/>
      <c r="AB171" s="7"/>
      <c r="AC171" s="7" t="str">
        <f t="shared" si="10"/>
        <v/>
      </c>
      <c r="AD171" s="7" t="str">
        <f t="shared" si="11"/>
        <v/>
      </c>
      <c r="AE171" s="7" t="str">
        <f>IF(B171="","",IFERROR(INDEX(VEICULOS!$I:$I,MATCH(B171,VEICULOS!$A:$A,0)),""))</f>
        <v/>
      </c>
      <c r="AF171" s="7" t="str">
        <f t="shared" si="12"/>
        <v/>
      </c>
      <c r="AG171" s="13" t="str">
        <f t="shared" si="13"/>
        <v/>
      </c>
      <c r="AH171" s="7" t="str">
        <f t="shared" ca="1" si="14"/>
        <v/>
      </c>
      <c r="AI171" s="7"/>
      <c r="AJ171" s="13"/>
      <c r="AK171" s="12"/>
      <c r="AL171" s="7"/>
      <c r="AM171" s="7"/>
    </row>
    <row r="172" spans="1:39" x14ac:dyDescent="0.25">
      <c r="A172" s="7"/>
      <c r="B172" s="7"/>
      <c r="C172" s="7"/>
      <c r="D172" s="7"/>
      <c r="E172" s="7"/>
      <c r="F172" s="12"/>
      <c r="G172" s="7"/>
      <c r="H172" s="7"/>
      <c r="I172" s="7"/>
      <c r="J172" s="7"/>
      <c r="K172" s="7"/>
      <c r="L172" s="7"/>
      <c r="M172" s="7"/>
      <c r="N172" s="7"/>
      <c r="O172" s="7"/>
      <c r="P172" s="7"/>
      <c r="Q172" s="7"/>
      <c r="R172" s="7"/>
      <c r="S172" s="7"/>
      <c r="T172" s="7"/>
      <c r="U172" s="7"/>
      <c r="V172" s="7"/>
      <c r="W172" s="7"/>
      <c r="X172" s="7"/>
      <c r="Y172" s="7"/>
      <c r="Z172" s="7"/>
      <c r="AA172" s="7"/>
      <c r="AB172" s="7"/>
      <c r="AC172" s="7" t="str">
        <f t="shared" si="10"/>
        <v/>
      </c>
      <c r="AD172" s="7" t="str">
        <f t="shared" si="11"/>
        <v/>
      </c>
      <c r="AE172" s="7" t="str">
        <f>IF(B172="","",IFERROR(INDEX(VEICULOS!$I:$I,MATCH(B172,VEICULOS!$A:$A,0)),""))</f>
        <v/>
      </c>
      <c r="AF172" s="7" t="str">
        <f t="shared" si="12"/>
        <v/>
      </c>
      <c r="AG172" s="13" t="str">
        <f t="shared" si="13"/>
        <v/>
      </c>
      <c r="AH172" s="7" t="str">
        <f t="shared" ca="1" si="14"/>
        <v/>
      </c>
      <c r="AI172" s="7"/>
      <c r="AJ172" s="13"/>
      <c r="AK172" s="12"/>
      <c r="AL172" s="7"/>
      <c r="AM172" s="7"/>
    </row>
    <row r="173" spans="1:39" x14ac:dyDescent="0.25">
      <c r="A173" s="7"/>
      <c r="B173" s="7"/>
      <c r="C173" s="7"/>
      <c r="D173" s="7"/>
      <c r="E173" s="7"/>
      <c r="F173" s="12"/>
      <c r="G173" s="7"/>
      <c r="H173" s="7"/>
      <c r="I173" s="7"/>
      <c r="J173" s="7"/>
      <c r="K173" s="7"/>
      <c r="L173" s="7"/>
      <c r="M173" s="7"/>
      <c r="N173" s="7"/>
      <c r="O173" s="7"/>
      <c r="P173" s="7"/>
      <c r="Q173" s="7"/>
      <c r="R173" s="7"/>
      <c r="S173" s="7"/>
      <c r="T173" s="7"/>
      <c r="U173" s="7"/>
      <c r="V173" s="7"/>
      <c r="W173" s="7"/>
      <c r="X173" s="7"/>
      <c r="Y173" s="7"/>
      <c r="Z173" s="7"/>
      <c r="AA173" s="7"/>
      <c r="AB173" s="7"/>
      <c r="AC173" s="7" t="str">
        <f t="shared" si="10"/>
        <v/>
      </c>
      <c r="AD173" s="7" t="str">
        <f t="shared" si="11"/>
        <v/>
      </c>
      <c r="AE173" s="7" t="str">
        <f>IF(B173="","",IFERROR(INDEX(VEICULOS!$I:$I,MATCH(B173,VEICULOS!$A:$A,0)),""))</f>
        <v/>
      </c>
      <c r="AF173" s="7" t="str">
        <f t="shared" si="12"/>
        <v/>
      </c>
      <c r="AG173" s="13" t="str">
        <f t="shared" si="13"/>
        <v/>
      </c>
      <c r="AH173" s="7" t="str">
        <f t="shared" ca="1" si="14"/>
        <v/>
      </c>
      <c r="AI173" s="7"/>
      <c r="AJ173" s="13"/>
      <c r="AK173" s="12"/>
      <c r="AL173" s="7"/>
      <c r="AM173" s="7"/>
    </row>
    <row r="174" spans="1:39" x14ac:dyDescent="0.25">
      <c r="A174" s="7"/>
      <c r="B174" s="7"/>
      <c r="C174" s="7"/>
      <c r="D174" s="7"/>
      <c r="E174" s="7"/>
      <c r="F174" s="12"/>
      <c r="G174" s="7"/>
      <c r="H174" s="7"/>
      <c r="I174" s="7"/>
      <c r="J174" s="7"/>
      <c r="K174" s="7"/>
      <c r="L174" s="7"/>
      <c r="M174" s="7"/>
      <c r="N174" s="7"/>
      <c r="O174" s="7"/>
      <c r="P174" s="7"/>
      <c r="Q174" s="7"/>
      <c r="R174" s="7"/>
      <c r="S174" s="7"/>
      <c r="T174" s="7"/>
      <c r="U174" s="7"/>
      <c r="V174" s="7"/>
      <c r="W174" s="7"/>
      <c r="X174" s="7"/>
      <c r="Y174" s="7"/>
      <c r="Z174" s="7"/>
      <c r="AA174" s="7"/>
      <c r="AB174" s="7"/>
      <c r="AC174" s="7" t="str">
        <f t="shared" si="10"/>
        <v/>
      </c>
      <c r="AD174" s="7" t="str">
        <f t="shared" si="11"/>
        <v/>
      </c>
      <c r="AE174" s="7" t="str">
        <f>IF(B174="","",IFERROR(INDEX(VEICULOS!$I:$I,MATCH(B174,VEICULOS!$A:$A,0)),""))</f>
        <v/>
      </c>
      <c r="AF174" s="7" t="str">
        <f t="shared" si="12"/>
        <v/>
      </c>
      <c r="AG174" s="13" t="str">
        <f t="shared" si="13"/>
        <v/>
      </c>
      <c r="AH174" s="7" t="str">
        <f t="shared" ca="1" si="14"/>
        <v/>
      </c>
      <c r="AI174" s="7"/>
      <c r="AJ174" s="13"/>
      <c r="AK174" s="12"/>
      <c r="AL174" s="7"/>
      <c r="AM174" s="7"/>
    </row>
    <row r="175" spans="1:39" x14ac:dyDescent="0.25">
      <c r="A175" s="7"/>
      <c r="B175" s="7"/>
      <c r="C175" s="7"/>
      <c r="D175" s="7"/>
      <c r="E175" s="7"/>
      <c r="F175" s="12"/>
      <c r="G175" s="7"/>
      <c r="H175" s="7"/>
      <c r="I175" s="7"/>
      <c r="J175" s="7"/>
      <c r="K175" s="7"/>
      <c r="L175" s="7"/>
      <c r="M175" s="7"/>
      <c r="N175" s="7"/>
      <c r="O175" s="7"/>
      <c r="P175" s="7"/>
      <c r="Q175" s="7"/>
      <c r="R175" s="7"/>
      <c r="S175" s="7"/>
      <c r="T175" s="7"/>
      <c r="U175" s="7"/>
      <c r="V175" s="7"/>
      <c r="W175" s="7"/>
      <c r="X175" s="7"/>
      <c r="Y175" s="7"/>
      <c r="Z175" s="7"/>
      <c r="AA175" s="7"/>
      <c r="AB175" s="7"/>
      <c r="AC175" s="7" t="str">
        <f t="shared" si="10"/>
        <v/>
      </c>
      <c r="AD175" s="7" t="str">
        <f t="shared" si="11"/>
        <v/>
      </c>
      <c r="AE175" s="7" t="str">
        <f>IF(B175="","",IFERROR(INDEX(VEICULOS!$I:$I,MATCH(B175,VEICULOS!$A:$A,0)),""))</f>
        <v/>
      </c>
      <c r="AF175" s="7" t="str">
        <f t="shared" si="12"/>
        <v/>
      </c>
      <c r="AG175" s="13" t="str">
        <f t="shared" si="13"/>
        <v/>
      </c>
      <c r="AH175" s="7" t="str">
        <f t="shared" ca="1" si="14"/>
        <v/>
      </c>
      <c r="AI175" s="7"/>
      <c r="AJ175" s="13"/>
      <c r="AK175" s="12"/>
      <c r="AL175" s="7"/>
      <c r="AM175" s="7"/>
    </row>
    <row r="176" spans="1:39" x14ac:dyDescent="0.25">
      <c r="A176" s="7"/>
      <c r="B176" s="7"/>
      <c r="C176" s="7"/>
      <c r="D176" s="7"/>
      <c r="E176" s="7"/>
      <c r="F176" s="12"/>
      <c r="G176" s="7"/>
      <c r="H176" s="7"/>
      <c r="I176" s="7"/>
      <c r="J176" s="7"/>
      <c r="K176" s="7"/>
      <c r="L176" s="7"/>
      <c r="M176" s="7"/>
      <c r="N176" s="7"/>
      <c r="O176" s="7"/>
      <c r="P176" s="7"/>
      <c r="Q176" s="7"/>
      <c r="R176" s="7"/>
      <c r="S176" s="7"/>
      <c r="T176" s="7"/>
      <c r="U176" s="7"/>
      <c r="V176" s="7"/>
      <c r="W176" s="7"/>
      <c r="X176" s="7"/>
      <c r="Y176" s="7"/>
      <c r="Z176" s="7"/>
      <c r="AA176" s="7"/>
      <c r="AB176" s="7"/>
      <c r="AC176" s="7" t="str">
        <f t="shared" si="10"/>
        <v/>
      </c>
      <c r="AD176" s="7" t="str">
        <f t="shared" si="11"/>
        <v/>
      </c>
      <c r="AE176" s="7" t="str">
        <f>IF(B176="","",IFERROR(INDEX(VEICULOS!$I:$I,MATCH(B176,VEICULOS!$A:$A,0)),""))</f>
        <v/>
      </c>
      <c r="AF176" s="7" t="str">
        <f t="shared" si="12"/>
        <v/>
      </c>
      <c r="AG176" s="13" t="str">
        <f t="shared" si="13"/>
        <v/>
      </c>
      <c r="AH176" s="7" t="str">
        <f t="shared" ca="1" si="14"/>
        <v/>
      </c>
      <c r="AI176" s="7"/>
      <c r="AJ176" s="13"/>
      <c r="AK176" s="12"/>
      <c r="AL176" s="7"/>
      <c r="AM176" s="7"/>
    </row>
    <row r="177" spans="1:39" x14ac:dyDescent="0.25">
      <c r="A177" s="7"/>
      <c r="B177" s="7"/>
      <c r="C177" s="7"/>
      <c r="D177" s="7"/>
      <c r="E177" s="7"/>
      <c r="F177" s="12"/>
      <c r="G177" s="7"/>
      <c r="H177" s="7"/>
      <c r="I177" s="7"/>
      <c r="J177" s="7"/>
      <c r="K177" s="7"/>
      <c r="L177" s="7"/>
      <c r="M177" s="7"/>
      <c r="N177" s="7"/>
      <c r="O177" s="7"/>
      <c r="P177" s="7"/>
      <c r="Q177" s="7"/>
      <c r="R177" s="7"/>
      <c r="S177" s="7"/>
      <c r="T177" s="7"/>
      <c r="U177" s="7"/>
      <c r="V177" s="7"/>
      <c r="W177" s="7"/>
      <c r="X177" s="7"/>
      <c r="Y177" s="7"/>
      <c r="Z177" s="7"/>
      <c r="AA177" s="7"/>
      <c r="AB177" s="7"/>
      <c r="AC177" s="7" t="str">
        <f t="shared" si="10"/>
        <v/>
      </c>
      <c r="AD177" s="7" t="str">
        <f t="shared" si="11"/>
        <v/>
      </c>
      <c r="AE177" s="7" t="str">
        <f>IF(B177="","",IFERROR(INDEX(VEICULOS!$I:$I,MATCH(B177,VEICULOS!$A:$A,0)),""))</f>
        <v/>
      </c>
      <c r="AF177" s="7" t="str">
        <f t="shared" si="12"/>
        <v/>
      </c>
      <c r="AG177" s="13" t="str">
        <f t="shared" si="13"/>
        <v/>
      </c>
      <c r="AH177" s="7" t="str">
        <f t="shared" ca="1" si="14"/>
        <v/>
      </c>
      <c r="AI177" s="7"/>
      <c r="AJ177" s="13"/>
      <c r="AK177" s="12"/>
      <c r="AL177" s="7"/>
      <c r="AM177" s="7"/>
    </row>
    <row r="178" spans="1:39" x14ac:dyDescent="0.25">
      <c r="A178" s="7"/>
      <c r="B178" s="7"/>
      <c r="C178" s="7"/>
      <c r="D178" s="7"/>
      <c r="E178" s="7"/>
      <c r="F178" s="12"/>
      <c r="G178" s="7"/>
      <c r="H178" s="7"/>
      <c r="I178" s="7"/>
      <c r="J178" s="7"/>
      <c r="K178" s="7"/>
      <c r="L178" s="7"/>
      <c r="M178" s="7"/>
      <c r="N178" s="7"/>
      <c r="O178" s="7"/>
      <c r="P178" s="7"/>
      <c r="Q178" s="7"/>
      <c r="R178" s="7"/>
      <c r="S178" s="7"/>
      <c r="T178" s="7"/>
      <c r="U178" s="7"/>
      <c r="V178" s="7"/>
      <c r="W178" s="7"/>
      <c r="X178" s="7"/>
      <c r="Y178" s="7"/>
      <c r="Z178" s="7"/>
      <c r="AA178" s="7"/>
      <c r="AB178" s="7"/>
      <c r="AC178" s="7" t="str">
        <f t="shared" si="10"/>
        <v/>
      </c>
      <c r="AD178" s="7" t="str">
        <f t="shared" si="11"/>
        <v/>
      </c>
      <c r="AE178" s="7" t="str">
        <f>IF(B178="","",IFERROR(INDEX(VEICULOS!$I:$I,MATCH(B178,VEICULOS!$A:$A,0)),""))</f>
        <v/>
      </c>
      <c r="AF178" s="7" t="str">
        <f t="shared" si="12"/>
        <v/>
      </c>
      <c r="AG178" s="13" t="str">
        <f t="shared" si="13"/>
        <v/>
      </c>
      <c r="AH178" s="7" t="str">
        <f t="shared" ca="1" si="14"/>
        <v/>
      </c>
      <c r="AI178" s="7"/>
      <c r="AJ178" s="13"/>
      <c r="AK178" s="12"/>
      <c r="AL178" s="7"/>
      <c r="AM178" s="7"/>
    </row>
    <row r="179" spans="1:39" x14ac:dyDescent="0.25">
      <c r="A179" s="7"/>
      <c r="B179" s="7"/>
      <c r="C179" s="7"/>
      <c r="D179" s="7"/>
      <c r="E179" s="7"/>
      <c r="F179" s="12"/>
      <c r="G179" s="7"/>
      <c r="H179" s="7"/>
      <c r="I179" s="7"/>
      <c r="J179" s="7"/>
      <c r="K179" s="7"/>
      <c r="L179" s="7"/>
      <c r="M179" s="7"/>
      <c r="N179" s="7"/>
      <c r="O179" s="7"/>
      <c r="P179" s="7"/>
      <c r="Q179" s="7"/>
      <c r="R179" s="7"/>
      <c r="S179" s="7"/>
      <c r="T179" s="7"/>
      <c r="U179" s="7"/>
      <c r="V179" s="7"/>
      <c r="W179" s="7"/>
      <c r="X179" s="7"/>
      <c r="Y179" s="7"/>
      <c r="Z179" s="7"/>
      <c r="AA179" s="7"/>
      <c r="AB179" s="7"/>
      <c r="AC179" s="7" t="str">
        <f t="shared" si="10"/>
        <v/>
      </c>
      <c r="AD179" s="7" t="str">
        <f t="shared" si="11"/>
        <v/>
      </c>
      <c r="AE179" s="7" t="str">
        <f>IF(B179="","",IFERROR(INDEX(VEICULOS!$I:$I,MATCH(B179,VEICULOS!$A:$A,0)),""))</f>
        <v/>
      </c>
      <c r="AF179" s="7" t="str">
        <f t="shared" si="12"/>
        <v/>
      </c>
      <c r="AG179" s="13" t="str">
        <f t="shared" si="13"/>
        <v/>
      </c>
      <c r="AH179" s="7" t="str">
        <f t="shared" ca="1" si="14"/>
        <v/>
      </c>
      <c r="AI179" s="7"/>
      <c r="AJ179" s="13"/>
      <c r="AK179" s="12"/>
      <c r="AL179" s="7"/>
      <c r="AM179" s="7"/>
    </row>
    <row r="180" spans="1:39" x14ac:dyDescent="0.25">
      <c r="A180" s="7"/>
      <c r="B180" s="7"/>
      <c r="C180" s="7"/>
      <c r="D180" s="7"/>
      <c r="E180" s="7"/>
      <c r="F180" s="12"/>
      <c r="G180" s="7"/>
      <c r="H180" s="7"/>
      <c r="I180" s="7"/>
      <c r="J180" s="7"/>
      <c r="K180" s="7"/>
      <c r="L180" s="7"/>
      <c r="M180" s="7"/>
      <c r="N180" s="7"/>
      <c r="O180" s="7"/>
      <c r="P180" s="7"/>
      <c r="Q180" s="7"/>
      <c r="R180" s="7"/>
      <c r="S180" s="7"/>
      <c r="T180" s="7"/>
      <c r="U180" s="7"/>
      <c r="V180" s="7"/>
      <c r="W180" s="7"/>
      <c r="X180" s="7"/>
      <c r="Y180" s="7"/>
      <c r="Z180" s="7"/>
      <c r="AA180" s="7"/>
      <c r="AB180" s="7"/>
      <c r="AC180" s="7" t="str">
        <f t="shared" si="10"/>
        <v/>
      </c>
      <c r="AD180" s="7" t="str">
        <f t="shared" si="11"/>
        <v/>
      </c>
      <c r="AE180" s="7" t="str">
        <f>IF(B180="","",IFERROR(INDEX(VEICULOS!$I:$I,MATCH(B180,VEICULOS!$A:$A,0)),""))</f>
        <v/>
      </c>
      <c r="AF180" s="7" t="str">
        <f t="shared" si="12"/>
        <v/>
      </c>
      <c r="AG180" s="13" t="str">
        <f t="shared" si="13"/>
        <v/>
      </c>
      <c r="AH180" s="7" t="str">
        <f t="shared" ca="1" si="14"/>
        <v/>
      </c>
      <c r="AI180" s="7"/>
      <c r="AJ180" s="13"/>
      <c r="AK180" s="12"/>
      <c r="AL180" s="7"/>
      <c r="AM180" s="7"/>
    </row>
    <row r="181" spans="1:39" x14ac:dyDescent="0.25">
      <c r="A181" s="7"/>
      <c r="B181" s="7"/>
      <c r="C181" s="7"/>
      <c r="D181" s="7"/>
      <c r="E181" s="7"/>
      <c r="F181" s="12"/>
      <c r="G181" s="7"/>
      <c r="H181" s="7"/>
      <c r="I181" s="7"/>
      <c r="J181" s="7"/>
      <c r="K181" s="7"/>
      <c r="L181" s="7"/>
      <c r="M181" s="7"/>
      <c r="N181" s="7"/>
      <c r="O181" s="7"/>
      <c r="P181" s="7"/>
      <c r="Q181" s="7"/>
      <c r="R181" s="7"/>
      <c r="S181" s="7"/>
      <c r="T181" s="7"/>
      <c r="U181" s="7"/>
      <c r="V181" s="7"/>
      <c r="W181" s="7"/>
      <c r="X181" s="7"/>
      <c r="Y181" s="7"/>
      <c r="Z181" s="7"/>
      <c r="AA181" s="7"/>
      <c r="AB181" s="7"/>
      <c r="AC181" s="7" t="str">
        <f t="shared" si="10"/>
        <v/>
      </c>
      <c r="AD181" s="7" t="str">
        <f t="shared" si="11"/>
        <v/>
      </c>
      <c r="AE181" s="7" t="str">
        <f>IF(B181="","",IFERROR(INDEX(VEICULOS!$I:$I,MATCH(B181,VEICULOS!$A:$A,0)),""))</f>
        <v/>
      </c>
      <c r="AF181" s="7" t="str">
        <f t="shared" si="12"/>
        <v/>
      </c>
      <c r="AG181" s="13" t="str">
        <f t="shared" si="13"/>
        <v/>
      </c>
      <c r="AH181" s="7" t="str">
        <f t="shared" ca="1" si="14"/>
        <v/>
      </c>
      <c r="AI181" s="7"/>
      <c r="AJ181" s="13"/>
      <c r="AK181" s="12"/>
      <c r="AL181" s="7"/>
      <c r="AM181" s="7"/>
    </row>
    <row r="182" spans="1:39" x14ac:dyDescent="0.25">
      <c r="A182" s="7"/>
      <c r="B182" s="7"/>
      <c r="C182" s="7"/>
      <c r="D182" s="7"/>
      <c r="E182" s="7"/>
      <c r="F182" s="12"/>
      <c r="G182" s="7"/>
      <c r="H182" s="7"/>
      <c r="I182" s="7"/>
      <c r="J182" s="7"/>
      <c r="K182" s="7"/>
      <c r="L182" s="7"/>
      <c r="M182" s="7"/>
      <c r="N182" s="7"/>
      <c r="O182" s="7"/>
      <c r="P182" s="7"/>
      <c r="Q182" s="7"/>
      <c r="R182" s="7"/>
      <c r="S182" s="7"/>
      <c r="T182" s="7"/>
      <c r="U182" s="7"/>
      <c r="V182" s="7"/>
      <c r="W182" s="7"/>
      <c r="X182" s="7"/>
      <c r="Y182" s="7"/>
      <c r="Z182" s="7"/>
      <c r="AA182" s="7"/>
      <c r="AB182" s="7"/>
      <c r="AC182" s="7" t="str">
        <f t="shared" si="10"/>
        <v/>
      </c>
      <c r="AD182" s="7" t="str">
        <f t="shared" si="11"/>
        <v/>
      </c>
      <c r="AE182" s="7" t="str">
        <f>IF(B182="","",IFERROR(INDEX(VEICULOS!$I:$I,MATCH(B182,VEICULOS!$A:$A,0)),""))</f>
        <v/>
      </c>
      <c r="AF182" s="7" t="str">
        <f t="shared" si="12"/>
        <v/>
      </c>
      <c r="AG182" s="13" t="str">
        <f t="shared" si="13"/>
        <v/>
      </c>
      <c r="AH182" s="7" t="str">
        <f t="shared" ca="1" si="14"/>
        <v/>
      </c>
      <c r="AI182" s="7"/>
      <c r="AJ182" s="13"/>
      <c r="AK182" s="12"/>
      <c r="AL182" s="7"/>
      <c r="AM182" s="7"/>
    </row>
    <row r="183" spans="1:39" x14ac:dyDescent="0.25">
      <c r="A183" s="7"/>
      <c r="B183" s="7"/>
      <c r="C183" s="7"/>
      <c r="D183" s="7"/>
      <c r="E183" s="7"/>
      <c r="F183" s="12"/>
      <c r="G183" s="7"/>
      <c r="H183" s="7"/>
      <c r="I183" s="7"/>
      <c r="J183" s="7"/>
      <c r="K183" s="7"/>
      <c r="L183" s="7"/>
      <c r="M183" s="7"/>
      <c r="N183" s="7"/>
      <c r="O183" s="7"/>
      <c r="P183" s="7"/>
      <c r="Q183" s="7"/>
      <c r="R183" s="7"/>
      <c r="S183" s="7"/>
      <c r="T183" s="7"/>
      <c r="U183" s="7"/>
      <c r="V183" s="7"/>
      <c r="W183" s="7"/>
      <c r="X183" s="7"/>
      <c r="Y183" s="7"/>
      <c r="Z183" s="7"/>
      <c r="AA183" s="7"/>
      <c r="AB183" s="7"/>
      <c r="AC183" s="7" t="str">
        <f t="shared" si="10"/>
        <v/>
      </c>
      <c r="AD183" s="7" t="str">
        <f t="shared" si="11"/>
        <v/>
      </c>
      <c r="AE183" s="7" t="str">
        <f>IF(B183="","",IFERROR(INDEX(VEICULOS!$I:$I,MATCH(B183,VEICULOS!$A:$A,0)),""))</f>
        <v/>
      </c>
      <c r="AF183" s="7" t="str">
        <f t="shared" si="12"/>
        <v/>
      </c>
      <c r="AG183" s="13" t="str">
        <f t="shared" si="13"/>
        <v/>
      </c>
      <c r="AH183" s="7" t="str">
        <f t="shared" ca="1" si="14"/>
        <v/>
      </c>
      <c r="AI183" s="7"/>
      <c r="AJ183" s="13"/>
      <c r="AK183" s="12"/>
      <c r="AL183" s="7"/>
      <c r="AM183" s="7"/>
    </row>
    <row r="184" spans="1:39" x14ac:dyDescent="0.25">
      <c r="A184" s="7"/>
      <c r="B184" s="7"/>
      <c r="C184" s="7"/>
      <c r="D184" s="7"/>
      <c r="E184" s="7"/>
      <c r="F184" s="12"/>
      <c r="G184" s="7"/>
      <c r="H184" s="7"/>
      <c r="I184" s="7"/>
      <c r="J184" s="7"/>
      <c r="K184" s="7"/>
      <c r="L184" s="7"/>
      <c r="M184" s="7"/>
      <c r="N184" s="7"/>
      <c r="O184" s="7"/>
      <c r="P184" s="7"/>
      <c r="Q184" s="7"/>
      <c r="R184" s="7"/>
      <c r="S184" s="7"/>
      <c r="T184" s="7"/>
      <c r="U184" s="7"/>
      <c r="V184" s="7"/>
      <c r="W184" s="7"/>
      <c r="X184" s="7"/>
      <c r="Y184" s="7"/>
      <c r="Z184" s="7"/>
      <c r="AA184" s="7"/>
      <c r="AB184" s="7"/>
      <c r="AC184" s="7" t="str">
        <f t="shared" si="10"/>
        <v/>
      </c>
      <c r="AD184" s="7" t="str">
        <f t="shared" si="11"/>
        <v/>
      </c>
      <c r="AE184" s="7" t="str">
        <f>IF(B184="","",IFERROR(INDEX(VEICULOS!$I:$I,MATCH(B184,VEICULOS!$A:$A,0)),""))</f>
        <v/>
      </c>
      <c r="AF184" s="7" t="str">
        <f t="shared" si="12"/>
        <v/>
      </c>
      <c r="AG184" s="13" t="str">
        <f t="shared" si="13"/>
        <v/>
      </c>
      <c r="AH184" s="7" t="str">
        <f t="shared" ca="1" si="14"/>
        <v/>
      </c>
      <c r="AI184" s="7"/>
      <c r="AJ184" s="13"/>
      <c r="AK184" s="12"/>
      <c r="AL184" s="7"/>
      <c r="AM184" s="7"/>
    </row>
    <row r="185" spans="1:39" x14ac:dyDescent="0.25">
      <c r="A185" s="7"/>
      <c r="B185" s="7"/>
      <c r="C185" s="7"/>
      <c r="D185" s="7"/>
      <c r="E185" s="7"/>
      <c r="F185" s="12"/>
      <c r="G185" s="7"/>
      <c r="H185" s="7"/>
      <c r="I185" s="7"/>
      <c r="J185" s="7"/>
      <c r="K185" s="7"/>
      <c r="L185" s="7"/>
      <c r="M185" s="7"/>
      <c r="N185" s="7"/>
      <c r="O185" s="7"/>
      <c r="P185" s="7"/>
      <c r="Q185" s="7"/>
      <c r="R185" s="7"/>
      <c r="S185" s="7"/>
      <c r="T185" s="7"/>
      <c r="U185" s="7"/>
      <c r="V185" s="7"/>
      <c r="W185" s="7"/>
      <c r="X185" s="7"/>
      <c r="Y185" s="7"/>
      <c r="Z185" s="7"/>
      <c r="AA185" s="7"/>
      <c r="AB185" s="7"/>
      <c r="AC185" s="7" t="str">
        <f t="shared" si="10"/>
        <v/>
      </c>
      <c r="AD185" s="7" t="str">
        <f t="shared" si="11"/>
        <v/>
      </c>
      <c r="AE185" s="7" t="str">
        <f>IF(B185="","",IFERROR(INDEX(VEICULOS!$I:$I,MATCH(B185,VEICULOS!$A:$A,0)),""))</f>
        <v/>
      </c>
      <c r="AF185" s="7" t="str">
        <f t="shared" si="12"/>
        <v/>
      </c>
      <c r="AG185" s="13" t="str">
        <f t="shared" si="13"/>
        <v/>
      </c>
      <c r="AH185" s="7" t="str">
        <f t="shared" ca="1" si="14"/>
        <v/>
      </c>
      <c r="AI185" s="7"/>
      <c r="AJ185" s="13"/>
      <c r="AK185" s="12"/>
      <c r="AL185" s="7"/>
      <c r="AM185" s="7"/>
    </row>
    <row r="186" spans="1:39" x14ac:dyDescent="0.25">
      <c r="A186" s="7"/>
      <c r="B186" s="7"/>
      <c r="C186" s="7"/>
      <c r="D186" s="7"/>
      <c r="E186" s="7"/>
      <c r="F186" s="12"/>
      <c r="G186" s="7"/>
      <c r="H186" s="7"/>
      <c r="I186" s="7"/>
      <c r="J186" s="7"/>
      <c r="K186" s="7"/>
      <c r="L186" s="7"/>
      <c r="M186" s="7"/>
      <c r="N186" s="7"/>
      <c r="O186" s="7"/>
      <c r="P186" s="7"/>
      <c r="Q186" s="7"/>
      <c r="R186" s="7"/>
      <c r="S186" s="7"/>
      <c r="T186" s="7"/>
      <c r="U186" s="7"/>
      <c r="V186" s="7"/>
      <c r="W186" s="7"/>
      <c r="X186" s="7"/>
      <c r="Y186" s="7"/>
      <c r="Z186" s="7"/>
      <c r="AA186" s="7"/>
      <c r="AB186" s="7"/>
      <c r="AC186" s="7" t="str">
        <f t="shared" si="10"/>
        <v/>
      </c>
      <c r="AD186" s="7" t="str">
        <f t="shared" si="11"/>
        <v/>
      </c>
      <c r="AE186" s="7" t="str">
        <f>IF(B186="","",IFERROR(INDEX(VEICULOS!$I:$I,MATCH(B186,VEICULOS!$A:$A,0)),""))</f>
        <v/>
      </c>
      <c r="AF186" s="7" t="str">
        <f t="shared" si="12"/>
        <v/>
      </c>
      <c r="AG186" s="13" t="str">
        <f t="shared" si="13"/>
        <v/>
      </c>
      <c r="AH186" s="7" t="str">
        <f t="shared" ca="1" si="14"/>
        <v/>
      </c>
      <c r="AI186" s="7"/>
      <c r="AJ186" s="13"/>
      <c r="AK186" s="12"/>
      <c r="AL186" s="7"/>
      <c r="AM186" s="7"/>
    </row>
    <row r="187" spans="1:39" x14ac:dyDescent="0.25">
      <c r="A187" s="7"/>
      <c r="B187" s="7"/>
      <c r="C187" s="7"/>
      <c r="D187" s="7"/>
      <c r="E187" s="7"/>
      <c r="F187" s="12"/>
      <c r="G187" s="7"/>
      <c r="H187" s="7"/>
      <c r="I187" s="7"/>
      <c r="J187" s="7"/>
      <c r="K187" s="7"/>
      <c r="L187" s="7"/>
      <c r="M187" s="7"/>
      <c r="N187" s="7"/>
      <c r="O187" s="7"/>
      <c r="P187" s="7"/>
      <c r="Q187" s="7"/>
      <c r="R187" s="7"/>
      <c r="S187" s="7"/>
      <c r="T187" s="7"/>
      <c r="U187" s="7"/>
      <c r="V187" s="7"/>
      <c r="W187" s="7"/>
      <c r="X187" s="7"/>
      <c r="Y187" s="7"/>
      <c r="Z187" s="7"/>
      <c r="AA187" s="7"/>
      <c r="AB187" s="7"/>
      <c r="AC187" s="7" t="str">
        <f t="shared" si="10"/>
        <v/>
      </c>
      <c r="AD187" s="7" t="str">
        <f t="shared" si="11"/>
        <v/>
      </c>
      <c r="AE187" s="7" t="str">
        <f>IF(B187="","",IFERROR(INDEX(VEICULOS!$I:$I,MATCH(B187,VEICULOS!$A:$A,0)),""))</f>
        <v/>
      </c>
      <c r="AF187" s="7" t="str">
        <f t="shared" si="12"/>
        <v/>
      </c>
      <c r="AG187" s="13" t="str">
        <f t="shared" si="13"/>
        <v/>
      </c>
      <c r="AH187" s="7" t="str">
        <f t="shared" ca="1" si="14"/>
        <v/>
      </c>
      <c r="AI187" s="7"/>
      <c r="AJ187" s="13"/>
      <c r="AK187" s="12"/>
      <c r="AL187" s="7"/>
      <c r="AM187" s="7"/>
    </row>
    <row r="188" spans="1:39" x14ac:dyDescent="0.25">
      <c r="A188" s="7"/>
      <c r="B188" s="7"/>
      <c r="C188" s="7"/>
      <c r="D188" s="7"/>
      <c r="E188" s="7"/>
      <c r="F188" s="12"/>
      <c r="G188" s="7"/>
      <c r="H188" s="7"/>
      <c r="I188" s="7"/>
      <c r="J188" s="7"/>
      <c r="K188" s="7"/>
      <c r="L188" s="7"/>
      <c r="M188" s="7"/>
      <c r="N188" s="7"/>
      <c r="O188" s="7"/>
      <c r="P188" s="7"/>
      <c r="Q188" s="7"/>
      <c r="R188" s="7"/>
      <c r="S188" s="7"/>
      <c r="T188" s="7"/>
      <c r="U188" s="7"/>
      <c r="V188" s="7"/>
      <c r="W188" s="7"/>
      <c r="X188" s="7"/>
      <c r="Y188" s="7"/>
      <c r="Z188" s="7"/>
      <c r="AA188" s="7"/>
      <c r="AB188" s="7"/>
      <c r="AC188" s="7" t="str">
        <f t="shared" si="10"/>
        <v/>
      </c>
      <c r="AD188" s="7" t="str">
        <f t="shared" si="11"/>
        <v/>
      </c>
      <c r="AE188" s="7" t="str">
        <f>IF(B188="","",IFERROR(INDEX(VEICULOS!$I:$I,MATCH(B188,VEICULOS!$A:$A,0)),""))</f>
        <v/>
      </c>
      <c r="AF188" s="7" t="str">
        <f t="shared" si="12"/>
        <v/>
      </c>
      <c r="AG188" s="13" t="str">
        <f t="shared" si="13"/>
        <v/>
      </c>
      <c r="AH188" s="7" t="str">
        <f t="shared" ca="1" si="14"/>
        <v/>
      </c>
      <c r="AI188" s="7"/>
      <c r="AJ188" s="13"/>
      <c r="AK188" s="12"/>
      <c r="AL188" s="7"/>
      <c r="AM188" s="7"/>
    </row>
    <row r="189" spans="1:39" x14ac:dyDescent="0.25">
      <c r="A189" s="7"/>
      <c r="B189" s="7"/>
      <c r="C189" s="7"/>
      <c r="D189" s="7"/>
      <c r="E189" s="7"/>
      <c r="F189" s="12"/>
      <c r="G189" s="7"/>
      <c r="H189" s="7"/>
      <c r="I189" s="7"/>
      <c r="J189" s="7"/>
      <c r="K189" s="7"/>
      <c r="L189" s="7"/>
      <c r="M189" s="7"/>
      <c r="N189" s="7"/>
      <c r="O189" s="7"/>
      <c r="P189" s="7"/>
      <c r="Q189" s="7"/>
      <c r="R189" s="7"/>
      <c r="S189" s="7"/>
      <c r="T189" s="7"/>
      <c r="U189" s="7"/>
      <c r="V189" s="7"/>
      <c r="W189" s="7"/>
      <c r="X189" s="7"/>
      <c r="Y189" s="7"/>
      <c r="Z189" s="7"/>
      <c r="AA189" s="7"/>
      <c r="AB189" s="7"/>
      <c r="AC189" s="7" t="str">
        <f t="shared" si="10"/>
        <v/>
      </c>
      <c r="AD189" s="7" t="str">
        <f t="shared" si="11"/>
        <v/>
      </c>
      <c r="AE189" s="7" t="str">
        <f>IF(B189="","",IFERROR(INDEX(VEICULOS!$I:$I,MATCH(B189,VEICULOS!$A:$A,0)),""))</f>
        <v/>
      </c>
      <c r="AF189" s="7" t="str">
        <f t="shared" si="12"/>
        <v/>
      </c>
      <c r="AG189" s="13" t="str">
        <f t="shared" si="13"/>
        <v/>
      </c>
      <c r="AH189" s="7" t="str">
        <f t="shared" ca="1" si="14"/>
        <v/>
      </c>
      <c r="AI189" s="7"/>
      <c r="AJ189" s="13"/>
      <c r="AK189" s="12"/>
      <c r="AL189" s="7"/>
      <c r="AM189" s="7"/>
    </row>
    <row r="190" spans="1:39" x14ac:dyDescent="0.25">
      <c r="A190" s="7"/>
      <c r="B190" s="7"/>
      <c r="C190" s="7"/>
      <c r="D190" s="7"/>
      <c r="E190" s="7"/>
      <c r="F190" s="12"/>
      <c r="G190" s="7"/>
      <c r="H190" s="7"/>
      <c r="I190" s="7"/>
      <c r="J190" s="7"/>
      <c r="K190" s="7"/>
      <c r="L190" s="7"/>
      <c r="M190" s="7"/>
      <c r="N190" s="7"/>
      <c r="O190" s="7"/>
      <c r="P190" s="7"/>
      <c r="Q190" s="7"/>
      <c r="R190" s="7"/>
      <c r="S190" s="7"/>
      <c r="T190" s="7"/>
      <c r="U190" s="7"/>
      <c r="V190" s="7"/>
      <c r="W190" s="7"/>
      <c r="X190" s="7"/>
      <c r="Y190" s="7"/>
      <c r="Z190" s="7"/>
      <c r="AA190" s="7"/>
      <c r="AB190" s="7"/>
      <c r="AC190" s="7" t="str">
        <f t="shared" si="10"/>
        <v/>
      </c>
      <c r="AD190" s="7" t="str">
        <f t="shared" si="11"/>
        <v/>
      </c>
      <c r="AE190" s="7" t="str">
        <f>IF(B190="","",IFERROR(INDEX(VEICULOS!$I:$I,MATCH(B190,VEICULOS!$A:$A,0)),""))</f>
        <v/>
      </c>
      <c r="AF190" s="7" t="str">
        <f t="shared" si="12"/>
        <v/>
      </c>
      <c r="AG190" s="13" t="str">
        <f t="shared" si="13"/>
        <v/>
      </c>
      <c r="AH190" s="7" t="str">
        <f t="shared" ca="1" si="14"/>
        <v/>
      </c>
      <c r="AI190" s="7"/>
      <c r="AJ190" s="13"/>
      <c r="AK190" s="12"/>
      <c r="AL190" s="7"/>
      <c r="AM190" s="7"/>
    </row>
    <row r="191" spans="1:39" x14ac:dyDescent="0.25">
      <c r="A191" s="7"/>
      <c r="B191" s="7"/>
      <c r="C191" s="7"/>
      <c r="D191" s="7"/>
      <c r="E191" s="7"/>
      <c r="F191" s="12"/>
      <c r="G191" s="7"/>
      <c r="H191" s="7"/>
      <c r="I191" s="7"/>
      <c r="J191" s="7"/>
      <c r="K191" s="7"/>
      <c r="L191" s="7"/>
      <c r="M191" s="7"/>
      <c r="N191" s="7"/>
      <c r="O191" s="7"/>
      <c r="P191" s="7"/>
      <c r="Q191" s="7"/>
      <c r="R191" s="7"/>
      <c r="S191" s="7"/>
      <c r="T191" s="7"/>
      <c r="U191" s="7"/>
      <c r="V191" s="7"/>
      <c r="W191" s="7"/>
      <c r="X191" s="7"/>
      <c r="Y191" s="7"/>
      <c r="Z191" s="7"/>
      <c r="AA191" s="7"/>
      <c r="AB191" s="7"/>
      <c r="AC191" s="7" t="str">
        <f t="shared" si="10"/>
        <v/>
      </c>
      <c r="AD191" s="7" t="str">
        <f t="shared" si="11"/>
        <v/>
      </c>
      <c r="AE191" s="7" t="str">
        <f>IF(B191="","",IFERROR(INDEX(VEICULOS!$I:$I,MATCH(B191,VEICULOS!$A:$A,0)),""))</f>
        <v/>
      </c>
      <c r="AF191" s="7" t="str">
        <f t="shared" si="12"/>
        <v/>
      </c>
      <c r="AG191" s="13" t="str">
        <f t="shared" si="13"/>
        <v/>
      </c>
      <c r="AH191" s="7" t="str">
        <f t="shared" ca="1" si="14"/>
        <v/>
      </c>
      <c r="AI191" s="7"/>
      <c r="AJ191" s="13"/>
      <c r="AK191" s="12"/>
      <c r="AL191" s="7"/>
      <c r="AM191" s="7"/>
    </row>
    <row r="192" spans="1:39" x14ac:dyDescent="0.25">
      <c r="A192" s="7"/>
      <c r="B192" s="7"/>
      <c r="C192" s="7"/>
      <c r="D192" s="7"/>
      <c r="E192" s="7"/>
      <c r="F192" s="12"/>
      <c r="G192" s="7"/>
      <c r="H192" s="7"/>
      <c r="I192" s="7"/>
      <c r="J192" s="7"/>
      <c r="K192" s="7"/>
      <c r="L192" s="7"/>
      <c r="M192" s="7"/>
      <c r="N192" s="7"/>
      <c r="O192" s="7"/>
      <c r="P192" s="7"/>
      <c r="Q192" s="7"/>
      <c r="R192" s="7"/>
      <c r="S192" s="7"/>
      <c r="T192" s="7"/>
      <c r="U192" s="7"/>
      <c r="V192" s="7"/>
      <c r="W192" s="7"/>
      <c r="X192" s="7"/>
      <c r="Y192" s="7"/>
      <c r="Z192" s="7"/>
      <c r="AA192" s="7"/>
      <c r="AB192" s="7"/>
      <c r="AC192" s="7" t="str">
        <f t="shared" si="10"/>
        <v/>
      </c>
      <c r="AD192" s="7" t="str">
        <f t="shared" si="11"/>
        <v/>
      </c>
      <c r="AE192" s="7" t="str">
        <f>IF(B192="","",IFERROR(INDEX(VEICULOS!$I:$I,MATCH(B192,VEICULOS!$A:$A,0)),""))</f>
        <v/>
      </c>
      <c r="AF192" s="7" t="str">
        <f t="shared" si="12"/>
        <v/>
      </c>
      <c r="AG192" s="13" t="str">
        <f t="shared" si="13"/>
        <v/>
      </c>
      <c r="AH192" s="7" t="str">
        <f t="shared" ca="1" si="14"/>
        <v/>
      </c>
      <c r="AI192" s="7"/>
      <c r="AJ192" s="13"/>
      <c r="AK192" s="12"/>
      <c r="AL192" s="7"/>
      <c r="AM192" s="7"/>
    </row>
    <row r="193" spans="1:39" x14ac:dyDescent="0.25">
      <c r="A193" s="7"/>
      <c r="B193" s="7"/>
      <c r="C193" s="7"/>
      <c r="D193" s="7"/>
      <c r="E193" s="7"/>
      <c r="F193" s="12"/>
      <c r="G193" s="7"/>
      <c r="H193" s="7"/>
      <c r="I193" s="7"/>
      <c r="J193" s="7"/>
      <c r="K193" s="7"/>
      <c r="L193" s="7"/>
      <c r="M193" s="7"/>
      <c r="N193" s="7"/>
      <c r="O193" s="7"/>
      <c r="P193" s="7"/>
      <c r="Q193" s="7"/>
      <c r="R193" s="7"/>
      <c r="S193" s="7"/>
      <c r="T193" s="7"/>
      <c r="U193" s="7"/>
      <c r="V193" s="7"/>
      <c r="W193" s="7"/>
      <c r="X193" s="7"/>
      <c r="Y193" s="7"/>
      <c r="Z193" s="7"/>
      <c r="AA193" s="7"/>
      <c r="AB193" s="7"/>
      <c r="AC193" s="7" t="str">
        <f t="shared" si="10"/>
        <v/>
      </c>
      <c r="AD193" s="7" t="str">
        <f t="shared" si="11"/>
        <v/>
      </c>
      <c r="AE193" s="7" t="str">
        <f>IF(B193="","",IFERROR(INDEX(VEICULOS!$I:$I,MATCH(B193,VEICULOS!$A:$A,0)),""))</f>
        <v/>
      </c>
      <c r="AF193" s="7" t="str">
        <f t="shared" si="12"/>
        <v/>
      </c>
      <c r="AG193" s="13" t="str">
        <f t="shared" si="13"/>
        <v/>
      </c>
      <c r="AH193" s="7" t="str">
        <f t="shared" ca="1" si="14"/>
        <v/>
      </c>
      <c r="AI193" s="7"/>
      <c r="AJ193" s="13"/>
      <c r="AK193" s="12"/>
      <c r="AL193" s="7"/>
      <c r="AM193" s="7"/>
    </row>
    <row r="194" spans="1:39" x14ac:dyDescent="0.25">
      <c r="A194" s="7"/>
      <c r="B194" s="7"/>
      <c r="C194" s="7"/>
      <c r="D194" s="7"/>
      <c r="E194" s="7"/>
      <c r="F194" s="12"/>
      <c r="G194" s="7"/>
      <c r="H194" s="7"/>
      <c r="I194" s="7"/>
      <c r="J194" s="7"/>
      <c r="K194" s="7"/>
      <c r="L194" s="7"/>
      <c r="M194" s="7"/>
      <c r="N194" s="7"/>
      <c r="O194" s="7"/>
      <c r="P194" s="7"/>
      <c r="Q194" s="7"/>
      <c r="R194" s="7"/>
      <c r="S194" s="7"/>
      <c r="T194" s="7"/>
      <c r="U194" s="7"/>
      <c r="V194" s="7"/>
      <c r="W194" s="7"/>
      <c r="X194" s="7"/>
      <c r="Y194" s="7"/>
      <c r="Z194" s="7"/>
      <c r="AA194" s="7"/>
      <c r="AB194" s="7"/>
      <c r="AC194" s="7" t="str">
        <f t="shared" ref="AC194:AC257" si="15">IF(A194="","",COUNTIF(J194:AB194,"Falha"))</f>
        <v/>
      </c>
      <c r="AD194" s="7" t="str">
        <f t="shared" ref="AD194:AD257" si="16">IF(A194="","",IF(AC194&gt;0,"Reprovado",IF(COUNTIF(J194:AB194,"Não testado")&gt;0,"Aprovado c/ restrição","Aprovado")))</f>
        <v/>
      </c>
      <c r="AE194" s="7" t="str">
        <f>IF(B194="","",IFERROR(INDEX(VEICULOS!$I:$I,MATCH(B194,VEICULOS!$A:$A,0)),""))</f>
        <v/>
      </c>
      <c r="AF194" s="7" t="str">
        <f t="shared" ref="AF194:AF257" si="17">IF(A194="","",IF(LEFT(AE194,8)="Terceiro",P_VAL_CHECK_TERC,P_VAL_CHECK))</f>
        <v/>
      </c>
      <c r="AG194" s="13" t="str">
        <f t="shared" ref="AG194:AG257" si="18">IF(OR(A194="",AD194="Reprovado",F194=""),"",INT(F194)+AF194)</f>
        <v/>
      </c>
      <c r="AH194" s="7" t="str">
        <f t="shared" ref="AH194:AH257" ca="1" si="19">IF(A194="","",IF(AD194="Reprovado","Reprovado",IF(AG194&lt;TODAY(),"Vencido",IF(AG194-TODAY()&lt;=7,"Vence &lt;=7d","Válido"))))</f>
        <v/>
      </c>
      <c r="AI194" s="7"/>
      <c r="AJ194" s="13"/>
      <c r="AK194" s="12"/>
      <c r="AL194" s="7"/>
      <c r="AM194" s="7"/>
    </row>
    <row r="195" spans="1:39" x14ac:dyDescent="0.25">
      <c r="A195" s="7"/>
      <c r="B195" s="7"/>
      <c r="C195" s="7"/>
      <c r="D195" s="7"/>
      <c r="E195" s="7"/>
      <c r="F195" s="12"/>
      <c r="G195" s="7"/>
      <c r="H195" s="7"/>
      <c r="I195" s="7"/>
      <c r="J195" s="7"/>
      <c r="K195" s="7"/>
      <c r="L195" s="7"/>
      <c r="M195" s="7"/>
      <c r="N195" s="7"/>
      <c r="O195" s="7"/>
      <c r="P195" s="7"/>
      <c r="Q195" s="7"/>
      <c r="R195" s="7"/>
      <c r="S195" s="7"/>
      <c r="T195" s="7"/>
      <c r="U195" s="7"/>
      <c r="V195" s="7"/>
      <c r="W195" s="7"/>
      <c r="X195" s="7"/>
      <c r="Y195" s="7"/>
      <c r="Z195" s="7"/>
      <c r="AA195" s="7"/>
      <c r="AB195" s="7"/>
      <c r="AC195" s="7" t="str">
        <f t="shared" si="15"/>
        <v/>
      </c>
      <c r="AD195" s="7" t="str">
        <f t="shared" si="16"/>
        <v/>
      </c>
      <c r="AE195" s="7" t="str">
        <f>IF(B195="","",IFERROR(INDEX(VEICULOS!$I:$I,MATCH(B195,VEICULOS!$A:$A,0)),""))</f>
        <v/>
      </c>
      <c r="AF195" s="7" t="str">
        <f t="shared" si="17"/>
        <v/>
      </c>
      <c r="AG195" s="13" t="str">
        <f t="shared" si="18"/>
        <v/>
      </c>
      <c r="AH195" s="7" t="str">
        <f t="shared" ca="1" si="19"/>
        <v/>
      </c>
      <c r="AI195" s="7"/>
      <c r="AJ195" s="13"/>
      <c r="AK195" s="12"/>
      <c r="AL195" s="7"/>
      <c r="AM195" s="7"/>
    </row>
    <row r="196" spans="1:39" x14ac:dyDescent="0.25">
      <c r="A196" s="7"/>
      <c r="B196" s="7"/>
      <c r="C196" s="7"/>
      <c r="D196" s="7"/>
      <c r="E196" s="7"/>
      <c r="F196" s="12"/>
      <c r="G196" s="7"/>
      <c r="H196" s="7"/>
      <c r="I196" s="7"/>
      <c r="J196" s="7"/>
      <c r="K196" s="7"/>
      <c r="L196" s="7"/>
      <c r="M196" s="7"/>
      <c r="N196" s="7"/>
      <c r="O196" s="7"/>
      <c r="P196" s="7"/>
      <c r="Q196" s="7"/>
      <c r="R196" s="7"/>
      <c r="S196" s="7"/>
      <c r="T196" s="7"/>
      <c r="U196" s="7"/>
      <c r="V196" s="7"/>
      <c r="W196" s="7"/>
      <c r="X196" s="7"/>
      <c r="Y196" s="7"/>
      <c r="Z196" s="7"/>
      <c r="AA196" s="7"/>
      <c r="AB196" s="7"/>
      <c r="AC196" s="7" t="str">
        <f t="shared" si="15"/>
        <v/>
      </c>
      <c r="AD196" s="7" t="str">
        <f t="shared" si="16"/>
        <v/>
      </c>
      <c r="AE196" s="7" t="str">
        <f>IF(B196="","",IFERROR(INDEX(VEICULOS!$I:$I,MATCH(B196,VEICULOS!$A:$A,0)),""))</f>
        <v/>
      </c>
      <c r="AF196" s="7" t="str">
        <f t="shared" si="17"/>
        <v/>
      </c>
      <c r="AG196" s="13" t="str">
        <f t="shared" si="18"/>
        <v/>
      </c>
      <c r="AH196" s="7" t="str">
        <f t="shared" ca="1" si="19"/>
        <v/>
      </c>
      <c r="AI196" s="7"/>
      <c r="AJ196" s="13"/>
      <c r="AK196" s="12"/>
      <c r="AL196" s="7"/>
      <c r="AM196" s="7"/>
    </row>
    <row r="197" spans="1:39" x14ac:dyDescent="0.25">
      <c r="A197" s="7"/>
      <c r="B197" s="7"/>
      <c r="C197" s="7"/>
      <c r="D197" s="7"/>
      <c r="E197" s="7"/>
      <c r="F197" s="12"/>
      <c r="G197" s="7"/>
      <c r="H197" s="7"/>
      <c r="I197" s="7"/>
      <c r="J197" s="7"/>
      <c r="K197" s="7"/>
      <c r="L197" s="7"/>
      <c r="M197" s="7"/>
      <c r="N197" s="7"/>
      <c r="O197" s="7"/>
      <c r="P197" s="7"/>
      <c r="Q197" s="7"/>
      <c r="R197" s="7"/>
      <c r="S197" s="7"/>
      <c r="T197" s="7"/>
      <c r="U197" s="7"/>
      <c r="V197" s="7"/>
      <c r="W197" s="7"/>
      <c r="X197" s="7"/>
      <c r="Y197" s="7"/>
      <c r="Z197" s="7"/>
      <c r="AA197" s="7"/>
      <c r="AB197" s="7"/>
      <c r="AC197" s="7" t="str">
        <f t="shared" si="15"/>
        <v/>
      </c>
      <c r="AD197" s="7" t="str">
        <f t="shared" si="16"/>
        <v/>
      </c>
      <c r="AE197" s="7" t="str">
        <f>IF(B197="","",IFERROR(INDEX(VEICULOS!$I:$I,MATCH(B197,VEICULOS!$A:$A,0)),""))</f>
        <v/>
      </c>
      <c r="AF197" s="7" t="str">
        <f t="shared" si="17"/>
        <v/>
      </c>
      <c r="AG197" s="13" t="str">
        <f t="shared" si="18"/>
        <v/>
      </c>
      <c r="AH197" s="7" t="str">
        <f t="shared" ca="1" si="19"/>
        <v/>
      </c>
      <c r="AI197" s="7"/>
      <c r="AJ197" s="13"/>
      <c r="AK197" s="12"/>
      <c r="AL197" s="7"/>
      <c r="AM197" s="7"/>
    </row>
    <row r="198" spans="1:39" x14ac:dyDescent="0.25">
      <c r="A198" s="7"/>
      <c r="B198" s="7"/>
      <c r="C198" s="7"/>
      <c r="D198" s="7"/>
      <c r="E198" s="7"/>
      <c r="F198" s="12"/>
      <c r="G198" s="7"/>
      <c r="H198" s="7"/>
      <c r="I198" s="7"/>
      <c r="J198" s="7"/>
      <c r="K198" s="7"/>
      <c r="L198" s="7"/>
      <c r="M198" s="7"/>
      <c r="N198" s="7"/>
      <c r="O198" s="7"/>
      <c r="P198" s="7"/>
      <c r="Q198" s="7"/>
      <c r="R198" s="7"/>
      <c r="S198" s="7"/>
      <c r="T198" s="7"/>
      <c r="U198" s="7"/>
      <c r="V198" s="7"/>
      <c r="W198" s="7"/>
      <c r="X198" s="7"/>
      <c r="Y198" s="7"/>
      <c r="Z198" s="7"/>
      <c r="AA198" s="7"/>
      <c r="AB198" s="7"/>
      <c r="AC198" s="7" t="str">
        <f t="shared" si="15"/>
        <v/>
      </c>
      <c r="AD198" s="7" t="str">
        <f t="shared" si="16"/>
        <v/>
      </c>
      <c r="AE198" s="7" t="str">
        <f>IF(B198="","",IFERROR(INDEX(VEICULOS!$I:$I,MATCH(B198,VEICULOS!$A:$A,0)),""))</f>
        <v/>
      </c>
      <c r="AF198" s="7" t="str">
        <f t="shared" si="17"/>
        <v/>
      </c>
      <c r="AG198" s="13" t="str">
        <f t="shared" si="18"/>
        <v/>
      </c>
      <c r="AH198" s="7" t="str">
        <f t="shared" ca="1" si="19"/>
        <v/>
      </c>
      <c r="AI198" s="7"/>
      <c r="AJ198" s="13"/>
      <c r="AK198" s="12"/>
      <c r="AL198" s="7"/>
      <c r="AM198" s="7"/>
    </row>
    <row r="199" spans="1:39" x14ac:dyDescent="0.25">
      <c r="A199" s="7"/>
      <c r="B199" s="7"/>
      <c r="C199" s="7"/>
      <c r="D199" s="7"/>
      <c r="E199" s="7"/>
      <c r="F199" s="12"/>
      <c r="G199" s="7"/>
      <c r="H199" s="7"/>
      <c r="I199" s="7"/>
      <c r="J199" s="7"/>
      <c r="K199" s="7"/>
      <c r="L199" s="7"/>
      <c r="M199" s="7"/>
      <c r="N199" s="7"/>
      <c r="O199" s="7"/>
      <c r="P199" s="7"/>
      <c r="Q199" s="7"/>
      <c r="R199" s="7"/>
      <c r="S199" s="7"/>
      <c r="T199" s="7"/>
      <c r="U199" s="7"/>
      <c r="V199" s="7"/>
      <c r="W199" s="7"/>
      <c r="X199" s="7"/>
      <c r="Y199" s="7"/>
      <c r="Z199" s="7"/>
      <c r="AA199" s="7"/>
      <c r="AB199" s="7"/>
      <c r="AC199" s="7" t="str">
        <f t="shared" si="15"/>
        <v/>
      </c>
      <c r="AD199" s="7" t="str">
        <f t="shared" si="16"/>
        <v/>
      </c>
      <c r="AE199" s="7" t="str">
        <f>IF(B199="","",IFERROR(INDEX(VEICULOS!$I:$I,MATCH(B199,VEICULOS!$A:$A,0)),""))</f>
        <v/>
      </c>
      <c r="AF199" s="7" t="str">
        <f t="shared" si="17"/>
        <v/>
      </c>
      <c r="AG199" s="13" t="str">
        <f t="shared" si="18"/>
        <v/>
      </c>
      <c r="AH199" s="7" t="str">
        <f t="shared" ca="1" si="19"/>
        <v/>
      </c>
      <c r="AI199" s="7"/>
      <c r="AJ199" s="13"/>
      <c r="AK199" s="12"/>
      <c r="AL199" s="7"/>
      <c r="AM199" s="7"/>
    </row>
    <row r="200" spans="1:39" x14ac:dyDescent="0.25">
      <c r="A200" s="7"/>
      <c r="B200" s="7"/>
      <c r="C200" s="7"/>
      <c r="D200" s="7"/>
      <c r="E200" s="7"/>
      <c r="F200" s="12"/>
      <c r="G200" s="7"/>
      <c r="H200" s="7"/>
      <c r="I200" s="7"/>
      <c r="J200" s="7"/>
      <c r="K200" s="7"/>
      <c r="L200" s="7"/>
      <c r="M200" s="7"/>
      <c r="N200" s="7"/>
      <c r="O200" s="7"/>
      <c r="P200" s="7"/>
      <c r="Q200" s="7"/>
      <c r="R200" s="7"/>
      <c r="S200" s="7"/>
      <c r="T200" s="7"/>
      <c r="U200" s="7"/>
      <c r="V200" s="7"/>
      <c r="W200" s="7"/>
      <c r="X200" s="7"/>
      <c r="Y200" s="7"/>
      <c r="Z200" s="7"/>
      <c r="AA200" s="7"/>
      <c r="AB200" s="7"/>
      <c r="AC200" s="7" t="str">
        <f t="shared" si="15"/>
        <v/>
      </c>
      <c r="AD200" s="7" t="str">
        <f t="shared" si="16"/>
        <v/>
      </c>
      <c r="AE200" s="7" t="str">
        <f>IF(B200="","",IFERROR(INDEX(VEICULOS!$I:$I,MATCH(B200,VEICULOS!$A:$A,0)),""))</f>
        <v/>
      </c>
      <c r="AF200" s="7" t="str">
        <f t="shared" si="17"/>
        <v/>
      </c>
      <c r="AG200" s="13" t="str">
        <f t="shared" si="18"/>
        <v/>
      </c>
      <c r="AH200" s="7" t="str">
        <f t="shared" ca="1" si="19"/>
        <v/>
      </c>
      <c r="AI200" s="7"/>
      <c r="AJ200" s="13"/>
      <c r="AK200" s="12"/>
      <c r="AL200" s="7"/>
      <c r="AM200" s="7"/>
    </row>
    <row r="201" spans="1:39" x14ac:dyDescent="0.25">
      <c r="A201" s="7"/>
      <c r="B201" s="7"/>
      <c r="C201" s="7"/>
      <c r="D201" s="7"/>
      <c r="E201" s="7"/>
      <c r="F201" s="12"/>
      <c r="G201" s="7"/>
      <c r="H201" s="7"/>
      <c r="I201" s="7"/>
      <c r="J201" s="7"/>
      <c r="K201" s="7"/>
      <c r="L201" s="7"/>
      <c r="M201" s="7"/>
      <c r="N201" s="7"/>
      <c r="O201" s="7"/>
      <c r="P201" s="7"/>
      <c r="Q201" s="7"/>
      <c r="R201" s="7"/>
      <c r="S201" s="7"/>
      <c r="T201" s="7"/>
      <c r="U201" s="7"/>
      <c r="V201" s="7"/>
      <c r="W201" s="7"/>
      <c r="X201" s="7"/>
      <c r="Y201" s="7"/>
      <c r="Z201" s="7"/>
      <c r="AA201" s="7"/>
      <c r="AB201" s="7"/>
      <c r="AC201" s="7" t="str">
        <f t="shared" si="15"/>
        <v/>
      </c>
      <c r="AD201" s="7" t="str">
        <f t="shared" si="16"/>
        <v/>
      </c>
      <c r="AE201" s="7" t="str">
        <f>IF(B201="","",IFERROR(INDEX(VEICULOS!$I:$I,MATCH(B201,VEICULOS!$A:$A,0)),""))</f>
        <v/>
      </c>
      <c r="AF201" s="7" t="str">
        <f t="shared" si="17"/>
        <v/>
      </c>
      <c r="AG201" s="13" t="str">
        <f t="shared" si="18"/>
        <v/>
      </c>
      <c r="AH201" s="7" t="str">
        <f t="shared" ca="1" si="19"/>
        <v/>
      </c>
      <c r="AI201" s="7"/>
      <c r="AJ201" s="13"/>
      <c r="AK201" s="12"/>
      <c r="AL201" s="7"/>
      <c r="AM201" s="7"/>
    </row>
    <row r="202" spans="1:39" x14ac:dyDescent="0.25">
      <c r="A202" s="7"/>
      <c r="B202" s="7"/>
      <c r="C202" s="7"/>
      <c r="D202" s="7"/>
      <c r="E202" s="7"/>
      <c r="F202" s="12"/>
      <c r="G202" s="7"/>
      <c r="H202" s="7"/>
      <c r="I202" s="7"/>
      <c r="J202" s="7"/>
      <c r="K202" s="7"/>
      <c r="L202" s="7"/>
      <c r="M202" s="7"/>
      <c r="N202" s="7"/>
      <c r="O202" s="7"/>
      <c r="P202" s="7"/>
      <c r="Q202" s="7"/>
      <c r="R202" s="7"/>
      <c r="S202" s="7"/>
      <c r="T202" s="7"/>
      <c r="U202" s="7"/>
      <c r="V202" s="7"/>
      <c r="W202" s="7"/>
      <c r="X202" s="7"/>
      <c r="Y202" s="7"/>
      <c r="Z202" s="7"/>
      <c r="AA202" s="7"/>
      <c r="AB202" s="7"/>
      <c r="AC202" s="7" t="str">
        <f t="shared" si="15"/>
        <v/>
      </c>
      <c r="AD202" s="7" t="str">
        <f t="shared" si="16"/>
        <v/>
      </c>
      <c r="AE202" s="7" t="str">
        <f>IF(B202="","",IFERROR(INDEX(VEICULOS!$I:$I,MATCH(B202,VEICULOS!$A:$A,0)),""))</f>
        <v/>
      </c>
      <c r="AF202" s="7" t="str">
        <f t="shared" si="17"/>
        <v/>
      </c>
      <c r="AG202" s="13" t="str">
        <f t="shared" si="18"/>
        <v/>
      </c>
      <c r="AH202" s="7" t="str">
        <f t="shared" ca="1" si="19"/>
        <v/>
      </c>
      <c r="AI202" s="7"/>
      <c r="AJ202" s="13"/>
      <c r="AK202" s="12"/>
      <c r="AL202" s="7"/>
      <c r="AM202" s="7"/>
    </row>
    <row r="203" spans="1:39" x14ac:dyDescent="0.25">
      <c r="A203" s="7"/>
      <c r="B203" s="7"/>
      <c r="C203" s="7"/>
      <c r="D203" s="7"/>
      <c r="E203" s="7"/>
      <c r="F203" s="12"/>
      <c r="G203" s="7"/>
      <c r="H203" s="7"/>
      <c r="I203" s="7"/>
      <c r="J203" s="7"/>
      <c r="K203" s="7"/>
      <c r="L203" s="7"/>
      <c r="M203" s="7"/>
      <c r="N203" s="7"/>
      <c r="O203" s="7"/>
      <c r="P203" s="7"/>
      <c r="Q203" s="7"/>
      <c r="R203" s="7"/>
      <c r="S203" s="7"/>
      <c r="T203" s="7"/>
      <c r="U203" s="7"/>
      <c r="V203" s="7"/>
      <c r="W203" s="7"/>
      <c r="X203" s="7"/>
      <c r="Y203" s="7"/>
      <c r="Z203" s="7"/>
      <c r="AA203" s="7"/>
      <c r="AB203" s="7"/>
      <c r="AC203" s="7" t="str">
        <f t="shared" si="15"/>
        <v/>
      </c>
      <c r="AD203" s="7" t="str">
        <f t="shared" si="16"/>
        <v/>
      </c>
      <c r="AE203" s="7" t="str">
        <f>IF(B203="","",IFERROR(INDEX(VEICULOS!$I:$I,MATCH(B203,VEICULOS!$A:$A,0)),""))</f>
        <v/>
      </c>
      <c r="AF203" s="7" t="str">
        <f t="shared" si="17"/>
        <v/>
      </c>
      <c r="AG203" s="13" t="str">
        <f t="shared" si="18"/>
        <v/>
      </c>
      <c r="AH203" s="7" t="str">
        <f t="shared" ca="1" si="19"/>
        <v/>
      </c>
      <c r="AI203" s="7"/>
      <c r="AJ203" s="13"/>
      <c r="AK203" s="12"/>
      <c r="AL203" s="7"/>
      <c r="AM203" s="7"/>
    </row>
    <row r="204" spans="1:39" x14ac:dyDescent="0.25">
      <c r="A204" s="7"/>
      <c r="B204" s="7"/>
      <c r="C204" s="7"/>
      <c r="D204" s="7"/>
      <c r="E204" s="7"/>
      <c r="F204" s="12"/>
      <c r="G204" s="7"/>
      <c r="H204" s="7"/>
      <c r="I204" s="7"/>
      <c r="J204" s="7"/>
      <c r="K204" s="7"/>
      <c r="L204" s="7"/>
      <c r="M204" s="7"/>
      <c r="N204" s="7"/>
      <c r="O204" s="7"/>
      <c r="P204" s="7"/>
      <c r="Q204" s="7"/>
      <c r="R204" s="7"/>
      <c r="S204" s="7"/>
      <c r="T204" s="7"/>
      <c r="U204" s="7"/>
      <c r="V204" s="7"/>
      <c r="W204" s="7"/>
      <c r="X204" s="7"/>
      <c r="Y204" s="7"/>
      <c r="Z204" s="7"/>
      <c r="AA204" s="7"/>
      <c r="AB204" s="7"/>
      <c r="AC204" s="7" t="str">
        <f t="shared" si="15"/>
        <v/>
      </c>
      <c r="AD204" s="7" t="str">
        <f t="shared" si="16"/>
        <v/>
      </c>
      <c r="AE204" s="7" t="str">
        <f>IF(B204="","",IFERROR(INDEX(VEICULOS!$I:$I,MATCH(B204,VEICULOS!$A:$A,0)),""))</f>
        <v/>
      </c>
      <c r="AF204" s="7" t="str">
        <f t="shared" si="17"/>
        <v/>
      </c>
      <c r="AG204" s="13" t="str">
        <f t="shared" si="18"/>
        <v/>
      </c>
      <c r="AH204" s="7" t="str">
        <f t="shared" ca="1" si="19"/>
        <v/>
      </c>
      <c r="AI204" s="7"/>
      <c r="AJ204" s="13"/>
      <c r="AK204" s="12"/>
      <c r="AL204" s="7"/>
      <c r="AM204" s="7"/>
    </row>
    <row r="205" spans="1:39" x14ac:dyDescent="0.25">
      <c r="A205" s="7"/>
      <c r="B205" s="7"/>
      <c r="C205" s="7"/>
      <c r="D205" s="7"/>
      <c r="E205" s="7"/>
      <c r="F205" s="12"/>
      <c r="G205" s="7"/>
      <c r="H205" s="7"/>
      <c r="I205" s="7"/>
      <c r="J205" s="7"/>
      <c r="K205" s="7"/>
      <c r="L205" s="7"/>
      <c r="M205" s="7"/>
      <c r="N205" s="7"/>
      <c r="O205" s="7"/>
      <c r="P205" s="7"/>
      <c r="Q205" s="7"/>
      <c r="R205" s="7"/>
      <c r="S205" s="7"/>
      <c r="T205" s="7"/>
      <c r="U205" s="7"/>
      <c r="V205" s="7"/>
      <c r="W205" s="7"/>
      <c r="X205" s="7"/>
      <c r="Y205" s="7"/>
      <c r="Z205" s="7"/>
      <c r="AA205" s="7"/>
      <c r="AB205" s="7"/>
      <c r="AC205" s="7" t="str">
        <f t="shared" si="15"/>
        <v/>
      </c>
      <c r="AD205" s="7" t="str">
        <f t="shared" si="16"/>
        <v/>
      </c>
      <c r="AE205" s="7" t="str">
        <f>IF(B205="","",IFERROR(INDEX(VEICULOS!$I:$I,MATCH(B205,VEICULOS!$A:$A,0)),""))</f>
        <v/>
      </c>
      <c r="AF205" s="7" t="str">
        <f t="shared" si="17"/>
        <v/>
      </c>
      <c r="AG205" s="13" t="str">
        <f t="shared" si="18"/>
        <v/>
      </c>
      <c r="AH205" s="7" t="str">
        <f t="shared" ca="1" si="19"/>
        <v/>
      </c>
      <c r="AI205" s="7"/>
      <c r="AJ205" s="13"/>
      <c r="AK205" s="12"/>
      <c r="AL205" s="7"/>
      <c r="AM205" s="7"/>
    </row>
    <row r="206" spans="1:39" x14ac:dyDescent="0.25">
      <c r="A206" s="7"/>
      <c r="B206" s="7"/>
      <c r="C206" s="7"/>
      <c r="D206" s="7"/>
      <c r="E206" s="7"/>
      <c r="F206" s="12"/>
      <c r="G206" s="7"/>
      <c r="H206" s="7"/>
      <c r="I206" s="7"/>
      <c r="J206" s="7"/>
      <c r="K206" s="7"/>
      <c r="L206" s="7"/>
      <c r="M206" s="7"/>
      <c r="N206" s="7"/>
      <c r="O206" s="7"/>
      <c r="P206" s="7"/>
      <c r="Q206" s="7"/>
      <c r="R206" s="7"/>
      <c r="S206" s="7"/>
      <c r="T206" s="7"/>
      <c r="U206" s="7"/>
      <c r="V206" s="7"/>
      <c r="W206" s="7"/>
      <c r="X206" s="7"/>
      <c r="Y206" s="7"/>
      <c r="Z206" s="7"/>
      <c r="AA206" s="7"/>
      <c r="AB206" s="7"/>
      <c r="AC206" s="7" t="str">
        <f t="shared" si="15"/>
        <v/>
      </c>
      <c r="AD206" s="7" t="str">
        <f t="shared" si="16"/>
        <v/>
      </c>
      <c r="AE206" s="7" t="str">
        <f>IF(B206="","",IFERROR(INDEX(VEICULOS!$I:$I,MATCH(B206,VEICULOS!$A:$A,0)),""))</f>
        <v/>
      </c>
      <c r="AF206" s="7" t="str">
        <f t="shared" si="17"/>
        <v/>
      </c>
      <c r="AG206" s="13" t="str">
        <f t="shared" si="18"/>
        <v/>
      </c>
      <c r="AH206" s="7" t="str">
        <f t="shared" ca="1" si="19"/>
        <v/>
      </c>
      <c r="AI206" s="7"/>
      <c r="AJ206" s="13"/>
      <c r="AK206" s="12"/>
      <c r="AL206" s="7"/>
      <c r="AM206" s="7"/>
    </row>
    <row r="207" spans="1:39" x14ac:dyDescent="0.25">
      <c r="A207" s="7"/>
      <c r="B207" s="7"/>
      <c r="C207" s="7"/>
      <c r="D207" s="7"/>
      <c r="E207" s="7"/>
      <c r="F207" s="12"/>
      <c r="G207" s="7"/>
      <c r="H207" s="7"/>
      <c r="I207" s="7"/>
      <c r="J207" s="7"/>
      <c r="K207" s="7"/>
      <c r="L207" s="7"/>
      <c r="M207" s="7"/>
      <c r="N207" s="7"/>
      <c r="O207" s="7"/>
      <c r="P207" s="7"/>
      <c r="Q207" s="7"/>
      <c r="R207" s="7"/>
      <c r="S207" s="7"/>
      <c r="T207" s="7"/>
      <c r="U207" s="7"/>
      <c r="V207" s="7"/>
      <c r="W207" s="7"/>
      <c r="X207" s="7"/>
      <c r="Y207" s="7"/>
      <c r="Z207" s="7"/>
      <c r="AA207" s="7"/>
      <c r="AB207" s="7"/>
      <c r="AC207" s="7" t="str">
        <f t="shared" si="15"/>
        <v/>
      </c>
      <c r="AD207" s="7" t="str">
        <f t="shared" si="16"/>
        <v/>
      </c>
      <c r="AE207" s="7" t="str">
        <f>IF(B207="","",IFERROR(INDEX(VEICULOS!$I:$I,MATCH(B207,VEICULOS!$A:$A,0)),""))</f>
        <v/>
      </c>
      <c r="AF207" s="7" t="str">
        <f t="shared" si="17"/>
        <v/>
      </c>
      <c r="AG207" s="13" t="str">
        <f t="shared" si="18"/>
        <v/>
      </c>
      <c r="AH207" s="7" t="str">
        <f t="shared" ca="1" si="19"/>
        <v/>
      </c>
      <c r="AI207" s="7"/>
      <c r="AJ207" s="13"/>
      <c r="AK207" s="12"/>
      <c r="AL207" s="7"/>
      <c r="AM207" s="7"/>
    </row>
    <row r="208" spans="1:39" x14ac:dyDescent="0.25">
      <c r="A208" s="7"/>
      <c r="B208" s="7"/>
      <c r="C208" s="7"/>
      <c r="D208" s="7"/>
      <c r="E208" s="7"/>
      <c r="F208" s="12"/>
      <c r="G208" s="7"/>
      <c r="H208" s="7"/>
      <c r="I208" s="7"/>
      <c r="J208" s="7"/>
      <c r="K208" s="7"/>
      <c r="L208" s="7"/>
      <c r="M208" s="7"/>
      <c r="N208" s="7"/>
      <c r="O208" s="7"/>
      <c r="P208" s="7"/>
      <c r="Q208" s="7"/>
      <c r="R208" s="7"/>
      <c r="S208" s="7"/>
      <c r="T208" s="7"/>
      <c r="U208" s="7"/>
      <c r="V208" s="7"/>
      <c r="W208" s="7"/>
      <c r="X208" s="7"/>
      <c r="Y208" s="7"/>
      <c r="Z208" s="7"/>
      <c r="AA208" s="7"/>
      <c r="AB208" s="7"/>
      <c r="AC208" s="7" t="str">
        <f t="shared" si="15"/>
        <v/>
      </c>
      <c r="AD208" s="7" t="str">
        <f t="shared" si="16"/>
        <v/>
      </c>
      <c r="AE208" s="7" t="str">
        <f>IF(B208="","",IFERROR(INDEX(VEICULOS!$I:$I,MATCH(B208,VEICULOS!$A:$A,0)),""))</f>
        <v/>
      </c>
      <c r="AF208" s="7" t="str">
        <f t="shared" si="17"/>
        <v/>
      </c>
      <c r="AG208" s="13" t="str">
        <f t="shared" si="18"/>
        <v/>
      </c>
      <c r="AH208" s="7" t="str">
        <f t="shared" ca="1" si="19"/>
        <v/>
      </c>
      <c r="AI208" s="7"/>
      <c r="AJ208" s="13"/>
      <c r="AK208" s="12"/>
      <c r="AL208" s="7"/>
      <c r="AM208" s="7"/>
    </row>
    <row r="209" spans="1:39" x14ac:dyDescent="0.25">
      <c r="A209" s="7"/>
      <c r="B209" s="7"/>
      <c r="C209" s="7"/>
      <c r="D209" s="7"/>
      <c r="E209" s="7"/>
      <c r="F209" s="12"/>
      <c r="G209" s="7"/>
      <c r="H209" s="7"/>
      <c r="I209" s="7"/>
      <c r="J209" s="7"/>
      <c r="K209" s="7"/>
      <c r="L209" s="7"/>
      <c r="M209" s="7"/>
      <c r="N209" s="7"/>
      <c r="O209" s="7"/>
      <c r="P209" s="7"/>
      <c r="Q209" s="7"/>
      <c r="R209" s="7"/>
      <c r="S209" s="7"/>
      <c r="T209" s="7"/>
      <c r="U209" s="7"/>
      <c r="V209" s="7"/>
      <c r="W209" s="7"/>
      <c r="X209" s="7"/>
      <c r="Y209" s="7"/>
      <c r="Z209" s="7"/>
      <c r="AA209" s="7"/>
      <c r="AB209" s="7"/>
      <c r="AC209" s="7" t="str">
        <f t="shared" si="15"/>
        <v/>
      </c>
      <c r="AD209" s="7" t="str">
        <f t="shared" si="16"/>
        <v/>
      </c>
      <c r="AE209" s="7" t="str">
        <f>IF(B209="","",IFERROR(INDEX(VEICULOS!$I:$I,MATCH(B209,VEICULOS!$A:$A,0)),""))</f>
        <v/>
      </c>
      <c r="AF209" s="7" t="str">
        <f t="shared" si="17"/>
        <v/>
      </c>
      <c r="AG209" s="13" t="str">
        <f t="shared" si="18"/>
        <v/>
      </c>
      <c r="AH209" s="7" t="str">
        <f t="shared" ca="1" si="19"/>
        <v/>
      </c>
      <c r="AI209" s="7"/>
      <c r="AJ209" s="13"/>
      <c r="AK209" s="12"/>
      <c r="AL209" s="7"/>
      <c r="AM209" s="7"/>
    </row>
    <row r="210" spans="1:39" x14ac:dyDescent="0.25">
      <c r="A210" s="7"/>
      <c r="B210" s="7"/>
      <c r="C210" s="7"/>
      <c r="D210" s="7"/>
      <c r="E210" s="7"/>
      <c r="F210" s="12"/>
      <c r="G210" s="7"/>
      <c r="H210" s="7"/>
      <c r="I210" s="7"/>
      <c r="J210" s="7"/>
      <c r="K210" s="7"/>
      <c r="L210" s="7"/>
      <c r="M210" s="7"/>
      <c r="N210" s="7"/>
      <c r="O210" s="7"/>
      <c r="P210" s="7"/>
      <c r="Q210" s="7"/>
      <c r="R210" s="7"/>
      <c r="S210" s="7"/>
      <c r="T210" s="7"/>
      <c r="U210" s="7"/>
      <c r="V210" s="7"/>
      <c r="W210" s="7"/>
      <c r="X210" s="7"/>
      <c r="Y210" s="7"/>
      <c r="Z210" s="7"/>
      <c r="AA210" s="7"/>
      <c r="AB210" s="7"/>
      <c r="AC210" s="7" t="str">
        <f t="shared" si="15"/>
        <v/>
      </c>
      <c r="AD210" s="7" t="str">
        <f t="shared" si="16"/>
        <v/>
      </c>
      <c r="AE210" s="7" t="str">
        <f>IF(B210="","",IFERROR(INDEX(VEICULOS!$I:$I,MATCH(B210,VEICULOS!$A:$A,0)),""))</f>
        <v/>
      </c>
      <c r="AF210" s="7" t="str">
        <f t="shared" si="17"/>
        <v/>
      </c>
      <c r="AG210" s="13" t="str">
        <f t="shared" si="18"/>
        <v/>
      </c>
      <c r="AH210" s="7" t="str">
        <f t="shared" ca="1" si="19"/>
        <v/>
      </c>
      <c r="AI210" s="7"/>
      <c r="AJ210" s="13"/>
      <c r="AK210" s="12"/>
      <c r="AL210" s="7"/>
      <c r="AM210" s="7"/>
    </row>
    <row r="211" spans="1:39" x14ac:dyDescent="0.25">
      <c r="A211" s="7"/>
      <c r="B211" s="7"/>
      <c r="C211" s="7"/>
      <c r="D211" s="7"/>
      <c r="E211" s="7"/>
      <c r="F211" s="12"/>
      <c r="G211" s="7"/>
      <c r="H211" s="7"/>
      <c r="I211" s="7"/>
      <c r="J211" s="7"/>
      <c r="K211" s="7"/>
      <c r="L211" s="7"/>
      <c r="M211" s="7"/>
      <c r="N211" s="7"/>
      <c r="O211" s="7"/>
      <c r="P211" s="7"/>
      <c r="Q211" s="7"/>
      <c r="R211" s="7"/>
      <c r="S211" s="7"/>
      <c r="T211" s="7"/>
      <c r="U211" s="7"/>
      <c r="V211" s="7"/>
      <c r="W211" s="7"/>
      <c r="X211" s="7"/>
      <c r="Y211" s="7"/>
      <c r="Z211" s="7"/>
      <c r="AA211" s="7"/>
      <c r="AB211" s="7"/>
      <c r="AC211" s="7" t="str">
        <f t="shared" si="15"/>
        <v/>
      </c>
      <c r="AD211" s="7" t="str">
        <f t="shared" si="16"/>
        <v/>
      </c>
      <c r="AE211" s="7" t="str">
        <f>IF(B211="","",IFERROR(INDEX(VEICULOS!$I:$I,MATCH(B211,VEICULOS!$A:$A,0)),""))</f>
        <v/>
      </c>
      <c r="AF211" s="7" t="str">
        <f t="shared" si="17"/>
        <v/>
      </c>
      <c r="AG211" s="13" t="str">
        <f t="shared" si="18"/>
        <v/>
      </c>
      <c r="AH211" s="7" t="str">
        <f t="shared" ca="1" si="19"/>
        <v/>
      </c>
      <c r="AI211" s="7"/>
      <c r="AJ211" s="13"/>
      <c r="AK211" s="12"/>
      <c r="AL211" s="7"/>
      <c r="AM211" s="7"/>
    </row>
    <row r="212" spans="1:39" x14ac:dyDescent="0.25">
      <c r="A212" s="7"/>
      <c r="B212" s="7"/>
      <c r="C212" s="7"/>
      <c r="D212" s="7"/>
      <c r="E212" s="7"/>
      <c r="F212" s="12"/>
      <c r="G212" s="7"/>
      <c r="H212" s="7"/>
      <c r="I212" s="7"/>
      <c r="J212" s="7"/>
      <c r="K212" s="7"/>
      <c r="L212" s="7"/>
      <c r="M212" s="7"/>
      <c r="N212" s="7"/>
      <c r="O212" s="7"/>
      <c r="P212" s="7"/>
      <c r="Q212" s="7"/>
      <c r="R212" s="7"/>
      <c r="S212" s="7"/>
      <c r="T212" s="7"/>
      <c r="U212" s="7"/>
      <c r="V212" s="7"/>
      <c r="W212" s="7"/>
      <c r="X212" s="7"/>
      <c r="Y212" s="7"/>
      <c r="Z212" s="7"/>
      <c r="AA212" s="7"/>
      <c r="AB212" s="7"/>
      <c r="AC212" s="7" t="str">
        <f t="shared" si="15"/>
        <v/>
      </c>
      <c r="AD212" s="7" t="str">
        <f t="shared" si="16"/>
        <v/>
      </c>
      <c r="AE212" s="7" t="str">
        <f>IF(B212="","",IFERROR(INDEX(VEICULOS!$I:$I,MATCH(B212,VEICULOS!$A:$A,0)),""))</f>
        <v/>
      </c>
      <c r="AF212" s="7" t="str">
        <f t="shared" si="17"/>
        <v/>
      </c>
      <c r="AG212" s="13" t="str">
        <f t="shared" si="18"/>
        <v/>
      </c>
      <c r="AH212" s="7" t="str">
        <f t="shared" ca="1" si="19"/>
        <v/>
      </c>
      <c r="AI212" s="7"/>
      <c r="AJ212" s="13"/>
      <c r="AK212" s="12"/>
      <c r="AL212" s="7"/>
      <c r="AM212" s="7"/>
    </row>
    <row r="213" spans="1:39" x14ac:dyDescent="0.25">
      <c r="A213" s="7"/>
      <c r="B213" s="7"/>
      <c r="C213" s="7"/>
      <c r="D213" s="7"/>
      <c r="E213" s="7"/>
      <c r="F213" s="12"/>
      <c r="G213" s="7"/>
      <c r="H213" s="7"/>
      <c r="I213" s="7"/>
      <c r="J213" s="7"/>
      <c r="K213" s="7"/>
      <c r="L213" s="7"/>
      <c r="M213" s="7"/>
      <c r="N213" s="7"/>
      <c r="O213" s="7"/>
      <c r="P213" s="7"/>
      <c r="Q213" s="7"/>
      <c r="R213" s="7"/>
      <c r="S213" s="7"/>
      <c r="T213" s="7"/>
      <c r="U213" s="7"/>
      <c r="V213" s="7"/>
      <c r="W213" s="7"/>
      <c r="X213" s="7"/>
      <c r="Y213" s="7"/>
      <c r="Z213" s="7"/>
      <c r="AA213" s="7"/>
      <c r="AB213" s="7"/>
      <c r="AC213" s="7" t="str">
        <f t="shared" si="15"/>
        <v/>
      </c>
      <c r="AD213" s="7" t="str">
        <f t="shared" si="16"/>
        <v/>
      </c>
      <c r="AE213" s="7" t="str">
        <f>IF(B213="","",IFERROR(INDEX(VEICULOS!$I:$I,MATCH(B213,VEICULOS!$A:$A,0)),""))</f>
        <v/>
      </c>
      <c r="AF213" s="7" t="str">
        <f t="shared" si="17"/>
        <v/>
      </c>
      <c r="AG213" s="13" t="str">
        <f t="shared" si="18"/>
        <v/>
      </c>
      <c r="AH213" s="7" t="str">
        <f t="shared" ca="1" si="19"/>
        <v/>
      </c>
      <c r="AI213" s="7"/>
      <c r="AJ213" s="13"/>
      <c r="AK213" s="12"/>
      <c r="AL213" s="7"/>
      <c r="AM213" s="7"/>
    </row>
    <row r="214" spans="1:39" x14ac:dyDescent="0.25">
      <c r="A214" s="7"/>
      <c r="B214" s="7"/>
      <c r="C214" s="7"/>
      <c r="D214" s="7"/>
      <c r="E214" s="7"/>
      <c r="F214" s="12"/>
      <c r="G214" s="7"/>
      <c r="H214" s="7"/>
      <c r="I214" s="7"/>
      <c r="J214" s="7"/>
      <c r="K214" s="7"/>
      <c r="L214" s="7"/>
      <c r="M214" s="7"/>
      <c r="N214" s="7"/>
      <c r="O214" s="7"/>
      <c r="P214" s="7"/>
      <c r="Q214" s="7"/>
      <c r="R214" s="7"/>
      <c r="S214" s="7"/>
      <c r="T214" s="7"/>
      <c r="U214" s="7"/>
      <c r="V214" s="7"/>
      <c r="W214" s="7"/>
      <c r="X214" s="7"/>
      <c r="Y214" s="7"/>
      <c r="Z214" s="7"/>
      <c r="AA214" s="7"/>
      <c r="AB214" s="7"/>
      <c r="AC214" s="7" t="str">
        <f t="shared" si="15"/>
        <v/>
      </c>
      <c r="AD214" s="7" t="str">
        <f t="shared" si="16"/>
        <v/>
      </c>
      <c r="AE214" s="7" t="str">
        <f>IF(B214="","",IFERROR(INDEX(VEICULOS!$I:$I,MATCH(B214,VEICULOS!$A:$A,0)),""))</f>
        <v/>
      </c>
      <c r="AF214" s="7" t="str">
        <f t="shared" si="17"/>
        <v/>
      </c>
      <c r="AG214" s="13" t="str">
        <f t="shared" si="18"/>
        <v/>
      </c>
      <c r="AH214" s="7" t="str">
        <f t="shared" ca="1" si="19"/>
        <v/>
      </c>
      <c r="AI214" s="7"/>
      <c r="AJ214" s="13"/>
      <c r="AK214" s="12"/>
      <c r="AL214" s="7"/>
      <c r="AM214" s="7"/>
    </row>
    <row r="215" spans="1:39" x14ac:dyDescent="0.25">
      <c r="A215" s="7"/>
      <c r="B215" s="7"/>
      <c r="C215" s="7"/>
      <c r="D215" s="7"/>
      <c r="E215" s="7"/>
      <c r="F215" s="12"/>
      <c r="G215" s="7"/>
      <c r="H215" s="7"/>
      <c r="I215" s="7"/>
      <c r="J215" s="7"/>
      <c r="K215" s="7"/>
      <c r="L215" s="7"/>
      <c r="M215" s="7"/>
      <c r="N215" s="7"/>
      <c r="O215" s="7"/>
      <c r="P215" s="7"/>
      <c r="Q215" s="7"/>
      <c r="R215" s="7"/>
      <c r="S215" s="7"/>
      <c r="T215" s="7"/>
      <c r="U215" s="7"/>
      <c r="V215" s="7"/>
      <c r="W215" s="7"/>
      <c r="X215" s="7"/>
      <c r="Y215" s="7"/>
      <c r="Z215" s="7"/>
      <c r="AA215" s="7"/>
      <c r="AB215" s="7"/>
      <c r="AC215" s="7" t="str">
        <f t="shared" si="15"/>
        <v/>
      </c>
      <c r="AD215" s="7" t="str">
        <f t="shared" si="16"/>
        <v/>
      </c>
      <c r="AE215" s="7" t="str">
        <f>IF(B215="","",IFERROR(INDEX(VEICULOS!$I:$I,MATCH(B215,VEICULOS!$A:$A,0)),""))</f>
        <v/>
      </c>
      <c r="AF215" s="7" t="str">
        <f t="shared" si="17"/>
        <v/>
      </c>
      <c r="AG215" s="13" t="str">
        <f t="shared" si="18"/>
        <v/>
      </c>
      <c r="AH215" s="7" t="str">
        <f t="shared" ca="1" si="19"/>
        <v/>
      </c>
      <c r="AI215" s="7"/>
      <c r="AJ215" s="13"/>
      <c r="AK215" s="12"/>
      <c r="AL215" s="7"/>
      <c r="AM215" s="7"/>
    </row>
    <row r="216" spans="1:39" x14ac:dyDescent="0.25">
      <c r="A216" s="7"/>
      <c r="B216" s="7"/>
      <c r="C216" s="7"/>
      <c r="D216" s="7"/>
      <c r="E216" s="7"/>
      <c r="F216" s="12"/>
      <c r="G216" s="7"/>
      <c r="H216" s="7"/>
      <c r="I216" s="7"/>
      <c r="J216" s="7"/>
      <c r="K216" s="7"/>
      <c r="L216" s="7"/>
      <c r="M216" s="7"/>
      <c r="N216" s="7"/>
      <c r="O216" s="7"/>
      <c r="P216" s="7"/>
      <c r="Q216" s="7"/>
      <c r="R216" s="7"/>
      <c r="S216" s="7"/>
      <c r="T216" s="7"/>
      <c r="U216" s="7"/>
      <c r="V216" s="7"/>
      <c r="W216" s="7"/>
      <c r="X216" s="7"/>
      <c r="Y216" s="7"/>
      <c r="Z216" s="7"/>
      <c r="AA216" s="7"/>
      <c r="AB216" s="7"/>
      <c r="AC216" s="7" t="str">
        <f t="shared" si="15"/>
        <v/>
      </c>
      <c r="AD216" s="7" t="str">
        <f t="shared" si="16"/>
        <v/>
      </c>
      <c r="AE216" s="7" t="str">
        <f>IF(B216="","",IFERROR(INDEX(VEICULOS!$I:$I,MATCH(B216,VEICULOS!$A:$A,0)),""))</f>
        <v/>
      </c>
      <c r="AF216" s="7" t="str">
        <f t="shared" si="17"/>
        <v/>
      </c>
      <c r="AG216" s="13" t="str">
        <f t="shared" si="18"/>
        <v/>
      </c>
      <c r="AH216" s="7" t="str">
        <f t="shared" ca="1" si="19"/>
        <v/>
      </c>
      <c r="AI216" s="7"/>
      <c r="AJ216" s="13"/>
      <c r="AK216" s="12"/>
      <c r="AL216" s="7"/>
      <c r="AM216" s="7"/>
    </row>
    <row r="217" spans="1:39" x14ac:dyDescent="0.25">
      <c r="A217" s="7"/>
      <c r="B217" s="7"/>
      <c r="C217" s="7"/>
      <c r="D217" s="7"/>
      <c r="E217" s="7"/>
      <c r="F217" s="12"/>
      <c r="G217" s="7"/>
      <c r="H217" s="7"/>
      <c r="I217" s="7"/>
      <c r="J217" s="7"/>
      <c r="K217" s="7"/>
      <c r="L217" s="7"/>
      <c r="M217" s="7"/>
      <c r="N217" s="7"/>
      <c r="O217" s="7"/>
      <c r="P217" s="7"/>
      <c r="Q217" s="7"/>
      <c r="R217" s="7"/>
      <c r="S217" s="7"/>
      <c r="T217" s="7"/>
      <c r="U217" s="7"/>
      <c r="V217" s="7"/>
      <c r="W217" s="7"/>
      <c r="X217" s="7"/>
      <c r="Y217" s="7"/>
      <c r="Z217" s="7"/>
      <c r="AA217" s="7"/>
      <c r="AB217" s="7"/>
      <c r="AC217" s="7" t="str">
        <f t="shared" si="15"/>
        <v/>
      </c>
      <c r="AD217" s="7" t="str">
        <f t="shared" si="16"/>
        <v/>
      </c>
      <c r="AE217" s="7" t="str">
        <f>IF(B217="","",IFERROR(INDEX(VEICULOS!$I:$I,MATCH(B217,VEICULOS!$A:$A,0)),""))</f>
        <v/>
      </c>
      <c r="AF217" s="7" t="str">
        <f t="shared" si="17"/>
        <v/>
      </c>
      <c r="AG217" s="13" t="str">
        <f t="shared" si="18"/>
        <v/>
      </c>
      <c r="AH217" s="7" t="str">
        <f t="shared" ca="1" si="19"/>
        <v/>
      </c>
      <c r="AI217" s="7"/>
      <c r="AJ217" s="13"/>
      <c r="AK217" s="12"/>
      <c r="AL217" s="7"/>
      <c r="AM217" s="7"/>
    </row>
    <row r="218" spans="1:39" x14ac:dyDescent="0.25">
      <c r="A218" s="7"/>
      <c r="B218" s="7"/>
      <c r="C218" s="7"/>
      <c r="D218" s="7"/>
      <c r="E218" s="7"/>
      <c r="F218" s="12"/>
      <c r="G218" s="7"/>
      <c r="H218" s="7"/>
      <c r="I218" s="7"/>
      <c r="J218" s="7"/>
      <c r="K218" s="7"/>
      <c r="L218" s="7"/>
      <c r="M218" s="7"/>
      <c r="N218" s="7"/>
      <c r="O218" s="7"/>
      <c r="P218" s="7"/>
      <c r="Q218" s="7"/>
      <c r="R218" s="7"/>
      <c r="S218" s="7"/>
      <c r="T218" s="7"/>
      <c r="U218" s="7"/>
      <c r="V218" s="7"/>
      <c r="W218" s="7"/>
      <c r="X218" s="7"/>
      <c r="Y218" s="7"/>
      <c r="Z218" s="7"/>
      <c r="AA218" s="7"/>
      <c r="AB218" s="7"/>
      <c r="AC218" s="7" t="str">
        <f t="shared" si="15"/>
        <v/>
      </c>
      <c r="AD218" s="7" t="str">
        <f t="shared" si="16"/>
        <v/>
      </c>
      <c r="AE218" s="7" t="str">
        <f>IF(B218="","",IFERROR(INDEX(VEICULOS!$I:$I,MATCH(B218,VEICULOS!$A:$A,0)),""))</f>
        <v/>
      </c>
      <c r="AF218" s="7" t="str">
        <f t="shared" si="17"/>
        <v/>
      </c>
      <c r="AG218" s="13" t="str">
        <f t="shared" si="18"/>
        <v/>
      </c>
      <c r="AH218" s="7" t="str">
        <f t="shared" ca="1" si="19"/>
        <v/>
      </c>
      <c r="AI218" s="7"/>
      <c r="AJ218" s="13"/>
      <c r="AK218" s="12"/>
      <c r="AL218" s="7"/>
      <c r="AM218" s="7"/>
    </row>
    <row r="219" spans="1:39" x14ac:dyDescent="0.25">
      <c r="A219" s="7"/>
      <c r="B219" s="7"/>
      <c r="C219" s="7"/>
      <c r="D219" s="7"/>
      <c r="E219" s="7"/>
      <c r="F219" s="12"/>
      <c r="G219" s="7"/>
      <c r="H219" s="7"/>
      <c r="I219" s="7"/>
      <c r="J219" s="7"/>
      <c r="K219" s="7"/>
      <c r="L219" s="7"/>
      <c r="M219" s="7"/>
      <c r="N219" s="7"/>
      <c r="O219" s="7"/>
      <c r="P219" s="7"/>
      <c r="Q219" s="7"/>
      <c r="R219" s="7"/>
      <c r="S219" s="7"/>
      <c r="T219" s="7"/>
      <c r="U219" s="7"/>
      <c r="V219" s="7"/>
      <c r="W219" s="7"/>
      <c r="X219" s="7"/>
      <c r="Y219" s="7"/>
      <c r="Z219" s="7"/>
      <c r="AA219" s="7"/>
      <c r="AB219" s="7"/>
      <c r="AC219" s="7" t="str">
        <f t="shared" si="15"/>
        <v/>
      </c>
      <c r="AD219" s="7" t="str">
        <f t="shared" si="16"/>
        <v/>
      </c>
      <c r="AE219" s="7" t="str">
        <f>IF(B219="","",IFERROR(INDEX(VEICULOS!$I:$I,MATCH(B219,VEICULOS!$A:$A,0)),""))</f>
        <v/>
      </c>
      <c r="AF219" s="7" t="str">
        <f t="shared" si="17"/>
        <v/>
      </c>
      <c r="AG219" s="13" t="str">
        <f t="shared" si="18"/>
        <v/>
      </c>
      <c r="AH219" s="7" t="str">
        <f t="shared" ca="1" si="19"/>
        <v/>
      </c>
      <c r="AI219" s="7"/>
      <c r="AJ219" s="13"/>
      <c r="AK219" s="12"/>
      <c r="AL219" s="7"/>
      <c r="AM219" s="7"/>
    </row>
    <row r="220" spans="1:39" x14ac:dyDescent="0.25">
      <c r="A220" s="7"/>
      <c r="B220" s="7"/>
      <c r="C220" s="7"/>
      <c r="D220" s="7"/>
      <c r="E220" s="7"/>
      <c r="F220" s="12"/>
      <c r="G220" s="7"/>
      <c r="H220" s="7"/>
      <c r="I220" s="7"/>
      <c r="J220" s="7"/>
      <c r="K220" s="7"/>
      <c r="L220" s="7"/>
      <c r="M220" s="7"/>
      <c r="N220" s="7"/>
      <c r="O220" s="7"/>
      <c r="P220" s="7"/>
      <c r="Q220" s="7"/>
      <c r="R220" s="7"/>
      <c r="S220" s="7"/>
      <c r="T220" s="7"/>
      <c r="U220" s="7"/>
      <c r="V220" s="7"/>
      <c r="W220" s="7"/>
      <c r="X220" s="7"/>
      <c r="Y220" s="7"/>
      <c r="Z220" s="7"/>
      <c r="AA220" s="7"/>
      <c r="AB220" s="7"/>
      <c r="AC220" s="7" t="str">
        <f t="shared" si="15"/>
        <v/>
      </c>
      <c r="AD220" s="7" t="str">
        <f t="shared" si="16"/>
        <v/>
      </c>
      <c r="AE220" s="7" t="str">
        <f>IF(B220="","",IFERROR(INDEX(VEICULOS!$I:$I,MATCH(B220,VEICULOS!$A:$A,0)),""))</f>
        <v/>
      </c>
      <c r="AF220" s="7" t="str">
        <f t="shared" si="17"/>
        <v/>
      </c>
      <c r="AG220" s="13" t="str">
        <f t="shared" si="18"/>
        <v/>
      </c>
      <c r="AH220" s="7" t="str">
        <f t="shared" ca="1" si="19"/>
        <v/>
      </c>
      <c r="AI220" s="7"/>
      <c r="AJ220" s="13"/>
      <c r="AK220" s="12"/>
      <c r="AL220" s="7"/>
      <c r="AM220" s="7"/>
    </row>
    <row r="221" spans="1:39" x14ac:dyDescent="0.25">
      <c r="A221" s="7"/>
      <c r="B221" s="7"/>
      <c r="C221" s="7"/>
      <c r="D221" s="7"/>
      <c r="E221" s="7"/>
      <c r="F221" s="12"/>
      <c r="G221" s="7"/>
      <c r="H221" s="7"/>
      <c r="I221" s="7"/>
      <c r="J221" s="7"/>
      <c r="K221" s="7"/>
      <c r="L221" s="7"/>
      <c r="M221" s="7"/>
      <c r="N221" s="7"/>
      <c r="O221" s="7"/>
      <c r="P221" s="7"/>
      <c r="Q221" s="7"/>
      <c r="R221" s="7"/>
      <c r="S221" s="7"/>
      <c r="T221" s="7"/>
      <c r="U221" s="7"/>
      <c r="V221" s="7"/>
      <c r="W221" s="7"/>
      <c r="X221" s="7"/>
      <c r="Y221" s="7"/>
      <c r="Z221" s="7"/>
      <c r="AA221" s="7"/>
      <c r="AB221" s="7"/>
      <c r="AC221" s="7" t="str">
        <f t="shared" si="15"/>
        <v/>
      </c>
      <c r="AD221" s="7" t="str">
        <f t="shared" si="16"/>
        <v/>
      </c>
      <c r="AE221" s="7" t="str">
        <f>IF(B221="","",IFERROR(INDEX(VEICULOS!$I:$I,MATCH(B221,VEICULOS!$A:$A,0)),""))</f>
        <v/>
      </c>
      <c r="AF221" s="7" t="str">
        <f t="shared" si="17"/>
        <v/>
      </c>
      <c r="AG221" s="13" t="str">
        <f t="shared" si="18"/>
        <v/>
      </c>
      <c r="AH221" s="7" t="str">
        <f t="shared" ca="1" si="19"/>
        <v/>
      </c>
      <c r="AI221" s="7"/>
      <c r="AJ221" s="13"/>
      <c r="AK221" s="12"/>
      <c r="AL221" s="7"/>
      <c r="AM221" s="7"/>
    </row>
    <row r="222" spans="1:39" x14ac:dyDescent="0.25">
      <c r="A222" s="7"/>
      <c r="B222" s="7"/>
      <c r="C222" s="7"/>
      <c r="D222" s="7"/>
      <c r="E222" s="7"/>
      <c r="F222" s="12"/>
      <c r="G222" s="7"/>
      <c r="H222" s="7"/>
      <c r="I222" s="7"/>
      <c r="J222" s="7"/>
      <c r="K222" s="7"/>
      <c r="L222" s="7"/>
      <c r="M222" s="7"/>
      <c r="N222" s="7"/>
      <c r="O222" s="7"/>
      <c r="P222" s="7"/>
      <c r="Q222" s="7"/>
      <c r="R222" s="7"/>
      <c r="S222" s="7"/>
      <c r="T222" s="7"/>
      <c r="U222" s="7"/>
      <c r="V222" s="7"/>
      <c r="W222" s="7"/>
      <c r="X222" s="7"/>
      <c r="Y222" s="7"/>
      <c r="Z222" s="7"/>
      <c r="AA222" s="7"/>
      <c r="AB222" s="7"/>
      <c r="AC222" s="7" t="str">
        <f t="shared" si="15"/>
        <v/>
      </c>
      <c r="AD222" s="7" t="str">
        <f t="shared" si="16"/>
        <v/>
      </c>
      <c r="AE222" s="7" t="str">
        <f>IF(B222="","",IFERROR(INDEX(VEICULOS!$I:$I,MATCH(B222,VEICULOS!$A:$A,0)),""))</f>
        <v/>
      </c>
      <c r="AF222" s="7" t="str">
        <f t="shared" si="17"/>
        <v/>
      </c>
      <c r="AG222" s="13" t="str">
        <f t="shared" si="18"/>
        <v/>
      </c>
      <c r="AH222" s="7" t="str">
        <f t="shared" ca="1" si="19"/>
        <v/>
      </c>
      <c r="AI222" s="7"/>
      <c r="AJ222" s="13"/>
      <c r="AK222" s="12"/>
      <c r="AL222" s="7"/>
      <c r="AM222" s="7"/>
    </row>
    <row r="223" spans="1:39" x14ac:dyDescent="0.25">
      <c r="A223" s="7"/>
      <c r="B223" s="7"/>
      <c r="C223" s="7"/>
      <c r="D223" s="7"/>
      <c r="E223" s="7"/>
      <c r="F223" s="12"/>
      <c r="G223" s="7"/>
      <c r="H223" s="7"/>
      <c r="I223" s="7"/>
      <c r="J223" s="7"/>
      <c r="K223" s="7"/>
      <c r="L223" s="7"/>
      <c r="M223" s="7"/>
      <c r="N223" s="7"/>
      <c r="O223" s="7"/>
      <c r="P223" s="7"/>
      <c r="Q223" s="7"/>
      <c r="R223" s="7"/>
      <c r="S223" s="7"/>
      <c r="T223" s="7"/>
      <c r="U223" s="7"/>
      <c r="V223" s="7"/>
      <c r="W223" s="7"/>
      <c r="X223" s="7"/>
      <c r="Y223" s="7"/>
      <c r="Z223" s="7"/>
      <c r="AA223" s="7"/>
      <c r="AB223" s="7"/>
      <c r="AC223" s="7" t="str">
        <f t="shared" si="15"/>
        <v/>
      </c>
      <c r="AD223" s="7" t="str">
        <f t="shared" si="16"/>
        <v/>
      </c>
      <c r="AE223" s="7" t="str">
        <f>IF(B223="","",IFERROR(INDEX(VEICULOS!$I:$I,MATCH(B223,VEICULOS!$A:$A,0)),""))</f>
        <v/>
      </c>
      <c r="AF223" s="7" t="str">
        <f t="shared" si="17"/>
        <v/>
      </c>
      <c r="AG223" s="13" t="str">
        <f t="shared" si="18"/>
        <v/>
      </c>
      <c r="AH223" s="7" t="str">
        <f t="shared" ca="1" si="19"/>
        <v/>
      </c>
      <c r="AI223" s="7"/>
      <c r="AJ223" s="13"/>
      <c r="AK223" s="12"/>
      <c r="AL223" s="7"/>
      <c r="AM223" s="7"/>
    </row>
    <row r="224" spans="1:39" x14ac:dyDescent="0.25">
      <c r="A224" s="7"/>
      <c r="B224" s="7"/>
      <c r="C224" s="7"/>
      <c r="D224" s="7"/>
      <c r="E224" s="7"/>
      <c r="F224" s="12"/>
      <c r="G224" s="7"/>
      <c r="H224" s="7"/>
      <c r="I224" s="7"/>
      <c r="J224" s="7"/>
      <c r="K224" s="7"/>
      <c r="L224" s="7"/>
      <c r="M224" s="7"/>
      <c r="N224" s="7"/>
      <c r="O224" s="7"/>
      <c r="P224" s="7"/>
      <c r="Q224" s="7"/>
      <c r="R224" s="7"/>
      <c r="S224" s="7"/>
      <c r="T224" s="7"/>
      <c r="U224" s="7"/>
      <c r="V224" s="7"/>
      <c r="W224" s="7"/>
      <c r="X224" s="7"/>
      <c r="Y224" s="7"/>
      <c r="Z224" s="7"/>
      <c r="AA224" s="7"/>
      <c r="AB224" s="7"/>
      <c r="AC224" s="7" t="str">
        <f t="shared" si="15"/>
        <v/>
      </c>
      <c r="AD224" s="7" t="str">
        <f t="shared" si="16"/>
        <v/>
      </c>
      <c r="AE224" s="7" t="str">
        <f>IF(B224="","",IFERROR(INDEX(VEICULOS!$I:$I,MATCH(B224,VEICULOS!$A:$A,0)),""))</f>
        <v/>
      </c>
      <c r="AF224" s="7" t="str">
        <f t="shared" si="17"/>
        <v/>
      </c>
      <c r="AG224" s="13" t="str">
        <f t="shared" si="18"/>
        <v/>
      </c>
      <c r="AH224" s="7" t="str">
        <f t="shared" ca="1" si="19"/>
        <v/>
      </c>
      <c r="AI224" s="7"/>
      <c r="AJ224" s="13"/>
      <c r="AK224" s="12"/>
      <c r="AL224" s="7"/>
      <c r="AM224" s="7"/>
    </row>
    <row r="225" spans="1:39" x14ac:dyDescent="0.25">
      <c r="A225" s="7"/>
      <c r="B225" s="7"/>
      <c r="C225" s="7"/>
      <c r="D225" s="7"/>
      <c r="E225" s="7"/>
      <c r="F225" s="12"/>
      <c r="G225" s="7"/>
      <c r="H225" s="7"/>
      <c r="I225" s="7"/>
      <c r="J225" s="7"/>
      <c r="K225" s="7"/>
      <c r="L225" s="7"/>
      <c r="M225" s="7"/>
      <c r="N225" s="7"/>
      <c r="O225" s="7"/>
      <c r="P225" s="7"/>
      <c r="Q225" s="7"/>
      <c r="R225" s="7"/>
      <c r="S225" s="7"/>
      <c r="T225" s="7"/>
      <c r="U225" s="7"/>
      <c r="V225" s="7"/>
      <c r="W225" s="7"/>
      <c r="X225" s="7"/>
      <c r="Y225" s="7"/>
      <c r="Z225" s="7"/>
      <c r="AA225" s="7"/>
      <c r="AB225" s="7"/>
      <c r="AC225" s="7" t="str">
        <f t="shared" si="15"/>
        <v/>
      </c>
      <c r="AD225" s="7" t="str">
        <f t="shared" si="16"/>
        <v/>
      </c>
      <c r="AE225" s="7" t="str">
        <f>IF(B225="","",IFERROR(INDEX(VEICULOS!$I:$I,MATCH(B225,VEICULOS!$A:$A,0)),""))</f>
        <v/>
      </c>
      <c r="AF225" s="7" t="str">
        <f t="shared" si="17"/>
        <v/>
      </c>
      <c r="AG225" s="13" t="str">
        <f t="shared" si="18"/>
        <v/>
      </c>
      <c r="AH225" s="7" t="str">
        <f t="shared" ca="1" si="19"/>
        <v/>
      </c>
      <c r="AI225" s="7"/>
      <c r="AJ225" s="13"/>
      <c r="AK225" s="12"/>
      <c r="AL225" s="7"/>
      <c r="AM225" s="7"/>
    </row>
    <row r="226" spans="1:39" x14ac:dyDescent="0.25">
      <c r="A226" s="7"/>
      <c r="B226" s="7"/>
      <c r="C226" s="7"/>
      <c r="D226" s="7"/>
      <c r="E226" s="7"/>
      <c r="F226" s="12"/>
      <c r="G226" s="7"/>
      <c r="H226" s="7"/>
      <c r="I226" s="7"/>
      <c r="J226" s="7"/>
      <c r="K226" s="7"/>
      <c r="L226" s="7"/>
      <c r="M226" s="7"/>
      <c r="N226" s="7"/>
      <c r="O226" s="7"/>
      <c r="P226" s="7"/>
      <c r="Q226" s="7"/>
      <c r="R226" s="7"/>
      <c r="S226" s="7"/>
      <c r="T226" s="7"/>
      <c r="U226" s="7"/>
      <c r="V226" s="7"/>
      <c r="W226" s="7"/>
      <c r="X226" s="7"/>
      <c r="Y226" s="7"/>
      <c r="Z226" s="7"/>
      <c r="AA226" s="7"/>
      <c r="AB226" s="7"/>
      <c r="AC226" s="7" t="str">
        <f t="shared" si="15"/>
        <v/>
      </c>
      <c r="AD226" s="7" t="str">
        <f t="shared" si="16"/>
        <v/>
      </c>
      <c r="AE226" s="7" t="str">
        <f>IF(B226="","",IFERROR(INDEX(VEICULOS!$I:$I,MATCH(B226,VEICULOS!$A:$A,0)),""))</f>
        <v/>
      </c>
      <c r="AF226" s="7" t="str">
        <f t="shared" si="17"/>
        <v/>
      </c>
      <c r="AG226" s="13" t="str">
        <f t="shared" si="18"/>
        <v/>
      </c>
      <c r="AH226" s="7" t="str">
        <f t="shared" ca="1" si="19"/>
        <v/>
      </c>
      <c r="AI226" s="7"/>
      <c r="AJ226" s="13"/>
      <c r="AK226" s="12"/>
      <c r="AL226" s="7"/>
      <c r="AM226" s="7"/>
    </row>
    <row r="227" spans="1:39" x14ac:dyDescent="0.25">
      <c r="A227" s="7"/>
      <c r="B227" s="7"/>
      <c r="C227" s="7"/>
      <c r="D227" s="7"/>
      <c r="E227" s="7"/>
      <c r="F227" s="12"/>
      <c r="G227" s="7"/>
      <c r="H227" s="7"/>
      <c r="I227" s="7"/>
      <c r="J227" s="7"/>
      <c r="K227" s="7"/>
      <c r="L227" s="7"/>
      <c r="M227" s="7"/>
      <c r="N227" s="7"/>
      <c r="O227" s="7"/>
      <c r="P227" s="7"/>
      <c r="Q227" s="7"/>
      <c r="R227" s="7"/>
      <c r="S227" s="7"/>
      <c r="T227" s="7"/>
      <c r="U227" s="7"/>
      <c r="V227" s="7"/>
      <c r="W227" s="7"/>
      <c r="X227" s="7"/>
      <c r="Y227" s="7"/>
      <c r="Z227" s="7"/>
      <c r="AA227" s="7"/>
      <c r="AB227" s="7"/>
      <c r="AC227" s="7" t="str">
        <f t="shared" si="15"/>
        <v/>
      </c>
      <c r="AD227" s="7" t="str">
        <f t="shared" si="16"/>
        <v/>
      </c>
      <c r="AE227" s="7" t="str">
        <f>IF(B227="","",IFERROR(INDEX(VEICULOS!$I:$I,MATCH(B227,VEICULOS!$A:$A,0)),""))</f>
        <v/>
      </c>
      <c r="AF227" s="7" t="str">
        <f t="shared" si="17"/>
        <v/>
      </c>
      <c r="AG227" s="13" t="str">
        <f t="shared" si="18"/>
        <v/>
      </c>
      <c r="AH227" s="7" t="str">
        <f t="shared" ca="1" si="19"/>
        <v/>
      </c>
      <c r="AI227" s="7"/>
      <c r="AJ227" s="13"/>
      <c r="AK227" s="12"/>
      <c r="AL227" s="7"/>
      <c r="AM227" s="7"/>
    </row>
    <row r="228" spans="1:39" x14ac:dyDescent="0.25">
      <c r="A228" s="7"/>
      <c r="B228" s="7"/>
      <c r="C228" s="7"/>
      <c r="D228" s="7"/>
      <c r="E228" s="7"/>
      <c r="F228" s="12"/>
      <c r="G228" s="7"/>
      <c r="H228" s="7"/>
      <c r="I228" s="7"/>
      <c r="J228" s="7"/>
      <c r="K228" s="7"/>
      <c r="L228" s="7"/>
      <c r="M228" s="7"/>
      <c r="N228" s="7"/>
      <c r="O228" s="7"/>
      <c r="P228" s="7"/>
      <c r="Q228" s="7"/>
      <c r="R228" s="7"/>
      <c r="S228" s="7"/>
      <c r="T228" s="7"/>
      <c r="U228" s="7"/>
      <c r="V228" s="7"/>
      <c r="W228" s="7"/>
      <c r="X228" s="7"/>
      <c r="Y228" s="7"/>
      <c r="Z228" s="7"/>
      <c r="AA228" s="7"/>
      <c r="AB228" s="7"/>
      <c r="AC228" s="7" t="str">
        <f t="shared" si="15"/>
        <v/>
      </c>
      <c r="AD228" s="7" t="str">
        <f t="shared" si="16"/>
        <v/>
      </c>
      <c r="AE228" s="7" t="str">
        <f>IF(B228="","",IFERROR(INDEX(VEICULOS!$I:$I,MATCH(B228,VEICULOS!$A:$A,0)),""))</f>
        <v/>
      </c>
      <c r="AF228" s="7" t="str">
        <f t="shared" si="17"/>
        <v/>
      </c>
      <c r="AG228" s="13" t="str">
        <f t="shared" si="18"/>
        <v/>
      </c>
      <c r="AH228" s="7" t="str">
        <f t="shared" ca="1" si="19"/>
        <v/>
      </c>
      <c r="AI228" s="7"/>
      <c r="AJ228" s="13"/>
      <c r="AK228" s="12"/>
      <c r="AL228" s="7"/>
      <c r="AM228" s="7"/>
    </row>
    <row r="229" spans="1:39" x14ac:dyDescent="0.25">
      <c r="A229" s="7"/>
      <c r="B229" s="7"/>
      <c r="C229" s="7"/>
      <c r="D229" s="7"/>
      <c r="E229" s="7"/>
      <c r="F229" s="12"/>
      <c r="G229" s="7"/>
      <c r="H229" s="7"/>
      <c r="I229" s="7"/>
      <c r="J229" s="7"/>
      <c r="K229" s="7"/>
      <c r="L229" s="7"/>
      <c r="M229" s="7"/>
      <c r="N229" s="7"/>
      <c r="O229" s="7"/>
      <c r="P229" s="7"/>
      <c r="Q229" s="7"/>
      <c r="R229" s="7"/>
      <c r="S229" s="7"/>
      <c r="T229" s="7"/>
      <c r="U229" s="7"/>
      <c r="V229" s="7"/>
      <c r="W229" s="7"/>
      <c r="X229" s="7"/>
      <c r="Y229" s="7"/>
      <c r="Z229" s="7"/>
      <c r="AA229" s="7"/>
      <c r="AB229" s="7"/>
      <c r="AC229" s="7" t="str">
        <f t="shared" si="15"/>
        <v/>
      </c>
      <c r="AD229" s="7" t="str">
        <f t="shared" si="16"/>
        <v/>
      </c>
      <c r="AE229" s="7" t="str">
        <f>IF(B229="","",IFERROR(INDEX(VEICULOS!$I:$I,MATCH(B229,VEICULOS!$A:$A,0)),""))</f>
        <v/>
      </c>
      <c r="AF229" s="7" t="str">
        <f t="shared" si="17"/>
        <v/>
      </c>
      <c r="AG229" s="13" t="str">
        <f t="shared" si="18"/>
        <v/>
      </c>
      <c r="AH229" s="7" t="str">
        <f t="shared" ca="1" si="19"/>
        <v/>
      </c>
      <c r="AI229" s="7"/>
      <c r="AJ229" s="13"/>
      <c r="AK229" s="12"/>
      <c r="AL229" s="7"/>
      <c r="AM229" s="7"/>
    </row>
    <row r="230" spans="1:39" x14ac:dyDescent="0.25">
      <c r="A230" s="7"/>
      <c r="B230" s="7"/>
      <c r="C230" s="7"/>
      <c r="D230" s="7"/>
      <c r="E230" s="7"/>
      <c r="F230" s="12"/>
      <c r="G230" s="7"/>
      <c r="H230" s="7"/>
      <c r="I230" s="7"/>
      <c r="J230" s="7"/>
      <c r="K230" s="7"/>
      <c r="L230" s="7"/>
      <c r="M230" s="7"/>
      <c r="N230" s="7"/>
      <c r="O230" s="7"/>
      <c r="P230" s="7"/>
      <c r="Q230" s="7"/>
      <c r="R230" s="7"/>
      <c r="S230" s="7"/>
      <c r="T230" s="7"/>
      <c r="U230" s="7"/>
      <c r="V230" s="7"/>
      <c r="W230" s="7"/>
      <c r="X230" s="7"/>
      <c r="Y230" s="7"/>
      <c r="Z230" s="7"/>
      <c r="AA230" s="7"/>
      <c r="AB230" s="7"/>
      <c r="AC230" s="7" t="str">
        <f t="shared" si="15"/>
        <v/>
      </c>
      <c r="AD230" s="7" t="str">
        <f t="shared" si="16"/>
        <v/>
      </c>
      <c r="AE230" s="7" t="str">
        <f>IF(B230="","",IFERROR(INDEX(VEICULOS!$I:$I,MATCH(B230,VEICULOS!$A:$A,0)),""))</f>
        <v/>
      </c>
      <c r="AF230" s="7" t="str">
        <f t="shared" si="17"/>
        <v/>
      </c>
      <c r="AG230" s="13" t="str">
        <f t="shared" si="18"/>
        <v/>
      </c>
      <c r="AH230" s="7" t="str">
        <f t="shared" ca="1" si="19"/>
        <v/>
      </c>
      <c r="AI230" s="7"/>
      <c r="AJ230" s="13"/>
      <c r="AK230" s="12"/>
      <c r="AL230" s="7"/>
      <c r="AM230" s="7"/>
    </row>
    <row r="231" spans="1:39" x14ac:dyDescent="0.25">
      <c r="A231" s="7"/>
      <c r="B231" s="7"/>
      <c r="C231" s="7"/>
      <c r="D231" s="7"/>
      <c r="E231" s="7"/>
      <c r="F231" s="12"/>
      <c r="G231" s="7"/>
      <c r="H231" s="7"/>
      <c r="I231" s="7"/>
      <c r="J231" s="7"/>
      <c r="K231" s="7"/>
      <c r="L231" s="7"/>
      <c r="M231" s="7"/>
      <c r="N231" s="7"/>
      <c r="O231" s="7"/>
      <c r="P231" s="7"/>
      <c r="Q231" s="7"/>
      <c r="R231" s="7"/>
      <c r="S231" s="7"/>
      <c r="T231" s="7"/>
      <c r="U231" s="7"/>
      <c r="V231" s="7"/>
      <c r="W231" s="7"/>
      <c r="X231" s="7"/>
      <c r="Y231" s="7"/>
      <c r="Z231" s="7"/>
      <c r="AA231" s="7"/>
      <c r="AB231" s="7"/>
      <c r="AC231" s="7" t="str">
        <f t="shared" si="15"/>
        <v/>
      </c>
      <c r="AD231" s="7" t="str">
        <f t="shared" si="16"/>
        <v/>
      </c>
      <c r="AE231" s="7" t="str">
        <f>IF(B231="","",IFERROR(INDEX(VEICULOS!$I:$I,MATCH(B231,VEICULOS!$A:$A,0)),""))</f>
        <v/>
      </c>
      <c r="AF231" s="7" t="str">
        <f t="shared" si="17"/>
        <v/>
      </c>
      <c r="AG231" s="13" t="str">
        <f t="shared" si="18"/>
        <v/>
      </c>
      <c r="AH231" s="7" t="str">
        <f t="shared" ca="1" si="19"/>
        <v/>
      </c>
      <c r="AI231" s="7"/>
      <c r="AJ231" s="13"/>
      <c r="AK231" s="12"/>
      <c r="AL231" s="7"/>
      <c r="AM231" s="7"/>
    </row>
    <row r="232" spans="1:39" x14ac:dyDescent="0.25">
      <c r="A232" s="7"/>
      <c r="B232" s="7"/>
      <c r="C232" s="7"/>
      <c r="D232" s="7"/>
      <c r="E232" s="7"/>
      <c r="F232" s="12"/>
      <c r="G232" s="7"/>
      <c r="H232" s="7"/>
      <c r="I232" s="7"/>
      <c r="J232" s="7"/>
      <c r="K232" s="7"/>
      <c r="L232" s="7"/>
      <c r="M232" s="7"/>
      <c r="N232" s="7"/>
      <c r="O232" s="7"/>
      <c r="P232" s="7"/>
      <c r="Q232" s="7"/>
      <c r="R232" s="7"/>
      <c r="S232" s="7"/>
      <c r="T232" s="7"/>
      <c r="U232" s="7"/>
      <c r="V232" s="7"/>
      <c r="W232" s="7"/>
      <c r="X232" s="7"/>
      <c r="Y232" s="7"/>
      <c r="Z232" s="7"/>
      <c r="AA232" s="7"/>
      <c r="AB232" s="7"/>
      <c r="AC232" s="7" t="str">
        <f t="shared" si="15"/>
        <v/>
      </c>
      <c r="AD232" s="7" t="str">
        <f t="shared" si="16"/>
        <v/>
      </c>
      <c r="AE232" s="7" t="str">
        <f>IF(B232="","",IFERROR(INDEX(VEICULOS!$I:$I,MATCH(B232,VEICULOS!$A:$A,0)),""))</f>
        <v/>
      </c>
      <c r="AF232" s="7" t="str">
        <f t="shared" si="17"/>
        <v/>
      </c>
      <c r="AG232" s="13" t="str">
        <f t="shared" si="18"/>
        <v/>
      </c>
      <c r="AH232" s="7" t="str">
        <f t="shared" ca="1" si="19"/>
        <v/>
      </c>
      <c r="AI232" s="7"/>
      <c r="AJ232" s="13"/>
      <c r="AK232" s="12"/>
      <c r="AL232" s="7"/>
      <c r="AM232" s="7"/>
    </row>
    <row r="233" spans="1:39" x14ac:dyDescent="0.25">
      <c r="A233" s="7"/>
      <c r="B233" s="7"/>
      <c r="C233" s="7"/>
      <c r="D233" s="7"/>
      <c r="E233" s="7"/>
      <c r="F233" s="12"/>
      <c r="G233" s="7"/>
      <c r="H233" s="7"/>
      <c r="I233" s="7"/>
      <c r="J233" s="7"/>
      <c r="K233" s="7"/>
      <c r="L233" s="7"/>
      <c r="M233" s="7"/>
      <c r="N233" s="7"/>
      <c r="O233" s="7"/>
      <c r="P233" s="7"/>
      <c r="Q233" s="7"/>
      <c r="R233" s="7"/>
      <c r="S233" s="7"/>
      <c r="T233" s="7"/>
      <c r="U233" s="7"/>
      <c r="V233" s="7"/>
      <c r="W233" s="7"/>
      <c r="X233" s="7"/>
      <c r="Y233" s="7"/>
      <c r="Z233" s="7"/>
      <c r="AA233" s="7"/>
      <c r="AB233" s="7"/>
      <c r="AC233" s="7" t="str">
        <f t="shared" si="15"/>
        <v/>
      </c>
      <c r="AD233" s="7" t="str">
        <f t="shared" si="16"/>
        <v/>
      </c>
      <c r="AE233" s="7" t="str">
        <f>IF(B233="","",IFERROR(INDEX(VEICULOS!$I:$I,MATCH(B233,VEICULOS!$A:$A,0)),""))</f>
        <v/>
      </c>
      <c r="AF233" s="7" t="str">
        <f t="shared" si="17"/>
        <v/>
      </c>
      <c r="AG233" s="13" t="str">
        <f t="shared" si="18"/>
        <v/>
      </c>
      <c r="AH233" s="7" t="str">
        <f t="shared" ca="1" si="19"/>
        <v/>
      </c>
      <c r="AI233" s="7"/>
      <c r="AJ233" s="13"/>
      <c r="AK233" s="12"/>
      <c r="AL233" s="7"/>
      <c r="AM233" s="7"/>
    </row>
    <row r="234" spans="1:39" x14ac:dyDescent="0.25">
      <c r="A234" s="7"/>
      <c r="B234" s="7"/>
      <c r="C234" s="7"/>
      <c r="D234" s="7"/>
      <c r="E234" s="7"/>
      <c r="F234" s="12"/>
      <c r="G234" s="7"/>
      <c r="H234" s="7"/>
      <c r="I234" s="7"/>
      <c r="J234" s="7"/>
      <c r="K234" s="7"/>
      <c r="L234" s="7"/>
      <c r="M234" s="7"/>
      <c r="N234" s="7"/>
      <c r="O234" s="7"/>
      <c r="P234" s="7"/>
      <c r="Q234" s="7"/>
      <c r="R234" s="7"/>
      <c r="S234" s="7"/>
      <c r="T234" s="7"/>
      <c r="U234" s="7"/>
      <c r="V234" s="7"/>
      <c r="W234" s="7"/>
      <c r="X234" s="7"/>
      <c r="Y234" s="7"/>
      <c r="Z234" s="7"/>
      <c r="AA234" s="7"/>
      <c r="AB234" s="7"/>
      <c r="AC234" s="7" t="str">
        <f t="shared" si="15"/>
        <v/>
      </c>
      <c r="AD234" s="7" t="str">
        <f t="shared" si="16"/>
        <v/>
      </c>
      <c r="AE234" s="7" t="str">
        <f>IF(B234="","",IFERROR(INDEX(VEICULOS!$I:$I,MATCH(B234,VEICULOS!$A:$A,0)),""))</f>
        <v/>
      </c>
      <c r="AF234" s="7" t="str">
        <f t="shared" si="17"/>
        <v/>
      </c>
      <c r="AG234" s="13" t="str">
        <f t="shared" si="18"/>
        <v/>
      </c>
      <c r="AH234" s="7" t="str">
        <f t="shared" ca="1" si="19"/>
        <v/>
      </c>
      <c r="AI234" s="7"/>
      <c r="AJ234" s="13"/>
      <c r="AK234" s="12"/>
      <c r="AL234" s="7"/>
      <c r="AM234" s="7"/>
    </row>
    <row r="235" spans="1:39" x14ac:dyDescent="0.25">
      <c r="A235" s="7"/>
      <c r="B235" s="7"/>
      <c r="C235" s="7"/>
      <c r="D235" s="7"/>
      <c r="E235" s="7"/>
      <c r="F235" s="12"/>
      <c r="G235" s="7"/>
      <c r="H235" s="7"/>
      <c r="I235" s="7"/>
      <c r="J235" s="7"/>
      <c r="K235" s="7"/>
      <c r="L235" s="7"/>
      <c r="M235" s="7"/>
      <c r="N235" s="7"/>
      <c r="O235" s="7"/>
      <c r="P235" s="7"/>
      <c r="Q235" s="7"/>
      <c r="R235" s="7"/>
      <c r="S235" s="7"/>
      <c r="T235" s="7"/>
      <c r="U235" s="7"/>
      <c r="V235" s="7"/>
      <c r="W235" s="7"/>
      <c r="X235" s="7"/>
      <c r="Y235" s="7"/>
      <c r="Z235" s="7"/>
      <c r="AA235" s="7"/>
      <c r="AB235" s="7"/>
      <c r="AC235" s="7" t="str">
        <f t="shared" si="15"/>
        <v/>
      </c>
      <c r="AD235" s="7" t="str">
        <f t="shared" si="16"/>
        <v/>
      </c>
      <c r="AE235" s="7" t="str">
        <f>IF(B235="","",IFERROR(INDEX(VEICULOS!$I:$I,MATCH(B235,VEICULOS!$A:$A,0)),""))</f>
        <v/>
      </c>
      <c r="AF235" s="7" t="str">
        <f t="shared" si="17"/>
        <v/>
      </c>
      <c r="AG235" s="13" t="str">
        <f t="shared" si="18"/>
        <v/>
      </c>
      <c r="AH235" s="7" t="str">
        <f t="shared" ca="1" si="19"/>
        <v/>
      </c>
      <c r="AI235" s="7"/>
      <c r="AJ235" s="13"/>
      <c r="AK235" s="12"/>
      <c r="AL235" s="7"/>
      <c r="AM235" s="7"/>
    </row>
    <row r="236" spans="1:39" x14ac:dyDescent="0.25">
      <c r="A236" s="7"/>
      <c r="B236" s="7"/>
      <c r="C236" s="7"/>
      <c r="D236" s="7"/>
      <c r="E236" s="7"/>
      <c r="F236" s="12"/>
      <c r="G236" s="7"/>
      <c r="H236" s="7"/>
      <c r="I236" s="7"/>
      <c r="J236" s="7"/>
      <c r="K236" s="7"/>
      <c r="L236" s="7"/>
      <c r="M236" s="7"/>
      <c r="N236" s="7"/>
      <c r="O236" s="7"/>
      <c r="P236" s="7"/>
      <c r="Q236" s="7"/>
      <c r="R236" s="7"/>
      <c r="S236" s="7"/>
      <c r="T236" s="7"/>
      <c r="U236" s="7"/>
      <c r="V236" s="7"/>
      <c r="W236" s="7"/>
      <c r="X236" s="7"/>
      <c r="Y236" s="7"/>
      <c r="Z236" s="7"/>
      <c r="AA236" s="7"/>
      <c r="AB236" s="7"/>
      <c r="AC236" s="7" t="str">
        <f t="shared" si="15"/>
        <v/>
      </c>
      <c r="AD236" s="7" t="str">
        <f t="shared" si="16"/>
        <v/>
      </c>
      <c r="AE236" s="7" t="str">
        <f>IF(B236="","",IFERROR(INDEX(VEICULOS!$I:$I,MATCH(B236,VEICULOS!$A:$A,0)),""))</f>
        <v/>
      </c>
      <c r="AF236" s="7" t="str">
        <f t="shared" si="17"/>
        <v/>
      </c>
      <c r="AG236" s="13" t="str">
        <f t="shared" si="18"/>
        <v/>
      </c>
      <c r="AH236" s="7" t="str">
        <f t="shared" ca="1" si="19"/>
        <v/>
      </c>
      <c r="AI236" s="7"/>
      <c r="AJ236" s="13"/>
      <c r="AK236" s="12"/>
      <c r="AL236" s="7"/>
      <c r="AM236" s="7"/>
    </row>
    <row r="237" spans="1:39" x14ac:dyDescent="0.25">
      <c r="A237" s="7"/>
      <c r="B237" s="7"/>
      <c r="C237" s="7"/>
      <c r="D237" s="7"/>
      <c r="E237" s="7"/>
      <c r="F237" s="12"/>
      <c r="G237" s="7"/>
      <c r="H237" s="7"/>
      <c r="I237" s="7"/>
      <c r="J237" s="7"/>
      <c r="K237" s="7"/>
      <c r="L237" s="7"/>
      <c r="M237" s="7"/>
      <c r="N237" s="7"/>
      <c r="O237" s="7"/>
      <c r="P237" s="7"/>
      <c r="Q237" s="7"/>
      <c r="R237" s="7"/>
      <c r="S237" s="7"/>
      <c r="T237" s="7"/>
      <c r="U237" s="7"/>
      <c r="V237" s="7"/>
      <c r="W237" s="7"/>
      <c r="X237" s="7"/>
      <c r="Y237" s="7"/>
      <c r="Z237" s="7"/>
      <c r="AA237" s="7"/>
      <c r="AB237" s="7"/>
      <c r="AC237" s="7" t="str">
        <f t="shared" si="15"/>
        <v/>
      </c>
      <c r="AD237" s="7" t="str">
        <f t="shared" si="16"/>
        <v/>
      </c>
      <c r="AE237" s="7" t="str">
        <f>IF(B237="","",IFERROR(INDEX(VEICULOS!$I:$I,MATCH(B237,VEICULOS!$A:$A,0)),""))</f>
        <v/>
      </c>
      <c r="AF237" s="7" t="str">
        <f t="shared" si="17"/>
        <v/>
      </c>
      <c r="AG237" s="13" t="str">
        <f t="shared" si="18"/>
        <v/>
      </c>
      <c r="AH237" s="7" t="str">
        <f t="shared" ca="1" si="19"/>
        <v/>
      </c>
      <c r="AI237" s="7"/>
      <c r="AJ237" s="13"/>
      <c r="AK237" s="12"/>
      <c r="AL237" s="7"/>
      <c r="AM237" s="7"/>
    </row>
    <row r="238" spans="1:39" x14ac:dyDescent="0.25">
      <c r="A238" s="7"/>
      <c r="B238" s="7"/>
      <c r="C238" s="7"/>
      <c r="D238" s="7"/>
      <c r="E238" s="7"/>
      <c r="F238" s="12"/>
      <c r="G238" s="7"/>
      <c r="H238" s="7"/>
      <c r="I238" s="7"/>
      <c r="J238" s="7"/>
      <c r="K238" s="7"/>
      <c r="L238" s="7"/>
      <c r="M238" s="7"/>
      <c r="N238" s="7"/>
      <c r="O238" s="7"/>
      <c r="P238" s="7"/>
      <c r="Q238" s="7"/>
      <c r="R238" s="7"/>
      <c r="S238" s="7"/>
      <c r="T238" s="7"/>
      <c r="U238" s="7"/>
      <c r="V238" s="7"/>
      <c r="W238" s="7"/>
      <c r="X238" s="7"/>
      <c r="Y238" s="7"/>
      <c r="Z238" s="7"/>
      <c r="AA238" s="7"/>
      <c r="AB238" s="7"/>
      <c r="AC238" s="7" t="str">
        <f t="shared" si="15"/>
        <v/>
      </c>
      <c r="AD238" s="7" t="str">
        <f t="shared" si="16"/>
        <v/>
      </c>
      <c r="AE238" s="7" t="str">
        <f>IF(B238="","",IFERROR(INDEX(VEICULOS!$I:$I,MATCH(B238,VEICULOS!$A:$A,0)),""))</f>
        <v/>
      </c>
      <c r="AF238" s="7" t="str">
        <f t="shared" si="17"/>
        <v/>
      </c>
      <c r="AG238" s="13" t="str">
        <f t="shared" si="18"/>
        <v/>
      </c>
      <c r="AH238" s="7" t="str">
        <f t="shared" ca="1" si="19"/>
        <v/>
      </c>
      <c r="AI238" s="7"/>
      <c r="AJ238" s="13"/>
      <c r="AK238" s="12"/>
      <c r="AL238" s="7"/>
      <c r="AM238" s="7"/>
    </row>
    <row r="239" spans="1:39" x14ac:dyDescent="0.25">
      <c r="A239" s="7"/>
      <c r="B239" s="7"/>
      <c r="C239" s="7"/>
      <c r="D239" s="7"/>
      <c r="E239" s="7"/>
      <c r="F239" s="12"/>
      <c r="G239" s="7"/>
      <c r="H239" s="7"/>
      <c r="I239" s="7"/>
      <c r="J239" s="7"/>
      <c r="K239" s="7"/>
      <c r="L239" s="7"/>
      <c r="M239" s="7"/>
      <c r="N239" s="7"/>
      <c r="O239" s="7"/>
      <c r="P239" s="7"/>
      <c r="Q239" s="7"/>
      <c r="R239" s="7"/>
      <c r="S239" s="7"/>
      <c r="T239" s="7"/>
      <c r="U239" s="7"/>
      <c r="V239" s="7"/>
      <c r="W239" s="7"/>
      <c r="X239" s="7"/>
      <c r="Y239" s="7"/>
      <c r="Z239" s="7"/>
      <c r="AA239" s="7"/>
      <c r="AB239" s="7"/>
      <c r="AC239" s="7" t="str">
        <f t="shared" si="15"/>
        <v/>
      </c>
      <c r="AD239" s="7" t="str">
        <f t="shared" si="16"/>
        <v/>
      </c>
      <c r="AE239" s="7" t="str">
        <f>IF(B239="","",IFERROR(INDEX(VEICULOS!$I:$I,MATCH(B239,VEICULOS!$A:$A,0)),""))</f>
        <v/>
      </c>
      <c r="AF239" s="7" t="str">
        <f t="shared" si="17"/>
        <v/>
      </c>
      <c r="AG239" s="13" t="str">
        <f t="shared" si="18"/>
        <v/>
      </c>
      <c r="AH239" s="7" t="str">
        <f t="shared" ca="1" si="19"/>
        <v/>
      </c>
      <c r="AI239" s="7"/>
      <c r="AJ239" s="13"/>
      <c r="AK239" s="12"/>
      <c r="AL239" s="7"/>
      <c r="AM239" s="7"/>
    </row>
    <row r="240" spans="1:39" x14ac:dyDescent="0.25">
      <c r="A240" s="7"/>
      <c r="B240" s="7"/>
      <c r="C240" s="7"/>
      <c r="D240" s="7"/>
      <c r="E240" s="7"/>
      <c r="F240" s="12"/>
      <c r="G240" s="7"/>
      <c r="H240" s="7"/>
      <c r="I240" s="7"/>
      <c r="J240" s="7"/>
      <c r="K240" s="7"/>
      <c r="L240" s="7"/>
      <c r="M240" s="7"/>
      <c r="N240" s="7"/>
      <c r="O240" s="7"/>
      <c r="P240" s="7"/>
      <c r="Q240" s="7"/>
      <c r="R240" s="7"/>
      <c r="S240" s="7"/>
      <c r="T240" s="7"/>
      <c r="U240" s="7"/>
      <c r="V240" s="7"/>
      <c r="W240" s="7"/>
      <c r="X240" s="7"/>
      <c r="Y240" s="7"/>
      <c r="Z240" s="7"/>
      <c r="AA240" s="7"/>
      <c r="AB240" s="7"/>
      <c r="AC240" s="7" t="str">
        <f t="shared" si="15"/>
        <v/>
      </c>
      <c r="AD240" s="7" t="str">
        <f t="shared" si="16"/>
        <v/>
      </c>
      <c r="AE240" s="7" t="str">
        <f>IF(B240="","",IFERROR(INDEX(VEICULOS!$I:$I,MATCH(B240,VEICULOS!$A:$A,0)),""))</f>
        <v/>
      </c>
      <c r="AF240" s="7" t="str">
        <f t="shared" si="17"/>
        <v/>
      </c>
      <c r="AG240" s="13" t="str">
        <f t="shared" si="18"/>
        <v/>
      </c>
      <c r="AH240" s="7" t="str">
        <f t="shared" ca="1" si="19"/>
        <v/>
      </c>
      <c r="AI240" s="7"/>
      <c r="AJ240" s="13"/>
      <c r="AK240" s="12"/>
      <c r="AL240" s="7"/>
      <c r="AM240" s="7"/>
    </row>
    <row r="241" spans="1:39" x14ac:dyDescent="0.25">
      <c r="A241" s="7"/>
      <c r="B241" s="7"/>
      <c r="C241" s="7"/>
      <c r="D241" s="7"/>
      <c r="E241" s="7"/>
      <c r="F241" s="12"/>
      <c r="G241" s="7"/>
      <c r="H241" s="7"/>
      <c r="I241" s="7"/>
      <c r="J241" s="7"/>
      <c r="K241" s="7"/>
      <c r="L241" s="7"/>
      <c r="M241" s="7"/>
      <c r="N241" s="7"/>
      <c r="O241" s="7"/>
      <c r="P241" s="7"/>
      <c r="Q241" s="7"/>
      <c r="R241" s="7"/>
      <c r="S241" s="7"/>
      <c r="T241" s="7"/>
      <c r="U241" s="7"/>
      <c r="V241" s="7"/>
      <c r="W241" s="7"/>
      <c r="X241" s="7"/>
      <c r="Y241" s="7"/>
      <c r="Z241" s="7"/>
      <c r="AA241" s="7"/>
      <c r="AB241" s="7"/>
      <c r="AC241" s="7" t="str">
        <f t="shared" si="15"/>
        <v/>
      </c>
      <c r="AD241" s="7" t="str">
        <f t="shared" si="16"/>
        <v/>
      </c>
      <c r="AE241" s="7" t="str">
        <f>IF(B241="","",IFERROR(INDEX(VEICULOS!$I:$I,MATCH(B241,VEICULOS!$A:$A,0)),""))</f>
        <v/>
      </c>
      <c r="AF241" s="7" t="str">
        <f t="shared" si="17"/>
        <v/>
      </c>
      <c r="AG241" s="13" t="str">
        <f t="shared" si="18"/>
        <v/>
      </c>
      <c r="AH241" s="7" t="str">
        <f t="shared" ca="1" si="19"/>
        <v/>
      </c>
      <c r="AI241" s="7"/>
      <c r="AJ241" s="13"/>
      <c r="AK241" s="12"/>
      <c r="AL241" s="7"/>
      <c r="AM241" s="7"/>
    </row>
    <row r="242" spans="1:39" x14ac:dyDescent="0.25">
      <c r="A242" s="7"/>
      <c r="B242" s="7"/>
      <c r="C242" s="7"/>
      <c r="D242" s="7"/>
      <c r="E242" s="7"/>
      <c r="F242" s="12"/>
      <c r="G242" s="7"/>
      <c r="H242" s="7"/>
      <c r="I242" s="7"/>
      <c r="J242" s="7"/>
      <c r="K242" s="7"/>
      <c r="L242" s="7"/>
      <c r="M242" s="7"/>
      <c r="N242" s="7"/>
      <c r="O242" s="7"/>
      <c r="P242" s="7"/>
      <c r="Q242" s="7"/>
      <c r="R242" s="7"/>
      <c r="S242" s="7"/>
      <c r="T242" s="7"/>
      <c r="U242" s="7"/>
      <c r="V242" s="7"/>
      <c r="W242" s="7"/>
      <c r="X242" s="7"/>
      <c r="Y242" s="7"/>
      <c r="Z242" s="7"/>
      <c r="AA242" s="7"/>
      <c r="AB242" s="7"/>
      <c r="AC242" s="7" t="str">
        <f t="shared" si="15"/>
        <v/>
      </c>
      <c r="AD242" s="7" t="str">
        <f t="shared" si="16"/>
        <v/>
      </c>
      <c r="AE242" s="7" t="str">
        <f>IF(B242="","",IFERROR(INDEX(VEICULOS!$I:$I,MATCH(B242,VEICULOS!$A:$A,0)),""))</f>
        <v/>
      </c>
      <c r="AF242" s="7" t="str">
        <f t="shared" si="17"/>
        <v/>
      </c>
      <c r="AG242" s="13" t="str">
        <f t="shared" si="18"/>
        <v/>
      </c>
      <c r="AH242" s="7" t="str">
        <f t="shared" ca="1" si="19"/>
        <v/>
      </c>
      <c r="AI242" s="7"/>
      <c r="AJ242" s="13"/>
      <c r="AK242" s="12"/>
      <c r="AL242" s="7"/>
      <c r="AM242" s="7"/>
    </row>
    <row r="243" spans="1:39" x14ac:dyDescent="0.25">
      <c r="A243" s="7"/>
      <c r="B243" s="7"/>
      <c r="C243" s="7"/>
      <c r="D243" s="7"/>
      <c r="E243" s="7"/>
      <c r="F243" s="12"/>
      <c r="G243" s="7"/>
      <c r="H243" s="7"/>
      <c r="I243" s="7"/>
      <c r="J243" s="7"/>
      <c r="K243" s="7"/>
      <c r="L243" s="7"/>
      <c r="M243" s="7"/>
      <c r="N243" s="7"/>
      <c r="O243" s="7"/>
      <c r="P243" s="7"/>
      <c r="Q243" s="7"/>
      <c r="R243" s="7"/>
      <c r="S243" s="7"/>
      <c r="T243" s="7"/>
      <c r="U243" s="7"/>
      <c r="V243" s="7"/>
      <c r="W243" s="7"/>
      <c r="X243" s="7"/>
      <c r="Y243" s="7"/>
      <c r="Z243" s="7"/>
      <c r="AA243" s="7"/>
      <c r="AB243" s="7"/>
      <c r="AC243" s="7" t="str">
        <f t="shared" si="15"/>
        <v/>
      </c>
      <c r="AD243" s="7" t="str">
        <f t="shared" si="16"/>
        <v/>
      </c>
      <c r="AE243" s="7" t="str">
        <f>IF(B243="","",IFERROR(INDEX(VEICULOS!$I:$I,MATCH(B243,VEICULOS!$A:$A,0)),""))</f>
        <v/>
      </c>
      <c r="AF243" s="7" t="str">
        <f t="shared" si="17"/>
        <v/>
      </c>
      <c r="AG243" s="13" t="str">
        <f t="shared" si="18"/>
        <v/>
      </c>
      <c r="AH243" s="7" t="str">
        <f t="shared" ca="1" si="19"/>
        <v/>
      </c>
      <c r="AI243" s="7"/>
      <c r="AJ243" s="13"/>
      <c r="AK243" s="12"/>
      <c r="AL243" s="7"/>
      <c r="AM243" s="7"/>
    </row>
    <row r="244" spans="1:39" x14ac:dyDescent="0.25">
      <c r="A244" s="7"/>
      <c r="B244" s="7"/>
      <c r="C244" s="7"/>
      <c r="D244" s="7"/>
      <c r="E244" s="7"/>
      <c r="F244" s="12"/>
      <c r="G244" s="7"/>
      <c r="H244" s="7"/>
      <c r="I244" s="7"/>
      <c r="J244" s="7"/>
      <c r="K244" s="7"/>
      <c r="L244" s="7"/>
      <c r="M244" s="7"/>
      <c r="N244" s="7"/>
      <c r="O244" s="7"/>
      <c r="P244" s="7"/>
      <c r="Q244" s="7"/>
      <c r="R244" s="7"/>
      <c r="S244" s="7"/>
      <c r="T244" s="7"/>
      <c r="U244" s="7"/>
      <c r="V244" s="7"/>
      <c r="W244" s="7"/>
      <c r="X244" s="7"/>
      <c r="Y244" s="7"/>
      <c r="Z244" s="7"/>
      <c r="AA244" s="7"/>
      <c r="AB244" s="7"/>
      <c r="AC244" s="7" t="str">
        <f t="shared" si="15"/>
        <v/>
      </c>
      <c r="AD244" s="7" t="str">
        <f t="shared" si="16"/>
        <v/>
      </c>
      <c r="AE244" s="7" t="str">
        <f>IF(B244="","",IFERROR(INDEX(VEICULOS!$I:$I,MATCH(B244,VEICULOS!$A:$A,0)),""))</f>
        <v/>
      </c>
      <c r="AF244" s="7" t="str">
        <f t="shared" si="17"/>
        <v/>
      </c>
      <c r="AG244" s="13" t="str">
        <f t="shared" si="18"/>
        <v/>
      </c>
      <c r="AH244" s="7" t="str">
        <f t="shared" ca="1" si="19"/>
        <v/>
      </c>
      <c r="AI244" s="7"/>
      <c r="AJ244" s="13"/>
      <c r="AK244" s="12"/>
      <c r="AL244" s="7"/>
      <c r="AM244" s="7"/>
    </row>
    <row r="245" spans="1:39" x14ac:dyDescent="0.25">
      <c r="A245" s="7"/>
      <c r="B245" s="7"/>
      <c r="C245" s="7"/>
      <c r="D245" s="7"/>
      <c r="E245" s="7"/>
      <c r="F245" s="12"/>
      <c r="G245" s="7"/>
      <c r="H245" s="7"/>
      <c r="I245" s="7"/>
      <c r="J245" s="7"/>
      <c r="K245" s="7"/>
      <c r="L245" s="7"/>
      <c r="M245" s="7"/>
      <c r="N245" s="7"/>
      <c r="O245" s="7"/>
      <c r="P245" s="7"/>
      <c r="Q245" s="7"/>
      <c r="R245" s="7"/>
      <c r="S245" s="7"/>
      <c r="T245" s="7"/>
      <c r="U245" s="7"/>
      <c r="V245" s="7"/>
      <c r="W245" s="7"/>
      <c r="X245" s="7"/>
      <c r="Y245" s="7"/>
      <c r="Z245" s="7"/>
      <c r="AA245" s="7"/>
      <c r="AB245" s="7"/>
      <c r="AC245" s="7" t="str">
        <f t="shared" si="15"/>
        <v/>
      </c>
      <c r="AD245" s="7" t="str">
        <f t="shared" si="16"/>
        <v/>
      </c>
      <c r="AE245" s="7" t="str">
        <f>IF(B245="","",IFERROR(INDEX(VEICULOS!$I:$I,MATCH(B245,VEICULOS!$A:$A,0)),""))</f>
        <v/>
      </c>
      <c r="AF245" s="7" t="str">
        <f t="shared" si="17"/>
        <v/>
      </c>
      <c r="AG245" s="13" t="str">
        <f t="shared" si="18"/>
        <v/>
      </c>
      <c r="AH245" s="7" t="str">
        <f t="shared" ca="1" si="19"/>
        <v/>
      </c>
      <c r="AI245" s="7"/>
      <c r="AJ245" s="13"/>
      <c r="AK245" s="12"/>
      <c r="AL245" s="7"/>
      <c r="AM245" s="7"/>
    </row>
    <row r="246" spans="1:39" x14ac:dyDescent="0.25">
      <c r="A246" s="7"/>
      <c r="B246" s="7"/>
      <c r="C246" s="7"/>
      <c r="D246" s="7"/>
      <c r="E246" s="7"/>
      <c r="F246" s="12"/>
      <c r="G246" s="7"/>
      <c r="H246" s="7"/>
      <c r="I246" s="7"/>
      <c r="J246" s="7"/>
      <c r="K246" s="7"/>
      <c r="L246" s="7"/>
      <c r="M246" s="7"/>
      <c r="N246" s="7"/>
      <c r="O246" s="7"/>
      <c r="P246" s="7"/>
      <c r="Q246" s="7"/>
      <c r="R246" s="7"/>
      <c r="S246" s="7"/>
      <c r="T246" s="7"/>
      <c r="U246" s="7"/>
      <c r="V246" s="7"/>
      <c r="W246" s="7"/>
      <c r="X246" s="7"/>
      <c r="Y246" s="7"/>
      <c r="Z246" s="7"/>
      <c r="AA246" s="7"/>
      <c r="AB246" s="7"/>
      <c r="AC246" s="7" t="str">
        <f t="shared" si="15"/>
        <v/>
      </c>
      <c r="AD246" s="7" t="str">
        <f t="shared" si="16"/>
        <v/>
      </c>
      <c r="AE246" s="7" t="str">
        <f>IF(B246="","",IFERROR(INDEX(VEICULOS!$I:$I,MATCH(B246,VEICULOS!$A:$A,0)),""))</f>
        <v/>
      </c>
      <c r="AF246" s="7" t="str">
        <f t="shared" si="17"/>
        <v/>
      </c>
      <c r="AG246" s="13" t="str">
        <f t="shared" si="18"/>
        <v/>
      </c>
      <c r="AH246" s="7" t="str">
        <f t="shared" ca="1" si="19"/>
        <v/>
      </c>
      <c r="AI246" s="7"/>
      <c r="AJ246" s="13"/>
      <c r="AK246" s="12"/>
      <c r="AL246" s="7"/>
      <c r="AM246" s="7"/>
    </row>
    <row r="247" spans="1:39" x14ac:dyDescent="0.25">
      <c r="A247" s="7"/>
      <c r="B247" s="7"/>
      <c r="C247" s="7"/>
      <c r="D247" s="7"/>
      <c r="E247" s="7"/>
      <c r="F247" s="12"/>
      <c r="G247" s="7"/>
      <c r="H247" s="7"/>
      <c r="I247" s="7"/>
      <c r="J247" s="7"/>
      <c r="K247" s="7"/>
      <c r="L247" s="7"/>
      <c r="M247" s="7"/>
      <c r="N247" s="7"/>
      <c r="O247" s="7"/>
      <c r="P247" s="7"/>
      <c r="Q247" s="7"/>
      <c r="R247" s="7"/>
      <c r="S247" s="7"/>
      <c r="T247" s="7"/>
      <c r="U247" s="7"/>
      <c r="V247" s="7"/>
      <c r="W247" s="7"/>
      <c r="X247" s="7"/>
      <c r="Y247" s="7"/>
      <c r="Z247" s="7"/>
      <c r="AA247" s="7"/>
      <c r="AB247" s="7"/>
      <c r="AC247" s="7" t="str">
        <f t="shared" si="15"/>
        <v/>
      </c>
      <c r="AD247" s="7" t="str">
        <f t="shared" si="16"/>
        <v/>
      </c>
      <c r="AE247" s="7" t="str">
        <f>IF(B247="","",IFERROR(INDEX(VEICULOS!$I:$I,MATCH(B247,VEICULOS!$A:$A,0)),""))</f>
        <v/>
      </c>
      <c r="AF247" s="7" t="str">
        <f t="shared" si="17"/>
        <v/>
      </c>
      <c r="AG247" s="13" t="str">
        <f t="shared" si="18"/>
        <v/>
      </c>
      <c r="AH247" s="7" t="str">
        <f t="shared" ca="1" si="19"/>
        <v/>
      </c>
      <c r="AI247" s="7"/>
      <c r="AJ247" s="13"/>
      <c r="AK247" s="12"/>
      <c r="AL247" s="7"/>
      <c r="AM247" s="7"/>
    </row>
    <row r="248" spans="1:39" x14ac:dyDescent="0.25">
      <c r="A248" s="7"/>
      <c r="B248" s="7"/>
      <c r="C248" s="7"/>
      <c r="D248" s="7"/>
      <c r="E248" s="7"/>
      <c r="F248" s="12"/>
      <c r="G248" s="7"/>
      <c r="H248" s="7"/>
      <c r="I248" s="7"/>
      <c r="J248" s="7"/>
      <c r="K248" s="7"/>
      <c r="L248" s="7"/>
      <c r="M248" s="7"/>
      <c r="N248" s="7"/>
      <c r="O248" s="7"/>
      <c r="P248" s="7"/>
      <c r="Q248" s="7"/>
      <c r="R248" s="7"/>
      <c r="S248" s="7"/>
      <c r="T248" s="7"/>
      <c r="U248" s="7"/>
      <c r="V248" s="7"/>
      <c r="W248" s="7"/>
      <c r="X248" s="7"/>
      <c r="Y248" s="7"/>
      <c r="Z248" s="7"/>
      <c r="AA248" s="7"/>
      <c r="AB248" s="7"/>
      <c r="AC248" s="7" t="str">
        <f t="shared" si="15"/>
        <v/>
      </c>
      <c r="AD248" s="7" t="str">
        <f t="shared" si="16"/>
        <v/>
      </c>
      <c r="AE248" s="7" t="str">
        <f>IF(B248="","",IFERROR(INDEX(VEICULOS!$I:$I,MATCH(B248,VEICULOS!$A:$A,0)),""))</f>
        <v/>
      </c>
      <c r="AF248" s="7" t="str">
        <f t="shared" si="17"/>
        <v/>
      </c>
      <c r="AG248" s="13" t="str">
        <f t="shared" si="18"/>
        <v/>
      </c>
      <c r="AH248" s="7" t="str">
        <f t="shared" ca="1" si="19"/>
        <v/>
      </c>
      <c r="AI248" s="7"/>
      <c r="AJ248" s="13"/>
      <c r="AK248" s="12"/>
      <c r="AL248" s="7"/>
      <c r="AM248" s="7"/>
    </row>
    <row r="249" spans="1:39" x14ac:dyDescent="0.25">
      <c r="A249" s="7"/>
      <c r="B249" s="7"/>
      <c r="C249" s="7"/>
      <c r="D249" s="7"/>
      <c r="E249" s="7"/>
      <c r="F249" s="12"/>
      <c r="G249" s="7"/>
      <c r="H249" s="7"/>
      <c r="I249" s="7"/>
      <c r="J249" s="7"/>
      <c r="K249" s="7"/>
      <c r="L249" s="7"/>
      <c r="M249" s="7"/>
      <c r="N249" s="7"/>
      <c r="O249" s="7"/>
      <c r="P249" s="7"/>
      <c r="Q249" s="7"/>
      <c r="R249" s="7"/>
      <c r="S249" s="7"/>
      <c r="T249" s="7"/>
      <c r="U249" s="7"/>
      <c r="V249" s="7"/>
      <c r="W249" s="7"/>
      <c r="X249" s="7"/>
      <c r="Y249" s="7"/>
      <c r="Z249" s="7"/>
      <c r="AA249" s="7"/>
      <c r="AB249" s="7"/>
      <c r="AC249" s="7" t="str">
        <f t="shared" si="15"/>
        <v/>
      </c>
      <c r="AD249" s="7" t="str">
        <f t="shared" si="16"/>
        <v/>
      </c>
      <c r="AE249" s="7" t="str">
        <f>IF(B249="","",IFERROR(INDEX(VEICULOS!$I:$I,MATCH(B249,VEICULOS!$A:$A,0)),""))</f>
        <v/>
      </c>
      <c r="AF249" s="7" t="str">
        <f t="shared" si="17"/>
        <v/>
      </c>
      <c r="AG249" s="13" t="str">
        <f t="shared" si="18"/>
        <v/>
      </c>
      <c r="AH249" s="7" t="str">
        <f t="shared" ca="1" si="19"/>
        <v/>
      </c>
      <c r="AI249" s="7"/>
      <c r="AJ249" s="13"/>
      <c r="AK249" s="12"/>
      <c r="AL249" s="7"/>
      <c r="AM249" s="7"/>
    </row>
    <row r="250" spans="1:39" x14ac:dyDescent="0.25">
      <c r="A250" s="7"/>
      <c r="B250" s="7"/>
      <c r="C250" s="7"/>
      <c r="D250" s="7"/>
      <c r="E250" s="7"/>
      <c r="F250" s="12"/>
      <c r="G250" s="7"/>
      <c r="H250" s="7"/>
      <c r="I250" s="7"/>
      <c r="J250" s="7"/>
      <c r="K250" s="7"/>
      <c r="L250" s="7"/>
      <c r="M250" s="7"/>
      <c r="N250" s="7"/>
      <c r="O250" s="7"/>
      <c r="P250" s="7"/>
      <c r="Q250" s="7"/>
      <c r="R250" s="7"/>
      <c r="S250" s="7"/>
      <c r="T250" s="7"/>
      <c r="U250" s="7"/>
      <c r="V250" s="7"/>
      <c r="W250" s="7"/>
      <c r="X250" s="7"/>
      <c r="Y250" s="7"/>
      <c r="Z250" s="7"/>
      <c r="AA250" s="7"/>
      <c r="AB250" s="7"/>
      <c r="AC250" s="7" t="str">
        <f t="shared" si="15"/>
        <v/>
      </c>
      <c r="AD250" s="7" t="str">
        <f t="shared" si="16"/>
        <v/>
      </c>
      <c r="AE250" s="7" t="str">
        <f>IF(B250="","",IFERROR(INDEX(VEICULOS!$I:$I,MATCH(B250,VEICULOS!$A:$A,0)),""))</f>
        <v/>
      </c>
      <c r="AF250" s="7" t="str">
        <f t="shared" si="17"/>
        <v/>
      </c>
      <c r="AG250" s="13" t="str">
        <f t="shared" si="18"/>
        <v/>
      </c>
      <c r="AH250" s="7" t="str">
        <f t="shared" ca="1" si="19"/>
        <v/>
      </c>
      <c r="AI250" s="7"/>
      <c r="AJ250" s="13"/>
      <c r="AK250" s="12"/>
      <c r="AL250" s="7"/>
      <c r="AM250" s="7"/>
    </row>
    <row r="251" spans="1:39" x14ac:dyDescent="0.25">
      <c r="A251" s="7"/>
      <c r="B251" s="7"/>
      <c r="C251" s="7"/>
      <c r="D251" s="7"/>
      <c r="E251" s="7"/>
      <c r="F251" s="12"/>
      <c r="G251" s="7"/>
      <c r="H251" s="7"/>
      <c r="I251" s="7"/>
      <c r="J251" s="7"/>
      <c r="K251" s="7"/>
      <c r="L251" s="7"/>
      <c r="M251" s="7"/>
      <c r="N251" s="7"/>
      <c r="O251" s="7"/>
      <c r="P251" s="7"/>
      <c r="Q251" s="7"/>
      <c r="R251" s="7"/>
      <c r="S251" s="7"/>
      <c r="T251" s="7"/>
      <c r="U251" s="7"/>
      <c r="V251" s="7"/>
      <c r="W251" s="7"/>
      <c r="X251" s="7"/>
      <c r="Y251" s="7"/>
      <c r="Z251" s="7"/>
      <c r="AA251" s="7"/>
      <c r="AB251" s="7"/>
      <c r="AC251" s="7" t="str">
        <f t="shared" si="15"/>
        <v/>
      </c>
      <c r="AD251" s="7" t="str">
        <f t="shared" si="16"/>
        <v/>
      </c>
      <c r="AE251" s="7" t="str">
        <f>IF(B251="","",IFERROR(INDEX(VEICULOS!$I:$I,MATCH(B251,VEICULOS!$A:$A,0)),""))</f>
        <v/>
      </c>
      <c r="AF251" s="7" t="str">
        <f t="shared" si="17"/>
        <v/>
      </c>
      <c r="AG251" s="13" t="str">
        <f t="shared" si="18"/>
        <v/>
      </c>
      <c r="AH251" s="7" t="str">
        <f t="shared" ca="1" si="19"/>
        <v/>
      </c>
      <c r="AI251" s="7"/>
      <c r="AJ251" s="13"/>
      <c r="AK251" s="12"/>
      <c r="AL251" s="7"/>
      <c r="AM251" s="7"/>
    </row>
    <row r="252" spans="1:39" x14ac:dyDescent="0.25">
      <c r="A252" s="7"/>
      <c r="B252" s="7"/>
      <c r="C252" s="7"/>
      <c r="D252" s="7"/>
      <c r="E252" s="7"/>
      <c r="F252" s="12"/>
      <c r="G252" s="7"/>
      <c r="H252" s="7"/>
      <c r="I252" s="7"/>
      <c r="J252" s="7"/>
      <c r="K252" s="7"/>
      <c r="L252" s="7"/>
      <c r="M252" s="7"/>
      <c r="N252" s="7"/>
      <c r="O252" s="7"/>
      <c r="P252" s="7"/>
      <c r="Q252" s="7"/>
      <c r="R252" s="7"/>
      <c r="S252" s="7"/>
      <c r="T252" s="7"/>
      <c r="U252" s="7"/>
      <c r="V252" s="7"/>
      <c r="W252" s="7"/>
      <c r="X252" s="7"/>
      <c r="Y252" s="7"/>
      <c r="Z252" s="7"/>
      <c r="AA252" s="7"/>
      <c r="AB252" s="7"/>
      <c r="AC252" s="7" t="str">
        <f t="shared" si="15"/>
        <v/>
      </c>
      <c r="AD252" s="7" t="str">
        <f t="shared" si="16"/>
        <v/>
      </c>
      <c r="AE252" s="7" t="str">
        <f>IF(B252="","",IFERROR(INDEX(VEICULOS!$I:$I,MATCH(B252,VEICULOS!$A:$A,0)),""))</f>
        <v/>
      </c>
      <c r="AF252" s="7" t="str">
        <f t="shared" si="17"/>
        <v/>
      </c>
      <c r="AG252" s="13" t="str">
        <f t="shared" si="18"/>
        <v/>
      </c>
      <c r="AH252" s="7" t="str">
        <f t="shared" ca="1" si="19"/>
        <v/>
      </c>
      <c r="AI252" s="7"/>
      <c r="AJ252" s="13"/>
      <c r="AK252" s="12"/>
      <c r="AL252" s="7"/>
      <c r="AM252" s="7"/>
    </row>
    <row r="253" spans="1:39" x14ac:dyDescent="0.25">
      <c r="A253" s="7"/>
      <c r="B253" s="7"/>
      <c r="C253" s="7"/>
      <c r="D253" s="7"/>
      <c r="E253" s="7"/>
      <c r="F253" s="12"/>
      <c r="G253" s="7"/>
      <c r="H253" s="7"/>
      <c r="I253" s="7"/>
      <c r="J253" s="7"/>
      <c r="K253" s="7"/>
      <c r="L253" s="7"/>
      <c r="M253" s="7"/>
      <c r="N253" s="7"/>
      <c r="O253" s="7"/>
      <c r="P253" s="7"/>
      <c r="Q253" s="7"/>
      <c r="R253" s="7"/>
      <c r="S253" s="7"/>
      <c r="T253" s="7"/>
      <c r="U253" s="7"/>
      <c r="V253" s="7"/>
      <c r="W253" s="7"/>
      <c r="X253" s="7"/>
      <c r="Y253" s="7"/>
      <c r="Z253" s="7"/>
      <c r="AA253" s="7"/>
      <c r="AB253" s="7"/>
      <c r="AC253" s="7" t="str">
        <f t="shared" si="15"/>
        <v/>
      </c>
      <c r="AD253" s="7" t="str">
        <f t="shared" si="16"/>
        <v/>
      </c>
      <c r="AE253" s="7" t="str">
        <f>IF(B253="","",IFERROR(INDEX(VEICULOS!$I:$I,MATCH(B253,VEICULOS!$A:$A,0)),""))</f>
        <v/>
      </c>
      <c r="AF253" s="7" t="str">
        <f t="shared" si="17"/>
        <v/>
      </c>
      <c r="AG253" s="13" t="str">
        <f t="shared" si="18"/>
        <v/>
      </c>
      <c r="AH253" s="7" t="str">
        <f t="shared" ca="1" si="19"/>
        <v/>
      </c>
      <c r="AI253" s="7"/>
      <c r="AJ253" s="13"/>
      <c r="AK253" s="12"/>
      <c r="AL253" s="7"/>
      <c r="AM253" s="7"/>
    </row>
    <row r="254" spans="1:39" x14ac:dyDescent="0.25">
      <c r="A254" s="7"/>
      <c r="B254" s="7"/>
      <c r="C254" s="7"/>
      <c r="D254" s="7"/>
      <c r="E254" s="7"/>
      <c r="F254" s="12"/>
      <c r="G254" s="7"/>
      <c r="H254" s="7"/>
      <c r="I254" s="7"/>
      <c r="J254" s="7"/>
      <c r="K254" s="7"/>
      <c r="L254" s="7"/>
      <c r="M254" s="7"/>
      <c r="N254" s="7"/>
      <c r="O254" s="7"/>
      <c r="P254" s="7"/>
      <c r="Q254" s="7"/>
      <c r="R254" s="7"/>
      <c r="S254" s="7"/>
      <c r="T254" s="7"/>
      <c r="U254" s="7"/>
      <c r="V254" s="7"/>
      <c r="W254" s="7"/>
      <c r="X254" s="7"/>
      <c r="Y254" s="7"/>
      <c r="Z254" s="7"/>
      <c r="AA254" s="7"/>
      <c r="AB254" s="7"/>
      <c r="AC254" s="7" t="str">
        <f t="shared" si="15"/>
        <v/>
      </c>
      <c r="AD254" s="7" t="str">
        <f t="shared" si="16"/>
        <v/>
      </c>
      <c r="AE254" s="7" t="str">
        <f>IF(B254="","",IFERROR(INDEX(VEICULOS!$I:$I,MATCH(B254,VEICULOS!$A:$A,0)),""))</f>
        <v/>
      </c>
      <c r="AF254" s="7" t="str">
        <f t="shared" si="17"/>
        <v/>
      </c>
      <c r="AG254" s="13" t="str">
        <f t="shared" si="18"/>
        <v/>
      </c>
      <c r="AH254" s="7" t="str">
        <f t="shared" ca="1" si="19"/>
        <v/>
      </c>
      <c r="AI254" s="7"/>
      <c r="AJ254" s="13"/>
      <c r="AK254" s="12"/>
      <c r="AL254" s="7"/>
      <c r="AM254" s="7"/>
    </row>
    <row r="255" spans="1:39" x14ac:dyDescent="0.25">
      <c r="A255" s="7"/>
      <c r="B255" s="7"/>
      <c r="C255" s="7"/>
      <c r="D255" s="7"/>
      <c r="E255" s="7"/>
      <c r="F255" s="12"/>
      <c r="G255" s="7"/>
      <c r="H255" s="7"/>
      <c r="I255" s="7"/>
      <c r="J255" s="7"/>
      <c r="K255" s="7"/>
      <c r="L255" s="7"/>
      <c r="M255" s="7"/>
      <c r="N255" s="7"/>
      <c r="O255" s="7"/>
      <c r="P255" s="7"/>
      <c r="Q255" s="7"/>
      <c r="R255" s="7"/>
      <c r="S255" s="7"/>
      <c r="T255" s="7"/>
      <c r="U255" s="7"/>
      <c r="V255" s="7"/>
      <c r="W255" s="7"/>
      <c r="X255" s="7"/>
      <c r="Y255" s="7"/>
      <c r="Z255" s="7"/>
      <c r="AA255" s="7"/>
      <c r="AB255" s="7"/>
      <c r="AC255" s="7" t="str">
        <f t="shared" si="15"/>
        <v/>
      </c>
      <c r="AD255" s="7" t="str">
        <f t="shared" si="16"/>
        <v/>
      </c>
      <c r="AE255" s="7" t="str">
        <f>IF(B255="","",IFERROR(INDEX(VEICULOS!$I:$I,MATCH(B255,VEICULOS!$A:$A,0)),""))</f>
        <v/>
      </c>
      <c r="AF255" s="7" t="str">
        <f t="shared" si="17"/>
        <v/>
      </c>
      <c r="AG255" s="13" t="str">
        <f t="shared" si="18"/>
        <v/>
      </c>
      <c r="AH255" s="7" t="str">
        <f t="shared" ca="1" si="19"/>
        <v/>
      </c>
      <c r="AI255" s="7"/>
      <c r="AJ255" s="13"/>
      <c r="AK255" s="12"/>
      <c r="AL255" s="7"/>
      <c r="AM255" s="7"/>
    </row>
    <row r="256" spans="1:39" x14ac:dyDescent="0.25">
      <c r="A256" s="7"/>
      <c r="B256" s="7"/>
      <c r="C256" s="7"/>
      <c r="D256" s="7"/>
      <c r="E256" s="7"/>
      <c r="F256" s="12"/>
      <c r="G256" s="7"/>
      <c r="H256" s="7"/>
      <c r="I256" s="7"/>
      <c r="J256" s="7"/>
      <c r="K256" s="7"/>
      <c r="L256" s="7"/>
      <c r="M256" s="7"/>
      <c r="N256" s="7"/>
      <c r="O256" s="7"/>
      <c r="P256" s="7"/>
      <c r="Q256" s="7"/>
      <c r="R256" s="7"/>
      <c r="S256" s="7"/>
      <c r="T256" s="7"/>
      <c r="U256" s="7"/>
      <c r="V256" s="7"/>
      <c r="W256" s="7"/>
      <c r="X256" s="7"/>
      <c r="Y256" s="7"/>
      <c r="Z256" s="7"/>
      <c r="AA256" s="7"/>
      <c r="AB256" s="7"/>
      <c r="AC256" s="7" t="str">
        <f t="shared" si="15"/>
        <v/>
      </c>
      <c r="AD256" s="7" t="str">
        <f t="shared" si="16"/>
        <v/>
      </c>
      <c r="AE256" s="7" t="str">
        <f>IF(B256="","",IFERROR(INDEX(VEICULOS!$I:$I,MATCH(B256,VEICULOS!$A:$A,0)),""))</f>
        <v/>
      </c>
      <c r="AF256" s="7" t="str">
        <f t="shared" si="17"/>
        <v/>
      </c>
      <c r="AG256" s="13" t="str">
        <f t="shared" si="18"/>
        <v/>
      </c>
      <c r="AH256" s="7" t="str">
        <f t="shared" ca="1" si="19"/>
        <v/>
      </c>
      <c r="AI256" s="7"/>
      <c r="AJ256" s="13"/>
      <c r="AK256" s="12"/>
      <c r="AL256" s="7"/>
      <c r="AM256" s="7"/>
    </row>
    <row r="257" spans="1:39" x14ac:dyDescent="0.25">
      <c r="A257" s="7"/>
      <c r="B257" s="7"/>
      <c r="C257" s="7"/>
      <c r="D257" s="7"/>
      <c r="E257" s="7"/>
      <c r="F257" s="12"/>
      <c r="G257" s="7"/>
      <c r="H257" s="7"/>
      <c r="I257" s="7"/>
      <c r="J257" s="7"/>
      <c r="K257" s="7"/>
      <c r="L257" s="7"/>
      <c r="M257" s="7"/>
      <c r="N257" s="7"/>
      <c r="O257" s="7"/>
      <c r="P257" s="7"/>
      <c r="Q257" s="7"/>
      <c r="R257" s="7"/>
      <c r="S257" s="7"/>
      <c r="T257" s="7"/>
      <c r="U257" s="7"/>
      <c r="V257" s="7"/>
      <c r="W257" s="7"/>
      <c r="X257" s="7"/>
      <c r="Y257" s="7"/>
      <c r="Z257" s="7"/>
      <c r="AA257" s="7"/>
      <c r="AB257" s="7"/>
      <c r="AC257" s="7" t="str">
        <f t="shared" si="15"/>
        <v/>
      </c>
      <c r="AD257" s="7" t="str">
        <f t="shared" si="16"/>
        <v/>
      </c>
      <c r="AE257" s="7" t="str">
        <f>IF(B257="","",IFERROR(INDEX(VEICULOS!$I:$I,MATCH(B257,VEICULOS!$A:$A,0)),""))</f>
        <v/>
      </c>
      <c r="AF257" s="7" t="str">
        <f t="shared" si="17"/>
        <v/>
      </c>
      <c r="AG257" s="13" t="str">
        <f t="shared" si="18"/>
        <v/>
      </c>
      <c r="AH257" s="7" t="str">
        <f t="shared" ca="1" si="19"/>
        <v/>
      </c>
      <c r="AI257" s="7"/>
      <c r="AJ257" s="13"/>
      <c r="AK257" s="12"/>
      <c r="AL257" s="7"/>
      <c r="AM257" s="7"/>
    </row>
    <row r="258" spans="1:39" x14ac:dyDescent="0.25">
      <c r="A258" s="7"/>
      <c r="B258" s="7"/>
      <c r="C258" s="7"/>
      <c r="D258" s="7"/>
      <c r="E258" s="7"/>
      <c r="F258" s="12"/>
      <c r="G258" s="7"/>
      <c r="H258" s="7"/>
      <c r="I258" s="7"/>
      <c r="J258" s="7"/>
      <c r="K258" s="7"/>
      <c r="L258" s="7"/>
      <c r="M258" s="7"/>
      <c r="N258" s="7"/>
      <c r="O258" s="7"/>
      <c r="P258" s="7"/>
      <c r="Q258" s="7"/>
      <c r="R258" s="7"/>
      <c r="S258" s="7"/>
      <c r="T258" s="7"/>
      <c r="U258" s="7"/>
      <c r="V258" s="7"/>
      <c r="W258" s="7"/>
      <c r="X258" s="7"/>
      <c r="Y258" s="7"/>
      <c r="Z258" s="7"/>
      <c r="AA258" s="7"/>
      <c r="AB258" s="7"/>
      <c r="AC258" s="7" t="str">
        <f t="shared" ref="AC258:AC321" si="20">IF(A258="","",COUNTIF(J258:AB258,"Falha"))</f>
        <v/>
      </c>
      <c r="AD258" s="7" t="str">
        <f t="shared" ref="AD258:AD321" si="21">IF(A258="","",IF(AC258&gt;0,"Reprovado",IF(COUNTIF(J258:AB258,"Não testado")&gt;0,"Aprovado c/ restrição","Aprovado")))</f>
        <v/>
      </c>
      <c r="AE258" s="7" t="str">
        <f>IF(B258="","",IFERROR(INDEX(VEICULOS!$I:$I,MATCH(B258,VEICULOS!$A:$A,0)),""))</f>
        <v/>
      </c>
      <c r="AF258" s="7" t="str">
        <f t="shared" ref="AF258:AF321" si="22">IF(A258="","",IF(LEFT(AE258,8)="Terceiro",P_VAL_CHECK_TERC,P_VAL_CHECK))</f>
        <v/>
      </c>
      <c r="AG258" s="13" t="str">
        <f t="shared" ref="AG258:AG321" si="23">IF(OR(A258="",AD258="Reprovado",F258=""),"",INT(F258)+AF258)</f>
        <v/>
      </c>
      <c r="AH258" s="7" t="str">
        <f t="shared" ref="AH258:AH321" ca="1" si="24">IF(A258="","",IF(AD258="Reprovado","Reprovado",IF(AG258&lt;TODAY(),"Vencido",IF(AG258-TODAY()&lt;=7,"Vence &lt;=7d","Válido"))))</f>
        <v/>
      </c>
      <c r="AI258" s="7"/>
      <c r="AJ258" s="13"/>
      <c r="AK258" s="12"/>
      <c r="AL258" s="7"/>
      <c r="AM258" s="7"/>
    </row>
    <row r="259" spans="1:39" x14ac:dyDescent="0.25">
      <c r="A259" s="7"/>
      <c r="B259" s="7"/>
      <c r="C259" s="7"/>
      <c r="D259" s="7"/>
      <c r="E259" s="7"/>
      <c r="F259" s="12"/>
      <c r="G259" s="7"/>
      <c r="H259" s="7"/>
      <c r="I259" s="7"/>
      <c r="J259" s="7"/>
      <c r="K259" s="7"/>
      <c r="L259" s="7"/>
      <c r="M259" s="7"/>
      <c r="N259" s="7"/>
      <c r="O259" s="7"/>
      <c r="P259" s="7"/>
      <c r="Q259" s="7"/>
      <c r="R259" s="7"/>
      <c r="S259" s="7"/>
      <c r="T259" s="7"/>
      <c r="U259" s="7"/>
      <c r="V259" s="7"/>
      <c r="W259" s="7"/>
      <c r="X259" s="7"/>
      <c r="Y259" s="7"/>
      <c r="Z259" s="7"/>
      <c r="AA259" s="7"/>
      <c r="AB259" s="7"/>
      <c r="AC259" s="7" t="str">
        <f t="shared" si="20"/>
        <v/>
      </c>
      <c r="AD259" s="7" t="str">
        <f t="shared" si="21"/>
        <v/>
      </c>
      <c r="AE259" s="7" t="str">
        <f>IF(B259="","",IFERROR(INDEX(VEICULOS!$I:$I,MATCH(B259,VEICULOS!$A:$A,0)),""))</f>
        <v/>
      </c>
      <c r="AF259" s="7" t="str">
        <f t="shared" si="22"/>
        <v/>
      </c>
      <c r="AG259" s="13" t="str">
        <f t="shared" si="23"/>
        <v/>
      </c>
      <c r="AH259" s="7" t="str">
        <f t="shared" ca="1" si="24"/>
        <v/>
      </c>
      <c r="AI259" s="7"/>
      <c r="AJ259" s="13"/>
      <c r="AK259" s="12"/>
      <c r="AL259" s="7"/>
      <c r="AM259" s="7"/>
    </row>
    <row r="260" spans="1:39" x14ac:dyDescent="0.25">
      <c r="A260" s="7"/>
      <c r="B260" s="7"/>
      <c r="C260" s="7"/>
      <c r="D260" s="7"/>
      <c r="E260" s="7"/>
      <c r="F260" s="12"/>
      <c r="G260" s="7"/>
      <c r="H260" s="7"/>
      <c r="I260" s="7"/>
      <c r="J260" s="7"/>
      <c r="K260" s="7"/>
      <c r="L260" s="7"/>
      <c r="M260" s="7"/>
      <c r="N260" s="7"/>
      <c r="O260" s="7"/>
      <c r="P260" s="7"/>
      <c r="Q260" s="7"/>
      <c r="R260" s="7"/>
      <c r="S260" s="7"/>
      <c r="T260" s="7"/>
      <c r="U260" s="7"/>
      <c r="V260" s="7"/>
      <c r="W260" s="7"/>
      <c r="X260" s="7"/>
      <c r="Y260" s="7"/>
      <c r="Z260" s="7"/>
      <c r="AA260" s="7"/>
      <c r="AB260" s="7"/>
      <c r="AC260" s="7" t="str">
        <f t="shared" si="20"/>
        <v/>
      </c>
      <c r="AD260" s="7" t="str">
        <f t="shared" si="21"/>
        <v/>
      </c>
      <c r="AE260" s="7" t="str">
        <f>IF(B260="","",IFERROR(INDEX(VEICULOS!$I:$I,MATCH(B260,VEICULOS!$A:$A,0)),""))</f>
        <v/>
      </c>
      <c r="AF260" s="7" t="str">
        <f t="shared" si="22"/>
        <v/>
      </c>
      <c r="AG260" s="13" t="str">
        <f t="shared" si="23"/>
        <v/>
      </c>
      <c r="AH260" s="7" t="str">
        <f t="shared" ca="1" si="24"/>
        <v/>
      </c>
      <c r="AI260" s="7"/>
      <c r="AJ260" s="13"/>
      <c r="AK260" s="12"/>
      <c r="AL260" s="7"/>
      <c r="AM260" s="7"/>
    </row>
    <row r="261" spans="1:39" x14ac:dyDescent="0.25">
      <c r="A261" s="7"/>
      <c r="B261" s="7"/>
      <c r="C261" s="7"/>
      <c r="D261" s="7"/>
      <c r="E261" s="7"/>
      <c r="F261" s="12"/>
      <c r="G261" s="7"/>
      <c r="H261" s="7"/>
      <c r="I261" s="7"/>
      <c r="J261" s="7"/>
      <c r="K261" s="7"/>
      <c r="L261" s="7"/>
      <c r="M261" s="7"/>
      <c r="N261" s="7"/>
      <c r="O261" s="7"/>
      <c r="P261" s="7"/>
      <c r="Q261" s="7"/>
      <c r="R261" s="7"/>
      <c r="S261" s="7"/>
      <c r="T261" s="7"/>
      <c r="U261" s="7"/>
      <c r="V261" s="7"/>
      <c r="W261" s="7"/>
      <c r="X261" s="7"/>
      <c r="Y261" s="7"/>
      <c r="Z261" s="7"/>
      <c r="AA261" s="7"/>
      <c r="AB261" s="7"/>
      <c r="AC261" s="7" t="str">
        <f t="shared" si="20"/>
        <v/>
      </c>
      <c r="AD261" s="7" t="str">
        <f t="shared" si="21"/>
        <v/>
      </c>
      <c r="AE261" s="7" t="str">
        <f>IF(B261="","",IFERROR(INDEX(VEICULOS!$I:$I,MATCH(B261,VEICULOS!$A:$A,0)),""))</f>
        <v/>
      </c>
      <c r="AF261" s="7" t="str">
        <f t="shared" si="22"/>
        <v/>
      </c>
      <c r="AG261" s="13" t="str">
        <f t="shared" si="23"/>
        <v/>
      </c>
      <c r="AH261" s="7" t="str">
        <f t="shared" ca="1" si="24"/>
        <v/>
      </c>
      <c r="AI261" s="7"/>
      <c r="AJ261" s="13"/>
      <c r="AK261" s="12"/>
      <c r="AL261" s="7"/>
      <c r="AM261" s="7"/>
    </row>
    <row r="262" spans="1:39" x14ac:dyDescent="0.25">
      <c r="A262" s="7"/>
      <c r="B262" s="7"/>
      <c r="C262" s="7"/>
      <c r="D262" s="7"/>
      <c r="E262" s="7"/>
      <c r="F262" s="12"/>
      <c r="G262" s="7"/>
      <c r="H262" s="7"/>
      <c r="I262" s="7"/>
      <c r="J262" s="7"/>
      <c r="K262" s="7"/>
      <c r="L262" s="7"/>
      <c r="M262" s="7"/>
      <c r="N262" s="7"/>
      <c r="O262" s="7"/>
      <c r="P262" s="7"/>
      <c r="Q262" s="7"/>
      <c r="R262" s="7"/>
      <c r="S262" s="7"/>
      <c r="T262" s="7"/>
      <c r="U262" s="7"/>
      <c r="V262" s="7"/>
      <c r="W262" s="7"/>
      <c r="X262" s="7"/>
      <c r="Y262" s="7"/>
      <c r="Z262" s="7"/>
      <c r="AA262" s="7"/>
      <c r="AB262" s="7"/>
      <c r="AC262" s="7" t="str">
        <f t="shared" si="20"/>
        <v/>
      </c>
      <c r="AD262" s="7" t="str">
        <f t="shared" si="21"/>
        <v/>
      </c>
      <c r="AE262" s="7" t="str">
        <f>IF(B262="","",IFERROR(INDEX(VEICULOS!$I:$I,MATCH(B262,VEICULOS!$A:$A,0)),""))</f>
        <v/>
      </c>
      <c r="AF262" s="7" t="str">
        <f t="shared" si="22"/>
        <v/>
      </c>
      <c r="AG262" s="13" t="str">
        <f t="shared" si="23"/>
        <v/>
      </c>
      <c r="AH262" s="7" t="str">
        <f t="shared" ca="1" si="24"/>
        <v/>
      </c>
      <c r="AI262" s="7"/>
      <c r="AJ262" s="13"/>
      <c r="AK262" s="12"/>
      <c r="AL262" s="7"/>
      <c r="AM262" s="7"/>
    </row>
    <row r="263" spans="1:39" x14ac:dyDescent="0.25">
      <c r="A263" s="7"/>
      <c r="B263" s="7"/>
      <c r="C263" s="7"/>
      <c r="D263" s="7"/>
      <c r="E263" s="7"/>
      <c r="F263" s="12"/>
      <c r="G263" s="7"/>
      <c r="H263" s="7"/>
      <c r="I263" s="7"/>
      <c r="J263" s="7"/>
      <c r="K263" s="7"/>
      <c r="L263" s="7"/>
      <c r="M263" s="7"/>
      <c r="N263" s="7"/>
      <c r="O263" s="7"/>
      <c r="P263" s="7"/>
      <c r="Q263" s="7"/>
      <c r="R263" s="7"/>
      <c r="S263" s="7"/>
      <c r="T263" s="7"/>
      <c r="U263" s="7"/>
      <c r="V263" s="7"/>
      <c r="W263" s="7"/>
      <c r="X263" s="7"/>
      <c r="Y263" s="7"/>
      <c r="Z263" s="7"/>
      <c r="AA263" s="7"/>
      <c r="AB263" s="7"/>
      <c r="AC263" s="7" t="str">
        <f t="shared" si="20"/>
        <v/>
      </c>
      <c r="AD263" s="7" t="str">
        <f t="shared" si="21"/>
        <v/>
      </c>
      <c r="AE263" s="7" t="str">
        <f>IF(B263="","",IFERROR(INDEX(VEICULOS!$I:$I,MATCH(B263,VEICULOS!$A:$A,0)),""))</f>
        <v/>
      </c>
      <c r="AF263" s="7" t="str">
        <f t="shared" si="22"/>
        <v/>
      </c>
      <c r="AG263" s="13" t="str">
        <f t="shared" si="23"/>
        <v/>
      </c>
      <c r="AH263" s="7" t="str">
        <f t="shared" ca="1" si="24"/>
        <v/>
      </c>
      <c r="AI263" s="7"/>
      <c r="AJ263" s="13"/>
      <c r="AK263" s="12"/>
      <c r="AL263" s="7"/>
      <c r="AM263" s="7"/>
    </row>
    <row r="264" spans="1:39" x14ac:dyDescent="0.25">
      <c r="A264" s="7"/>
      <c r="B264" s="7"/>
      <c r="C264" s="7"/>
      <c r="D264" s="7"/>
      <c r="E264" s="7"/>
      <c r="F264" s="12"/>
      <c r="G264" s="7"/>
      <c r="H264" s="7"/>
      <c r="I264" s="7"/>
      <c r="J264" s="7"/>
      <c r="K264" s="7"/>
      <c r="L264" s="7"/>
      <c r="M264" s="7"/>
      <c r="N264" s="7"/>
      <c r="O264" s="7"/>
      <c r="P264" s="7"/>
      <c r="Q264" s="7"/>
      <c r="R264" s="7"/>
      <c r="S264" s="7"/>
      <c r="T264" s="7"/>
      <c r="U264" s="7"/>
      <c r="V264" s="7"/>
      <c r="W264" s="7"/>
      <c r="X264" s="7"/>
      <c r="Y264" s="7"/>
      <c r="Z264" s="7"/>
      <c r="AA264" s="7"/>
      <c r="AB264" s="7"/>
      <c r="AC264" s="7" t="str">
        <f t="shared" si="20"/>
        <v/>
      </c>
      <c r="AD264" s="7" t="str">
        <f t="shared" si="21"/>
        <v/>
      </c>
      <c r="AE264" s="7" t="str">
        <f>IF(B264="","",IFERROR(INDEX(VEICULOS!$I:$I,MATCH(B264,VEICULOS!$A:$A,0)),""))</f>
        <v/>
      </c>
      <c r="AF264" s="7" t="str">
        <f t="shared" si="22"/>
        <v/>
      </c>
      <c r="AG264" s="13" t="str">
        <f t="shared" si="23"/>
        <v/>
      </c>
      <c r="AH264" s="7" t="str">
        <f t="shared" ca="1" si="24"/>
        <v/>
      </c>
      <c r="AI264" s="7"/>
      <c r="AJ264" s="13"/>
      <c r="AK264" s="12"/>
      <c r="AL264" s="7"/>
      <c r="AM264" s="7"/>
    </row>
    <row r="265" spans="1:39" x14ac:dyDescent="0.25">
      <c r="A265" s="7"/>
      <c r="B265" s="7"/>
      <c r="C265" s="7"/>
      <c r="D265" s="7"/>
      <c r="E265" s="7"/>
      <c r="F265" s="12"/>
      <c r="G265" s="7"/>
      <c r="H265" s="7"/>
      <c r="I265" s="7"/>
      <c r="J265" s="7"/>
      <c r="K265" s="7"/>
      <c r="L265" s="7"/>
      <c r="M265" s="7"/>
      <c r="N265" s="7"/>
      <c r="O265" s="7"/>
      <c r="P265" s="7"/>
      <c r="Q265" s="7"/>
      <c r="R265" s="7"/>
      <c r="S265" s="7"/>
      <c r="T265" s="7"/>
      <c r="U265" s="7"/>
      <c r="V265" s="7"/>
      <c r="W265" s="7"/>
      <c r="X265" s="7"/>
      <c r="Y265" s="7"/>
      <c r="Z265" s="7"/>
      <c r="AA265" s="7"/>
      <c r="AB265" s="7"/>
      <c r="AC265" s="7" t="str">
        <f t="shared" si="20"/>
        <v/>
      </c>
      <c r="AD265" s="7" t="str">
        <f t="shared" si="21"/>
        <v/>
      </c>
      <c r="AE265" s="7" t="str">
        <f>IF(B265="","",IFERROR(INDEX(VEICULOS!$I:$I,MATCH(B265,VEICULOS!$A:$A,0)),""))</f>
        <v/>
      </c>
      <c r="AF265" s="7" t="str">
        <f t="shared" si="22"/>
        <v/>
      </c>
      <c r="AG265" s="13" t="str">
        <f t="shared" si="23"/>
        <v/>
      </c>
      <c r="AH265" s="7" t="str">
        <f t="shared" ca="1" si="24"/>
        <v/>
      </c>
      <c r="AI265" s="7"/>
      <c r="AJ265" s="13"/>
      <c r="AK265" s="12"/>
      <c r="AL265" s="7"/>
      <c r="AM265" s="7"/>
    </row>
    <row r="266" spans="1:39" x14ac:dyDescent="0.25">
      <c r="A266" s="7"/>
      <c r="B266" s="7"/>
      <c r="C266" s="7"/>
      <c r="D266" s="7"/>
      <c r="E266" s="7"/>
      <c r="F266" s="12"/>
      <c r="G266" s="7"/>
      <c r="H266" s="7"/>
      <c r="I266" s="7"/>
      <c r="J266" s="7"/>
      <c r="K266" s="7"/>
      <c r="L266" s="7"/>
      <c r="M266" s="7"/>
      <c r="N266" s="7"/>
      <c r="O266" s="7"/>
      <c r="P266" s="7"/>
      <c r="Q266" s="7"/>
      <c r="R266" s="7"/>
      <c r="S266" s="7"/>
      <c r="T266" s="7"/>
      <c r="U266" s="7"/>
      <c r="V266" s="7"/>
      <c r="W266" s="7"/>
      <c r="X266" s="7"/>
      <c r="Y266" s="7"/>
      <c r="Z266" s="7"/>
      <c r="AA266" s="7"/>
      <c r="AB266" s="7"/>
      <c r="AC266" s="7" t="str">
        <f t="shared" si="20"/>
        <v/>
      </c>
      <c r="AD266" s="7" t="str">
        <f t="shared" si="21"/>
        <v/>
      </c>
      <c r="AE266" s="7" t="str">
        <f>IF(B266="","",IFERROR(INDEX(VEICULOS!$I:$I,MATCH(B266,VEICULOS!$A:$A,0)),""))</f>
        <v/>
      </c>
      <c r="AF266" s="7" t="str">
        <f t="shared" si="22"/>
        <v/>
      </c>
      <c r="AG266" s="13" t="str">
        <f t="shared" si="23"/>
        <v/>
      </c>
      <c r="AH266" s="7" t="str">
        <f t="shared" ca="1" si="24"/>
        <v/>
      </c>
      <c r="AI266" s="7"/>
      <c r="AJ266" s="13"/>
      <c r="AK266" s="12"/>
      <c r="AL266" s="7"/>
      <c r="AM266" s="7"/>
    </row>
    <row r="267" spans="1:39" x14ac:dyDescent="0.25">
      <c r="A267" s="7"/>
      <c r="B267" s="7"/>
      <c r="C267" s="7"/>
      <c r="D267" s="7"/>
      <c r="E267" s="7"/>
      <c r="F267" s="12"/>
      <c r="G267" s="7"/>
      <c r="H267" s="7"/>
      <c r="I267" s="7"/>
      <c r="J267" s="7"/>
      <c r="K267" s="7"/>
      <c r="L267" s="7"/>
      <c r="M267" s="7"/>
      <c r="N267" s="7"/>
      <c r="O267" s="7"/>
      <c r="P267" s="7"/>
      <c r="Q267" s="7"/>
      <c r="R267" s="7"/>
      <c r="S267" s="7"/>
      <c r="T267" s="7"/>
      <c r="U267" s="7"/>
      <c r="V267" s="7"/>
      <c r="W267" s="7"/>
      <c r="X267" s="7"/>
      <c r="Y267" s="7"/>
      <c r="Z267" s="7"/>
      <c r="AA267" s="7"/>
      <c r="AB267" s="7"/>
      <c r="AC267" s="7" t="str">
        <f t="shared" si="20"/>
        <v/>
      </c>
      <c r="AD267" s="7" t="str">
        <f t="shared" si="21"/>
        <v/>
      </c>
      <c r="AE267" s="7" t="str">
        <f>IF(B267="","",IFERROR(INDEX(VEICULOS!$I:$I,MATCH(B267,VEICULOS!$A:$A,0)),""))</f>
        <v/>
      </c>
      <c r="AF267" s="7" t="str">
        <f t="shared" si="22"/>
        <v/>
      </c>
      <c r="AG267" s="13" t="str">
        <f t="shared" si="23"/>
        <v/>
      </c>
      <c r="AH267" s="7" t="str">
        <f t="shared" ca="1" si="24"/>
        <v/>
      </c>
      <c r="AI267" s="7"/>
      <c r="AJ267" s="13"/>
      <c r="AK267" s="12"/>
      <c r="AL267" s="7"/>
      <c r="AM267" s="7"/>
    </row>
    <row r="268" spans="1:39" x14ac:dyDescent="0.25">
      <c r="A268" s="7"/>
      <c r="B268" s="7"/>
      <c r="C268" s="7"/>
      <c r="D268" s="7"/>
      <c r="E268" s="7"/>
      <c r="F268" s="12"/>
      <c r="G268" s="7"/>
      <c r="H268" s="7"/>
      <c r="I268" s="7"/>
      <c r="J268" s="7"/>
      <c r="K268" s="7"/>
      <c r="L268" s="7"/>
      <c r="M268" s="7"/>
      <c r="N268" s="7"/>
      <c r="O268" s="7"/>
      <c r="P268" s="7"/>
      <c r="Q268" s="7"/>
      <c r="R268" s="7"/>
      <c r="S268" s="7"/>
      <c r="T268" s="7"/>
      <c r="U268" s="7"/>
      <c r="V268" s="7"/>
      <c r="W268" s="7"/>
      <c r="X268" s="7"/>
      <c r="Y268" s="7"/>
      <c r="Z268" s="7"/>
      <c r="AA268" s="7"/>
      <c r="AB268" s="7"/>
      <c r="AC268" s="7" t="str">
        <f t="shared" si="20"/>
        <v/>
      </c>
      <c r="AD268" s="7" t="str">
        <f t="shared" si="21"/>
        <v/>
      </c>
      <c r="AE268" s="7" t="str">
        <f>IF(B268="","",IFERROR(INDEX(VEICULOS!$I:$I,MATCH(B268,VEICULOS!$A:$A,0)),""))</f>
        <v/>
      </c>
      <c r="AF268" s="7" t="str">
        <f t="shared" si="22"/>
        <v/>
      </c>
      <c r="AG268" s="13" t="str">
        <f t="shared" si="23"/>
        <v/>
      </c>
      <c r="AH268" s="7" t="str">
        <f t="shared" ca="1" si="24"/>
        <v/>
      </c>
      <c r="AI268" s="7"/>
      <c r="AJ268" s="13"/>
      <c r="AK268" s="12"/>
      <c r="AL268" s="7"/>
      <c r="AM268" s="7"/>
    </row>
    <row r="269" spans="1:39" x14ac:dyDescent="0.25">
      <c r="A269" s="7"/>
      <c r="B269" s="7"/>
      <c r="C269" s="7"/>
      <c r="D269" s="7"/>
      <c r="E269" s="7"/>
      <c r="F269" s="12"/>
      <c r="G269" s="7"/>
      <c r="H269" s="7"/>
      <c r="I269" s="7"/>
      <c r="J269" s="7"/>
      <c r="K269" s="7"/>
      <c r="L269" s="7"/>
      <c r="M269" s="7"/>
      <c r="N269" s="7"/>
      <c r="O269" s="7"/>
      <c r="P269" s="7"/>
      <c r="Q269" s="7"/>
      <c r="R269" s="7"/>
      <c r="S269" s="7"/>
      <c r="T269" s="7"/>
      <c r="U269" s="7"/>
      <c r="V269" s="7"/>
      <c r="W269" s="7"/>
      <c r="X269" s="7"/>
      <c r="Y269" s="7"/>
      <c r="Z269" s="7"/>
      <c r="AA269" s="7"/>
      <c r="AB269" s="7"/>
      <c r="AC269" s="7" t="str">
        <f t="shared" si="20"/>
        <v/>
      </c>
      <c r="AD269" s="7" t="str">
        <f t="shared" si="21"/>
        <v/>
      </c>
      <c r="AE269" s="7" t="str">
        <f>IF(B269="","",IFERROR(INDEX(VEICULOS!$I:$I,MATCH(B269,VEICULOS!$A:$A,0)),""))</f>
        <v/>
      </c>
      <c r="AF269" s="7" t="str">
        <f t="shared" si="22"/>
        <v/>
      </c>
      <c r="AG269" s="13" t="str">
        <f t="shared" si="23"/>
        <v/>
      </c>
      <c r="AH269" s="7" t="str">
        <f t="shared" ca="1" si="24"/>
        <v/>
      </c>
      <c r="AI269" s="7"/>
      <c r="AJ269" s="13"/>
      <c r="AK269" s="12"/>
      <c r="AL269" s="7"/>
      <c r="AM269" s="7"/>
    </row>
    <row r="270" spans="1:39" x14ac:dyDescent="0.25">
      <c r="A270" s="7"/>
      <c r="B270" s="7"/>
      <c r="C270" s="7"/>
      <c r="D270" s="7"/>
      <c r="E270" s="7"/>
      <c r="F270" s="12"/>
      <c r="G270" s="7"/>
      <c r="H270" s="7"/>
      <c r="I270" s="7"/>
      <c r="J270" s="7"/>
      <c r="K270" s="7"/>
      <c r="L270" s="7"/>
      <c r="M270" s="7"/>
      <c r="N270" s="7"/>
      <c r="O270" s="7"/>
      <c r="P270" s="7"/>
      <c r="Q270" s="7"/>
      <c r="R270" s="7"/>
      <c r="S270" s="7"/>
      <c r="T270" s="7"/>
      <c r="U270" s="7"/>
      <c r="V270" s="7"/>
      <c r="W270" s="7"/>
      <c r="X270" s="7"/>
      <c r="Y270" s="7"/>
      <c r="Z270" s="7"/>
      <c r="AA270" s="7"/>
      <c r="AB270" s="7"/>
      <c r="AC270" s="7" t="str">
        <f t="shared" si="20"/>
        <v/>
      </c>
      <c r="AD270" s="7" t="str">
        <f t="shared" si="21"/>
        <v/>
      </c>
      <c r="AE270" s="7" t="str">
        <f>IF(B270="","",IFERROR(INDEX(VEICULOS!$I:$I,MATCH(B270,VEICULOS!$A:$A,0)),""))</f>
        <v/>
      </c>
      <c r="AF270" s="7" t="str">
        <f t="shared" si="22"/>
        <v/>
      </c>
      <c r="AG270" s="13" t="str">
        <f t="shared" si="23"/>
        <v/>
      </c>
      <c r="AH270" s="7" t="str">
        <f t="shared" ca="1" si="24"/>
        <v/>
      </c>
      <c r="AI270" s="7"/>
      <c r="AJ270" s="13"/>
      <c r="AK270" s="12"/>
      <c r="AL270" s="7"/>
      <c r="AM270" s="7"/>
    </row>
    <row r="271" spans="1:39" x14ac:dyDescent="0.25">
      <c r="A271" s="7"/>
      <c r="B271" s="7"/>
      <c r="C271" s="7"/>
      <c r="D271" s="7"/>
      <c r="E271" s="7"/>
      <c r="F271" s="12"/>
      <c r="G271" s="7"/>
      <c r="H271" s="7"/>
      <c r="I271" s="7"/>
      <c r="J271" s="7"/>
      <c r="K271" s="7"/>
      <c r="L271" s="7"/>
      <c r="M271" s="7"/>
      <c r="N271" s="7"/>
      <c r="O271" s="7"/>
      <c r="P271" s="7"/>
      <c r="Q271" s="7"/>
      <c r="R271" s="7"/>
      <c r="S271" s="7"/>
      <c r="T271" s="7"/>
      <c r="U271" s="7"/>
      <c r="V271" s="7"/>
      <c r="W271" s="7"/>
      <c r="X271" s="7"/>
      <c r="Y271" s="7"/>
      <c r="Z271" s="7"/>
      <c r="AA271" s="7"/>
      <c r="AB271" s="7"/>
      <c r="AC271" s="7" t="str">
        <f t="shared" si="20"/>
        <v/>
      </c>
      <c r="AD271" s="7" t="str">
        <f t="shared" si="21"/>
        <v/>
      </c>
      <c r="AE271" s="7" t="str">
        <f>IF(B271="","",IFERROR(INDEX(VEICULOS!$I:$I,MATCH(B271,VEICULOS!$A:$A,0)),""))</f>
        <v/>
      </c>
      <c r="AF271" s="7" t="str">
        <f t="shared" si="22"/>
        <v/>
      </c>
      <c r="AG271" s="13" t="str">
        <f t="shared" si="23"/>
        <v/>
      </c>
      <c r="AH271" s="7" t="str">
        <f t="shared" ca="1" si="24"/>
        <v/>
      </c>
      <c r="AI271" s="7"/>
      <c r="AJ271" s="13"/>
      <c r="AK271" s="12"/>
      <c r="AL271" s="7"/>
      <c r="AM271" s="7"/>
    </row>
    <row r="272" spans="1:39" x14ac:dyDescent="0.25">
      <c r="A272" s="7"/>
      <c r="B272" s="7"/>
      <c r="C272" s="7"/>
      <c r="D272" s="7"/>
      <c r="E272" s="7"/>
      <c r="F272" s="12"/>
      <c r="G272" s="7"/>
      <c r="H272" s="7"/>
      <c r="I272" s="7"/>
      <c r="J272" s="7"/>
      <c r="K272" s="7"/>
      <c r="L272" s="7"/>
      <c r="M272" s="7"/>
      <c r="N272" s="7"/>
      <c r="O272" s="7"/>
      <c r="P272" s="7"/>
      <c r="Q272" s="7"/>
      <c r="R272" s="7"/>
      <c r="S272" s="7"/>
      <c r="T272" s="7"/>
      <c r="U272" s="7"/>
      <c r="V272" s="7"/>
      <c r="W272" s="7"/>
      <c r="X272" s="7"/>
      <c r="Y272" s="7"/>
      <c r="Z272" s="7"/>
      <c r="AA272" s="7"/>
      <c r="AB272" s="7"/>
      <c r="AC272" s="7" t="str">
        <f t="shared" si="20"/>
        <v/>
      </c>
      <c r="AD272" s="7" t="str">
        <f t="shared" si="21"/>
        <v/>
      </c>
      <c r="AE272" s="7" t="str">
        <f>IF(B272="","",IFERROR(INDEX(VEICULOS!$I:$I,MATCH(B272,VEICULOS!$A:$A,0)),""))</f>
        <v/>
      </c>
      <c r="AF272" s="7" t="str">
        <f t="shared" si="22"/>
        <v/>
      </c>
      <c r="AG272" s="13" t="str">
        <f t="shared" si="23"/>
        <v/>
      </c>
      <c r="AH272" s="7" t="str">
        <f t="shared" ca="1" si="24"/>
        <v/>
      </c>
      <c r="AI272" s="7"/>
      <c r="AJ272" s="13"/>
      <c r="AK272" s="12"/>
      <c r="AL272" s="7"/>
      <c r="AM272" s="7"/>
    </row>
    <row r="273" spans="1:39" x14ac:dyDescent="0.25">
      <c r="A273" s="7"/>
      <c r="B273" s="7"/>
      <c r="C273" s="7"/>
      <c r="D273" s="7"/>
      <c r="E273" s="7"/>
      <c r="F273" s="12"/>
      <c r="G273" s="7"/>
      <c r="H273" s="7"/>
      <c r="I273" s="7"/>
      <c r="J273" s="7"/>
      <c r="K273" s="7"/>
      <c r="L273" s="7"/>
      <c r="M273" s="7"/>
      <c r="N273" s="7"/>
      <c r="O273" s="7"/>
      <c r="P273" s="7"/>
      <c r="Q273" s="7"/>
      <c r="R273" s="7"/>
      <c r="S273" s="7"/>
      <c r="T273" s="7"/>
      <c r="U273" s="7"/>
      <c r="V273" s="7"/>
      <c r="W273" s="7"/>
      <c r="X273" s="7"/>
      <c r="Y273" s="7"/>
      <c r="Z273" s="7"/>
      <c r="AA273" s="7"/>
      <c r="AB273" s="7"/>
      <c r="AC273" s="7" t="str">
        <f t="shared" si="20"/>
        <v/>
      </c>
      <c r="AD273" s="7" t="str">
        <f t="shared" si="21"/>
        <v/>
      </c>
      <c r="AE273" s="7" t="str">
        <f>IF(B273="","",IFERROR(INDEX(VEICULOS!$I:$I,MATCH(B273,VEICULOS!$A:$A,0)),""))</f>
        <v/>
      </c>
      <c r="AF273" s="7" t="str">
        <f t="shared" si="22"/>
        <v/>
      </c>
      <c r="AG273" s="13" t="str">
        <f t="shared" si="23"/>
        <v/>
      </c>
      <c r="AH273" s="7" t="str">
        <f t="shared" ca="1" si="24"/>
        <v/>
      </c>
      <c r="AI273" s="7"/>
      <c r="AJ273" s="13"/>
      <c r="AK273" s="12"/>
      <c r="AL273" s="7"/>
      <c r="AM273" s="7"/>
    </row>
    <row r="274" spans="1:39" x14ac:dyDescent="0.25">
      <c r="A274" s="7"/>
      <c r="B274" s="7"/>
      <c r="C274" s="7"/>
      <c r="D274" s="7"/>
      <c r="E274" s="7"/>
      <c r="F274" s="12"/>
      <c r="G274" s="7"/>
      <c r="H274" s="7"/>
      <c r="I274" s="7"/>
      <c r="J274" s="7"/>
      <c r="K274" s="7"/>
      <c r="L274" s="7"/>
      <c r="M274" s="7"/>
      <c r="N274" s="7"/>
      <c r="O274" s="7"/>
      <c r="P274" s="7"/>
      <c r="Q274" s="7"/>
      <c r="R274" s="7"/>
      <c r="S274" s="7"/>
      <c r="T274" s="7"/>
      <c r="U274" s="7"/>
      <c r="V274" s="7"/>
      <c r="W274" s="7"/>
      <c r="X274" s="7"/>
      <c r="Y274" s="7"/>
      <c r="Z274" s="7"/>
      <c r="AA274" s="7"/>
      <c r="AB274" s="7"/>
      <c r="AC274" s="7" t="str">
        <f t="shared" si="20"/>
        <v/>
      </c>
      <c r="AD274" s="7" t="str">
        <f t="shared" si="21"/>
        <v/>
      </c>
      <c r="AE274" s="7" t="str">
        <f>IF(B274="","",IFERROR(INDEX(VEICULOS!$I:$I,MATCH(B274,VEICULOS!$A:$A,0)),""))</f>
        <v/>
      </c>
      <c r="AF274" s="7" t="str">
        <f t="shared" si="22"/>
        <v/>
      </c>
      <c r="AG274" s="13" t="str">
        <f t="shared" si="23"/>
        <v/>
      </c>
      <c r="AH274" s="7" t="str">
        <f t="shared" ca="1" si="24"/>
        <v/>
      </c>
      <c r="AI274" s="7"/>
      <c r="AJ274" s="13"/>
      <c r="AK274" s="12"/>
      <c r="AL274" s="7"/>
      <c r="AM274" s="7"/>
    </row>
    <row r="275" spans="1:39" x14ac:dyDescent="0.25">
      <c r="A275" s="7"/>
      <c r="B275" s="7"/>
      <c r="C275" s="7"/>
      <c r="D275" s="7"/>
      <c r="E275" s="7"/>
      <c r="F275" s="12"/>
      <c r="G275" s="7"/>
      <c r="H275" s="7"/>
      <c r="I275" s="7"/>
      <c r="J275" s="7"/>
      <c r="K275" s="7"/>
      <c r="L275" s="7"/>
      <c r="M275" s="7"/>
      <c r="N275" s="7"/>
      <c r="O275" s="7"/>
      <c r="P275" s="7"/>
      <c r="Q275" s="7"/>
      <c r="R275" s="7"/>
      <c r="S275" s="7"/>
      <c r="T275" s="7"/>
      <c r="U275" s="7"/>
      <c r="V275" s="7"/>
      <c r="W275" s="7"/>
      <c r="X275" s="7"/>
      <c r="Y275" s="7"/>
      <c r="Z275" s="7"/>
      <c r="AA275" s="7"/>
      <c r="AB275" s="7"/>
      <c r="AC275" s="7" t="str">
        <f t="shared" si="20"/>
        <v/>
      </c>
      <c r="AD275" s="7" t="str">
        <f t="shared" si="21"/>
        <v/>
      </c>
      <c r="AE275" s="7" t="str">
        <f>IF(B275="","",IFERROR(INDEX(VEICULOS!$I:$I,MATCH(B275,VEICULOS!$A:$A,0)),""))</f>
        <v/>
      </c>
      <c r="AF275" s="7" t="str">
        <f t="shared" si="22"/>
        <v/>
      </c>
      <c r="AG275" s="13" t="str">
        <f t="shared" si="23"/>
        <v/>
      </c>
      <c r="AH275" s="7" t="str">
        <f t="shared" ca="1" si="24"/>
        <v/>
      </c>
      <c r="AI275" s="7"/>
      <c r="AJ275" s="13"/>
      <c r="AK275" s="12"/>
      <c r="AL275" s="7"/>
      <c r="AM275" s="7"/>
    </row>
    <row r="276" spans="1:39" x14ac:dyDescent="0.25">
      <c r="A276" s="7"/>
      <c r="B276" s="7"/>
      <c r="C276" s="7"/>
      <c r="D276" s="7"/>
      <c r="E276" s="7"/>
      <c r="F276" s="12"/>
      <c r="G276" s="7"/>
      <c r="H276" s="7"/>
      <c r="I276" s="7"/>
      <c r="J276" s="7"/>
      <c r="K276" s="7"/>
      <c r="L276" s="7"/>
      <c r="M276" s="7"/>
      <c r="N276" s="7"/>
      <c r="O276" s="7"/>
      <c r="P276" s="7"/>
      <c r="Q276" s="7"/>
      <c r="R276" s="7"/>
      <c r="S276" s="7"/>
      <c r="T276" s="7"/>
      <c r="U276" s="7"/>
      <c r="V276" s="7"/>
      <c r="W276" s="7"/>
      <c r="X276" s="7"/>
      <c r="Y276" s="7"/>
      <c r="Z276" s="7"/>
      <c r="AA276" s="7"/>
      <c r="AB276" s="7"/>
      <c r="AC276" s="7" t="str">
        <f t="shared" si="20"/>
        <v/>
      </c>
      <c r="AD276" s="7" t="str">
        <f t="shared" si="21"/>
        <v/>
      </c>
      <c r="AE276" s="7" t="str">
        <f>IF(B276="","",IFERROR(INDEX(VEICULOS!$I:$I,MATCH(B276,VEICULOS!$A:$A,0)),""))</f>
        <v/>
      </c>
      <c r="AF276" s="7" t="str">
        <f t="shared" si="22"/>
        <v/>
      </c>
      <c r="AG276" s="13" t="str">
        <f t="shared" si="23"/>
        <v/>
      </c>
      <c r="AH276" s="7" t="str">
        <f t="shared" ca="1" si="24"/>
        <v/>
      </c>
      <c r="AI276" s="7"/>
      <c r="AJ276" s="13"/>
      <c r="AK276" s="12"/>
      <c r="AL276" s="7"/>
      <c r="AM276" s="7"/>
    </row>
    <row r="277" spans="1:39" x14ac:dyDescent="0.25">
      <c r="A277" s="7"/>
      <c r="B277" s="7"/>
      <c r="C277" s="7"/>
      <c r="D277" s="7"/>
      <c r="E277" s="7"/>
      <c r="F277" s="12"/>
      <c r="G277" s="7"/>
      <c r="H277" s="7"/>
      <c r="I277" s="7"/>
      <c r="J277" s="7"/>
      <c r="K277" s="7"/>
      <c r="L277" s="7"/>
      <c r="M277" s="7"/>
      <c r="N277" s="7"/>
      <c r="O277" s="7"/>
      <c r="P277" s="7"/>
      <c r="Q277" s="7"/>
      <c r="R277" s="7"/>
      <c r="S277" s="7"/>
      <c r="T277" s="7"/>
      <c r="U277" s="7"/>
      <c r="V277" s="7"/>
      <c r="W277" s="7"/>
      <c r="X277" s="7"/>
      <c r="Y277" s="7"/>
      <c r="Z277" s="7"/>
      <c r="AA277" s="7"/>
      <c r="AB277" s="7"/>
      <c r="AC277" s="7" t="str">
        <f t="shared" si="20"/>
        <v/>
      </c>
      <c r="AD277" s="7" t="str">
        <f t="shared" si="21"/>
        <v/>
      </c>
      <c r="AE277" s="7" t="str">
        <f>IF(B277="","",IFERROR(INDEX(VEICULOS!$I:$I,MATCH(B277,VEICULOS!$A:$A,0)),""))</f>
        <v/>
      </c>
      <c r="AF277" s="7" t="str">
        <f t="shared" si="22"/>
        <v/>
      </c>
      <c r="AG277" s="13" t="str">
        <f t="shared" si="23"/>
        <v/>
      </c>
      <c r="AH277" s="7" t="str">
        <f t="shared" ca="1" si="24"/>
        <v/>
      </c>
      <c r="AI277" s="7"/>
      <c r="AJ277" s="13"/>
      <c r="AK277" s="12"/>
      <c r="AL277" s="7"/>
      <c r="AM277" s="7"/>
    </row>
    <row r="278" spans="1:39" x14ac:dyDescent="0.25">
      <c r="A278" s="7"/>
      <c r="B278" s="7"/>
      <c r="C278" s="7"/>
      <c r="D278" s="7"/>
      <c r="E278" s="7"/>
      <c r="F278" s="12"/>
      <c r="G278" s="7"/>
      <c r="H278" s="7"/>
      <c r="I278" s="7"/>
      <c r="J278" s="7"/>
      <c r="K278" s="7"/>
      <c r="L278" s="7"/>
      <c r="M278" s="7"/>
      <c r="N278" s="7"/>
      <c r="O278" s="7"/>
      <c r="P278" s="7"/>
      <c r="Q278" s="7"/>
      <c r="R278" s="7"/>
      <c r="S278" s="7"/>
      <c r="T278" s="7"/>
      <c r="U278" s="7"/>
      <c r="V278" s="7"/>
      <c r="W278" s="7"/>
      <c r="X278" s="7"/>
      <c r="Y278" s="7"/>
      <c r="Z278" s="7"/>
      <c r="AA278" s="7"/>
      <c r="AB278" s="7"/>
      <c r="AC278" s="7" t="str">
        <f t="shared" si="20"/>
        <v/>
      </c>
      <c r="AD278" s="7" t="str">
        <f t="shared" si="21"/>
        <v/>
      </c>
      <c r="AE278" s="7" t="str">
        <f>IF(B278="","",IFERROR(INDEX(VEICULOS!$I:$I,MATCH(B278,VEICULOS!$A:$A,0)),""))</f>
        <v/>
      </c>
      <c r="AF278" s="7" t="str">
        <f t="shared" si="22"/>
        <v/>
      </c>
      <c r="AG278" s="13" t="str">
        <f t="shared" si="23"/>
        <v/>
      </c>
      <c r="AH278" s="7" t="str">
        <f t="shared" ca="1" si="24"/>
        <v/>
      </c>
      <c r="AI278" s="7"/>
      <c r="AJ278" s="13"/>
      <c r="AK278" s="12"/>
      <c r="AL278" s="7"/>
      <c r="AM278" s="7"/>
    </row>
    <row r="279" spans="1:39" x14ac:dyDescent="0.25">
      <c r="A279" s="7"/>
      <c r="B279" s="7"/>
      <c r="C279" s="7"/>
      <c r="D279" s="7"/>
      <c r="E279" s="7"/>
      <c r="F279" s="12"/>
      <c r="G279" s="7"/>
      <c r="H279" s="7"/>
      <c r="I279" s="7"/>
      <c r="J279" s="7"/>
      <c r="K279" s="7"/>
      <c r="L279" s="7"/>
      <c r="M279" s="7"/>
      <c r="N279" s="7"/>
      <c r="O279" s="7"/>
      <c r="P279" s="7"/>
      <c r="Q279" s="7"/>
      <c r="R279" s="7"/>
      <c r="S279" s="7"/>
      <c r="T279" s="7"/>
      <c r="U279" s="7"/>
      <c r="V279" s="7"/>
      <c r="W279" s="7"/>
      <c r="X279" s="7"/>
      <c r="Y279" s="7"/>
      <c r="Z279" s="7"/>
      <c r="AA279" s="7"/>
      <c r="AB279" s="7"/>
      <c r="AC279" s="7" t="str">
        <f t="shared" si="20"/>
        <v/>
      </c>
      <c r="AD279" s="7" t="str">
        <f t="shared" si="21"/>
        <v/>
      </c>
      <c r="AE279" s="7" t="str">
        <f>IF(B279="","",IFERROR(INDEX(VEICULOS!$I:$I,MATCH(B279,VEICULOS!$A:$A,0)),""))</f>
        <v/>
      </c>
      <c r="AF279" s="7" t="str">
        <f t="shared" si="22"/>
        <v/>
      </c>
      <c r="AG279" s="13" t="str">
        <f t="shared" si="23"/>
        <v/>
      </c>
      <c r="AH279" s="7" t="str">
        <f t="shared" ca="1" si="24"/>
        <v/>
      </c>
      <c r="AI279" s="7"/>
      <c r="AJ279" s="13"/>
      <c r="AK279" s="12"/>
      <c r="AL279" s="7"/>
      <c r="AM279" s="7"/>
    </row>
    <row r="280" spans="1:39" x14ac:dyDescent="0.25">
      <c r="A280" s="7"/>
      <c r="B280" s="7"/>
      <c r="C280" s="7"/>
      <c r="D280" s="7"/>
      <c r="E280" s="7"/>
      <c r="F280" s="12"/>
      <c r="G280" s="7"/>
      <c r="H280" s="7"/>
      <c r="I280" s="7"/>
      <c r="J280" s="7"/>
      <c r="K280" s="7"/>
      <c r="L280" s="7"/>
      <c r="M280" s="7"/>
      <c r="N280" s="7"/>
      <c r="O280" s="7"/>
      <c r="P280" s="7"/>
      <c r="Q280" s="7"/>
      <c r="R280" s="7"/>
      <c r="S280" s="7"/>
      <c r="T280" s="7"/>
      <c r="U280" s="7"/>
      <c r="V280" s="7"/>
      <c r="W280" s="7"/>
      <c r="X280" s="7"/>
      <c r="Y280" s="7"/>
      <c r="Z280" s="7"/>
      <c r="AA280" s="7"/>
      <c r="AB280" s="7"/>
      <c r="AC280" s="7" t="str">
        <f t="shared" si="20"/>
        <v/>
      </c>
      <c r="AD280" s="7" t="str">
        <f t="shared" si="21"/>
        <v/>
      </c>
      <c r="AE280" s="7" t="str">
        <f>IF(B280="","",IFERROR(INDEX(VEICULOS!$I:$I,MATCH(B280,VEICULOS!$A:$A,0)),""))</f>
        <v/>
      </c>
      <c r="AF280" s="7" t="str">
        <f t="shared" si="22"/>
        <v/>
      </c>
      <c r="AG280" s="13" t="str">
        <f t="shared" si="23"/>
        <v/>
      </c>
      <c r="AH280" s="7" t="str">
        <f t="shared" ca="1" si="24"/>
        <v/>
      </c>
      <c r="AI280" s="7"/>
      <c r="AJ280" s="13"/>
      <c r="AK280" s="12"/>
      <c r="AL280" s="7"/>
      <c r="AM280" s="7"/>
    </row>
    <row r="281" spans="1:39" x14ac:dyDescent="0.25">
      <c r="A281" s="7"/>
      <c r="B281" s="7"/>
      <c r="C281" s="7"/>
      <c r="D281" s="7"/>
      <c r="E281" s="7"/>
      <c r="F281" s="12"/>
      <c r="G281" s="7"/>
      <c r="H281" s="7"/>
      <c r="I281" s="7"/>
      <c r="J281" s="7"/>
      <c r="K281" s="7"/>
      <c r="L281" s="7"/>
      <c r="M281" s="7"/>
      <c r="N281" s="7"/>
      <c r="O281" s="7"/>
      <c r="P281" s="7"/>
      <c r="Q281" s="7"/>
      <c r="R281" s="7"/>
      <c r="S281" s="7"/>
      <c r="T281" s="7"/>
      <c r="U281" s="7"/>
      <c r="V281" s="7"/>
      <c r="W281" s="7"/>
      <c r="X281" s="7"/>
      <c r="Y281" s="7"/>
      <c r="Z281" s="7"/>
      <c r="AA281" s="7"/>
      <c r="AB281" s="7"/>
      <c r="AC281" s="7" t="str">
        <f t="shared" si="20"/>
        <v/>
      </c>
      <c r="AD281" s="7" t="str">
        <f t="shared" si="21"/>
        <v/>
      </c>
      <c r="AE281" s="7" t="str">
        <f>IF(B281="","",IFERROR(INDEX(VEICULOS!$I:$I,MATCH(B281,VEICULOS!$A:$A,0)),""))</f>
        <v/>
      </c>
      <c r="AF281" s="7" t="str">
        <f t="shared" si="22"/>
        <v/>
      </c>
      <c r="AG281" s="13" t="str">
        <f t="shared" si="23"/>
        <v/>
      </c>
      <c r="AH281" s="7" t="str">
        <f t="shared" ca="1" si="24"/>
        <v/>
      </c>
      <c r="AI281" s="7"/>
      <c r="AJ281" s="13"/>
      <c r="AK281" s="12"/>
      <c r="AL281" s="7"/>
      <c r="AM281" s="7"/>
    </row>
    <row r="282" spans="1:39" x14ac:dyDescent="0.25">
      <c r="A282" s="7"/>
      <c r="B282" s="7"/>
      <c r="C282" s="7"/>
      <c r="D282" s="7"/>
      <c r="E282" s="7"/>
      <c r="F282" s="12"/>
      <c r="G282" s="7"/>
      <c r="H282" s="7"/>
      <c r="I282" s="7"/>
      <c r="J282" s="7"/>
      <c r="K282" s="7"/>
      <c r="L282" s="7"/>
      <c r="M282" s="7"/>
      <c r="N282" s="7"/>
      <c r="O282" s="7"/>
      <c r="P282" s="7"/>
      <c r="Q282" s="7"/>
      <c r="R282" s="7"/>
      <c r="S282" s="7"/>
      <c r="T282" s="7"/>
      <c r="U282" s="7"/>
      <c r="V282" s="7"/>
      <c r="W282" s="7"/>
      <c r="X282" s="7"/>
      <c r="Y282" s="7"/>
      <c r="Z282" s="7"/>
      <c r="AA282" s="7"/>
      <c r="AB282" s="7"/>
      <c r="AC282" s="7" t="str">
        <f t="shared" si="20"/>
        <v/>
      </c>
      <c r="AD282" s="7" t="str">
        <f t="shared" si="21"/>
        <v/>
      </c>
      <c r="AE282" s="7" t="str">
        <f>IF(B282="","",IFERROR(INDEX(VEICULOS!$I:$I,MATCH(B282,VEICULOS!$A:$A,0)),""))</f>
        <v/>
      </c>
      <c r="AF282" s="7" t="str">
        <f t="shared" si="22"/>
        <v/>
      </c>
      <c r="AG282" s="13" t="str">
        <f t="shared" si="23"/>
        <v/>
      </c>
      <c r="AH282" s="7" t="str">
        <f t="shared" ca="1" si="24"/>
        <v/>
      </c>
      <c r="AI282" s="7"/>
      <c r="AJ282" s="13"/>
      <c r="AK282" s="12"/>
      <c r="AL282" s="7"/>
      <c r="AM282" s="7"/>
    </row>
    <row r="283" spans="1:39" x14ac:dyDescent="0.25">
      <c r="A283" s="7"/>
      <c r="B283" s="7"/>
      <c r="C283" s="7"/>
      <c r="D283" s="7"/>
      <c r="E283" s="7"/>
      <c r="F283" s="12"/>
      <c r="G283" s="7"/>
      <c r="H283" s="7"/>
      <c r="I283" s="7"/>
      <c r="J283" s="7"/>
      <c r="K283" s="7"/>
      <c r="L283" s="7"/>
      <c r="M283" s="7"/>
      <c r="N283" s="7"/>
      <c r="O283" s="7"/>
      <c r="P283" s="7"/>
      <c r="Q283" s="7"/>
      <c r="R283" s="7"/>
      <c r="S283" s="7"/>
      <c r="T283" s="7"/>
      <c r="U283" s="7"/>
      <c r="V283" s="7"/>
      <c r="W283" s="7"/>
      <c r="X283" s="7"/>
      <c r="Y283" s="7"/>
      <c r="Z283" s="7"/>
      <c r="AA283" s="7"/>
      <c r="AB283" s="7"/>
      <c r="AC283" s="7" t="str">
        <f t="shared" si="20"/>
        <v/>
      </c>
      <c r="AD283" s="7" t="str">
        <f t="shared" si="21"/>
        <v/>
      </c>
      <c r="AE283" s="7" t="str">
        <f>IF(B283="","",IFERROR(INDEX(VEICULOS!$I:$I,MATCH(B283,VEICULOS!$A:$A,0)),""))</f>
        <v/>
      </c>
      <c r="AF283" s="7" t="str">
        <f t="shared" si="22"/>
        <v/>
      </c>
      <c r="AG283" s="13" t="str">
        <f t="shared" si="23"/>
        <v/>
      </c>
      <c r="AH283" s="7" t="str">
        <f t="shared" ca="1" si="24"/>
        <v/>
      </c>
      <c r="AI283" s="7"/>
      <c r="AJ283" s="13"/>
      <c r="AK283" s="12"/>
      <c r="AL283" s="7"/>
      <c r="AM283" s="7"/>
    </row>
    <row r="284" spans="1:39" x14ac:dyDescent="0.25">
      <c r="A284" s="7"/>
      <c r="B284" s="7"/>
      <c r="C284" s="7"/>
      <c r="D284" s="7"/>
      <c r="E284" s="7"/>
      <c r="F284" s="12"/>
      <c r="G284" s="7"/>
      <c r="H284" s="7"/>
      <c r="I284" s="7"/>
      <c r="J284" s="7"/>
      <c r="K284" s="7"/>
      <c r="L284" s="7"/>
      <c r="M284" s="7"/>
      <c r="N284" s="7"/>
      <c r="O284" s="7"/>
      <c r="P284" s="7"/>
      <c r="Q284" s="7"/>
      <c r="R284" s="7"/>
      <c r="S284" s="7"/>
      <c r="T284" s="7"/>
      <c r="U284" s="7"/>
      <c r="V284" s="7"/>
      <c r="W284" s="7"/>
      <c r="X284" s="7"/>
      <c r="Y284" s="7"/>
      <c r="Z284" s="7"/>
      <c r="AA284" s="7"/>
      <c r="AB284" s="7"/>
      <c r="AC284" s="7" t="str">
        <f t="shared" si="20"/>
        <v/>
      </c>
      <c r="AD284" s="7" t="str">
        <f t="shared" si="21"/>
        <v/>
      </c>
      <c r="AE284" s="7" t="str">
        <f>IF(B284="","",IFERROR(INDEX(VEICULOS!$I:$I,MATCH(B284,VEICULOS!$A:$A,0)),""))</f>
        <v/>
      </c>
      <c r="AF284" s="7" t="str">
        <f t="shared" si="22"/>
        <v/>
      </c>
      <c r="AG284" s="13" t="str">
        <f t="shared" si="23"/>
        <v/>
      </c>
      <c r="AH284" s="7" t="str">
        <f t="shared" ca="1" si="24"/>
        <v/>
      </c>
      <c r="AI284" s="7"/>
      <c r="AJ284" s="13"/>
      <c r="AK284" s="12"/>
      <c r="AL284" s="7"/>
      <c r="AM284" s="7"/>
    </row>
    <row r="285" spans="1:39" x14ac:dyDescent="0.25">
      <c r="A285" s="7"/>
      <c r="B285" s="7"/>
      <c r="C285" s="7"/>
      <c r="D285" s="7"/>
      <c r="E285" s="7"/>
      <c r="F285" s="12"/>
      <c r="G285" s="7"/>
      <c r="H285" s="7"/>
      <c r="I285" s="7"/>
      <c r="J285" s="7"/>
      <c r="K285" s="7"/>
      <c r="L285" s="7"/>
      <c r="M285" s="7"/>
      <c r="N285" s="7"/>
      <c r="O285" s="7"/>
      <c r="P285" s="7"/>
      <c r="Q285" s="7"/>
      <c r="R285" s="7"/>
      <c r="S285" s="7"/>
      <c r="T285" s="7"/>
      <c r="U285" s="7"/>
      <c r="V285" s="7"/>
      <c r="W285" s="7"/>
      <c r="X285" s="7"/>
      <c r="Y285" s="7"/>
      <c r="Z285" s="7"/>
      <c r="AA285" s="7"/>
      <c r="AB285" s="7"/>
      <c r="AC285" s="7" t="str">
        <f t="shared" si="20"/>
        <v/>
      </c>
      <c r="AD285" s="7" t="str">
        <f t="shared" si="21"/>
        <v/>
      </c>
      <c r="AE285" s="7" t="str">
        <f>IF(B285="","",IFERROR(INDEX(VEICULOS!$I:$I,MATCH(B285,VEICULOS!$A:$A,0)),""))</f>
        <v/>
      </c>
      <c r="AF285" s="7" t="str">
        <f t="shared" si="22"/>
        <v/>
      </c>
      <c r="AG285" s="13" t="str">
        <f t="shared" si="23"/>
        <v/>
      </c>
      <c r="AH285" s="7" t="str">
        <f t="shared" ca="1" si="24"/>
        <v/>
      </c>
      <c r="AI285" s="7"/>
      <c r="AJ285" s="13"/>
      <c r="AK285" s="12"/>
      <c r="AL285" s="7"/>
      <c r="AM285" s="7"/>
    </row>
    <row r="286" spans="1:39" x14ac:dyDescent="0.25">
      <c r="A286" s="7"/>
      <c r="B286" s="7"/>
      <c r="C286" s="7"/>
      <c r="D286" s="7"/>
      <c r="E286" s="7"/>
      <c r="F286" s="12"/>
      <c r="G286" s="7"/>
      <c r="H286" s="7"/>
      <c r="I286" s="7"/>
      <c r="J286" s="7"/>
      <c r="K286" s="7"/>
      <c r="L286" s="7"/>
      <c r="M286" s="7"/>
      <c r="N286" s="7"/>
      <c r="O286" s="7"/>
      <c r="P286" s="7"/>
      <c r="Q286" s="7"/>
      <c r="R286" s="7"/>
      <c r="S286" s="7"/>
      <c r="T286" s="7"/>
      <c r="U286" s="7"/>
      <c r="V286" s="7"/>
      <c r="W286" s="7"/>
      <c r="X286" s="7"/>
      <c r="Y286" s="7"/>
      <c r="Z286" s="7"/>
      <c r="AA286" s="7"/>
      <c r="AB286" s="7"/>
      <c r="AC286" s="7" t="str">
        <f t="shared" si="20"/>
        <v/>
      </c>
      <c r="AD286" s="7" t="str">
        <f t="shared" si="21"/>
        <v/>
      </c>
      <c r="AE286" s="7" t="str">
        <f>IF(B286="","",IFERROR(INDEX(VEICULOS!$I:$I,MATCH(B286,VEICULOS!$A:$A,0)),""))</f>
        <v/>
      </c>
      <c r="AF286" s="7" t="str">
        <f t="shared" si="22"/>
        <v/>
      </c>
      <c r="AG286" s="13" t="str">
        <f t="shared" si="23"/>
        <v/>
      </c>
      <c r="AH286" s="7" t="str">
        <f t="shared" ca="1" si="24"/>
        <v/>
      </c>
      <c r="AI286" s="7"/>
      <c r="AJ286" s="13"/>
      <c r="AK286" s="12"/>
      <c r="AL286" s="7"/>
      <c r="AM286" s="7"/>
    </row>
    <row r="287" spans="1:39" x14ac:dyDescent="0.25">
      <c r="A287" s="7"/>
      <c r="B287" s="7"/>
      <c r="C287" s="7"/>
      <c r="D287" s="7"/>
      <c r="E287" s="7"/>
      <c r="F287" s="12"/>
      <c r="G287" s="7"/>
      <c r="H287" s="7"/>
      <c r="I287" s="7"/>
      <c r="J287" s="7"/>
      <c r="K287" s="7"/>
      <c r="L287" s="7"/>
      <c r="M287" s="7"/>
      <c r="N287" s="7"/>
      <c r="O287" s="7"/>
      <c r="P287" s="7"/>
      <c r="Q287" s="7"/>
      <c r="R287" s="7"/>
      <c r="S287" s="7"/>
      <c r="T287" s="7"/>
      <c r="U287" s="7"/>
      <c r="V287" s="7"/>
      <c r="W287" s="7"/>
      <c r="X287" s="7"/>
      <c r="Y287" s="7"/>
      <c r="Z287" s="7"/>
      <c r="AA287" s="7"/>
      <c r="AB287" s="7"/>
      <c r="AC287" s="7" t="str">
        <f t="shared" si="20"/>
        <v/>
      </c>
      <c r="AD287" s="7" t="str">
        <f t="shared" si="21"/>
        <v/>
      </c>
      <c r="AE287" s="7" t="str">
        <f>IF(B287="","",IFERROR(INDEX(VEICULOS!$I:$I,MATCH(B287,VEICULOS!$A:$A,0)),""))</f>
        <v/>
      </c>
      <c r="AF287" s="7" t="str">
        <f t="shared" si="22"/>
        <v/>
      </c>
      <c r="AG287" s="13" t="str">
        <f t="shared" si="23"/>
        <v/>
      </c>
      <c r="AH287" s="7" t="str">
        <f t="shared" ca="1" si="24"/>
        <v/>
      </c>
      <c r="AI287" s="7"/>
      <c r="AJ287" s="13"/>
      <c r="AK287" s="12"/>
      <c r="AL287" s="7"/>
      <c r="AM287" s="7"/>
    </row>
    <row r="288" spans="1:39" x14ac:dyDescent="0.25">
      <c r="A288" s="7"/>
      <c r="B288" s="7"/>
      <c r="C288" s="7"/>
      <c r="D288" s="7"/>
      <c r="E288" s="7"/>
      <c r="F288" s="12"/>
      <c r="G288" s="7"/>
      <c r="H288" s="7"/>
      <c r="I288" s="7"/>
      <c r="J288" s="7"/>
      <c r="K288" s="7"/>
      <c r="L288" s="7"/>
      <c r="M288" s="7"/>
      <c r="N288" s="7"/>
      <c r="O288" s="7"/>
      <c r="P288" s="7"/>
      <c r="Q288" s="7"/>
      <c r="R288" s="7"/>
      <c r="S288" s="7"/>
      <c r="T288" s="7"/>
      <c r="U288" s="7"/>
      <c r="V288" s="7"/>
      <c r="W288" s="7"/>
      <c r="X288" s="7"/>
      <c r="Y288" s="7"/>
      <c r="Z288" s="7"/>
      <c r="AA288" s="7"/>
      <c r="AB288" s="7"/>
      <c r="AC288" s="7" t="str">
        <f t="shared" si="20"/>
        <v/>
      </c>
      <c r="AD288" s="7" t="str">
        <f t="shared" si="21"/>
        <v/>
      </c>
      <c r="AE288" s="7" t="str">
        <f>IF(B288="","",IFERROR(INDEX(VEICULOS!$I:$I,MATCH(B288,VEICULOS!$A:$A,0)),""))</f>
        <v/>
      </c>
      <c r="AF288" s="7" t="str">
        <f t="shared" si="22"/>
        <v/>
      </c>
      <c r="AG288" s="13" t="str">
        <f t="shared" si="23"/>
        <v/>
      </c>
      <c r="AH288" s="7" t="str">
        <f t="shared" ca="1" si="24"/>
        <v/>
      </c>
      <c r="AI288" s="7"/>
      <c r="AJ288" s="13"/>
      <c r="AK288" s="12"/>
      <c r="AL288" s="7"/>
      <c r="AM288" s="7"/>
    </row>
    <row r="289" spans="1:39" x14ac:dyDescent="0.25">
      <c r="A289" s="7"/>
      <c r="B289" s="7"/>
      <c r="C289" s="7"/>
      <c r="D289" s="7"/>
      <c r="E289" s="7"/>
      <c r="F289" s="12"/>
      <c r="G289" s="7"/>
      <c r="H289" s="7"/>
      <c r="I289" s="7"/>
      <c r="J289" s="7"/>
      <c r="K289" s="7"/>
      <c r="L289" s="7"/>
      <c r="M289" s="7"/>
      <c r="N289" s="7"/>
      <c r="O289" s="7"/>
      <c r="P289" s="7"/>
      <c r="Q289" s="7"/>
      <c r="R289" s="7"/>
      <c r="S289" s="7"/>
      <c r="T289" s="7"/>
      <c r="U289" s="7"/>
      <c r="V289" s="7"/>
      <c r="W289" s="7"/>
      <c r="X289" s="7"/>
      <c r="Y289" s="7"/>
      <c r="Z289" s="7"/>
      <c r="AA289" s="7"/>
      <c r="AB289" s="7"/>
      <c r="AC289" s="7" t="str">
        <f t="shared" si="20"/>
        <v/>
      </c>
      <c r="AD289" s="7" t="str">
        <f t="shared" si="21"/>
        <v/>
      </c>
      <c r="AE289" s="7" t="str">
        <f>IF(B289="","",IFERROR(INDEX(VEICULOS!$I:$I,MATCH(B289,VEICULOS!$A:$A,0)),""))</f>
        <v/>
      </c>
      <c r="AF289" s="7" t="str">
        <f t="shared" si="22"/>
        <v/>
      </c>
      <c r="AG289" s="13" t="str">
        <f t="shared" si="23"/>
        <v/>
      </c>
      <c r="AH289" s="7" t="str">
        <f t="shared" ca="1" si="24"/>
        <v/>
      </c>
      <c r="AI289" s="7"/>
      <c r="AJ289" s="13"/>
      <c r="AK289" s="12"/>
      <c r="AL289" s="7"/>
      <c r="AM289" s="7"/>
    </row>
    <row r="290" spans="1:39" x14ac:dyDescent="0.25">
      <c r="A290" s="7"/>
      <c r="B290" s="7"/>
      <c r="C290" s="7"/>
      <c r="D290" s="7"/>
      <c r="E290" s="7"/>
      <c r="F290" s="12"/>
      <c r="G290" s="7"/>
      <c r="H290" s="7"/>
      <c r="I290" s="7"/>
      <c r="J290" s="7"/>
      <c r="K290" s="7"/>
      <c r="L290" s="7"/>
      <c r="M290" s="7"/>
      <c r="N290" s="7"/>
      <c r="O290" s="7"/>
      <c r="P290" s="7"/>
      <c r="Q290" s="7"/>
      <c r="R290" s="7"/>
      <c r="S290" s="7"/>
      <c r="T290" s="7"/>
      <c r="U290" s="7"/>
      <c r="V290" s="7"/>
      <c r="W290" s="7"/>
      <c r="X290" s="7"/>
      <c r="Y290" s="7"/>
      <c r="Z290" s="7"/>
      <c r="AA290" s="7"/>
      <c r="AB290" s="7"/>
      <c r="AC290" s="7" t="str">
        <f t="shared" si="20"/>
        <v/>
      </c>
      <c r="AD290" s="7" t="str">
        <f t="shared" si="21"/>
        <v/>
      </c>
      <c r="AE290" s="7" t="str">
        <f>IF(B290="","",IFERROR(INDEX(VEICULOS!$I:$I,MATCH(B290,VEICULOS!$A:$A,0)),""))</f>
        <v/>
      </c>
      <c r="AF290" s="7" t="str">
        <f t="shared" si="22"/>
        <v/>
      </c>
      <c r="AG290" s="13" t="str">
        <f t="shared" si="23"/>
        <v/>
      </c>
      <c r="AH290" s="7" t="str">
        <f t="shared" ca="1" si="24"/>
        <v/>
      </c>
      <c r="AI290" s="7"/>
      <c r="AJ290" s="13"/>
      <c r="AK290" s="12"/>
      <c r="AL290" s="7"/>
      <c r="AM290" s="7"/>
    </row>
    <row r="291" spans="1:39" x14ac:dyDescent="0.25">
      <c r="A291" s="7"/>
      <c r="B291" s="7"/>
      <c r="C291" s="7"/>
      <c r="D291" s="7"/>
      <c r="E291" s="7"/>
      <c r="F291" s="12"/>
      <c r="G291" s="7"/>
      <c r="H291" s="7"/>
      <c r="I291" s="7"/>
      <c r="J291" s="7"/>
      <c r="K291" s="7"/>
      <c r="L291" s="7"/>
      <c r="M291" s="7"/>
      <c r="N291" s="7"/>
      <c r="O291" s="7"/>
      <c r="P291" s="7"/>
      <c r="Q291" s="7"/>
      <c r="R291" s="7"/>
      <c r="S291" s="7"/>
      <c r="T291" s="7"/>
      <c r="U291" s="7"/>
      <c r="V291" s="7"/>
      <c r="W291" s="7"/>
      <c r="X291" s="7"/>
      <c r="Y291" s="7"/>
      <c r="Z291" s="7"/>
      <c r="AA291" s="7"/>
      <c r="AB291" s="7"/>
      <c r="AC291" s="7" t="str">
        <f t="shared" si="20"/>
        <v/>
      </c>
      <c r="AD291" s="7" t="str">
        <f t="shared" si="21"/>
        <v/>
      </c>
      <c r="AE291" s="7" t="str">
        <f>IF(B291="","",IFERROR(INDEX(VEICULOS!$I:$I,MATCH(B291,VEICULOS!$A:$A,0)),""))</f>
        <v/>
      </c>
      <c r="AF291" s="7" t="str">
        <f t="shared" si="22"/>
        <v/>
      </c>
      <c r="AG291" s="13" t="str">
        <f t="shared" si="23"/>
        <v/>
      </c>
      <c r="AH291" s="7" t="str">
        <f t="shared" ca="1" si="24"/>
        <v/>
      </c>
      <c r="AI291" s="7"/>
      <c r="AJ291" s="13"/>
      <c r="AK291" s="12"/>
      <c r="AL291" s="7"/>
      <c r="AM291" s="7"/>
    </row>
    <row r="292" spans="1:39" x14ac:dyDescent="0.25">
      <c r="A292" s="7"/>
      <c r="B292" s="7"/>
      <c r="C292" s="7"/>
      <c r="D292" s="7"/>
      <c r="E292" s="7"/>
      <c r="F292" s="12"/>
      <c r="G292" s="7"/>
      <c r="H292" s="7"/>
      <c r="I292" s="7"/>
      <c r="J292" s="7"/>
      <c r="K292" s="7"/>
      <c r="L292" s="7"/>
      <c r="M292" s="7"/>
      <c r="N292" s="7"/>
      <c r="O292" s="7"/>
      <c r="P292" s="7"/>
      <c r="Q292" s="7"/>
      <c r="R292" s="7"/>
      <c r="S292" s="7"/>
      <c r="T292" s="7"/>
      <c r="U292" s="7"/>
      <c r="V292" s="7"/>
      <c r="W292" s="7"/>
      <c r="X292" s="7"/>
      <c r="Y292" s="7"/>
      <c r="Z292" s="7"/>
      <c r="AA292" s="7"/>
      <c r="AB292" s="7"/>
      <c r="AC292" s="7" t="str">
        <f t="shared" si="20"/>
        <v/>
      </c>
      <c r="AD292" s="7" t="str">
        <f t="shared" si="21"/>
        <v/>
      </c>
      <c r="AE292" s="7" t="str">
        <f>IF(B292="","",IFERROR(INDEX(VEICULOS!$I:$I,MATCH(B292,VEICULOS!$A:$A,0)),""))</f>
        <v/>
      </c>
      <c r="AF292" s="7" t="str">
        <f t="shared" si="22"/>
        <v/>
      </c>
      <c r="AG292" s="13" t="str">
        <f t="shared" si="23"/>
        <v/>
      </c>
      <c r="AH292" s="7" t="str">
        <f t="shared" ca="1" si="24"/>
        <v/>
      </c>
      <c r="AI292" s="7"/>
      <c r="AJ292" s="13"/>
      <c r="AK292" s="12"/>
      <c r="AL292" s="7"/>
      <c r="AM292" s="7"/>
    </row>
    <row r="293" spans="1:39" x14ac:dyDescent="0.25">
      <c r="A293" s="7"/>
      <c r="B293" s="7"/>
      <c r="C293" s="7"/>
      <c r="D293" s="7"/>
      <c r="E293" s="7"/>
      <c r="F293" s="12"/>
      <c r="G293" s="7"/>
      <c r="H293" s="7"/>
      <c r="I293" s="7"/>
      <c r="J293" s="7"/>
      <c r="K293" s="7"/>
      <c r="L293" s="7"/>
      <c r="M293" s="7"/>
      <c r="N293" s="7"/>
      <c r="O293" s="7"/>
      <c r="P293" s="7"/>
      <c r="Q293" s="7"/>
      <c r="R293" s="7"/>
      <c r="S293" s="7"/>
      <c r="T293" s="7"/>
      <c r="U293" s="7"/>
      <c r="V293" s="7"/>
      <c r="W293" s="7"/>
      <c r="X293" s="7"/>
      <c r="Y293" s="7"/>
      <c r="Z293" s="7"/>
      <c r="AA293" s="7"/>
      <c r="AB293" s="7"/>
      <c r="AC293" s="7" t="str">
        <f t="shared" si="20"/>
        <v/>
      </c>
      <c r="AD293" s="7" t="str">
        <f t="shared" si="21"/>
        <v/>
      </c>
      <c r="AE293" s="7" t="str">
        <f>IF(B293="","",IFERROR(INDEX(VEICULOS!$I:$I,MATCH(B293,VEICULOS!$A:$A,0)),""))</f>
        <v/>
      </c>
      <c r="AF293" s="7" t="str">
        <f t="shared" si="22"/>
        <v/>
      </c>
      <c r="AG293" s="13" t="str">
        <f t="shared" si="23"/>
        <v/>
      </c>
      <c r="AH293" s="7" t="str">
        <f t="shared" ca="1" si="24"/>
        <v/>
      </c>
      <c r="AI293" s="7"/>
      <c r="AJ293" s="13"/>
      <c r="AK293" s="12"/>
      <c r="AL293" s="7"/>
      <c r="AM293" s="7"/>
    </row>
    <row r="294" spans="1:39" x14ac:dyDescent="0.25">
      <c r="A294" s="7"/>
      <c r="B294" s="7"/>
      <c r="C294" s="7"/>
      <c r="D294" s="7"/>
      <c r="E294" s="7"/>
      <c r="F294" s="12"/>
      <c r="G294" s="7"/>
      <c r="H294" s="7"/>
      <c r="I294" s="7"/>
      <c r="J294" s="7"/>
      <c r="K294" s="7"/>
      <c r="L294" s="7"/>
      <c r="M294" s="7"/>
      <c r="N294" s="7"/>
      <c r="O294" s="7"/>
      <c r="P294" s="7"/>
      <c r="Q294" s="7"/>
      <c r="R294" s="7"/>
      <c r="S294" s="7"/>
      <c r="T294" s="7"/>
      <c r="U294" s="7"/>
      <c r="V294" s="7"/>
      <c r="W294" s="7"/>
      <c r="X294" s="7"/>
      <c r="Y294" s="7"/>
      <c r="Z294" s="7"/>
      <c r="AA294" s="7"/>
      <c r="AB294" s="7"/>
      <c r="AC294" s="7" t="str">
        <f t="shared" si="20"/>
        <v/>
      </c>
      <c r="AD294" s="7" t="str">
        <f t="shared" si="21"/>
        <v/>
      </c>
      <c r="AE294" s="7" t="str">
        <f>IF(B294="","",IFERROR(INDEX(VEICULOS!$I:$I,MATCH(B294,VEICULOS!$A:$A,0)),""))</f>
        <v/>
      </c>
      <c r="AF294" s="7" t="str">
        <f t="shared" si="22"/>
        <v/>
      </c>
      <c r="AG294" s="13" t="str">
        <f t="shared" si="23"/>
        <v/>
      </c>
      <c r="AH294" s="7" t="str">
        <f t="shared" ca="1" si="24"/>
        <v/>
      </c>
      <c r="AI294" s="7"/>
      <c r="AJ294" s="13"/>
      <c r="AK294" s="12"/>
      <c r="AL294" s="7"/>
      <c r="AM294" s="7"/>
    </row>
    <row r="295" spans="1:39" x14ac:dyDescent="0.25">
      <c r="A295" s="7"/>
      <c r="B295" s="7"/>
      <c r="C295" s="7"/>
      <c r="D295" s="7"/>
      <c r="E295" s="7"/>
      <c r="F295" s="12"/>
      <c r="G295" s="7"/>
      <c r="H295" s="7"/>
      <c r="I295" s="7"/>
      <c r="J295" s="7"/>
      <c r="K295" s="7"/>
      <c r="L295" s="7"/>
      <c r="M295" s="7"/>
      <c r="N295" s="7"/>
      <c r="O295" s="7"/>
      <c r="P295" s="7"/>
      <c r="Q295" s="7"/>
      <c r="R295" s="7"/>
      <c r="S295" s="7"/>
      <c r="T295" s="7"/>
      <c r="U295" s="7"/>
      <c r="V295" s="7"/>
      <c r="W295" s="7"/>
      <c r="X295" s="7"/>
      <c r="Y295" s="7"/>
      <c r="Z295" s="7"/>
      <c r="AA295" s="7"/>
      <c r="AB295" s="7"/>
      <c r="AC295" s="7" t="str">
        <f t="shared" si="20"/>
        <v/>
      </c>
      <c r="AD295" s="7" t="str">
        <f t="shared" si="21"/>
        <v/>
      </c>
      <c r="AE295" s="7" t="str">
        <f>IF(B295="","",IFERROR(INDEX(VEICULOS!$I:$I,MATCH(B295,VEICULOS!$A:$A,0)),""))</f>
        <v/>
      </c>
      <c r="AF295" s="7" t="str">
        <f t="shared" si="22"/>
        <v/>
      </c>
      <c r="AG295" s="13" t="str">
        <f t="shared" si="23"/>
        <v/>
      </c>
      <c r="AH295" s="7" t="str">
        <f t="shared" ca="1" si="24"/>
        <v/>
      </c>
      <c r="AI295" s="7"/>
      <c r="AJ295" s="13"/>
      <c r="AK295" s="12"/>
      <c r="AL295" s="7"/>
      <c r="AM295" s="7"/>
    </row>
    <row r="296" spans="1:39" x14ac:dyDescent="0.25">
      <c r="A296" s="7"/>
      <c r="B296" s="7"/>
      <c r="C296" s="7"/>
      <c r="D296" s="7"/>
      <c r="E296" s="7"/>
      <c r="F296" s="12"/>
      <c r="G296" s="7"/>
      <c r="H296" s="7"/>
      <c r="I296" s="7"/>
      <c r="J296" s="7"/>
      <c r="K296" s="7"/>
      <c r="L296" s="7"/>
      <c r="M296" s="7"/>
      <c r="N296" s="7"/>
      <c r="O296" s="7"/>
      <c r="P296" s="7"/>
      <c r="Q296" s="7"/>
      <c r="R296" s="7"/>
      <c r="S296" s="7"/>
      <c r="T296" s="7"/>
      <c r="U296" s="7"/>
      <c r="V296" s="7"/>
      <c r="W296" s="7"/>
      <c r="X296" s="7"/>
      <c r="Y296" s="7"/>
      <c r="Z296" s="7"/>
      <c r="AA296" s="7"/>
      <c r="AB296" s="7"/>
      <c r="AC296" s="7" t="str">
        <f t="shared" si="20"/>
        <v/>
      </c>
      <c r="AD296" s="7" t="str">
        <f t="shared" si="21"/>
        <v/>
      </c>
      <c r="AE296" s="7" t="str">
        <f>IF(B296="","",IFERROR(INDEX(VEICULOS!$I:$I,MATCH(B296,VEICULOS!$A:$A,0)),""))</f>
        <v/>
      </c>
      <c r="AF296" s="7" t="str">
        <f t="shared" si="22"/>
        <v/>
      </c>
      <c r="AG296" s="13" t="str">
        <f t="shared" si="23"/>
        <v/>
      </c>
      <c r="AH296" s="7" t="str">
        <f t="shared" ca="1" si="24"/>
        <v/>
      </c>
      <c r="AI296" s="7"/>
      <c r="AJ296" s="13"/>
      <c r="AK296" s="12"/>
      <c r="AL296" s="7"/>
      <c r="AM296" s="7"/>
    </row>
    <row r="297" spans="1:39" x14ac:dyDescent="0.25">
      <c r="A297" s="7"/>
      <c r="B297" s="7"/>
      <c r="C297" s="7"/>
      <c r="D297" s="7"/>
      <c r="E297" s="7"/>
      <c r="F297" s="12"/>
      <c r="G297" s="7"/>
      <c r="H297" s="7"/>
      <c r="I297" s="7"/>
      <c r="J297" s="7"/>
      <c r="K297" s="7"/>
      <c r="L297" s="7"/>
      <c r="M297" s="7"/>
      <c r="N297" s="7"/>
      <c r="O297" s="7"/>
      <c r="P297" s="7"/>
      <c r="Q297" s="7"/>
      <c r="R297" s="7"/>
      <c r="S297" s="7"/>
      <c r="T297" s="7"/>
      <c r="U297" s="7"/>
      <c r="V297" s="7"/>
      <c r="W297" s="7"/>
      <c r="X297" s="7"/>
      <c r="Y297" s="7"/>
      <c r="Z297" s="7"/>
      <c r="AA297" s="7"/>
      <c r="AB297" s="7"/>
      <c r="AC297" s="7" t="str">
        <f t="shared" si="20"/>
        <v/>
      </c>
      <c r="AD297" s="7" t="str">
        <f t="shared" si="21"/>
        <v/>
      </c>
      <c r="AE297" s="7" t="str">
        <f>IF(B297="","",IFERROR(INDEX(VEICULOS!$I:$I,MATCH(B297,VEICULOS!$A:$A,0)),""))</f>
        <v/>
      </c>
      <c r="AF297" s="7" t="str">
        <f t="shared" si="22"/>
        <v/>
      </c>
      <c r="AG297" s="13" t="str">
        <f t="shared" si="23"/>
        <v/>
      </c>
      <c r="AH297" s="7" t="str">
        <f t="shared" ca="1" si="24"/>
        <v/>
      </c>
      <c r="AI297" s="7"/>
      <c r="AJ297" s="13"/>
      <c r="AK297" s="12"/>
      <c r="AL297" s="7"/>
      <c r="AM297" s="7"/>
    </row>
    <row r="298" spans="1:39" x14ac:dyDescent="0.25">
      <c r="A298" s="7"/>
      <c r="B298" s="7"/>
      <c r="C298" s="7"/>
      <c r="D298" s="7"/>
      <c r="E298" s="7"/>
      <c r="F298" s="12"/>
      <c r="G298" s="7"/>
      <c r="H298" s="7"/>
      <c r="I298" s="7"/>
      <c r="J298" s="7"/>
      <c r="K298" s="7"/>
      <c r="L298" s="7"/>
      <c r="M298" s="7"/>
      <c r="N298" s="7"/>
      <c r="O298" s="7"/>
      <c r="P298" s="7"/>
      <c r="Q298" s="7"/>
      <c r="R298" s="7"/>
      <c r="S298" s="7"/>
      <c r="T298" s="7"/>
      <c r="U298" s="7"/>
      <c r="V298" s="7"/>
      <c r="W298" s="7"/>
      <c r="X298" s="7"/>
      <c r="Y298" s="7"/>
      <c r="Z298" s="7"/>
      <c r="AA298" s="7"/>
      <c r="AB298" s="7"/>
      <c r="AC298" s="7" t="str">
        <f t="shared" si="20"/>
        <v/>
      </c>
      <c r="AD298" s="7" t="str">
        <f t="shared" si="21"/>
        <v/>
      </c>
      <c r="AE298" s="7" t="str">
        <f>IF(B298="","",IFERROR(INDEX(VEICULOS!$I:$I,MATCH(B298,VEICULOS!$A:$A,0)),""))</f>
        <v/>
      </c>
      <c r="AF298" s="7" t="str">
        <f t="shared" si="22"/>
        <v/>
      </c>
      <c r="AG298" s="13" t="str">
        <f t="shared" si="23"/>
        <v/>
      </c>
      <c r="AH298" s="7" t="str">
        <f t="shared" ca="1" si="24"/>
        <v/>
      </c>
      <c r="AI298" s="7"/>
      <c r="AJ298" s="13"/>
      <c r="AK298" s="12"/>
      <c r="AL298" s="7"/>
      <c r="AM298" s="7"/>
    </row>
    <row r="299" spans="1:39" x14ac:dyDescent="0.25">
      <c r="A299" s="7"/>
      <c r="B299" s="7"/>
      <c r="C299" s="7"/>
      <c r="D299" s="7"/>
      <c r="E299" s="7"/>
      <c r="F299" s="12"/>
      <c r="G299" s="7"/>
      <c r="H299" s="7"/>
      <c r="I299" s="7"/>
      <c r="J299" s="7"/>
      <c r="K299" s="7"/>
      <c r="L299" s="7"/>
      <c r="M299" s="7"/>
      <c r="N299" s="7"/>
      <c r="O299" s="7"/>
      <c r="P299" s="7"/>
      <c r="Q299" s="7"/>
      <c r="R299" s="7"/>
      <c r="S299" s="7"/>
      <c r="T299" s="7"/>
      <c r="U299" s="7"/>
      <c r="V299" s="7"/>
      <c r="W299" s="7"/>
      <c r="X299" s="7"/>
      <c r="Y299" s="7"/>
      <c r="Z299" s="7"/>
      <c r="AA299" s="7"/>
      <c r="AB299" s="7"/>
      <c r="AC299" s="7" t="str">
        <f t="shared" si="20"/>
        <v/>
      </c>
      <c r="AD299" s="7" t="str">
        <f t="shared" si="21"/>
        <v/>
      </c>
      <c r="AE299" s="7" t="str">
        <f>IF(B299="","",IFERROR(INDEX(VEICULOS!$I:$I,MATCH(B299,VEICULOS!$A:$A,0)),""))</f>
        <v/>
      </c>
      <c r="AF299" s="7" t="str">
        <f t="shared" si="22"/>
        <v/>
      </c>
      <c r="AG299" s="13" t="str">
        <f t="shared" si="23"/>
        <v/>
      </c>
      <c r="AH299" s="7" t="str">
        <f t="shared" ca="1" si="24"/>
        <v/>
      </c>
      <c r="AI299" s="7"/>
      <c r="AJ299" s="13"/>
      <c r="AK299" s="12"/>
      <c r="AL299" s="7"/>
      <c r="AM299" s="7"/>
    </row>
    <row r="300" spans="1:39" x14ac:dyDescent="0.25">
      <c r="A300" s="7"/>
      <c r="B300" s="7"/>
      <c r="C300" s="7"/>
      <c r="D300" s="7"/>
      <c r="E300" s="7"/>
      <c r="F300" s="12"/>
      <c r="G300" s="7"/>
      <c r="H300" s="7"/>
      <c r="I300" s="7"/>
      <c r="J300" s="7"/>
      <c r="K300" s="7"/>
      <c r="L300" s="7"/>
      <c r="M300" s="7"/>
      <c r="N300" s="7"/>
      <c r="O300" s="7"/>
      <c r="P300" s="7"/>
      <c r="Q300" s="7"/>
      <c r="R300" s="7"/>
      <c r="S300" s="7"/>
      <c r="T300" s="7"/>
      <c r="U300" s="7"/>
      <c r="V300" s="7"/>
      <c r="W300" s="7"/>
      <c r="X300" s="7"/>
      <c r="Y300" s="7"/>
      <c r="Z300" s="7"/>
      <c r="AA300" s="7"/>
      <c r="AB300" s="7"/>
      <c r="AC300" s="7" t="str">
        <f t="shared" si="20"/>
        <v/>
      </c>
      <c r="AD300" s="7" t="str">
        <f t="shared" si="21"/>
        <v/>
      </c>
      <c r="AE300" s="7" t="str">
        <f>IF(B300="","",IFERROR(INDEX(VEICULOS!$I:$I,MATCH(B300,VEICULOS!$A:$A,0)),""))</f>
        <v/>
      </c>
      <c r="AF300" s="7" t="str">
        <f t="shared" si="22"/>
        <v/>
      </c>
      <c r="AG300" s="13" t="str">
        <f t="shared" si="23"/>
        <v/>
      </c>
      <c r="AH300" s="7" t="str">
        <f t="shared" ca="1" si="24"/>
        <v/>
      </c>
      <c r="AI300" s="7"/>
      <c r="AJ300" s="13"/>
      <c r="AK300" s="12"/>
      <c r="AL300" s="7"/>
      <c r="AM300" s="7"/>
    </row>
    <row r="301" spans="1:39" x14ac:dyDescent="0.25">
      <c r="A301" s="7"/>
      <c r="B301" s="7"/>
      <c r="C301" s="7"/>
      <c r="D301" s="7"/>
      <c r="E301" s="7"/>
      <c r="F301" s="12"/>
      <c r="G301" s="7"/>
      <c r="H301" s="7"/>
      <c r="I301" s="7"/>
      <c r="J301" s="7"/>
      <c r="K301" s="7"/>
      <c r="L301" s="7"/>
      <c r="M301" s="7"/>
      <c r="N301" s="7"/>
      <c r="O301" s="7"/>
      <c r="P301" s="7"/>
      <c r="Q301" s="7"/>
      <c r="R301" s="7"/>
      <c r="S301" s="7"/>
      <c r="T301" s="7"/>
      <c r="U301" s="7"/>
      <c r="V301" s="7"/>
      <c r="W301" s="7"/>
      <c r="X301" s="7"/>
      <c r="Y301" s="7"/>
      <c r="Z301" s="7"/>
      <c r="AA301" s="7"/>
      <c r="AB301" s="7"/>
      <c r="AC301" s="7" t="str">
        <f t="shared" si="20"/>
        <v/>
      </c>
      <c r="AD301" s="7" t="str">
        <f t="shared" si="21"/>
        <v/>
      </c>
      <c r="AE301" s="7" t="str">
        <f>IF(B301="","",IFERROR(INDEX(VEICULOS!$I:$I,MATCH(B301,VEICULOS!$A:$A,0)),""))</f>
        <v/>
      </c>
      <c r="AF301" s="7" t="str">
        <f t="shared" si="22"/>
        <v/>
      </c>
      <c r="AG301" s="13" t="str">
        <f t="shared" si="23"/>
        <v/>
      </c>
      <c r="AH301" s="7" t="str">
        <f t="shared" ca="1" si="24"/>
        <v/>
      </c>
      <c r="AI301" s="7"/>
      <c r="AJ301" s="13"/>
      <c r="AK301" s="12"/>
      <c r="AL301" s="7"/>
      <c r="AM301" s="7"/>
    </row>
    <row r="302" spans="1:39" x14ac:dyDescent="0.25">
      <c r="A302" s="7"/>
      <c r="B302" s="7"/>
      <c r="C302" s="7"/>
      <c r="D302" s="7"/>
      <c r="E302" s="7"/>
      <c r="F302" s="12"/>
      <c r="G302" s="7"/>
      <c r="H302" s="7"/>
      <c r="I302" s="7"/>
      <c r="J302" s="7"/>
      <c r="K302" s="7"/>
      <c r="L302" s="7"/>
      <c r="M302" s="7"/>
      <c r="N302" s="7"/>
      <c r="O302" s="7"/>
      <c r="P302" s="7"/>
      <c r="Q302" s="7"/>
      <c r="R302" s="7"/>
      <c r="S302" s="7"/>
      <c r="T302" s="7"/>
      <c r="U302" s="7"/>
      <c r="V302" s="7"/>
      <c r="W302" s="7"/>
      <c r="X302" s="7"/>
      <c r="Y302" s="7"/>
      <c r="Z302" s="7"/>
      <c r="AA302" s="7"/>
      <c r="AB302" s="7"/>
      <c r="AC302" s="7" t="str">
        <f t="shared" si="20"/>
        <v/>
      </c>
      <c r="AD302" s="7" t="str">
        <f t="shared" si="21"/>
        <v/>
      </c>
      <c r="AE302" s="7" t="str">
        <f>IF(B302="","",IFERROR(INDEX(VEICULOS!$I:$I,MATCH(B302,VEICULOS!$A:$A,0)),""))</f>
        <v/>
      </c>
      <c r="AF302" s="7" t="str">
        <f t="shared" si="22"/>
        <v/>
      </c>
      <c r="AG302" s="13" t="str">
        <f t="shared" si="23"/>
        <v/>
      </c>
      <c r="AH302" s="7" t="str">
        <f t="shared" ca="1" si="24"/>
        <v/>
      </c>
      <c r="AI302" s="7"/>
      <c r="AJ302" s="13"/>
      <c r="AK302" s="12"/>
      <c r="AL302" s="7"/>
      <c r="AM302" s="7"/>
    </row>
    <row r="303" spans="1:39" x14ac:dyDescent="0.25">
      <c r="A303" s="7"/>
      <c r="B303" s="7"/>
      <c r="C303" s="7"/>
      <c r="D303" s="7"/>
      <c r="E303" s="7"/>
      <c r="F303" s="12"/>
      <c r="G303" s="7"/>
      <c r="H303" s="7"/>
      <c r="I303" s="7"/>
      <c r="J303" s="7"/>
      <c r="K303" s="7"/>
      <c r="L303" s="7"/>
      <c r="M303" s="7"/>
      <c r="N303" s="7"/>
      <c r="O303" s="7"/>
      <c r="P303" s="7"/>
      <c r="Q303" s="7"/>
      <c r="R303" s="7"/>
      <c r="S303" s="7"/>
      <c r="T303" s="7"/>
      <c r="U303" s="7"/>
      <c r="V303" s="7"/>
      <c r="W303" s="7"/>
      <c r="X303" s="7"/>
      <c r="Y303" s="7"/>
      <c r="Z303" s="7"/>
      <c r="AA303" s="7"/>
      <c r="AB303" s="7"/>
      <c r="AC303" s="7" t="str">
        <f t="shared" si="20"/>
        <v/>
      </c>
      <c r="AD303" s="7" t="str">
        <f t="shared" si="21"/>
        <v/>
      </c>
      <c r="AE303" s="7" t="str">
        <f>IF(B303="","",IFERROR(INDEX(VEICULOS!$I:$I,MATCH(B303,VEICULOS!$A:$A,0)),""))</f>
        <v/>
      </c>
      <c r="AF303" s="7" t="str">
        <f t="shared" si="22"/>
        <v/>
      </c>
      <c r="AG303" s="13" t="str">
        <f t="shared" si="23"/>
        <v/>
      </c>
      <c r="AH303" s="7" t="str">
        <f t="shared" ca="1" si="24"/>
        <v/>
      </c>
      <c r="AI303" s="7"/>
      <c r="AJ303" s="13"/>
      <c r="AK303" s="12"/>
      <c r="AL303" s="7"/>
      <c r="AM303" s="7"/>
    </row>
    <row r="304" spans="1:39" x14ac:dyDescent="0.25">
      <c r="A304" s="7"/>
      <c r="B304" s="7"/>
      <c r="C304" s="7"/>
      <c r="D304" s="7"/>
      <c r="E304" s="7"/>
      <c r="F304" s="12"/>
      <c r="G304" s="7"/>
      <c r="H304" s="7"/>
      <c r="I304" s="7"/>
      <c r="J304" s="7"/>
      <c r="K304" s="7"/>
      <c r="L304" s="7"/>
      <c r="M304" s="7"/>
      <c r="N304" s="7"/>
      <c r="O304" s="7"/>
      <c r="P304" s="7"/>
      <c r="Q304" s="7"/>
      <c r="R304" s="7"/>
      <c r="S304" s="7"/>
      <c r="T304" s="7"/>
      <c r="U304" s="7"/>
      <c r="V304" s="7"/>
      <c r="W304" s="7"/>
      <c r="X304" s="7"/>
      <c r="Y304" s="7"/>
      <c r="Z304" s="7"/>
      <c r="AA304" s="7"/>
      <c r="AB304" s="7"/>
      <c r="AC304" s="7" t="str">
        <f t="shared" si="20"/>
        <v/>
      </c>
      <c r="AD304" s="7" t="str">
        <f t="shared" si="21"/>
        <v/>
      </c>
      <c r="AE304" s="7" t="str">
        <f>IF(B304="","",IFERROR(INDEX(VEICULOS!$I:$I,MATCH(B304,VEICULOS!$A:$A,0)),""))</f>
        <v/>
      </c>
      <c r="AF304" s="7" t="str">
        <f t="shared" si="22"/>
        <v/>
      </c>
      <c r="AG304" s="13" t="str">
        <f t="shared" si="23"/>
        <v/>
      </c>
      <c r="AH304" s="7" t="str">
        <f t="shared" ca="1" si="24"/>
        <v/>
      </c>
      <c r="AI304" s="7"/>
      <c r="AJ304" s="13"/>
      <c r="AK304" s="12"/>
      <c r="AL304" s="7"/>
      <c r="AM304" s="7"/>
    </row>
    <row r="305" spans="1:39" x14ac:dyDescent="0.25">
      <c r="A305" s="7"/>
      <c r="B305" s="7"/>
      <c r="C305" s="7"/>
      <c r="D305" s="7"/>
      <c r="E305" s="7"/>
      <c r="F305" s="12"/>
      <c r="G305" s="7"/>
      <c r="H305" s="7"/>
      <c r="I305" s="7"/>
      <c r="J305" s="7"/>
      <c r="K305" s="7"/>
      <c r="L305" s="7"/>
      <c r="M305" s="7"/>
      <c r="N305" s="7"/>
      <c r="O305" s="7"/>
      <c r="P305" s="7"/>
      <c r="Q305" s="7"/>
      <c r="R305" s="7"/>
      <c r="S305" s="7"/>
      <c r="T305" s="7"/>
      <c r="U305" s="7"/>
      <c r="V305" s="7"/>
      <c r="W305" s="7"/>
      <c r="X305" s="7"/>
      <c r="Y305" s="7"/>
      <c r="Z305" s="7"/>
      <c r="AA305" s="7"/>
      <c r="AB305" s="7"/>
      <c r="AC305" s="7" t="str">
        <f t="shared" si="20"/>
        <v/>
      </c>
      <c r="AD305" s="7" t="str">
        <f t="shared" si="21"/>
        <v/>
      </c>
      <c r="AE305" s="7" t="str">
        <f>IF(B305="","",IFERROR(INDEX(VEICULOS!$I:$I,MATCH(B305,VEICULOS!$A:$A,0)),""))</f>
        <v/>
      </c>
      <c r="AF305" s="7" t="str">
        <f t="shared" si="22"/>
        <v/>
      </c>
      <c r="AG305" s="13" t="str">
        <f t="shared" si="23"/>
        <v/>
      </c>
      <c r="AH305" s="7" t="str">
        <f t="shared" ca="1" si="24"/>
        <v/>
      </c>
      <c r="AI305" s="7"/>
      <c r="AJ305" s="13"/>
      <c r="AK305" s="12"/>
      <c r="AL305" s="7"/>
      <c r="AM305" s="7"/>
    </row>
    <row r="306" spans="1:39" x14ac:dyDescent="0.25">
      <c r="A306" s="7"/>
      <c r="B306" s="7"/>
      <c r="C306" s="7"/>
      <c r="D306" s="7"/>
      <c r="E306" s="7"/>
      <c r="F306" s="12"/>
      <c r="G306" s="7"/>
      <c r="H306" s="7"/>
      <c r="I306" s="7"/>
      <c r="J306" s="7"/>
      <c r="K306" s="7"/>
      <c r="L306" s="7"/>
      <c r="M306" s="7"/>
      <c r="N306" s="7"/>
      <c r="O306" s="7"/>
      <c r="P306" s="7"/>
      <c r="Q306" s="7"/>
      <c r="R306" s="7"/>
      <c r="S306" s="7"/>
      <c r="T306" s="7"/>
      <c r="U306" s="7"/>
      <c r="V306" s="7"/>
      <c r="W306" s="7"/>
      <c r="X306" s="7"/>
      <c r="Y306" s="7"/>
      <c r="Z306" s="7"/>
      <c r="AA306" s="7"/>
      <c r="AB306" s="7"/>
      <c r="AC306" s="7" t="str">
        <f t="shared" si="20"/>
        <v/>
      </c>
      <c r="AD306" s="7" t="str">
        <f t="shared" si="21"/>
        <v/>
      </c>
      <c r="AE306" s="7" t="str">
        <f>IF(B306="","",IFERROR(INDEX(VEICULOS!$I:$I,MATCH(B306,VEICULOS!$A:$A,0)),""))</f>
        <v/>
      </c>
      <c r="AF306" s="7" t="str">
        <f t="shared" si="22"/>
        <v/>
      </c>
      <c r="AG306" s="13" t="str">
        <f t="shared" si="23"/>
        <v/>
      </c>
      <c r="AH306" s="7" t="str">
        <f t="shared" ca="1" si="24"/>
        <v/>
      </c>
      <c r="AI306" s="7"/>
      <c r="AJ306" s="13"/>
      <c r="AK306" s="12"/>
      <c r="AL306" s="7"/>
      <c r="AM306" s="7"/>
    </row>
    <row r="307" spans="1:39" x14ac:dyDescent="0.25">
      <c r="A307" s="7"/>
      <c r="B307" s="7"/>
      <c r="C307" s="7"/>
      <c r="D307" s="7"/>
      <c r="E307" s="7"/>
      <c r="F307" s="12"/>
      <c r="G307" s="7"/>
      <c r="H307" s="7"/>
      <c r="I307" s="7"/>
      <c r="J307" s="7"/>
      <c r="K307" s="7"/>
      <c r="L307" s="7"/>
      <c r="M307" s="7"/>
      <c r="N307" s="7"/>
      <c r="O307" s="7"/>
      <c r="P307" s="7"/>
      <c r="Q307" s="7"/>
      <c r="R307" s="7"/>
      <c r="S307" s="7"/>
      <c r="T307" s="7"/>
      <c r="U307" s="7"/>
      <c r="V307" s="7"/>
      <c r="W307" s="7"/>
      <c r="X307" s="7"/>
      <c r="Y307" s="7"/>
      <c r="Z307" s="7"/>
      <c r="AA307" s="7"/>
      <c r="AB307" s="7"/>
      <c r="AC307" s="7" t="str">
        <f t="shared" si="20"/>
        <v/>
      </c>
      <c r="AD307" s="7" t="str">
        <f t="shared" si="21"/>
        <v/>
      </c>
      <c r="AE307" s="7" t="str">
        <f>IF(B307="","",IFERROR(INDEX(VEICULOS!$I:$I,MATCH(B307,VEICULOS!$A:$A,0)),""))</f>
        <v/>
      </c>
      <c r="AF307" s="7" t="str">
        <f t="shared" si="22"/>
        <v/>
      </c>
      <c r="AG307" s="13" t="str">
        <f t="shared" si="23"/>
        <v/>
      </c>
      <c r="AH307" s="7" t="str">
        <f t="shared" ca="1" si="24"/>
        <v/>
      </c>
      <c r="AI307" s="7"/>
      <c r="AJ307" s="13"/>
      <c r="AK307" s="12"/>
      <c r="AL307" s="7"/>
      <c r="AM307" s="7"/>
    </row>
    <row r="308" spans="1:39" x14ac:dyDescent="0.25">
      <c r="A308" s="7"/>
      <c r="B308" s="7"/>
      <c r="C308" s="7"/>
      <c r="D308" s="7"/>
      <c r="E308" s="7"/>
      <c r="F308" s="12"/>
      <c r="G308" s="7"/>
      <c r="H308" s="7"/>
      <c r="I308" s="7"/>
      <c r="J308" s="7"/>
      <c r="K308" s="7"/>
      <c r="L308" s="7"/>
      <c r="M308" s="7"/>
      <c r="N308" s="7"/>
      <c r="O308" s="7"/>
      <c r="P308" s="7"/>
      <c r="Q308" s="7"/>
      <c r="R308" s="7"/>
      <c r="S308" s="7"/>
      <c r="T308" s="7"/>
      <c r="U308" s="7"/>
      <c r="V308" s="7"/>
      <c r="W308" s="7"/>
      <c r="X308" s="7"/>
      <c r="Y308" s="7"/>
      <c r="Z308" s="7"/>
      <c r="AA308" s="7"/>
      <c r="AB308" s="7"/>
      <c r="AC308" s="7" t="str">
        <f t="shared" si="20"/>
        <v/>
      </c>
      <c r="AD308" s="7" t="str">
        <f t="shared" si="21"/>
        <v/>
      </c>
      <c r="AE308" s="7" t="str">
        <f>IF(B308="","",IFERROR(INDEX(VEICULOS!$I:$I,MATCH(B308,VEICULOS!$A:$A,0)),""))</f>
        <v/>
      </c>
      <c r="AF308" s="7" t="str">
        <f t="shared" si="22"/>
        <v/>
      </c>
      <c r="AG308" s="13" t="str">
        <f t="shared" si="23"/>
        <v/>
      </c>
      <c r="AH308" s="7" t="str">
        <f t="shared" ca="1" si="24"/>
        <v/>
      </c>
      <c r="AI308" s="7"/>
      <c r="AJ308" s="13"/>
      <c r="AK308" s="12"/>
      <c r="AL308" s="7"/>
      <c r="AM308" s="7"/>
    </row>
    <row r="309" spans="1:39" x14ac:dyDescent="0.25">
      <c r="A309" s="7"/>
      <c r="B309" s="7"/>
      <c r="C309" s="7"/>
      <c r="D309" s="7"/>
      <c r="E309" s="7"/>
      <c r="F309" s="12"/>
      <c r="G309" s="7"/>
      <c r="H309" s="7"/>
      <c r="I309" s="7"/>
      <c r="J309" s="7"/>
      <c r="K309" s="7"/>
      <c r="L309" s="7"/>
      <c r="M309" s="7"/>
      <c r="N309" s="7"/>
      <c r="O309" s="7"/>
      <c r="P309" s="7"/>
      <c r="Q309" s="7"/>
      <c r="R309" s="7"/>
      <c r="S309" s="7"/>
      <c r="T309" s="7"/>
      <c r="U309" s="7"/>
      <c r="V309" s="7"/>
      <c r="W309" s="7"/>
      <c r="X309" s="7"/>
      <c r="Y309" s="7"/>
      <c r="Z309" s="7"/>
      <c r="AA309" s="7"/>
      <c r="AB309" s="7"/>
      <c r="AC309" s="7" t="str">
        <f t="shared" si="20"/>
        <v/>
      </c>
      <c r="AD309" s="7" t="str">
        <f t="shared" si="21"/>
        <v/>
      </c>
      <c r="AE309" s="7" t="str">
        <f>IF(B309="","",IFERROR(INDEX(VEICULOS!$I:$I,MATCH(B309,VEICULOS!$A:$A,0)),""))</f>
        <v/>
      </c>
      <c r="AF309" s="7" t="str">
        <f t="shared" si="22"/>
        <v/>
      </c>
      <c r="AG309" s="13" t="str">
        <f t="shared" si="23"/>
        <v/>
      </c>
      <c r="AH309" s="7" t="str">
        <f t="shared" ca="1" si="24"/>
        <v/>
      </c>
      <c r="AI309" s="7"/>
      <c r="AJ309" s="13"/>
      <c r="AK309" s="12"/>
      <c r="AL309" s="7"/>
      <c r="AM309" s="7"/>
    </row>
    <row r="310" spans="1:39" x14ac:dyDescent="0.25">
      <c r="A310" s="7"/>
      <c r="B310" s="7"/>
      <c r="C310" s="7"/>
      <c r="D310" s="7"/>
      <c r="E310" s="7"/>
      <c r="F310" s="12"/>
      <c r="G310" s="7"/>
      <c r="H310" s="7"/>
      <c r="I310" s="7"/>
      <c r="J310" s="7"/>
      <c r="K310" s="7"/>
      <c r="L310" s="7"/>
      <c r="M310" s="7"/>
      <c r="N310" s="7"/>
      <c r="O310" s="7"/>
      <c r="P310" s="7"/>
      <c r="Q310" s="7"/>
      <c r="R310" s="7"/>
      <c r="S310" s="7"/>
      <c r="T310" s="7"/>
      <c r="U310" s="7"/>
      <c r="V310" s="7"/>
      <c r="W310" s="7"/>
      <c r="X310" s="7"/>
      <c r="Y310" s="7"/>
      <c r="Z310" s="7"/>
      <c r="AA310" s="7"/>
      <c r="AB310" s="7"/>
      <c r="AC310" s="7" t="str">
        <f t="shared" si="20"/>
        <v/>
      </c>
      <c r="AD310" s="7" t="str">
        <f t="shared" si="21"/>
        <v/>
      </c>
      <c r="AE310" s="7" t="str">
        <f>IF(B310="","",IFERROR(INDEX(VEICULOS!$I:$I,MATCH(B310,VEICULOS!$A:$A,0)),""))</f>
        <v/>
      </c>
      <c r="AF310" s="7" t="str">
        <f t="shared" si="22"/>
        <v/>
      </c>
      <c r="AG310" s="13" t="str">
        <f t="shared" si="23"/>
        <v/>
      </c>
      <c r="AH310" s="7" t="str">
        <f t="shared" ca="1" si="24"/>
        <v/>
      </c>
      <c r="AI310" s="7"/>
      <c r="AJ310" s="13"/>
      <c r="AK310" s="12"/>
      <c r="AL310" s="7"/>
      <c r="AM310" s="7"/>
    </row>
    <row r="311" spans="1:39" x14ac:dyDescent="0.25">
      <c r="A311" s="7"/>
      <c r="B311" s="7"/>
      <c r="C311" s="7"/>
      <c r="D311" s="7"/>
      <c r="E311" s="7"/>
      <c r="F311" s="12"/>
      <c r="G311" s="7"/>
      <c r="H311" s="7"/>
      <c r="I311" s="7"/>
      <c r="J311" s="7"/>
      <c r="K311" s="7"/>
      <c r="L311" s="7"/>
      <c r="M311" s="7"/>
      <c r="N311" s="7"/>
      <c r="O311" s="7"/>
      <c r="P311" s="7"/>
      <c r="Q311" s="7"/>
      <c r="R311" s="7"/>
      <c r="S311" s="7"/>
      <c r="T311" s="7"/>
      <c r="U311" s="7"/>
      <c r="V311" s="7"/>
      <c r="W311" s="7"/>
      <c r="X311" s="7"/>
      <c r="Y311" s="7"/>
      <c r="Z311" s="7"/>
      <c r="AA311" s="7"/>
      <c r="AB311" s="7"/>
      <c r="AC311" s="7" t="str">
        <f t="shared" si="20"/>
        <v/>
      </c>
      <c r="AD311" s="7" t="str">
        <f t="shared" si="21"/>
        <v/>
      </c>
      <c r="AE311" s="7" t="str">
        <f>IF(B311="","",IFERROR(INDEX(VEICULOS!$I:$I,MATCH(B311,VEICULOS!$A:$A,0)),""))</f>
        <v/>
      </c>
      <c r="AF311" s="7" t="str">
        <f t="shared" si="22"/>
        <v/>
      </c>
      <c r="AG311" s="13" t="str">
        <f t="shared" si="23"/>
        <v/>
      </c>
      <c r="AH311" s="7" t="str">
        <f t="shared" ca="1" si="24"/>
        <v/>
      </c>
      <c r="AI311" s="7"/>
      <c r="AJ311" s="13"/>
      <c r="AK311" s="12"/>
      <c r="AL311" s="7"/>
      <c r="AM311" s="7"/>
    </row>
    <row r="312" spans="1:39" x14ac:dyDescent="0.25">
      <c r="A312" s="7"/>
      <c r="B312" s="7"/>
      <c r="C312" s="7"/>
      <c r="D312" s="7"/>
      <c r="E312" s="7"/>
      <c r="F312" s="12"/>
      <c r="G312" s="7"/>
      <c r="H312" s="7"/>
      <c r="I312" s="7"/>
      <c r="J312" s="7"/>
      <c r="K312" s="7"/>
      <c r="L312" s="7"/>
      <c r="M312" s="7"/>
      <c r="N312" s="7"/>
      <c r="O312" s="7"/>
      <c r="P312" s="7"/>
      <c r="Q312" s="7"/>
      <c r="R312" s="7"/>
      <c r="S312" s="7"/>
      <c r="T312" s="7"/>
      <c r="U312" s="7"/>
      <c r="V312" s="7"/>
      <c r="W312" s="7"/>
      <c r="X312" s="7"/>
      <c r="Y312" s="7"/>
      <c r="Z312" s="7"/>
      <c r="AA312" s="7"/>
      <c r="AB312" s="7"/>
      <c r="AC312" s="7" t="str">
        <f t="shared" si="20"/>
        <v/>
      </c>
      <c r="AD312" s="7" t="str">
        <f t="shared" si="21"/>
        <v/>
      </c>
      <c r="AE312" s="7" t="str">
        <f>IF(B312="","",IFERROR(INDEX(VEICULOS!$I:$I,MATCH(B312,VEICULOS!$A:$A,0)),""))</f>
        <v/>
      </c>
      <c r="AF312" s="7" t="str">
        <f t="shared" si="22"/>
        <v/>
      </c>
      <c r="AG312" s="13" t="str">
        <f t="shared" si="23"/>
        <v/>
      </c>
      <c r="AH312" s="7" t="str">
        <f t="shared" ca="1" si="24"/>
        <v/>
      </c>
      <c r="AI312" s="7"/>
      <c r="AJ312" s="13"/>
      <c r="AK312" s="12"/>
      <c r="AL312" s="7"/>
      <c r="AM312" s="7"/>
    </row>
    <row r="313" spans="1:39" x14ac:dyDescent="0.25">
      <c r="A313" s="7"/>
      <c r="B313" s="7"/>
      <c r="C313" s="7"/>
      <c r="D313" s="7"/>
      <c r="E313" s="7"/>
      <c r="F313" s="12"/>
      <c r="G313" s="7"/>
      <c r="H313" s="7"/>
      <c r="I313" s="7"/>
      <c r="J313" s="7"/>
      <c r="K313" s="7"/>
      <c r="L313" s="7"/>
      <c r="M313" s="7"/>
      <c r="N313" s="7"/>
      <c r="O313" s="7"/>
      <c r="P313" s="7"/>
      <c r="Q313" s="7"/>
      <c r="R313" s="7"/>
      <c r="S313" s="7"/>
      <c r="T313" s="7"/>
      <c r="U313" s="7"/>
      <c r="V313" s="7"/>
      <c r="W313" s="7"/>
      <c r="X313" s="7"/>
      <c r="Y313" s="7"/>
      <c r="Z313" s="7"/>
      <c r="AA313" s="7"/>
      <c r="AB313" s="7"/>
      <c r="AC313" s="7" t="str">
        <f t="shared" si="20"/>
        <v/>
      </c>
      <c r="AD313" s="7" t="str">
        <f t="shared" si="21"/>
        <v/>
      </c>
      <c r="AE313" s="7" t="str">
        <f>IF(B313="","",IFERROR(INDEX(VEICULOS!$I:$I,MATCH(B313,VEICULOS!$A:$A,0)),""))</f>
        <v/>
      </c>
      <c r="AF313" s="7" t="str">
        <f t="shared" si="22"/>
        <v/>
      </c>
      <c r="AG313" s="13" t="str">
        <f t="shared" si="23"/>
        <v/>
      </c>
      <c r="AH313" s="7" t="str">
        <f t="shared" ca="1" si="24"/>
        <v/>
      </c>
      <c r="AI313" s="7"/>
      <c r="AJ313" s="13"/>
      <c r="AK313" s="12"/>
      <c r="AL313" s="7"/>
      <c r="AM313" s="7"/>
    </row>
    <row r="314" spans="1:39" x14ac:dyDescent="0.25">
      <c r="A314" s="7"/>
      <c r="B314" s="7"/>
      <c r="C314" s="7"/>
      <c r="D314" s="7"/>
      <c r="E314" s="7"/>
      <c r="F314" s="12"/>
      <c r="G314" s="7"/>
      <c r="H314" s="7"/>
      <c r="I314" s="7"/>
      <c r="J314" s="7"/>
      <c r="K314" s="7"/>
      <c r="L314" s="7"/>
      <c r="M314" s="7"/>
      <c r="N314" s="7"/>
      <c r="O314" s="7"/>
      <c r="P314" s="7"/>
      <c r="Q314" s="7"/>
      <c r="R314" s="7"/>
      <c r="S314" s="7"/>
      <c r="T314" s="7"/>
      <c r="U314" s="7"/>
      <c r="V314" s="7"/>
      <c r="W314" s="7"/>
      <c r="X314" s="7"/>
      <c r="Y314" s="7"/>
      <c r="Z314" s="7"/>
      <c r="AA314" s="7"/>
      <c r="AB314" s="7"/>
      <c r="AC314" s="7" t="str">
        <f t="shared" si="20"/>
        <v/>
      </c>
      <c r="AD314" s="7" t="str">
        <f t="shared" si="21"/>
        <v/>
      </c>
      <c r="AE314" s="7" t="str">
        <f>IF(B314="","",IFERROR(INDEX(VEICULOS!$I:$I,MATCH(B314,VEICULOS!$A:$A,0)),""))</f>
        <v/>
      </c>
      <c r="AF314" s="7" t="str">
        <f t="shared" si="22"/>
        <v/>
      </c>
      <c r="AG314" s="13" t="str">
        <f t="shared" si="23"/>
        <v/>
      </c>
      <c r="AH314" s="7" t="str">
        <f t="shared" ca="1" si="24"/>
        <v/>
      </c>
      <c r="AI314" s="7"/>
      <c r="AJ314" s="13"/>
      <c r="AK314" s="12"/>
      <c r="AL314" s="7"/>
      <c r="AM314" s="7"/>
    </row>
    <row r="315" spans="1:39" x14ac:dyDescent="0.25">
      <c r="A315" s="7"/>
      <c r="B315" s="7"/>
      <c r="C315" s="7"/>
      <c r="D315" s="7"/>
      <c r="E315" s="7"/>
      <c r="F315" s="12"/>
      <c r="G315" s="7"/>
      <c r="H315" s="7"/>
      <c r="I315" s="7"/>
      <c r="J315" s="7"/>
      <c r="K315" s="7"/>
      <c r="L315" s="7"/>
      <c r="M315" s="7"/>
      <c r="N315" s="7"/>
      <c r="O315" s="7"/>
      <c r="P315" s="7"/>
      <c r="Q315" s="7"/>
      <c r="R315" s="7"/>
      <c r="S315" s="7"/>
      <c r="T315" s="7"/>
      <c r="U315" s="7"/>
      <c r="V315" s="7"/>
      <c r="W315" s="7"/>
      <c r="X315" s="7"/>
      <c r="Y315" s="7"/>
      <c r="Z315" s="7"/>
      <c r="AA315" s="7"/>
      <c r="AB315" s="7"/>
      <c r="AC315" s="7" t="str">
        <f t="shared" si="20"/>
        <v/>
      </c>
      <c r="AD315" s="7" t="str">
        <f t="shared" si="21"/>
        <v/>
      </c>
      <c r="AE315" s="7" t="str">
        <f>IF(B315="","",IFERROR(INDEX(VEICULOS!$I:$I,MATCH(B315,VEICULOS!$A:$A,0)),""))</f>
        <v/>
      </c>
      <c r="AF315" s="7" t="str">
        <f t="shared" si="22"/>
        <v/>
      </c>
      <c r="AG315" s="13" t="str">
        <f t="shared" si="23"/>
        <v/>
      </c>
      <c r="AH315" s="7" t="str">
        <f t="shared" ca="1" si="24"/>
        <v/>
      </c>
      <c r="AI315" s="7"/>
      <c r="AJ315" s="13"/>
      <c r="AK315" s="12"/>
      <c r="AL315" s="7"/>
      <c r="AM315" s="7"/>
    </row>
    <row r="316" spans="1:39" x14ac:dyDescent="0.25">
      <c r="A316" s="7"/>
      <c r="B316" s="7"/>
      <c r="C316" s="7"/>
      <c r="D316" s="7"/>
      <c r="E316" s="7"/>
      <c r="F316" s="12"/>
      <c r="G316" s="7"/>
      <c r="H316" s="7"/>
      <c r="I316" s="7"/>
      <c r="J316" s="7"/>
      <c r="K316" s="7"/>
      <c r="L316" s="7"/>
      <c r="M316" s="7"/>
      <c r="N316" s="7"/>
      <c r="O316" s="7"/>
      <c r="P316" s="7"/>
      <c r="Q316" s="7"/>
      <c r="R316" s="7"/>
      <c r="S316" s="7"/>
      <c r="T316" s="7"/>
      <c r="U316" s="7"/>
      <c r="V316" s="7"/>
      <c r="W316" s="7"/>
      <c r="X316" s="7"/>
      <c r="Y316" s="7"/>
      <c r="Z316" s="7"/>
      <c r="AA316" s="7"/>
      <c r="AB316" s="7"/>
      <c r="AC316" s="7" t="str">
        <f t="shared" si="20"/>
        <v/>
      </c>
      <c r="AD316" s="7" t="str">
        <f t="shared" si="21"/>
        <v/>
      </c>
      <c r="AE316" s="7" t="str">
        <f>IF(B316="","",IFERROR(INDEX(VEICULOS!$I:$I,MATCH(B316,VEICULOS!$A:$A,0)),""))</f>
        <v/>
      </c>
      <c r="AF316" s="7" t="str">
        <f t="shared" si="22"/>
        <v/>
      </c>
      <c r="AG316" s="13" t="str">
        <f t="shared" si="23"/>
        <v/>
      </c>
      <c r="AH316" s="7" t="str">
        <f t="shared" ca="1" si="24"/>
        <v/>
      </c>
      <c r="AI316" s="7"/>
      <c r="AJ316" s="13"/>
      <c r="AK316" s="12"/>
      <c r="AL316" s="7"/>
      <c r="AM316" s="7"/>
    </row>
    <row r="317" spans="1:39" x14ac:dyDescent="0.25">
      <c r="A317" s="7"/>
      <c r="B317" s="7"/>
      <c r="C317" s="7"/>
      <c r="D317" s="7"/>
      <c r="E317" s="7"/>
      <c r="F317" s="12"/>
      <c r="G317" s="7"/>
      <c r="H317" s="7"/>
      <c r="I317" s="7"/>
      <c r="J317" s="7"/>
      <c r="K317" s="7"/>
      <c r="L317" s="7"/>
      <c r="M317" s="7"/>
      <c r="N317" s="7"/>
      <c r="O317" s="7"/>
      <c r="P317" s="7"/>
      <c r="Q317" s="7"/>
      <c r="R317" s="7"/>
      <c r="S317" s="7"/>
      <c r="T317" s="7"/>
      <c r="U317" s="7"/>
      <c r="V317" s="7"/>
      <c r="W317" s="7"/>
      <c r="X317" s="7"/>
      <c r="Y317" s="7"/>
      <c r="Z317" s="7"/>
      <c r="AA317" s="7"/>
      <c r="AB317" s="7"/>
      <c r="AC317" s="7" t="str">
        <f t="shared" si="20"/>
        <v/>
      </c>
      <c r="AD317" s="7" t="str">
        <f t="shared" si="21"/>
        <v/>
      </c>
      <c r="AE317" s="7" t="str">
        <f>IF(B317="","",IFERROR(INDEX(VEICULOS!$I:$I,MATCH(B317,VEICULOS!$A:$A,0)),""))</f>
        <v/>
      </c>
      <c r="AF317" s="7" t="str">
        <f t="shared" si="22"/>
        <v/>
      </c>
      <c r="AG317" s="13" t="str">
        <f t="shared" si="23"/>
        <v/>
      </c>
      <c r="AH317" s="7" t="str">
        <f t="shared" ca="1" si="24"/>
        <v/>
      </c>
      <c r="AI317" s="7"/>
      <c r="AJ317" s="13"/>
      <c r="AK317" s="12"/>
      <c r="AL317" s="7"/>
      <c r="AM317" s="7"/>
    </row>
    <row r="318" spans="1:39" x14ac:dyDescent="0.25">
      <c r="A318" s="7"/>
      <c r="B318" s="7"/>
      <c r="C318" s="7"/>
      <c r="D318" s="7"/>
      <c r="E318" s="7"/>
      <c r="F318" s="12"/>
      <c r="G318" s="7"/>
      <c r="H318" s="7"/>
      <c r="I318" s="7"/>
      <c r="J318" s="7"/>
      <c r="K318" s="7"/>
      <c r="L318" s="7"/>
      <c r="M318" s="7"/>
      <c r="N318" s="7"/>
      <c r="O318" s="7"/>
      <c r="P318" s="7"/>
      <c r="Q318" s="7"/>
      <c r="R318" s="7"/>
      <c r="S318" s="7"/>
      <c r="T318" s="7"/>
      <c r="U318" s="7"/>
      <c r="V318" s="7"/>
      <c r="W318" s="7"/>
      <c r="X318" s="7"/>
      <c r="Y318" s="7"/>
      <c r="Z318" s="7"/>
      <c r="AA318" s="7"/>
      <c r="AB318" s="7"/>
      <c r="AC318" s="7" t="str">
        <f t="shared" si="20"/>
        <v/>
      </c>
      <c r="AD318" s="7" t="str">
        <f t="shared" si="21"/>
        <v/>
      </c>
      <c r="AE318" s="7" t="str">
        <f>IF(B318="","",IFERROR(INDEX(VEICULOS!$I:$I,MATCH(B318,VEICULOS!$A:$A,0)),""))</f>
        <v/>
      </c>
      <c r="AF318" s="7" t="str">
        <f t="shared" si="22"/>
        <v/>
      </c>
      <c r="AG318" s="13" t="str">
        <f t="shared" si="23"/>
        <v/>
      </c>
      <c r="AH318" s="7" t="str">
        <f t="shared" ca="1" si="24"/>
        <v/>
      </c>
      <c r="AI318" s="7"/>
      <c r="AJ318" s="13"/>
      <c r="AK318" s="12"/>
      <c r="AL318" s="7"/>
      <c r="AM318" s="7"/>
    </row>
    <row r="319" spans="1:39" x14ac:dyDescent="0.25">
      <c r="A319" s="7"/>
      <c r="B319" s="7"/>
      <c r="C319" s="7"/>
      <c r="D319" s="7"/>
      <c r="E319" s="7"/>
      <c r="F319" s="12"/>
      <c r="G319" s="7"/>
      <c r="H319" s="7"/>
      <c r="I319" s="7"/>
      <c r="J319" s="7"/>
      <c r="K319" s="7"/>
      <c r="L319" s="7"/>
      <c r="M319" s="7"/>
      <c r="N319" s="7"/>
      <c r="O319" s="7"/>
      <c r="P319" s="7"/>
      <c r="Q319" s="7"/>
      <c r="R319" s="7"/>
      <c r="S319" s="7"/>
      <c r="T319" s="7"/>
      <c r="U319" s="7"/>
      <c r="V319" s="7"/>
      <c r="W319" s="7"/>
      <c r="X319" s="7"/>
      <c r="Y319" s="7"/>
      <c r="Z319" s="7"/>
      <c r="AA319" s="7"/>
      <c r="AB319" s="7"/>
      <c r="AC319" s="7" t="str">
        <f t="shared" si="20"/>
        <v/>
      </c>
      <c r="AD319" s="7" t="str">
        <f t="shared" si="21"/>
        <v/>
      </c>
      <c r="AE319" s="7" t="str">
        <f>IF(B319="","",IFERROR(INDEX(VEICULOS!$I:$I,MATCH(B319,VEICULOS!$A:$A,0)),""))</f>
        <v/>
      </c>
      <c r="AF319" s="7" t="str">
        <f t="shared" si="22"/>
        <v/>
      </c>
      <c r="AG319" s="13" t="str">
        <f t="shared" si="23"/>
        <v/>
      </c>
      <c r="AH319" s="7" t="str">
        <f t="shared" ca="1" si="24"/>
        <v/>
      </c>
      <c r="AI319" s="7"/>
      <c r="AJ319" s="13"/>
      <c r="AK319" s="12"/>
      <c r="AL319" s="7"/>
      <c r="AM319" s="7"/>
    </row>
    <row r="320" spans="1:39" x14ac:dyDescent="0.25">
      <c r="A320" s="7"/>
      <c r="B320" s="7"/>
      <c r="C320" s="7"/>
      <c r="D320" s="7"/>
      <c r="E320" s="7"/>
      <c r="F320" s="12"/>
      <c r="G320" s="7"/>
      <c r="H320" s="7"/>
      <c r="I320" s="7"/>
      <c r="J320" s="7"/>
      <c r="K320" s="7"/>
      <c r="L320" s="7"/>
      <c r="M320" s="7"/>
      <c r="N320" s="7"/>
      <c r="O320" s="7"/>
      <c r="P320" s="7"/>
      <c r="Q320" s="7"/>
      <c r="R320" s="7"/>
      <c r="S320" s="7"/>
      <c r="T320" s="7"/>
      <c r="U320" s="7"/>
      <c r="V320" s="7"/>
      <c r="W320" s="7"/>
      <c r="X320" s="7"/>
      <c r="Y320" s="7"/>
      <c r="Z320" s="7"/>
      <c r="AA320" s="7"/>
      <c r="AB320" s="7"/>
      <c r="AC320" s="7" t="str">
        <f t="shared" si="20"/>
        <v/>
      </c>
      <c r="AD320" s="7" t="str">
        <f t="shared" si="21"/>
        <v/>
      </c>
      <c r="AE320" s="7" t="str">
        <f>IF(B320="","",IFERROR(INDEX(VEICULOS!$I:$I,MATCH(B320,VEICULOS!$A:$A,0)),""))</f>
        <v/>
      </c>
      <c r="AF320" s="7" t="str">
        <f t="shared" si="22"/>
        <v/>
      </c>
      <c r="AG320" s="13" t="str">
        <f t="shared" si="23"/>
        <v/>
      </c>
      <c r="AH320" s="7" t="str">
        <f t="shared" ca="1" si="24"/>
        <v/>
      </c>
      <c r="AI320" s="7"/>
      <c r="AJ320" s="13"/>
      <c r="AK320" s="12"/>
      <c r="AL320" s="7"/>
      <c r="AM320" s="7"/>
    </row>
    <row r="321" spans="1:39" x14ac:dyDescent="0.25">
      <c r="A321" s="7"/>
      <c r="B321" s="7"/>
      <c r="C321" s="7"/>
      <c r="D321" s="7"/>
      <c r="E321" s="7"/>
      <c r="F321" s="12"/>
      <c r="G321" s="7"/>
      <c r="H321" s="7"/>
      <c r="I321" s="7"/>
      <c r="J321" s="7"/>
      <c r="K321" s="7"/>
      <c r="L321" s="7"/>
      <c r="M321" s="7"/>
      <c r="N321" s="7"/>
      <c r="O321" s="7"/>
      <c r="P321" s="7"/>
      <c r="Q321" s="7"/>
      <c r="R321" s="7"/>
      <c r="S321" s="7"/>
      <c r="T321" s="7"/>
      <c r="U321" s="7"/>
      <c r="V321" s="7"/>
      <c r="W321" s="7"/>
      <c r="X321" s="7"/>
      <c r="Y321" s="7"/>
      <c r="Z321" s="7"/>
      <c r="AA321" s="7"/>
      <c r="AB321" s="7"/>
      <c r="AC321" s="7" t="str">
        <f t="shared" si="20"/>
        <v/>
      </c>
      <c r="AD321" s="7" t="str">
        <f t="shared" si="21"/>
        <v/>
      </c>
      <c r="AE321" s="7" t="str">
        <f>IF(B321="","",IFERROR(INDEX(VEICULOS!$I:$I,MATCH(B321,VEICULOS!$A:$A,0)),""))</f>
        <v/>
      </c>
      <c r="AF321" s="7" t="str">
        <f t="shared" si="22"/>
        <v/>
      </c>
      <c r="AG321" s="13" t="str">
        <f t="shared" si="23"/>
        <v/>
      </c>
      <c r="AH321" s="7" t="str">
        <f t="shared" ca="1" si="24"/>
        <v/>
      </c>
      <c r="AI321" s="7"/>
      <c r="AJ321" s="13"/>
      <c r="AK321" s="12"/>
      <c r="AL321" s="7"/>
      <c r="AM321" s="7"/>
    </row>
    <row r="322" spans="1:39" x14ac:dyDescent="0.25">
      <c r="A322" s="7"/>
      <c r="B322" s="7"/>
      <c r="C322" s="7"/>
      <c r="D322" s="7"/>
      <c r="E322" s="7"/>
      <c r="F322" s="12"/>
      <c r="G322" s="7"/>
      <c r="H322" s="7"/>
      <c r="I322" s="7"/>
      <c r="J322" s="7"/>
      <c r="K322" s="7"/>
      <c r="L322" s="7"/>
      <c r="M322" s="7"/>
      <c r="N322" s="7"/>
      <c r="O322" s="7"/>
      <c r="P322" s="7"/>
      <c r="Q322" s="7"/>
      <c r="R322" s="7"/>
      <c r="S322" s="7"/>
      <c r="T322" s="7"/>
      <c r="U322" s="7"/>
      <c r="V322" s="7"/>
      <c r="W322" s="7"/>
      <c r="X322" s="7"/>
      <c r="Y322" s="7"/>
      <c r="Z322" s="7"/>
      <c r="AA322" s="7"/>
      <c r="AB322" s="7"/>
      <c r="AC322" s="7" t="str">
        <f t="shared" ref="AC322:AC385" si="25">IF(A322="","",COUNTIF(J322:AB322,"Falha"))</f>
        <v/>
      </c>
      <c r="AD322" s="7" t="str">
        <f t="shared" ref="AD322:AD385" si="26">IF(A322="","",IF(AC322&gt;0,"Reprovado",IF(COUNTIF(J322:AB322,"Não testado")&gt;0,"Aprovado c/ restrição","Aprovado")))</f>
        <v/>
      </c>
      <c r="AE322" s="7" t="str">
        <f>IF(B322="","",IFERROR(INDEX(VEICULOS!$I:$I,MATCH(B322,VEICULOS!$A:$A,0)),""))</f>
        <v/>
      </c>
      <c r="AF322" s="7" t="str">
        <f t="shared" ref="AF322:AF385" si="27">IF(A322="","",IF(LEFT(AE322,8)="Terceiro",P_VAL_CHECK_TERC,P_VAL_CHECK))</f>
        <v/>
      </c>
      <c r="AG322" s="13" t="str">
        <f t="shared" ref="AG322:AG385" si="28">IF(OR(A322="",AD322="Reprovado",F322=""),"",INT(F322)+AF322)</f>
        <v/>
      </c>
      <c r="AH322" s="7" t="str">
        <f t="shared" ref="AH322:AH385" ca="1" si="29">IF(A322="","",IF(AD322="Reprovado","Reprovado",IF(AG322&lt;TODAY(),"Vencido",IF(AG322-TODAY()&lt;=7,"Vence &lt;=7d","Válido"))))</f>
        <v/>
      </c>
      <c r="AI322" s="7"/>
      <c r="AJ322" s="13"/>
      <c r="AK322" s="12"/>
      <c r="AL322" s="7"/>
      <c r="AM322" s="7"/>
    </row>
    <row r="323" spans="1:39" x14ac:dyDescent="0.25">
      <c r="A323" s="7"/>
      <c r="B323" s="7"/>
      <c r="C323" s="7"/>
      <c r="D323" s="7"/>
      <c r="E323" s="7"/>
      <c r="F323" s="12"/>
      <c r="G323" s="7"/>
      <c r="H323" s="7"/>
      <c r="I323" s="7"/>
      <c r="J323" s="7"/>
      <c r="K323" s="7"/>
      <c r="L323" s="7"/>
      <c r="M323" s="7"/>
      <c r="N323" s="7"/>
      <c r="O323" s="7"/>
      <c r="P323" s="7"/>
      <c r="Q323" s="7"/>
      <c r="R323" s="7"/>
      <c r="S323" s="7"/>
      <c r="T323" s="7"/>
      <c r="U323" s="7"/>
      <c r="V323" s="7"/>
      <c r="W323" s="7"/>
      <c r="X323" s="7"/>
      <c r="Y323" s="7"/>
      <c r="Z323" s="7"/>
      <c r="AA323" s="7"/>
      <c r="AB323" s="7"/>
      <c r="AC323" s="7" t="str">
        <f t="shared" si="25"/>
        <v/>
      </c>
      <c r="AD323" s="7" t="str">
        <f t="shared" si="26"/>
        <v/>
      </c>
      <c r="AE323" s="7" t="str">
        <f>IF(B323="","",IFERROR(INDEX(VEICULOS!$I:$I,MATCH(B323,VEICULOS!$A:$A,0)),""))</f>
        <v/>
      </c>
      <c r="AF323" s="7" t="str">
        <f t="shared" si="27"/>
        <v/>
      </c>
      <c r="AG323" s="13" t="str">
        <f t="shared" si="28"/>
        <v/>
      </c>
      <c r="AH323" s="7" t="str">
        <f t="shared" ca="1" si="29"/>
        <v/>
      </c>
      <c r="AI323" s="7"/>
      <c r="AJ323" s="13"/>
      <c r="AK323" s="12"/>
      <c r="AL323" s="7"/>
      <c r="AM323" s="7"/>
    </row>
    <row r="324" spans="1:39" x14ac:dyDescent="0.25">
      <c r="A324" s="7"/>
      <c r="B324" s="7"/>
      <c r="C324" s="7"/>
      <c r="D324" s="7"/>
      <c r="E324" s="7"/>
      <c r="F324" s="12"/>
      <c r="G324" s="7"/>
      <c r="H324" s="7"/>
      <c r="I324" s="7"/>
      <c r="J324" s="7"/>
      <c r="K324" s="7"/>
      <c r="L324" s="7"/>
      <c r="M324" s="7"/>
      <c r="N324" s="7"/>
      <c r="O324" s="7"/>
      <c r="P324" s="7"/>
      <c r="Q324" s="7"/>
      <c r="R324" s="7"/>
      <c r="S324" s="7"/>
      <c r="T324" s="7"/>
      <c r="U324" s="7"/>
      <c r="V324" s="7"/>
      <c r="W324" s="7"/>
      <c r="X324" s="7"/>
      <c r="Y324" s="7"/>
      <c r="Z324" s="7"/>
      <c r="AA324" s="7"/>
      <c r="AB324" s="7"/>
      <c r="AC324" s="7" t="str">
        <f t="shared" si="25"/>
        <v/>
      </c>
      <c r="AD324" s="7" t="str">
        <f t="shared" si="26"/>
        <v/>
      </c>
      <c r="AE324" s="7" t="str">
        <f>IF(B324="","",IFERROR(INDEX(VEICULOS!$I:$I,MATCH(B324,VEICULOS!$A:$A,0)),""))</f>
        <v/>
      </c>
      <c r="AF324" s="7" t="str">
        <f t="shared" si="27"/>
        <v/>
      </c>
      <c r="AG324" s="13" t="str">
        <f t="shared" si="28"/>
        <v/>
      </c>
      <c r="AH324" s="7" t="str">
        <f t="shared" ca="1" si="29"/>
        <v/>
      </c>
      <c r="AI324" s="7"/>
      <c r="AJ324" s="13"/>
      <c r="AK324" s="12"/>
      <c r="AL324" s="7"/>
      <c r="AM324" s="7"/>
    </row>
    <row r="325" spans="1:39" x14ac:dyDescent="0.25">
      <c r="A325" s="7"/>
      <c r="B325" s="7"/>
      <c r="C325" s="7"/>
      <c r="D325" s="7"/>
      <c r="E325" s="7"/>
      <c r="F325" s="12"/>
      <c r="G325" s="7"/>
      <c r="H325" s="7"/>
      <c r="I325" s="7"/>
      <c r="J325" s="7"/>
      <c r="K325" s="7"/>
      <c r="L325" s="7"/>
      <c r="M325" s="7"/>
      <c r="N325" s="7"/>
      <c r="O325" s="7"/>
      <c r="P325" s="7"/>
      <c r="Q325" s="7"/>
      <c r="R325" s="7"/>
      <c r="S325" s="7"/>
      <c r="T325" s="7"/>
      <c r="U325" s="7"/>
      <c r="V325" s="7"/>
      <c r="W325" s="7"/>
      <c r="X325" s="7"/>
      <c r="Y325" s="7"/>
      <c r="Z325" s="7"/>
      <c r="AA325" s="7"/>
      <c r="AB325" s="7"/>
      <c r="AC325" s="7" t="str">
        <f t="shared" si="25"/>
        <v/>
      </c>
      <c r="AD325" s="7" t="str">
        <f t="shared" si="26"/>
        <v/>
      </c>
      <c r="AE325" s="7" t="str">
        <f>IF(B325="","",IFERROR(INDEX(VEICULOS!$I:$I,MATCH(B325,VEICULOS!$A:$A,0)),""))</f>
        <v/>
      </c>
      <c r="AF325" s="7" t="str">
        <f t="shared" si="27"/>
        <v/>
      </c>
      <c r="AG325" s="13" t="str">
        <f t="shared" si="28"/>
        <v/>
      </c>
      <c r="AH325" s="7" t="str">
        <f t="shared" ca="1" si="29"/>
        <v/>
      </c>
      <c r="AI325" s="7"/>
      <c r="AJ325" s="13"/>
      <c r="AK325" s="12"/>
      <c r="AL325" s="7"/>
      <c r="AM325" s="7"/>
    </row>
    <row r="326" spans="1:39" x14ac:dyDescent="0.25">
      <c r="A326" s="7"/>
      <c r="B326" s="7"/>
      <c r="C326" s="7"/>
      <c r="D326" s="7"/>
      <c r="E326" s="7"/>
      <c r="F326" s="12"/>
      <c r="G326" s="7"/>
      <c r="H326" s="7"/>
      <c r="I326" s="7"/>
      <c r="J326" s="7"/>
      <c r="K326" s="7"/>
      <c r="L326" s="7"/>
      <c r="M326" s="7"/>
      <c r="N326" s="7"/>
      <c r="O326" s="7"/>
      <c r="P326" s="7"/>
      <c r="Q326" s="7"/>
      <c r="R326" s="7"/>
      <c r="S326" s="7"/>
      <c r="T326" s="7"/>
      <c r="U326" s="7"/>
      <c r="V326" s="7"/>
      <c r="W326" s="7"/>
      <c r="X326" s="7"/>
      <c r="Y326" s="7"/>
      <c r="Z326" s="7"/>
      <c r="AA326" s="7"/>
      <c r="AB326" s="7"/>
      <c r="AC326" s="7" t="str">
        <f t="shared" si="25"/>
        <v/>
      </c>
      <c r="AD326" s="7" t="str">
        <f t="shared" si="26"/>
        <v/>
      </c>
      <c r="AE326" s="7" t="str">
        <f>IF(B326="","",IFERROR(INDEX(VEICULOS!$I:$I,MATCH(B326,VEICULOS!$A:$A,0)),""))</f>
        <v/>
      </c>
      <c r="AF326" s="7" t="str">
        <f t="shared" si="27"/>
        <v/>
      </c>
      <c r="AG326" s="13" t="str">
        <f t="shared" si="28"/>
        <v/>
      </c>
      <c r="AH326" s="7" t="str">
        <f t="shared" ca="1" si="29"/>
        <v/>
      </c>
      <c r="AI326" s="7"/>
      <c r="AJ326" s="13"/>
      <c r="AK326" s="12"/>
      <c r="AL326" s="7"/>
      <c r="AM326" s="7"/>
    </row>
    <row r="327" spans="1:39" x14ac:dyDescent="0.25">
      <c r="A327" s="7"/>
      <c r="B327" s="7"/>
      <c r="C327" s="7"/>
      <c r="D327" s="7"/>
      <c r="E327" s="7"/>
      <c r="F327" s="12"/>
      <c r="G327" s="7"/>
      <c r="H327" s="7"/>
      <c r="I327" s="7"/>
      <c r="J327" s="7"/>
      <c r="K327" s="7"/>
      <c r="L327" s="7"/>
      <c r="M327" s="7"/>
      <c r="N327" s="7"/>
      <c r="O327" s="7"/>
      <c r="P327" s="7"/>
      <c r="Q327" s="7"/>
      <c r="R327" s="7"/>
      <c r="S327" s="7"/>
      <c r="T327" s="7"/>
      <c r="U327" s="7"/>
      <c r="V327" s="7"/>
      <c r="W327" s="7"/>
      <c r="X327" s="7"/>
      <c r="Y327" s="7"/>
      <c r="Z327" s="7"/>
      <c r="AA327" s="7"/>
      <c r="AB327" s="7"/>
      <c r="AC327" s="7" t="str">
        <f t="shared" si="25"/>
        <v/>
      </c>
      <c r="AD327" s="7" t="str">
        <f t="shared" si="26"/>
        <v/>
      </c>
      <c r="AE327" s="7" t="str">
        <f>IF(B327="","",IFERROR(INDEX(VEICULOS!$I:$I,MATCH(B327,VEICULOS!$A:$A,0)),""))</f>
        <v/>
      </c>
      <c r="AF327" s="7" t="str">
        <f t="shared" si="27"/>
        <v/>
      </c>
      <c r="AG327" s="13" t="str">
        <f t="shared" si="28"/>
        <v/>
      </c>
      <c r="AH327" s="7" t="str">
        <f t="shared" ca="1" si="29"/>
        <v/>
      </c>
      <c r="AI327" s="7"/>
      <c r="AJ327" s="13"/>
      <c r="AK327" s="12"/>
      <c r="AL327" s="7"/>
      <c r="AM327" s="7"/>
    </row>
    <row r="328" spans="1:39" x14ac:dyDescent="0.25">
      <c r="A328" s="7"/>
      <c r="B328" s="7"/>
      <c r="C328" s="7"/>
      <c r="D328" s="7"/>
      <c r="E328" s="7"/>
      <c r="F328" s="12"/>
      <c r="G328" s="7"/>
      <c r="H328" s="7"/>
      <c r="I328" s="7"/>
      <c r="J328" s="7"/>
      <c r="K328" s="7"/>
      <c r="L328" s="7"/>
      <c r="M328" s="7"/>
      <c r="N328" s="7"/>
      <c r="O328" s="7"/>
      <c r="P328" s="7"/>
      <c r="Q328" s="7"/>
      <c r="R328" s="7"/>
      <c r="S328" s="7"/>
      <c r="T328" s="7"/>
      <c r="U328" s="7"/>
      <c r="V328" s="7"/>
      <c r="W328" s="7"/>
      <c r="X328" s="7"/>
      <c r="Y328" s="7"/>
      <c r="Z328" s="7"/>
      <c r="AA328" s="7"/>
      <c r="AB328" s="7"/>
      <c r="AC328" s="7" t="str">
        <f t="shared" si="25"/>
        <v/>
      </c>
      <c r="AD328" s="7" t="str">
        <f t="shared" si="26"/>
        <v/>
      </c>
      <c r="AE328" s="7" t="str">
        <f>IF(B328="","",IFERROR(INDEX(VEICULOS!$I:$I,MATCH(B328,VEICULOS!$A:$A,0)),""))</f>
        <v/>
      </c>
      <c r="AF328" s="7" t="str">
        <f t="shared" si="27"/>
        <v/>
      </c>
      <c r="AG328" s="13" t="str">
        <f t="shared" si="28"/>
        <v/>
      </c>
      <c r="AH328" s="7" t="str">
        <f t="shared" ca="1" si="29"/>
        <v/>
      </c>
      <c r="AI328" s="7"/>
      <c r="AJ328" s="13"/>
      <c r="AK328" s="12"/>
      <c r="AL328" s="7"/>
      <c r="AM328" s="7"/>
    </row>
    <row r="329" spans="1:39" x14ac:dyDescent="0.25">
      <c r="A329" s="7"/>
      <c r="B329" s="7"/>
      <c r="C329" s="7"/>
      <c r="D329" s="7"/>
      <c r="E329" s="7"/>
      <c r="F329" s="12"/>
      <c r="G329" s="7"/>
      <c r="H329" s="7"/>
      <c r="I329" s="7"/>
      <c r="J329" s="7"/>
      <c r="K329" s="7"/>
      <c r="L329" s="7"/>
      <c r="M329" s="7"/>
      <c r="N329" s="7"/>
      <c r="O329" s="7"/>
      <c r="P329" s="7"/>
      <c r="Q329" s="7"/>
      <c r="R329" s="7"/>
      <c r="S329" s="7"/>
      <c r="T329" s="7"/>
      <c r="U329" s="7"/>
      <c r="V329" s="7"/>
      <c r="W329" s="7"/>
      <c r="X329" s="7"/>
      <c r="Y329" s="7"/>
      <c r="Z329" s="7"/>
      <c r="AA329" s="7"/>
      <c r="AB329" s="7"/>
      <c r="AC329" s="7" t="str">
        <f t="shared" si="25"/>
        <v/>
      </c>
      <c r="AD329" s="7" t="str">
        <f t="shared" si="26"/>
        <v/>
      </c>
      <c r="AE329" s="7" t="str">
        <f>IF(B329="","",IFERROR(INDEX(VEICULOS!$I:$I,MATCH(B329,VEICULOS!$A:$A,0)),""))</f>
        <v/>
      </c>
      <c r="AF329" s="7" t="str">
        <f t="shared" si="27"/>
        <v/>
      </c>
      <c r="AG329" s="13" t="str">
        <f t="shared" si="28"/>
        <v/>
      </c>
      <c r="AH329" s="7" t="str">
        <f t="shared" ca="1" si="29"/>
        <v/>
      </c>
      <c r="AI329" s="7"/>
      <c r="AJ329" s="13"/>
      <c r="AK329" s="12"/>
      <c r="AL329" s="7"/>
      <c r="AM329" s="7"/>
    </row>
    <row r="330" spans="1:39" x14ac:dyDescent="0.25">
      <c r="A330" s="7"/>
      <c r="B330" s="7"/>
      <c r="C330" s="7"/>
      <c r="D330" s="7"/>
      <c r="E330" s="7"/>
      <c r="F330" s="12"/>
      <c r="G330" s="7"/>
      <c r="H330" s="7"/>
      <c r="I330" s="7"/>
      <c r="J330" s="7"/>
      <c r="K330" s="7"/>
      <c r="L330" s="7"/>
      <c r="M330" s="7"/>
      <c r="N330" s="7"/>
      <c r="O330" s="7"/>
      <c r="P330" s="7"/>
      <c r="Q330" s="7"/>
      <c r="R330" s="7"/>
      <c r="S330" s="7"/>
      <c r="T330" s="7"/>
      <c r="U330" s="7"/>
      <c r="V330" s="7"/>
      <c r="W330" s="7"/>
      <c r="X330" s="7"/>
      <c r="Y330" s="7"/>
      <c r="Z330" s="7"/>
      <c r="AA330" s="7"/>
      <c r="AB330" s="7"/>
      <c r="AC330" s="7" t="str">
        <f t="shared" si="25"/>
        <v/>
      </c>
      <c r="AD330" s="7" t="str">
        <f t="shared" si="26"/>
        <v/>
      </c>
      <c r="AE330" s="7" t="str">
        <f>IF(B330="","",IFERROR(INDEX(VEICULOS!$I:$I,MATCH(B330,VEICULOS!$A:$A,0)),""))</f>
        <v/>
      </c>
      <c r="AF330" s="7" t="str">
        <f t="shared" si="27"/>
        <v/>
      </c>
      <c r="AG330" s="13" t="str">
        <f t="shared" si="28"/>
        <v/>
      </c>
      <c r="AH330" s="7" t="str">
        <f t="shared" ca="1" si="29"/>
        <v/>
      </c>
      <c r="AI330" s="7"/>
      <c r="AJ330" s="13"/>
      <c r="AK330" s="12"/>
      <c r="AL330" s="7"/>
      <c r="AM330" s="7"/>
    </row>
    <row r="331" spans="1:39" x14ac:dyDescent="0.25">
      <c r="A331" s="7"/>
      <c r="B331" s="7"/>
      <c r="C331" s="7"/>
      <c r="D331" s="7"/>
      <c r="E331" s="7"/>
      <c r="F331" s="12"/>
      <c r="G331" s="7"/>
      <c r="H331" s="7"/>
      <c r="I331" s="7"/>
      <c r="J331" s="7"/>
      <c r="K331" s="7"/>
      <c r="L331" s="7"/>
      <c r="M331" s="7"/>
      <c r="N331" s="7"/>
      <c r="O331" s="7"/>
      <c r="P331" s="7"/>
      <c r="Q331" s="7"/>
      <c r="R331" s="7"/>
      <c r="S331" s="7"/>
      <c r="T331" s="7"/>
      <c r="U331" s="7"/>
      <c r="V331" s="7"/>
      <c r="W331" s="7"/>
      <c r="X331" s="7"/>
      <c r="Y331" s="7"/>
      <c r="Z331" s="7"/>
      <c r="AA331" s="7"/>
      <c r="AB331" s="7"/>
      <c r="AC331" s="7" t="str">
        <f t="shared" si="25"/>
        <v/>
      </c>
      <c r="AD331" s="7" t="str">
        <f t="shared" si="26"/>
        <v/>
      </c>
      <c r="AE331" s="7" t="str">
        <f>IF(B331="","",IFERROR(INDEX(VEICULOS!$I:$I,MATCH(B331,VEICULOS!$A:$A,0)),""))</f>
        <v/>
      </c>
      <c r="AF331" s="7" t="str">
        <f t="shared" si="27"/>
        <v/>
      </c>
      <c r="AG331" s="13" t="str">
        <f t="shared" si="28"/>
        <v/>
      </c>
      <c r="AH331" s="7" t="str">
        <f t="shared" ca="1" si="29"/>
        <v/>
      </c>
      <c r="AI331" s="7"/>
      <c r="AJ331" s="13"/>
      <c r="AK331" s="12"/>
      <c r="AL331" s="7"/>
      <c r="AM331" s="7"/>
    </row>
    <row r="332" spans="1:39" x14ac:dyDescent="0.25">
      <c r="A332" s="7"/>
      <c r="B332" s="7"/>
      <c r="C332" s="7"/>
      <c r="D332" s="7"/>
      <c r="E332" s="7"/>
      <c r="F332" s="12"/>
      <c r="G332" s="7"/>
      <c r="H332" s="7"/>
      <c r="I332" s="7"/>
      <c r="J332" s="7"/>
      <c r="K332" s="7"/>
      <c r="L332" s="7"/>
      <c r="M332" s="7"/>
      <c r="N332" s="7"/>
      <c r="O332" s="7"/>
      <c r="P332" s="7"/>
      <c r="Q332" s="7"/>
      <c r="R332" s="7"/>
      <c r="S332" s="7"/>
      <c r="T332" s="7"/>
      <c r="U332" s="7"/>
      <c r="V332" s="7"/>
      <c r="W332" s="7"/>
      <c r="X332" s="7"/>
      <c r="Y332" s="7"/>
      <c r="Z332" s="7"/>
      <c r="AA332" s="7"/>
      <c r="AB332" s="7"/>
      <c r="AC332" s="7" t="str">
        <f t="shared" si="25"/>
        <v/>
      </c>
      <c r="AD332" s="7" t="str">
        <f t="shared" si="26"/>
        <v/>
      </c>
      <c r="AE332" s="7" t="str">
        <f>IF(B332="","",IFERROR(INDEX(VEICULOS!$I:$I,MATCH(B332,VEICULOS!$A:$A,0)),""))</f>
        <v/>
      </c>
      <c r="AF332" s="7" t="str">
        <f t="shared" si="27"/>
        <v/>
      </c>
      <c r="AG332" s="13" t="str">
        <f t="shared" si="28"/>
        <v/>
      </c>
      <c r="AH332" s="7" t="str">
        <f t="shared" ca="1" si="29"/>
        <v/>
      </c>
      <c r="AI332" s="7"/>
      <c r="AJ332" s="13"/>
      <c r="AK332" s="12"/>
      <c r="AL332" s="7"/>
      <c r="AM332" s="7"/>
    </row>
    <row r="333" spans="1:39" x14ac:dyDescent="0.25">
      <c r="A333" s="7"/>
      <c r="B333" s="7"/>
      <c r="C333" s="7"/>
      <c r="D333" s="7"/>
      <c r="E333" s="7"/>
      <c r="F333" s="12"/>
      <c r="G333" s="7"/>
      <c r="H333" s="7"/>
      <c r="I333" s="7"/>
      <c r="J333" s="7"/>
      <c r="K333" s="7"/>
      <c r="L333" s="7"/>
      <c r="M333" s="7"/>
      <c r="N333" s="7"/>
      <c r="O333" s="7"/>
      <c r="P333" s="7"/>
      <c r="Q333" s="7"/>
      <c r="R333" s="7"/>
      <c r="S333" s="7"/>
      <c r="T333" s="7"/>
      <c r="U333" s="7"/>
      <c r="V333" s="7"/>
      <c r="W333" s="7"/>
      <c r="X333" s="7"/>
      <c r="Y333" s="7"/>
      <c r="Z333" s="7"/>
      <c r="AA333" s="7"/>
      <c r="AB333" s="7"/>
      <c r="AC333" s="7" t="str">
        <f t="shared" si="25"/>
        <v/>
      </c>
      <c r="AD333" s="7" t="str">
        <f t="shared" si="26"/>
        <v/>
      </c>
      <c r="AE333" s="7" t="str">
        <f>IF(B333="","",IFERROR(INDEX(VEICULOS!$I:$I,MATCH(B333,VEICULOS!$A:$A,0)),""))</f>
        <v/>
      </c>
      <c r="AF333" s="7" t="str">
        <f t="shared" si="27"/>
        <v/>
      </c>
      <c r="AG333" s="13" t="str">
        <f t="shared" si="28"/>
        <v/>
      </c>
      <c r="AH333" s="7" t="str">
        <f t="shared" ca="1" si="29"/>
        <v/>
      </c>
      <c r="AI333" s="7"/>
      <c r="AJ333" s="13"/>
      <c r="AK333" s="12"/>
      <c r="AL333" s="7"/>
      <c r="AM333" s="7"/>
    </row>
    <row r="334" spans="1:39" x14ac:dyDescent="0.25">
      <c r="A334" s="7"/>
      <c r="B334" s="7"/>
      <c r="C334" s="7"/>
      <c r="D334" s="7"/>
      <c r="E334" s="7"/>
      <c r="F334" s="12"/>
      <c r="G334" s="7"/>
      <c r="H334" s="7"/>
      <c r="I334" s="7"/>
      <c r="J334" s="7"/>
      <c r="K334" s="7"/>
      <c r="L334" s="7"/>
      <c r="M334" s="7"/>
      <c r="N334" s="7"/>
      <c r="O334" s="7"/>
      <c r="P334" s="7"/>
      <c r="Q334" s="7"/>
      <c r="R334" s="7"/>
      <c r="S334" s="7"/>
      <c r="T334" s="7"/>
      <c r="U334" s="7"/>
      <c r="V334" s="7"/>
      <c r="W334" s="7"/>
      <c r="X334" s="7"/>
      <c r="Y334" s="7"/>
      <c r="Z334" s="7"/>
      <c r="AA334" s="7"/>
      <c r="AB334" s="7"/>
      <c r="AC334" s="7" t="str">
        <f t="shared" si="25"/>
        <v/>
      </c>
      <c r="AD334" s="7" t="str">
        <f t="shared" si="26"/>
        <v/>
      </c>
      <c r="AE334" s="7" t="str">
        <f>IF(B334="","",IFERROR(INDEX(VEICULOS!$I:$I,MATCH(B334,VEICULOS!$A:$A,0)),""))</f>
        <v/>
      </c>
      <c r="AF334" s="7" t="str">
        <f t="shared" si="27"/>
        <v/>
      </c>
      <c r="AG334" s="13" t="str">
        <f t="shared" si="28"/>
        <v/>
      </c>
      <c r="AH334" s="7" t="str">
        <f t="shared" ca="1" si="29"/>
        <v/>
      </c>
      <c r="AI334" s="7"/>
      <c r="AJ334" s="13"/>
      <c r="AK334" s="12"/>
      <c r="AL334" s="7"/>
      <c r="AM334" s="7"/>
    </row>
    <row r="335" spans="1:39" x14ac:dyDescent="0.25">
      <c r="A335" s="7"/>
      <c r="B335" s="7"/>
      <c r="C335" s="7"/>
      <c r="D335" s="7"/>
      <c r="E335" s="7"/>
      <c r="F335" s="12"/>
      <c r="G335" s="7"/>
      <c r="H335" s="7"/>
      <c r="I335" s="7"/>
      <c r="J335" s="7"/>
      <c r="K335" s="7"/>
      <c r="L335" s="7"/>
      <c r="M335" s="7"/>
      <c r="N335" s="7"/>
      <c r="O335" s="7"/>
      <c r="P335" s="7"/>
      <c r="Q335" s="7"/>
      <c r="R335" s="7"/>
      <c r="S335" s="7"/>
      <c r="T335" s="7"/>
      <c r="U335" s="7"/>
      <c r="V335" s="7"/>
      <c r="W335" s="7"/>
      <c r="X335" s="7"/>
      <c r="Y335" s="7"/>
      <c r="Z335" s="7"/>
      <c r="AA335" s="7"/>
      <c r="AB335" s="7"/>
      <c r="AC335" s="7" t="str">
        <f t="shared" si="25"/>
        <v/>
      </c>
      <c r="AD335" s="7" t="str">
        <f t="shared" si="26"/>
        <v/>
      </c>
      <c r="AE335" s="7" t="str">
        <f>IF(B335="","",IFERROR(INDEX(VEICULOS!$I:$I,MATCH(B335,VEICULOS!$A:$A,0)),""))</f>
        <v/>
      </c>
      <c r="AF335" s="7" t="str">
        <f t="shared" si="27"/>
        <v/>
      </c>
      <c r="AG335" s="13" t="str">
        <f t="shared" si="28"/>
        <v/>
      </c>
      <c r="AH335" s="7" t="str">
        <f t="shared" ca="1" si="29"/>
        <v/>
      </c>
      <c r="AI335" s="7"/>
      <c r="AJ335" s="13"/>
      <c r="AK335" s="12"/>
      <c r="AL335" s="7"/>
      <c r="AM335" s="7"/>
    </row>
    <row r="336" spans="1:39" x14ac:dyDescent="0.25">
      <c r="A336" s="7"/>
      <c r="B336" s="7"/>
      <c r="C336" s="7"/>
      <c r="D336" s="7"/>
      <c r="E336" s="7"/>
      <c r="F336" s="12"/>
      <c r="G336" s="7"/>
      <c r="H336" s="7"/>
      <c r="I336" s="7"/>
      <c r="J336" s="7"/>
      <c r="K336" s="7"/>
      <c r="L336" s="7"/>
      <c r="M336" s="7"/>
      <c r="N336" s="7"/>
      <c r="O336" s="7"/>
      <c r="P336" s="7"/>
      <c r="Q336" s="7"/>
      <c r="R336" s="7"/>
      <c r="S336" s="7"/>
      <c r="T336" s="7"/>
      <c r="U336" s="7"/>
      <c r="V336" s="7"/>
      <c r="W336" s="7"/>
      <c r="X336" s="7"/>
      <c r="Y336" s="7"/>
      <c r="Z336" s="7"/>
      <c r="AA336" s="7"/>
      <c r="AB336" s="7"/>
      <c r="AC336" s="7" t="str">
        <f t="shared" si="25"/>
        <v/>
      </c>
      <c r="AD336" s="7" t="str">
        <f t="shared" si="26"/>
        <v/>
      </c>
      <c r="AE336" s="7" t="str">
        <f>IF(B336="","",IFERROR(INDEX(VEICULOS!$I:$I,MATCH(B336,VEICULOS!$A:$A,0)),""))</f>
        <v/>
      </c>
      <c r="AF336" s="7" t="str">
        <f t="shared" si="27"/>
        <v/>
      </c>
      <c r="AG336" s="13" t="str">
        <f t="shared" si="28"/>
        <v/>
      </c>
      <c r="AH336" s="7" t="str">
        <f t="shared" ca="1" si="29"/>
        <v/>
      </c>
      <c r="AI336" s="7"/>
      <c r="AJ336" s="13"/>
      <c r="AK336" s="12"/>
      <c r="AL336" s="7"/>
      <c r="AM336" s="7"/>
    </row>
    <row r="337" spans="1:39" x14ac:dyDescent="0.25">
      <c r="A337" s="7"/>
      <c r="B337" s="7"/>
      <c r="C337" s="7"/>
      <c r="D337" s="7"/>
      <c r="E337" s="7"/>
      <c r="F337" s="12"/>
      <c r="G337" s="7"/>
      <c r="H337" s="7"/>
      <c r="I337" s="7"/>
      <c r="J337" s="7"/>
      <c r="K337" s="7"/>
      <c r="L337" s="7"/>
      <c r="M337" s="7"/>
      <c r="N337" s="7"/>
      <c r="O337" s="7"/>
      <c r="P337" s="7"/>
      <c r="Q337" s="7"/>
      <c r="R337" s="7"/>
      <c r="S337" s="7"/>
      <c r="T337" s="7"/>
      <c r="U337" s="7"/>
      <c r="V337" s="7"/>
      <c r="W337" s="7"/>
      <c r="X337" s="7"/>
      <c r="Y337" s="7"/>
      <c r="Z337" s="7"/>
      <c r="AA337" s="7"/>
      <c r="AB337" s="7"/>
      <c r="AC337" s="7" t="str">
        <f t="shared" si="25"/>
        <v/>
      </c>
      <c r="AD337" s="7" t="str">
        <f t="shared" si="26"/>
        <v/>
      </c>
      <c r="AE337" s="7" t="str">
        <f>IF(B337="","",IFERROR(INDEX(VEICULOS!$I:$I,MATCH(B337,VEICULOS!$A:$A,0)),""))</f>
        <v/>
      </c>
      <c r="AF337" s="7" t="str">
        <f t="shared" si="27"/>
        <v/>
      </c>
      <c r="AG337" s="13" t="str">
        <f t="shared" si="28"/>
        <v/>
      </c>
      <c r="AH337" s="7" t="str">
        <f t="shared" ca="1" si="29"/>
        <v/>
      </c>
      <c r="AI337" s="7"/>
      <c r="AJ337" s="13"/>
      <c r="AK337" s="12"/>
      <c r="AL337" s="7"/>
      <c r="AM337" s="7"/>
    </row>
    <row r="338" spans="1:39" x14ac:dyDescent="0.25">
      <c r="A338" s="7"/>
      <c r="B338" s="7"/>
      <c r="C338" s="7"/>
      <c r="D338" s="7"/>
      <c r="E338" s="7"/>
      <c r="F338" s="12"/>
      <c r="G338" s="7"/>
      <c r="H338" s="7"/>
      <c r="I338" s="7"/>
      <c r="J338" s="7"/>
      <c r="K338" s="7"/>
      <c r="L338" s="7"/>
      <c r="M338" s="7"/>
      <c r="N338" s="7"/>
      <c r="O338" s="7"/>
      <c r="P338" s="7"/>
      <c r="Q338" s="7"/>
      <c r="R338" s="7"/>
      <c r="S338" s="7"/>
      <c r="T338" s="7"/>
      <c r="U338" s="7"/>
      <c r="V338" s="7"/>
      <c r="W338" s="7"/>
      <c r="X338" s="7"/>
      <c r="Y338" s="7"/>
      <c r="Z338" s="7"/>
      <c r="AA338" s="7"/>
      <c r="AB338" s="7"/>
      <c r="AC338" s="7" t="str">
        <f t="shared" si="25"/>
        <v/>
      </c>
      <c r="AD338" s="7" t="str">
        <f t="shared" si="26"/>
        <v/>
      </c>
      <c r="AE338" s="7" t="str">
        <f>IF(B338="","",IFERROR(INDEX(VEICULOS!$I:$I,MATCH(B338,VEICULOS!$A:$A,0)),""))</f>
        <v/>
      </c>
      <c r="AF338" s="7" t="str">
        <f t="shared" si="27"/>
        <v/>
      </c>
      <c r="AG338" s="13" t="str">
        <f t="shared" si="28"/>
        <v/>
      </c>
      <c r="AH338" s="7" t="str">
        <f t="shared" ca="1" si="29"/>
        <v/>
      </c>
      <c r="AI338" s="7"/>
      <c r="AJ338" s="13"/>
      <c r="AK338" s="12"/>
      <c r="AL338" s="7"/>
      <c r="AM338" s="7"/>
    </row>
    <row r="339" spans="1:39" x14ac:dyDescent="0.25">
      <c r="A339" s="7"/>
      <c r="B339" s="7"/>
      <c r="C339" s="7"/>
      <c r="D339" s="7"/>
      <c r="E339" s="7"/>
      <c r="F339" s="12"/>
      <c r="G339" s="7"/>
      <c r="H339" s="7"/>
      <c r="I339" s="7"/>
      <c r="J339" s="7"/>
      <c r="K339" s="7"/>
      <c r="L339" s="7"/>
      <c r="M339" s="7"/>
      <c r="N339" s="7"/>
      <c r="O339" s="7"/>
      <c r="P339" s="7"/>
      <c r="Q339" s="7"/>
      <c r="R339" s="7"/>
      <c r="S339" s="7"/>
      <c r="T339" s="7"/>
      <c r="U339" s="7"/>
      <c r="V339" s="7"/>
      <c r="W339" s="7"/>
      <c r="X339" s="7"/>
      <c r="Y339" s="7"/>
      <c r="Z339" s="7"/>
      <c r="AA339" s="7"/>
      <c r="AB339" s="7"/>
      <c r="AC339" s="7" t="str">
        <f t="shared" si="25"/>
        <v/>
      </c>
      <c r="AD339" s="7" t="str">
        <f t="shared" si="26"/>
        <v/>
      </c>
      <c r="AE339" s="7" t="str">
        <f>IF(B339="","",IFERROR(INDEX(VEICULOS!$I:$I,MATCH(B339,VEICULOS!$A:$A,0)),""))</f>
        <v/>
      </c>
      <c r="AF339" s="7" t="str">
        <f t="shared" si="27"/>
        <v/>
      </c>
      <c r="AG339" s="13" t="str">
        <f t="shared" si="28"/>
        <v/>
      </c>
      <c r="AH339" s="7" t="str">
        <f t="shared" ca="1" si="29"/>
        <v/>
      </c>
      <c r="AI339" s="7"/>
      <c r="AJ339" s="13"/>
      <c r="AK339" s="12"/>
      <c r="AL339" s="7"/>
      <c r="AM339" s="7"/>
    </row>
    <row r="340" spans="1:39" x14ac:dyDescent="0.25">
      <c r="A340" s="7"/>
      <c r="B340" s="7"/>
      <c r="C340" s="7"/>
      <c r="D340" s="7"/>
      <c r="E340" s="7"/>
      <c r="F340" s="12"/>
      <c r="G340" s="7"/>
      <c r="H340" s="7"/>
      <c r="I340" s="7"/>
      <c r="J340" s="7"/>
      <c r="K340" s="7"/>
      <c r="L340" s="7"/>
      <c r="M340" s="7"/>
      <c r="N340" s="7"/>
      <c r="O340" s="7"/>
      <c r="P340" s="7"/>
      <c r="Q340" s="7"/>
      <c r="R340" s="7"/>
      <c r="S340" s="7"/>
      <c r="T340" s="7"/>
      <c r="U340" s="7"/>
      <c r="V340" s="7"/>
      <c r="W340" s="7"/>
      <c r="X340" s="7"/>
      <c r="Y340" s="7"/>
      <c r="Z340" s="7"/>
      <c r="AA340" s="7"/>
      <c r="AB340" s="7"/>
      <c r="AC340" s="7" t="str">
        <f t="shared" si="25"/>
        <v/>
      </c>
      <c r="AD340" s="7" t="str">
        <f t="shared" si="26"/>
        <v/>
      </c>
      <c r="AE340" s="7" t="str">
        <f>IF(B340="","",IFERROR(INDEX(VEICULOS!$I:$I,MATCH(B340,VEICULOS!$A:$A,0)),""))</f>
        <v/>
      </c>
      <c r="AF340" s="7" t="str">
        <f t="shared" si="27"/>
        <v/>
      </c>
      <c r="AG340" s="13" t="str">
        <f t="shared" si="28"/>
        <v/>
      </c>
      <c r="AH340" s="7" t="str">
        <f t="shared" ca="1" si="29"/>
        <v/>
      </c>
      <c r="AI340" s="7"/>
      <c r="AJ340" s="13"/>
      <c r="AK340" s="12"/>
      <c r="AL340" s="7"/>
      <c r="AM340" s="7"/>
    </row>
    <row r="341" spans="1:39" x14ac:dyDescent="0.25">
      <c r="A341" s="7"/>
      <c r="B341" s="7"/>
      <c r="C341" s="7"/>
      <c r="D341" s="7"/>
      <c r="E341" s="7"/>
      <c r="F341" s="12"/>
      <c r="G341" s="7"/>
      <c r="H341" s="7"/>
      <c r="I341" s="7"/>
      <c r="J341" s="7"/>
      <c r="K341" s="7"/>
      <c r="L341" s="7"/>
      <c r="M341" s="7"/>
      <c r="N341" s="7"/>
      <c r="O341" s="7"/>
      <c r="P341" s="7"/>
      <c r="Q341" s="7"/>
      <c r="R341" s="7"/>
      <c r="S341" s="7"/>
      <c r="T341" s="7"/>
      <c r="U341" s="7"/>
      <c r="V341" s="7"/>
      <c r="W341" s="7"/>
      <c r="X341" s="7"/>
      <c r="Y341" s="7"/>
      <c r="Z341" s="7"/>
      <c r="AA341" s="7"/>
      <c r="AB341" s="7"/>
      <c r="AC341" s="7" t="str">
        <f t="shared" si="25"/>
        <v/>
      </c>
      <c r="AD341" s="7" t="str">
        <f t="shared" si="26"/>
        <v/>
      </c>
      <c r="AE341" s="7" t="str">
        <f>IF(B341="","",IFERROR(INDEX(VEICULOS!$I:$I,MATCH(B341,VEICULOS!$A:$A,0)),""))</f>
        <v/>
      </c>
      <c r="AF341" s="7" t="str">
        <f t="shared" si="27"/>
        <v/>
      </c>
      <c r="AG341" s="13" t="str">
        <f t="shared" si="28"/>
        <v/>
      </c>
      <c r="AH341" s="7" t="str">
        <f t="shared" ca="1" si="29"/>
        <v/>
      </c>
      <c r="AI341" s="7"/>
      <c r="AJ341" s="13"/>
      <c r="AK341" s="12"/>
      <c r="AL341" s="7"/>
      <c r="AM341" s="7"/>
    </row>
    <row r="342" spans="1:39" x14ac:dyDescent="0.25">
      <c r="A342" s="7"/>
      <c r="B342" s="7"/>
      <c r="C342" s="7"/>
      <c r="D342" s="7"/>
      <c r="E342" s="7"/>
      <c r="F342" s="12"/>
      <c r="G342" s="7"/>
      <c r="H342" s="7"/>
      <c r="I342" s="7"/>
      <c r="J342" s="7"/>
      <c r="K342" s="7"/>
      <c r="L342" s="7"/>
      <c r="M342" s="7"/>
      <c r="N342" s="7"/>
      <c r="O342" s="7"/>
      <c r="P342" s="7"/>
      <c r="Q342" s="7"/>
      <c r="R342" s="7"/>
      <c r="S342" s="7"/>
      <c r="T342" s="7"/>
      <c r="U342" s="7"/>
      <c r="V342" s="7"/>
      <c r="W342" s="7"/>
      <c r="X342" s="7"/>
      <c r="Y342" s="7"/>
      <c r="Z342" s="7"/>
      <c r="AA342" s="7"/>
      <c r="AB342" s="7"/>
      <c r="AC342" s="7" t="str">
        <f t="shared" si="25"/>
        <v/>
      </c>
      <c r="AD342" s="7" t="str">
        <f t="shared" si="26"/>
        <v/>
      </c>
      <c r="AE342" s="7" t="str">
        <f>IF(B342="","",IFERROR(INDEX(VEICULOS!$I:$I,MATCH(B342,VEICULOS!$A:$A,0)),""))</f>
        <v/>
      </c>
      <c r="AF342" s="7" t="str">
        <f t="shared" si="27"/>
        <v/>
      </c>
      <c r="AG342" s="13" t="str">
        <f t="shared" si="28"/>
        <v/>
      </c>
      <c r="AH342" s="7" t="str">
        <f t="shared" ca="1" si="29"/>
        <v/>
      </c>
      <c r="AI342" s="7"/>
      <c r="AJ342" s="13"/>
      <c r="AK342" s="12"/>
      <c r="AL342" s="7"/>
      <c r="AM342" s="7"/>
    </row>
    <row r="343" spans="1:39" x14ac:dyDescent="0.25">
      <c r="A343" s="7"/>
      <c r="B343" s="7"/>
      <c r="C343" s="7"/>
      <c r="D343" s="7"/>
      <c r="E343" s="7"/>
      <c r="F343" s="12"/>
      <c r="G343" s="7"/>
      <c r="H343" s="7"/>
      <c r="I343" s="7"/>
      <c r="J343" s="7"/>
      <c r="K343" s="7"/>
      <c r="L343" s="7"/>
      <c r="M343" s="7"/>
      <c r="N343" s="7"/>
      <c r="O343" s="7"/>
      <c r="P343" s="7"/>
      <c r="Q343" s="7"/>
      <c r="R343" s="7"/>
      <c r="S343" s="7"/>
      <c r="T343" s="7"/>
      <c r="U343" s="7"/>
      <c r="V343" s="7"/>
      <c r="W343" s="7"/>
      <c r="X343" s="7"/>
      <c r="Y343" s="7"/>
      <c r="Z343" s="7"/>
      <c r="AA343" s="7"/>
      <c r="AB343" s="7"/>
      <c r="AC343" s="7" t="str">
        <f t="shared" si="25"/>
        <v/>
      </c>
      <c r="AD343" s="7" t="str">
        <f t="shared" si="26"/>
        <v/>
      </c>
      <c r="AE343" s="7" t="str">
        <f>IF(B343="","",IFERROR(INDEX(VEICULOS!$I:$I,MATCH(B343,VEICULOS!$A:$A,0)),""))</f>
        <v/>
      </c>
      <c r="AF343" s="7" t="str">
        <f t="shared" si="27"/>
        <v/>
      </c>
      <c r="AG343" s="13" t="str">
        <f t="shared" si="28"/>
        <v/>
      </c>
      <c r="AH343" s="7" t="str">
        <f t="shared" ca="1" si="29"/>
        <v/>
      </c>
      <c r="AI343" s="7"/>
      <c r="AJ343" s="13"/>
      <c r="AK343" s="12"/>
      <c r="AL343" s="7"/>
      <c r="AM343" s="7"/>
    </row>
    <row r="344" spans="1:39" x14ac:dyDescent="0.25">
      <c r="A344" s="7"/>
      <c r="B344" s="7"/>
      <c r="C344" s="7"/>
      <c r="D344" s="7"/>
      <c r="E344" s="7"/>
      <c r="F344" s="12"/>
      <c r="G344" s="7"/>
      <c r="H344" s="7"/>
      <c r="I344" s="7"/>
      <c r="J344" s="7"/>
      <c r="K344" s="7"/>
      <c r="L344" s="7"/>
      <c r="M344" s="7"/>
      <c r="N344" s="7"/>
      <c r="O344" s="7"/>
      <c r="P344" s="7"/>
      <c r="Q344" s="7"/>
      <c r="R344" s="7"/>
      <c r="S344" s="7"/>
      <c r="T344" s="7"/>
      <c r="U344" s="7"/>
      <c r="V344" s="7"/>
      <c r="W344" s="7"/>
      <c r="X344" s="7"/>
      <c r="Y344" s="7"/>
      <c r="Z344" s="7"/>
      <c r="AA344" s="7"/>
      <c r="AB344" s="7"/>
      <c r="AC344" s="7" t="str">
        <f t="shared" si="25"/>
        <v/>
      </c>
      <c r="AD344" s="7" t="str">
        <f t="shared" si="26"/>
        <v/>
      </c>
      <c r="AE344" s="7" t="str">
        <f>IF(B344="","",IFERROR(INDEX(VEICULOS!$I:$I,MATCH(B344,VEICULOS!$A:$A,0)),""))</f>
        <v/>
      </c>
      <c r="AF344" s="7" t="str">
        <f t="shared" si="27"/>
        <v/>
      </c>
      <c r="AG344" s="13" t="str">
        <f t="shared" si="28"/>
        <v/>
      </c>
      <c r="AH344" s="7" t="str">
        <f t="shared" ca="1" si="29"/>
        <v/>
      </c>
      <c r="AI344" s="7"/>
      <c r="AJ344" s="13"/>
      <c r="AK344" s="12"/>
      <c r="AL344" s="7"/>
      <c r="AM344" s="7"/>
    </row>
    <row r="345" spans="1:39" x14ac:dyDescent="0.25">
      <c r="A345" s="7"/>
      <c r="B345" s="7"/>
      <c r="C345" s="7"/>
      <c r="D345" s="7"/>
      <c r="E345" s="7"/>
      <c r="F345" s="12"/>
      <c r="G345" s="7"/>
      <c r="H345" s="7"/>
      <c r="I345" s="7"/>
      <c r="J345" s="7"/>
      <c r="K345" s="7"/>
      <c r="L345" s="7"/>
      <c r="M345" s="7"/>
      <c r="N345" s="7"/>
      <c r="O345" s="7"/>
      <c r="P345" s="7"/>
      <c r="Q345" s="7"/>
      <c r="R345" s="7"/>
      <c r="S345" s="7"/>
      <c r="T345" s="7"/>
      <c r="U345" s="7"/>
      <c r="V345" s="7"/>
      <c r="W345" s="7"/>
      <c r="X345" s="7"/>
      <c r="Y345" s="7"/>
      <c r="Z345" s="7"/>
      <c r="AA345" s="7"/>
      <c r="AB345" s="7"/>
      <c r="AC345" s="7" t="str">
        <f t="shared" si="25"/>
        <v/>
      </c>
      <c r="AD345" s="7" t="str">
        <f t="shared" si="26"/>
        <v/>
      </c>
      <c r="AE345" s="7" t="str">
        <f>IF(B345="","",IFERROR(INDEX(VEICULOS!$I:$I,MATCH(B345,VEICULOS!$A:$A,0)),""))</f>
        <v/>
      </c>
      <c r="AF345" s="7" t="str">
        <f t="shared" si="27"/>
        <v/>
      </c>
      <c r="AG345" s="13" t="str">
        <f t="shared" si="28"/>
        <v/>
      </c>
      <c r="AH345" s="7" t="str">
        <f t="shared" ca="1" si="29"/>
        <v/>
      </c>
      <c r="AI345" s="7"/>
      <c r="AJ345" s="13"/>
      <c r="AK345" s="12"/>
      <c r="AL345" s="7"/>
      <c r="AM345" s="7"/>
    </row>
    <row r="346" spans="1:39" x14ac:dyDescent="0.25">
      <c r="A346" s="7"/>
      <c r="B346" s="7"/>
      <c r="C346" s="7"/>
      <c r="D346" s="7"/>
      <c r="E346" s="7"/>
      <c r="F346" s="12"/>
      <c r="G346" s="7"/>
      <c r="H346" s="7"/>
      <c r="I346" s="7"/>
      <c r="J346" s="7"/>
      <c r="K346" s="7"/>
      <c r="L346" s="7"/>
      <c r="M346" s="7"/>
      <c r="N346" s="7"/>
      <c r="O346" s="7"/>
      <c r="P346" s="7"/>
      <c r="Q346" s="7"/>
      <c r="R346" s="7"/>
      <c r="S346" s="7"/>
      <c r="T346" s="7"/>
      <c r="U346" s="7"/>
      <c r="V346" s="7"/>
      <c r="W346" s="7"/>
      <c r="X346" s="7"/>
      <c r="Y346" s="7"/>
      <c r="Z346" s="7"/>
      <c r="AA346" s="7"/>
      <c r="AB346" s="7"/>
      <c r="AC346" s="7" t="str">
        <f t="shared" si="25"/>
        <v/>
      </c>
      <c r="AD346" s="7" t="str">
        <f t="shared" si="26"/>
        <v/>
      </c>
      <c r="AE346" s="7" t="str">
        <f>IF(B346="","",IFERROR(INDEX(VEICULOS!$I:$I,MATCH(B346,VEICULOS!$A:$A,0)),""))</f>
        <v/>
      </c>
      <c r="AF346" s="7" t="str">
        <f t="shared" si="27"/>
        <v/>
      </c>
      <c r="AG346" s="13" t="str">
        <f t="shared" si="28"/>
        <v/>
      </c>
      <c r="AH346" s="7" t="str">
        <f t="shared" ca="1" si="29"/>
        <v/>
      </c>
      <c r="AI346" s="7"/>
      <c r="AJ346" s="13"/>
      <c r="AK346" s="12"/>
      <c r="AL346" s="7"/>
      <c r="AM346" s="7"/>
    </row>
    <row r="347" spans="1:39" x14ac:dyDescent="0.25">
      <c r="A347" s="7"/>
      <c r="B347" s="7"/>
      <c r="C347" s="7"/>
      <c r="D347" s="7"/>
      <c r="E347" s="7"/>
      <c r="F347" s="12"/>
      <c r="G347" s="7"/>
      <c r="H347" s="7"/>
      <c r="I347" s="7"/>
      <c r="J347" s="7"/>
      <c r="K347" s="7"/>
      <c r="L347" s="7"/>
      <c r="M347" s="7"/>
      <c r="N347" s="7"/>
      <c r="O347" s="7"/>
      <c r="P347" s="7"/>
      <c r="Q347" s="7"/>
      <c r="R347" s="7"/>
      <c r="S347" s="7"/>
      <c r="T347" s="7"/>
      <c r="U347" s="7"/>
      <c r="V347" s="7"/>
      <c r="W347" s="7"/>
      <c r="X347" s="7"/>
      <c r="Y347" s="7"/>
      <c r="Z347" s="7"/>
      <c r="AA347" s="7"/>
      <c r="AB347" s="7"/>
      <c r="AC347" s="7" t="str">
        <f t="shared" si="25"/>
        <v/>
      </c>
      <c r="AD347" s="7" t="str">
        <f t="shared" si="26"/>
        <v/>
      </c>
      <c r="AE347" s="7" t="str">
        <f>IF(B347="","",IFERROR(INDEX(VEICULOS!$I:$I,MATCH(B347,VEICULOS!$A:$A,0)),""))</f>
        <v/>
      </c>
      <c r="AF347" s="7" t="str">
        <f t="shared" si="27"/>
        <v/>
      </c>
      <c r="AG347" s="13" t="str">
        <f t="shared" si="28"/>
        <v/>
      </c>
      <c r="AH347" s="7" t="str">
        <f t="shared" ca="1" si="29"/>
        <v/>
      </c>
      <c r="AI347" s="7"/>
      <c r="AJ347" s="13"/>
      <c r="AK347" s="12"/>
      <c r="AL347" s="7"/>
      <c r="AM347" s="7"/>
    </row>
    <row r="348" spans="1:39" x14ac:dyDescent="0.25">
      <c r="A348" s="7"/>
      <c r="B348" s="7"/>
      <c r="C348" s="7"/>
      <c r="D348" s="7"/>
      <c r="E348" s="7"/>
      <c r="F348" s="12"/>
      <c r="G348" s="7"/>
      <c r="H348" s="7"/>
      <c r="I348" s="7"/>
      <c r="J348" s="7"/>
      <c r="K348" s="7"/>
      <c r="L348" s="7"/>
      <c r="M348" s="7"/>
      <c r="N348" s="7"/>
      <c r="O348" s="7"/>
      <c r="P348" s="7"/>
      <c r="Q348" s="7"/>
      <c r="R348" s="7"/>
      <c r="S348" s="7"/>
      <c r="T348" s="7"/>
      <c r="U348" s="7"/>
      <c r="V348" s="7"/>
      <c r="W348" s="7"/>
      <c r="X348" s="7"/>
      <c r="Y348" s="7"/>
      <c r="Z348" s="7"/>
      <c r="AA348" s="7"/>
      <c r="AB348" s="7"/>
      <c r="AC348" s="7" t="str">
        <f t="shared" si="25"/>
        <v/>
      </c>
      <c r="AD348" s="7" t="str">
        <f t="shared" si="26"/>
        <v/>
      </c>
      <c r="AE348" s="7" t="str">
        <f>IF(B348="","",IFERROR(INDEX(VEICULOS!$I:$I,MATCH(B348,VEICULOS!$A:$A,0)),""))</f>
        <v/>
      </c>
      <c r="AF348" s="7" t="str">
        <f t="shared" si="27"/>
        <v/>
      </c>
      <c r="AG348" s="13" t="str">
        <f t="shared" si="28"/>
        <v/>
      </c>
      <c r="AH348" s="7" t="str">
        <f t="shared" ca="1" si="29"/>
        <v/>
      </c>
      <c r="AI348" s="7"/>
      <c r="AJ348" s="13"/>
      <c r="AK348" s="12"/>
      <c r="AL348" s="7"/>
      <c r="AM348" s="7"/>
    </row>
    <row r="349" spans="1:39" x14ac:dyDescent="0.25">
      <c r="A349" s="7"/>
      <c r="B349" s="7"/>
      <c r="C349" s="7"/>
      <c r="D349" s="7"/>
      <c r="E349" s="7"/>
      <c r="F349" s="12"/>
      <c r="G349" s="7"/>
      <c r="H349" s="7"/>
      <c r="I349" s="7"/>
      <c r="J349" s="7"/>
      <c r="K349" s="7"/>
      <c r="L349" s="7"/>
      <c r="M349" s="7"/>
      <c r="N349" s="7"/>
      <c r="O349" s="7"/>
      <c r="P349" s="7"/>
      <c r="Q349" s="7"/>
      <c r="R349" s="7"/>
      <c r="S349" s="7"/>
      <c r="T349" s="7"/>
      <c r="U349" s="7"/>
      <c r="V349" s="7"/>
      <c r="W349" s="7"/>
      <c r="X349" s="7"/>
      <c r="Y349" s="7"/>
      <c r="Z349" s="7"/>
      <c r="AA349" s="7"/>
      <c r="AB349" s="7"/>
      <c r="AC349" s="7" t="str">
        <f t="shared" si="25"/>
        <v/>
      </c>
      <c r="AD349" s="7" t="str">
        <f t="shared" si="26"/>
        <v/>
      </c>
      <c r="AE349" s="7" t="str">
        <f>IF(B349="","",IFERROR(INDEX(VEICULOS!$I:$I,MATCH(B349,VEICULOS!$A:$A,0)),""))</f>
        <v/>
      </c>
      <c r="AF349" s="7" t="str">
        <f t="shared" si="27"/>
        <v/>
      </c>
      <c r="AG349" s="13" t="str">
        <f t="shared" si="28"/>
        <v/>
      </c>
      <c r="AH349" s="7" t="str">
        <f t="shared" ca="1" si="29"/>
        <v/>
      </c>
      <c r="AI349" s="7"/>
      <c r="AJ349" s="13"/>
      <c r="AK349" s="12"/>
      <c r="AL349" s="7"/>
      <c r="AM349" s="7"/>
    </row>
    <row r="350" spans="1:39" x14ac:dyDescent="0.25">
      <c r="A350" s="7"/>
      <c r="B350" s="7"/>
      <c r="C350" s="7"/>
      <c r="D350" s="7"/>
      <c r="E350" s="7"/>
      <c r="F350" s="12"/>
      <c r="G350" s="7"/>
      <c r="H350" s="7"/>
      <c r="I350" s="7"/>
      <c r="J350" s="7"/>
      <c r="K350" s="7"/>
      <c r="L350" s="7"/>
      <c r="M350" s="7"/>
      <c r="N350" s="7"/>
      <c r="O350" s="7"/>
      <c r="P350" s="7"/>
      <c r="Q350" s="7"/>
      <c r="R350" s="7"/>
      <c r="S350" s="7"/>
      <c r="T350" s="7"/>
      <c r="U350" s="7"/>
      <c r="V350" s="7"/>
      <c r="W350" s="7"/>
      <c r="X350" s="7"/>
      <c r="Y350" s="7"/>
      <c r="Z350" s="7"/>
      <c r="AA350" s="7"/>
      <c r="AB350" s="7"/>
      <c r="AC350" s="7" t="str">
        <f t="shared" si="25"/>
        <v/>
      </c>
      <c r="AD350" s="7" t="str">
        <f t="shared" si="26"/>
        <v/>
      </c>
      <c r="AE350" s="7" t="str">
        <f>IF(B350="","",IFERROR(INDEX(VEICULOS!$I:$I,MATCH(B350,VEICULOS!$A:$A,0)),""))</f>
        <v/>
      </c>
      <c r="AF350" s="7" t="str">
        <f t="shared" si="27"/>
        <v/>
      </c>
      <c r="AG350" s="13" t="str">
        <f t="shared" si="28"/>
        <v/>
      </c>
      <c r="AH350" s="7" t="str">
        <f t="shared" ca="1" si="29"/>
        <v/>
      </c>
      <c r="AI350" s="7"/>
      <c r="AJ350" s="13"/>
      <c r="AK350" s="12"/>
      <c r="AL350" s="7"/>
      <c r="AM350" s="7"/>
    </row>
    <row r="351" spans="1:39" x14ac:dyDescent="0.25">
      <c r="A351" s="7"/>
      <c r="B351" s="7"/>
      <c r="C351" s="7"/>
      <c r="D351" s="7"/>
      <c r="E351" s="7"/>
      <c r="F351" s="12"/>
      <c r="G351" s="7"/>
      <c r="H351" s="7"/>
      <c r="I351" s="7"/>
      <c r="J351" s="7"/>
      <c r="K351" s="7"/>
      <c r="L351" s="7"/>
      <c r="M351" s="7"/>
      <c r="N351" s="7"/>
      <c r="O351" s="7"/>
      <c r="P351" s="7"/>
      <c r="Q351" s="7"/>
      <c r="R351" s="7"/>
      <c r="S351" s="7"/>
      <c r="T351" s="7"/>
      <c r="U351" s="7"/>
      <c r="V351" s="7"/>
      <c r="W351" s="7"/>
      <c r="X351" s="7"/>
      <c r="Y351" s="7"/>
      <c r="Z351" s="7"/>
      <c r="AA351" s="7"/>
      <c r="AB351" s="7"/>
      <c r="AC351" s="7" t="str">
        <f t="shared" si="25"/>
        <v/>
      </c>
      <c r="AD351" s="7" t="str">
        <f t="shared" si="26"/>
        <v/>
      </c>
      <c r="AE351" s="7" t="str">
        <f>IF(B351="","",IFERROR(INDEX(VEICULOS!$I:$I,MATCH(B351,VEICULOS!$A:$A,0)),""))</f>
        <v/>
      </c>
      <c r="AF351" s="7" t="str">
        <f t="shared" si="27"/>
        <v/>
      </c>
      <c r="AG351" s="13" t="str">
        <f t="shared" si="28"/>
        <v/>
      </c>
      <c r="AH351" s="7" t="str">
        <f t="shared" ca="1" si="29"/>
        <v/>
      </c>
      <c r="AI351" s="7"/>
      <c r="AJ351" s="13"/>
      <c r="AK351" s="12"/>
      <c r="AL351" s="7"/>
      <c r="AM351" s="7"/>
    </row>
    <row r="352" spans="1:39" x14ac:dyDescent="0.25">
      <c r="A352" s="7"/>
      <c r="B352" s="7"/>
      <c r="C352" s="7"/>
      <c r="D352" s="7"/>
      <c r="E352" s="7"/>
      <c r="F352" s="12"/>
      <c r="G352" s="7"/>
      <c r="H352" s="7"/>
      <c r="I352" s="7"/>
      <c r="J352" s="7"/>
      <c r="K352" s="7"/>
      <c r="L352" s="7"/>
      <c r="M352" s="7"/>
      <c r="N352" s="7"/>
      <c r="O352" s="7"/>
      <c r="P352" s="7"/>
      <c r="Q352" s="7"/>
      <c r="R352" s="7"/>
      <c r="S352" s="7"/>
      <c r="T352" s="7"/>
      <c r="U352" s="7"/>
      <c r="V352" s="7"/>
      <c r="W352" s="7"/>
      <c r="X352" s="7"/>
      <c r="Y352" s="7"/>
      <c r="Z352" s="7"/>
      <c r="AA352" s="7"/>
      <c r="AB352" s="7"/>
      <c r="AC352" s="7" t="str">
        <f t="shared" si="25"/>
        <v/>
      </c>
      <c r="AD352" s="7" t="str">
        <f t="shared" si="26"/>
        <v/>
      </c>
      <c r="AE352" s="7" t="str">
        <f>IF(B352="","",IFERROR(INDEX(VEICULOS!$I:$I,MATCH(B352,VEICULOS!$A:$A,0)),""))</f>
        <v/>
      </c>
      <c r="AF352" s="7" t="str">
        <f t="shared" si="27"/>
        <v/>
      </c>
      <c r="AG352" s="13" t="str">
        <f t="shared" si="28"/>
        <v/>
      </c>
      <c r="AH352" s="7" t="str">
        <f t="shared" ca="1" si="29"/>
        <v/>
      </c>
      <c r="AI352" s="7"/>
      <c r="AJ352" s="13"/>
      <c r="AK352" s="12"/>
      <c r="AL352" s="7"/>
      <c r="AM352" s="7"/>
    </row>
    <row r="353" spans="1:39" x14ac:dyDescent="0.25">
      <c r="A353" s="7"/>
      <c r="B353" s="7"/>
      <c r="C353" s="7"/>
      <c r="D353" s="7"/>
      <c r="E353" s="7"/>
      <c r="F353" s="12"/>
      <c r="G353" s="7"/>
      <c r="H353" s="7"/>
      <c r="I353" s="7"/>
      <c r="J353" s="7"/>
      <c r="K353" s="7"/>
      <c r="L353" s="7"/>
      <c r="M353" s="7"/>
      <c r="N353" s="7"/>
      <c r="O353" s="7"/>
      <c r="P353" s="7"/>
      <c r="Q353" s="7"/>
      <c r="R353" s="7"/>
      <c r="S353" s="7"/>
      <c r="T353" s="7"/>
      <c r="U353" s="7"/>
      <c r="V353" s="7"/>
      <c r="W353" s="7"/>
      <c r="X353" s="7"/>
      <c r="Y353" s="7"/>
      <c r="Z353" s="7"/>
      <c r="AA353" s="7"/>
      <c r="AB353" s="7"/>
      <c r="AC353" s="7" t="str">
        <f t="shared" si="25"/>
        <v/>
      </c>
      <c r="AD353" s="7" t="str">
        <f t="shared" si="26"/>
        <v/>
      </c>
      <c r="AE353" s="7" t="str">
        <f>IF(B353="","",IFERROR(INDEX(VEICULOS!$I:$I,MATCH(B353,VEICULOS!$A:$A,0)),""))</f>
        <v/>
      </c>
      <c r="AF353" s="7" t="str">
        <f t="shared" si="27"/>
        <v/>
      </c>
      <c r="AG353" s="13" t="str">
        <f t="shared" si="28"/>
        <v/>
      </c>
      <c r="AH353" s="7" t="str">
        <f t="shared" ca="1" si="29"/>
        <v/>
      </c>
      <c r="AI353" s="7"/>
      <c r="AJ353" s="13"/>
      <c r="AK353" s="12"/>
      <c r="AL353" s="7"/>
      <c r="AM353" s="7"/>
    </row>
    <row r="354" spans="1:39" x14ac:dyDescent="0.25">
      <c r="A354" s="7"/>
      <c r="B354" s="7"/>
      <c r="C354" s="7"/>
      <c r="D354" s="7"/>
      <c r="E354" s="7"/>
      <c r="F354" s="12"/>
      <c r="G354" s="7"/>
      <c r="H354" s="7"/>
      <c r="I354" s="7"/>
      <c r="J354" s="7"/>
      <c r="K354" s="7"/>
      <c r="L354" s="7"/>
      <c r="M354" s="7"/>
      <c r="N354" s="7"/>
      <c r="O354" s="7"/>
      <c r="P354" s="7"/>
      <c r="Q354" s="7"/>
      <c r="R354" s="7"/>
      <c r="S354" s="7"/>
      <c r="T354" s="7"/>
      <c r="U354" s="7"/>
      <c r="V354" s="7"/>
      <c r="W354" s="7"/>
      <c r="X354" s="7"/>
      <c r="Y354" s="7"/>
      <c r="Z354" s="7"/>
      <c r="AA354" s="7"/>
      <c r="AB354" s="7"/>
      <c r="AC354" s="7" t="str">
        <f t="shared" si="25"/>
        <v/>
      </c>
      <c r="AD354" s="7" t="str">
        <f t="shared" si="26"/>
        <v/>
      </c>
      <c r="AE354" s="7" t="str">
        <f>IF(B354="","",IFERROR(INDEX(VEICULOS!$I:$I,MATCH(B354,VEICULOS!$A:$A,0)),""))</f>
        <v/>
      </c>
      <c r="AF354" s="7" t="str">
        <f t="shared" si="27"/>
        <v/>
      </c>
      <c r="AG354" s="13" t="str">
        <f t="shared" si="28"/>
        <v/>
      </c>
      <c r="AH354" s="7" t="str">
        <f t="shared" ca="1" si="29"/>
        <v/>
      </c>
      <c r="AI354" s="7"/>
      <c r="AJ354" s="13"/>
      <c r="AK354" s="12"/>
      <c r="AL354" s="7"/>
      <c r="AM354" s="7"/>
    </row>
    <row r="355" spans="1:39" x14ac:dyDescent="0.25">
      <c r="A355" s="7"/>
      <c r="B355" s="7"/>
      <c r="C355" s="7"/>
      <c r="D355" s="7"/>
      <c r="E355" s="7"/>
      <c r="F355" s="12"/>
      <c r="G355" s="7"/>
      <c r="H355" s="7"/>
      <c r="I355" s="7"/>
      <c r="J355" s="7"/>
      <c r="K355" s="7"/>
      <c r="L355" s="7"/>
      <c r="M355" s="7"/>
      <c r="N355" s="7"/>
      <c r="O355" s="7"/>
      <c r="P355" s="7"/>
      <c r="Q355" s="7"/>
      <c r="R355" s="7"/>
      <c r="S355" s="7"/>
      <c r="T355" s="7"/>
      <c r="U355" s="7"/>
      <c r="V355" s="7"/>
      <c r="W355" s="7"/>
      <c r="X355" s="7"/>
      <c r="Y355" s="7"/>
      <c r="Z355" s="7"/>
      <c r="AA355" s="7"/>
      <c r="AB355" s="7"/>
      <c r="AC355" s="7" t="str">
        <f t="shared" si="25"/>
        <v/>
      </c>
      <c r="AD355" s="7" t="str">
        <f t="shared" si="26"/>
        <v/>
      </c>
      <c r="AE355" s="7" t="str">
        <f>IF(B355="","",IFERROR(INDEX(VEICULOS!$I:$I,MATCH(B355,VEICULOS!$A:$A,0)),""))</f>
        <v/>
      </c>
      <c r="AF355" s="7" t="str">
        <f t="shared" si="27"/>
        <v/>
      </c>
      <c r="AG355" s="13" t="str">
        <f t="shared" si="28"/>
        <v/>
      </c>
      <c r="AH355" s="7" t="str">
        <f t="shared" ca="1" si="29"/>
        <v/>
      </c>
      <c r="AI355" s="7"/>
      <c r="AJ355" s="13"/>
      <c r="AK355" s="12"/>
      <c r="AL355" s="7"/>
      <c r="AM355" s="7"/>
    </row>
    <row r="356" spans="1:39" x14ac:dyDescent="0.25">
      <c r="A356" s="7"/>
      <c r="B356" s="7"/>
      <c r="C356" s="7"/>
      <c r="D356" s="7"/>
      <c r="E356" s="7"/>
      <c r="F356" s="12"/>
      <c r="G356" s="7"/>
      <c r="H356" s="7"/>
      <c r="I356" s="7"/>
      <c r="J356" s="7"/>
      <c r="K356" s="7"/>
      <c r="L356" s="7"/>
      <c r="M356" s="7"/>
      <c r="N356" s="7"/>
      <c r="O356" s="7"/>
      <c r="P356" s="7"/>
      <c r="Q356" s="7"/>
      <c r="R356" s="7"/>
      <c r="S356" s="7"/>
      <c r="T356" s="7"/>
      <c r="U356" s="7"/>
      <c r="V356" s="7"/>
      <c r="W356" s="7"/>
      <c r="X356" s="7"/>
      <c r="Y356" s="7"/>
      <c r="Z356" s="7"/>
      <c r="AA356" s="7"/>
      <c r="AB356" s="7"/>
      <c r="AC356" s="7" t="str">
        <f t="shared" si="25"/>
        <v/>
      </c>
      <c r="AD356" s="7" t="str">
        <f t="shared" si="26"/>
        <v/>
      </c>
      <c r="AE356" s="7" t="str">
        <f>IF(B356="","",IFERROR(INDEX(VEICULOS!$I:$I,MATCH(B356,VEICULOS!$A:$A,0)),""))</f>
        <v/>
      </c>
      <c r="AF356" s="7" t="str">
        <f t="shared" si="27"/>
        <v/>
      </c>
      <c r="AG356" s="13" t="str">
        <f t="shared" si="28"/>
        <v/>
      </c>
      <c r="AH356" s="7" t="str">
        <f t="shared" ca="1" si="29"/>
        <v/>
      </c>
      <c r="AI356" s="7"/>
      <c r="AJ356" s="13"/>
      <c r="AK356" s="12"/>
      <c r="AL356" s="7"/>
      <c r="AM356" s="7"/>
    </row>
    <row r="357" spans="1:39" x14ac:dyDescent="0.25">
      <c r="A357" s="7"/>
      <c r="B357" s="7"/>
      <c r="C357" s="7"/>
      <c r="D357" s="7"/>
      <c r="E357" s="7"/>
      <c r="F357" s="12"/>
      <c r="G357" s="7"/>
      <c r="H357" s="7"/>
      <c r="I357" s="7"/>
      <c r="J357" s="7"/>
      <c r="K357" s="7"/>
      <c r="L357" s="7"/>
      <c r="M357" s="7"/>
      <c r="N357" s="7"/>
      <c r="O357" s="7"/>
      <c r="P357" s="7"/>
      <c r="Q357" s="7"/>
      <c r="R357" s="7"/>
      <c r="S357" s="7"/>
      <c r="T357" s="7"/>
      <c r="U357" s="7"/>
      <c r="V357" s="7"/>
      <c r="W357" s="7"/>
      <c r="X357" s="7"/>
      <c r="Y357" s="7"/>
      <c r="Z357" s="7"/>
      <c r="AA357" s="7"/>
      <c r="AB357" s="7"/>
      <c r="AC357" s="7" t="str">
        <f t="shared" si="25"/>
        <v/>
      </c>
      <c r="AD357" s="7" t="str">
        <f t="shared" si="26"/>
        <v/>
      </c>
      <c r="AE357" s="7" t="str">
        <f>IF(B357="","",IFERROR(INDEX(VEICULOS!$I:$I,MATCH(B357,VEICULOS!$A:$A,0)),""))</f>
        <v/>
      </c>
      <c r="AF357" s="7" t="str">
        <f t="shared" si="27"/>
        <v/>
      </c>
      <c r="AG357" s="13" t="str">
        <f t="shared" si="28"/>
        <v/>
      </c>
      <c r="AH357" s="7" t="str">
        <f t="shared" ca="1" si="29"/>
        <v/>
      </c>
      <c r="AI357" s="7"/>
      <c r="AJ357" s="13"/>
      <c r="AK357" s="12"/>
      <c r="AL357" s="7"/>
      <c r="AM357" s="7"/>
    </row>
    <row r="358" spans="1:39" x14ac:dyDescent="0.25">
      <c r="A358" s="7"/>
      <c r="B358" s="7"/>
      <c r="C358" s="7"/>
      <c r="D358" s="7"/>
      <c r="E358" s="7"/>
      <c r="F358" s="12"/>
      <c r="G358" s="7"/>
      <c r="H358" s="7"/>
      <c r="I358" s="7"/>
      <c r="J358" s="7"/>
      <c r="K358" s="7"/>
      <c r="L358" s="7"/>
      <c r="M358" s="7"/>
      <c r="N358" s="7"/>
      <c r="O358" s="7"/>
      <c r="P358" s="7"/>
      <c r="Q358" s="7"/>
      <c r="R358" s="7"/>
      <c r="S358" s="7"/>
      <c r="T358" s="7"/>
      <c r="U358" s="7"/>
      <c r="V358" s="7"/>
      <c r="W358" s="7"/>
      <c r="X358" s="7"/>
      <c r="Y358" s="7"/>
      <c r="Z358" s="7"/>
      <c r="AA358" s="7"/>
      <c r="AB358" s="7"/>
      <c r="AC358" s="7" t="str">
        <f t="shared" si="25"/>
        <v/>
      </c>
      <c r="AD358" s="7" t="str">
        <f t="shared" si="26"/>
        <v/>
      </c>
      <c r="AE358" s="7" t="str">
        <f>IF(B358="","",IFERROR(INDEX(VEICULOS!$I:$I,MATCH(B358,VEICULOS!$A:$A,0)),""))</f>
        <v/>
      </c>
      <c r="AF358" s="7" t="str">
        <f t="shared" si="27"/>
        <v/>
      </c>
      <c r="AG358" s="13" t="str">
        <f t="shared" si="28"/>
        <v/>
      </c>
      <c r="AH358" s="7" t="str">
        <f t="shared" ca="1" si="29"/>
        <v/>
      </c>
      <c r="AI358" s="7"/>
      <c r="AJ358" s="13"/>
      <c r="AK358" s="12"/>
      <c r="AL358" s="7"/>
      <c r="AM358" s="7"/>
    </row>
    <row r="359" spans="1:39" x14ac:dyDescent="0.25">
      <c r="A359" s="7"/>
      <c r="B359" s="7"/>
      <c r="C359" s="7"/>
      <c r="D359" s="7"/>
      <c r="E359" s="7"/>
      <c r="F359" s="12"/>
      <c r="G359" s="7"/>
      <c r="H359" s="7"/>
      <c r="I359" s="7"/>
      <c r="J359" s="7"/>
      <c r="K359" s="7"/>
      <c r="L359" s="7"/>
      <c r="M359" s="7"/>
      <c r="N359" s="7"/>
      <c r="O359" s="7"/>
      <c r="P359" s="7"/>
      <c r="Q359" s="7"/>
      <c r="R359" s="7"/>
      <c r="S359" s="7"/>
      <c r="T359" s="7"/>
      <c r="U359" s="7"/>
      <c r="V359" s="7"/>
      <c r="W359" s="7"/>
      <c r="X359" s="7"/>
      <c r="Y359" s="7"/>
      <c r="Z359" s="7"/>
      <c r="AA359" s="7"/>
      <c r="AB359" s="7"/>
      <c r="AC359" s="7" t="str">
        <f t="shared" si="25"/>
        <v/>
      </c>
      <c r="AD359" s="7" t="str">
        <f t="shared" si="26"/>
        <v/>
      </c>
      <c r="AE359" s="7" t="str">
        <f>IF(B359="","",IFERROR(INDEX(VEICULOS!$I:$I,MATCH(B359,VEICULOS!$A:$A,0)),""))</f>
        <v/>
      </c>
      <c r="AF359" s="7" t="str">
        <f t="shared" si="27"/>
        <v/>
      </c>
      <c r="AG359" s="13" t="str">
        <f t="shared" si="28"/>
        <v/>
      </c>
      <c r="AH359" s="7" t="str">
        <f t="shared" ca="1" si="29"/>
        <v/>
      </c>
      <c r="AI359" s="7"/>
      <c r="AJ359" s="13"/>
      <c r="AK359" s="12"/>
      <c r="AL359" s="7"/>
      <c r="AM359" s="7"/>
    </row>
    <row r="360" spans="1:39" x14ac:dyDescent="0.25">
      <c r="A360" s="7"/>
      <c r="B360" s="7"/>
      <c r="C360" s="7"/>
      <c r="D360" s="7"/>
      <c r="E360" s="7"/>
      <c r="F360" s="12"/>
      <c r="G360" s="7"/>
      <c r="H360" s="7"/>
      <c r="I360" s="7"/>
      <c r="J360" s="7"/>
      <c r="K360" s="7"/>
      <c r="L360" s="7"/>
      <c r="M360" s="7"/>
      <c r="N360" s="7"/>
      <c r="O360" s="7"/>
      <c r="P360" s="7"/>
      <c r="Q360" s="7"/>
      <c r="R360" s="7"/>
      <c r="S360" s="7"/>
      <c r="T360" s="7"/>
      <c r="U360" s="7"/>
      <c r="V360" s="7"/>
      <c r="W360" s="7"/>
      <c r="X360" s="7"/>
      <c r="Y360" s="7"/>
      <c r="Z360" s="7"/>
      <c r="AA360" s="7"/>
      <c r="AB360" s="7"/>
      <c r="AC360" s="7" t="str">
        <f t="shared" si="25"/>
        <v/>
      </c>
      <c r="AD360" s="7" t="str">
        <f t="shared" si="26"/>
        <v/>
      </c>
      <c r="AE360" s="7" t="str">
        <f>IF(B360="","",IFERROR(INDEX(VEICULOS!$I:$I,MATCH(B360,VEICULOS!$A:$A,0)),""))</f>
        <v/>
      </c>
      <c r="AF360" s="7" t="str">
        <f t="shared" si="27"/>
        <v/>
      </c>
      <c r="AG360" s="13" t="str">
        <f t="shared" si="28"/>
        <v/>
      </c>
      <c r="AH360" s="7" t="str">
        <f t="shared" ca="1" si="29"/>
        <v/>
      </c>
      <c r="AI360" s="7"/>
      <c r="AJ360" s="13"/>
      <c r="AK360" s="12"/>
      <c r="AL360" s="7"/>
      <c r="AM360" s="7"/>
    </row>
    <row r="361" spans="1:39" x14ac:dyDescent="0.25">
      <c r="A361" s="7"/>
      <c r="B361" s="7"/>
      <c r="C361" s="7"/>
      <c r="D361" s="7"/>
      <c r="E361" s="7"/>
      <c r="F361" s="12"/>
      <c r="G361" s="7"/>
      <c r="H361" s="7"/>
      <c r="I361" s="7"/>
      <c r="J361" s="7"/>
      <c r="K361" s="7"/>
      <c r="L361" s="7"/>
      <c r="M361" s="7"/>
      <c r="N361" s="7"/>
      <c r="O361" s="7"/>
      <c r="P361" s="7"/>
      <c r="Q361" s="7"/>
      <c r="R361" s="7"/>
      <c r="S361" s="7"/>
      <c r="T361" s="7"/>
      <c r="U361" s="7"/>
      <c r="V361" s="7"/>
      <c r="W361" s="7"/>
      <c r="X361" s="7"/>
      <c r="Y361" s="7"/>
      <c r="Z361" s="7"/>
      <c r="AA361" s="7"/>
      <c r="AB361" s="7"/>
      <c r="AC361" s="7" t="str">
        <f t="shared" si="25"/>
        <v/>
      </c>
      <c r="AD361" s="7" t="str">
        <f t="shared" si="26"/>
        <v/>
      </c>
      <c r="AE361" s="7" t="str">
        <f>IF(B361="","",IFERROR(INDEX(VEICULOS!$I:$I,MATCH(B361,VEICULOS!$A:$A,0)),""))</f>
        <v/>
      </c>
      <c r="AF361" s="7" t="str">
        <f t="shared" si="27"/>
        <v/>
      </c>
      <c r="AG361" s="13" t="str">
        <f t="shared" si="28"/>
        <v/>
      </c>
      <c r="AH361" s="7" t="str">
        <f t="shared" ca="1" si="29"/>
        <v/>
      </c>
      <c r="AI361" s="7"/>
      <c r="AJ361" s="13"/>
      <c r="AK361" s="12"/>
      <c r="AL361" s="7"/>
      <c r="AM361" s="7"/>
    </row>
    <row r="362" spans="1:39" x14ac:dyDescent="0.25">
      <c r="A362" s="7"/>
      <c r="B362" s="7"/>
      <c r="C362" s="7"/>
      <c r="D362" s="7"/>
      <c r="E362" s="7"/>
      <c r="F362" s="12"/>
      <c r="G362" s="7"/>
      <c r="H362" s="7"/>
      <c r="I362" s="7"/>
      <c r="J362" s="7"/>
      <c r="K362" s="7"/>
      <c r="L362" s="7"/>
      <c r="M362" s="7"/>
      <c r="N362" s="7"/>
      <c r="O362" s="7"/>
      <c r="P362" s="7"/>
      <c r="Q362" s="7"/>
      <c r="R362" s="7"/>
      <c r="S362" s="7"/>
      <c r="T362" s="7"/>
      <c r="U362" s="7"/>
      <c r="V362" s="7"/>
      <c r="W362" s="7"/>
      <c r="X362" s="7"/>
      <c r="Y362" s="7"/>
      <c r="Z362" s="7"/>
      <c r="AA362" s="7"/>
      <c r="AB362" s="7"/>
      <c r="AC362" s="7" t="str">
        <f t="shared" si="25"/>
        <v/>
      </c>
      <c r="AD362" s="7" t="str">
        <f t="shared" si="26"/>
        <v/>
      </c>
      <c r="AE362" s="7" t="str">
        <f>IF(B362="","",IFERROR(INDEX(VEICULOS!$I:$I,MATCH(B362,VEICULOS!$A:$A,0)),""))</f>
        <v/>
      </c>
      <c r="AF362" s="7" t="str">
        <f t="shared" si="27"/>
        <v/>
      </c>
      <c r="AG362" s="13" t="str">
        <f t="shared" si="28"/>
        <v/>
      </c>
      <c r="AH362" s="7" t="str">
        <f t="shared" ca="1" si="29"/>
        <v/>
      </c>
      <c r="AI362" s="7"/>
      <c r="AJ362" s="13"/>
      <c r="AK362" s="12"/>
      <c r="AL362" s="7"/>
      <c r="AM362" s="7"/>
    </row>
    <row r="363" spans="1:39" x14ac:dyDescent="0.25">
      <c r="A363" s="7"/>
      <c r="B363" s="7"/>
      <c r="C363" s="7"/>
      <c r="D363" s="7"/>
      <c r="E363" s="7"/>
      <c r="F363" s="12"/>
      <c r="G363" s="7"/>
      <c r="H363" s="7"/>
      <c r="I363" s="7"/>
      <c r="J363" s="7"/>
      <c r="K363" s="7"/>
      <c r="L363" s="7"/>
      <c r="M363" s="7"/>
      <c r="N363" s="7"/>
      <c r="O363" s="7"/>
      <c r="P363" s="7"/>
      <c r="Q363" s="7"/>
      <c r="R363" s="7"/>
      <c r="S363" s="7"/>
      <c r="T363" s="7"/>
      <c r="U363" s="7"/>
      <c r="V363" s="7"/>
      <c r="W363" s="7"/>
      <c r="X363" s="7"/>
      <c r="Y363" s="7"/>
      <c r="Z363" s="7"/>
      <c r="AA363" s="7"/>
      <c r="AB363" s="7"/>
      <c r="AC363" s="7" t="str">
        <f t="shared" si="25"/>
        <v/>
      </c>
      <c r="AD363" s="7" t="str">
        <f t="shared" si="26"/>
        <v/>
      </c>
      <c r="AE363" s="7" t="str">
        <f>IF(B363="","",IFERROR(INDEX(VEICULOS!$I:$I,MATCH(B363,VEICULOS!$A:$A,0)),""))</f>
        <v/>
      </c>
      <c r="AF363" s="7" t="str">
        <f t="shared" si="27"/>
        <v/>
      </c>
      <c r="AG363" s="13" t="str">
        <f t="shared" si="28"/>
        <v/>
      </c>
      <c r="AH363" s="7" t="str">
        <f t="shared" ca="1" si="29"/>
        <v/>
      </c>
      <c r="AI363" s="7"/>
      <c r="AJ363" s="13"/>
      <c r="AK363" s="12"/>
      <c r="AL363" s="7"/>
      <c r="AM363" s="7"/>
    </row>
    <row r="364" spans="1:39" x14ac:dyDescent="0.25">
      <c r="A364" s="7"/>
      <c r="B364" s="7"/>
      <c r="C364" s="7"/>
      <c r="D364" s="7"/>
      <c r="E364" s="7"/>
      <c r="F364" s="12"/>
      <c r="G364" s="7"/>
      <c r="H364" s="7"/>
      <c r="I364" s="7"/>
      <c r="J364" s="7"/>
      <c r="K364" s="7"/>
      <c r="L364" s="7"/>
      <c r="M364" s="7"/>
      <c r="N364" s="7"/>
      <c r="O364" s="7"/>
      <c r="P364" s="7"/>
      <c r="Q364" s="7"/>
      <c r="R364" s="7"/>
      <c r="S364" s="7"/>
      <c r="T364" s="7"/>
      <c r="U364" s="7"/>
      <c r="V364" s="7"/>
      <c r="W364" s="7"/>
      <c r="X364" s="7"/>
      <c r="Y364" s="7"/>
      <c r="Z364" s="7"/>
      <c r="AA364" s="7"/>
      <c r="AB364" s="7"/>
      <c r="AC364" s="7" t="str">
        <f t="shared" si="25"/>
        <v/>
      </c>
      <c r="AD364" s="7" t="str">
        <f t="shared" si="26"/>
        <v/>
      </c>
      <c r="AE364" s="7" t="str">
        <f>IF(B364="","",IFERROR(INDEX(VEICULOS!$I:$I,MATCH(B364,VEICULOS!$A:$A,0)),""))</f>
        <v/>
      </c>
      <c r="AF364" s="7" t="str">
        <f t="shared" si="27"/>
        <v/>
      </c>
      <c r="AG364" s="13" t="str">
        <f t="shared" si="28"/>
        <v/>
      </c>
      <c r="AH364" s="7" t="str">
        <f t="shared" ca="1" si="29"/>
        <v/>
      </c>
      <c r="AI364" s="7"/>
      <c r="AJ364" s="13"/>
      <c r="AK364" s="12"/>
      <c r="AL364" s="7"/>
      <c r="AM364" s="7"/>
    </row>
    <row r="365" spans="1:39" x14ac:dyDescent="0.25">
      <c r="A365" s="7"/>
      <c r="B365" s="7"/>
      <c r="C365" s="7"/>
      <c r="D365" s="7"/>
      <c r="E365" s="7"/>
      <c r="F365" s="12"/>
      <c r="G365" s="7"/>
      <c r="H365" s="7"/>
      <c r="I365" s="7"/>
      <c r="J365" s="7"/>
      <c r="K365" s="7"/>
      <c r="L365" s="7"/>
      <c r="M365" s="7"/>
      <c r="N365" s="7"/>
      <c r="O365" s="7"/>
      <c r="P365" s="7"/>
      <c r="Q365" s="7"/>
      <c r="R365" s="7"/>
      <c r="S365" s="7"/>
      <c r="T365" s="7"/>
      <c r="U365" s="7"/>
      <c r="V365" s="7"/>
      <c r="W365" s="7"/>
      <c r="X365" s="7"/>
      <c r="Y365" s="7"/>
      <c r="Z365" s="7"/>
      <c r="AA365" s="7"/>
      <c r="AB365" s="7"/>
      <c r="AC365" s="7" t="str">
        <f t="shared" si="25"/>
        <v/>
      </c>
      <c r="AD365" s="7" t="str">
        <f t="shared" si="26"/>
        <v/>
      </c>
      <c r="AE365" s="7" t="str">
        <f>IF(B365="","",IFERROR(INDEX(VEICULOS!$I:$I,MATCH(B365,VEICULOS!$A:$A,0)),""))</f>
        <v/>
      </c>
      <c r="AF365" s="7" t="str">
        <f t="shared" si="27"/>
        <v/>
      </c>
      <c r="AG365" s="13" t="str">
        <f t="shared" si="28"/>
        <v/>
      </c>
      <c r="AH365" s="7" t="str">
        <f t="shared" ca="1" si="29"/>
        <v/>
      </c>
      <c r="AI365" s="7"/>
      <c r="AJ365" s="13"/>
      <c r="AK365" s="12"/>
      <c r="AL365" s="7"/>
      <c r="AM365" s="7"/>
    </row>
    <row r="366" spans="1:39" x14ac:dyDescent="0.25">
      <c r="A366" s="7"/>
      <c r="B366" s="7"/>
      <c r="C366" s="7"/>
      <c r="D366" s="7"/>
      <c r="E366" s="7"/>
      <c r="F366" s="12"/>
      <c r="G366" s="7"/>
      <c r="H366" s="7"/>
      <c r="I366" s="7"/>
      <c r="J366" s="7"/>
      <c r="K366" s="7"/>
      <c r="L366" s="7"/>
      <c r="M366" s="7"/>
      <c r="N366" s="7"/>
      <c r="O366" s="7"/>
      <c r="P366" s="7"/>
      <c r="Q366" s="7"/>
      <c r="R366" s="7"/>
      <c r="S366" s="7"/>
      <c r="T366" s="7"/>
      <c r="U366" s="7"/>
      <c r="V366" s="7"/>
      <c r="W366" s="7"/>
      <c r="X366" s="7"/>
      <c r="Y366" s="7"/>
      <c r="Z366" s="7"/>
      <c r="AA366" s="7"/>
      <c r="AB366" s="7"/>
      <c r="AC366" s="7" t="str">
        <f t="shared" si="25"/>
        <v/>
      </c>
      <c r="AD366" s="7" t="str">
        <f t="shared" si="26"/>
        <v/>
      </c>
      <c r="AE366" s="7" t="str">
        <f>IF(B366="","",IFERROR(INDEX(VEICULOS!$I:$I,MATCH(B366,VEICULOS!$A:$A,0)),""))</f>
        <v/>
      </c>
      <c r="AF366" s="7" t="str">
        <f t="shared" si="27"/>
        <v/>
      </c>
      <c r="AG366" s="13" t="str">
        <f t="shared" si="28"/>
        <v/>
      </c>
      <c r="AH366" s="7" t="str">
        <f t="shared" ca="1" si="29"/>
        <v/>
      </c>
      <c r="AI366" s="7"/>
      <c r="AJ366" s="13"/>
      <c r="AK366" s="12"/>
      <c r="AL366" s="7"/>
      <c r="AM366" s="7"/>
    </row>
    <row r="367" spans="1:39" x14ac:dyDescent="0.25">
      <c r="A367" s="7"/>
      <c r="B367" s="7"/>
      <c r="C367" s="7"/>
      <c r="D367" s="7"/>
      <c r="E367" s="7"/>
      <c r="F367" s="12"/>
      <c r="G367" s="7"/>
      <c r="H367" s="7"/>
      <c r="I367" s="7"/>
      <c r="J367" s="7"/>
      <c r="K367" s="7"/>
      <c r="L367" s="7"/>
      <c r="M367" s="7"/>
      <c r="N367" s="7"/>
      <c r="O367" s="7"/>
      <c r="P367" s="7"/>
      <c r="Q367" s="7"/>
      <c r="R367" s="7"/>
      <c r="S367" s="7"/>
      <c r="T367" s="7"/>
      <c r="U367" s="7"/>
      <c r="V367" s="7"/>
      <c r="W367" s="7"/>
      <c r="X367" s="7"/>
      <c r="Y367" s="7"/>
      <c r="Z367" s="7"/>
      <c r="AA367" s="7"/>
      <c r="AB367" s="7"/>
      <c r="AC367" s="7" t="str">
        <f t="shared" si="25"/>
        <v/>
      </c>
      <c r="AD367" s="7" t="str">
        <f t="shared" si="26"/>
        <v/>
      </c>
      <c r="AE367" s="7" t="str">
        <f>IF(B367="","",IFERROR(INDEX(VEICULOS!$I:$I,MATCH(B367,VEICULOS!$A:$A,0)),""))</f>
        <v/>
      </c>
      <c r="AF367" s="7" t="str">
        <f t="shared" si="27"/>
        <v/>
      </c>
      <c r="AG367" s="13" t="str">
        <f t="shared" si="28"/>
        <v/>
      </c>
      <c r="AH367" s="7" t="str">
        <f t="shared" ca="1" si="29"/>
        <v/>
      </c>
      <c r="AI367" s="7"/>
      <c r="AJ367" s="13"/>
      <c r="AK367" s="12"/>
      <c r="AL367" s="7"/>
      <c r="AM367" s="7"/>
    </row>
    <row r="368" spans="1:39" x14ac:dyDescent="0.25">
      <c r="A368" s="7"/>
      <c r="B368" s="7"/>
      <c r="C368" s="7"/>
      <c r="D368" s="7"/>
      <c r="E368" s="7"/>
      <c r="F368" s="12"/>
      <c r="G368" s="7"/>
      <c r="H368" s="7"/>
      <c r="I368" s="7"/>
      <c r="J368" s="7"/>
      <c r="K368" s="7"/>
      <c r="L368" s="7"/>
      <c r="M368" s="7"/>
      <c r="N368" s="7"/>
      <c r="O368" s="7"/>
      <c r="P368" s="7"/>
      <c r="Q368" s="7"/>
      <c r="R368" s="7"/>
      <c r="S368" s="7"/>
      <c r="T368" s="7"/>
      <c r="U368" s="7"/>
      <c r="V368" s="7"/>
      <c r="W368" s="7"/>
      <c r="X368" s="7"/>
      <c r="Y368" s="7"/>
      <c r="Z368" s="7"/>
      <c r="AA368" s="7"/>
      <c r="AB368" s="7"/>
      <c r="AC368" s="7" t="str">
        <f t="shared" si="25"/>
        <v/>
      </c>
      <c r="AD368" s="7" t="str">
        <f t="shared" si="26"/>
        <v/>
      </c>
      <c r="AE368" s="7" t="str">
        <f>IF(B368="","",IFERROR(INDEX(VEICULOS!$I:$I,MATCH(B368,VEICULOS!$A:$A,0)),""))</f>
        <v/>
      </c>
      <c r="AF368" s="7" t="str">
        <f t="shared" si="27"/>
        <v/>
      </c>
      <c r="AG368" s="13" t="str">
        <f t="shared" si="28"/>
        <v/>
      </c>
      <c r="AH368" s="7" t="str">
        <f t="shared" ca="1" si="29"/>
        <v/>
      </c>
      <c r="AI368" s="7"/>
      <c r="AJ368" s="13"/>
      <c r="AK368" s="12"/>
      <c r="AL368" s="7"/>
      <c r="AM368" s="7"/>
    </row>
    <row r="369" spans="1:39" x14ac:dyDescent="0.25">
      <c r="A369" s="7"/>
      <c r="B369" s="7"/>
      <c r="C369" s="7"/>
      <c r="D369" s="7"/>
      <c r="E369" s="7"/>
      <c r="F369" s="12"/>
      <c r="G369" s="7"/>
      <c r="H369" s="7"/>
      <c r="I369" s="7"/>
      <c r="J369" s="7"/>
      <c r="K369" s="7"/>
      <c r="L369" s="7"/>
      <c r="M369" s="7"/>
      <c r="N369" s="7"/>
      <c r="O369" s="7"/>
      <c r="P369" s="7"/>
      <c r="Q369" s="7"/>
      <c r="R369" s="7"/>
      <c r="S369" s="7"/>
      <c r="T369" s="7"/>
      <c r="U369" s="7"/>
      <c r="V369" s="7"/>
      <c r="W369" s="7"/>
      <c r="X369" s="7"/>
      <c r="Y369" s="7"/>
      <c r="Z369" s="7"/>
      <c r="AA369" s="7"/>
      <c r="AB369" s="7"/>
      <c r="AC369" s="7" t="str">
        <f t="shared" si="25"/>
        <v/>
      </c>
      <c r="AD369" s="7" t="str">
        <f t="shared" si="26"/>
        <v/>
      </c>
      <c r="AE369" s="7" t="str">
        <f>IF(B369="","",IFERROR(INDEX(VEICULOS!$I:$I,MATCH(B369,VEICULOS!$A:$A,0)),""))</f>
        <v/>
      </c>
      <c r="AF369" s="7" t="str">
        <f t="shared" si="27"/>
        <v/>
      </c>
      <c r="AG369" s="13" t="str">
        <f t="shared" si="28"/>
        <v/>
      </c>
      <c r="AH369" s="7" t="str">
        <f t="shared" ca="1" si="29"/>
        <v/>
      </c>
      <c r="AI369" s="7"/>
      <c r="AJ369" s="13"/>
      <c r="AK369" s="12"/>
      <c r="AL369" s="7"/>
      <c r="AM369" s="7"/>
    </row>
    <row r="370" spans="1:39" x14ac:dyDescent="0.25">
      <c r="A370" s="7"/>
      <c r="B370" s="7"/>
      <c r="C370" s="7"/>
      <c r="D370" s="7"/>
      <c r="E370" s="7"/>
      <c r="F370" s="12"/>
      <c r="G370" s="7"/>
      <c r="H370" s="7"/>
      <c r="I370" s="7"/>
      <c r="J370" s="7"/>
      <c r="K370" s="7"/>
      <c r="L370" s="7"/>
      <c r="M370" s="7"/>
      <c r="N370" s="7"/>
      <c r="O370" s="7"/>
      <c r="P370" s="7"/>
      <c r="Q370" s="7"/>
      <c r="R370" s="7"/>
      <c r="S370" s="7"/>
      <c r="T370" s="7"/>
      <c r="U370" s="7"/>
      <c r="V370" s="7"/>
      <c r="W370" s="7"/>
      <c r="X370" s="7"/>
      <c r="Y370" s="7"/>
      <c r="Z370" s="7"/>
      <c r="AA370" s="7"/>
      <c r="AB370" s="7"/>
      <c r="AC370" s="7" t="str">
        <f t="shared" si="25"/>
        <v/>
      </c>
      <c r="AD370" s="7" t="str">
        <f t="shared" si="26"/>
        <v/>
      </c>
      <c r="AE370" s="7" t="str">
        <f>IF(B370="","",IFERROR(INDEX(VEICULOS!$I:$I,MATCH(B370,VEICULOS!$A:$A,0)),""))</f>
        <v/>
      </c>
      <c r="AF370" s="7" t="str">
        <f t="shared" si="27"/>
        <v/>
      </c>
      <c r="AG370" s="13" t="str">
        <f t="shared" si="28"/>
        <v/>
      </c>
      <c r="AH370" s="7" t="str">
        <f t="shared" ca="1" si="29"/>
        <v/>
      </c>
      <c r="AI370" s="7"/>
      <c r="AJ370" s="13"/>
      <c r="AK370" s="12"/>
      <c r="AL370" s="7"/>
      <c r="AM370" s="7"/>
    </row>
    <row r="371" spans="1:39" x14ac:dyDescent="0.25">
      <c r="A371" s="7"/>
      <c r="B371" s="7"/>
      <c r="C371" s="7"/>
      <c r="D371" s="7"/>
      <c r="E371" s="7"/>
      <c r="F371" s="12"/>
      <c r="G371" s="7"/>
      <c r="H371" s="7"/>
      <c r="I371" s="7"/>
      <c r="J371" s="7"/>
      <c r="K371" s="7"/>
      <c r="L371" s="7"/>
      <c r="M371" s="7"/>
      <c r="N371" s="7"/>
      <c r="O371" s="7"/>
      <c r="P371" s="7"/>
      <c r="Q371" s="7"/>
      <c r="R371" s="7"/>
      <c r="S371" s="7"/>
      <c r="T371" s="7"/>
      <c r="U371" s="7"/>
      <c r="V371" s="7"/>
      <c r="W371" s="7"/>
      <c r="X371" s="7"/>
      <c r="Y371" s="7"/>
      <c r="Z371" s="7"/>
      <c r="AA371" s="7"/>
      <c r="AB371" s="7"/>
      <c r="AC371" s="7" t="str">
        <f t="shared" si="25"/>
        <v/>
      </c>
      <c r="AD371" s="7" t="str">
        <f t="shared" si="26"/>
        <v/>
      </c>
      <c r="AE371" s="7" t="str">
        <f>IF(B371="","",IFERROR(INDEX(VEICULOS!$I:$I,MATCH(B371,VEICULOS!$A:$A,0)),""))</f>
        <v/>
      </c>
      <c r="AF371" s="7" t="str">
        <f t="shared" si="27"/>
        <v/>
      </c>
      <c r="AG371" s="13" t="str">
        <f t="shared" si="28"/>
        <v/>
      </c>
      <c r="AH371" s="7" t="str">
        <f t="shared" ca="1" si="29"/>
        <v/>
      </c>
      <c r="AI371" s="7"/>
      <c r="AJ371" s="13"/>
      <c r="AK371" s="12"/>
      <c r="AL371" s="7"/>
      <c r="AM371" s="7"/>
    </row>
    <row r="372" spans="1:39" x14ac:dyDescent="0.25">
      <c r="A372" s="7"/>
      <c r="B372" s="7"/>
      <c r="C372" s="7"/>
      <c r="D372" s="7"/>
      <c r="E372" s="7"/>
      <c r="F372" s="12"/>
      <c r="G372" s="7"/>
      <c r="H372" s="7"/>
      <c r="I372" s="7"/>
      <c r="J372" s="7"/>
      <c r="K372" s="7"/>
      <c r="L372" s="7"/>
      <c r="M372" s="7"/>
      <c r="N372" s="7"/>
      <c r="O372" s="7"/>
      <c r="P372" s="7"/>
      <c r="Q372" s="7"/>
      <c r="R372" s="7"/>
      <c r="S372" s="7"/>
      <c r="T372" s="7"/>
      <c r="U372" s="7"/>
      <c r="V372" s="7"/>
      <c r="W372" s="7"/>
      <c r="X372" s="7"/>
      <c r="Y372" s="7"/>
      <c r="Z372" s="7"/>
      <c r="AA372" s="7"/>
      <c r="AB372" s="7"/>
      <c r="AC372" s="7" t="str">
        <f t="shared" si="25"/>
        <v/>
      </c>
      <c r="AD372" s="7" t="str">
        <f t="shared" si="26"/>
        <v/>
      </c>
      <c r="AE372" s="7" t="str">
        <f>IF(B372="","",IFERROR(INDEX(VEICULOS!$I:$I,MATCH(B372,VEICULOS!$A:$A,0)),""))</f>
        <v/>
      </c>
      <c r="AF372" s="7" t="str">
        <f t="shared" si="27"/>
        <v/>
      </c>
      <c r="AG372" s="13" t="str">
        <f t="shared" si="28"/>
        <v/>
      </c>
      <c r="AH372" s="7" t="str">
        <f t="shared" ca="1" si="29"/>
        <v/>
      </c>
      <c r="AI372" s="7"/>
      <c r="AJ372" s="13"/>
      <c r="AK372" s="12"/>
      <c r="AL372" s="7"/>
      <c r="AM372" s="7"/>
    </row>
    <row r="373" spans="1:39" x14ac:dyDescent="0.25">
      <c r="A373" s="7"/>
      <c r="B373" s="7"/>
      <c r="C373" s="7"/>
      <c r="D373" s="7"/>
      <c r="E373" s="7"/>
      <c r="F373" s="12"/>
      <c r="G373" s="7"/>
      <c r="H373" s="7"/>
      <c r="I373" s="7"/>
      <c r="J373" s="7"/>
      <c r="K373" s="7"/>
      <c r="L373" s="7"/>
      <c r="M373" s="7"/>
      <c r="N373" s="7"/>
      <c r="O373" s="7"/>
      <c r="P373" s="7"/>
      <c r="Q373" s="7"/>
      <c r="R373" s="7"/>
      <c r="S373" s="7"/>
      <c r="T373" s="7"/>
      <c r="U373" s="7"/>
      <c r="V373" s="7"/>
      <c r="W373" s="7"/>
      <c r="X373" s="7"/>
      <c r="Y373" s="7"/>
      <c r="Z373" s="7"/>
      <c r="AA373" s="7"/>
      <c r="AB373" s="7"/>
      <c r="AC373" s="7" t="str">
        <f t="shared" si="25"/>
        <v/>
      </c>
      <c r="AD373" s="7" t="str">
        <f t="shared" si="26"/>
        <v/>
      </c>
      <c r="AE373" s="7" t="str">
        <f>IF(B373="","",IFERROR(INDEX(VEICULOS!$I:$I,MATCH(B373,VEICULOS!$A:$A,0)),""))</f>
        <v/>
      </c>
      <c r="AF373" s="7" t="str">
        <f t="shared" si="27"/>
        <v/>
      </c>
      <c r="AG373" s="13" t="str">
        <f t="shared" si="28"/>
        <v/>
      </c>
      <c r="AH373" s="7" t="str">
        <f t="shared" ca="1" si="29"/>
        <v/>
      </c>
      <c r="AI373" s="7"/>
      <c r="AJ373" s="13"/>
      <c r="AK373" s="12"/>
      <c r="AL373" s="7"/>
      <c r="AM373" s="7"/>
    </row>
    <row r="374" spans="1:39" x14ac:dyDescent="0.25">
      <c r="A374" s="7"/>
      <c r="B374" s="7"/>
      <c r="C374" s="7"/>
      <c r="D374" s="7"/>
      <c r="E374" s="7"/>
      <c r="F374" s="12"/>
      <c r="G374" s="7"/>
      <c r="H374" s="7"/>
      <c r="I374" s="7"/>
      <c r="J374" s="7"/>
      <c r="K374" s="7"/>
      <c r="L374" s="7"/>
      <c r="M374" s="7"/>
      <c r="N374" s="7"/>
      <c r="O374" s="7"/>
      <c r="P374" s="7"/>
      <c r="Q374" s="7"/>
      <c r="R374" s="7"/>
      <c r="S374" s="7"/>
      <c r="T374" s="7"/>
      <c r="U374" s="7"/>
      <c r="V374" s="7"/>
      <c r="W374" s="7"/>
      <c r="X374" s="7"/>
      <c r="Y374" s="7"/>
      <c r="Z374" s="7"/>
      <c r="AA374" s="7"/>
      <c r="AB374" s="7"/>
      <c r="AC374" s="7" t="str">
        <f t="shared" si="25"/>
        <v/>
      </c>
      <c r="AD374" s="7" t="str">
        <f t="shared" si="26"/>
        <v/>
      </c>
      <c r="AE374" s="7" t="str">
        <f>IF(B374="","",IFERROR(INDEX(VEICULOS!$I:$I,MATCH(B374,VEICULOS!$A:$A,0)),""))</f>
        <v/>
      </c>
      <c r="AF374" s="7" t="str">
        <f t="shared" si="27"/>
        <v/>
      </c>
      <c r="AG374" s="13" t="str">
        <f t="shared" si="28"/>
        <v/>
      </c>
      <c r="AH374" s="7" t="str">
        <f t="shared" ca="1" si="29"/>
        <v/>
      </c>
      <c r="AI374" s="7"/>
      <c r="AJ374" s="13"/>
      <c r="AK374" s="12"/>
      <c r="AL374" s="7"/>
      <c r="AM374" s="7"/>
    </row>
    <row r="375" spans="1:39" x14ac:dyDescent="0.25">
      <c r="A375" s="7"/>
      <c r="B375" s="7"/>
      <c r="C375" s="7"/>
      <c r="D375" s="7"/>
      <c r="E375" s="7"/>
      <c r="F375" s="12"/>
      <c r="G375" s="7"/>
      <c r="H375" s="7"/>
      <c r="I375" s="7"/>
      <c r="J375" s="7"/>
      <c r="K375" s="7"/>
      <c r="L375" s="7"/>
      <c r="M375" s="7"/>
      <c r="N375" s="7"/>
      <c r="O375" s="7"/>
      <c r="P375" s="7"/>
      <c r="Q375" s="7"/>
      <c r="R375" s="7"/>
      <c r="S375" s="7"/>
      <c r="T375" s="7"/>
      <c r="U375" s="7"/>
      <c r="V375" s="7"/>
      <c r="W375" s="7"/>
      <c r="X375" s="7"/>
      <c r="Y375" s="7"/>
      <c r="Z375" s="7"/>
      <c r="AA375" s="7"/>
      <c r="AB375" s="7"/>
      <c r="AC375" s="7" t="str">
        <f t="shared" si="25"/>
        <v/>
      </c>
      <c r="AD375" s="7" t="str">
        <f t="shared" si="26"/>
        <v/>
      </c>
      <c r="AE375" s="7" t="str">
        <f>IF(B375="","",IFERROR(INDEX(VEICULOS!$I:$I,MATCH(B375,VEICULOS!$A:$A,0)),""))</f>
        <v/>
      </c>
      <c r="AF375" s="7" t="str">
        <f t="shared" si="27"/>
        <v/>
      </c>
      <c r="AG375" s="13" t="str">
        <f t="shared" si="28"/>
        <v/>
      </c>
      <c r="AH375" s="7" t="str">
        <f t="shared" ca="1" si="29"/>
        <v/>
      </c>
      <c r="AI375" s="7"/>
      <c r="AJ375" s="13"/>
      <c r="AK375" s="12"/>
      <c r="AL375" s="7"/>
      <c r="AM375" s="7"/>
    </row>
    <row r="376" spans="1:39" x14ac:dyDescent="0.25">
      <c r="A376" s="7"/>
      <c r="B376" s="7"/>
      <c r="C376" s="7"/>
      <c r="D376" s="7"/>
      <c r="E376" s="7"/>
      <c r="F376" s="12"/>
      <c r="G376" s="7"/>
      <c r="H376" s="7"/>
      <c r="I376" s="7"/>
      <c r="J376" s="7"/>
      <c r="K376" s="7"/>
      <c r="L376" s="7"/>
      <c r="M376" s="7"/>
      <c r="N376" s="7"/>
      <c r="O376" s="7"/>
      <c r="P376" s="7"/>
      <c r="Q376" s="7"/>
      <c r="R376" s="7"/>
      <c r="S376" s="7"/>
      <c r="T376" s="7"/>
      <c r="U376" s="7"/>
      <c r="V376" s="7"/>
      <c r="W376" s="7"/>
      <c r="X376" s="7"/>
      <c r="Y376" s="7"/>
      <c r="Z376" s="7"/>
      <c r="AA376" s="7"/>
      <c r="AB376" s="7"/>
      <c r="AC376" s="7" t="str">
        <f t="shared" si="25"/>
        <v/>
      </c>
      <c r="AD376" s="7" t="str">
        <f t="shared" si="26"/>
        <v/>
      </c>
      <c r="AE376" s="7" t="str">
        <f>IF(B376="","",IFERROR(INDEX(VEICULOS!$I:$I,MATCH(B376,VEICULOS!$A:$A,0)),""))</f>
        <v/>
      </c>
      <c r="AF376" s="7" t="str">
        <f t="shared" si="27"/>
        <v/>
      </c>
      <c r="AG376" s="13" t="str">
        <f t="shared" si="28"/>
        <v/>
      </c>
      <c r="AH376" s="7" t="str">
        <f t="shared" ca="1" si="29"/>
        <v/>
      </c>
      <c r="AI376" s="7"/>
      <c r="AJ376" s="13"/>
      <c r="AK376" s="12"/>
      <c r="AL376" s="7"/>
      <c r="AM376" s="7"/>
    </row>
    <row r="377" spans="1:39" x14ac:dyDescent="0.25">
      <c r="A377" s="7"/>
      <c r="B377" s="7"/>
      <c r="C377" s="7"/>
      <c r="D377" s="7"/>
      <c r="E377" s="7"/>
      <c r="F377" s="12"/>
      <c r="G377" s="7"/>
      <c r="H377" s="7"/>
      <c r="I377" s="7"/>
      <c r="J377" s="7"/>
      <c r="K377" s="7"/>
      <c r="L377" s="7"/>
      <c r="M377" s="7"/>
      <c r="N377" s="7"/>
      <c r="O377" s="7"/>
      <c r="P377" s="7"/>
      <c r="Q377" s="7"/>
      <c r="R377" s="7"/>
      <c r="S377" s="7"/>
      <c r="T377" s="7"/>
      <c r="U377" s="7"/>
      <c r="V377" s="7"/>
      <c r="W377" s="7"/>
      <c r="X377" s="7"/>
      <c r="Y377" s="7"/>
      <c r="Z377" s="7"/>
      <c r="AA377" s="7"/>
      <c r="AB377" s="7"/>
      <c r="AC377" s="7" t="str">
        <f t="shared" si="25"/>
        <v/>
      </c>
      <c r="AD377" s="7" t="str">
        <f t="shared" si="26"/>
        <v/>
      </c>
      <c r="AE377" s="7" t="str">
        <f>IF(B377="","",IFERROR(INDEX(VEICULOS!$I:$I,MATCH(B377,VEICULOS!$A:$A,0)),""))</f>
        <v/>
      </c>
      <c r="AF377" s="7" t="str">
        <f t="shared" si="27"/>
        <v/>
      </c>
      <c r="AG377" s="13" t="str">
        <f t="shared" si="28"/>
        <v/>
      </c>
      <c r="AH377" s="7" t="str">
        <f t="shared" ca="1" si="29"/>
        <v/>
      </c>
      <c r="AI377" s="7"/>
      <c r="AJ377" s="13"/>
      <c r="AK377" s="12"/>
      <c r="AL377" s="7"/>
      <c r="AM377" s="7"/>
    </row>
    <row r="378" spans="1:39" x14ac:dyDescent="0.25">
      <c r="A378" s="7"/>
      <c r="B378" s="7"/>
      <c r="C378" s="7"/>
      <c r="D378" s="7"/>
      <c r="E378" s="7"/>
      <c r="F378" s="12"/>
      <c r="G378" s="7"/>
      <c r="H378" s="7"/>
      <c r="I378" s="7"/>
      <c r="J378" s="7"/>
      <c r="K378" s="7"/>
      <c r="L378" s="7"/>
      <c r="M378" s="7"/>
      <c r="N378" s="7"/>
      <c r="O378" s="7"/>
      <c r="P378" s="7"/>
      <c r="Q378" s="7"/>
      <c r="R378" s="7"/>
      <c r="S378" s="7"/>
      <c r="T378" s="7"/>
      <c r="U378" s="7"/>
      <c r="V378" s="7"/>
      <c r="W378" s="7"/>
      <c r="X378" s="7"/>
      <c r="Y378" s="7"/>
      <c r="Z378" s="7"/>
      <c r="AA378" s="7"/>
      <c r="AB378" s="7"/>
      <c r="AC378" s="7" t="str">
        <f t="shared" si="25"/>
        <v/>
      </c>
      <c r="AD378" s="7" t="str">
        <f t="shared" si="26"/>
        <v/>
      </c>
      <c r="AE378" s="7" t="str">
        <f>IF(B378="","",IFERROR(INDEX(VEICULOS!$I:$I,MATCH(B378,VEICULOS!$A:$A,0)),""))</f>
        <v/>
      </c>
      <c r="AF378" s="7" t="str">
        <f t="shared" si="27"/>
        <v/>
      </c>
      <c r="AG378" s="13" t="str">
        <f t="shared" si="28"/>
        <v/>
      </c>
      <c r="AH378" s="7" t="str">
        <f t="shared" ca="1" si="29"/>
        <v/>
      </c>
      <c r="AI378" s="7"/>
      <c r="AJ378" s="13"/>
      <c r="AK378" s="12"/>
      <c r="AL378" s="7"/>
      <c r="AM378" s="7"/>
    </row>
    <row r="379" spans="1:39" x14ac:dyDescent="0.25">
      <c r="A379" s="7"/>
      <c r="B379" s="7"/>
      <c r="C379" s="7"/>
      <c r="D379" s="7"/>
      <c r="E379" s="7"/>
      <c r="F379" s="12"/>
      <c r="G379" s="7"/>
      <c r="H379" s="7"/>
      <c r="I379" s="7"/>
      <c r="J379" s="7"/>
      <c r="K379" s="7"/>
      <c r="L379" s="7"/>
      <c r="M379" s="7"/>
      <c r="N379" s="7"/>
      <c r="O379" s="7"/>
      <c r="P379" s="7"/>
      <c r="Q379" s="7"/>
      <c r="R379" s="7"/>
      <c r="S379" s="7"/>
      <c r="T379" s="7"/>
      <c r="U379" s="7"/>
      <c r="V379" s="7"/>
      <c r="W379" s="7"/>
      <c r="X379" s="7"/>
      <c r="Y379" s="7"/>
      <c r="Z379" s="7"/>
      <c r="AA379" s="7"/>
      <c r="AB379" s="7"/>
      <c r="AC379" s="7" t="str">
        <f t="shared" si="25"/>
        <v/>
      </c>
      <c r="AD379" s="7" t="str">
        <f t="shared" si="26"/>
        <v/>
      </c>
      <c r="AE379" s="7" t="str">
        <f>IF(B379="","",IFERROR(INDEX(VEICULOS!$I:$I,MATCH(B379,VEICULOS!$A:$A,0)),""))</f>
        <v/>
      </c>
      <c r="AF379" s="7" t="str">
        <f t="shared" si="27"/>
        <v/>
      </c>
      <c r="AG379" s="13" t="str">
        <f t="shared" si="28"/>
        <v/>
      </c>
      <c r="AH379" s="7" t="str">
        <f t="shared" ca="1" si="29"/>
        <v/>
      </c>
      <c r="AI379" s="7"/>
      <c r="AJ379" s="13"/>
      <c r="AK379" s="12"/>
      <c r="AL379" s="7"/>
      <c r="AM379" s="7"/>
    </row>
    <row r="380" spans="1:39" x14ac:dyDescent="0.25">
      <c r="A380" s="7"/>
      <c r="B380" s="7"/>
      <c r="C380" s="7"/>
      <c r="D380" s="7"/>
      <c r="E380" s="7"/>
      <c r="F380" s="12"/>
      <c r="G380" s="7"/>
      <c r="H380" s="7"/>
      <c r="I380" s="7"/>
      <c r="J380" s="7"/>
      <c r="K380" s="7"/>
      <c r="L380" s="7"/>
      <c r="M380" s="7"/>
      <c r="N380" s="7"/>
      <c r="O380" s="7"/>
      <c r="P380" s="7"/>
      <c r="Q380" s="7"/>
      <c r="R380" s="7"/>
      <c r="S380" s="7"/>
      <c r="T380" s="7"/>
      <c r="U380" s="7"/>
      <c r="V380" s="7"/>
      <c r="W380" s="7"/>
      <c r="X380" s="7"/>
      <c r="Y380" s="7"/>
      <c r="Z380" s="7"/>
      <c r="AA380" s="7"/>
      <c r="AB380" s="7"/>
      <c r="AC380" s="7" t="str">
        <f t="shared" si="25"/>
        <v/>
      </c>
      <c r="AD380" s="7" t="str">
        <f t="shared" si="26"/>
        <v/>
      </c>
      <c r="AE380" s="7" t="str">
        <f>IF(B380="","",IFERROR(INDEX(VEICULOS!$I:$I,MATCH(B380,VEICULOS!$A:$A,0)),""))</f>
        <v/>
      </c>
      <c r="AF380" s="7" t="str">
        <f t="shared" si="27"/>
        <v/>
      </c>
      <c r="AG380" s="13" t="str">
        <f t="shared" si="28"/>
        <v/>
      </c>
      <c r="AH380" s="7" t="str">
        <f t="shared" ca="1" si="29"/>
        <v/>
      </c>
      <c r="AI380" s="7"/>
      <c r="AJ380" s="13"/>
      <c r="AK380" s="12"/>
      <c r="AL380" s="7"/>
      <c r="AM380" s="7"/>
    </row>
    <row r="381" spans="1:39" x14ac:dyDescent="0.25">
      <c r="A381" s="7"/>
      <c r="B381" s="7"/>
      <c r="C381" s="7"/>
      <c r="D381" s="7"/>
      <c r="E381" s="7"/>
      <c r="F381" s="12"/>
      <c r="G381" s="7"/>
      <c r="H381" s="7"/>
      <c r="I381" s="7"/>
      <c r="J381" s="7"/>
      <c r="K381" s="7"/>
      <c r="L381" s="7"/>
      <c r="M381" s="7"/>
      <c r="N381" s="7"/>
      <c r="O381" s="7"/>
      <c r="P381" s="7"/>
      <c r="Q381" s="7"/>
      <c r="R381" s="7"/>
      <c r="S381" s="7"/>
      <c r="T381" s="7"/>
      <c r="U381" s="7"/>
      <c r="V381" s="7"/>
      <c r="W381" s="7"/>
      <c r="X381" s="7"/>
      <c r="Y381" s="7"/>
      <c r="Z381" s="7"/>
      <c r="AA381" s="7"/>
      <c r="AB381" s="7"/>
      <c r="AC381" s="7" t="str">
        <f t="shared" si="25"/>
        <v/>
      </c>
      <c r="AD381" s="7" t="str">
        <f t="shared" si="26"/>
        <v/>
      </c>
      <c r="AE381" s="7" t="str">
        <f>IF(B381="","",IFERROR(INDEX(VEICULOS!$I:$I,MATCH(B381,VEICULOS!$A:$A,0)),""))</f>
        <v/>
      </c>
      <c r="AF381" s="7" t="str">
        <f t="shared" si="27"/>
        <v/>
      </c>
      <c r="AG381" s="13" t="str">
        <f t="shared" si="28"/>
        <v/>
      </c>
      <c r="AH381" s="7" t="str">
        <f t="shared" ca="1" si="29"/>
        <v/>
      </c>
      <c r="AI381" s="7"/>
      <c r="AJ381" s="13"/>
      <c r="AK381" s="12"/>
      <c r="AL381" s="7"/>
      <c r="AM381" s="7"/>
    </row>
    <row r="382" spans="1:39" x14ac:dyDescent="0.25">
      <c r="A382" s="7"/>
      <c r="B382" s="7"/>
      <c r="C382" s="7"/>
      <c r="D382" s="7"/>
      <c r="E382" s="7"/>
      <c r="F382" s="12"/>
      <c r="G382" s="7"/>
      <c r="H382" s="7"/>
      <c r="I382" s="7"/>
      <c r="J382" s="7"/>
      <c r="K382" s="7"/>
      <c r="L382" s="7"/>
      <c r="M382" s="7"/>
      <c r="N382" s="7"/>
      <c r="O382" s="7"/>
      <c r="P382" s="7"/>
      <c r="Q382" s="7"/>
      <c r="R382" s="7"/>
      <c r="S382" s="7"/>
      <c r="T382" s="7"/>
      <c r="U382" s="7"/>
      <c r="V382" s="7"/>
      <c r="W382" s="7"/>
      <c r="X382" s="7"/>
      <c r="Y382" s="7"/>
      <c r="Z382" s="7"/>
      <c r="AA382" s="7"/>
      <c r="AB382" s="7"/>
      <c r="AC382" s="7" t="str">
        <f t="shared" si="25"/>
        <v/>
      </c>
      <c r="AD382" s="7" t="str">
        <f t="shared" si="26"/>
        <v/>
      </c>
      <c r="AE382" s="7" t="str">
        <f>IF(B382="","",IFERROR(INDEX(VEICULOS!$I:$I,MATCH(B382,VEICULOS!$A:$A,0)),""))</f>
        <v/>
      </c>
      <c r="AF382" s="7" t="str">
        <f t="shared" si="27"/>
        <v/>
      </c>
      <c r="AG382" s="13" t="str">
        <f t="shared" si="28"/>
        <v/>
      </c>
      <c r="AH382" s="7" t="str">
        <f t="shared" ca="1" si="29"/>
        <v/>
      </c>
      <c r="AI382" s="7"/>
      <c r="AJ382" s="13"/>
      <c r="AK382" s="12"/>
      <c r="AL382" s="7"/>
      <c r="AM382" s="7"/>
    </row>
    <row r="383" spans="1:39" x14ac:dyDescent="0.25">
      <c r="A383" s="7"/>
      <c r="B383" s="7"/>
      <c r="C383" s="7"/>
      <c r="D383" s="7"/>
      <c r="E383" s="7"/>
      <c r="F383" s="12"/>
      <c r="G383" s="7"/>
      <c r="H383" s="7"/>
      <c r="I383" s="7"/>
      <c r="J383" s="7"/>
      <c r="K383" s="7"/>
      <c r="L383" s="7"/>
      <c r="M383" s="7"/>
      <c r="N383" s="7"/>
      <c r="O383" s="7"/>
      <c r="P383" s="7"/>
      <c r="Q383" s="7"/>
      <c r="R383" s="7"/>
      <c r="S383" s="7"/>
      <c r="T383" s="7"/>
      <c r="U383" s="7"/>
      <c r="V383" s="7"/>
      <c r="W383" s="7"/>
      <c r="X383" s="7"/>
      <c r="Y383" s="7"/>
      <c r="Z383" s="7"/>
      <c r="AA383" s="7"/>
      <c r="AB383" s="7"/>
      <c r="AC383" s="7" t="str">
        <f t="shared" si="25"/>
        <v/>
      </c>
      <c r="AD383" s="7" t="str">
        <f t="shared" si="26"/>
        <v/>
      </c>
      <c r="AE383" s="7" t="str">
        <f>IF(B383="","",IFERROR(INDEX(VEICULOS!$I:$I,MATCH(B383,VEICULOS!$A:$A,0)),""))</f>
        <v/>
      </c>
      <c r="AF383" s="7" t="str">
        <f t="shared" si="27"/>
        <v/>
      </c>
      <c r="AG383" s="13" t="str">
        <f t="shared" si="28"/>
        <v/>
      </c>
      <c r="AH383" s="7" t="str">
        <f t="shared" ca="1" si="29"/>
        <v/>
      </c>
      <c r="AI383" s="7"/>
      <c r="AJ383" s="13"/>
      <c r="AK383" s="12"/>
      <c r="AL383" s="7"/>
      <c r="AM383" s="7"/>
    </row>
    <row r="384" spans="1:39" x14ac:dyDescent="0.25">
      <c r="A384" s="7"/>
      <c r="B384" s="7"/>
      <c r="C384" s="7"/>
      <c r="D384" s="7"/>
      <c r="E384" s="7"/>
      <c r="F384" s="12"/>
      <c r="G384" s="7"/>
      <c r="H384" s="7"/>
      <c r="I384" s="7"/>
      <c r="J384" s="7"/>
      <c r="K384" s="7"/>
      <c r="L384" s="7"/>
      <c r="M384" s="7"/>
      <c r="N384" s="7"/>
      <c r="O384" s="7"/>
      <c r="P384" s="7"/>
      <c r="Q384" s="7"/>
      <c r="R384" s="7"/>
      <c r="S384" s="7"/>
      <c r="T384" s="7"/>
      <c r="U384" s="7"/>
      <c r="V384" s="7"/>
      <c r="W384" s="7"/>
      <c r="X384" s="7"/>
      <c r="Y384" s="7"/>
      <c r="Z384" s="7"/>
      <c r="AA384" s="7"/>
      <c r="AB384" s="7"/>
      <c r="AC384" s="7" t="str">
        <f t="shared" si="25"/>
        <v/>
      </c>
      <c r="AD384" s="7" t="str">
        <f t="shared" si="26"/>
        <v/>
      </c>
      <c r="AE384" s="7" t="str">
        <f>IF(B384="","",IFERROR(INDEX(VEICULOS!$I:$I,MATCH(B384,VEICULOS!$A:$A,0)),""))</f>
        <v/>
      </c>
      <c r="AF384" s="7" t="str">
        <f t="shared" si="27"/>
        <v/>
      </c>
      <c r="AG384" s="13" t="str">
        <f t="shared" si="28"/>
        <v/>
      </c>
      <c r="AH384" s="7" t="str">
        <f t="shared" ca="1" si="29"/>
        <v/>
      </c>
      <c r="AI384" s="7"/>
      <c r="AJ384" s="13"/>
      <c r="AK384" s="12"/>
      <c r="AL384" s="7"/>
      <c r="AM384" s="7"/>
    </row>
    <row r="385" spans="1:39" x14ac:dyDescent="0.25">
      <c r="A385" s="7"/>
      <c r="B385" s="7"/>
      <c r="C385" s="7"/>
      <c r="D385" s="7"/>
      <c r="E385" s="7"/>
      <c r="F385" s="12"/>
      <c r="G385" s="7"/>
      <c r="H385" s="7"/>
      <c r="I385" s="7"/>
      <c r="J385" s="7"/>
      <c r="K385" s="7"/>
      <c r="L385" s="7"/>
      <c r="M385" s="7"/>
      <c r="N385" s="7"/>
      <c r="O385" s="7"/>
      <c r="P385" s="7"/>
      <c r="Q385" s="7"/>
      <c r="R385" s="7"/>
      <c r="S385" s="7"/>
      <c r="T385" s="7"/>
      <c r="U385" s="7"/>
      <c r="V385" s="7"/>
      <c r="W385" s="7"/>
      <c r="X385" s="7"/>
      <c r="Y385" s="7"/>
      <c r="Z385" s="7"/>
      <c r="AA385" s="7"/>
      <c r="AB385" s="7"/>
      <c r="AC385" s="7" t="str">
        <f t="shared" si="25"/>
        <v/>
      </c>
      <c r="AD385" s="7" t="str">
        <f t="shared" si="26"/>
        <v/>
      </c>
      <c r="AE385" s="7" t="str">
        <f>IF(B385="","",IFERROR(INDEX(VEICULOS!$I:$I,MATCH(B385,VEICULOS!$A:$A,0)),""))</f>
        <v/>
      </c>
      <c r="AF385" s="7" t="str">
        <f t="shared" si="27"/>
        <v/>
      </c>
      <c r="AG385" s="13" t="str">
        <f t="shared" si="28"/>
        <v/>
      </c>
      <c r="AH385" s="7" t="str">
        <f t="shared" ca="1" si="29"/>
        <v/>
      </c>
      <c r="AI385" s="7"/>
      <c r="AJ385" s="13"/>
      <c r="AK385" s="12"/>
      <c r="AL385" s="7"/>
      <c r="AM385" s="7"/>
    </row>
    <row r="386" spans="1:39" x14ac:dyDescent="0.25">
      <c r="A386" s="7"/>
      <c r="B386" s="7"/>
      <c r="C386" s="7"/>
      <c r="D386" s="7"/>
      <c r="E386" s="7"/>
      <c r="F386" s="12"/>
      <c r="G386" s="7"/>
      <c r="H386" s="7"/>
      <c r="I386" s="7"/>
      <c r="J386" s="7"/>
      <c r="K386" s="7"/>
      <c r="L386" s="7"/>
      <c r="M386" s="7"/>
      <c r="N386" s="7"/>
      <c r="O386" s="7"/>
      <c r="P386" s="7"/>
      <c r="Q386" s="7"/>
      <c r="R386" s="7"/>
      <c r="S386" s="7"/>
      <c r="T386" s="7"/>
      <c r="U386" s="7"/>
      <c r="V386" s="7"/>
      <c r="W386" s="7"/>
      <c r="X386" s="7"/>
      <c r="Y386" s="7"/>
      <c r="Z386" s="7"/>
      <c r="AA386" s="7"/>
      <c r="AB386" s="7"/>
      <c r="AC386" s="7" t="str">
        <f t="shared" ref="AC386:AC449" si="30">IF(A386="","",COUNTIF(J386:AB386,"Falha"))</f>
        <v/>
      </c>
      <c r="AD386" s="7" t="str">
        <f t="shared" ref="AD386:AD449" si="31">IF(A386="","",IF(AC386&gt;0,"Reprovado",IF(COUNTIF(J386:AB386,"Não testado")&gt;0,"Aprovado c/ restrição","Aprovado")))</f>
        <v/>
      </c>
      <c r="AE386" s="7" t="str">
        <f>IF(B386="","",IFERROR(INDEX(VEICULOS!$I:$I,MATCH(B386,VEICULOS!$A:$A,0)),""))</f>
        <v/>
      </c>
      <c r="AF386" s="7" t="str">
        <f t="shared" ref="AF386:AF449" si="32">IF(A386="","",IF(LEFT(AE386,8)="Terceiro",P_VAL_CHECK_TERC,P_VAL_CHECK))</f>
        <v/>
      </c>
      <c r="AG386" s="13" t="str">
        <f t="shared" ref="AG386:AG449" si="33">IF(OR(A386="",AD386="Reprovado",F386=""),"",INT(F386)+AF386)</f>
        <v/>
      </c>
      <c r="AH386" s="7" t="str">
        <f t="shared" ref="AH386:AH449" ca="1" si="34">IF(A386="","",IF(AD386="Reprovado","Reprovado",IF(AG386&lt;TODAY(),"Vencido",IF(AG386-TODAY()&lt;=7,"Vence &lt;=7d","Válido"))))</f>
        <v/>
      </c>
      <c r="AI386" s="7"/>
      <c r="AJ386" s="13"/>
      <c r="AK386" s="12"/>
      <c r="AL386" s="7"/>
      <c r="AM386" s="7"/>
    </row>
    <row r="387" spans="1:39" x14ac:dyDescent="0.25">
      <c r="A387" s="7"/>
      <c r="B387" s="7"/>
      <c r="C387" s="7"/>
      <c r="D387" s="7"/>
      <c r="E387" s="7"/>
      <c r="F387" s="12"/>
      <c r="G387" s="7"/>
      <c r="H387" s="7"/>
      <c r="I387" s="7"/>
      <c r="J387" s="7"/>
      <c r="K387" s="7"/>
      <c r="L387" s="7"/>
      <c r="M387" s="7"/>
      <c r="N387" s="7"/>
      <c r="O387" s="7"/>
      <c r="P387" s="7"/>
      <c r="Q387" s="7"/>
      <c r="R387" s="7"/>
      <c r="S387" s="7"/>
      <c r="T387" s="7"/>
      <c r="U387" s="7"/>
      <c r="V387" s="7"/>
      <c r="W387" s="7"/>
      <c r="X387" s="7"/>
      <c r="Y387" s="7"/>
      <c r="Z387" s="7"/>
      <c r="AA387" s="7"/>
      <c r="AB387" s="7"/>
      <c r="AC387" s="7" t="str">
        <f t="shared" si="30"/>
        <v/>
      </c>
      <c r="AD387" s="7" t="str">
        <f t="shared" si="31"/>
        <v/>
      </c>
      <c r="AE387" s="7" t="str">
        <f>IF(B387="","",IFERROR(INDEX(VEICULOS!$I:$I,MATCH(B387,VEICULOS!$A:$A,0)),""))</f>
        <v/>
      </c>
      <c r="AF387" s="7" t="str">
        <f t="shared" si="32"/>
        <v/>
      </c>
      <c r="AG387" s="13" t="str">
        <f t="shared" si="33"/>
        <v/>
      </c>
      <c r="AH387" s="7" t="str">
        <f t="shared" ca="1" si="34"/>
        <v/>
      </c>
      <c r="AI387" s="7"/>
      <c r="AJ387" s="13"/>
      <c r="AK387" s="12"/>
      <c r="AL387" s="7"/>
      <c r="AM387" s="7"/>
    </row>
    <row r="388" spans="1:39" x14ac:dyDescent="0.25">
      <c r="A388" s="7"/>
      <c r="B388" s="7"/>
      <c r="C388" s="7"/>
      <c r="D388" s="7"/>
      <c r="E388" s="7"/>
      <c r="F388" s="12"/>
      <c r="G388" s="7"/>
      <c r="H388" s="7"/>
      <c r="I388" s="7"/>
      <c r="J388" s="7"/>
      <c r="K388" s="7"/>
      <c r="L388" s="7"/>
      <c r="M388" s="7"/>
      <c r="N388" s="7"/>
      <c r="O388" s="7"/>
      <c r="P388" s="7"/>
      <c r="Q388" s="7"/>
      <c r="R388" s="7"/>
      <c r="S388" s="7"/>
      <c r="T388" s="7"/>
      <c r="U388" s="7"/>
      <c r="V388" s="7"/>
      <c r="W388" s="7"/>
      <c r="X388" s="7"/>
      <c r="Y388" s="7"/>
      <c r="Z388" s="7"/>
      <c r="AA388" s="7"/>
      <c r="AB388" s="7"/>
      <c r="AC388" s="7" t="str">
        <f t="shared" si="30"/>
        <v/>
      </c>
      <c r="AD388" s="7" t="str">
        <f t="shared" si="31"/>
        <v/>
      </c>
      <c r="AE388" s="7" t="str">
        <f>IF(B388="","",IFERROR(INDEX(VEICULOS!$I:$I,MATCH(B388,VEICULOS!$A:$A,0)),""))</f>
        <v/>
      </c>
      <c r="AF388" s="7" t="str">
        <f t="shared" si="32"/>
        <v/>
      </c>
      <c r="AG388" s="13" t="str">
        <f t="shared" si="33"/>
        <v/>
      </c>
      <c r="AH388" s="7" t="str">
        <f t="shared" ca="1" si="34"/>
        <v/>
      </c>
      <c r="AI388" s="7"/>
      <c r="AJ388" s="13"/>
      <c r="AK388" s="12"/>
      <c r="AL388" s="7"/>
      <c r="AM388" s="7"/>
    </row>
    <row r="389" spans="1:39" x14ac:dyDescent="0.25">
      <c r="A389" s="7"/>
      <c r="B389" s="7"/>
      <c r="C389" s="7"/>
      <c r="D389" s="7"/>
      <c r="E389" s="7"/>
      <c r="F389" s="12"/>
      <c r="G389" s="7"/>
      <c r="H389" s="7"/>
      <c r="I389" s="7"/>
      <c r="J389" s="7"/>
      <c r="K389" s="7"/>
      <c r="L389" s="7"/>
      <c r="M389" s="7"/>
      <c r="N389" s="7"/>
      <c r="O389" s="7"/>
      <c r="P389" s="7"/>
      <c r="Q389" s="7"/>
      <c r="R389" s="7"/>
      <c r="S389" s="7"/>
      <c r="T389" s="7"/>
      <c r="U389" s="7"/>
      <c r="V389" s="7"/>
      <c r="W389" s="7"/>
      <c r="X389" s="7"/>
      <c r="Y389" s="7"/>
      <c r="Z389" s="7"/>
      <c r="AA389" s="7"/>
      <c r="AB389" s="7"/>
      <c r="AC389" s="7" t="str">
        <f t="shared" si="30"/>
        <v/>
      </c>
      <c r="AD389" s="7" t="str">
        <f t="shared" si="31"/>
        <v/>
      </c>
      <c r="AE389" s="7" t="str">
        <f>IF(B389="","",IFERROR(INDEX(VEICULOS!$I:$I,MATCH(B389,VEICULOS!$A:$A,0)),""))</f>
        <v/>
      </c>
      <c r="AF389" s="7" t="str">
        <f t="shared" si="32"/>
        <v/>
      </c>
      <c r="AG389" s="13" t="str">
        <f t="shared" si="33"/>
        <v/>
      </c>
      <c r="AH389" s="7" t="str">
        <f t="shared" ca="1" si="34"/>
        <v/>
      </c>
      <c r="AI389" s="7"/>
      <c r="AJ389" s="13"/>
      <c r="AK389" s="12"/>
      <c r="AL389" s="7"/>
      <c r="AM389" s="7"/>
    </row>
    <row r="390" spans="1:39" x14ac:dyDescent="0.25">
      <c r="A390" s="7"/>
      <c r="B390" s="7"/>
      <c r="C390" s="7"/>
      <c r="D390" s="7"/>
      <c r="E390" s="7"/>
      <c r="F390" s="12"/>
      <c r="G390" s="7"/>
      <c r="H390" s="7"/>
      <c r="I390" s="7"/>
      <c r="J390" s="7"/>
      <c r="K390" s="7"/>
      <c r="L390" s="7"/>
      <c r="M390" s="7"/>
      <c r="N390" s="7"/>
      <c r="O390" s="7"/>
      <c r="P390" s="7"/>
      <c r="Q390" s="7"/>
      <c r="R390" s="7"/>
      <c r="S390" s="7"/>
      <c r="T390" s="7"/>
      <c r="U390" s="7"/>
      <c r="V390" s="7"/>
      <c r="W390" s="7"/>
      <c r="X390" s="7"/>
      <c r="Y390" s="7"/>
      <c r="Z390" s="7"/>
      <c r="AA390" s="7"/>
      <c r="AB390" s="7"/>
      <c r="AC390" s="7" t="str">
        <f t="shared" si="30"/>
        <v/>
      </c>
      <c r="AD390" s="7" t="str">
        <f t="shared" si="31"/>
        <v/>
      </c>
      <c r="AE390" s="7" t="str">
        <f>IF(B390="","",IFERROR(INDEX(VEICULOS!$I:$I,MATCH(B390,VEICULOS!$A:$A,0)),""))</f>
        <v/>
      </c>
      <c r="AF390" s="7" t="str">
        <f t="shared" si="32"/>
        <v/>
      </c>
      <c r="AG390" s="13" t="str">
        <f t="shared" si="33"/>
        <v/>
      </c>
      <c r="AH390" s="7" t="str">
        <f t="shared" ca="1" si="34"/>
        <v/>
      </c>
      <c r="AI390" s="7"/>
      <c r="AJ390" s="13"/>
      <c r="AK390" s="12"/>
      <c r="AL390" s="7"/>
      <c r="AM390" s="7"/>
    </row>
    <row r="391" spans="1:39" x14ac:dyDescent="0.25">
      <c r="A391" s="7"/>
      <c r="B391" s="7"/>
      <c r="C391" s="7"/>
      <c r="D391" s="7"/>
      <c r="E391" s="7"/>
      <c r="F391" s="12"/>
      <c r="G391" s="7"/>
      <c r="H391" s="7"/>
      <c r="I391" s="7"/>
      <c r="J391" s="7"/>
      <c r="K391" s="7"/>
      <c r="L391" s="7"/>
      <c r="M391" s="7"/>
      <c r="N391" s="7"/>
      <c r="O391" s="7"/>
      <c r="P391" s="7"/>
      <c r="Q391" s="7"/>
      <c r="R391" s="7"/>
      <c r="S391" s="7"/>
      <c r="T391" s="7"/>
      <c r="U391" s="7"/>
      <c r="V391" s="7"/>
      <c r="W391" s="7"/>
      <c r="X391" s="7"/>
      <c r="Y391" s="7"/>
      <c r="Z391" s="7"/>
      <c r="AA391" s="7"/>
      <c r="AB391" s="7"/>
      <c r="AC391" s="7" t="str">
        <f t="shared" si="30"/>
        <v/>
      </c>
      <c r="AD391" s="7" t="str">
        <f t="shared" si="31"/>
        <v/>
      </c>
      <c r="AE391" s="7" t="str">
        <f>IF(B391="","",IFERROR(INDEX(VEICULOS!$I:$I,MATCH(B391,VEICULOS!$A:$A,0)),""))</f>
        <v/>
      </c>
      <c r="AF391" s="7" t="str">
        <f t="shared" si="32"/>
        <v/>
      </c>
      <c r="AG391" s="13" t="str">
        <f t="shared" si="33"/>
        <v/>
      </c>
      <c r="AH391" s="7" t="str">
        <f t="shared" ca="1" si="34"/>
        <v/>
      </c>
      <c r="AI391" s="7"/>
      <c r="AJ391" s="13"/>
      <c r="AK391" s="12"/>
      <c r="AL391" s="7"/>
      <c r="AM391" s="7"/>
    </row>
    <row r="392" spans="1:39" x14ac:dyDescent="0.25">
      <c r="A392" s="7"/>
      <c r="B392" s="7"/>
      <c r="C392" s="7"/>
      <c r="D392" s="7"/>
      <c r="E392" s="7"/>
      <c r="F392" s="12"/>
      <c r="G392" s="7"/>
      <c r="H392" s="7"/>
      <c r="I392" s="7"/>
      <c r="J392" s="7"/>
      <c r="K392" s="7"/>
      <c r="L392" s="7"/>
      <c r="M392" s="7"/>
      <c r="N392" s="7"/>
      <c r="O392" s="7"/>
      <c r="P392" s="7"/>
      <c r="Q392" s="7"/>
      <c r="R392" s="7"/>
      <c r="S392" s="7"/>
      <c r="T392" s="7"/>
      <c r="U392" s="7"/>
      <c r="V392" s="7"/>
      <c r="W392" s="7"/>
      <c r="X392" s="7"/>
      <c r="Y392" s="7"/>
      <c r="Z392" s="7"/>
      <c r="AA392" s="7"/>
      <c r="AB392" s="7"/>
      <c r="AC392" s="7" t="str">
        <f t="shared" si="30"/>
        <v/>
      </c>
      <c r="AD392" s="7" t="str">
        <f t="shared" si="31"/>
        <v/>
      </c>
      <c r="AE392" s="7" t="str">
        <f>IF(B392="","",IFERROR(INDEX(VEICULOS!$I:$I,MATCH(B392,VEICULOS!$A:$A,0)),""))</f>
        <v/>
      </c>
      <c r="AF392" s="7" t="str">
        <f t="shared" si="32"/>
        <v/>
      </c>
      <c r="AG392" s="13" t="str">
        <f t="shared" si="33"/>
        <v/>
      </c>
      <c r="AH392" s="7" t="str">
        <f t="shared" ca="1" si="34"/>
        <v/>
      </c>
      <c r="AI392" s="7"/>
      <c r="AJ392" s="13"/>
      <c r="AK392" s="12"/>
      <c r="AL392" s="7"/>
      <c r="AM392" s="7"/>
    </row>
    <row r="393" spans="1:39" x14ac:dyDescent="0.25">
      <c r="A393" s="7"/>
      <c r="B393" s="7"/>
      <c r="C393" s="7"/>
      <c r="D393" s="7"/>
      <c r="E393" s="7"/>
      <c r="F393" s="12"/>
      <c r="G393" s="7"/>
      <c r="H393" s="7"/>
      <c r="I393" s="7"/>
      <c r="J393" s="7"/>
      <c r="K393" s="7"/>
      <c r="L393" s="7"/>
      <c r="M393" s="7"/>
      <c r="N393" s="7"/>
      <c r="O393" s="7"/>
      <c r="P393" s="7"/>
      <c r="Q393" s="7"/>
      <c r="R393" s="7"/>
      <c r="S393" s="7"/>
      <c r="T393" s="7"/>
      <c r="U393" s="7"/>
      <c r="V393" s="7"/>
      <c r="W393" s="7"/>
      <c r="X393" s="7"/>
      <c r="Y393" s="7"/>
      <c r="Z393" s="7"/>
      <c r="AA393" s="7"/>
      <c r="AB393" s="7"/>
      <c r="AC393" s="7" t="str">
        <f t="shared" si="30"/>
        <v/>
      </c>
      <c r="AD393" s="7" t="str">
        <f t="shared" si="31"/>
        <v/>
      </c>
      <c r="AE393" s="7" t="str">
        <f>IF(B393="","",IFERROR(INDEX(VEICULOS!$I:$I,MATCH(B393,VEICULOS!$A:$A,0)),""))</f>
        <v/>
      </c>
      <c r="AF393" s="7" t="str">
        <f t="shared" si="32"/>
        <v/>
      </c>
      <c r="AG393" s="13" t="str">
        <f t="shared" si="33"/>
        <v/>
      </c>
      <c r="AH393" s="7" t="str">
        <f t="shared" ca="1" si="34"/>
        <v/>
      </c>
      <c r="AI393" s="7"/>
      <c r="AJ393" s="13"/>
      <c r="AK393" s="12"/>
      <c r="AL393" s="7"/>
      <c r="AM393" s="7"/>
    </row>
    <row r="394" spans="1:39" x14ac:dyDescent="0.25">
      <c r="A394" s="7"/>
      <c r="B394" s="7"/>
      <c r="C394" s="7"/>
      <c r="D394" s="7"/>
      <c r="E394" s="7"/>
      <c r="F394" s="12"/>
      <c r="G394" s="7"/>
      <c r="H394" s="7"/>
      <c r="I394" s="7"/>
      <c r="J394" s="7"/>
      <c r="K394" s="7"/>
      <c r="L394" s="7"/>
      <c r="M394" s="7"/>
      <c r="N394" s="7"/>
      <c r="O394" s="7"/>
      <c r="P394" s="7"/>
      <c r="Q394" s="7"/>
      <c r="R394" s="7"/>
      <c r="S394" s="7"/>
      <c r="T394" s="7"/>
      <c r="U394" s="7"/>
      <c r="V394" s="7"/>
      <c r="W394" s="7"/>
      <c r="X394" s="7"/>
      <c r="Y394" s="7"/>
      <c r="Z394" s="7"/>
      <c r="AA394" s="7"/>
      <c r="AB394" s="7"/>
      <c r="AC394" s="7" t="str">
        <f t="shared" si="30"/>
        <v/>
      </c>
      <c r="AD394" s="7" t="str">
        <f t="shared" si="31"/>
        <v/>
      </c>
      <c r="AE394" s="7" t="str">
        <f>IF(B394="","",IFERROR(INDEX(VEICULOS!$I:$I,MATCH(B394,VEICULOS!$A:$A,0)),""))</f>
        <v/>
      </c>
      <c r="AF394" s="7" t="str">
        <f t="shared" si="32"/>
        <v/>
      </c>
      <c r="AG394" s="13" t="str">
        <f t="shared" si="33"/>
        <v/>
      </c>
      <c r="AH394" s="7" t="str">
        <f t="shared" ca="1" si="34"/>
        <v/>
      </c>
      <c r="AI394" s="7"/>
      <c r="AJ394" s="13"/>
      <c r="AK394" s="12"/>
      <c r="AL394" s="7"/>
      <c r="AM394" s="7"/>
    </row>
    <row r="395" spans="1:39" x14ac:dyDescent="0.25">
      <c r="A395" s="7"/>
      <c r="B395" s="7"/>
      <c r="C395" s="7"/>
      <c r="D395" s="7"/>
      <c r="E395" s="7"/>
      <c r="F395" s="12"/>
      <c r="G395" s="7"/>
      <c r="H395" s="7"/>
      <c r="I395" s="7"/>
      <c r="J395" s="7"/>
      <c r="K395" s="7"/>
      <c r="L395" s="7"/>
      <c r="M395" s="7"/>
      <c r="N395" s="7"/>
      <c r="O395" s="7"/>
      <c r="P395" s="7"/>
      <c r="Q395" s="7"/>
      <c r="R395" s="7"/>
      <c r="S395" s="7"/>
      <c r="T395" s="7"/>
      <c r="U395" s="7"/>
      <c r="V395" s="7"/>
      <c r="W395" s="7"/>
      <c r="X395" s="7"/>
      <c r="Y395" s="7"/>
      <c r="Z395" s="7"/>
      <c r="AA395" s="7"/>
      <c r="AB395" s="7"/>
      <c r="AC395" s="7" t="str">
        <f t="shared" si="30"/>
        <v/>
      </c>
      <c r="AD395" s="7" t="str">
        <f t="shared" si="31"/>
        <v/>
      </c>
      <c r="AE395" s="7" t="str">
        <f>IF(B395="","",IFERROR(INDEX(VEICULOS!$I:$I,MATCH(B395,VEICULOS!$A:$A,0)),""))</f>
        <v/>
      </c>
      <c r="AF395" s="7" t="str">
        <f t="shared" si="32"/>
        <v/>
      </c>
      <c r="AG395" s="13" t="str">
        <f t="shared" si="33"/>
        <v/>
      </c>
      <c r="AH395" s="7" t="str">
        <f t="shared" ca="1" si="34"/>
        <v/>
      </c>
      <c r="AI395" s="7"/>
      <c r="AJ395" s="13"/>
      <c r="AK395" s="12"/>
      <c r="AL395" s="7"/>
      <c r="AM395" s="7"/>
    </row>
    <row r="396" spans="1:39" x14ac:dyDescent="0.25">
      <c r="A396" s="7"/>
      <c r="B396" s="7"/>
      <c r="C396" s="7"/>
      <c r="D396" s="7"/>
      <c r="E396" s="7"/>
      <c r="F396" s="12"/>
      <c r="G396" s="7"/>
      <c r="H396" s="7"/>
      <c r="I396" s="7"/>
      <c r="J396" s="7"/>
      <c r="K396" s="7"/>
      <c r="L396" s="7"/>
      <c r="M396" s="7"/>
      <c r="N396" s="7"/>
      <c r="O396" s="7"/>
      <c r="P396" s="7"/>
      <c r="Q396" s="7"/>
      <c r="R396" s="7"/>
      <c r="S396" s="7"/>
      <c r="T396" s="7"/>
      <c r="U396" s="7"/>
      <c r="V396" s="7"/>
      <c r="W396" s="7"/>
      <c r="X396" s="7"/>
      <c r="Y396" s="7"/>
      <c r="Z396" s="7"/>
      <c r="AA396" s="7"/>
      <c r="AB396" s="7"/>
      <c r="AC396" s="7" t="str">
        <f t="shared" si="30"/>
        <v/>
      </c>
      <c r="AD396" s="7" t="str">
        <f t="shared" si="31"/>
        <v/>
      </c>
      <c r="AE396" s="7" t="str">
        <f>IF(B396="","",IFERROR(INDEX(VEICULOS!$I:$I,MATCH(B396,VEICULOS!$A:$A,0)),""))</f>
        <v/>
      </c>
      <c r="AF396" s="7" t="str">
        <f t="shared" si="32"/>
        <v/>
      </c>
      <c r="AG396" s="13" t="str">
        <f t="shared" si="33"/>
        <v/>
      </c>
      <c r="AH396" s="7" t="str">
        <f t="shared" ca="1" si="34"/>
        <v/>
      </c>
      <c r="AI396" s="7"/>
      <c r="AJ396" s="13"/>
      <c r="AK396" s="12"/>
      <c r="AL396" s="7"/>
      <c r="AM396" s="7"/>
    </row>
    <row r="397" spans="1:39" x14ac:dyDescent="0.25">
      <c r="A397" s="7"/>
      <c r="B397" s="7"/>
      <c r="C397" s="7"/>
      <c r="D397" s="7"/>
      <c r="E397" s="7"/>
      <c r="F397" s="12"/>
      <c r="G397" s="7"/>
      <c r="H397" s="7"/>
      <c r="I397" s="7"/>
      <c r="J397" s="7"/>
      <c r="K397" s="7"/>
      <c r="L397" s="7"/>
      <c r="M397" s="7"/>
      <c r="N397" s="7"/>
      <c r="O397" s="7"/>
      <c r="P397" s="7"/>
      <c r="Q397" s="7"/>
      <c r="R397" s="7"/>
      <c r="S397" s="7"/>
      <c r="T397" s="7"/>
      <c r="U397" s="7"/>
      <c r="V397" s="7"/>
      <c r="W397" s="7"/>
      <c r="X397" s="7"/>
      <c r="Y397" s="7"/>
      <c r="Z397" s="7"/>
      <c r="AA397" s="7"/>
      <c r="AB397" s="7"/>
      <c r="AC397" s="7" t="str">
        <f t="shared" si="30"/>
        <v/>
      </c>
      <c r="AD397" s="7" t="str">
        <f t="shared" si="31"/>
        <v/>
      </c>
      <c r="AE397" s="7" t="str">
        <f>IF(B397="","",IFERROR(INDEX(VEICULOS!$I:$I,MATCH(B397,VEICULOS!$A:$A,0)),""))</f>
        <v/>
      </c>
      <c r="AF397" s="7" t="str">
        <f t="shared" si="32"/>
        <v/>
      </c>
      <c r="AG397" s="13" t="str">
        <f t="shared" si="33"/>
        <v/>
      </c>
      <c r="AH397" s="7" t="str">
        <f t="shared" ca="1" si="34"/>
        <v/>
      </c>
      <c r="AI397" s="7"/>
      <c r="AJ397" s="13"/>
      <c r="AK397" s="12"/>
      <c r="AL397" s="7"/>
      <c r="AM397" s="7"/>
    </row>
    <row r="398" spans="1:39" x14ac:dyDescent="0.25">
      <c r="A398" s="7"/>
      <c r="B398" s="7"/>
      <c r="C398" s="7"/>
      <c r="D398" s="7"/>
      <c r="E398" s="7"/>
      <c r="F398" s="12"/>
      <c r="G398" s="7"/>
      <c r="H398" s="7"/>
      <c r="I398" s="7"/>
      <c r="J398" s="7"/>
      <c r="K398" s="7"/>
      <c r="L398" s="7"/>
      <c r="M398" s="7"/>
      <c r="N398" s="7"/>
      <c r="O398" s="7"/>
      <c r="P398" s="7"/>
      <c r="Q398" s="7"/>
      <c r="R398" s="7"/>
      <c r="S398" s="7"/>
      <c r="T398" s="7"/>
      <c r="U398" s="7"/>
      <c r="V398" s="7"/>
      <c r="W398" s="7"/>
      <c r="X398" s="7"/>
      <c r="Y398" s="7"/>
      <c r="Z398" s="7"/>
      <c r="AA398" s="7"/>
      <c r="AB398" s="7"/>
      <c r="AC398" s="7" t="str">
        <f t="shared" si="30"/>
        <v/>
      </c>
      <c r="AD398" s="7" t="str">
        <f t="shared" si="31"/>
        <v/>
      </c>
      <c r="AE398" s="7" t="str">
        <f>IF(B398="","",IFERROR(INDEX(VEICULOS!$I:$I,MATCH(B398,VEICULOS!$A:$A,0)),""))</f>
        <v/>
      </c>
      <c r="AF398" s="7" t="str">
        <f t="shared" si="32"/>
        <v/>
      </c>
      <c r="AG398" s="13" t="str">
        <f t="shared" si="33"/>
        <v/>
      </c>
      <c r="AH398" s="7" t="str">
        <f t="shared" ca="1" si="34"/>
        <v/>
      </c>
      <c r="AI398" s="7"/>
      <c r="AJ398" s="13"/>
      <c r="AK398" s="12"/>
      <c r="AL398" s="7"/>
      <c r="AM398" s="7"/>
    </row>
    <row r="399" spans="1:39" x14ac:dyDescent="0.25">
      <c r="A399" s="7"/>
      <c r="B399" s="7"/>
      <c r="C399" s="7"/>
      <c r="D399" s="7"/>
      <c r="E399" s="7"/>
      <c r="F399" s="12"/>
      <c r="G399" s="7"/>
      <c r="H399" s="7"/>
      <c r="I399" s="7"/>
      <c r="J399" s="7"/>
      <c r="K399" s="7"/>
      <c r="L399" s="7"/>
      <c r="M399" s="7"/>
      <c r="N399" s="7"/>
      <c r="O399" s="7"/>
      <c r="P399" s="7"/>
      <c r="Q399" s="7"/>
      <c r="R399" s="7"/>
      <c r="S399" s="7"/>
      <c r="T399" s="7"/>
      <c r="U399" s="7"/>
      <c r="V399" s="7"/>
      <c r="W399" s="7"/>
      <c r="X399" s="7"/>
      <c r="Y399" s="7"/>
      <c r="Z399" s="7"/>
      <c r="AA399" s="7"/>
      <c r="AB399" s="7"/>
      <c r="AC399" s="7" t="str">
        <f t="shared" si="30"/>
        <v/>
      </c>
      <c r="AD399" s="7" t="str">
        <f t="shared" si="31"/>
        <v/>
      </c>
      <c r="AE399" s="7" t="str">
        <f>IF(B399="","",IFERROR(INDEX(VEICULOS!$I:$I,MATCH(B399,VEICULOS!$A:$A,0)),""))</f>
        <v/>
      </c>
      <c r="AF399" s="7" t="str">
        <f t="shared" si="32"/>
        <v/>
      </c>
      <c r="AG399" s="13" t="str">
        <f t="shared" si="33"/>
        <v/>
      </c>
      <c r="AH399" s="7" t="str">
        <f t="shared" ca="1" si="34"/>
        <v/>
      </c>
      <c r="AI399" s="7"/>
      <c r="AJ399" s="13"/>
      <c r="AK399" s="12"/>
      <c r="AL399" s="7"/>
      <c r="AM399" s="7"/>
    </row>
    <row r="400" spans="1:39" x14ac:dyDescent="0.25">
      <c r="A400" s="7"/>
      <c r="B400" s="7"/>
      <c r="C400" s="7"/>
      <c r="D400" s="7"/>
      <c r="E400" s="7"/>
      <c r="F400" s="12"/>
      <c r="G400" s="7"/>
      <c r="H400" s="7"/>
      <c r="I400" s="7"/>
      <c r="J400" s="7"/>
      <c r="K400" s="7"/>
      <c r="L400" s="7"/>
      <c r="M400" s="7"/>
      <c r="N400" s="7"/>
      <c r="O400" s="7"/>
      <c r="P400" s="7"/>
      <c r="Q400" s="7"/>
      <c r="R400" s="7"/>
      <c r="S400" s="7"/>
      <c r="T400" s="7"/>
      <c r="U400" s="7"/>
      <c r="V400" s="7"/>
      <c r="W400" s="7"/>
      <c r="X400" s="7"/>
      <c r="Y400" s="7"/>
      <c r="Z400" s="7"/>
      <c r="AA400" s="7"/>
      <c r="AB400" s="7"/>
      <c r="AC400" s="7" t="str">
        <f t="shared" si="30"/>
        <v/>
      </c>
      <c r="AD400" s="7" t="str">
        <f t="shared" si="31"/>
        <v/>
      </c>
      <c r="AE400" s="7" t="str">
        <f>IF(B400="","",IFERROR(INDEX(VEICULOS!$I:$I,MATCH(B400,VEICULOS!$A:$A,0)),""))</f>
        <v/>
      </c>
      <c r="AF400" s="7" t="str">
        <f t="shared" si="32"/>
        <v/>
      </c>
      <c r="AG400" s="13" t="str">
        <f t="shared" si="33"/>
        <v/>
      </c>
      <c r="AH400" s="7" t="str">
        <f t="shared" ca="1" si="34"/>
        <v/>
      </c>
      <c r="AI400" s="7"/>
      <c r="AJ400" s="13"/>
      <c r="AK400" s="12"/>
      <c r="AL400" s="7"/>
      <c r="AM400" s="7"/>
    </row>
    <row r="401" spans="1:39" x14ac:dyDescent="0.25">
      <c r="A401" s="7"/>
      <c r="B401" s="7"/>
      <c r="C401" s="7"/>
      <c r="D401" s="7"/>
      <c r="E401" s="7"/>
      <c r="F401" s="12"/>
      <c r="G401" s="7"/>
      <c r="H401" s="7"/>
      <c r="I401" s="7"/>
      <c r="J401" s="7"/>
      <c r="K401" s="7"/>
      <c r="L401" s="7"/>
      <c r="M401" s="7"/>
      <c r="N401" s="7"/>
      <c r="O401" s="7"/>
      <c r="P401" s="7"/>
      <c r="Q401" s="7"/>
      <c r="R401" s="7"/>
      <c r="S401" s="7"/>
      <c r="T401" s="7"/>
      <c r="U401" s="7"/>
      <c r="V401" s="7"/>
      <c r="W401" s="7"/>
      <c r="X401" s="7"/>
      <c r="Y401" s="7"/>
      <c r="Z401" s="7"/>
      <c r="AA401" s="7"/>
      <c r="AB401" s="7"/>
      <c r="AC401" s="7" t="str">
        <f t="shared" si="30"/>
        <v/>
      </c>
      <c r="AD401" s="7" t="str">
        <f t="shared" si="31"/>
        <v/>
      </c>
      <c r="AE401" s="7" t="str">
        <f>IF(B401="","",IFERROR(INDEX(VEICULOS!$I:$I,MATCH(B401,VEICULOS!$A:$A,0)),""))</f>
        <v/>
      </c>
      <c r="AF401" s="7" t="str">
        <f t="shared" si="32"/>
        <v/>
      </c>
      <c r="AG401" s="13" t="str">
        <f t="shared" si="33"/>
        <v/>
      </c>
      <c r="AH401" s="7" t="str">
        <f t="shared" ca="1" si="34"/>
        <v/>
      </c>
      <c r="AI401" s="7"/>
      <c r="AJ401" s="13"/>
      <c r="AK401" s="12"/>
      <c r="AL401" s="7"/>
      <c r="AM401" s="7"/>
    </row>
  </sheetData>
  <conditionalFormatting sqref="J2:AB401">
    <cfRule type="expression" dxfId="25" priority="1">
      <formula>J2="Falha"</formula>
    </cfRule>
  </conditionalFormatting>
  <conditionalFormatting sqref="AH2:AH401">
    <cfRule type="expression" dxfId="24" priority="2">
      <formula>OR(AH2="Reprovado",AH2="Vencido")</formula>
    </cfRule>
    <cfRule type="expression" dxfId="23" priority="3">
      <formula>AH2="Vence &lt;=7d"</formula>
    </cfRule>
  </conditionalFormatting>
  <dataValidations count="6">
    <dataValidation type="list" allowBlank="1" showErrorMessage="1" sqref="B2:C401" xr:uid="{00000000-0002-0000-0700-000000000000}">
      <formula1>lst_Placas</formula1>
    </dataValidation>
    <dataValidation type="list" allowBlank="1" showErrorMessage="1" sqref="D2:D401" xr:uid="{00000000-0002-0000-0700-000002000000}">
      <formula1>lst_Viagens</formula1>
    </dataValidation>
    <dataValidation type="list" allowBlank="1" showErrorMessage="1" sqref="E2:E401" xr:uid="{00000000-0002-0000-0700-000003000000}">
      <formula1>lst_GR</formula1>
    </dataValidation>
    <dataValidation type="list" allowBlank="1" showErrorMessage="1" sqref="H2:H401" xr:uid="{00000000-0002-0000-0700-000004000000}">
      <formula1>lst_TipoChecklist</formula1>
    </dataValidation>
    <dataValidation type="list" allowBlank="1" showErrorMessage="1" sqref="J2:AB401" xr:uid="{00000000-0002-0000-0700-000005000000}">
      <formula1>lst_ResItem</formula1>
    </dataValidation>
    <dataValidation type="list" allowBlank="1" showErrorMessage="1" sqref="AJ2:AJ401" xr:uid="{00000000-0002-0000-0700-000018000000}">
      <formula1>lst_SN</formula1>
    </dataValidation>
  </dataValidations>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401"/>
  <sheetViews>
    <sheetView workbookViewId="0">
      <pane ySplit="1" topLeftCell="A2" activePane="bottomLeft" state="frozen"/>
      <selection pane="bottomLeft"/>
    </sheetView>
  </sheetViews>
  <sheetFormatPr defaultRowHeight="15" x14ac:dyDescent="0.25"/>
  <cols>
    <col min="1" max="15" width="16" customWidth="1"/>
    <col min="16" max="16" width="16" hidden="1" customWidth="1"/>
    <col min="17" max="18" width="16" customWidth="1"/>
  </cols>
  <sheetData>
    <row r="1" spans="1:18" ht="32.1" customHeight="1" x14ac:dyDescent="0.25">
      <c r="A1" s="11" t="s">
        <v>497</v>
      </c>
      <c r="B1" s="11" t="s">
        <v>498</v>
      </c>
      <c r="C1" s="11" t="s">
        <v>72</v>
      </c>
      <c r="D1" s="11" t="s">
        <v>399</v>
      </c>
      <c r="E1" s="11" t="s">
        <v>499</v>
      </c>
      <c r="F1" s="11" t="s">
        <v>500</v>
      </c>
      <c r="G1" s="11" t="s">
        <v>501</v>
      </c>
      <c r="H1" s="11" t="s">
        <v>502</v>
      </c>
      <c r="I1" s="11" t="s">
        <v>458</v>
      </c>
      <c r="J1" s="11" t="s">
        <v>503</v>
      </c>
      <c r="K1" s="11" t="s">
        <v>504</v>
      </c>
      <c r="L1" s="11" t="s">
        <v>505</v>
      </c>
      <c r="M1" s="11" t="s">
        <v>506</v>
      </c>
      <c r="N1" s="11" t="s">
        <v>414</v>
      </c>
      <c r="O1" s="11" t="s">
        <v>507</v>
      </c>
      <c r="P1" s="11" t="s">
        <v>508</v>
      </c>
      <c r="Q1" s="11" t="s">
        <v>256</v>
      </c>
      <c r="R1" s="11" t="s">
        <v>163</v>
      </c>
    </row>
    <row r="2" spans="1:18" x14ac:dyDescent="0.25">
      <c r="A2" s="7" t="s">
        <v>509</v>
      </c>
      <c r="B2" s="7" t="s">
        <v>167</v>
      </c>
      <c r="C2" s="7" t="s">
        <v>166</v>
      </c>
      <c r="D2" s="7" t="str">
        <f>IF(B2="","",IFERROR(INDEX(RASTREADORES!$H:$H,MATCH(B2&amp;"#Principal",RASTREADORES!$Y:$Y,0)),""))</f>
        <v>7714410</v>
      </c>
      <c r="E2" s="7" t="s">
        <v>510</v>
      </c>
      <c r="F2" s="7" t="s">
        <v>297</v>
      </c>
      <c r="G2" s="7" t="s">
        <v>511</v>
      </c>
      <c r="H2" s="12">
        <v>46279.208333333343</v>
      </c>
      <c r="I2" s="7" t="s">
        <v>512</v>
      </c>
      <c r="J2" s="12">
        <v>46279.229166666657</v>
      </c>
      <c r="K2" s="7" t="s">
        <v>513</v>
      </c>
      <c r="L2" s="12">
        <v>46287.75</v>
      </c>
      <c r="M2" s="12">
        <v>46287.753472222219</v>
      </c>
      <c r="N2" s="7" t="s">
        <v>514</v>
      </c>
      <c r="O2" s="7" t="str">
        <f t="shared" ref="O2:O65" ca="1" si="0">IF(A2="","",IF(AND(N2="Confirmado",M2="",OR(K2="Indeterminada",L2&gt;=NOW())),"Sim","Não"))</f>
        <v>Não</v>
      </c>
      <c r="P2" s="7">
        <f t="shared" ref="P2:P65" si="1">IF(AND(C2&lt;&gt;"",J2&lt;&gt;""),J2,99999)</f>
        <v>46279.229166666657</v>
      </c>
      <c r="Q2" s="7"/>
      <c r="R2" s="12"/>
    </row>
    <row r="3" spans="1:18" x14ac:dyDescent="0.25">
      <c r="A3" s="7" t="s">
        <v>515</v>
      </c>
      <c r="B3" s="7" t="s">
        <v>185</v>
      </c>
      <c r="C3" s="7" t="s">
        <v>184</v>
      </c>
      <c r="D3" s="7" t="str">
        <f>IF(B3="","",IFERROR(INDEX(RASTREADORES!$H:$H,MATCH(B3&amp;"#Principal",RASTREADORES!$Y:$Y,0)),""))</f>
        <v>7712345</v>
      </c>
      <c r="E3" s="7" t="s">
        <v>510</v>
      </c>
      <c r="F3" s="7" t="s">
        <v>297</v>
      </c>
      <c r="G3" s="7" t="s">
        <v>511</v>
      </c>
      <c r="H3" s="12">
        <v>46287.1875</v>
      </c>
      <c r="I3" s="7" t="s">
        <v>516</v>
      </c>
      <c r="J3" s="12">
        <v>46287.201388888891</v>
      </c>
      <c r="K3" s="7" t="s">
        <v>517</v>
      </c>
      <c r="L3" s="12"/>
      <c r="M3" s="12"/>
      <c r="N3" s="7" t="s">
        <v>518</v>
      </c>
      <c r="O3" s="7" t="str">
        <f t="shared" ca="1" si="0"/>
        <v>Sim</v>
      </c>
      <c r="P3" s="7">
        <f t="shared" si="1"/>
        <v>46287.201388888891</v>
      </c>
      <c r="Q3" s="7"/>
      <c r="R3" s="12"/>
    </row>
    <row r="4" spans="1:18" x14ac:dyDescent="0.25">
      <c r="A4" s="7" t="s">
        <v>519</v>
      </c>
      <c r="B4" s="7" t="s">
        <v>185</v>
      </c>
      <c r="C4" s="7" t="s">
        <v>184</v>
      </c>
      <c r="D4" s="7" t="str">
        <f>IF(B4="","",IFERROR(INDEX(RASTREADORES!$H:$H,MATCH(B4&amp;"#Principal",RASTREADORES!$Y:$Y,0)),""))</f>
        <v>7712345</v>
      </c>
      <c r="E4" s="7" t="s">
        <v>520</v>
      </c>
      <c r="F4" s="7" t="s">
        <v>188</v>
      </c>
      <c r="G4" s="7" t="s">
        <v>521</v>
      </c>
      <c r="H4" s="12">
        <v>46287.194444444453</v>
      </c>
      <c r="I4" s="7" t="s">
        <v>522</v>
      </c>
      <c r="J4" s="12">
        <v>46287.21875</v>
      </c>
      <c r="K4" s="7" t="s">
        <v>513</v>
      </c>
      <c r="L4" s="12">
        <v>46300.999305555553</v>
      </c>
      <c r="M4" s="12"/>
      <c r="N4" s="7" t="s">
        <v>518</v>
      </c>
      <c r="O4" s="7" t="str">
        <f t="shared" ca="1" si="0"/>
        <v>Sim</v>
      </c>
      <c r="P4" s="7">
        <f t="shared" si="1"/>
        <v>46287.21875</v>
      </c>
      <c r="Q4" s="7"/>
      <c r="R4" s="12"/>
    </row>
    <row r="5" spans="1:18" x14ac:dyDescent="0.25">
      <c r="A5" s="7" t="s">
        <v>523</v>
      </c>
      <c r="B5" s="7" t="s">
        <v>197</v>
      </c>
      <c r="C5" s="7" t="s">
        <v>196</v>
      </c>
      <c r="D5" s="7" t="str">
        <f>IF(B5="","",IFERROR(INDEX(RASTREADORES!$H:$H,MATCH(B5&amp;"#Principal",RASTREADORES!$Y:$Y,0)),""))</f>
        <v>7715872</v>
      </c>
      <c r="E5" s="7" t="s">
        <v>510</v>
      </c>
      <c r="F5" s="7" t="s">
        <v>297</v>
      </c>
      <c r="G5" s="7" t="s">
        <v>511</v>
      </c>
      <c r="H5" s="12">
        <v>46289.291666666657</v>
      </c>
      <c r="I5" s="7" t="s">
        <v>524</v>
      </c>
      <c r="J5" s="12">
        <v>46289.3125</v>
      </c>
      <c r="K5" s="7" t="s">
        <v>517</v>
      </c>
      <c r="L5" s="12"/>
      <c r="M5" s="12"/>
      <c r="N5" s="7" t="s">
        <v>518</v>
      </c>
      <c r="O5" s="7" t="str">
        <f t="shared" ca="1" si="0"/>
        <v>Sim</v>
      </c>
      <c r="P5" s="7">
        <f t="shared" si="1"/>
        <v>46289.3125</v>
      </c>
      <c r="Q5" s="7"/>
      <c r="R5" s="12"/>
    </row>
    <row r="6" spans="1:18" x14ac:dyDescent="0.25">
      <c r="A6" s="7" t="s">
        <v>525</v>
      </c>
      <c r="B6" s="7" t="s">
        <v>207</v>
      </c>
      <c r="C6" s="7" t="s">
        <v>206</v>
      </c>
      <c r="D6" s="7" t="str">
        <f>IF(B6="","",IFERROR(INDEX(RASTREADORES!$H:$H,MATCH(B6&amp;"#Principal",RASTREADORES!$Y:$Y,0)),""))</f>
        <v>7719876</v>
      </c>
      <c r="E6" s="7" t="s">
        <v>510</v>
      </c>
      <c r="F6" s="7" t="s">
        <v>297</v>
      </c>
      <c r="G6" s="7" t="s">
        <v>511</v>
      </c>
      <c r="H6" s="12">
        <v>46290.375</v>
      </c>
      <c r="I6" s="7" t="s">
        <v>526</v>
      </c>
      <c r="J6" s="12"/>
      <c r="K6" s="7" t="s">
        <v>517</v>
      </c>
      <c r="L6" s="12"/>
      <c r="M6" s="12"/>
      <c r="N6" s="7" t="s">
        <v>527</v>
      </c>
      <c r="O6" s="7" t="str">
        <f t="shared" ca="1" si="0"/>
        <v>Não</v>
      </c>
      <c r="P6" s="7">
        <f t="shared" si="1"/>
        <v>99999</v>
      </c>
      <c r="Q6" s="7"/>
      <c r="R6" s="12"/>
    </row>
    <row r="7" spans="1:18" x14ac:dyDescent="0.25">
      <c r="A7" s="7"/>
      <c r="B7" s="7"/>
      <c r="C7" s="7"/>
      <c r="D7" s="7" t="str">
        <f>IF(B7="","",IFERROR(INDEX(RASTREADORES!$H:$H,MATCH(B7&amp;"#Principal",RASTREADORES!$Y:$Y,0)),""))</f>
        <v/>
      </c>
      <c r="E7" s="7"/>
      <c r="F7" s="7"/>
      <c r="G7" s="7"/>
      <c r="H7" s="12"/>
      <c r="I7" s="7"/>
      <c r="J7" s="12"/>
      <c r="K7" s="7"/>
      <c r="L7" s="12"/>
      <c r="M7" s="12"/>
      <c r="N7" s="7"/>
      <c r="O7" s="7" t="str">
        <f t="shared" ca="1" si="0"/>
        <v/>
      </c>
      <c r="P7" s="7">
        <f t="shared" si="1"/>
        <v>99999</v>
      </c>
      <c r="Q7" s="7"/>
      <c r="R7" s="12"/>
    </row>
    <row r="8" spans="1:18" x14ac:dyDescent="0.25">
      <c r="A8" s="7"/>
      <c r="B8" s="7"/>
      <c r="C8" s="7"/>
      <c r="D8" s="7" t="str">
        <f>IF(B8="","",IFERROR(INDEX(RASTREADORES!$H:$H,MATCH(B8&amp;"#Principal",RASTREADORES!$Y:$Y,0)),""))</f>
        <v/>
      </c>
      <c r="E8" s="7"/>
      <c r="F8" s="7"/>
      <c r="G8" s="7"/>
      <c r="H8" s="12"/>
      <c r="I8" s="7"/>
      <c r="J8" s="12"/>
      <c r="K8" s="7"/>
      <c r="L8" s="12"/>
      <c r="M8" s="12"/>
      <c r="N8" s="7"/>
      <c r="O8" s="7" t="str">
        <f t="shared" ca="1" si="0"/>
        <v/>
      </c>
      <c r="P8" s="7">
        <f t="shared" si="1"/>
        <v>99999</v>
      </c>
      <c r="Q8" s="7"/>
      <c r="R8" s="12"/>
    </row>
    <row r="9" spans="1:18" x14ac:dyDescent="0.25">
      <c r="A9" s="7"/>
      <c r="B9" s="7"/>
      <c r="C9" s="7"/>
      <c r="D9" s="7" t="str">
        <f>IF(B9="","",IFERROR(INDEX(RASTREADORES!$H:$H,MATCH(B9&amp;"#Principal",RASTREADORES!$Y:$Y,0)),""))</f>
        <v/>
      </c>
      <c r="E9" s="7"/>
      <c r="F9" s="7"/>
      <c r="G9" s="7"/>
      <c r="H9" s="12"/>
      <c r="I9" s="7"/>
      <c r="J9" s="12"/>
      <c r="K9" s="7"/>
      <c r="L9" s="12"/>
      <c r="M9" s="12"/>
      <c r="N9" s="7"/>
      <c r="O9" s="7" t="str">
        <f t="shared" ca="1" si="0"/>
        <v/>
      </c>
      <c r="P9" s="7">
        <f t="shared" si="1"/>
        <v>99999</v>
      </c>
      <c r="Q9" s="7"/>
      <c r="R9" s="12"/>
    </row>
    <row r="10" spans="1:18" x14ac:dyDescent="0.25">
      <c r="A10" s="7"/>
      <c r="B10" s="7"/>
      <c r="C10" s="7"/>
      <c r="D10" s="7" t="str">
        <f>IF(B10="","",IFERROR(INDEX(RASTREADORES!$H:$H,MATCH(B10&amp;"#Principal",RASTREADORES!$Y:$Y,0)),""))</f>
        <v/>
      </c>
      <c r="E10" s="7"/>
      <c r="F10" s="7"/>
      <c r="G10" s="7"/>
      <c r="H10" s="12"/>
      <c r="I10" s="7"/>
      <c r="J10" s="12"/>
      <c r="K10" s="7"/>
      <c r="L10" s="12"/>
      <c r="M10" s="12"/>
      <c r="N10" s="7"/>
      <c r="O10" s="7" t="str">
        <f t="shared" ca="1" si="0"/>
        <v/>
      </c>
      <c r="P10" s="7">
        <f t="shared" si="1"/>
        <v>99999</v>
      </c>
      <c r="Q10" s="7"/>
      <c r="R10" s="12"/>
    </row>
    <row r="11" spans="1:18" x14ac:dyDescent="0.25">
      <c r="A11" s="7"/>
      <c r="B11" s="7"/>
      <c r="C11" s="7"/>
      <c r="D11" s="7" t="str">
        <f>IF(B11="","",IFERROR(INDEX(RASTREADORES!$H:$H,MATCH(B11&amp;"#Principal",RASTREADORES!$Y:$Y,0)),""))</f>
        <v/>
      </c>
      <c r="E11" s="7"/>
      <c r="F11" s="7"/>
      <c r="G11" s="7"/>
      <c r="H11" s="12"/>
      <c r="I11" s="7"/>
      <c r="J11" s="12"/>
      <c r="K11" s="7"/>
      <c r="L11" s="12"/>
      <c r="M11" s="12"/>
      <c r="N11" s="7"/>
      <c r="O11" s="7" t="str">
        <f t="shared" ca="1" si="0"/>
        <v/>
      </c>
      <c r="P11" s="7">
        <f t="shared" si="1"/>
        <v>99999</v>
      </c>
      <c r="Q11" s="7"/>
      <c r="R11" s="12"/>
    </row>
    <row r="12" spans="1:18" x14ac:dyDescent="0.25">
      <c r="A12" s="7"/>
      <c r="B12" s="7"/>
      <c r="C12" s="7"/>
      <c r="D12" s="7" t="str">
        <f>IF(B12="","",IFERROR(INDEX(RASTREADORES!$H:$H,MATCH(B12&amp;"#Principal",RASTREADORES!$Y:$Y,0)),""))</f>
        <v/>
      </c>
      <c r="E12" s="7"/>
      <c r="F12" s="7"/>
      <c r="G12" s="7"/>
      <c r="H12" s="12"/>
      <c r="I12" s="7"/>
      <c r="J12" s="12"/>
      <c r="K12" s="7"/>
      <c r="L12" s="12"/>
      <c r="M12" s="12"/>
      <c r="N12" s="7"/>
      <c r="O12" s="7" t="str">
        <f t="shared" ca="1" si="0"/>
        <v/>
      </c>
      <c r="P12" s="7">
        <f t="shared" si="1"/>
        <v>99999</v>
      </c>
      <c r="Q12" s="7"/>
      <c r="R12" s="12"/>
    </row>
    <row r="13" spans="1:18" x14ac:dyDescent="0.25">
      <c r="A13" s="7"/>
      <c r="B13" s="7"/>
      <c r="C13" s="7"/>
      <c r="D13" s="7" t="str">
        <f>IF(B13="","",IFERROR(INDEX(RASTREADORES!$H:$H,MATCH(B13&amp;"#Principal",RASTREADORES!$Y:$Y,0)),""))</f>
        <v/>
      </c>
      <c r="E13" s="7"/>
      <c r="F13" s="7"/>
      <c r="G13" s="7"/>
      <c r="H13" s="12"/>
      <c r="I13" s="7"/>
      <c r="J13" s="12"/>
      <c r="K13" s="7"/>
      <c r="L13" s="12"/>
      <c r="M13" s="12"/>
      <c r="N13" s="7"/>
      <c r="O13" s="7" t="str">
        <f t="shared" ca="1" si="0"/>
        <v/>
      </c>
      <c r="P13" s="7">
        <f t="shared" si="1"/>
        <v>99999</v>
      </c>
      <c r="Q13" s="7"/>
      <c r="R13" s="12"/>
    </row>
    <row r="14" spans="1:18" x14ac:dyDescent="0.25">
      <c r="A14" s="7"/>
      <c r="B14" s="7"/>
      <c r="C14" s="7"/>
      <c r="D14" s="7" t="str">
        <f>IF(B14="","",IFERROR(INDEX(RASTREADORES!$H:$H,MATCH(B14&amp;"#Principal",RASTREADORES!$Y:$Y,0)),""))</f>
        <v/>
      </c>
      <c r="E14" s="7"/>
      <c r="F14" s="7"/>
      <c r="G14" s="7"/>
      <c r="H14" s="12"/>
      <c r="I14" s="7"/>
      <c r="J14" s="12"/>
      <c r="K14" s="7"/>
      <c r="L14" s="12"/>
      <c r="M14" s="12"/>
      <c r="N14" s="7"/>
      <c r="O14" s="7" t="str">
        <f t="shared" ca="1" si="0"/>
        <v/>
      </c>
      <c r="P14" s="7">
        <f t="shared" si="1"/>
        <v>99999</v>
      </c>
      <c r="Q14" s="7"/>
      <c r="R14" s="12"/>
    </row>
    <row r="15" spans="1:18" x14ac:dyDescent="0.25">
      <c r="A15" s="7"/>
      <c r="B15" s="7"/>
      <c r="C15" s="7"/>
      <c r="D15" s="7" t="str">
        <f>IF(B15="","",IFERROR(INDEX(RASTREADORES!$H:$H,MATCH(B15&amp;"#Principal",RASTREADORES!$Y:$Y,0)),""))</f>
        <v/>
      </c>
      <c r="E15" s="7"/>
      <c r="F15" s="7"/>
      <c r="G15" s="7"/>
      <c r="H15" s="12"/>
      <c r="I15" s="7"/>
      <c r="J15" s="12"/>
      <c r="K15" s="7"/>
      <c r="L15" s="12"/>
      <c r="M15" s="12"/>
      <c r="N15" s="7"/>
      <c r="O15" s="7" t="str">
        <f t="shared" ca="1" si="0"/>
        <v/>
      </c>
      <c r="P15" s="7">
        <f t="shared" si="1"/>
        <v>99999</v>
      </c>
      <c r="Q15" s="7"/>
      <c r="R15" s="12"/>
    </row>
    <row r="16" spans="1:18" x14ac:dyDescent="0.25">
      <c r="A16" s="7"/>
      <c r="B16" s="7"/>
      <c r="C16" s="7"/>
      <c r="D16" s="7" t="str">
        <f>IF(B16="","",IFERROR(INDEX(RASTREADORES!$H:$H,MATCH(B16&amp;"#Principal",RASTREADORES!$Y:$Y,0)),""))</f>
        <v/>
      </c>
      <c r="E16" s="7"/>
      <c r="F16" s="7"/>
      <c r="G16" s="7"/>
      <c r="H16" s="12"/>
      <c r="I16" s="7"/>
      <c r="J16" s="12"/>
      <c r="K16" s="7"/>
      <c r="L16" s="12"/>
      <c r="M16" s="12"/>
      <c r="N16" s="7"/>
      <c r="O16" s="7" t="str">
        <f t="shared" ca="1" si="0"/>
        <v/>
      </c>
      <c r="P16" s="7">
        <f t="shared" si="1"/>
        <v>99999</v>
      </c>
      <c r="Q16" s="7"/>
      <c r="R16" s="12"/>
    </row>
    <row r="17" spans="1:18" x14ac:dyDescent="0.25">
      <c r="A17" s="7"/>
      <c r="B17" s="7"/>
      <c r="C17" s="7"/>
      <c r="D17" s="7" t="str">
        <f>IF(B17="","",IFERROR(INDEX(RASTREADORES!$H:$H,MATCH(B17&amp;"#Principal",RASTREADORES!$Y:$Y,0)),""))</f>
        <v/>
      </c>
      <c r="E17" s="7"/>
      <c r="F17" s="7"/>
      <c r="G17" s="7"/>
      <c r="H17" s="12"/>
      <c r="I17" s="7"/>
      <c r="J17" s="12"/>
      <c r="K17" s="7"/>
      <c r="L17" s="12"/>
      <c r="M17" s="12"/>
      <c r="N17" s="7"/>
      <c r="O17" s="7" t="str">
        <f t="shared" ca="1" si="0"/>
        <v/>
      </c>
      <c r="P17" s="7">
        <f t="shared" si="1"/>
        <v>99999</v>
      </c>
      <c r="Q17" s="7"/>
      <c r="R17" s="12"/>
    </row>
    <row r="18" spans="1:18" x14ac:dyDescent="0.25">
      <c r="A18" s="7"/>
      <c r="B18" s="7"/>
      <c r="C18" s="7"/>
      <c r="D18" s="7" t="str">
        <f>IF(B18="","",IFERROR(INDEX(RASTREADORES!$H:$H,MATCH(B18&amp;"#Principal",RASTREADORES!$Y:$Y,0)),""))</f>
        <v/>
      </c>
      <c r="E18" s="7"/>
      <c r="F18" s="7"/>
      <c r="G18" s="7"/>
      <c r="H18" s="12"/>
      <c r="I18" s="7"/>
      <c r="J18" s="12"/>
      <c r="K18" s="7"/>
      <c r="L18" s="12"/>
      <c r="M18" s="12"/>
      <c r="N18" s="7"/>
      <c r="O18" s="7" t="str">
        <f t="shared" ca="1" si="0"/>
        <v/>
      </c>
      <c r="P18" s="7">
        <f t="shared" si="1"/>
        <v>99999</v>
      </c>
      <c r="Q18" s="7"/>
      <c r="R18" s="12"/>
    </row>
    <row r="19" spans="1:18" x14ac:dyDescent="0.25">
      <c r="A19" s="7"/>
      <c r="B19" s="7"/>
      <c r="C19" s="7"/>
      <c r="D19" s="7" t="str">
        <f>IF(B19="","",IFERROR(INDEX(RASTREADORES!$H:$H,MATCH(B19&amp;"#Principal",RASTREADORES!$Y:$Y,0)),""))</f>
        <v/>
      </c>
      <c r="E19" s="7"/>
      <c r="F19" s="7"/>
      <c r="G19" s="7"/>
      <c r="H19" s="12"/>
      <c r="I19" s="7"/>
      <c r="J19" s="12"/>
      <c r="K19" s="7"/>
      <c r="L19" s="12"/>
      <c r="M19" s="12"/>
      <c r="N19" s="7"/>
      <c r="O19" s="7" t="str">
        <f t="shared" ca="1" si="0"/>
        <v/>
      </c>
      <c r="P19" s="7">
        <f t="shared" si="1"/>
        <v>99999</v>
      </c>
      <c r="Q19" s="7"/>
      <c r="R19" s="12"/>
    </row>
    <row r="20" spans="1:18" x14ac:dyDescent="0.25">
      <c r="A20" s="7"/>
      <c r="B20" s="7"/>
      <c r="C20" s="7"/>
      <c r="D20" s="7" t="str">
        <f>IF(B20="","",IFERROR(INDEX(RASTREADORES!$H:$H,MATCH(B20&amp;"#Principal",RASTREADORES!$Y:$Y,0)),""))</f>
        <v/>
      </c>
      <c r="E20" s="7"/>
      <c r="F20" s="7"/>
      <c r="G20" s="7"/>
      <c r="H20" s="12"/>
      <c r="I20" s="7"/>
      <c r="J20" s="12"/>
      <c r="K20" s="7"/>
      <c r="L20" s="12"/>
      <c r="M20" s="12"/>
      <c r="N20" s="7"/>
      <c r="O20" s="7" t="str">
        <f t="shared" ca="1" si="0"/>
        <v/>
      </c>
      <c r="P20" s="7">
        <f t="shared" si="1"/>
        <v>99999</v>
      </c>
      <c r="Q20" s="7"/>
      <c r="R20" s="12"/>
    </row>
    <row r="21" spans="1:18" x14ac:dyDescent="0.25">
      <c r="A21" s="7"/>
      <c r="B21" s="7"/>
      <c r="C21" s="7"/>
      <c r="D21" s="7" t="str">
        <f>IF(B21="","",IFERROR(INDEX(RASTREADORES!$H:$H,MATCH(B21&amp;"#Principal",RASTREADORES!$Y:$Y,0)),""))</f>
        <v/>
      </c>
      <c r="E21" s="7"/>
      <c r="F21" s="7"/>
      <c r="G21" s="7"/>
      <c r="H21" s="12"/>
      <c r="I21" s="7"/>
      <c r="J21" s="12"/>
      <c r="K21" s="7"/>
      <c r="L21" s="12"/>
      <c r="M21" s="12"/>
      <c r="N21" s="7"/>
      <c r="O21" s="7" t="str">
        <f t="shared" ca="1" si="0"/>
        <v/>
      </c>
      <c r="P21" s="7">
        <f t="shared" si="1"/>
        <v>99999</v>
      </c>
      <c r="Q21" s="7"/>
      <c r="R21" s="12"/>
    </row>
    <row r="22" spans="1:18" x14ac:dyDescent="0.25">
      <c r="A22" s="7"/>
      <c r="B22" s="7"/>
      <c r="C22" s="7"/>
      <c r="D22" s="7" t="str">
        <f>IF(B22="","",IFERROR(INDEX(RASTREADORES!$H:$H,MATCH(B22&amp;"#Principal",RASTREADORES!$Y:$Y,0)),""))</f>
        <v/>
      </c>
      <c r="E22" s="7"/>
      <c r="F22" s="7"/>
      <c r="G22" s="7"/>
      <c r="H22" s="12"/>
      <c r="I22" s="7"/>
      <c r="J22" s="12"/>
      <c r="K22" s="7"/>
      <c r="L22" s="12"/>
      <c r="M22" s="12"/>
      <c r="N22" s="7"/>
      <c r="O22" s="7" t="str">
        <f t="shared" ca="1" si="0"/>
        <v/>
      </c>
      <c r="P22" s="7">
        <f t="shared" si="1"/>
        <v>99999</v>
      </c>
      <c r="Q22" s="7"/>
      <c r="R22" s="12"/>
    </row>
    <row r="23" spans="1:18" x14ac:dyDescent="0.25">
      <c r="A23" s="7"/>
      <c r="B23" s="7"/>
      <c r="C23" s="7"/>
      <c r="D23" s="7" t="str">
        <f>IF(B23="","",IFERROR(INDEX(RASTREADORES!$H:$H,MATCH(B23&amp;"#Principal",RASTREADORES!$Y:$Y,0)),""))</f>
        <v/>
      </c>
      <c r="E23" s="7"/>
      <c r="F23" s="7"/>
      <c r="G23" s="7"/>
      <c r="H23" s="12"/>
      <c r="I23" s="7"/>
      <c r="J23" s="12"/>
      <c r="K23" s="7"/>
      <c r="L23" s="12"/>
      <c r="M23" s="12"/>
      <c r="N23" s="7"/>
      <c r="O23" s="7" t="str">
        <f t="shared" ca="1" si="0"/>
        <v/>
      </c>
      <c r="P23" s="7">
        <f t="shared" si="1"/>
        <v>99999</v>
      </c>
      <c r="Q23" s="7"/>
      <c r="R23" s="12"/>
    </row>
    <row r="24" spans="1:18" x14ac:dyDescent="0.25">
      <c r="A24" s="7"/>
      <c r="B24" s="7"/>
      <c r="C24" s="7"/>
      <c r="D24" s="7" t="str">
        <f>IF(B24="","",IFERROR(INDEX(RASTREADORES!$H:$H,MATCH(B24&amp;"#Principal",RASTREADORES!$Y:$Y,0)),""))</f>
        <v/>
      </c>
      <c r="E24" s="7"/>
      <c r="F24" s="7"/>
      <c r="G24" s="7"/>
      <c r="H24" s="12"/>
      <c r="I24" s="7"/>
      <c r="J24" s="12"/>
      <c r="K24" s="7"/>
      <c r="L24" s="12"/>
      <c r="M24" s="12"/>
      <c r="N24" s="7"/>
      <c r="O24" s="7" t="str">
        <f t="shared" ca="1" si="0"/>
        <v/>
      </c>
      <c r="P24" s="7">
        <f t="shared" si="1"/>
        <v>99999</v>
      </c>
      <c r="Q24" s="7"/>
      <c r="R24" s="12"/>
    </row>
    <row r="25" spans="1:18" x14ac:dyDescent="0.25">
      <c r="A25" s="7"/>
      <c r="B25" s="7"/>
      <c r="C25" s="7"/>
      <c r="D25" s="7" t="str">
        <f>IF(B25="","",IFERROR(INDEX(RASTREADORES!$H:$H,MATCH(B25&amp;"#Principal",RASTREADORES!$Y:$Y,0)),""))</f>
        <v/>
      </c>
      <c r="E25" s="7"/>
      <c r="F25" s="7"/>
      <c r="G25" s="7"/>
      <c r="H25" s="12"/>
      <c r="I25" s="7"/>
      <c r="J25" s="12"/>
      <c r="K25" s="7"/>
      <c r="L25" s="12"/>
      <c r="M25" s="12"/>
      <c r="N25" s="7"/>
      <c r="O25" s="7" t="str">
        <f t="shared" ca="1" si="0"/>
        <v/>
      </c>
      <c r="P25" s="7">
        <f t="shared" si="1"/>
        <v>99999</v>
      </c>
      <c r="Q25" s="7"/>
      <c r="R25" s="12"/>
    </row>
    <row r="26" spans="1:18" x14ac:dyDescent="0.25">
      <c r="A26" s="7"/>
      <c r="B26" s="7"/>
      <c r="C26" s="7"/>
      <c r="D26" s="7" t="str">
        <f>IF(B26="","",IFERROR(INDEX(RASTREADORES!$H:$H,MATCH(B26&amp;"#Principal",RASTREADORES!$Y:$Y,0)),""))</f>
        <v/>
      </c>
      <c r="E26" s="7"/>
      <c r="F26" s="7"/>
      <c r="G26" s="7"/>
      <c r="H26" s="12"/>
      <c r="I26" s="7"/>
      <c r="J26" s="12"/>
      <c r="K26" s="7"/>
      <c r="L26" s="12"/>
      <c r="M26" s="12"/>
      <c r="N26" s="7"/>
      <c r="O26" s="7" t="str">
        <f t="shared" ca="1" si="0"/>
        <v/>
      </c>
      <c r="P26" s="7">
        <f t="shared" si="1"/>
        <v>99999</v>
      </c>
      <c r="Q26" s="7"/>
      <c r="R26" s="12"/>
    </row>
    <row r="27" spans="1:18" x14ac:dyDescent="0.25">
      <c r="A27" s="7"/>
      <c r="B27" s="7"/>
      <c r="C27" s="7"/>
      <c r="D27" s="7" t="str">
        <f>IF(B27="","",IFERROR(INDEX(RASTREADORES!$H:$H,MATCH(B27&amp;"#Principal",RASTREADORES!$Y:$Y,0)),""))</f>
        <v/>
      </c>
      <c r="E27" s="7"/>
      <c r="F27" s="7"/>
      <c r="G27" s="7"/>
      <c r="H27" s="12"/>
      <c r="I27" s="7"/>
      <c r="J27" s="12"/>
      <c r="K27" s="7"/>
      <c r="L27" s="12"/>
      <c r="M27" s="12"/>
      <c r="N27" s="7"/>
      <c r="O27" s="7" t="str">
        <f t="shared" ca="1" si="0"/>
        <v/>
      </c>
      <c r="P27" s="7">
        <f t="shared" si="1"/>
        <v>99999</v>
      </c>
      <c r="Q27" s="7"/>
      <c r="R27" s="12"/>
    </row>
    <row r="28" spans="1:18" x14ac:dyDescent="0.25">
      <c r="A28" s="7"/>
      <c r="B28" s="7"/>
      <c r="C28" s="7"/>
      <c r="D28" s="7" t="str">
        <f>IF(B28="","",IFERROR(INDEX(RASTREADORES!$H:$H,MATCH(B28&amp;"#Principal",RASTREADORES!$Y:$Y,0)),""))</f>
        <v/>
      </c>
      <c r="E28" s="7"/>
      <c r="F28" s="7"/>
      <c r="G28" s="7"/>
      <c r="H28" s="12"/>
      <c r="I28" s="7"/>
      <c r="J28" s="12"/>
      <c r="K28" s="7"/>
      <c r="L28" s="12"/>
      <c r="M28" s="12"/>
      <c r="N28" s="7"/>
      <c r="O28" s="7" t="str">
        <f t="shared" ca="1" si="0"/>
        <v/>
      </c>
      <c r="P28" s="7">
        <f t="shared" si="1"/>
        <v>99999</v>
      </c>
      <c r="Q28" s="7"/>
      <c r="R28" s="12"/>
    </row>
    <row r="29" spans="1:18" x14ac:dyDescent="0.25">
      <c r="A29" s="7"/>
      <c r="B29" s="7"/>
      <c r="C29" s="7"/>
      <c r="D29" s="7" t="str">
        <f>IF(B29="","",IFERROR(INDEX(RASTREADORES!$H:$H,MATCH(B29&amp;"#Principal",RASTREADORES!$Y:$Y,0)),""))</f>
        <v/>
      </c>
      <c r="E29" s="7"/>
      <c r="F29" s="7"/>
      <c r="G29" s="7"/>
      <c r="H29" s="12"/>
      <c r="I29" s="7"/>
      <c r="J29" s="12"/>
      <c r="K29" s="7"/>
      <c r="L29" s="12"/>
      <c r="M29" s="12"/>
      <c r="N29" s="7"/>
      <c r="O29" s="7" t="str">
        <f t="shared" ca="1" si="0"/>
        <v/>
      </c>
      <c r="P29" s="7">
        <f t="shared" si="1"/>
        <v>99999</v>
      </c>
      <c r="Q29" s="7"/>
      <c r="R29" s="12"/>
    </row>
    <row r="30" spans="1:18" x14ac:dyDescent="0.25">
      <c r="A30" s="7"/>
      <c r="B30" s="7"/>
      <c r="C30" s="7"/>
      <c r="D30" s="7" t="str">
        <f>IF(B30="","",IFERROR(INDEX(RASTREADORES!$H:$H,MATCH(B30&amp;"#Principal",RASTREADORES!$Y:$Y,0)),""))</f>
        <v/>
      </c>
      <c r="E30" s="7"/>
      <c r="F30" s="7"/>
      <c r="G30" s="7"/>
      <c r="H30" s="12"/>
      <c r="I30" s="7"/>
      <c r="J30" s="12"/>
      <c r="K30" s="7"/>
      <c r="L30" s="12"/>
      <c r="M30" s="12"/>
      <c r="N30" s="7"/>
      <c r="O30" s="7" t="str">
        <f t="shared" ca="1" si="0"/>
        <v/>
      </c>
      <c r="P30" s="7">
        <f t="shared" si="1"/>
        <v>99999</v>
      </c>
      <c r="Q30" s="7"/>
      <c r="R30" s="12"/>
    </row>
    <row r="31" spans="1:18" x14ac:dyDescent="0.25">
      <c r="A31" s="7"/>
      <c r="B31" s="7"/>
      <c r="C31" s="7"/>
      <c r="D31" s="7" t="str">
        <f>IF(B31="","",IFERROR(INDEX(RASTREADORES!$H:$H,MATCH(B31&amp;"#Principal",RASTREADORES!$Y:$Y,0)),""))</f>
        <v/>
      </c>
      <c r="E31" s="7"/>
      <c r="F31" s="7"/>
      <c r="G31" s="7"/>
      <c r="H31" s="12"/>
      <c r="I31" s="7"/>
      <c r="J31" s="12"/>
      <c r="K31" s="7"/>
      <c r="L31" s="12"/>
      <c r="M31" s="12"/>
      <c r="N31" s="7"/>
      <c r="O31" s="7" t="str">
        <f t="shared" ca="1" si="0"/>
        <v/>
      </c>
      <c r="P31" s="7">
        <f t="shared" si="1"/>
        <v>99999</v>
      </c>
      <c r="Q31" s="7"/>
      <c r="R31" s="12"/>
    </row>
    <row r="32" spans="1:18" x14ac:dyDescent="0.25">
      <c r="A32" s="7"/>
      <c r="B32" s="7"/>
      <c r="C32" s="7"/>
      <c r="D32" s="7" t="str">
        <f>IF(B32="","",IFERROR(INDEX(RASTREADORES!$H:$H,MATCH(B32&amp;"#Principal",RASTREADORES!$Y:$Y,0)),""))</f>
        <v/>
      </c>
      <c r="E32" s="7"/>
      <c r="F32" s="7"/>
      <c r="G32" s="7"/>
      <c r="H32" s="12"/>
      <c r="I32" s="7"/>
      <c r="J32" s="12"/>
      <c r="K32" s="7"/>
      <c r="L32" s="12"/>
      <c r="M32" s="12"/>
      <c r="N32" s="7"/>
      <c r="O32" s="7" t="str">
        <f t="shared" ca="1" si="0"/>
        <v/>
      </c>
      <c r="P32" s="7">
        <f t="shared" si="1"/>
        <v>99999</v>
      </c>
      <c r="Q32" s="7"/>
      <c r="R32" s="12"/>
    </row>
    <row r="33" spans="1:18" x14ac:dyDescent="0.25">
      <c r="A33" s="7"/>
      <c r="B33" s="7"/>
      <c r="C33" s="7"/>
      <c r="D33" s="7" t="str">
        <f>IF(B33="","",IFERROR(INDEX(RASTREADORES!$H:$H,MATCH(B33&amp;"#Principal",RASTREADORES!$Y:$Y,0)),""))</f>
        <v/>
      </c>
      <c r="E33" s="7"/>
      <c r="F33" s="7"/>
      <c r="G33" s="7"/>
      <c r="H33" s="12"/>
      <c r="I33" s="7"/>
      <c r="J33" s="12"/>
      <c r="K33" s="7"/>
      <c r="L33" s="12"/>
      <c r="M33" s="12"/>
      <c r="N33" s="7"/>
      <c r="O33" s="7" t="str">
        <f t="shared" ca="1" si="0"/>
        <v/>
      </c>
      <c r="P33" s="7">
        <f t="shared" si="1"/>
        <v>99999</v>
      </c>
      <c r="Q33" s="7"/>
      <c r="R33" s="12"/>
    </row>
    <row r="34" spans="1:18" x14ac:dyDescent="0.25">
      <c r="A34" s="7"/>
      <c r="B34" s="7"/>
      <c r="C34" s="7"/>
      <c r="D34" s="7" t="str">
        <f>IF(B34="","",IFERROR(INDEX(RASTREADORES!$H:$H,MATCH(B34&amp;"#Principal",RASTREADORES!$Y:$Y,0)),""))</f>
        <v/>
      </c>
      <c r="E34" s="7"/>
      <c r="F34" s="7"/>
      <c r="G34" s="7"/>
      <c r="H34" s="12"/>
      <c r="I34" s="7"/>
      <c r="J34" s="12"/>
      <c r="K34" s="7"/>
      <c r="L34" s="12"/>
      <c r="M34" s="12"/>
      <c r="N34" s="7"/>
      <c r="O34" s="7" t="str">
        <f t="shared" ca="1" si="0"/>
        <v/>
      </c>
      <c r="P34" s="7">
        <f t="shared" si="1"/>
        <v>99999</v>
      </c>
      <c r="Q34" s="7"/>
      <c r="R34" s="12"/>
    </row>
    <row r="35" spans="1:18" x14ac:dyDescent="0.25">
      <c r="A35" s="7"/>
      <c r="B35" s="7"/>
      <c r="C35" s="7"/>
      <c r="D35" s="7" t="str">
        <f>IF(B35="","",IFERROR(INDEX(RASTREADORES!$H:$H,MATCH(B35&amp;"#Principal",RASTREADORES!$Y:$Y,0)),""))</f>
        <v/>
      </c>
      <c r="E35" s="7"/>
      <c r="F35" s="7"/>
      <c r="G35" s="7"/>
      <c r="H35" s="12"/>
      <c r="I35" s="7"/>
      <c r="J35" s="12"/>
      <c r="K35" s="7"/>
      <c r="L35" s="12"/>
      <c r="M35" s="12"/>
      <c r="N35" s="7"/>
      <c r="O35" s="7" t="str">
        <f t="shared" ca="1" si="0"/>
        <v/>
      </c>
      <c r="P35" s="7">
        <f t="shared" si="1"/>
        <v>99999</v>
      </c>
      <c r="Q35" s="7"/>
      <c r="R35" s="12"/>
    </row>
    <row r="36" spans="1:18" x14ac:dyDescent="0.25">
      <c r="A36" s="7"/>
      <c r="B36" s="7"/>
      <c r="C36" s="7"/>
      <c r="D36" s="7" t="str">
        <f>IF(B36="","",IFERROR(INDEX(RASTREADORES!$H:$H,MATCH(B36&amp;"#Principal",RASTREADORES!$Y:$Y,0)),""))</f>
        <v/>
      </c>
      <c r="E36" s="7"/>
      <c r="F36" s="7"/>
      <c r="G36" s="7"/>
      <c r="H36" s="12"/>
      <c r="I36" s="7"/>
      <c r="J36" s="12"/>
      <c r="K36" s="7"/>
      <c r="L36" s="12"/>
      <c r="M36" s="12"/>
      <c r="N36" s="7"/>
      <c r="O36" s="7" t="str">
        <f t="shared" ca="1" si="0"/>
        <v/>
      </c>
      <c r="P36" s="7">
        <f t="shared" si="1"/>
        <v>99999</v>
      </c>
      <c r="Q36" s="7"/>
      <c r="R36" s="12"/>
    </row>
    <row r="37" spans="1:18" x14ac:dyDescent="0.25">
      <c r="A37" s="7"/>
      <c r="B37" s="7"/>
      <c r="C37" s="7"/>
      <c r="D37" s="7" t="str">
        <f>IF(B37="","",IFERROR(INDEX(RASTREADORES!$H:$H,MATCH(B37&amp;"#Principal",RASTREADORES!$Y:$Y,0)),""))</f>
        <v/>
      </c>
      <c r="E37" s="7"/>
      <c r="F37" s="7"/>
      <c r="G37" s="7"/>
      <c r="H37" s="12"/>
      <c r="I37" s="7"/>
      <c r="J37" s="12"/>
      <c r="K37" s="7"/>
      <c r="L37" s="12"/>
      <c r="M37" s="12"/>
      <c r="N37" s="7"/>
      <c r="O37" s="7" t="str">
        <f t="shared" ca="1" si="0"/>
        <v/>
      </c>
      <c r="P37" s="7">
        <f t="shared" si="1"/>
        <v>99999</v>
      </c>
      <c r="Q37" s="7"/>
      <c r="R37" s="12"/>
    </row>
    <row r="38" spans="1:18" x14ac:dyDescent="0.25">
      <c r="A38" s="7"/>
      <c r="B38" s="7"/>
      <c r="C38" s="7"/>
      <c r="D38" s="7" t="str">
        <f>IF(B38="","",IFERROR(INDEX(RASTREADORES!$H:$H,MATCH(B38&amp;"#Principal",RASTREADORES!$Y:$Y,0)),""))</f>
        <v/>
      </c>
      <c r="E38" s="7"/>
      <c r="F38" s="7"/>
      <c r="G38" s="7"/>
      <c r="H38" s="12"/>
      <c r="I38" s="7"/>
      <c r="J38" s="12"/>
      <c r="K38" s="7"/>
      <c r="L38" s="12"/>
      <c r="M38" s="12"/>
      <c r="N38" s="7"/>
      <c r="O38" s="7" t="str">
        <f t="shared" ca="1" si="0"/>
        <v/>
      </c>
      <c r="P38" s="7">
        <f t="shared" si="1"/>
        <v>99999</v>
      </c>
      <c r="Q38" s="7"/>
      <c r="R38" s="12"/>
    </row>
    <row r="39" spans="1:18" x14ac:dyDescent="0.25">
      <c r="A39" s="7"/>
      <c r="B39" s="7"/>
      <c r="C39" s="7"/>
      <c r="D39" s="7" t="str">
        <f>IF(B39="","",IFERROR(INDEX(RASTREADORES!$H:$H,MATCH(B39&amp;"#Principal",RASTREADORES!$Y:$Y,0)),""))</f>
        <v/>
      </c>
      <c r="E39" s="7"/>
      <c r="F39" s="7"/>
      <c r="G39" s="7"/>
      <c r="H39" s="12"/>
      <c r="I39" s="7"/>
      <c r="J39" s="12"/>
      <c r="K39" s="7"/>
      <c r="L39" s="12"/>
      <c r="M39" s="12"/>
      <c r="N39" s="7"/>
      <c r="O39" s="7" t="str">
        <f t="shared" ca="1" si="0"/>
        <v/>
      </c>
      <c r="P39" s="7">
        <f t="shared" si="1"/>
        <v>99999</v>
      </c>
      <c r="Q39" s="7"/>
      <c r="R39" s="12"/>
    </row>
    <row r="40" spans="1:18" x14ac:dyDescent="0.25">
      <c r="A40" s="7"/>
      <c r="B40" s="7"/>
      <c r="C40" s="7"/>
      <c r="D40" s="7" t="str">
        <f>IF(B40="","",IFERROR(INDEX(RASTREADORES!$H:$H,MATCH(B40&amp;"#Principal",RASTREADORES!$Y:$Y,0)),""))</f>
        <v/>
      </c>
      <c r="E40" s="7"/>
      <c r="F40" s="7"/>
      <c r="G40" s="7"/>
      <c r="H40" s="12"/>
      <c r="I40" s="7"/>
      <c r="J40" s="12"/>
      <c r="K40" s="7"/>
      <c r="L40" s="12"/>
      <c r="M40" s="12"/>
      <c r="N40" s="7"/>
      <c r="O40" s="7" t="str">
        <f t="shared" ca="1" si="0"/>
        <v/>
      </c>
      <c r="P40" s="7">
        <f t="shared" si="1"/>
        <v>99999</v>
      </c>
      <c r="Q40" s="7"/>
      <c r="R40" s="12"/>
    </row>
    <row r="41" spans="1:18" x14ac:dyDescent="0.25">
      <c r="A41" s="7"/>
      <c r="B41" s="7"/>
      <c r="C41" s="7"/>
      <c r="D41" s="7" t="str">
        <f>IF(B41="","",IFERROR(INDEX(RASTREADORES!$H:$H,MATCH(B41&amp;"#Principal",RASTREADORES!$Y:$Y,0)),""))</f>
        <v/>
      </c>
      <c r="E41" s="7"/>
      <c r="F41" s="7"/>
      <c r="G41" s="7"/>
      <c r="H41" s="12"/>
      <c r="I41" s="7"/>
      <c r="J41" s="12"/>
      <c r="K41" s="7"/>
      <c r="L41" s="12"/>
      <c r="M41" s="12"/>
      <c r="N41" s="7"/>
      <c r="O41" s="7" t="str">
        <f t="shared" ca="1" si="0"/>
        <v/>
      </c>
      <c r="P41" s="7">
        <f t="shared" si="1"/>
        <v>99999</v>
      </c>
      <c r="Q41" s="7"/>
      <c r="R41" s="12"/>
    </row>
    <row r="42" spans="1:18" x14ac:dyDescent="0.25">
      <c r="A42" s="7"/>
      <c r="B42" s="7"/>
      <c r="C42" s="7"/>
      <c r="D42" s="7" t="str">
        <f>IF(B42="","",IFERROR(INDEX(RASTREADORES!$H:$H,MATCH(B42&amp;"#Principal",RASTREADORES!$Y:$Y,0)),""))</f>
        <v/>
      </c>
      <c r="E42" s="7"/>
      <c r="F42" s="7"/>
      <c r="G42" s="7"/>
      <c r="H42" s="12"/>
      <c r="I42" s="7"/>
      <c r="J42" s="12"/>
      <c r="K42" s="7"/>
      <c r="L42" s="12"/>
      <c r="M42" s="12"/>
      <c r="N42" s="7"/>
      <c r="O42" s="7" t="str">
        <f t="shared" ca="1" si="0"/>
        <v/>
      </c>
      <c r="P42" s="7">
        <f t="shared" si="1"/>
        <v>99999</v>
      </c>
      <c r="Q42" s="7"/>
      <c r="R42" s="12"/>
    </row>
    <row r="43" spans="1:18" x14ac:dyDescent="0.25">
      <c r="A43" s="7"/>
      <c r="B43" s="7"/>
      <c r="C43" s="7"/>
      <c r="D43" s="7" t="str">
        <f>IF(B43="","",IFERROR(INDEX(RASTREADORES!$H:$H,MATCH(B43&amp;"#Principal",RASTREADORES!$Y:$Y,0)),""))</f>
        <v/>
      </c>
      <c r="E43" s="7"/>
      <c r="F43" s="7"/>
      <c r="G43" s="7"/>
      <c r="H43" s="12"/>
      <c r="I43" s="7"/>
      <c r="J43" s="12"/>
      <c r="K43" s="7"/>
      <c r="L43" s="12"/>
      <c r="M43" s="12"/>
      <c r="N43" s="7"/>
      <c r="O43" s="7" t="str">
        <f t="shared" ca="1" si="0"/>
        <v/>
      </c>
      <c r="P43" s="7">
        <f t="shared" si="1"/>
        <v>99999</v>
      </c>
      <c r="Q43" s="7"/>
      <c r="R43" s="12"/>
    </row>
    <row r="44" spans="1:18" x14ac:dyDescent="0.25">
      <c r="A44" s="7"/>
      <c r="B44" s="7"/>
      <c r="C44" s="7"/>
      <c r="D44" s="7" t="str">
        <f>IF(B44="","",IFERROR(INDEX(RASTREADORES!$H:$H,MATCH(B44&amp;"#Principal",RASTREADORES!$Y:$Y,0)),""))</f>
        <v/>
      </c>
      <c r="E44" s="7"/>
      <c r="F44" s="7"/>
      <c r="G44" s="7"/>
      <c r="H44" s="12"/>
      <c r="I44" s="7"/>
      <c r="J44" s="12"/>
      <c r="K44" s="7"/>
      <c r="L44" s="12"/>
      <c r="M44" s="12"/>
      <c r="N44" s="7"/>
      <c r="O44" s="7" t="str">
        <f t="shared" ca="1" si="0"/>
        <v/>
      </c>
      <c r="P44" s="7">
        <f t="shared" si="1"/>
        <v>99999</v>
      </c>
      <c r="Q44" s="7"/>
      <c r="R44" s="12"/>
    </row>
    <row r="45" spans="1:18" x14ac:dyDescent="0.25">
      <c r="A45" s="7"/>
      <c r="B45" s="7"/>
      <c r="C45" s="7"/>
      <c r="D45" s="7" t="str">
        <f>IF(B45="","",IFERROR(INDEX(RASTREADORES!$H:$H,MATCH(B45&amp;"#Principal",RASTREADORES!$Y:$Y,0)),""))</f>
        <v/>
      </c>
      <c r="E45" s="7"/>
      <c r="F45" s="7"/>
      <c r="G45" s="7"/>
      <c r="H45" s="12"/>
      <c r="I45" s="7"/>
      <c r="J45" s="12"/>
      <c r="K45" s="7"/>
      <c r="L45" s="12"/>
      <c r="M45" s="12"/>
      <c r="N45" s="7"/>
      <c r="O45" s="7" t="str">
        <f t="shared" ca="1" si="0"/>
        <v/>
      </c>
      <c r="P45" s="7">
        <f t="shared" si="1"/>
        <v>99999</v>
      </c>
      <c r="Q45" s="7"/>
      <c r="R45" s="12"/>
    </row>
    <row r="46" spans="1:18" x14ac:dyDescent="0.25">
      <c r="A46" s="7"/>
      <c r="B46" s="7"/>
      <c r="C46" s="7"/>
      <c r="D46" s="7" t="str">
        <f>IF(B46="","",IFERROR(INDEX(RASTREADORES!$H:$H,MATCH(B46&amp;"#Principal",RASTREADORES!$Y:$Y,0)),""))</f>
        <v/>
      </c>
      <c r="E46" s="7"/>
      <c r="F46" s="7"/>
      <c r="G46" s="7"/>
      <c r="H46" s="12"/>
      <c r="I46" s="7"/>
      <c r="J46" s="12"/>
      <c r="K46" s="7"/>
      <c r="L46" s="12"/>
      <c r="M46" s="12"/>
      <c r="N46" s="7"/>
      <c r="O46" s="7" t="str">
        <f t="shared" ca="1" si="0"/>
        <v/>
      </c>
      <c r="P46" s="7">
        <f t="shared" si="1"/>
        <v>99999</v>
      </c>
      <c r="Q46" s="7"/>
      <c r="R46" s="12"/>
    </row>
    <row r="47" spans="1:18" x14ac:dyDescent="0.25">
      <c r="A47" s="7"/>
      <c r="B47" s="7"/>
      <c r="C47" s="7"/>
      <c r="D47" s="7" t="str">
        <f>IF(B47="","",IFERROR(INDEX(RASTREADORES!$H:$H,MATCH(B47&amp;"#Principal",RASTREADORES!$Y:$Y,0)),""))</f>
        <v/>
      </c>
      <c r="E47" s="7"/>
      <c r="F47" s="7"/>
      <c r="G47" s="7"/>
      <c r="H47" s="12"/>
      <c r="I47" s="7"/>
      <c r="J47" s="12"/>
      <c r="K47" s="7"/>
      <c r="L47" s="12"/>
      <c r="M47" s="12"/>
      <c r="N47" s="7"/>
      <c r="O47" s="7" t="str">
        <f t="shared" ca="1" si="0"/>
        <v/>
      </c>
      <c r="P47" s="7">
        <f t="shared" si="1"/>
        <v>99999</v>
      </c>
      <c r="Q47" s="7"/>
      <c r="R47" s="12"/>
    </row>
    <row r="48" spans="1:18" x14ac:dyDescent="0.25">
      <c r="A48" s="7"/>
      <c r="B48" s="7"/>
      <c r="C48" s="7"/>
      <c r="D48" s="7" t="str">
        <f>IF(B48="","",IFERROR(INDEX(RASTREADORES!$H:$H,MATCH(B48&amp;"#Principal",RASTREADORES!$Y:$Y,0)),""))</f>
        <v/>
      </c>
      <c r="E48" s="7"/>
      <c r="F48" s="7"/>
      <c r="G48" s="7"/>
      <c r="H48" s="12"/>
      <c r="I48" s="7"/>
      <c r="J48" s="12"/>
      <c r="K48" s="7"/>
      <c r="L48" s="12"/>
      <c r="M48" s="12"/>
      <c r="N48" s="7"/>
      <c r="O48" s="7" t="str">
        <f t="shared" ca="1" si="0"/>
        <v/>
      </c>
      <c r="P48" s="7">
        <f t="shared" si="1"/>
        <v>99999</v>
      </c>
      <c r="Q48" s="7"/>
      <c r="R48" s="12"/>
    </row>
    <row r="49" spans="1:18" x14ac:dyDescent="0.25">
      <c r="A49" s="7"/>
      <c r="B49" s="7"/>
      <c r="C49" s="7"/>
      <c r="D49" s="7" t="str">
        <f>IF(B49="","",IFERROR(INDEX(RASTREADORES!$H:$H,MATCH(B49&amp;"#Principal",RASTREADORES!$Y:$Y,0)),""))</f>
        <v/>
      </c>
      <c r="E49" s="7"/>
      <c r="F49" s="7"/>
      <c r="G49" s="7"/>
      <c r="H49" s="12"/>
      <c r="I49" s="7"/>
      <c r="J49" s="12"/>
      <c r="K49" s="7"/>
      <c r="L49" s="12"/>
      <c r="M49" s="12"/>
      <c r="N49" s="7"/>
      <c r="O49" s="7" t="str">
        <f t="shared" ca="1" si="0"/>
        <v/>
      </c>
      <c r="P49" s="7">
        <f t="shared" si="1"/>
        <v>99999</v>
      </c>
      <c r="Q49" s="7"/>
      <c r="R49" s="12"/>
    </row>
    <row r="50" spans="1:18" x14ac:dyDescent="0.25">
      <c r="A50" s="7"/>
      <c r="B50" s="7"/>
      <c r="C50" s="7"/>
      <c r="D50" s="7" t="str">
        <f>IF(B50="","",IFERROR(INDEX(RASTREADORES!$H:$H,MATCH(B50&amp;"#Principal",RASTREADORES!$Y:$Y,0)),""))</f>
        <v/>
      </c>
      <c r="E50" s="7"/>
      <c r="F50" s="7"/>
      <c r="G50" s="7"/>
      <c r="H50" s="12"/>
      <c r="I50" s="7"/>
      <c r="J50" s="12"/>
      <c r="K50" s="7"/>
      <c r="L50" s="12"/>
      <c r="M50" s="12"/>
      <c r="N50" s="7"/>
      <c r="O50" s="7" t="str">
        <f t="shared" ca="1" si="0"/>
        <v/>
      </c>
      <c r="P50" s="7">
        <f t="shared" si="1"/>
        <v>99999</v>
      </c>
      <c r="Q50" s="7"/>
      <c r="R50" s="12"/>
    </row>
    <row r="51" spans="1:18" x14ac:dyDescent="0.25">
      <c r="A51" s="7"/>
      <c r="B51" s="7"/>
      <c r="C51" s="7"/>
      <c r="D51" s="7" t="str">
        <f>IF(B51="","",IFERROR(INDEX(RASTREADORES!$H:$H,MATCH(B51&amp;"#Principal",RASTREADORES!$Y:$Y,0)),""))</f>
        <v/>
      </c>
      <c r="E51" s="7"/>
      <c r="F51" s="7"/>
      <c r="G51" s="7"/>
      <c r="H51" s="12"/>
      <c r="I51" s="7"/>
      <c r="J51" s="12"/>
      <c r="K51" s="7"/>
      <c r="L51" s="12"/>
      <c r="M51" s="12"/>
      <c r="N51" s="7"/>
      <c r="O51" s="7" t="str">
        <f t="shared" ca="1" si="0"/>
        <v/>
      </c>
      <c r="P51" s="7">
        <f t="shared" si="1"/>
        <v>99999</v>
      </c>
      <c r="Q51" s="7"/>
      <c r="R51" s="12"/>
    </row>
    <row r="52" spans="1:18" x14ac:dyDescent="0.25">
      <c r="A52" s="7"/>
      <c r="B52" s="7"/>
      <c r="C52" s="7"/>
      <c r="D52" s="7" t="str">
        <f>IF(B52="","",IFERROR(INDEX(RASTREADORES!$H:$H,MATCH(B52&amp;"#Principal",RASTREADORES!$Y:$Y,0)),""))</f>
        <v/>
      </c>
      <c r="E52" s="7"/>
      <c r="F52" s="7"/>
      <c r="G52" s="7"/>
      <c r="H52" s="12"/>
      <c r="I52" s="7"/>
      <c r="J52" s="12"/>
      <c r="K52" s="7"/>
      <c r="L52" s="12"/>
      <c r="M52" s="12"/>
      <c r="N52" s="7"/>
      <c r="O52" s="7" t="str">
        <f t="shared" ca="1" si="0"/>
        <v/>
      </c>
      <c r="P52" s="7">
        <f t="shared" si="1"/>
        <v>99999</v>
      </c>
      <c r="Q52" s="7"/>
      <c r="R52" s="12"/>
    </row>
    <row r="53" spans="1:18" x14ac:dyDescent="0.25">
      <c r="A53" s="7"/>
      <c r="B53" s="7"/>
      <c r="C53" s="7"/>
      <c r="D53" s="7" t="str">
        <f>IF(B53="","",IFERROR(INDEX(RASTREADORES!$H:$H,MATCH(B53&amp;"#Principal",RASTREADORES!$Y:$Y,0)),""))</f>
        <v/>
      </c>
      <c r="E53" s="7"/>
      <c r="F53" s="7"/>
      <c r="G53" s="7"/>
      <c r="H53" s="12"/>
      <c r="I53" s="7"/>
      <c r="J53" s="12"/>
      <c r="K53" s="7"/>
      <c r="L53" s="12"/>
      <c r="M53" s="12"/>
      <c r="N53" s="7"/>
      <c r="O53" s="7" t="str">
        <f t="shared" ca="1" si="0"/>
        <v/>
      </c>
      <c r="P53" s="7">
        <f t="shared" si="1"/>
        <v>99999</v>
      </c>
      <c r="Q53" s="7"/>
      <c r="R53" s="12"/>
    </row>
    <row r="54" spans="1:18" x14ac:dyDescent="0.25">
      <c r="A54" s="7"/>
      <c r="B54" s="7"/>
      <c r="C54" s="7"/>
      <c r="D54" s="7" t="str">
        <f>IF(B54="","",IFERROR(INDEX(RASTREADORES!$H:$H,MATCH(B54&amp;"#Principal",RASTREADORES!$Y:$Y,0)),""))</f>
        <v/>
      </c>
      <c r="E54" s="7"/>
      <c r="F54" s="7"/>
      <c r="G54" s="7"/>
      <c r="H54" s="12"/>
      <c r="I54" s="7"/>
      <c r="J54" s="12"/>
      <c r="K54" s="7"/>
      <c r="L54" s="12"/>
      <c r="M54" s="12"/>
      <c r="N54" s="7"/>
      <c r="O54" s="7" t="str">
        <f t="shared" ca="1" si="0"/>
        <v/>
      </c>
      <c r="P54" s="7">
        <f t="shared" si="1"/>
        <v>99999</v>
      </c>
      <c r="Q54" s="7"/>
      <c r="R54" s="12"/>
    </row>
    <row r="55" spans="1:18" x14ac:dyDescent="0.25">
      <c r="A55" s="7"/>
      <c r="B55" s="7"/>
      <c r="C55" s="7"/>
      <c r="D55" s="7" t="str">
        <f>IF(B55="","",IFERROR(INDEX(RASTREADORES!$H:$H,MATCH(B55&amp;"#Principal",RASTREADORES!$Y:$Y,0)),""))</f>
        <v/>
      </c>
      <c r="E55" s="7"/>
      <c r="F55" s="7"/>
      <c r="G55" s="7"/>
      <c r="H55" s="12"/>
      <c r="I55" s="7"/>
      <c r="J55" s="12"/>
      <c r="K55" s="7"/>
      <c r="L55" s="12"/>
      <c r="M55" s="12"/>
      <c r="N55" s="7"/>
      <c r="O55" s="7" t="str">
        <f t="shared" ca="1" si="0"/>
        <v/>
      </c>
      <c r="P55" s="7">
        <f t="shared" si="1"/>
        <v>99999</v>
      </c>
      <c r="Q55" s="7"/>
      <c r="R55" s="12"/>
    </row>
    <row r="56" spans="1:18" x14ac:dyDescent="0.25">
      <c r="A56" s="7"/>
      <c r="B56" s="7"/>
      <c r="C56" s="7"/>
      <c r="D56" s="7" t="str">
        <f>IF(B56="","",IFERROR(INDEX(RASTREADORES!$H:$H,MATCH(B56&amp;"#Principal",RASTREADORES!$Y:$Y,0)),""))</f>
        <v/>
      </c>
      <c r="E56" s="7"/>
      <c r="F56" s="7"/>
      <c r="G56" s="7"/>
      <c r="H56" s="12"/>
      <c r="I56" s="7"/>
      <c r="J56" s="12"/>
      <c r="K56" s="7"/>
      <c r="L56" s="12"/>
      <c r="M56" s="12"/>
      <c r="N56" s="7"/>
      <c r="O56" s="7" t="str">
        <f t="shared" ca="1" si="0"/>
        <v/>
      </c>
      <c r="P56" s="7">
        <f t="shared" si="1"/>
        <v>99999</v>
      </c>
      <c r="Q56" s="7"/>
      <c r="R56" s="12"/>
    </row>
    <row r="57" spans="1:18" x14ac:dyDescent="0.25">
      <c r="A57" s="7"/>
      <c r="B57" s="7"/>
      <c r="C57" s="7"/>
      <c r="D57" s="7" t="str">
        <f>IF(B57="","",IFERROR(INDEX(RASTREADORES!$H:$H,MATCH(B57&amp;"#Principal",RASTREADORES!$Y:$Y,0)),""))</f>
        <v/>
      </c>
      <c r="E57" s="7"/>
      <c r="F57" s="7"/>
      <c r="G57" s="7"/>
      <c r="H57" s="12"/>
      <c r="I57" s="7"/>
      <c r="J57" s="12"/>
      <c r="K57" s="7"/>
      <c r="L57" s="12"/>
      <c r="M57" s="12"/>
      <c r="N57" s="7"/>
      <c r="O57" s="7" t="str">
        <f t="shared" ca="1" si="0"/>
        <v/>
      </c>
      <c r="P57" s="7">
        <f t="shared" si="1"/>
        <v>99999</v>
      </c>
      <c r="Q57" s="7"/>
      <c r="R57" s="12"/>
    </row>
    <row r="58" spans="1:18" x14ac:dyDescent="0.25">
      <c r="A58" s="7"/>
      <c r="B58" s="7"/>
      <c r="C58" s="7"/>
      <c r="D58" s="7" t="str">
        <f>IF(B58="","",IFERROR(INDEX(RASTREADORES!$H:$H,MATCH(B58&amp;"#Principal",RASTREADORES!$Y:$Y,0)),""))</f>
        <v/>
      </c>
      <c r="E58" s="7"/>
      <c r="F58" s="7"/>
      <c r="G58" s="7"/>
      <c r="H58" s="12"/>
      <c r="I58" s="7"/>
      <c r="J58" s="12"/>
      <c r="K58" s="7"/>
      <c r="L58" s="12"/>
      <c r="M58" s="12"/>
      <c r="N58" s="7"/>
      <c r="O58" s="7" t="str">
        <f t="shared" ca="1" si="0"/>
        <v/>
      </c>
      <c r="P58" s="7">
        <f t="shared" si="1"/>
        <v>99999</v>
      </c>
      <c r="Q58" s="7"/>
      <c r="R58" s="12"/>
    </row>
    <row r="59" spans="1:18" x14ac:dyDescent="0.25">
      <c r="A59" s="7"/>
      <c r="B59" s="7"/>
      <c r="C59" s="7"/>
      <c r="D59" s="7" t="str">
        <f>IF(B59="","",IFERROR(INDEX(RASTREADORES!$H:$H,MATCH(B59&amp;"#Principal",RASTREADORES!$Y:$Y,0)),""))</f>
        <v/>
      </c>
      <c r="E59" s="7"/>
      <c r="F59" s="7"/>
      <c r="G59" s="7"/>
      <c r="H59" s="12"/>
      <c r="I59" s="7"/>
      <c r="J59" s="12"/>
      <c r="K59" s="7"/>
      <c r="L59" s="12"/>
      <c r="M59" s="12"/>
      <c r="N59" s="7"/>
      <c r="O59" s="7" t="str">
        <f t="shared" ca="1" si="0"/>
        <v/>
      </c>
      <c r="P59" s="7">
        <f t="shared" si="1"/>
        <v>99999</v>
      </c>
      <c r="Q59" s="7"/>
      <c r="R59" s="12"/>
    </row>
    <row r="60" spans="1:18" x14ac:dyDescent="0.25">
      <c r="A60" s="7"/>
      <c r="B60" s="7"/>
      <c r="C60" s="7"/>
      <c r="D60" s="7" t="str">
        <f>IF(B60="","",IFERROR(INDEX(RASTREADORES!$H:$H,MATCH(B60&amp;"#Principal",RASTREADORES!$Y:$Y,0)),""))</f>
        <v/>
      </c>
      <c r="E60" s="7"/>
      <c r="F60" s="7"/>
      <c r="G60" s="7"/>
      <c r="H60" s="12"/>
      <c r="I60" s="7"/>
      <c r="J60" s="12"/>
      <c r="K60" s="7"/>
      <c r="L60" s="12"/>
      <c r="M60" s="12"/>
      <c r="N60" s="7"/>
      <c r="O60" s="7" t="str">
        <f t="shared" ca="1" si="0"/>
        <v/>
      </c>
      <c r="P60" s="7">
        <f t="shared" si="1"/>
        <v>99999</v>
      </c>
      <c r="Q60" s="7"/>
      <c r="R60" s="12"/>
    </row>
    <row r="61" spans="1:18" x14ac:dyDescent="0.25">
      <c r="A61" s="7"/>
      <c r="B61" s="7"/>
      <c r="C61" s="7"/>
      <c r="D61" s="7" t="str">
        <f>IF(B61="","",IFERROR(INDEX(RASTREADORES!$H:$H,MATCH(B61&amp;"#Principal",RASTREADORES!$Y:$Y,0)),""))</f>
        <v/>
      </c>
      <c r="E61" s="7"/>
      <c r="F61" s="7"/>
      <c r="G61" s="7"/>
      <c r="H61" s="12"/>
      <c r="I61" s="7"/>
      <c r="J61" s="12"/>
      <c r="K61" s="7"/>
      <c r="L61" s="12"/>
      <c r="M61" s="12"/>
      <c r="N61" s="7"/>
      <c r="O61" s="7" t="str">
        <f t="shared" ca="1" si="0"/>
        <v/>
      </c>
      <c r="P61" s="7">
        <f t="shared" si="1"/>
        <v>99999</v>
      </c>
      <c r="Q61" s="7"/>
      <c r="R61" s="12"/>
    </row>
    <row r="62" spans="1:18" x14ac:dyDescent="0.25">
      <c r="A62" s="7"/>
      <c r="B62" s="7"/>
      <c r="C62" s="7"/>
      <c r="D62" s="7" t="str">
        <f>IF(B62="","",IFERROR(INDEX(RASTREADORES!$H:$H,MATCH(B62&amp;"#Principal",RASTREADORES!$Y:$Y,0)),""))</f>
        <v/>
      </c>
      <c r="E62" s="7"/>
      <c r="F62" s="7"/>
      <c r="G62" s="7"/>
      <c r="H62" s="12"/>
      <c r="I62" s="7"/>
      <c r="J62" s="12"/>
      <c r="K62" s="7"/>
      <c r="L62" s="12"/>
      <c r="M62" s="12"/>
      <c r="N62" s="7"/>
      <c r="O62" s="7" t="str">
        <f t="shared" ca="1" si="0"/>
        <v/>
      </c>
      <c r="P62" s="7">
        <f t="shared" si="1"/>
        <v>99999</v>
      </c>
      <c r="Q62" s="7"/>
      <c r="R62" s="12"/>
    </row>
    <row r="63" spans="1:18" x14ac:dyDescent="0.25">
      <c r="A63" s="7"/>
      <c r="B63" s="7"/>
      <c r="C63" s="7"/>
      <c r="D63" s="7" t="str">
        <f>IF(B63="","",IFERROR(INDEX(RASTREADORES!$H:$H,MATCH(B63&amp;"#Principal",RASTREADORES!$Y:$Y,0)),""))</f>
        <v/>
      </c>
      <c r="E63" s="7"/>
      <c r="F63" s="7"/>
      <c r="G63" s="7"/>
      <c r="H63" s="12"/>
      <c r="I63" s="7"/>
      <c r="J63" s="12"/>
      <c r="K63" s="7"/>
      <c r="L63" s="12"/>
      <c r="M63" s="12"/>
      <c r="N63" s="7"/>
      <c r="O63" s="7" t="str">
        <f t="shared" ca="1" si="0"/>
        <v/>
      </c>
      <c r="P63" s="7">
        <f t="shared" si="1"/>
        <v>99999</v>
      </c>
      <c r="Q63" s="7"/>
      <c r="R63" s="12"/>
    </row>
    <row r="64" spans="1:18" x14ac:dyDescent="0.25">
      <c r="A64" s="7"/>
      <c r="B64" s="7"/>
      <c r="C64" s="7"/>
      <c r="D64" s="7" t="str">
        <f>IF(B64="","",IFERROR(INDEX(RASTREADORES!$H:$H,MATCH(B64&amp;"#Principal",RASTREADORES!$Y:$Y,0)),""))</f>
        <v/>
      </c>
      <c r="E64" s="7"/>
      <c r="F64" s="7"/>
      <c r="G64" s="7"/>
      <c r="H64" s="12"/>
      <c r="I64" s="7"/>
      <c r="J64" s="12"/>
      <c r="K64" s="7"/>
      <c r="L64" s="12"/>
      <c r="M64" s="12"/>
      <c r="N64" s="7"/>
      <c r="O64" s="7" t="str">
        <f t="shared" ca="1" si="0"/>
        <v/>
      </c>
      <c r="P64" s="7">
        <f t="shared" si="1"/>
        <v>99999</v>
      </c>
      <c r="Q64" s="7"/>
      <c r="R64" s="12"/>
    </row>
    <row r="65" spans="1:18" x14ac:dyDescent="0.25">
      <c r="A65" s="7"/>
      <c r="B65" s="7"/>
      <c r="C65" s="7"/>
      <c r="D65" s="7" t="str">
        <f>IF(B65="","",IFERROR(INDEX(RASTREADORES!$H:$H,MATCH(B65&amp;"#Principal",RASTREADORES!$Y:$Y,0)),""))</f>
        <v/>
      </c>
      <c r="E65" s="7"/>
      <c r="F65" s="7"/>
      <c r="G65" s="7"/>
      <c r="H65" s="12"/>
      <c r="I65" s="7"/>
      <c r="J65" s="12"/>
      <c r="K65" s="7"/>
      <c r="L65" s="12"/>
      <c r="M65" s="12"/>
      <c r="N65" s="7"/>
      <c r="O65" s="7" t="str">
        <f t="shared" ca="1" si="0"/>
        <v/>
      </c>
      <c r="P65" s="7">
        <f t="shared" si="1"/>
        <v>99999</v>
      </c>
      <c r="Q65" s="7"/>
      <c r="R65" s="12"/>
    </row>
    <row r="66" spans="1:18" x14ac:dyDescent="0.25">
      <c r="A66" s="7"/>
      <c r="B66" s="7"/>
      <c r="C66" s="7"/>
      <c r="D66" s="7" t="str">
        <f>IF(B66="","",IFERROR(INDEX(RASTREADORES!$H:$H,MATCH(B66&amp;"#Principal",RASTREADORES!$Y:$Y,0)),""))</f>
        <v/>
      </c>
      <c r="E66" s="7"/>
      <c r="F66" s="7"/>
      <c r="G66" s="7"/>
      <c r="H66" s="12"/>
      <c r="I66" s="7"/>
      <c r="J66" s="12"/>
      <c r="K66" s="7"/>
      <c r="L66" s="12"/>
      <c r="M66" s="12"/>
      <c r="N66" s="7"/>
      <c r="O66" s="7" t="str">
        <f t="shared" ref="O66:O129" ca="1" si="2">IF(A66="","",IF(AND(N66="Confirmado",M66="",OR(K66="Indeterminada",L66&gt;=NOW())),"Sim","Não"))</f>
        <v/>
      </c>
      <c r="P66" s="7">
        <f t="shared" ref="P66:P129" si="3">IF(AND(C66&lt;&gt;"",J66&lt;&gt;""),J66,99999)</f>
        <v>99999</v>
      </c>
      <c r="Q66" s="7"/>
      <c r="R66" s="12"/>
    </row>
    <row r="67" spans="1:18" x14ac:dyDescent="0.25">
      <c r="A67" s="7"/>
      <c r="B67" s="7"/>
      <c r="C67" s="7"/>
      <c r="D67" s="7" t="str">
        <f>IF(B67="","",IFERROR(INDEX(RASTREADORES!$H:$H,MATCH(B67&amp;"#Principal",RASTREADORES!$Y:$Y,0)),""))</f>
        <v/>
      </c>
      <c r="E67" s="7"/>
      <c r="F67" s="7"/>
      <c r="G67" s="7"/>
      <c r="H67" s="12"/>
      <c r="I67" s="7"/>
      <c r="J67" s="12"/>
      <c r="K67" s="7"/>
      <c r="L67" s="12"/>
      <c r="M67" s="12"/>
      <c r="N67" s="7"/>
      <c r="O67" s="7" t="str">
        <f t="shared" ca="1" si="2"/>
        <v/>
      </c>
      <c r="P67" s="7">
        <f t="shared" si="3"/>
        <v>99999</v>
      </c>
      <c r="Q67" s="7"/>
      <c r="R67" s="12"/>
    </row>
    <row r="68" spans="1:18" x14ac:dyDescent="0.25">
      <c r="A68" s="7"/>
      <c r="B68" s="7"/>
      <c r="C68" s="7"/>
      <c r="D68" s="7" t="str">
        <f>IF(B68="","",IFERROR(INDEX(RASTREADORES!$H:$H,MATCH(B68&amp;"#Principal",RASTREADORES!$Y:$Y,0)),""))</f>
        <v/>
      </c>
      <c r="E68" s="7"/>
      <c r="F68" s="7"/>
      <c r="G68" s="7"/>
      <c r="H68" s="12"/>
      <c r="I68" s="7"/>
      <c r="J68" s="12"/>
      <c r="K68" s="7"/>
      <c r="L68" s="12"/>
      <c r="M68" s="12"/>
      <c r="N68" s="7"/>
      <c r="O68" s="7" t="str">
        <f t="shared" ca="1" si="2"/>
        <v/>
      </c>
      <c r="P68" s="7">
        <f t="shared" si="3"/>
        <v>99999</v>
      </c>
      <c r="Q68" s="7"/>
      <c r="R68" s="12"/>
    </row>
    <row r="69" spans="1:18" x14ac:dyDescent="0.25">
      <c r="A69" s="7"/>
      <c r="B69" s="7"/>
      <c r="C69" s="7"/>
      <c r="D69" s="7" t="str">
        <f>IF(B69="","",IFERROR(INDEX(RASTREADORES!$H:$H,MATCH(B69&amp;"#Principal",RASTREADORES!$Y:$Y,0)),""))</f>
        <v/>
      </c>
      <c r="E69" s="7"/>
      <c r="F69" s="7"/>
      <c r="G69" s="7"/>
      <c r="H69" s="12"/>
      <c r="I69" s="7"/>
      <c r="J69" s="12"/>
      <c r="K69" s="7"/>
      <c r="L69" s="12"/>
      <c r="M69" s="12"/>
      <c r="N69" s="7"/>
      <c r="O69" s="7" t="str">
        <f t="shared" ca="1" si="2"/>
        <v/>
      </c>
      <c r="P69" s="7">
        <f t="shared" si="3"/>
        <v>99999</v>
      </c>
      <c r="Q69" s="7"/>
      <c r="R69" s="12"/>
    </row>
    <row r="70" spans="1:18" x14ac:dyDescent="0.25">
      <c r="A70" s="7"/>
      <c r="B70" s="7"/>
      <c r="C70" s="7"/>
      <c r="D70" s="7" t="str">
        <f>IF(B70="","",IFERROR(INDEX(RASTREADORES!$H:$H,MATCH(B70&amp;"#Principal",RASTREADORES!$Y:$Y,0)),""))</f>
        <v/>
      </c>
      <c r="E70" s="7"/>
      <c r="F70" s="7"/>
      <c r="G70" s="7"/>
      <c r="H70" s="12"/>
      <c r="I70" s="7"/>
      <c r="J70" s="12"/>
      <c r="K70" s="7"/>
      <c r="L70" s="12"/>
      <c r="M70" s="12"/>
      <c r="N70" s="7"/>
      <c r="O70" s="7" t="str">
        <f t="shared" ca="1" si="2"/>
        <v/>
      </c>
      <c r="P70" s="7">
        <f t="shared" si="3"/>
        <v>99999</v>
      </c>
      <c r="Q70" s="7"/>
      <c r="R70" s="12"/>
    </row>
    <row r="71" spans="1:18" x14ac:dyDescent="0.25">
      <c r="A71" s="7"/>
      <c r="B71" s="7"/>
      <c r="C71" s="7"/>
      <c r="D71" s="7" t="str">
        <f>IF(B71="","",IFERROR(INDEX(RASTREADORES!$H:$H,MATCH(B71&amp;"#Principal",RASTREADORES!$Y:$Y,0)),""))</f>
        <v/>
      </c>
      <c r="E71" s="7"/>
      <c r="F71" s="7"/>
      <c r="G71" s="7"/>
      <c r="H71" s="12"/>
      <c r="I71" s="7"/>
      <c r="J71" s="12"/>
      <c r="K71" s="7"/>
      <c r="L71" s="12"/>
      <c r="M71" s="12"/>
      <c r="N71" s="7"/>
      <c r="O71" s="7" t="str">
        <f t="shared" ca="1" si="2"/>
        <v/>
      </c>
      <c r="P71" s="7">
        <f t="shared" si="3"/>
        <v>99999</v>
      </c>
      <c r="Q71" s="7"/>
      <c r="R71" s="12"/>
    </row>
    <row r="72" spans="1:18" x14ac:dyDescent="0.25">
      <c r="A72" s="7"/>
      <c r="B72" s="7"/>
      <c r="C72" s="7"/>
      <c r="D72" s="7" t="str">
        <f>IF(B72="","",IFERROR(INDEX(RASTREADORES!$H:$H,MATCH(B72&amp;"#Principal",RASTREADORES!$Y:$Y,0)),""))</f>
        <v/>
      </c>
      <c r="E72" s="7"/>
      <c r="F72" s="7"/>
      <c r="G72" s="7"/>
      <c r="H72" s="12"/>
      <c r="I72" s="7"/>
      <c r="J72" s="12"/>
      <c r="K72" s="7"/>
      <c r="L72" s="12"/>
      <c r="M72" s="12"/>
      <c r="N72" s="7"/>
      <c r="O72" s="7" t="str">
        <f t="shared" ca="1" si="2"/>
        <v/>
      </c>
      <c r="P72" s="7">
        <f t="shared" si="3"/>
        <v>99999</v>
      </c>
      <c r="Q72" s="7"/>
      <c r="R72" s="12"/>
    </row>
    <row r="73" spans="1:18" x14ac:dyDescent="0.25">
      <c r="A73" s="7"/>
      <c r="B73" s="7"/>
      <c r="C73" s="7"/>
      <c r="D73" s="7" t="str">
        <f>IF(B73="","",IFERROR(INDEX(RASTREADORES!$H:$H,MATCH(B73&amp;"#Principal",RASTREADORES!$Y:$Y,0)),""))</f>
        <v/>
      </c>
      <c r="E73" s="7"/>
      <c r="F73" s="7"/>
      <c r="G73" s="7"/>
      <c r="H73" s="12"/>
      <c r="I73" s="7"/>
      <c r="J73" s="12"/>
      <c r="K73" s="7"/>
      <c r="L73" s="12"/>
      <c r="M73" s="12"/>
      <c r="N73" s="7"/>
      <c r="O73" s="7" t="str">
        <f t="shared" ca="1" si="2"/>
        <v/>
      </c>
      <c r="P73" s="7">
        <f t="shared" si="3"/>
        <v>99999</v>
      </c>
      <c r="Q73" s="7"/>
      <c r="R73" s="12"/>
    </row>
    <row r="74" spans="1:18" x14ac:dyDescent="0.25">
      <c r="A74" s="7"/>
      <c r="B74" s="7"/>
      <c r="C74" s="7"/>
      <c r="D74" s="7" t="str">
        <f>IF(B74="","",IFERROR(INDEX(RASTREADORES!$H:$H,MATCH(B74&amp;"#Principal",RASTREADORES!$Y:$Y,0)),""))</f>
        <v/>
      </c>
      <c r="E74" s="7"/>
      <c r="F74" s="7"/>
      <c r="G74" s="7"/>
      <c r="H74" s="12"/>
      <c r="I74" s="7"/>
      <c r="J74" s="12"/>
      <c r="K74" s="7"/>
      <c r="L74" s="12"/>
      <c r="M74" s="12"/>
      <c r="N74" s="7"/>
      <c r="O74" s="7" t="str">
        <f t="shared" ca="1" si="2"/>
        <v/>
      </c>
      <c r="P74" s="7">
        <f t="shared" si="3"/>
        <v>99999</v>
      </c>
      <c r="Q74" s="7"/>
      <c r="R74" s="12"/>
    </row>
    <row r="75" spans="1:18" x14ac:dyDescent="0.25">
      <c r="A75" s="7"/>
      <c r="B75" s="7"/>
      <c r="C75" s="7"/>
      <c r="D75" s="7" t="str">
        <f>IF(B75="","",IFERROR(INDEX(RASTREADORES!$H:$H,MATCH(B75&amp;"#Principal",RASTREADORES!$Y:$Y,0)),""))</f>
        <v/>
      </c>
      <c r="E75" s="7"/>
      <c r="F75" s="7"/>
      <c r="G75" s="7"/>
      <c r="H75" s="12"/>
      <c r="I75" s="7"/>
      <c r="J75" s="12"/>
      <c r="K75" s="7"/>
      <c r="L75" s="12"/>
      <c r="M75" s="12"/>
      <c r="N75" s="7"/>
      <c r="O75" s="7" t="str">
        <f t="shared" ca="1" si="2"/>
        <v/>
      </c>
      <c r="P75" s="7">
        <f t="shared" si="3"/>
        <v>99999</v>
      </c>
      <c r="Q75" s="7"/>
      <c r="R75" s="12"/>
    </row>
    <row r="76" spans="1:18" x14ac:dyDescent="0.25">
      <c r="A76" s="7"/>
      <c r="B76" s="7"/>
      <c r="C76" s="7"/>
      <c r="D76" s="7" t="str">
        <f>IF(B76="","",IFERROR(INDEX(RASTREADORES!$H:$H,MATCH(B76&amp;"#Principal",RASTREADORES!$Y:$Y,0)),""))</f>
        <v/>
      </c>
      <c r="E76" s="7"/>
      <c r="F76" s="7"/>
      <c r="G76" s="7"/>
      <c r="H76" s="12"/>
      <c r="I76" s="7"/>
      <c r="J76" s="12"/>
      <c r="K76" s="7"/>
      <c r="L76" s="12"/>
      <c r="M76" s="12"/>
      <c r="N76" s="7"/>
      <c r="O76" s="7" t="str">
        <f t="shared" ca="1" si="2"/>
        <v/>
      </c>
      <c r="P76" s="7">
        <f t="shared" si="3"/>
        <v>99999</v>
      </c>
      <c r="Q76" s="7"/>
      <c r="R76" s="12"/>
    </row>
    <row r="77" spans="1:18" x14ac:dyDescent="0.25">
      <c r="A77" s="7"/>
      <c r="B77" s="7"/>
      <c r="C77" s="7"/>
      <c r="D77" s="7" t="str">
        <f>IF(B77="","",IFERROR(INDEX(RASTREADORES!$H:$H,MATCH(B77&amp;"#Principal",RASTREADORES!$Y:$Y,0)),""))</f>
        <v/>
      </c>
      <c r="E77" s="7"/>
      <c r="F77" s="7"/>
      <c r="G77" s="7"/>
      <c r="H77" s="12"/>
      <c r="I77" s="7"/>
      <c r="J77" s="12"/>
      <c r="K77" s="7"/>
      <c r="L77" s="12"/>
      <c r="M77" s="12"/>
      <c r="N77" s="7"/>
      <c r="O77" s="7" t="str">
        <f t="shared" ca="1" si="2"/>
        <v/>
      </c>
      <c r="P77" s="7">
        <f t="shared" si="3"/>
        <v>99999</v>
      </c>
      <c r="Q77" s="7"/>
      <c r="R77" s="12"/>
    </row>
    <row r="78" spans="1:18" x14ac:dyDescent="0.25">
      <c r="A78" s="7"/>
      <c r="B78" s="7"/>
      <c r="C78" s="7"/>
      <c r="D78" s="7" t="str">
        <f>IF(B78="","",IFERROR(INDEX(RASTREADORES!$H:$H,MATCH(B78&amp;"#Principal",RASTREADORES!$Y:$Y,0)),""))</f>
        <v/>
      </c>
      <c r="E78" s="7"/>
      <c r="F78" s="7"/>
      <c r="G78" s="7"/>
      <c r="H78" s="12"/>
      <c r="I78" s="7"/>
      <c r="J78" s="12"/>
      <c r="K78" s="7"/>
      <c r="L78" s="12"/>
      <c r="M78" s="12"/>
      <c r="N78" s="7"/>
      <c r="O78" s="7" t="str">
        <f t="shared" ca="1" si="2"/>
        <v/>
      </c>
      <c r="P78" s="7">
        <f t="shared" si="3"/>
        <v>99999</v>
      </c>
      <c r="Q78" s="7"/>
      <c r="R78" s="12"/>
    </row>
    <row r="79" spans="1:18" x14ac:dyDescent="0.25">
      <c r="A79" s="7"/>
      <c r="B79" s="7"/>
      <c r="C79" s="7"/>
      <c r="D79" s="7" t="str">
        <f>IF(B79="","",IFERROR(INDEX(RASTREADORES!$H:$H,MATCH(B79&amp;"#Principal",RASTREADORES!$Y:$Y,0)),""))</f>
        <v/>
      </c>
      <c r="E79" s="7"/>
      <c r="F79" s="7"/>
      <c r="G79" s="7"/>
      <c r="H79" s="12"/>
      <c r="I79" s="7"/>
      <c r="J79" s="12"/>
      <c r="K79" s="7"/>
      <c r="L79" s="12"/>
      <c r="M79" s="12"/>
      <c r="N79" s="7"/>
      <c r="O79" s="7" t="str">
        <f t="shared" ca="1" si="2"/>
        <v/>
      </c>
      <c r="P79" s="7">
        <f t="shared" si="3"/>
        <v>99999</v>
      </c>
      <c r="Q79" s="7"/>
      <c r="R79" s="12"/>
    </row>
    <row r="80" spans="1:18" x14ac:dyDescent="0.25">
      <c r="A80" s="7"/>
      <c r="B80" s="7"/>
      <c r="C80" s="7"/>
      <c r="D80" s="7" t="str">
        <f>IF(B80="","",IFERROR(INDEX(RASTREADORES!$H:$H,MATCH(B80&amp;"#Principal",RASTREADORES!$Y:$Y,0)),""))</f>
        <v/>
      </c>
      <c r="E80" s="7"/>
      <c r="F80" s="7"/>
      <c r="G80" s="7"/>
      <c r="H80" s="12"/>
      <c r="I80" s="7"/>
      <c r="J80" s="12"/>
      <c r="K80" s="7"/>
      <c r="L80" s="12"/>
      <c r="M80" s="12"/>
      <c r="N80" s="7"/>
      <c r="O80" s="7" t="str">
        <f t="shared" ca="1" si="2"/>
        <v/>
      </c>
      <c r="P80" s="7">
        <f t="shared" si="3"/>
        <v>99999</v>
      </c>
      <c r="Q80" s="7"/>
      <c r="R80" s="12"/>
    </row>
    <row r="81" spans="1:18" x14ac:dyDescent="0.25">
      <c r="A81" s="7"/>
      <c r="B81" s="7"/>
      <c r="C81" s="7"/>
      <c r="D81" s="7" t="str">
        <f>IF(B81="","",IFERROR(INDEX(RASTREADORES!$H:$H,MATCH(B81&amp;"#Principal",RASTREADORES!$Y:$Y,0)),""))</f>
        <v/>
      </c>
      <c r="E81" s="7"/>
      <c r="F81" s="7"/>
      <c r="G81" s="7"/>
      <c r="H81" s="12"/>
      <c r="I81" s="7"/>
      <c r="J81" s="12"/>
      <c r="K81" s="7"/>
      <c r="L81" s="12"/>
      <c r="M81" s="12"/>
      <c r="N81" s="7"/>
      <c r="O81" s="7" t="str">
        <f t="shared" ca="1" si="2"/>
        <v/>
      </c>
      <c r="P81" s="7">
        <f t="shared" si="3"/>
        <v>99999</v>
      </c>
      <c r="Q81" s="7"/>
      <c r="R81" s="12"/>
    </row>
    <row r="82" spans="1:18" x14ac:dyDescent="0.25">
      <c r="A82" s="7"/>
      <c r="B82" s="7"/>
      <c r="C82" s="7"/>
      <c r="D82" s="7" t="str">
        <f>IF(B82="","",IFERROR(INDEX(RASTREADORES!$H:$H,MATCH(B82&amp;"#Principal",RASTREADORES!$Y:$Y,0)),""))</f>
        <v/>
      </c>
      <c r="E82" s="7"/>
      <c r="F82" s="7"/>
      <c r="G82" s="7"/>
      <c r="H82" s="12"/>
      <c r="I82" s="7"/>
      <c r="J82" s="12"/>
      <c r="K82" s="7"/>
      <c r="L82" s="12"/>
      <c r="M82" s="12"/>
      <c r="N82" s="7"/>
      <c r="O82" s="7" t="str">
        <f t="shared" ca="1" si="2"/>
        <v/>
      </c>
      <c r="P82" s="7">
        <f t="shared" si="3"/>
        <v>99999</v>
      </c>
      <c r="Q82" s="7"/>
      <c r="R82" s="12"/>
    </row>
    <row r="83" spans="1:18" x14ac:dyDescent="0.25">
      <c r="A83" s="7"/>
      <c r="B83" s="7"/>
      <c r="C83" s="7"/>
      <c r="D83" s="7" t="str">
        <f>IF(B83="","",IFERROR(INDEX(RASTREADORES!$H:$H,MATCH(B83&amp;"#Principal",RASTREADORES!$Y:$Y,0)),""))</f>
        <v/>
      </c>
      <c r="E83" s="7"/>
      <c r="F83" s="7"/>
      <c r="G83" s="7"/>
      <c r="H83" s="12"/>
      <c r="I83" s="7"/>
      <c r="J83" s="12"/>
      <c r="K83" s="7"/>
      <c r="L83" s="12"/>
      <c r="M83" s="12"/>
      <c r="N83" s="7"/>
      <c r="O83" s="7" t="str">
        <f t="shared" ca="1" si="2"/>
        <v/>
      </c>
      <c r="P83" s="7">
        <f t="shared" si="3"/>
        <v>99999</v>
      </c>
      <c r="Q83" s="7"/>
      <c r="R83" s="12"/>
    </row>
    <row r="84" spans="1:18" x14ac:dyDescent="0.25">
      <c r="A84" s="7"/>
      <c r="B84" s="7"/>
      <c r="C84" s="7"/>
      <c r="D84" s="7" t="str">
        <f>IF(B84="","",IFERROR(INDEX(RASTREADORES!$H:$H,MATCH(B84&amp;"#Principal",RASTREADORES!$Y:$Y,0)),""))</f>
        <v/>
      </c>
      <c r="E84" s="7"/>
      <c r="F84" s="7"/>
      <c r="G84" s="7"/>
      <c r="H84" s="12"/>
      <c r="I84" s="7"/>
      <c r="J84" s="12"/>
      <c r="K84" s="7"/>
      <c r="L84" s="12"/>
      <c r="M84" s="12"/>
      <c r="N84" s="7"/>
      <c r="O84" s="7" t="str">
        <f t="shared" ca="1" si="2"/>
        <v/>
      </c>
      <c r="P84" s="7">
        <f t="shared" si="3"/>
        <v>99999</v>
      </c>
      <c r="Q84" s="7"/>
      <c r="R84" s="12"/>
    </row>
    <row r="85" spans="1:18" x14ac:dyDescent="0.25">
      <c r="A85" s="7"/>
      <c r="B85" s="7"/>
      <c r="C85" s="7"/>
      <c r="D85" s="7" t="str">
        <f>IF(B85="","",IFERROR(INDEX(RASTREADORES!$H:$H,MATCH(B85&amp;"#Principal",RASTREADORES!$Y:$Y,0)),""))</f>
        <v/>
      </c>
      <c r="E85" s="7"/>
      <c r="F85" s="7"/>
      <c r="G85" s="7"/>
      <c r="H85" s="12"/>
      <c r="I85" s="7"/>
      <c r="J85" s="12"/>
      <c r="K85" s="7"/>
      <c r="L85" s="12"/>
      <c r="M85" s="12"/>
      <c r="N85" s="7"/>
      <c r="O85" s="7" t="str">
        <f t="shared" ca="1" si="2"/>
        <v/>
      </c>
      <c r="P85" s="7">
        <f t="shared" si="3"/>
        <v>99999</v>
      </c>
      <c r="Q85" s="7"/>
      <c r="R85" s="12"/>
    </row>
    <row r="86" spans="1:18" x14ac:dyDescent="0.25">
      <c r="A86" s="7"/>
      <c r="B86" s="7"/>
      <c r="C86" s="7"/>
      <c r="D86" s="7" t="str">
        <f>IF(B86="","",IFERROR(INDEX(RASTREADORES!$H:$H,MATCH(B86&amp;"#Principal",RASTREADORES!$Y:$Y,0)),""))</f>
        <v/>
      </c>
      <c r="E86" s="7"/>
      <c r="F86" s="7"/>
      <c r="G86" s="7"/>
      <c r="H86" s="12"/>
      <c r="I86" s="7"/>
      <c r="J86" s="12"/>
      <c r="K86" s="7"/>
      <c r="L86" s="12"/>
      <c r="M86" s="12"/>
      <c r="N86" s="7"/>
      <c r="O86" s="7" t="str">
        <f t="shared" ca="1" si="2"/>
        <v/>
      </c>
      <c r="P86" s="7">
        <f t="shared" si="3"/>
        <v>99999</v>
      </c>
      <c r="Q86" s="7"/>
      <c r="R86" s="12"/>
    </row>
    <row r="87" spans="1:18" x14ac:dyDescent="0.25">
      <c r="A87" s="7"/>
      <c r="B87" s="7"/>
      <c r="C87" s="7"/>
      <c r="D87" s="7" t="str">
        <f>IF(B87="","",IFERROR(INDEX(RASTREADORES!$H:$H,MATCH(B87&amp;"#Principal",RASTREADORES!$Y:$Y,0)),""))</f>
        <v/>
      </c>
      <c r="E87" s="7"/>
      <c r="F87" s="7"/>
      <c r="G87" s="7"/>
      <c r="H87" s="12"/>
      <c r="I87" s="7"/>
      <c r="J87" s="12"/>
      <c r="K87" s="7"/>
      <c r="L87" s="12"/>
      <c r="M87" s="12"/>
      <c r="N87" s="7"/>
      <c r="O87" s="7" t="str">
        <f t="shared" ca="1" si="2"/>
        <v/>
      </c>
      <c r="P87" s="7">
        <f t="shared" si="3"/>
        <v>99999</v>
      </c>
      <c r="Q87" s="7"/>
      <c r="R87" s="12"/>
    </row>
    <row r="88" spans="1:18" x14ac:dyDescent="0.25">
      <c r="A88" s="7"/>
      <c r="B88" s="7"/>
      <c r="C88" s="7"/>
      <c r="D88" s="7" t="str">
        <f>IF(B88="","",IFERROR(INDEX(RASTREADORES!$H:$H,MATCH(B88&amp;"#Principal",RASTREADORES!$Y:$Y,0)),""))</f>
        <v/>
      </c>
      <c r="E88" s="7"/>
      <c r="F88" s="7"/>
      <c r="G88" s="7"/>
      <c r="H88" s="12"/>
      <c r="I88" s="7"/>
      <c r="J88" s="12"/>
      <c r="K88" s="7"/>
      <c r="L88" s="12"/>
      <c r="M88" s="12"/>
      <c r="N88" s="7"/>
      <c r="O88" s="7" t="str">
        <f t="shared" ca="1" si="2"/>
        <v/>
      </c>
      <c r="P88" s="7">
        <f t="shared" si="3"/>
        <v>99999</v>
      </c>
      <c r="Q88" s="7"/>
      <c r="R88" s="12"/>
    </row>
    <row r="89" spans="1:18" x14ac:dyDescent="0.25">
      <c r="A89" s="7"/>
      <c r="B89" s="7"/>
      <c r="C89" s="7"/>
      <c r="D89" s="7" t="str">
        <f>IF(B89="","",IFERROR(INDEX(RASTREADORES!$H:$H,MATCH(B89&amp;"#Principal",RASTREADORES!$Y:$Y,0)),""))</f>
        <v/>
      </c>
      <c r="E89" s="7"/>
      <c r="F89" s="7"/>
      <c r="G89" s="7"/>
      <c r="H89" s="12"/>
      <c r="I89" s="7"/>
      <c r="J89" s="12"/>
      <c r="K89" s="7"/>
      <c r="L89" s="12"/>
      <c r="M89" s="12"/>
      <c r="N89" s="7"/>
      <c r="O89" s="7" t="str">
        <f t="shared" ca="1" si="2"/>
        <v/>
      </c>
      <c r="P89" s="7">
        <f t="shared" si="3"/>
        <v>99999</v>
      </c>
      <c r="Q89" s="7"/>
      <c r="R89" s="12"/>
    </row>
    <row r="90" spans="1:18" x14ac:dyDescent="0.25">
      <c r="A90" s="7"/>
      <c r="B90" s="7"/>
      <c r="C90" s="7"/>
      <c r="D90" s="7" t="str">
        <f>IF(B90="","",IFERROR(INDEX(RASTREADORES!$H:$H,MATCH(B90&amp;"#Principal",RASTREADORES!$Y:$Y,0)),""))</f>
        <v/>
      </c>
      <c r="E90" s="7"/>
      <c r="F90" s="7"/>
      <c r="G90" s="7"/>
      <c r="H90" s="12"/>
      <c r="I90" s="7"/>
      <c r="J90" s="12"/>
      <c r="K90" s="7"/>
      <c r="L90" s="12"/>
      <c r="M90" s="12"/>
      <c r="N90" s="7"/>
      <c r="O90" s="7" t="str">
        <f t="shared" ca="1" si="2"/>
        <v/>
      </c>
      <c r="P90" s="7">
        <f t="shared" si="3"/>
        <v>99999</v>
      </c>
      <c r="Q90" s="7"/>
      <c r="R90" s="12"/>
    </row>
    <row r="91" spans="1:18" x14ac:dyDescent="0.25">
      <c r="A91" s="7"/>
      <c r="B91" s="7"/>
      <c r="C91" s="7"/>
      <c r="D91" s="7" t="str">
        <f>IF(B91="","",IFERROR(INDEX(RASTREADORES!$H:$H,MATCH(B91&amp;"#Principal",RASTREADORES!$Y:$Y,0)),""))</f>
        <v/>
      </c>
      <c r="E91" s="7"/>
      <c r="F91" s="7"/>
      <c r="G91" s="7"/>
      <c r="H91" s="12"/>
      <c r="I91" s="7"/>
      <c r="J91" s="12"/>
      <c r="K91" s="7"/>
      <c r="L91" s="12"/>
      <c r="M91" s="12"/>
      <c r="N91" s="7"/>
      <c r="O91" s="7" t="str">
        <f t="shared" ca="1" si="2"/>
        <v/>
      </c>
      <c r="P91" s="7">
        <f t="shared" si="3"/>
        <v>99999</v>
      </c>
      <c r="Q91" s="7"/>
      <c r="R91" s="12"/>
    </row>
    <row r="92" spans="1:18" x14ac:dyDescent="0.25">
      <c r="A92" s="7"/>
      <c r="B92" s="7"/>
      <c r="C92" s="7"/>
      <c r="D92" s="7" t="str">
        <f>IF(B92="","",IFERROR(INDEX(RASTREADORES!$H:$H,MATCH(B92&amp;"#Principal",RASTREADORES!$Y:$Y,0)),""))</f>
        <v/>
      </c>
      <c r="E92" s="7"/>
      <c r="F92" s="7"/>
      <c r="G92" s="7"/>
      <c r="H92" s="12"/>
      <c r="I92" s="7"/>
      <c r="J92" s="12"/>
      <c r="K92" s="7"/>
      <c r="L92" s="12"/>
      <c r="M92" s="12"/>
      <c r="N92" s="7"/>
      <c r="O92" s="7" t="str">
        <f t="shared" ca="1" si="2"/>
        <v/>
      </c>
      <c r="P92" s="7">
        <f t="shared" si="3"/>
        <v>99999</v>
      </c>
      <c r="Q92" s="7"/>
      <c r="R92" s="12"/>
    </row>
    <row r="93" spans="1:18" x14ac:dyDescent="0.25">
      <c r="A93" s="7"/>
      <c r="B93" s="7"/>
      <c r="C93" s="7"/>
      <c r="D93" s="7" t="str">
        <f>IF(B93="","",IFERROR(INDEX(RASTREADORES!$H:$H,MATCH(B93&amp;"#Principal",RASTREADORES!$Y:$Y,0)),""))</f>
        <v/>
      </c>
      <c r="E93" s="7"/>
      <c r="F93" s="7"/>
      <c r="G93" s="7"/>
      <c r="H93" s="12"/>
      <c r="I93" s="7"/>
      <c r="J93" s="12"/>
      <c r="K93" s="7"/>
      <c r="L93" s="12"/>
      <c r="M93" s="12"/>
      <c r="N93" s="7"/>
      <c r="O93" s="7" t="str">
        <f t="shared" ca="1" si="2"/>
        <v/>
      </c>
      <c r="P93" s="7">
        <f t="shared" si="3"/>
        <v>99999</v>
      </c>
      <c r="Q93" s="7"/>
      <c r="R93" s="12"/>
    </row>
    <row r="94" spans="1:18" x14ac:dyDescent="0.25">
      <c r="A94" s="7"/>
      <c r="B94" s="7"/>
      <c r="C94" s="7"/>
      <c r="D94" s="7" t="str">
        <f>IF(B94="","",IFERROR(INDEX(RASTREADORES!$H:$H,MATCH(B94&amp;"#Principal",RASTREADORES!$Y:$Y,0)),""))</f>
        <v/>
      </c>
      <c r="E94" s="7"/>
      <c r="F94" s="7"/>
      <c r="G94" s="7"/>
      <c r="H94" s="12"/>
      <c r="I94" s="7"/>
      <c r="J94" s="12"/>
      <c r="K94" s="7"/>
      <c r="L94" s="12"/>
      <c r="M94" s="12"/>
      <c r="N94" s="7"/>
      <c r="O94" s="7" t="str">
        <f t="shared" ca="1" si="2"/>
        <v/>
      </c>
      <c r="P94" s="7">
        <f t="shared" si="3"/>
        <v>99999</v>
      </c>
      <c r="Q94" s="7"/>
      <c r="R94" s="12"/>
    </row>
    <row r="95" spans="1:18" x14ac:dyDescent="0.25">
      <c r="A95" s="7"/>
      <c r="B95" s="7"/>
      <c r="C95" s="7"/>
      <c r="D95" s="7" t="str">
        <f>IF(B95="","",IFERROR(INDEX(RASTREADORES!$H:$H,MATCH(B95&amp;"#Principal",RASTREADORES!$Y:$Y,0)),""))</f>
        <v/>
      </c>
      <c r="E95" s="7"/>
      <c r="F95" s="7"/>
      <c r="G95" s="7"/>
      <c r="H95" s="12"/>
      <c r="I95" s="7"/>
      <c r="J95" s="12"/>
      <c r="K95" s="7"/>
      <c r="L95" s="12"/>
      <c r="M95" s="12"/>
      <c r="N95" s="7"/>
      <c r="O95" s="7" t="str">
        <f t="shared" ca="1" si="2"/>
        <v/>
      </c>
      <c r="P95" s="7">
        <f t="shared" si="3"/>
        <v>99999</v>
      </c>
      <c r="Q95" s="7"/>
      <c r="R95" s="12"/>
    </row>
    <row r="96" spans="1:18" x14ac:dyDescent="0.25">
      <c r="A96" s="7"/>
      <c r="B96" s="7"/>
      <c r="C96" s="7"/>
      <c r="D96" s="7" t="str">
        <f>IF(B96="","",IFERROR(INDEX(RASTREADORES!$H:$H,MATCH(B96&amp;"#Principal",RASTREADORES!$Y:$Y,0)),""))</f>
        <v/>
      </c>
      <c r="E96" s="7"/>
      <c r="F96" s="7"/>
      <c r="G96" s="7"/>
      <c r="H96" s="12"/>
      <c r="I96" s="7"/>
      <c r="J96" s="12"/>
      <c r="K96" s="7"/>
      <c r="L96" s="12"/>
      <c r="M96" s="12"/>
      <c r="N96" s="7"/>
      <c r="O96" s="7" t="str">
        <f t="shared" ca="1" si="2"/>
        <v/>
      </c>
      <c r="P96" s="7">
        <f t="shared" si="3"/>
        <v>99999</v>
      </c>
      <c r="Q96" s="7"/>
      <c r="R96" s="12"/>
    </row>
    <row r="97" spans="1:18" x14ac:dyDescent="0.25">
      <c r="A97" s="7"/>
      <c r="B97" s="7"/>
      <c r="C97" s="7"/>
      <c r="D97" s="7" t="str">
        <f>IF(B97="","",IFERROR(INDEX(RASTREADORES!$H:$H,MATCH(B97&amp;"#Principal",RASTREADORES!$Y:$Y,0)),""))</f>
        <v/>
      </c>
      <c r="E97" s="7"/>
      <c r="F97" s="7"/>
      <c r="G97" s="7"/>
      <c r="H97" s="12"/>
      <c r="I97" s="7"/>
      <c r="J97" s="12"/>
      <c r="K97" s="7"/>
      <c r="L97" s="12"/>
      <c r="M97" s="12"/>
      <c r="N97" s="7"/>
      <c r="O97" s="7" t="str">
        <f t="shared" ca="1" si="2"/>
        <v/>
      </c>
      <c r="P97" s="7">
        <f t="shared" si="3"/>
        <v>99999</v>
      </c>
      <c r="Q97" s="7"/>
      <c r="R97" s="12"/>
    </row>
    <row r="98" spans="1:18" x14ac:dyDescent="0.25">
      <c r="A98" s="7"/>
      <c r="B98" s="7"/>
      <c r="C98" s="7"/>
      <c r="D98" s="7" t="str">
        <f>IF(B98="","",IFERROR(INDEX(RASTREADORES!$H:$H,MATCH(B98&amp;"#Principal",RASTREADORES!$Y:$Y,0)),""))</f>
        <v/>
      </c>
      <c r="E98" s="7"/>
      <c r="F98" s="7"/>
      <c r="G98" s="7"/>
      <c r="H98" s="12"/>
      <c r="I98" s="7"/>
      <c r="J98" s="12"/>
      <c r="K98" s="7"/>
      <c r="L98" s="12"/>
      <c r="M98" s="12"/>
      <c r="N98" s="7"/>
      <c r="O98" s="7" t="str">
        <f t="shared" ca="1" si="2"/>
        <v/>
      </c>
      <c r="P98" s="7">
        <f t="shared" si="3"/>
        <v>99999</v>
      </c>
      <c r="Q98" s="7"/>
      <c r="R98" s="12"/>
    </row>
    <row r="99" spans="1:18" x14ac:dyDescent="0.25">
      <c r="A99" s="7"/>
      <c r="B99" s="7"/>
      <c r="C99" s="7"/>
      <c r="D99" s="7" t="str">
        <f>IF(B99="","",IFERROR(INDEX(RASTREADORES!$H:$H,MATCH(B99&amp;"#Principal",RASTREADORES!$Y:$Y,0)),""))</f>
        <v/>
      </c>
      <c r="E99" s="7"/>
      <c r="F99" s="7"/>
      <c r="G99" s="7"/>
      <c r="H99" s="12"/>
      <c r="I99" s="7"/>
      <c r="J99" s="12"/>
      <c r="K99" s="7"/>
      <c r="L99" s="12"/>
      <c r="M99" s="12"/>
      <c r="N99" s="7"/>
      <c r="O99" s="7" t="str">
        <f t="shared" ca="1" si="2"/>
        <v/>
      </c>
      <c r="P99" s="7">
        <f t="shared" si="3"/>
        <v>99999</v>
      </c>
      <c r="Q99" s="7"/>
      <c r="R99" s="12"/>
    </row>
    <row r="100" spans="1:18" x14ac:dyDescent="0.25">
      <c r="A100" s="7"/>
      <c r="B100" s="7"/>
      <c r="C100" s="7"/>
      <c r="D100" s="7" t="str">
        <f>IF(B100="","",IFERROR(INDEX(RASTREADORES!$H:$H,MATCH(B100&amp;"#Principal",RASTREADORES!$Y:$Y,0)),""))</f>
        <v/>
      </c>
      <c r="E100" s="7"/>
      <c r="F100" s="7"/>
      <c r="G100" s="7"/>
      <c r="H100" s="12"/>
      <c r="I100" s="7"/>
      <c r="J100" s="12"/>
      <c r="K100" s="7"/>
      <c r="L100" s="12"/>
      <c r="M100" s="12"/>
      <c r="N100" s="7"/>
      <c r="O100" s="7" t="str">
        <f t="shared" ca="1" si="2"/>
        <v/>
      </c>
      <c r="P100" s="7">
        <f t="shared" si="3"/>
        <v>99999</v>
      </c>
      <c r="Q100" s="7"/>
      <c r="R100" s="12"/>
    </row>
    <row r="101" spans="1:18" x14ac:dyDescent="0.25">
      <c r="A101" s="7"/>
      <c r="B101" s="7"/>
      <c r="C101" s="7"/>
      <c r="D101" s="7" t="str">
        <f>IF(B101="","",IFERROR(INDEX(RASTREADORES!$H:$H,MATCH(B101&amp;"#Principal",RASTREADORES!$Y:$Y,0)),""))</f>
        <v/>
      </c>
      <c r="E101" s="7"/>
      <c r="F101" s="7"/>
      <c r="G101" s="7"/>
      <c r="H101" s="12"/>
      <c r="I101" s="7"/>
      <c r="J101" s="12"/>
      <c r="K101" s="7"/>
      <c r="L101" s="12"/>
      <c r="M101" s="12"/>
      <c r="N101" s="7"/>
      <c r="O101" s="7" t="str">
        <f t="shared" ca="1" si="2"/>
        <v/>
      </c>
      <c r="P101" s="7">
        <f t="shared" si="3"/>
        <v>99999</v>
      </c>
      <c r="Q101" s="7"/>
      <c r="R101" s="12"/>
    </row>
    <row r="102" spans="1:18" x14ac:dyDescent="0.25">
      <c r="A102" s="7"/>
      <c r="B102" s="7"/>
      <c r="C102" s="7"/>
      <c r="D102" s="7" t="str">
        <f>IF(B102="","",IFERROR(INDEX(RASTREADORES!$H:$H,MATCH(B102&amp;"#Principal",RASTREADORES!$Y:$Y,0)),""))</f>
        <v/>
      </c>
      <c r="E102" s="7"/>
      <c r="F102" s="7"/>
      <c r="G102" s="7"/>
      <c r="H102" s="12"/>
      <c r="I102" s="7"/>
      <c r="J102" s="12"/>
      <c r="K102" s="7"/>
      <c r="L102" s="12"/>
      <c r="M102" s="12"/>
      <c r="N102" s="7"/>
      <c r="O102" s="7" t="str">
        <f t="shared" ca="1" si="2"/>
        <v/>
      </c>
      <c r="P102" s="7">
        <f t="shared" si="3"/>
        <v>99999</v>
      </c>
      <c r="Q102" s="7"/>
      <c r="R102" s="12"/>
    </row>
    <row r="103" spans="1:18" x14ac:dyDescent="0.25">
      <c r="A103" s="7"/>
      <c r="B103" s="7"/>
      <c r="C103" s="7"/>
      <c r="D103" s="7" t="str">
        <f>IF(B103="","",IFERROR(INDEX(RASTREADORES!$H:$H,MATCH(B103&amp;"#Principal",RASTREADORES!$Y:$Y,0)),""))</f>
        <v/>
      </c>
      <c r="E103" s="7"/>
      <c r="F103" s="7"/>
      <c r="G103" s="7"/>
      <c r="H103" s="12"/>
      <c r="I103" s="7"/>
      <c r="J103" s="12"/>
      <c r="K103" s="7"/>
      <c r="L103" s="12"/>
      <c r="M103" s="12"/>
      <c r="N103" s="7"/>
      <c r="O103" s="7" t="str">
        <f t="shared" ca="1" si="2"/>
        <v/>
      </c>
      <c r="P103" s="7">
        <f t="shared" si="3"/>
        <v>99999</v>
      </c>
      <c r="Q103" s="7"/>
      <c r="R103" s="12"/>
    </row>
    <row r="104" spans="1:18" x14ac:dyDescent="0.25">
      <c r="A104" s="7"/>
      <c r="B104" s="7"/>
      <c r="C104" s="7"/>
      <c r="D104" s="7" t="str">
        <f>IF(B104="","",IFERROR(INDEX(RASTREADORES!$H:$H,MATCH(B104&amp;"#Principal",RASTREADORES!$Y:$Y,0)),""))</f>
        <v/>
      </c>
      <c r="E104" s="7"/>
      <c r="F104" s="7"/>
      <c r="G104" s="7"/>
      <c r="H104" s="12"/>
      <c r="I104" s="7"/>
      <c r="J104" s="12"/>
      <c r="K104" s="7"/>
      <c r="L104" s="12"/>
      <c r="M104" s="12"/>
      <c r="N104" s="7"/>
      <c r="O104" s="7" t="str">
        <f t="shared" ca="1" si="2"/>
        <v/>
      </c>
      <c r="P104" s="7">
        <f t="shared" si="3"/>
        <v>99999</v>
      </c>
      <c r="Q104" s="7"/>
      <c r="R104" s="12"/>
    </row>
    <row r="105" spans="1:18" x14ac:dyDescent="0.25">
      <c r="A105" s="7"/>
      <c r="B105" s="7"/>
      <c r="C105" s="7"/>
      <c r="D105" s="7" t="str">
        <f>IF(B105="","",IFERROR(INDEX(RASTREADORES!$H:$H,MATCH(B105&amp;"#Principal",RASTREADORES!$Y:$Y,0)),""))</f>
        <v/>
      </c>
      <c r="E105" s="7"/>
      <c r="F105" s="7"/>
      <c r="G105" s="7"/>
      <c r="H105" s="12"/>
      <c r="I105" s="7"/>
      <c r="J105" s="12"/>
      <c r="K105" s="7"/>
      <c r="L105" s="12"/>
      <c r="M105" s="12"/>
      <c r="N105" s="7"/>
      <c r="O105" s="7" t="str">
        <f t="shared" ca="1" si="2"/>
        <v/>
      </c>
      <c r="P105" s="7">
        <f t="shared" si="3"/>
        <v>99999</v>
      </c>
      <c r="Q105" s="7"/>
      <c r="R105" s="12"/>
    </row>
    <row r="106" spans="1:18" x14ac:dyDescent="0.25">
      <c r="A106" s="7"/>
      <c r="B106" s="7"/>
      <c r="C106" s="7"/>
      <c r="D106" s="7" t="str">
        <f>IF(B106="","",IFERROR(INDEX(RASTREADORES!$H:$H,MATCH(B106&amp;"#Principal",RASTREADORES!$Y:$Y,0)),""))</f>
        <v/>
      </c>
      <c r="E106" s="7"/>
      <c r="F106" s="7"/>
      <c r="G106" s="7"/>
      <c r="H106" s="12"/>
      <c r="I106" s="7"/>
      <c r="J106" s="12"/>
      <c r="K106" s="7"/>
      <c r="L106" s="12"/>
      <c r="M106" s="12"/>
      <c r="N106" s="7"/>
      <c r="O106" s="7" t="str">
        <f t="shared" ca="1" si="2"/>
        <v/>
      </c>
      <c r="P106" s="7">
        <f t="shared" si="3"/>
        <v>99999</v>
      </c>
      <c r="Q106" s="7"/>
      <c r="R106" s="12"/>
    </row>
    <row r="107" spans="1:18" x14ac:dyDescent="0.25">
      <c r="A107" s="7"/>
      <c r="B107" s="7"/>
      <c r="C107" s="7"/>
      <c r="D107" s="7" t="str">
        <f>IF(B107="","",IFERROR(INDEX(RASTREADORES!$H:$H,MATCH(B107&amp;"#Principal",RASTREADORES!$Y:$Y,0)),""))</f>
        <v/>
      </c>
      <c r="E107" s="7"/>
      <c r="F107" s="7"/>
      <c r="G107" s="7"/>
      <c r="H107" s="12"/>
      <c r="I107" s="7"/>
      <c r="J107" s="12"/>
      <c r="K107" s="7"/>
      <c r="L107" s="12"/>
      <c r="M107" s="12"/>
      <c r="N107" s="7"/>
      <c r="O107" s="7" t="str">
        <f t="shared" ca="1" si="2"/>
        <v/>
      </c>
      <c r="P107" s="7">
        <f t="shared" si="3"/>
        <v>99999</v>
      </c>
      <c r="Q107" s="7"/>
      <c r="R107" s="12"/>
    </row>
    <row r="108" spans="1:18" x14ac:dyDescent="0.25">
      <c r="A108" s="7"/>
      <c r="B108" s="7"/>
      <c r="C108" s="7"/>
      <c r="D108" s="7" t="str">
        <f>IF(B108="","",IFERROR(INDEX(RASTREADORES!$H:$H,MATCH(B108&amp;"#Principal",RASTREADORES!$Y:$Y,0)),""))</f>
        <v/>
      </c>
      <c r="E108" s="7"/>
      <c r="F108" s="7"/>
      <c r="G108" s="7"/>
      <c r="H108" s="12"/>
      <c r="I108" s="7"/>
      <c r="J108" s="12"/>
      <c r="K108" s="7"/>
      <c r="L108" s="12"/>
      <c r="M108" s="12"/>
      <c r="N108" s="7"/>
      <c r="O108" s="7" t="str">
        <f t="shared" ca="1" si="2"/>
        <v/>
      </c>
      <c r="P108" s="7">
        <f t="shared" si="3"/>
        <v>99999</v>
      </c>
      <c r="Q108" s="7"/>
      <c r="R108" s="12"/>
    </row>
    <row r="109" spans="1:18" x14ac:dyDescent="0.25">
      <c r="A109" s="7"/>
      <c r="B109" s="7"/>
      <c r="C109" s="7"/>
      <c r="D109" s="7" t="str">
        <f>IF(B109="","",IFERROR(INDEX(RASTREADORES!$H:$H,MATCH(B109&amp;"#Principal",RASTREADORES!$Y:$Y,0)),""))</f>
        <v/>
      </c>
      <c r="E109" s="7"/>
      <c r="F109" s="7"/>
      <c r="G109" s="7"/>
      <c r="H109" s="12"/>
      <c r="I109" s="7"/>
      <c r="J109" s="12"/>
      <c r="K109" s="7"/>
      <c r="L109" s="12"/>
      <c r="M109" s="12"/>
      <c r="N109" s="7"/>
      <c r="O109" s="7" t="str">
        <f t="shared" ca="1" si="2"/>
        <v/>
      </c>
      <c r="P109" s="7">
        <f t="shared" si="3"/>
        <v>99999</v>
      </c>
      <c r="Q109" s="7"/>
      <c r="R109" s="12"/>
    </row>
    <row r="110" spans="1:18" x14ac:dyDescent="0.25">
      <c r="A110" s="7"/>
      <c r="B110" s="7"/>
      <c r="C110" s="7"/>
      <c r="D110" s="7" t="str">
        <f>IF(B110="","",IFERROR(INDEX(RASTREADORES!$H:$H,MATCH(B110&amp;"#Principal",RASTREADORES!$Y:$Y,0)),""))</f>
        <v/>
      </c>
      <c r="E110" s="7"/>
      <c r="F110" s="7"/>
      <c r="G110" s="7"/>
      <c r="H110" s="12"/>
      <c r="I110" s="7"/>
      <c r="J110" s="12"/>
      <c r="K110" s="7"/>
      <c r="L110" s="12"/>
      <c r="M110" s="12"/>
      <c r="N110" s="7"/>
      <c r="O110" s="7" t="str">
        <f t="shared" ca="1" si="2"/>
        <v/>
      </c>
      <c r="P110" s="7">
        <f t="shared" si="3"/>
        <v>99999</v>
      </c>
      <c r="Q110" s="7"/>
      <c r="R110" s="12"/>
    </row>
    <row r="111" spans="1:18" x14ac:dyDescent="0.25">
      <c r="A111" s="7"/>
      <c r="B111" s="7"/>
      <c r="C111" s="7"/>
      <c r="D111" s="7" t="str">
        <f>IF(B111="","",IFERROR(INDEX(RASTREADORES!$H:$H,MATCH(B111&amp;"#Principal",RASTREADORES!$Y:$Y,0)),""))</f>
        <v/>
      </c>
      <c r="E111" s="7"/>
      <c r="F111" s="7"/>
      <c r="G111" s="7"/>
      <c r="H111" s="12"/>
      <c r="I111" s="7"/>
      <c r="J111" s="12"/>
      <c r="K111" s="7"/>
      <c r="L111" s="12"/>
      <c r="M111" s="12"/>
      <c r="N111" s="7"/>
      <c r="O111" s="7" t="str">
        <f t="shared" ca="1" si="2"/>
        <v/>
      </c>
      <c r="P111" s="7">
        <f t="shared" si="3"/>
        <v>99999</v>
      </c>
      <c r="Q111" s="7"/>
      <c r="R111" s="12"/>
    </row>
    <row r="112" spans="1:18" x14ac:dyDescent="0.25">
      <c r="A112" s="7"/>
      <c r="B112" s="7"/>
      <c r="C112" s="7"/>
      <c r="D112" s="7" t="str">
        <f>IF(B112="","",IFERROR(INDEX(RASTREADORES!$H:$H,MATCH(B112&amp;"#Principal",RASTREADORES!$Y:$Y,0)),""))</f>
        <v/>
      </c>
      <c r="E112" s="7"/>
      <c r="F112" s="7"/>
      <c r="G112" s="7"/>
      <c r="H112" s="12"/>
      <c r="I112" s="7"/>
      <c r="J112" s="12"/>
      <c r="K112" s="7"/>
      <c r="L112" s="12"/>
      <c r="M112" s="12"/>
      <c r="N112" s="7"/>
      <c r="O112" s="7" t="str">
        <f t="shared" ca="1" si="2"/>
        <v/>
      </c>
      <c r="P112" s="7">
        <f t="shared" si="3"/>
        <v>99999</v>
      </c>
      <c r="Q112" s="7"/>
      <c r="R112" s="12"/>
    </row>
    <row r="113" spans="1:18" x14ac:dyDescent="0.25">
      <c r="A113" s="7"/>
      <c r="B113" s="7"/>
      <c r="C113" s="7"/>
      <c r="D113" s="7" t="str">
        <f>IF(B113="","",IFERROR(INDEX(RASTREADORES!$H:$H,MATCH(B113&amp;"#Principal",RASTREADORES!$Y:$Y,0)),""))</f>
        <v/>
      </c>
      <c r="E113" s="7"/>
      <c r="F113" s="7"/>
      <c r="G113" s="7"/>
      <c r="H113" s="12"/>
      <c r="I113" s="7"/>
      <c r="J113" s="12"/>
      <c r="K113" s="7"/>
      <c r="L113" s="12"/>
      <c r="M113" s="12"/>
      <c r="N113" s="7"/>
      <c r="O113" s="7" t="str">
        <f t="shared" ca="1" si="2"/>
        <v/>
      </c>
      <c r="P113" s="7">
        <f t="shared" si="3"/>
        <v>99999</v>
      </c>
      <c r="Q113" s="7"/>
      <c r="R113" s="12"/>
    </row>
    <row r="114" spans="1:18" x14ac:dyDescent="0.25">
      <c r="A114" s="7"/>
      <c r="B114" s="7"/>
      <c r="C114" s="7"/>
      <c r="D114" s="7" t="str">
        <f>IF(B114="","",IFERROR(INDEX(RASTREADORES!$H:$H,MATCH(B114&amp;"#Principal",RASTREADORES!$Y:$Y,0)),""))</f>
        <v/>
      </c>
      <c r="E114" s="7"/>
      <c r="F114" s="7"/>
      <c r="G114" s="7"/>
      <c r="H114" s="12"/>
      <c r="I114" s="7"/>
      <c r="J114" s="12"/>
      <c r="K114" s="7"/>
      <c r="L114" s="12"/>
      <c r="M114" s="12"/>
      <c r="N114" s="7"/>
      <c r="O114" s="7" t="str">
        <f t="shared" ca="1" si="2"/>
        <v/>
      </c>
      <c r="P114" s="7">
        <f t="shared" si="3"/>
        <v>99999</v>
      </c>
      <c r="Q114" s="7"/>
      <c r="R114" s="12"/>
    </row>
    <row r="115" spans="1:18" x14ac:dyDescent="0.25">
      <c r="A115" s="7"/>
      <c r="B115" s="7"/>
      <c r="C115" s="7"/>
      <c r="D115" s="7" t="str">
        <f>IF(B115="","",IFERROR(INDEX(RASTREADORES!$H:$H,MATCH(B115&amp;"#Principal",RASTREADORES!$Y:$Y,0)),""))</f>
        <v/>
      </c>
      <c r="E115" s="7"/>
      <c r="F115" s="7"/>
      <c r="G115" s="7"/>
      <c r="H115" s="12"/>
      <c r="I115" s="7"/>
      <c r="J115" s="12"/>
      <c r="K115" s="7"/>
      <c r="L115" s="12"/>
      <c r="M115" s="12"/>
      <c r="N115" s="7"/>
      <c r="O115" s="7" t="str">
        <f t="shared" ca="1" si="2"/>
        <v/>
      </c>
      <c r="P115" s="7">
        <f t="shared" si="3"/>
        <v>99999</v>
      </c>
      <c r="Q115" s="7"/>
      <c r="R115" s="12"/>
    </row>
    <row r="116" spans="1:18" x14ac:dyDescent="0.25">
      <c r="A116" s="7"/>
      <c r="B116" s="7"/>
      <c r="C116" s="7"/>
      <c r="D116" s="7" t="str">
        <f>IF(B116="","",IFERROR(INDEX(RASTREADORES!$H:$H,MATCH(B116&amp;"#Principal",RASTREADORES!$Y:$Y,0)),""))</f>
        <v/>
      </c>
      <c r="E116" s="7"/>
      <c r="F116" s="7"/>
      <c r="G116" s="7"/>
      <c r="H116" s="12"/>
      <c r="I116" s="7"/>
      <c r="J116" s="12"/>
      <c r="K116" s="7"/>
      <c r="L116" s="12"/>
      <c r="M116" s="12"/>
      <c r="N116" s="7"/>
      <c r="O116" s="7" t="str">
        <f t="shared" ca="1" si="2"/>
        <v/>
      </c>
      <c r="P116" s="7">
        <f t="shared" si="3"/>
        <v>99999</v>
      </c>
      <c r="Q116" s="7"/>
      <c r="R116" s="12"/>
    </row>
    <row r="117" spans="1:18" x14ac:dyDescent="0.25">
      <c r="A117" s="7"/>
      <c r="B117" s="7"/>
      <c r="C117" s="7"/>
      <c r="D117" s="7" t="str">
        <f>IF(B117="","",IFERROR(INDEX(RASTREADORES!$H:$H,MATCH(B117&amp;"#Principal",RASTREADORES!$Y:$Y,0)),""))</f>
        <v/>
      </c>
      <c r="E117" s="7"/>
      <c r="F117" s="7"/>
      <c r="G117" s="7"/>
      <c r="H117" s="12"/>
      <c r="I117" s="7"/>
      <c r="J117" s="12"/>
      <c r="K117" s="7"/>
      <c r="L117" s="12"/>
      <c r="M117" s="12"/>
      <c r="N117" s="7"/>
      <c r="O117" s="7" t="str">
        <f t="shared" ca="1" si="2"/>
        <v/>
      </c>
      <c r="P117" s="7">
        <f t="shared" si="3"/>
        <v>99999</v>
      </c>
      <c r="Q117" s="7"/>
      <c r="R117" s="12"/>
    </row>
    <row r="118" spans="1:18" x14ac:dyDescent="0.25">
      <c r="A118" s="7"/>
      <c r="B118" s="7"/>
      <c r="C118" s="7"/>
      <c r="D118" s="7" t="str">
        <f>IF(B118="","",IFERROR(INDEX(RASTREADORES!$H:$H,MATCH(B118&amp;"#Principal",RASTREADORES!$Y:$Y,0)),""))</f>
        <v/>
      </c>
      <c r="E118" s="7"/>
      <c r="F118" s="7"/>
      <c r="G118" s="7"/>
      <c r="H118" s="12"/>
      <c r="I118" s="7"/>
      <c r="J118" s="12"/>
      <c r="K118" s="7"/>
      <c r="L118" s="12"/>
      <c r="M118" s="12"/>
      <c r="N118" s="7"/>
      <c r="O118" s="7" t="str">
        <f t="shared" ca="1" si="2"/>
        <v/>
      </c>
      <c r="P118" s="7">
        <f t="shared" si="3"/>
        <v>99999</v>
      </c>
      <c r="Q118" s="7"/>
      <c r="R118" s="12"/>
    </row>
    <row r="119" spans="1:18" x14ac:dyDescent="0.25">
      <c r="A119" s="7"/>
      <c r="B119" s="7"/>
      <c r="C119" s="7"/>
      <c r="D119" s="7" t="str">
        <f>IF(B119="","",IFERROR(INDEX(RASTREADORES!$H:$H,MATCH(B119&amp;"#Principal",RASTREADORES!$Y:$Y,0)),""))</f>
        <v/>
      </c>
      <c r="E119" s="7"/>
      <c r="F119" s="7"/>
      <c r="G119" s="7"/>
      <c r="H119" s="12"/>
      <c r="I119" s="7"/>
      <c r="J119" s="12"/>
      <c r="K119" s="7"/>
      <c r="L119" s="12"/>
      <c r="M119" s="12"/>
      <c r="N119" s="7"/>
      <c r="O119" s="7" t="str">
        <f t="shared" ca="1" si="2"/>
        <v/>
      </c>
      <c r="P119" s="7">
        <f t="shared" si="3"/>
        <v>99999</v>
      </c>
      <c r="Q119" s="7"/>
      <c r="R119" s="12"/>
    </row>
    <row r="120" spans="1:18" x14ac:dyDescent="0.25">
      <c r="A120" s="7"/>
      <c r="B120" s="7"/>
      <c r="C120" s="7"/>
      <c r="D120" s="7" t="str">
        <f>IF(B120="","",IFERROR(INDEX(RASTREADORES!$H:$H,MATCH(B120&amp;"#Principal",RASTREADORES!$Y:$Y,0)),""))</f>
        <v/>
      </c>
      <c r="E120" s="7"/>
      <c r="F120" s="7"/>
      <c r="G120" s="7"/>
      <c r="H120" s="12"/>
      <c r="I120" s="7"/>
      <c r="J120" s="12"/>
      <c r="K120" s="7"/>
      <c r="L120" s="12"/>
      <c r="M120" s="12"/>
      <c r="N120" s="7"/>
      <c r="O120" s="7" t="str">
        <f t="shared" ca="1" si="2"/>
        <v/>
      </c>
      <c r="P120" s="7">
        <f t="shared" si="3"/>
        <v>99999</v>
      </c>
      <c r="Q120" s="7"/>
      <c r="R120" s="12"/>
    </row>
    <row r="121" spans="1:18" x14ac:dyDescent="0.25">
      <c r="A121" s="7"/>
      <c r="B121" s="7"/>
      <c r="C121" s="7"/>
      <c r="D121" s="7" t="str">
        <f>IF(B121="","",IFERROR(INDEX(RASTREADORES!$H:$H,MATCH(B121&amp;"#Principal",RASTREADORES!$Y:$Y,0)),""))</f>
        <v/>
      </c>
      <c r="E121" s="7"/>
      <c r="F121" s="7"/>
      <c r="G121" s="7"/>
      <c r="H121" s="12"/>
      <c r="I121" s="7"/>
      <c r="J121" s="12"/>
      <c r="K121" s="7"/>
      <c r="L121" s="12"/>
      <c r="M121" s="12"/>
      <c r="N121" s="7"/>
      <c r="O121" s="7" t="str">
        <f t="shared" ca="1" si="2"/>
        <v/>
      </c>
      <c r="P121" s="7">
        <f t="shared" si="3"/>
        <v>99999</v>
      </c>
      <c r="Q121" s="7"/>
      <c r="R121" s="12"/>
    </row>
    <row r="122" spans="1:18" x14ac:dyDescent="0.25">
      <c r="A122" s="7"/>
      <c r="B122" s="7"/>
      <c r="C122" s="7"/>
      <c r="D122" s="7" t="str">
        <f>IF(B122="","",IFERROR(INDEX(RASTREADORES!$H:$H,MATCH(B122&amp;"#Principal",RASTREADORES!$Y:$Y,0)),""))</f>
        <v/>
      </c>
      <c r="E122" s="7"/>
      <c r="F122" s="7"/>
      <c r="G122" s="7"/>
      <c r="H122" s="12"/>
      <c r="I122" s="7"/>
      <c r="J122" s="12"/>
      <c r="K122" s="7"/>
      <c r="L122" s="12"/>
      <c r="M122" s="12"/>
      <c r="N122" s="7"/>
      <c r="O122" s="7" t="str">
        <f t="shared" ca="1" si="2"/>
        <v/>
      </c>
      <c r="P122" s="7">
        <f t="shared" si="3"/>
        <v>99999</v>
      </c>
      <c r="Q122" s="7"/>
      <c r="R122" s="12"/>
    </row>
    <row r="123" spans="1:18" x14ac:dyDescent="0.25">
      <c r="A123" s="7"/>
      <c r="B123" s="7"/>
      <c r="C123" s="7"/>
      <c r="D123" s="7" t="str">
        <f>IF(B123="","",IFERROR(INDEX(RASTREADORES!$H:$H,MATCH(B123&amp;"#Principal",RASTREADORES!$Y:$Y,0)),""))</f>
        <v/>
      </c>
      <c r="E123" s="7"/>
      <c r="F123" s="7"/>
      <c r="G123" s="7"/>
      <c r="H123" s="12"/>
      <c r="I123" s="7"/>
      <c r="J123" s="12"/>
      <c r="K123" s="7"/>
      <c r="L123" s="12"/>
      <c r="M123" s="12"/>
      <c r="N123" s="7"/>
      <c r="O123" s="7" t="str">
        <f t="shared" ca="1" si="2"/>
        <v/>
      </c>
      <c r="P123" s="7">
        <f t="shared" si="3"/>
        <v>99999</v>
      </c>
      <c r="Q123" s="7"/>
      <c r="R123" s="12"/>
    </row>
    <row r="124" spans="1:18" x14ac:dyDescent="0.25">
      <c r="A124" s="7"/>
      <c r="B124" s="7"/>
      <c r="C124" s="7"/>
      <c r="D124" s="7" t="str">
        <f>IF(B124="","",IFERROR(INDEX(RASTREADORES!$H:$H,MATCH(B124&amp;"#Principal",RASTREADORES!$Y:$Y,0)),""))</f>
        <v/>
      </c>
      <c r="E124" s="7"/>
      <c r="F124" s="7"/>
      <c r="G124" s="7"/>
      <c r="H124" s="12"/>
      <c r="I124" s="7"/>
      <c r="J124" s="12"/>
      <c r="K124" s="7"/>
      <c r="L124" s="12"/>
      <c r="M124" s="12"/>
      <c r="N124" s="7"/>
      <c r="O124" s="7" t="str">
        <f t="shared" ca="1" si="2"/>
        <v/>
      </c>
      <c r="P124" s="7">
        <f t="shared" si="3"/>
        <v>99999</v>
      </c>
      <c r="Q124" s="7"/>
      <c r="R124" s="12"/>
    </row>
    <row r="125" spans="1:18" x14ac:dyDescent="0.25">
      <c r="A125" s="7"/>
      <c r="B125" s="7"/>
      <c r="C125" s="7"/>
      <c r="D125" s="7" t="str">
        <f>IF(B125="","",IFERROR(INDEX(RASTREADORES!$H:$H,MATCH(B125&amp;"#Principal",RASTREADORES!$Y:$Y,0)),""))</f>
        <v/>
      </c>
      <c r="E125" s="7"/>
      <c r="F125" s="7"/>
      <c r="G125" s="7"/>
      <c r="H125" s="12"/>
      <c r="I125" s="7"/>
      <c r="J125" s="12"/>
      <c r="K125" s="7"/>
      <c r="L125" s="12"/>
      <c r="M125" s="12"/>
      <c r="N125" s="7"/>
      <c r="O125" s="7" t="str">
        <f t="shared" ca="1" si="2"/>
        <v/>
      </c>
      <c r="P125" s="7">
        <f t="shared" si="3"/>
        <v>99999</v>
      </c>
      <c r="Q125" s="7"/>
      <c r="R125" s="12"/>
    </row>
    <row r="126" spans="1:18" x14ac:dyDescent="0.25">
      <c r="A126" s="7"/>
      <c r="B126" s="7"/>
      <c r="C126" s="7"/>
      <c r="D126" s="7" t="str">
        <f>IF(B126="","",IFERROR(INDEX(RASTREADORES!$H:$H,MATCH(B126&amp;"#Principal",RASTREADORES!$Y:$Y,0)),""))</f>
        <v/>
      </c>
      <c r="E126" s="7"/>
      <c r="F126" s="7"/>
      <c r="G126" s="7"/>
      <c r="H126" s="12"/>
      <c r="I126" s="7"/>
      <c r="J126" s="12"/>
      <c r="K126" s="7"/>
      <c r="L126" s="12"/>
      <c r="M126" s="12"/>
      <c r="N126" s="7"/>
      <c r="O126" s="7" t="str">
        <f t="shared" ca="1" si="2"/>
        <v/>
      </c>
      <c r="P126" s="7">
        <f t="shared" si="3"/>
        <v>99999</v>
      </c>
      <c r="Q126" s="7"/>
      <c r="R126" s="12"/>
    </row>
    <row r="127" spans="1:18" x14ac:dyDescent="0.25">
      <c r="A127" s="7"/>
      <c r="B127" s="7"/>
      <c r="C127" s="7"/>
      <c r="D127" s="7" t="str">
        <f>IF(B127="","",IFERROR(INDEX(RASTREADORES!$H:$H,MATCH(B127&amp;"#Principal",RASTREADORES!$Y:$Y,0)),""))</f>
        <v/>
      </c>
      <c r="E127" s="7"/>
      <c r="F127" s="7"/>
      <c r="G127" s="7"/>
      <c r="H127" s="12"/>
      <c r="I127" s="7"/>
      <c r="J127" s="12"/>
      <c r="K127" s="7"/>
      <c r="L127" s="12"/>
      <c r="M127" s="12"/>
      <c r="N127" s="7"/>
      <c r="O127" s="7" t="str">
        <f t="shared" ca="1" si="2"/>
        <v/>
      </c>
      <c r="P127" s="7">
        <f t="shared" si="3"/>
        <v>99999</v>
      </c>
      <c r="Q127" s="7"/>
      <c r="R127" s="12"/>
    </row>
    <row r="128" spans="1:18" x14ac:dyDescent="0.25">
      <c r="A128" s="7"/>
      <c r="B128" s="7"/>
      <c r="C128" s="7"/>
      <c r="D128" s="7" t="str">
        <f>IF(B128="","",IFERROR(INDEX(RASTREADORES!$H:$H,MATCH(B128&amp;"#Principal",RASTREADORES!$Y:$Y,0)),""))</f>
        <v/>
      </c>
      <c r="E128" s="7"/>
      <c r="F128" s="7"/>
      <c r="G128" s="7"/>
      <c r="H128" s="12"/>
      <c r="I128" s="7"/>
      <c r="J128" s="12"/>
      <c r="K128" s="7"/>
      <c r="L128" s="12"/>
      <c r="M128" s="12"/>
      <c r="N128" s="7"/>
      <c r="O128" s="7" t="str">
        <f t="shared" ca="1" si="2"/>
        <v/>
      </c>
      <c r="P128" s="7">
        <f t="shared" si="3"/>
        <v>99999</v>
      </c>
      <c r="Q128" s="7"/>
      <c r="R128" s="12"/>
    </row>
    <row r="129" spans="1:18" x14ac:dyDescent="0.25">
      <c r="A129" s="7"/>
      <c r="B129" s="7"/>
      <c r="C129" s="7"/>
      <c r="D129" s="7" t="str">
        <f>IF(B129="","",IFERROR(INDEX(RASTREADORES!$H:$H,MATCH(B129&amp;"#Principal",RASTREADORES!$Y:$Y,0)),""))</f>
        <v/>
      </c>
      <c r="E129" s="7"/>
      <c r="F129" s="7"/>
      <c r="G129" s="7"/>
      <c r="H129" s="12"/>
      <c r="I129" s="7"/>
      <c r="J129" s="12"/>
      <c r="K129" s="7"/>
      <c r="L129" s="12"/>
      <c r="M129" s="12"/>
      <c r="N129" s="7"/>
      <c r="O129" s="7" t="str">
        <f t="shared" ca="1" si="2"/>
        <v/>
      </c>
      <c r="P129" s="7">
        <f t="shared" si="3"/>
        <v>99999</v>
      </c>
      <c r="Q129" s="7"/>
      <c r="R129" s="12"/>
    </row>
    <row r="130" spans="1:18" x14ac:dyDescent="0.25">
      <c r="A130" s="7"/>
      <c r="B130" s="7"/>
      <c r="C130" s="7"/>
      <c r="D130" s="7" t="str">
        <f>IF(B130="","",IFERROR(INDEX(RASTREADORES!$H:$H,MATCH(B130&amp;"#Principal",RASTREADORES!$Y:$Y,0)),""))</f>
        <v/>
      </c>
      <c r="E130" s="7"/>
      <c r="F130" s="7"/>
      <c r="G130" s="7"/>
      <c r="H130" s="12"/>
      <c r="I130" s="7"/>
      <c r="J130" s="12"/>
      <c r="K130" s="7"/>
      <c r="L130" s="12"/>
      <c r="M130" s="12"/>
      <c r="N130" s="7"/>
      <c r="O130" s="7" t="str">
        <f t="shared" ref="O130:O193" ca="1" si="4">IF(A130="","",IF(AND(N130="Confirmado",M130="",OR(K130="Indeterminada",L130&gt;=NOW())),"Sim","Não"))</f>
        <v/>
      </c>
      <c r="P130" s="7">
        <f t="shared" ref="P130:P193" si="5">IF(AND(C130&lt;&gt;"",J130&lt;&gt;""),J130,99999)</f>
        <v>99999</v>
      </c>
      <c r="Q130" s="7"/>
      <c r="R130" s="12"/>
    </row>
    <row r="131" spans="1:18" x14ac:dyDescent="0.25">
      <c r="A131" s="7"/>
      <c r="B131" s="7"/>
      <c r="C131" s="7"/>
      <c r="D131" s="7" t="str">
        <f>IF(B131="","",IFERROR(INDEX(RASTREADORES!$H:$H,MATCH(B131&amp;"#Principal",RASTREADORES!$Y:$Y,0)),""))</f>
        <v/>
      </c>
      <c r="E131" s="7"/>
      <c r="F131" s="7"/>
      <c r="G131" s="7"/>
      <c r="H131" s="12"/>
      <c r="I131" s="7"/>
      <c r="J131" s="12"/>
      <c r="K131" s="7"/>
      <c r="L131" s="12"/>
      <c r="M131" s="12"/>
      <c r="N131" s="7"/>
      <c r="O131" s="7" t="str">
        <f t="shared" ca="1" si="4"/>
        <v/>
      </c>
      <c r="P131" s="7">
        <f t="shared" si="5"/>
        <v>99999</v>
      </c>
      <c r="Q131" s="7"/>
      <c r="R131" s="12"/>
    </row>
    <row r="132" spans="1:18" x14ac:dyDescent="0.25">
      <c r="A132" s="7"/>
      <c r="B132" s="7"/>
      <c r="C132" s="7"/>
      <c r="D132" s="7" t="str">
        <f>IF(B132="","",IFERROR(INDEX(RASTREADORES!$H:$H,MATCH(B132&amp;"#Principal",RASTREADORES!$Y:$Y,0)),""))</f>
        <v/>
      </c>
      <c r="E132" s="7"/>
      <c r="F132" s="7"/>
      <c r="G132" s="7"/>
      <c r="H132" s="12"/>
      <c r="I132" s="7"/>
      <c r="J132" s="12"/>
      <c r="K132" s="7"/>
      <c r="L132" s="12"/>
      <c r="M132" s="12"/>
      <c r="N132" s="7"/>
      <c r="O132" s="7" t="str">
        <f t="shared" ca="1" si="4"/>
        <v/>
      </c>
      <c r="P132" s="7">
        <f t="shared" si="5"/>
        <v>99999</v>
      </c>
      <c r="Q132" s="7"/>
      <c r="R132" s="12"/>
    </row>
    <row r="133" spans="1:18" x14ac:dyDescent="0.25">
      <c r="A133" s="7"/>
      <c r="B133" s="7"/>
      <c r="C133" s="7"/>
      <c r="D133" s="7" t="str">
        <f>IF(B133="","",IFERROR(INDEX(RASTREADORES!$H:$H,MATCH(B133&amp;"#Principal",RASTREADORES!$Y:$Y,0)),""))</f>
        <v/>
      </c>
      <c r="E133" s="7"/>
      <c r="F133" s="7"/>
      <c r="G133" s="7"/>
      <c r="H133" s="12"/>
      <c r="I133" s="7"/>
      <c r="J133" s="12"/>
      <c r="K133" s="7"/>
      <c r="L133" s="12"/>
      <c r="M133" s="12"/>
      <c r="N133" s="7"/>
      <c r="O133" s="7" t="str">
        <f t="shared" ca="1" si="4"/>
        <v/>
      </c>
      <c r="P133" s="7">
        <f t="shared" si="5"/>
        <v>99999</v>
      </c>
      <c r="Q133" s="7"/>
      <c r="R133" s="12"/>
    </row>
    <row r="134" spans="1:18" x14ac:dyDescent="0.25">
      <c r="A134" s="7"/>
      <c r="B134" s="7"/>
      <c r="C134" s="7"/>
      <c r="D134" s="7" t="str">
        <f>IF(B134="","",IFERROR(INDEX(RASTREADORES!$H:$H,MATCH(B134&amp;"#Principal",RASTREADORES!$Y:$Y,0)),""))</f>
        <v/>
      </c>
      <c r="E134" s="7"/>
      <c r="F134" s="7"/>
      <c r="G134" s="7"/>
      <c r="H134" s="12"/>
      <c r="I134" s="7"/>
      <c r="J134" s="12"/>
      <c r="K134" s="7"/>
      <c r="L134" s="12"/>
      <c r="M134" s="12"/>
      <c r="N134" s="7"/>
      <c r="O134" s="7" t="str">
        <f t="shared" ca="1" si="4"/>
        <v/>
      </c>
      <c r="P134" s="7">
        <f t="shared" si="5"/>
        <v>99999</v>
      </c>
      <c r="Q134" s="7"/>
      <c r="R134" s="12"/>
    </row>
    <row r="135" spans="1:18" x14ac:dyDescent="0.25">
      <c r="A135" s="7"/>
      <c r="B135" s="7"/>
      <c r="C135" s="7"/>
      <c r="D135" s="7" t="str">
        <f>IF(B135="","",IFERROR(INDEX(RASTREADORES!$H:$H,MATCH(B135&amp;"#Principal",RASTREADORES!$Y:$Y,0)),""))</f>
        <v/>
      </c>
      <c r="E135" s="7"/>
      <c r="F135" s="7"/>
      <c r="G135" s="7"/>
      <c r="H135" s="12"/>
      <c r="I135" s="7"/>
      <c r="J135" s="12"/>
      <c r="K135" s="7"/>
      <c r="L135" s="12"/>
      <c r="M135" s="12"/>
      <c r="N135" s="7"/>
      <c r="O135" s="7" t="str">
        <f t="shared" ca="1" si="4"/>
        <v/>
      </c>
      <c r="P135" s="7">
        <f t="shared" si="5"/>
        <v>99999</v>
      </c>
      <c r="Q135" s="7"/>
      <c r="R135" s="12"/>
    </row>
    <row r="136" spans="1:18" x14ac:dyDescent="0.25">
      <c r="A136" s="7"/>
      <c r="B136" s="7"/>
      <c r="C136" s="7"/>
      <c r="D136" s="7" t="str">
        <f>IF(B136="","",IFERROR(INDEX(RASTREADORES!$H:$H,MATCH(B136&amp;"#Principal",RASTREADORES!$Y:$Y,0)),""))</f>
        <v/>
      </c>
      <c r="E136" s="7"/>
      <c r="F136" s="7"/>
      <c r="G136" s="7"/>
      <c r="H136" s="12"/>
      <c r="I136" s="7"/>
      <c r="J136" s="12"/>
      <c r="K136" s="7"/>
      <c r="L136" s="12"/>
      <c r="M136" s="12"/>
      <c r="N136" s="7"/>
      <c r="O136" s="7" t="str">
        <f t="shared" ca="1" si="4"/>
        <v/>
      </c>
      <c r="P136" s="7">
        <f t="shared" si="5"/>
        <v>99999</v>
      </c>
      <c r="Q136" s="7"/>
      <c r="R136" s="12"/>
    </row>
    <row r="137" spans="1:18" x14ac:dyDescent="0.25">
      <c r="A137" s="7"/>
      <c r="B137" s="7"/>
      <c r="C137" s="7"/>
      <c r="D137" s="7" t="str">
        <f>IF(B137="","",IFERROR(INDEX(RASTREADORES!$H:$H,MATCH(B137&amp;"#Principal",RASTREADORES!$Y:$Y,0)),""))</f>
        <v/>
      </c>
      <c r="E137" s="7"/>
      <c r="F137" s="7"/>
      <c r="G137" s="7"/>
      <c r="H137" s="12"/>
      <c r="I137" s="7"/>
      <c r="J137" s="12"/>
      <c r="K137" s="7"/>
      <c r="L137" s="12"/>
      <c r="M137" s="12"/>
      <c r="N137" s="7"/>
      <c r="O137" s="7" t="str">
        <f t="shared" ca="1" si="4"/>
        <v/>
      </c>
      <c r="P137" s="7">
        <f t="shared" si="5"/>
        <v>99999</v>
      </c>
      <c r="Q137" s="7"/>
      <c r="R137" s="12"/>
    </row>
    <row r="138" spans="1:18" x14ac:dyDescent="0.25">
      <c r="A138" s="7"/>
      <c r="B138" s="7"/>
      <c r="C138" s="7"/>
      <c r="D138" s="7" t="str">
        <f>IF(B138="","",IFERROR(INDEX(RASTREADORES!$H:$H,MATCH(B138&amp;"#Principal",RASTREADORES!$Y:$Y,0)),""))</f>
        <v/>
      </c>
      <c r="E138" s="7"/>
      <c r="F138" s="7"/>
      <c r="G138" s="7"/>
      <c r="H138" s="12"/>
      <c r="I138" s="7"/>
      <c r="J138" s="12"/>
      <c r="K138" s="7"/>
      <c r="L138" s="12"/>
      <c r="M138" s="12"/>
      <c r="N138" s="7"/>
      <c r="O138" s="7" t="str">
        <f t="shared" ca="1" si="4"/>
        <v/>
      </c>
      <c r="P138" s="7">
        <f t="shared" si="5"/>
        <v>99999</v>
      </c>
      <c r="Q138" s="7"/>
      <c r="R138" s="12"/>
    </row>
    <row r="139" spans="1:18" x14ac:dyDescent="0.25">
      <c r="A139" s="7"/>
      <c r="B139" s="7"/>
      <c r="C139" s="7"/>
      <c r="D139" s="7" t="str">
        <f>IF(B139="","",IFERROR(INDEX(RASTREADORES!$H:$H,MATCH(B139&amp;"#Principal",RASTREADORES!$Y:$Y,0)),""))</f>
        <v/>
      </c>
      <c r="E139" s="7"/>
      <c r="F139" s="7"/>
      <c r="G139" s="7"/>
      <c r="H139" s="12"/>
      <c r="I139" s="7"/>
      <c r="J139" s="12"/>
      <c r="K139" s="7"/>
      <c r="L139" s="12"/>
      <c r="M139" s="12"/>
      <c r="N139" s="7"/>
      <c r="O139" s="7" t="str">
        <f t="shared" ca="1" si="4"/>
        <v/>
      </c>
      <c r="P139" s="7">
        <f t="shared" si="5"/>
        <v>99999</v>
      </c>
      <c r="Q139" s="7"/>
      <c r="R139" s="12"/>
    </row>
    <row r="140" spans="1:18" x14ac:dyDescent="0.25">
      <c r="A140" s="7"/>
      <c r="B140" s="7"/>
      <c r="C140" s="7"/>
      <c r="D140" s="7" t="str">
        <f>IF(B140="","",IFERROR(INDEX(RASTREADORES!$H:$H,MATCH(B140&amp;"#Principal",RASTREADORES!$Y:$Y,0)),""))</f>
        <v/>
      </c>
      <c r="E140" s="7"/>
      <c r="F140" s="7"/>
      <c r="G140" s="7"/>
      <c r="H140" s="12"/>
      <c r="I140" s="7"/>
      <c r="J140" s="12"/>
      <c r="K140" s="7"/>
      <c r="L140" s="12"/>
      <c r="M140" s="12"/>
      <c r="N140" s="7"/>
      <c r="O140" s="7" t="str">
        <f t="shared" ca="1" si="4"/>
        <v/>
      </c>
      <c r="P140" s="7">
        <f t="shared" si="5"/>
        <v>99999</v>
      </c>
      <c r="Q140" s="7"/>
      <c r="R140" s="12"/>
    </row>
    <row r="141" spans="1:18" x14ac:dyDescent="0.25">
      <c r="A141" s="7"/>
      <c r="B141" s="7"/>
      <c r="C141" s="7"/>
      <c r="D141" s="7" t="str">
        <f>IF(B141="","",IFERROR(INDEX(RASTREADORES!$H:$H,MATCH(B141&amp;"#Principal",RASTREADORES!$Y:$Y,0)),""))</f>
        <v/>
      </c>
      <c r="E141" s="7"/>
      <c r="F141" s="7"/>
      <c r="G141" s="7"/>
      <c r="H141" s="12"/>
      <c r="I141" s="7"/>
      <c r="J141" s="12"/>
      <c r="K141" s="7"/>
      <c r="L141" s="12"/>
      <c r="M141" s="12"/>
      <c r="N141" s="7"/>
      <c r="O141" s="7" t="str">
        <f t="shared" ca="1" si="4"/>
        <v/>
      </c>
      <c r="P141" s="7">
        <f t="shared" si="5"/>
        <v>99999</v>
      </c>
      <c r="Q141" s="7"/>
      <c r="R141" s="12"/>
    </row>
    <row r="142" spans="1:18" x14ac:dyDescent="0.25">
      <c r="A142" s="7"/>
      <c r="B142" s="7"/>
      <c r="C142" s="7"/>
      <c r="D142" s="7" t="str">
        <f>IF(B142="","",IFERROR(INDEX(RASTREADORES!$H:$H,MATCH(B142&amp;"#Principal",RASTREADORES!$Y:$Y,0)),""))</f>
        <v/>
      </c>
      <c r="E142" s="7"/>
      <c r="F142" s="7"/>
      <c r="G142" s="7"/>
      <c r="H142" s="12"/>
      <c r="I142" s="7"/>
      <c r="J142" s="12"/>
      <c r="K142" s="7"/>
      <c r="L142" s="12"/>
      <c r="M142" s="12"/>
      <c r="N142" s="7"/>
      <c r="O142" s="7" t="str">
        <f t="shared" ca="1" si="4"/>
        <v/>
      </c>
      <c r="P142" s="7">
        <f t="shared" si="5"/>
        <v>99999</v>
      </c>
      <c r="Q142" s="7"/>
      <c r="R142" s="12"/>
    </row>
    <row r="143" spans="1:18" x14ac:dyDescent="0.25">
      <c r="A143" s="7"/>
      <c r="B143" s="7"/>
      <c r="C143" s="7"/>
      <c r="D143" s="7" t="str">
        <f>IF(B143="","",IFERROR(INDEX(RASTREADORES!$H:$H,MATCH(B143&amp;"#Principal",RASTREADORES!$Y:$Y,0)),""))</f>
        <v/>
      </c>
      <c r="E143" s="7"/>
      <c r="F143" s="7"/>
      <c r="G143" s="7"/>
      <c r="H143" s="12"/>
      <c r="I143" s="7"/>
      <c r="J143" s="12"/>
      <c r="K143" s="7"/>
      <c r="L143" s="12"/>
      <c r="M143" s="12"/>
      <c r="N143" s="7"/>
      <c r="O143" s="7" t="str">
        <f t="shared" ca="1" si="4"/>
        <v/>
      </c>
      <c r="P143" s="7">
        <f t="shared" si="5"/>
        <v>99999</v>
      </c>
      <c r="Q143" s="7"/>
      <c r="R143" s="12"/>
    </row>
    <row r="144" spans="1:18" x14ac:dyDescent="0.25">
      <c r="A144" s="7"/>
      <c r="B144" s="7"/>
      <c r="C144" s="7"/>
      <c r="D144" s="7" t="str">
        <f>IF(B144="","",IFERROR(INDEX(RASTREADORES!$H:$H,MATCH(B144&amp;"#Principal",RASTREADORES!$Y:$Y,0)),""))</f>
        <v/>
      </c>
      <c r="E144" s="7"/>
      <c r="F144" s="7"/>
      <c r="G144" s="7"/>
      <c r="H144" s="12"/>
      <c r="I144" s="7"/>
      <c r="J144" s="12"/>
      <c r="K144" s="7"/>
      <c r="L144" s="12"/>
      <c r="M144" s="12"/>
      <c r="N144" s="7"/>
      <c r="O144" s="7" t="str">
        <f t="shared" ca="1" si="4"/>
        <v/>
      </c>
      <c r="P144" s="7">
        <f t="shared" si="5"/>
        <v>99999</v>
      </c>
      <c r="Q144" s="7"/>
      <c r="R144" s="12"/>
    </row>
    <row r="145" spans="1:18" x14ac:dyDescent="0.25">
      <c r="A145" s="7"/>
      <c r="B145" s="7"/>
      <c r="C145" s="7"/>
      <c r="D145" s="7" t="str">
        <f>IF(B145="","",IFERROR(INDEX(RASTREADORES!$H:$H,MATCH(B145&amp;"#Principal",RASTREADORES!$Y:$Y,0)),""))</f>
        <v/>
      </c>
      <c r="E145" s="7"/>
      <c r="F145" s="7"/>
      <c r="G145" s="7"/>
      <c r="H145" s="12"/>
      <c r="I145" s="7"/>
      <c r="J145" s="12"/>
      <c r="K145" s="7"/>
      <c r="L145" s="12"/>
      <c r="M145" s="12"/>
      <c r="N145" s="7"/>
      <c r="O145" s="7" t="str">
        <f t="shared" ca="1" si="4"/>
        <v/>
      </c>
      <c r="P145" s="7">
        <f t="shared" si="5"/>
        <v>99999</v>
      </c>
      <c r="Q145" s="7"/>
      <c r="R145" s="12"/>
    </row>
    <row r="146" spans="1:18" x14ac:dyDescent="0.25">
      <c r="A146" s="7"/>
      <c r="B146" s="7"/>
      <c r="C146" s="7"/>
      <c r="D146" s="7" t="str">
        <f>IF(B146="","",IFERROR(INDEX(RASTREADORES!$H:$H,MATCH(B146&amp;"#Principal",RASTREADORES!$Y:$Y,0)),""))</f>
        <v/>
      </c>
      <c r="E146" s="7"/>
      <c r="F146" s="7"/>
      <c r="G146" s="7"/>
      <c r="H146" s="12"/>
      <c r="I146" s="7"/>
      <c r="J146" s="12"/>
      <c r="K146" s="7"/>
      <c r="L146" s="12"/>
      <c r="M146" s="12"/>
      <c r="N146" s="7"/>
      <c r="O146" s="7" t="str">
        <f t="shared" ca="1" si="4"/>
        <v/>
      </c>
      <c r="P146" s="7">
        <f t="shared" si="5"/>
        <v>99999</v>
      </c>
      <c r="Q146" s="7"/>
      <c r="R146" s="12"/>
    </row>
    <row r="147" spans="1:18" x14ac:dyDescent="0.25">
      <c r="A147" s="7"/>
      <c r="B147" s="7"/>
      <c r="C147" s="7"/>
      <c r="D147" s="7" t="str">
        <f>IF(B147="","",IFERROR(INDEX(RASTREADORES!$H:$H,MATCH(B147&amp;"#Principal",RASTREADORES!$Y:$Y,0)),""))</f>
        <v/>
      </c>
      <c r="E147" s="7"/>
      <c r="F147" s="7"/>
      <c r="G147" s="7"/>
      <c r="H147" s="12"/>
      <c r="I147" s="7"/>
      <c r="J147" s="12"/>
      <c r="K147" s="7"/>
      <c r="L147" s="12"/>
      <c r="M147" s="12"/>
      <c r="N147" s="7"/>
      <c r="O147" s="7" t="str">
        <f t="shared" ca="1" si="4"/>
        <v/>
      </c>
      <c r="P147" s="7">
        <f t="shared" si="5"/>
        <v>99999</v>
      </c>
      <c r="Q147" s="7"/>
      <c r="R147" s="12"/>
    </row>
    <row r="148" spans="1:18" x14ac:dyDescent="0.25">
      <c r="A148" s="7"/>
      <c r="B148" s="7"/>
      <c r="C148" s="7"/>
      <c r="D148" s="7" t="str">
        <f>IF(B148="","",IFERROR(INDEX(RASTREADORES!$H:$H,MATCH(B148&amp;"#Principal",RASTREADORES!$Y:$Y,0)),""))</f>
        <v/>
      </c>
      <c r="E148" s="7"/>
      <c r="F148" s="7"/>
      <c r="G148" s="7"/>
      <c r="H148" s="12"/>
      <c r="I148" s="7"/>
      <c r="J148" s="12"/>
      <c r="K148" s="7"/>
      <c r="L148" s="12"/>
      <c r="M148" s="12"/>
      <c r="N148" s="7"/>
      <c r="O148" s="7" t="str">
        <f t="shared" ca="1" si="4"/>
        <v/>
      </c>
      <c r="P148" s="7">
        <f t="shared" si="5"/>
        <v>99999</v>
      </c>
      <c r="Q148" s="7"/>
      <c r="R148" s="12"/>
    </row>
    <row r="149" spans="1:18" x14ac:dyDescent="0.25">
      <c r="A149" s="7"/>
      <c r="B149" s="7"/>
      <c r="C149" s="7"/>
      <c r="D149" s="7" t="str">
        <f>IF(B149="","",IFERROR(INDEX(RASTREADORES!$H:$H,MATCH(B149&amp;"#Principal",RASTREADORES!$Y:$Y,0)),""))</f>
        <v/>
      </c>
      <c r="E149" s="7"/>
      <c r="F149" s="7"/>
      <c r="G149" s="7"/>
      <c r="H149" s="12"/>
      <c r="I149" s="7"/>
      <c r="J149" s="12"/>
      <c r="K149" s="7"/>
      <c r="L149" s="12"/>
      <c r="M149" s="12"/>
      <c r="N149" s="7"/>
      <c r="O149" s="7" t="str">
        <f t="shared" ca="1" si="4"/>
        <v/>
      </c>
      <c r="P149" s="7">
        <f t="shared" si="5"/>
        <v>99999</v>
      </c>
      <c r="Q149" s="7"/>
      <c r="R149" s="12"/>
    </row>
    <row r="150" spans="1:18" x14ac:dyDescent="0.25">
      <c r="A150" s="7"/>
      <c r="B150" s="7"/>
      <c r="C150" s="7"/>
      <c r="D150" s="7" t="str">
        <f>IF(B150="","",IFERROR(INDEX(RASTREADORES!$H:$H,MATCH(B150&amp;"#Principal",RASTREADORES!$Y:$Y,0)),""))</f>
        <v/>
      </c>
      <c r="E150" s="7"/>
      <c r="F150" s="7"/>
      <c r="G150" s="7"/>
      <c r="H150" s="12"/>
      <c r="I150" s="7"/>
      <c r="J150" s="12"/>
      <c r="K150" s="7"/>
      <c r="L150" s="12"/>
      <c r="M150" s="12"/>
      <c r="N150" s="7"/>
      <c r="O150" s="7" t="str">
        <f t="shared" ca="1" si="4"/>
        <v/>
      </c>
      <c r="P150" s="7">
        <f t="shared" si="5"/>
        <v>99999</v>
      </c>
      <c r="Q150" s="7"/>
      <c r="R150" s="12"/>
    </row>
    <row r="151" spans="1:18" x14ac:dyDescent="0.25">
      <c r="A151" s="7"/>
      <c r="B151" s="7"/>
      <c r="C151" s="7"/>
      <c r="D151" s="7" t="str">
        <f>IF(B151="","",IFERROR(INDEX(RASTREADORES!$H:$H,MATCH(B151&amp;"#Principal",RASTREADORES!$Y:$Y,0)),""))</f>
        <v/>
      </c>
      <c r="E151" s="7"/>
      <c r="F151" s="7"/>
      <c r="G151" s="7"/>
      <c r="H151" s="12"/>
      <c r="I151" s="7"/>
      <c r="J151" s="12"/>
      <c r="K151" s="7"/>
      <c r="L151" s="12"/>
      <c r="M151" s="12"/>
      <c r="N151" s="7"/>
      <c r="O151" s="7" t="str">
        <f t="shared" ca="1" si="4"/>
        <v/>
      </c>
      <c r="P151" s="7">
        <f t="shared" si="5"/>
        <v>99999</v>
      </c>
      <c r="Q151" s="7"/>
      <c r="R151" s="12"/>
    </row>
    <row r="152" spans="1:18" x14ac:dyDescent="0.25">
      <c r="A152" s="7"/>
      <c r="B152" s="7"/>
      <c r="C152" s="7"/>
      <c r="D152" s="7" t="str">
        <f>IF(B152="","",IFERROR(INDEX(RASTREADORES!$H:$H,MATCH(B152&amp;"#Principal",RASTREADORES!$Y:$Y,0)),""))</f>
        <v/>
      </c>
      <c r="E152" s="7"/>
      <c r="F152" s="7"/>
      <c r="G152" s="7"/>
      <c r="H152" s="12"/>
      <c r="I152" s="7"/>
      <c r="J152" s="12"/>
      <c r="K152" s="7"/>
      <c r="L152" s="12"/>
      <c r="M152" s="12"/>
      <c r="N152" s="7"/>
      <c r="O152" s="7" t="str">
        <f t="shared" ca="1" si="4"/>
        <v/>
      </c>
      <c r="P152" s="7">
        <f t="shared" si="5"/>
        <v>99999</v>
      </c>
      <c r="Q152" s="7"/>
      <c r="R152" s="12"/>
    </row>
    <row r="153" spans="1:18" x14ac:dyDescent="0.25">
      <c r="A153" s="7"/>
      <c r="B153" s="7"/>
      <c r="C153" s="7"/>
      <c r="D153" s="7" t="str">
        <f>IF(B153="","",IFERROR(INDEX(RASTREADORES!$H:$H,MATCH(B153&amp;"#Principal",RASTREADORES!$Y:$Y,0)),""))</f>
        <v/>
      </c>
      <c r="E153" s="7"/>
      <c r="F153" s="7"/>
      <c r="G153" s="7"/>
      <c r="H153" s="12"/>
      <c r="I153" s="7"/>
      <c r="J153" s="12"/>
      <c r="K153" s="7"/>
      <c r="L153" s="12"/>
      <c r="M153" s="12"/>
      <c r="N153" s="7"/>
      <c r="O153" s="7" t="str">
        <f t="shared" ca="1" si="4"/>
        <v/>
      </c>
      <c r="P153" s="7">
        <f t="shared" si="5"/>
        <v>99999</v>
      </c>
      <c r="Q153" s="7"/>
      <c r="R153" s="12"/>
    </row>
    <row r="154" spans="1:18" x14ac:dyDescent="0.25">
      <c r="A154" s="7"/>
      <c r="B154" s="7"/>
      <c r="C154" s="7"/>
      <c r="D154" s="7" t="str">
        <f>IF(B154="","",IFERROR(INDEX(RASTREADORES!$H:$H,MATCH(B154&amp;"#Principal",RASTREADORES!$Y:$Y,0)),""))</f>
        <v/>
      </c>
      <c r="E154" s="7"/>
      <c r="F154" s="7"/>
      <c r="G154" s="7"/>
      <c r="H154" s="12"/>
      <c r="I154" s="7"/>
      <c r="J154" s="12"/>
      <c r="K154" s="7"/>
      <c r="L154" s="12"/>
      <c r="M154" s="12"/>
      <c r="N154" s="7"/>
      <c r="O154" s="7" t="str">
        <f t="shared" ca="1" si="4"/>
        <v/>
      </c>
      <c r="P154" s="7">
        <f t="shared" si="5"/>
        <v>99999</v>
      </c>
      <c r="Q154" s="7"/>
      <c r="R154" s="12"/>
    </row>
    <row r="155" spans="1:18" x14ac:dyDescent="0.25">
      <c r="A155" s="7"/>
      <c r="B155" s="7"/>
      <c r="C155" s="7"/>
      <c r="D155" s="7" t="str">
        <f>IF(B155="","",IFERROR(INDEX(RASTREADORES!$H:$H,MATCH(B155&amp;"#Principal",RASTREADORES!$Y:$Y,0)),""))</f>
        <v/>
      </c>
      <c r="E155" s="7"/>
      <c r="F155" s="7"/>
      <c r="G155" s="7"/>
      <c r="H155" s="12"/>
      <c r="I155" s="7"/>
      <c r="J155" s="12"/>
      <c r="K155" s="7"/>
      <c r="L155" s="12"/>
      <c r="M155" s="12"/>
      <c r="N155" s="7"/>
      <c r="O155" s="7" t="str">
        <f t="shared" ca="1" si="4"/>
        <v/>
      </c>
      <c r="P155" s="7">
        <f t="shared" si="5"/>
        <v>99999</v>
      </c>
      <c r="Q155" s="7"/>
      <c r="R155" s="12"/>
    </row>
    <row r="156" spans="1:18" x14ac:dyDescent="0.25">
      <c r="A156" s="7"/>
      <c r="B156" s="7"/>
      <c r="C156" s="7"/>
      <c r="D156" s="7" t="str">
        <f>IF(B156="","",IFERROR(INDEX(RASTREADORES!$H:$H,MATCH(B156&amp;"#Principal",RASTREADORES!$Y:$Y,0)),""))</f>
        <v/>
      </c>
      <c r="E156" s="7"/>
      <c r="F156" s="7"/>
      <c r="G156" s="7"/>
      <c r="H156" s="12"/>
      <c r="I156" s="7"/>
      <c r="J156" s="12"/>
      <c r="K156" s="7"/>
      <c r="L156" s="12"/>
      <c r="M156" s="12"/>
      <c r="N156" s="7"/>
      <c r="O156" s="7" t="str">
        <f t="shared" ca="1" si="4"/>
        <v/>
      </c>
      <c r="P156" s="7">
        <f t="shared" si="5"/>
        <v>99999</v>
      </c>
      <c r="Q156" s="7"/>
      <c r="R156" s="12"/>
    </row>
    <row r="157" spans="1:18" x14ac:dyDescent="0.25">
      <c r="A157" s="7"/>
      <c r="B157" s="7"/>
      <c r="C157" s="7"/>
      <c r="D157" s="7" t="str">
        <f>IF(B157="","",IFERROR(INDEX(RASTREADORES!$H:$H,MATCH(B157&amp;"#Principal",RASTREADORES!$Y:$Y,0)),""))</f>
        <v/>
      </c>
      <c r="E157" s="7"/>
      <c r="F157" s="7"/>
      <c r="G157" s="7"/>
      <c r="H157" s="12"/>
      <c r="I157" s="7"/>
      <c r="J157" s="12"/>
      <c r="K157" s="7"/>
      <c r="L157" s="12"/>
      <c r="M157" s="12"/>
      <c r="N157" s="7"/>
      <c r="O157" s="7" t="str">
        <f t="shared" ca="1" si="4"/>
        <v/>
      </c>
      <c r="P157" s="7">
        <f t="shared" si="5"/>
        <v>99999</v>
      </c>
      <c r="Q157" s="7"/>
      <c r="R157" s="12"/>
    </row>
    <row r="158" spans="1:18" x14ac:dyDescent="0.25">
      <c r="A158" s="7"/>
      <c r="B158" s="7"/>
      <c r="C158" s="7"/>
      <c r="D158" s="7" t="str">
        <f>IF(B158="","",IFERROR(INDEX(RASTREADORES!$H:$H,MATCH(B158&amp;"#Principal",RASTREADORES!$Y:$Y,0)),""))</f>
        <v/>
      </c>
      <c r="E158" s="7"/>
      <c r="F158" s="7"/>
      <c r="G158" s="7"/>
      <c r="H158" s="12"/>
      <c r="I158" s="7"/>
      <c r="J158" s="12"/>
      <c r="K158" s="7"/>
      <c r="L158" s="12"/>
      <c r="M158" s="12"/>
      <c r="N158" s="7"/>
      <c r="O158" s="7" t="str">
        <f t="shared" ca="1" si="4"/>
        <v/>
      </c>
      <c r="P158" s="7">
        <f t="shared" si="5"/>
        <v>99999</v>
      </c>
      <c r="Q158" s="7"/>
      <c r="R158" s="12"/>
    </row>
    <row r="159" spans="1:18" x14ac:dyDescent="0.25">
      <c r="A159" s="7"/>
      <c r="B159" s="7"/>
      <c r="C159" s="7"/>
      <c r="D159" s="7" t="str">
        <f>IF(B159="","",IFERROR(INDEX(RASTREADORES!$H:$H,MATCH(B159&amp;"#Principal",RASTREADORES!$Y:$Y,0)),""))</f>
        <v/>
      </c>
      <c r="E159" s="7"/>
      <c r="F159" s="7"/>
      <c r="G159" s="7"/>
      <c r="H159" s="12"/>
      <c r="I159" s="7"/>
      <c r="J159" s="12"/>
      <c r="K159" s="7"/>
      <c r="L159" s="12"/>
      <c r="M159" s="12"/>
      <c r="N159" s="7"/>
      <c r="O159" s="7" t="str">
        <f t="shared" ca="1" si="4"/>
        <v/>
      </c>
      <c r="P159" s="7">
        <f t="shared" si="5"/>
        <v>99999</v>
      </c>
      <c r="Q159" s="7"/>
      <c r="R159" s="12"/>
    </row>
    <row r="160" spans="1:18" x14ac:dyDescent="0.25">
      <c r="A160" s="7"/>
      <c r="B160" s="7"/>
      <c r="C160" s="7"/>
      <c r="D160" s="7" t="str">
        <f>IF(B160="","",IFERROR(INDEX(RASTREADORES!$H:$H,MATCH(B160&amp;"#Principal",RASTREADORES!$Y:$Y,0)),""))</f>
        <v/>
      </c>
      <c r="E160" s="7"/>
      <c r="F160" s="7"/>
      <c r="G160" s="7"/>
      <c r="H160" s="12"/>
      <c r="I160" s="7"/>
      <c r="J160" s="12"/>
      <c r="K160" s="7"/>
      <c r="L160" s="12"/>
      <c r="M160" s="12"/>
      <c r="N160" s="7"/>
      <c r="O160" s="7" t="str">
        <f t="shared" ca="1" si="4"/>
        <v/>
      </c>
      <c r="P160" s="7">
        <f t="shared" si="5"/>
        <v>99999</v>
      </c>
      <c r="Q160" s="7"/>
      <c r="R160" s="12"/>
    </row>
    <row r="161" spans="1:18" x14ac:dyDescent="0.25">
      <c r="A161" s="7"/>
      <c r="B161" s="7"/>
      <c r="C161" s="7"/>
      <c r="D161" s="7" t="str">
        <f>IF(B161="","",IFERROR(INDEX(RASTREADORES!$H:$H,MATCH(B161&amp;"#Principal",RASTREADORES!$Y:$Y,0)),""))</f>
        <v/>
      </c>
      <c r="E161" s="7"/>
      <c r="F161" s="7"/>
      <c r="G161" s="7"/>
      <c r="H161" s="12"/>
      <c r="I161" s="7"/>
      <c r="J161" s="12"/>
      <c r="K161" s="7"/>
      <c r="L161" s="12"/>
      <c r="M161" s="12"/>
      <c r="N161" s="7"/>
      <c r="O161" s="7" t="str">
        <f t="shared" ca="1" si="4"/>
        <v/>
      </c>
      <c r="P161" s="7">
        <f t="shared" si="5"/>
        <v>99999</v>
      </c>
      <c r="Q161" s="7"/>
      <c r="R161" s="12"/>
    </row>
    <row r="162" spans="1:18" x14ac:dyDescent="0.25">
      <c r="A162" s="7"/>
      <c r="B162" s="7"/>
      <c r="C162" s="7"/>
      <c r="D162" s="7" t="str">
        <f>IF(B162="","",IFERROR(INDEX(RASTREADORES!$H:$H,MATCH(B162&amp;"#Principal",RASTREADORES!$Y:$Y,0)),""))</f>
        <v/>
      </c>
      <c r="E162" s="7"/>
      <c r="F162" s="7"/>
      <c r="G162" s="7"/>
      <c r="H162" s="12"/>
      <c r="I162" s="7"/>
      <c r="J162" s="12"/>
      <c r="K162" s="7"/>
      <c r="L162" s="12"/>
      <c r="M162" s="12"/>
      <c r="N162" s="7"/>
      <c r="O162" s="7" t="str">
        <f t="shared" ca="1" si="4"/>
        <v/>
      </c>
      <c r="P162" s="7">
        <f t="shared" si="5"/>
        <v>99999</v>
      </c>
      <c r="Q162" s="7"/>
      <c r="R162" s="12"/>
    </row>
    <row r="163" spans="1:18" x14ac:dyDescent="0.25">
      <c r="A163" s="7"/>
      <c r="B163" s="7"/>
      <c r="C163" s="7"/>
      <c r="D163" s="7" t="str">
        <f>IF(B163="","",IFERROR(INDEX(RASTREADORES!$H:$H,MATCH(B163&amp;"#Principal",RASTREADORES!$Y:$Y,0)),""))</f>
        <v/>
      </c>
      <c r="E163" s="7"/>
      <c r="F163" s="7"/>
      <c r="G163" s="7"/>
      <c r="H163" s="12"/>
      <c r="I163" s="7"/>
      <c r="J163" s="12"/>
      <c r="K163" s="7"/>
      <c r="L163" s="12"/>
      <c r="M163" s="12"/>
      <c r="N163" s="7"/>
      <c r="O163" s="7" t="str">
        <f t="shared" ca="1" si="4"/>
        <v/>
      </c>
      <c r="P163" s="7">
        <f t="shared" si="5"/>
        <v>99999</v>
      </c>
      <c r="Q163" s="7"/>
      <c r="R163" s="12"/>
    </row>
    <row r="164" spans="1:18" x14ac:dyDescent="0.25">
      <c r="A164" s="7"/>
      <c r="B164" s="7"/>
      <c r="C164" s="7"/>
      <c r="D164" s="7" t="str">
        <f>IF(B164="","",IFERROR(INDEX(RASTREADORES!$H:$H,MATCH(B164&amp;"#Principal",RASTREADORES!$Y:$Y,0)),""))</f>
        <v/>
      </c>
      <c r="E164" s="7"/>
      <c r="F164" s="7"/>
      <c r="G164" s="7"/>
      <c r="H164" s="12"/>
      <c r="I164" s="7"/>
      <c r="J164" s="12"/>
      <c r="K164" s="7"/>
      <c r="L164" s="12"/>
      <c r="M164" s="12"/>
      <c r="N164" s="7"/>
      <c r="O164" s="7" t="str">
        <f t="shared" ca="1" si="4"/>
        <v/>
      </c>
      <c r="P164" s="7">
        <f t="shared" si="5"/>
        <v>99999</v>
      </c>
      <c r="Q164" s="7"/>
      <c r="R164" s="12"/>
    </row>
    <row r="165" spans="1:18" x14ac:dyDescent="0.25">
      <c r="A165" s="7"/>
      <c r="B165" s="7"/>
      <c r="C165" s="7"/>
      <c r="D165" s="7" t="str">
        <f>IF(B165="","",IFERROR(INDEX(RASTREADORES!$H:$H,MATCH(B165&amp;"#Principal",RASTREADORES!$Y:$Y,0)),""))</f>
        <v/>
      </c>
      <c r="E165" s="7"/>
      <c r="F165" s="7"/>
      <c r="G165" s="7"/>
      <c r="H165" s="12"/>
      <c r="I165" s="7"/>
      <c r="J165" s="12"/>
      <c r="K165" s="7"/>
      <c r="L165" s="12"/>
      <c r="M165" s="12"/>
      <c r="N165" s="7"/>
      <c r="O165" s="7" t="str">
        <f t="shared" ca="1" si="4"/>
        <v/>
      </c>
      <c r="P165" s="7">
        <f t="shared" si="5"/>
        <v>99999</v>
      </c>
      <c r="Q165" s="7"/>
      <c r="R165" s="12"/>
    </row>
    <row r="166" spans="1:18" x14ac:dyDescent="0.25">
      <c r="A166" s="7"/>
      <c r="B166" s="7"/>
      <c r="C166" s="7"/>
      <c r="D166" s="7" t="str">
        <f>IF(B166="","",IFERROR(INDEX(RASTREADORES!$H:$H,MATCH(B166&amp;"#Principal",RASTREADORES!$Y:$Y,0)),""))</f>
        <v/>
      </c>
      <c r="E166" s="7"/>
      <c r="F166" s="7"/>
      <c r="G166" s="7"/>
      <c r="H166" s="12"/>
      <c r="I166" s="7"/>
      <c r="J166" s="12"/>
      <c r="K166" s="7"/>
      <c r="L166" s="12"/>
      <c r="M166" s="12"/>
      <c r="N166" s="7"/>
      <c r="O166" s="7" t="str">
        <f t="shared" ca="1" si="4"/>
        <v/>
      </c>
      <c r="P166" s="7">
        <f t="shared" si="5"/>
        <v>99999</v>
      </c>
      <c r="Q166" s="7"/>
      <c r="R166" s="12"/>
    </row>
    <row r="167" spans="1:18" x14ac:dyDescent="0.25">
      <c r="A167" s="7"/>
      <c r="B167" s="7"/>
      <c r="C167" s="7"/>
      <c r="D167" s="7" t="str">
        <f>IF(B167="","",IFERROR(INDEX(RASTREADORES!$H:$H,MATCH(B167&amp;"#Principal",RASTREADORES!$Y:$Y,0)),""))</f>
        <v/>
      </c>
      <c r="E167" s="7"/>
      <c r="F167" s="7"/>
      <c r="G167" s="7"/>
      <c r="H167" s="12"/>
      <c r="I167" s="7"/>
      <c r="J167" s="12"/>
      <c r="K167" s="7"/>
      <c r="L167" s="12"/>
      <c r="M167" s="12"/>
      <c r="N167" s="7"/>
      <c r="O167" s="7" t="str">
        <f t="shared" ca="1" si="4"/>
        <v/>
      </c>
      <c r="P167" s="7">
        <f t="shared" si="5"/>
        <v>99999</v>
      </c>
      <c r="Q167" s="7"/>
      <c r="R167" s="12"/>
    </row>
    <row r="168" spans="1:18" x14ac:dyDescent="0.25">
      <c r="A168" s="7"/>
      <c r="B168" s="7"/>
      <c r="C168" s="7"/>
      <c r="D168" s="7" t="str">
        <f>IF(B168="","",IFERROR(INDEX(RASTREADORES!$H:$H,MATCH(B168&amp;"#Principal",RASTREADORES!$Y:$Y,0)),""))</f>
        <v/>
      </c>
      <c r="E168" s="7"/>
      <c r="F168" s="7"/>
      <c r="G168" s="7"/>
      <c r="H168" s="12"/>
      <c r="I168" s="7"/>
      <c r="J168" s="12"/>
      <c r="K168" s="7"/>
      <c r="L168" s="12"/>
      <c r="M168" s="12"/>
      <c r="N168" s="7"/>
      <c r="O168" s="7" t="str">
        <f t="shared" ca="1" si="4"/>
        <v/>
      </c>
      <c r="P168" s="7">
        <f t="shared" si="5"/>
        <v>99999</v>
      </c>
      <c r="Q168" s="7"/>
      <c r="R168" s="12"/>
    </row>
    <row r="169" spans="1:18" x14ac:dyDescent="0.25">
      <c r="A169" s="7"/>
      <c r="B169" s="7"/>
      <c r="C169" s="7"/>
      <c r="D169" s="7" t="str">
        <f>IF(B169="","",IFERROR(INDEX(RASTREADORES!$H:$H,MATCH(B169&amp;"#Principal",RASTREADORES!$Y:$Y,0)),""))</f>
        <v/>
      </c>
      <c r="E169" s="7"/>
      <c r="F169" s="7"/>
      <c r="G169" s="7"/>
      <c r="H169" s="12"/>
      <c r="I169" s="7"/>
      <c r="J169" s="12"/>
      <c r="K169" s="7"/>
      <c r="L169" s="12"/>
      <c r="M169" s="12"/>
      <c r="N169" s="7"/>
      <c r="O169" s="7" t="str">
        <f t="shared" ca="1" si="4"/>
        <v/>
      </c>
      <c r="P169" s="7">
        <f t="shared" si="5"/>
        <v>99999</v>
      </c>
      <c r="Q169" s="7"/>
      <c r="R169" s="12"/>
    </row>
    <row r="170" spans="1:18" x14ac:dyDescent="0.25">
      <c r="A170" s="7"/>
      <c r="B170" s="7"/>
      <c r="C170" s="7"/>
      <c r="D170" s="7" t="str">
        <f>IF(B170="","",IFERROR(INDEX(RASTREADORES!$H:$H,MATCH(B170&amp;"#Principal",RASTREADORES!$Y:$Y,0)),""))</f>
        <v/>
      </c>
      <c r="E170" s="7"/>
      <c r="F170" s="7"/>
      <c r="G170" s="7"/>
      <c r="H170" s="12"/>
      <c r="I170" s="7"/>
      <c r="J170" s="12"/>
      <c r="K170" s="7"/>
      <c r="L170" s="12"/>
      <c r="M170" s="12"/>
      <c r="N170" s="7"/>
      <c r="O170" s="7" t="str">
        <f t="shared" ca="1" si="4"/>
        <v/>
      </c>
      <c r="P170" s="7">
        <f t="shared" si="5"/>
        <v>99999</v>
      </c>
      <c r="Q170" s="7"/>
      <c r="R170" s="12"/>
    </row>
    <row r="171" spans="1:18" x14ac:dyDescent="0.25">
      <c r="A171" s="7"/>
      <c r="B171" s="7"/>
      <c r="C171" s="7"/>
      <c r="D171" s="7" t="str">
        <f>IF(B171="","",IFERROR(INDEX(RASTREADORES!$H:$H,MATCH(B171&amp;"#Principal",RASTREADORES!$Y:$Y,0)),""))</f>
        <v/>
      </c>
      <c r="E171" s="7"/>
      <c r="F171" s="7"/>
      <c r="G171" s="7"/>
      <c r="H171" s="12"/>
      <c r="I171" s="7"/>
      <c r="J171" s="12"/>
      <c r="K171" s="7"/>
      <c r="L171" s="12"/>
      <c r="M171" s="12"/>
      <c r="N171" s="7"/>
      <c r="O171" s="7" t="str">
        <f t="shared" ca="1" si="4"/>
        <v/>
      </c>
      <c r="P171" s="7">
        <f t="shared" si="5"/>
        <v>99999</v>
      </c>
      <c r="Q171" s="7"/>
      <c r="R171" s="12"/>
    </row>
    <row r="172" spans="1:18" x14ac:dyDescent="0.25">
      <c r="A172" s="7"/>
      <c r="B172" s="7"/>
      <c r="C172" s="7"/>
      <c r="D172" s="7" t="str">
        <f>IF(B172="","",IFERROR(INDEX(RASTREADORES!$H:$H,MATCH(B172&amp;"#Principal",RASTREADORES!$Y:$Y,0)),""))</f>
        <v/>
      </c>
      <c r="E172" s="7"/>
      <c r="F172" s="7"/>
      <c r="G172" s="7"/>
      <c r="H172" s="12"/>
      <c r="I172" s="7"/>
      <c r="J172" s="12"/>
      <c r="K172" s="7"/>
      <c r="L172" s="12"/>
      <c r="M172" s="12"/>
      <c r="N172" s="7"/>
      <c r="O172" s="7" t="str">
        <f t="shared" ca="1" si="4"/>
        <v/>
      </c>
      <c r="P172" s="7">
        <f t="shared" si="5"/>
        <v>99999</v>
      </c>
      <c r="Q172" s="7"/>
      <c r="R172" s="12"/>
    </row>
    <row r="173" spans="1:18" x14ac:dyDescent="0.25">
      <c r="A173" s="7"/>
      <c r="B173" s="7"/>
      <c r="C173" s="7"/>
      <c r="D173" s="7" t="str">
        <f>IF(B173="","",IFERROR(INDEX(RASTREADORES!$H:$H,MATCH(B173&amp;"#Principal",RASTREADORES!$Y:$Y,0)),""))</f>
        <v/>
      </c>
      <c r="E173" s="7"/>
      <c r="F173" s="7"/>
      <c r="G173" s="7"/>
      <c r="H173" s="12"/>
      <c r="I173" s="7"/>
      <c r="J173" s="12"/>
      <c r="K173" s="7"/>
      <c r="L173" s="12"/>
      <c r="M173" s="12"/>
      <c r="N173" s="7"/>
      <c r="O173" s="7" t="str">
        <f t="shared" ca="1" si="4"/>
        <v/>
      </c>
      <c r="P173" s="7">
        <f t="shared" si="5"/>
        <v>99999</v>
      </c>
      <c r="Q173" s="7"/>
      <c r="R173" s="12"/>
    </row>
    <row r="174" spans="1:18" x14ac:dyDescent="0.25">
      <c r="A174" s="7"/>
      <c r="B174" s="7"/>
      <c r="C174" s="7"/>
      <c r="D174" s="7" t="str">
        <f>IF(B174="","",IFERROR(INDEX(RASTREADORES!$H:$H,MATCH(B174&amp;"#Principal",RASTREADORES!$Y:$Y,0)),""))</f>
        <v/>
      </c>
      <c r="E174" s="7"/>
      <c r="F174" s="7"/>
      <c r="G174" s="7"/>
      <c r="H174" s="12"/>
      <c r="I174" s="7"/>
      <c r="J174" s="12"/>
      <c r="K174" s="7"/>
      <c r="L174" s="12"/>
      <c r="M174" s="12"/>
      <c r="N174" s="7"/>
      <c r="O174" s="7" t="str">
        <f t="shared" ca="1" si="4"/>
        <v/>
      </c>
      <c r="P174" s="7">
        <f t="shared" si="5"/>
        <v>99999</v>
      </c>
      <c r="Q174" s="7"/>
      <c r="R174" s="12"/>
    </row>
    <row r="175" spans="1:18" x14ac:dyDescent="0.25">
      <c r="A175" s="7"/>
      <c r="B175" s="7"/>
      <c r="C175" s="7"/>
      <c r="D175" s="7" t="str">
        <f>IF(B175="","",IFERROR(INDEX(RASTREADORES!$H:$H,MATCH(B175&amp;"#Principal",RASTREADORES!$Y:$Y,0)),""))</f>
        <v/>
      </c>
      <c r="E175" s="7"/>
      <c r="F175" s="7"/>
      <c r="G175" s="7"/>
      <c r="H175" s="12"/>
      <c r="I175" s="7"/>
      <c r="J175" s="12"/>
      <c r="K175" s="7"/>
      <c r="L175" s="12"/>
      <c r="M175" s="12"/>
      <c r="N175" s="7"/>
      <c r="O175" s="7" t="str">
        <f t="shared" ca="1" si="4"/>
        <v/>
      </c>
      <c r="P175" s="7">
        <f t="shared" si="5"/>
        <v>99999</v>
      </c>
      <c r="Q175" s="7"/>
      <c r="R175" s="12"/>
    </row>
    <row r="176" spans="1:18" x14ac:dyDescent="0.25">
      <c r="A176" s="7"/>
      <c r="B176" s="7"/>
      <c r="C176" s="7"/>
      <c r="D176" s="7" t="str">
        <f>IF(B176="","",IFERROR(INDEX(RASTREADORES!$H:$H,MATCH(B176&amp;"#Principal",RASTREADORES!$Y:$Y,0)),""))</f>
        <v/>
      </c>
      <c r="E176" s="7"/>
      <c r="F176" s="7"/>
      <c r="G176" s="7"/>
      <c r="H176" s="12"/>
      <c r="I176" s="7"/>
      <c r="J176" s="12"/>
      <c r="K176" s="7"/>
      <c r="L176" s="12"/>
      <c r="M176" s="12"/>
      <c r="N176" s="7"/>
      <c r="O176" s="7" t="str">
        <f t="shared" ca="1" si="4"/>
        <v/>
      </c>
      <c r="P176" s="7">
        <f t="shared" si="5"/>
        <v>99999</v>
      </c>
      <c r="Q176" s="7"/>
      <c r="R176" s="12"/>
    </row>
    <row r="177" spans="1:18" x14ac:dyDescent="0.25">
      <c r="A177" s="7"/>
      <c r="B177" s="7"/>
      <c r="C177" s="7"/>
      <c r="D177" s="7" t="str">
        <f>IF(B177="","",IFERROR(INDEX(RASTREADORES!$H:$H,MATCH(B177&amp;"#Principal",RASTREADORES!$Y:$Y,0)),""))</f>
        <v/>
      </c>
      <c r="E177" s="7"/>
      <c r="F177" s="7"/>
      <c r="G177" s="7"/>
      <c r="H177" s="12"/>
      <c r="I177" s="7"/>
      <c r="J177" s="12"/>
      <c r="K177" s="7"/>
      <c r="L177" s="12"/>
      <c r="M177" s="12"/>
      <c r="N177" s="7"/>
      <c r="O177" s="7" t="str">
        <f t="shared" ca="1" si="4"/>
        <v/>
      </c>
      <c r="P177" s="7">
        <f t="shared" si="5"/>
        <v>99999</v>
      </c>
      <c r="Q177" s="7"/>
      <c r="R177" s="12"/>
    </row>
    <row r="178" spans="1:18" x14ac:dyDescent="0.25">
      <c r="A178" s="7"/>
      <c r="B178" s="7"/>
      <c r="C178" s="7"/>
      <c r="D178" s="7" t="str">
        <f>IF(B178="","",IFERROR(INDEX(RASTREADORES!$H:$H,MATCH(B178&amp;"#Principal",RASTREADORES!$Y:$Y,0)),""))</f>
        <v/>
      </c>
      <c r="E178" s="7"/>
      <c r="F178" s="7"/>
      <c r="G178" s="7"/>
      <c r="H178" s="12"/>
      <c r="I178" s="7"/>
      <c r="J178" s="12"/>
      <c r="K178" s="7"/>
      <c r="L178" s="12"/>
      <c r="M178" s="12"/>
      <c r="N178" s="7"/>
      <c r="O178" s="7" t="str">
        <f t="shared" ca="1" si="4"/>
        <v/>
      </c>
      <c r="P178" s="7">
        <f t="shared" si="5"/>
        <v>99999</v>
      </c>
      <c r="Q178" s="7"/>
      <c r="R178" s="12"/>
    </row>
    <row r="179" spans="1:18" x14ac:dyDescent="0.25">
      <c r="A179" s="7"/>
      <c r="B179" s="7"/>
      <c r="C179" s="7"/>
      <c r="D179" s="7" t="str">
        <f>IF(B179="","",IFERROR(INDEX(RASTREADORES!$H:$H,MATCH(B179&amp;"#Principal",RASTREADORES!$Y:$Y,0)),""))</f>
        <v/>
      </c>
      <c r="E179" s="7"/>
      <c r="F179" s="7"/>
      <c r="G179" s="7"/>
      <c r="H179" s="12"/>
      <c r="I179" s="7"/>
      <c r="J179" s="12"/>
      <c r="K179" s="7"/>
      <c r="L179" s="12"/>
      <c r="M179" s="12"/>
      <c r="N179" s="7"/>
      <c r="O179" s="7" t="str">
        <f t="shared" ca="1" si="4"/>
        <v/>
      </c>
      <c r="P179" s="7">
        <f t="shared" si="5"/>
        <v>99999</v>
      </c>
      <c r="Q179" s="7"/>
      <c r="R179" s="12"/>
    </row>
    <row r="180" spans="1:18" x14ac:dyDescent="0.25">
      <c r="A180" s="7"/>
      <c r="B180" s="7"/>
      <c r="C180" s="7"/>
      <c r="D180" s="7" t="str">
        <f>IF(B180="","",IFERROR(INDEX(RASTREADORES!$H:$H,MATCH(B180&amp;"#Principal",RASTREADORES!$Y:$Y,0)),""))</f>
        <v/>
      </c>
      <c r="E180" s="7"/>
      <c r="F180" s="7"/>
      <c r="G180" s="7"/>
      <c r="H180" s="12"/>
      <c r="I180" s="7"/>
      <c r="J180" s="12"/>
      <c r="K180" s="7"/>
      <c r="L180" s="12"/>
      <c r="M180" s="12"/>
      <c r="N180" s="7"/>
      <c r="O180" s="7" t="str">
        <f t="shared" ca="1" si="4"/>
        <v/>
      </c>
      <c r="P180" s="7">
        <f t="shared" si="5"/>
        <v>99999</v>
      </c>
      <c r="Q180" s="7"/>
      <c r="R180" s="12"/>
    </row>
    <row r="181" spans="1:18" x14ac:dyDescent="0.25">
      <c r="A181" s="7"/>
      <c r="B181" s="7"/>
      <c r="C181" s="7"/>
      <c r="D181" s="7" t="str">
        <f>IF(B181="","",IFERROR(INDEX(RASTREADORES!$H:$H,MATCH(B181&amp;"#Principal",RASTREADORES!$Y:$Y,0)),""))</f>
        <v/>
      </c>
      <c r="E181" s="7"/>
      <c r="F181" s="7"/>
      <c r="G181" s="7"/>
      <c r="H181" s="12"/>
      <c r="I181" s="7"/>
      <c r="J181" s="12"/>
      <c r="K181" s="7"/>
      <c r="L181" s="12"/>
      <c r="M181" s="12"/>
      <c r="N181" s="7"/>
      <c r="O181" s="7" t="str">
        <f t="shared" ca="1" si="4"/>
        <v/>
      </c>
      <c r="P181" s="7">
        <f t="shared" si="5"/>
        <v>99999</v>
      </c>
      <c r="Q181" s="7"/>
      <c r="R181" s="12"/>
    </row>
    <row r="182" spans="1:18" x14ac:dyDescent="0.25">
      <c r="A182" s="7"/>
      <c r="B182" s="7"/>
      <c r="C182" s="7"/>
      <c r="D182" s="7" t="str">
        <f>IF(B182="","",IFERROR(INDEX(RASTREADORES!$H:$H,MATCH(B182&amp;"#Principal",RASTREADORES!$Y:$Y,0)),""))</f>
        <v/>
      </c>
      <c r="E182" s="7"/>
      <c r="F182" s="7"/>
      <c r="G182" s="7"/>
      <c r="H182" s="12"/>
      <c r="I182" s="7"/>
      <c r="J182" s="12"/>
      <c r="K182" s="7"/>
      <c r="L182" s="12"/>
      <c r="M182" s="12"/>
      <c r="N182" s="7"/>
      <c r="O182" s="7" t="str">
        <f t="shared" ca="1" si="4"/>
        <v/>
      </c>
      <c r="P182" s="7">
        <f t="shared" si="5"/>
        <v>99999</v>
      </c>
      <c r="Q182" s="7"/>
      <c r="R182" s="12"/>
    </row>
    <row r="183" spans="1:18" x14ac:dyDescent="0.25">
      <c r="A183" s="7"/>
      <c r="B183" s="7"/>
      <c r="C183" s="7"/>
      <c r="D183" s="7" t="str">
        <f>IF(B183="","",IFERROR(INDEX(RASTREADORES!$H:$H,MATCH(B183&amp;"#Principal",RASTREADORES!$Y:$Y,0)),""))</f>
        <v/>
      </c>
      <c r="E183" s="7"/>
      <c r="F183" s="7"/>
      <c r="G183" s="7"/>
      <c r="H183" s="12"/>
      <c r="I183" s="7"/>
      <c r="J183" s="12"/>
      <c r="K183" s="7"/>
      <c r="L183" s="12"/>
      <c r="M183" s="12"/>
      <c r="N183" s="7"/>
      <c r="O183" s="7" t="str">
        <f t="shared" ca="1" si="4"/>
        <v/>
      </c>
      <c r="P183" s="7">
        <f t="shared" si="5"/>
        <v>99999</v>
      </c>
      <c r="Q183" s="7"/>
      <c r="R183" s="12"/>
    </row>
    <row r="184" spans="1:18" x14ac:dyDescent="0.25">
      <c r="A184" s="7"/>
      <c r="B184" s="7"/>
      <c r="C184" s="7"/>
      <c r="D184" s="7" t="str">
        <f>IF(B184="","",IFERROR(INDEX(RASTREADORES!$H:$H,MATCH(B184&amp;"#Principal",RASTREADORES!$Y:$Y,0)),""))</f>
        <v/>
      </c>
      <c r="E184" s="7"/>
      <c r="F184" s="7"/>
      <c r="G184" s="7"/>
      <c r="H184" s="12"/>
      <c r="I184" s="7"/>
      <c r="J184" s="12"/>
      <c r="K184" s="7"/>
      <c r="L184" s="12"/>
      <c r="M184" s="12"/>
      <c r="N184" s="7"/>
      <c r="O184" s="7" t="str">
        <f t="shared" ca="1" si="4"/>
        <v/>
      </c>
      <c r="P184" s="7">
        <f t="shared" si="5"/>
        <v>99999</v>
      </c>
      <c r="Q184" s="7"/>
      <c r="R184" s="12"/>
    </row>
    <row r="185" spans="1:18" x14ac:dyDescent="0.25">
      <c r="A185" s="7"/>
      <c r="B185" s="7"/>
      <c r="C185" s="7"/>
      <c r="D185" s="7" t="str">
        <f>IF(B185="","",IFERROR(INDEX(RASTREADORES!$H:$H,MATCH(B185&amp;"#Principal",RASTREADORES!$Y:$Y,0)),""))</f>
        <v/>
      </c>
      <c r="E185" s="7"/>
      <c r="F185" s="7"/>
      <c r="G185" s="7"/>
      <c r="H185" s="12"/>
      <c r="I185" s="7"/>
      <c r="J185" s="12"/>
      <c r="K185" s="7"/>
      <c r="L185" s="12"/>
      <c r="M185" s="12"/>
      <c r="N185" s="7"/>
      <c r="O185" s="7" t="str">
        <f t="shared" ca="1" si="4"/>
        <v/>
      </c>
      <c r="P185" s="7">
        <f t="shared" si="5"/>
        <v>99999</v>
      </c>
      <c r="Q185" s="7"/>
      <c r="R185" s="12"/>
    </row>
    <row r="186" spans="1:18" x14ac:dyDescent="0.25">
      <c r="A186" s="7"/>
      <c r="B186" s="7"/>
      <c r="C186" s="7"/>
      <c r="D186" s="7" t="str">
        <f>IF(B186="","",IFERROR(INDEX(RASTREADORES!$H:$H,MATCH(B186&amp;"#Principal",RASTREADORES!$Y:$Y,0)),""))</f>
        <v/>
      </c>
      <c r="E186" s="7"/>
      <c r="F186" s="7"/>
      <c r="G186" s="7"/>
      <c r="H186" s="12"/>
      <c r="I186" s="7"/>
      <c r="J186" s="12"/>
      <c r="K186" s="7"/>
      <c r="L186" s="12"/>
      <c r="M186" s="12"/>
      <c r="N186" s="7"/>
      <c r="O186" s="7" t="str">
        <f t="shared" ca="1" si="4"/>
        <v/>
      </c>
      <c r="P186" s="7">
        <f t="shared" si="5"/>
        <v>99999</v>
      </c>
      <c r="Q186" s="7"/>
      <c r="R186" s="12"/>
    </row>
    <row r="187" spans="1:18" x14ac:dyDescent="0.25">
      <c r="A187" s="7"/>
      <c r="B187" s="7"/>
      <c r="C187" s="7"/>
      <c r="D187" s="7" t="str">
        <f>IF(B187="","",IFERROR(INDEX(RASTREADORES!$H:$H,MATCH(B187&amp;"#Principal",RASTREADORES!$Y:$Y,0)),""))</f>
        <v/>
      </c>
      <c r="E187" s="7"/>
      <c r="F187" s="7"/>
      <c r="G187" s="7"/>
      <c r="H187" s="12"/>
      <c r="I187" s="7"/>
      <c r="J187" s="12"/>
      <c r="K187" s="7"/>
      <c r="L187" s="12"/>
      <c r="M187" s="12"/>
      <c r="N187" s="7"/>
      <c r="O187" s="7" t="str">
        <f t="shared" ca="1" si="4"/>
        <v/>
      </c>
      <c r="P187" s="7">
        <f t="shared" si="5"/>
        <v>99999</v>
      </c>
      <c r="Q187" s="7"/>
      <c r="R187" s="12"/>
    </row>
    <row r="188" spans="1:18" x14ac:dyDescent="0.25">
      <c r="A188" s="7"/>
      <c r="B188" s="7"/>
      <c r="C188" s="7"/>
      <c r="D188" s="7" t="str">
        <f>IF(B188="","",IFERROR(INDEX(RASTREADORES!$H:$H,MATCH(B188&amp;"#Principal",RASTREADORES!$Y:$Y,0)),""))</f>
        <v/>
      </c>
      <c r="E188" s="7"/>
      <c r="F188" s="7"/>
      <c r="G188" s="7"/>
      <c r="H188" s="12"/>
      <c r="I188" s="7"/>
      <c r="J188" s="12"/>
      <c r="K188" s="7"/>
      <c r="L188" s="12"/>
      <c r="M188" s="12"/>
      <c r="N188" s="7"/>
      <c r="O188" s="7" t="str">
        <f t="shared" ca="1" si="4"/>
        <v/>
      </c>
      <c r="P188" s="7">
        <f t="shared" si="5"/>
        <v>99999</v>
      </c>
      <c r="Q188" s="7"/>
      <c r="R188" s="12"/>
    </row>
    <row r="189" spans="1:18" x14ac:dyDescent="0.25">
      <c r="A189" s="7"/>
      <c r="B189" s="7"/>
      <c r="C189" s="7"/>
      <c r="D189" s="7" t="str">
        <f>IF(B189="","",IFERROR(INDEX(RASTREADORES!$H:$H,MATCH(B189&amp;"#Principal",RASTREADORES!$Y:$Y,0)),""))</f>
        <v/>
      </c>
      <c r="E189" s="7"/>
      <c r="F189" s="7"/>
      <c r="G189" s="7"/>
      <c r="H189" s="12"/>
      <c r="I189" s="7"/>
      <c r="J189" s="12"/>
      <c r="K189" s="7"/>
      <c r="L189" s="12"/>
      <c r="M189" s="12"/>
      <c r="N189" s="7"/>
      <c r="O189" s="7" t="str">
        <f t="shared" ca="1" si="4"/>
        <v/>
      </c>
      <c r="P189" s="7">
        <f t="shared" si="5"/>
        <v>99999</v>
      </c>
      <c r="Q189" s="7"/>
      <c r="R189" s="12"/>
    </row>
    <row r="190" spans="1:18" x14ac:dyDescent="0.25">
      <c r="A190" s="7"/>
      <c r="B190" s="7"/>
      <c r="C190" s="7"/>
      <c r="D190" s="7" t="str">
        <f>IF(B190="","",IFERROR(INDEX(RASTREADORES!$H:$H,MATCH(B190&amp;"#Principal",RASTREADORES!$Y:$Y,0)),""))</f>
        <v/>
      </c>
      <c r="E190" s="7"/>
      <c r="F190" s="7"/>
      <c r="G190" s="7"/>
      <c r="H190" s="12"/>
      <c r="I190" s="7"/>
      <c r="J190" s="12"/>
      <c r="K190" s="7"/>
      <c r="L190" s="12"/>
      <c r="M190" s="12"/>
      <c r="N190" s="7"/>
      <c r="O190" s="7" t="str">
        <f t="shared" ca="1" si="4"/>
        <v/>
      </c>
      <c r="P190" s="7">
        <f t="shared" si="5"/>
        <v>99999</v>
      </c>
      <c r="Q190" s="7"/>
      <c r="R190" s="12"/>
    </row>
    <row r="191" spans="1:18" x14ac:dyDescent="0.25">
      <c r="A191" s="7"/>
      <c r="B191" s="7"/>
      <c r="C191" s="7"/>
      <c r="D191" s="7" t="str">
        <f>IF(B191="","",IFERROR(INDEX(RASTREADORES!$H:$H,MATCH(B191&amp;"#Principal",RASTREADORES!$Y:$Y,0)),""))</f>
        <v/>
      </c>
      <c r="E191" s="7"/>
      <c r="F191" s="7"/>
      <c r="G191" s="7"/>
      <c r="H191" s="12"/>
      <c r="I191" s="7"/>
      <c r="J191" s="12"/>
      <c r="K191" s="7"/>
      <c r="L191" s="12"/>
      <c r="M191" s="12"/>
      <c r="N191" s="7"/>
      <c r="O191" s="7" t="str">
        <f t="shared" ca="1" si="4"/>
        <v/>
      </c>
      <c r="P191" s="7">
        <f t="shared" si="5"/>
        <v>99999</v>
      </c>
      <c r="Q191" s="7"/>
      <c r="R191" s="12"/>
    </row>
    <row r="192" spans="1:18" x14ac:dyDescent="0.25">
      <c r="A192" s="7"/>
      <c r="B192" s="7"/>
      <c r="C192" s="7"/>
      <c r="D192" s="7" t="str">
        <f>IF(B192="","",IFERROR(INDEX(RASTREADORES!$H:$H,MATCH(B192&amp;"#Principal",RASTREADORES!$Y:$Y,0)),""))</f>
        <v/>
      </c>
      <c r="E192" s="7"/>
      <c r="F192" s="7"/>
      <c r="G192" s="7"/>
      <c r="H192" s="12"/>
      <c r="I192" s="7"/>
      <c r="J192" s="12"/>
      <c r="K192" s="7"/>
      <c r="L192" s="12"/>
      <c r="M192" s="12"/>
      <c r="N192" s="7"/>
      <c r="O192" s="7" t="str">
        <f t="shared" ca="1" si="4"/>
        <v/>
      </c>
      <c r="P192" s="7">
        <f t="shared" si="5"/>
        <v>99999</v>
      </c>
      <c r="Q192" s="7"/>
      <c r="R192" s="12"/>
    </row>
    <row r="193" spans="1:18" x14ac:dyDescent="0.25">
      <c r="A193" s="7"/>
      <c r="B193" s="7"/>
      <c r="C193" s="7"/>
      <c r="D193" s="7" t="str">
        <f>IF(B193="","",IFERROR(INDEX(RASTREADORES!$H:$H,MATCH(B193&amp;"#Principal",RASTREADORES!$Y:$Y,0)),""))</f>
        <v/>
      </c>
      <c r="E193" s="7"/>
      <c r="F193" s="7"/>
      <c r="G193" s="7"/>
      <c r="H193" s="12"/>
      <c r="I193" s="7"/>
      <c r="J193" s="12"/>
      <c r="K193" s="7"/>
      <c r="L193" s="12"/>
      <c r="M193" s="12"/>
      <c r="N193" s="7"/>
      <c r="O193" s="7" t="str">
        <f t="shared" ca="1" si="4"/>
        <v/>
      </c>
      <c r="P193" s="7">
        <f t="shared" si="5"/>
        <v>99999</v>
      </c>
      <c r="Q193" s="7"/>
      <c r="R193" s="12"/>
    </row>
    <row r="194" spans="1:18" x14ac:dyDescent="0.25">
      <c r="A194" s="7"/>
      <c r="B194" s="7"/>
      <c r="C194" s="7"/>
      <c r="D194" s="7" t="str">
        <f>IF(B194="","",IFERROR(INDEX(RASTREADORES!$H:$H,MATCH(B194&amp;"#Principal",RASTREADORES!$Y:$Y,0)),""))</f>
        <v/>
      </c>
      <c r="E194" s="7"/>
      <c r="F194" s="7"/>
      <c r="G194" s="7"/>
      <c r="H194" s="12"/>
      <c r="I194" s="7"/>
      <c r="J194" s="12"/>
      <c r="K194" s="7"/>
      <c r="L194" s="12"/>
      <c r="M194" s="12"/>
      <c r="N194" s="7"/>
      <c r="O194" s="7" t="str">
        <f t="shared" ref="O194:O257" ca="1" si="6">IF(A194="","",IF(AND(N194="Confirmado",M194="",OR(K194="Indeterminada",L194&gt;=NOW())),"Sim","Não"))</f>
        <v/>
      </c>
      <c r="P194" s="7">
        <f t="shared" ref="P194:P257" si="7">IF(AND(C194&lt;&gt;"",J194&lt;&gt;""),J194,99999)</f>
        <v>99999</v>
      </c>
      <c r="Q194" s="7"/>
      <c r="R194" s="12"/>
    </row>
    <row r="195" spans="1:18" x14ac:dyDescent="0.25">
      <c r="A195" s="7"/>
      <c r="B195" s="7"/>
      <c r="C195" s="7"/>
      <c r="D195" s="7" t="str">
        <f>IF(B195="","",IFERROR(INDEX(RASTREADORES!$H:$H,MATCH(B195&amp;"#Principal",RASTREADORES!$Y:$Y,0)),""))</f>
        <v/>
      </c>
      <c r="E195" s="7"/>
      <c r="F195" s="7"/>
      <c r="G195" s="7"/>
      <c r="H195" s="12"/>
      <c r="I195" s="7"/>
      <c r="J195" s="12"/>
      <c r="K195" s="7"/>
      <c r="L195" s="12"/>
      <c r="M195" s="12"/>
      <c r="N195" s="7"/>
      <c r="O195" s="7" t="str">
        <f t="shared" ca="1" si="6"/>
        <v/>
      </c>
      <c r="P195" s="7">
        <f t="shared" si="7"/>
        <v>99999</v>
      </c>
      <c r="Q195" s="7"/>
      <c r="R195" s="12"/>
    </row>
    <row r="196" spans="1:18" x14ac:dyDescent="0.25">
      <c r="A196" s="7"/>
      <c r="B196" s="7"/>
      <c r="C196" s="7"/>
      <c r="D196" s="7" t="str">
        <f>IF(B196="","",IFERROR(INDEX(RASTREADORES!$H:$H,MATCH(B196&amp;"#Principal",RASTREADORES!$Y:$Y,0)),""))</f>
        <v/>
      </c>
      <c r="E196" s="7"/>
      <c r="F196" s="7"/>
      <c r="G196" s="7"/>
      <c r="H196" s="12"/>
      <c r="I196" s="7"/>
      <c r="J196" s="12"/>
      <c r="K196" s="7"/>
      <c r="L196" s="12"/>
      <c r="M196" s="12"/>
      <c r="N196" s="7"/>
      <c r="O196" s="7" t="str">
        <f t="shared" ca="1" si="6"/>
        <v/>
      </c>
      <c r="P196" s="7">
        <f t="shared" si="7"/>
        <v>99999</v>
      </c>
      <c r="Q196" s="7"/>
      <c r="R196" s="12"/>
    </row>
    <row r="197" spans="1:18" x14ac:dyDescent="0.25">
      <c r="A197" s="7"/>
      <c r="B197" s="7"/>
      <c r="C197" s="7"/>
      <c r="D197" s="7" t="str">
        <f>IF(B197="","",IFERROR(INDEX(RASTREADORES!$H:$H,MATCH(B197&amp;"#Principal",RASTREADORES!$Y:$Y,0)),""))</f>
        <v/>
      </c>
      <c r="E197" s="7"/>
      <c r="F197" s="7"/>
      <c r="G197" s="7"/>
      <c r="H197" s="12"/>
      <c r="I197" s="7"/>
      <c r="J197" s="12"/>
      <c r="K197" s="7"/>
      <c r="L197" s="12"/>
      <c r="M197" s="12"/>
      <c r="N197" s="7"/>
      <c r="O197" s="7" t="str">
        <f t="shared" ca="1" si="6"/>
        <v/>
      </c>
      <c r="P197" s="7">
        <f t="shared" si="7"/>
        <v>99999</v>
      </c>
      <c r="Q197" s="7"/>
      <c r="R197" s="12"/>
    </row>
    <row r="198" spans="1:18" x14ac:dyDescent="0.25">
      <c r="A198" s="7"/>
      <c r="B198" s="7"/>
      <c r="C198" s="7"/>
      <c r="D198" s="7" t="str">
        <f>IF(B198="","",IFERROR(INDEX(RASTREADORES!$H:$H,MATCH(B198&amp;"#Principal",RASTREADORES!$Y:$Y,0)),""))</f>
        <v/>
      </c>
      <c r="E198" s="7"/>
      <c r="F198" s="7"/>
      <c r="G198" s="7"/>
      <c r="H198" s="12"/>
      <c r="I198" s="7"/>
      <c r="J198" s="12"/>
      <c r="K198" s="7"/>
      <c r="L198" s="12"/>
      <c r="M198" s="12"/>
      <c r="N198" s="7"/>
      <c r="O198" s="7" t="str">
        <f t="shared" ca="1" si="6"/>
        <v/>
      </c>
      <c r="P198" s="7">
        <f t="shared" si="7"/>
        <v>99999</v>
      </c>
      <c r="Q198" s="7"/>
      <c r="R198" s="12"/>
    </row>
    <row r="199" spans="1:18" x14ac:dyDescent="0.25">
      <c r="A199" s="7"/>
      <c r="B199" s="7"/>
      <c r="C199" s="7"/>
      <c r="D199" s="7" t="str">
        <f>IF(B199="","",IFERROR(INDEX(RASTREADORES!$H:$H,MATCH(B199&amp;"#Principal",RASTREADORES!$Y:$Y,0)),""))</f>
        <v/>
      </c>
      <c r="E199" s="7"/>
      <c r="F199" s="7"/>
      <c r="G199" s="7"/>
      <c r="H199" s="12"/>
      <c r="I199" s="7"/>
      <c r="J199" s="12"/>
      <c r="K199" s="7"/>
      <c r="L199" s="12"/>
      <c r="M199" s="12"/>
      <c r="N199" s="7"/>
      <c r="O199" s="7" t="str">
        <f t="shared" ca="1" si="6"/>
        <v/>
      </c>
      <c r="P199" s="7">
        <f t="shared" si="7"/>
        <v>99999</v>
      </c>
      <c r="Q199" s="7"/>
      <c r="R199" s="12"/>
    </row>
    <row r="200" spans="1:18" x14ac:dyDescent="0.25">
      <c r="A200" s="7"/>
      <c r="B200" s="7"/>
      <c r="C200" s="7"/>
      <c r="D200" s="7" t="str">
        <f>IF(B200="","",IFERROR(INDEX(RASTREADORES!$H:$H,MATCH(B200&amp;"#Principal",RASTREADORES!$Y:$Y,0)),""))</f>
        <v/>
      </c>
      <c r="E200" s="7"/>
      <c r="F200" s="7"/>
      <c r="G200" s="7"/>
      <c r="H200" s="12"/>
      <c r="I200" s="7"/>
      <c r="J200" s="12"/>
      <c r="K200" s="7"/>
      <c r="L200" s="12"/>
      <c r="M200" s="12"/>
      <c r="N200" s="7"/>
      <c r="O200" s="7" t="str">
        <f t="shared" ca="1" si="6"/>
        <v/>
      </c>
      <c r="P200" s="7">
        <f t="shared" si="7"/>
        <v>99999</v>
      </c>
      <c r="Q200" s="7"/>
      <c r="R200" s="12"/>
    </row>
    <row r="201" spans="1:18" x14ac:dyDescent="0.25">
      <c r="A201" s="7"/>
      <c r="B201" s="7"/>
      <c r="C201" s="7"/>
      <c r="D201" s="7" t="str">
        <f>IF(B201="","",IFERROR(INDEX(RASTREADORES!$H:$H,MATCH(B201&amp;"#Principal",RASTREADORES!$Y:$Y,0)),""))</f>
        <v/>
      </c>
      <c r="E201" s="7"/>
      <c r="F201" s="7"/>
      <c r="G201" s="7"/>
      <c r="H201" s="12"/>
      <c r="I201" s="7"/>
      <c r="J201" s="12"/>
      <c r="K201" s="7"/>
      <c r="L201" s="12"/>
      <c r="M201" s="12"/>
      <c r="N201" s="7"/>
      <c r="O201" s="7" t="str">
        <f t="shared" ca="1" si="6"/>
        <v/>
      </c>
      <c r="P201" s="7">
        <f t="shared" si="7"/>
        <v>99999</v>
      </c>
      <c r="Q201" s="7"/>
      <c r="R201" s="12"/>
    </row>
    <row r="202" spans="1:18" x14ac:dyDescent="0.25">
      <c r="A202" s="7"/>
      <c r="B202" s="7"/>
      <c r="C202" s="7"/>
      <c r="D202" s="7" t="str">
        <f>IF(B202="","",IFERROR(INDEX(RASTREADORES!$H:$H,MATCH(B202&amp;"#Principal",RASTREADORES!$Y:$Y,0)),""))</f>
        <v/>
      </c>
      <c r="E202" s="7"/>
      <c r="F202" s="7"/>
      <c r="G202" s="7"/>
      <c r="H202" s="12"/>
      <c r="I202" s="7"/>
      <c r="J202" s="12"/>
      <c r="K202" s="7"/>
      <c r="L202" s="12"/>
      <c r="M202" s="12"/>
      <c r="N202" s="7"/>
      <c r="O202" s="7" t="str">
        <f t="shared" ca="1" si="6"/>
        <v/>
      </c>
      <c r="P202" s="7">
        <f t="shared" si="7"/>
        <v>99999</v>
      </c>
      <c r="Q202" s="7"/>
      <c r="R202" s="12"/>
    </row>
    <row r="203" spans="1:18" x14ac:dyDescent="0.25">
      <c r="A203" s="7"/>
      <c r="B203" s="7"/>
      <c r="C203" s="7"/>
      <c r="D203" s="7" t="str">
        <f>IF(B203="","",IFERROR(INDEX(RASTREADORES!$H:$H,MATCH(B203&amp;"#Principal",RASTREADORES!$Y:$Y,0)),""))</f>
        <v/>
      </c>
      <c r="E203" s="7"/>
      <c r="F203" s="7"/>
      <c r="G203" s="7"/>
      <c r="H203" s="12"/>
      <c r="I203" s="7"/>
      <c r="J203" s="12"/>
      <c r="K203" s="7"/>
      <c r="L203" s="12"/>
      <c r="M203" s="12"/>
      <c r="N203" s="7"/>
      <c r="O203" s="7" t="str">
        <f t="shared" ca="1" si="6"/>
        <v/>
      </c>
      <c r="P203" s="7">
        <f t="shared" si="7"/>
        <v>99999</v>
      </c>
      <c r="Q203" s="7"/>
      <c r="R203" s="12"/>
    </row>
    <row r="204" spans="1:18" x14ac:dyDescent="0.25">
      <c r="A204" s="7"/>
      <c r="B204" s="7"/>
      <c r="C204" s="7"/>
      <c r="D204" s="7" t="str">
        <f>IF(B204="","",IFERROR(INDEX(RASTREADORES!$H:$H,MATCH(B204&amp;"#Principal",RASTREADORES!$Y:$Y,0)),""))</f>
        <v/>
      </c>
      <c r="E204" s="7"/>
      <c r="F204" s="7"/>
      <c r="G204" s="7"/>
      <c r="H204" s="12"/>
      <c r="I204" s="7"/>
      <c r="J204" s="12"/>
      <c r="K204" s="7"/>
      <c r="L204" s="12"/>
      <c r="M204" s="12"/>
      <c r="N204" s="7"/>
      <c r="O204" s="7" t="str">
        <f t="shared" ca="1" si="6"/>
        <v/>
      </c>
      <c r="P204" s="7">
        <f t="shared" si="7"/>
        <v>99999</v>
      </c>
      <c r="Q204" s="7"/>
      <c r="R204" s="12"/>
    </row>
    <row r="205" spans="1:18" x14ac:dyDescent="0.25">
      <c r="A205" s="7"/>
      <c r="B205" s="7"/>
      <c r="C205" s="7"/>
      <c r="D205" s="7" t="str">
        <f>IF(B205="","",IFERROR(INDEX(RASTREADORES!$H:$H,MATCH(B205&amp;"#Principal",RASTREADORES!$Y:$Y,0)),""))</f>
        <v/>
      </c>
      <c r="E205" s="7"/>
      <c r="F205" s="7"/>
      <c r="G205" s="7"/>
      <c r="H205" s="12"/>
      <c r="I205" s="7"/>
      <c r="J205" s="12"/>
      <c r="K205" s="7"/>
      <c r="L205" s="12"/>
      <c r="M205" s="12"/>
      <c r="N205" s="7"/>
      <c r="O205" s="7" t="str">
        <f t="shared" ca="1" si="6"/>
        <v/>
      </c>
      <c r="P205" s="7">
        <f t="shared" si="7"/>
        <v>99999</v>
      </c>
      <c r="Q205" s="7"/>
      <c r="R205" s="12"/>
    </row>
    <row r="206" spans="1:18" x14ac:dyDescent="0.25">
      <c r="A206" s="7"/>
      <c r="B206" s="7"/>
      <c r="C206" s="7"/>
      <c r="D206" s="7" t="str">
        <f>IF(B206="","",IFERROR(INDEX(RASTREADORES!$H:$H,MATCH(B206&amp;"#Principal",RASTREADORES!$Y:$Y,0)),""))</f>
        <v/>
      </c>
      <c r="E206" s="7"/>
      <c r="F206" s="7"/>
      <c r="G206" s="7"/>
      <c r="H206" s="12"/>
      <c r="I206" s="7"/>
      <c r="J206" s="12"/>
      <c r="K206" s="7"/>
      <c r="L206" s="12"/>
      <c r="M206" s="12"/>
      <c r="N206" s="7"/>
      <c r="O206" s="7" t="str">
        <f t="shared" ca="1" si="6"/>
        <v/>
      </c>
      <c r="P206" s="7">
        <f t="shared" si="7"/>
        <v>99999</v>
      </c>
      <c r="Q206" s="7"/>
      <c r="R206" s="12"/>
    </row>
    <row r="207" spans="1:18" x14ac:dyDescent="0.25">
      <c r="A207" s="7"/>
      <c r="B207" s="7"/>
      <c r="C207" s="7"/>
      <c r="D207" s="7" t="str">
        <f>IF(B207="","",IFERROR(INDEX(RASTREADORES!$H:$H,MATCH(B207&amp;"#Principal",RASTREADORES!$Y:$Y,0)),""))</f>
        <v/>
      </c>
      <c r="E207" s="7"/>
      <c r="F207" s="7"/>
      <c r="G207" s="7"/>
      <c r="H207" s="12"/>
      <c r="I207" s="7"/>
      <c r="J207" s="12"/>
      <c r="K207" s="7"/>
      <c r="L207" s="12"/>
      <c r="M207" s="12"/>
      <c r="N207" s="7"/>
      <c r="O207" s="7" t="str">
        <f t="shared" ca="1" si="6"/>
        <v/>
      </c>
      <c r="P207" s="7">
        <f t="shared" si="7"/>
        <v>99999</v>
      </c>
      <c r="Q207" s="7"/>
      <c r="R207" s="12"/>
    </row>
    <row r="208" spans="1:18" x14ac:dyDescent="0.25">
      <c r="A208" s="7"/>
      <c r="B208" s="7"/>
      <c r="C208" s="7"/>
      <c r="D208" s="7" t="str">
        <f>IF(B208="","",IFERROR(INDEX(RASTREADORES!$H:$H,MATCH(B208&amp;"#Principal",RASTREADORES!$Y:$Y,0)),""))</f>
        <v/>
      </c>
      <c r="E208" s="7"/>
      <c r="F208" s="7"/>
      <c r="G208" s="7"/>
      <c r="H208" s="12"/>
      <c r="I208" s="7"/>
      <c r="J208" s="12"/>
      <c r="K208" s="7"/>
      <c r="L208" s="12"/>
      <c r="M208" s="12"/>
      <c r="N208" s="7"/>
      <c r="O208" s="7" t="str">
        <f t="shared" ca="1" si="6"/>
        <v/>
      </c>
      <c r="P208" s="7">
        <f t="shared" si="7"/>
        <v>99999</v>
      </c>
      <c r="Q208" s="7"/>
      <c r="R208" s="12"/>
    </row>
    <row r="209" spans="1:18" x14ac:dyDescent="0.25">
      <c r="A209" s="7"/>
      <c r="B209" s="7"/>
      <c r="C209" s="7"/>
      <c r="D209" s="7" t="str">
        <f>IF(B209="","",IFERROR(INDEX(RASTREADORES!$H:$H,MATCH(B209&amp;"#Principal",RASTREADORES!$Y:$Y,0)),""))</f>
        <v/>
      </c>
      <c r="E209" s="7"/>
      <c r="F209" s="7"/>
      <c r="G209" s="7"/>
      <c r="H209" s="12"/>
      <c r="I209" s="7"/>
      <c r="J209" s="12"/>
      <c r="K209" s="7"/>
      <c r="L209" s="12"/>
      <c r="M209" s="12"/>
      <c r="N209" s="7"/>
      <c r="O209" s="7" t="str">
        <f t="shared" ca="1" si="6"/>
        <v/>
      </c>
      <c r="P209" s="7">
        <f t="shared" si="7"/>
        <v>99999</v>
      </c>
      <c r="Q209" s="7"/>
      <c r="R209" s="12"/>
    </row>
    <row r="210" spans="1:18" x14ac:dyDescent="0.25">
      <c r="A210" s="7"/>
      <c r="B210" s="7"/>
      <c r="C210" s="7"/>
      <c r="D210" s="7" t="str">
        <f>IF(B210="","",IFERROR(INDEX(RASTREADORES!$H:$H,MATCH(B210&amp;"#Principal",RASTREADORES!$Y:$Y,0)),""))</f>
        <v/>
      </c>
      <c r="E210" s="7"/>
      <c r="F210" s="7"/>
      <c r="G210" s="7"/>
      <c r="H210" s="12"/>
      <c r="I210" s="7"/>
      <c r="J210" s="12"/>
      <c r="K210" s="7"/>
      <c r="L210" s="12"/>
      <c r="M210" s="12"/>
      <c r="N210" s="7"/>
      <c r="O210" s="7" t="str">
        <f t="shared" ca="1" si="6"/>
        <v/>
      </c>
      <c r="P210" s="7">
        <f t="shared" si="7"/>
        <v>99999</v>
      </c>
      <c r="Q210" s="7"/>
      <c r="R210" s="12"/>
    </row>
    <row r="211" spans="1:18" x14ac:dyDescent="0.25">
      <c r="A211" s="7"/>
      <c r="B211" s="7"/>
      <c r="C211" s="7"/>
      <c r="D211" s="7" t="str">
        <f>IF(B211="","",IFERROR(INDEX(RASTREADORES!$H:$H,MATCH(B211&amp;"#Principal",RASTREADORES!$Y:$Y,0)),""))</f>
        <v/>
      </c>
      <c r="E211" s="7"/>
      <c r="F211" s="7"/>
      <c r="G211" s="7"/>
      <c r="H211" s="12"/>
      <c r="I211" s="7"/>
      <c r="J211" s="12"/>
      <c r="K211" s="7"/>
      <c r="L211" s="12"/>
      <c r="M211" s="12"/>
      <c r="N211" s="7"/>
      <c r="O211" s="7" t="str">
        <f t="shared" ca="1" si="6"/>
        <v/>
      </c>
      <c r="P211" s="7">
        <f t="shared" si="7"/>
        <v>99999</v>
      </c>
      <c r="Q211" s="7"/>
      <c r="R211" s="12"/>
    </row>
    <row r="212" spans="1:18" x14ac:dyDescent="0.25">
      <c r="A212" s="7"/>
      <c r="B212" s="7"/>
      <c r="C212" s="7"/>
      <c r="D212" s="7" t="str">
        <f>IF(B212="","",IFERROR(INDEX(RASTREADORES!$H:$H,MATCH(B212&amp;"#Principal",RASTREADORES!$Y:$Y,0)),""))</f>
        <v/>
      </c>
      <c r="E212" s="7"/>
      <c r="F212" s="7"/>
      <c r="G212" s="7"/>
      <c r="H212" s="12"/>
      <c r="I212" s="7"/>
      <c r="J212" s="12"/>
      <c r="K212" s="7"/>
      <c r="L212" s="12"/>
      <c r="M212" s="12"/>
      <c r="N212" s="7"/>
      <c r="O212" s="7" t="str">
        <f t="shared" ca="1" si="6"/>
        <v/>
      </c>
      <c r="P212" s="7">
        <f t="shared" si="7"/>
        <v>99999</v>
      </c>
      <c r="Q212" s="7"/>
      <c r="R212" s="12"/>
    </row>
    <row r="213" spans="1:18" x14ac:dyDescent="0.25">
      <c r="A213" s="7"/>
      <c r="B213" s="7"/>
      <c r="C213" s="7"/>
      <c r="D213" s="7" t="str">
        <f>IF(B213="","",IFERROR(INDEX(RASTREADORES!$H:$H,MATCH(B213&amp;"#Principal",RASTREADORES!$Y:$Y,0)),""))</f>
        <v/>
      </c>
      <c r="E213" s="7"/>
      <c r="F213" s="7"/>
      <c r="G213" s="7"/>
      <c r="H213" s="12"/>
      <c r="I213" s="7"/>
      <c r="J213" s="12"/>
      <c r="K213" s="7"/>
      <c r="L213" s="12"/>
      <c r="M213" s="12"/>
      <c r="N213" s="7"/>
      <c r="O213" s="7" t="str">
        <f t="shared" ca="1" si="6"/>
        <v/>
      </c>
      <c r="P213" s="7">
        <f t="shared" si="7"/>
        <v>99999</v>
      </c>
      <c r="Q213" s="7"/>
      <c r="R213" s="12"/>
    </row>
    <row r="214" spans="1:18" x14ac:dyDescent="0.25">
      <c r="A214" s="7"/>
      <c r="B214" s="7"/>
      <c r="C214" s="7"/>
      <c r="D214" s="7" t="str">
        <f>IF(B214="","",IFERROR(INDEX(RASTREADORES!$H:$H,MATCH(B214&amp;"#Principal",RASTREADORES!$Y:$Y,0)),""))</f>
        <v/>
      </c>
      <c r="E214" s="7"/>
      <c r="F214" s="7"/>
      <c r="G214" s="7"/>
      <c r="H214" s="12"/>
      <c r="I214" s="7"/>
      <c r="J214" s="12"/>
      <c r="K214" s="7"/>
      <c r="L214" s="12"/>
      <c r="M214" s="12"/>
      <c r="N214" s="7"/>
      <c r="O214" s="7" t="str">
        <f t="shared" ca="1" si="6"/>
        <v/>
      </c>
      <c r="P214" s="7">
        <f t="shared" si="7"/>
        <v>99999</v>
      </c>
      <c r="Q214" s="7"/>
      <c r="R214" s="12"/>
    </row>
    <row r="215" spans="1:18" x14ac:dyDescent="0.25">
      <c r="A215" s="7"/>
      <c r="B215" s="7"/>
      <c r="C215" s="7"/>
      <c r="D215" s="7" t="str">
        <f>IF(B215="","",IFERROR(INDEX(RASTREADORES!$H:$H,MATCH(B215&amp;"#Principal",RASTREADORES!$Y:$Y,0)),""))</f>
        <v/>
      </c>
      <c r="E215" s="7"/>
      <c r="F215" s="7"/>
      <c r="G215" s="7"/>
      <c r="H215" s="12"/>
      <c r="I215" s="7"/>
      <c r="J215" s="12"/>
      <c r="K215" s="7"/>
      <c r="L215" s="12"/>
      <c r="M215" s="12"/>
      <c r="N215" s="7"/>
      <c r="O215" s="7" t="str">
        <f t="shared" ca="1" si="6"/>
        <v/>
      </c>
      <c r="P215" s="7">
        <f t="shared" si="7"/>
        <v>99999</v>
      </c>
      <c r="Q215" s="7"/>
      <c r="R215" s="12"/>
    </row>
    <row r="216" spans="1:18" x14ac:dyDescent="0.25">
      <c r="A216" s="7"/>
      <c r="B216" s="7"/>
      <c r="C216" s="7"/>
      <c r="D216" s="7" t="str">
        <f>IF(B216="","",IFERROR(INDEX(RASTREADORES!$H:$H,MATCH(B216&amp;"#Principal",RASTREADORES!$Y:$Y,0)),""))</f>
        <v/>
      </c>
      <c r="E216" s="7"/>
      <c r="F216" s="7"/>
      <c r="G216" s="7"/>
      <c r="H216" s="12"/>
      <c r="I216" s="7"/>
      <c r="J216" s="12"/>
      <c r="K216" s="7"/>
      <c r="L216" s="12"/>
      <c r="M216" s="12"/>
      <c r="N216" s="7"/>
      <c r="O216" s="7" t="str">
        <f t="shared" ca="1" si="6"/>
        <v/>
      </c>
      <c r="P216" s="7">
        <f t="shared" si="7"/>
        <v>99999</v>
      </c>
      <c r="Q216" s="7"/>
      <c r="R216" s="12"/>
    </row>
    <row r="217" spans="1:18" x14ac:dyDescent="0.25">
      <c r="A217" s="7"/>
      <c r="B217" s="7"/>
      <c r="C217" s="7"/>
      <c r="D217" s="7" t="str">
        <f>IF(B217="","",IFERROR(INDEX(RASTREADORES!$H:$H,MATCH(B217&amp;"#Principal",RASTREADORES!$Y:$Y,0)),""))</f>
        <v/>
      </c>
      <c r="E217" s="7"/>
      <c r="F217" s="7"/>
      <c r="G217" s="7"/>
      <c r="H217" s="12"/>
      <c r="I217" s="7"/>
      <c r="J217" s="12"/>
      <c r="K217" s="7"/>
      <c r="L217" s="12"/>
      <c r="M217" s="12"/>
      <c r="N217" s="7"/>
      <c r="O217" s="7" t="str">
        <f t="shared" ca="1" si="6"/>
        <v/>
      </c>
      <c r="P217" s="7">
        <f t="shared" si="7"/>
        <v>99999</v>
      </c>
      <c r="Q217" s="7"/>
      <c r="R217" s="12"/>
    </row>
    <row r="218" spans="1:18" x14ac:dyDescent="0.25">
      <c r="A218" s="7"/>
      <c r="B218" s="7"/>
      <c r="C218" s="7"/>
      <c r="D218" s="7" t="str">
        <f>IF(B218="","",IFERROR(INDEX(RASTREADORES!$H:$H,MATCH(B218&amp;"#Principal",RASTREADORES!$Y:$Y,0)),""))</f>
        <v/>
      </c>
      <c r="E218" s="7"/>
      <c r="F218" s="7"/>
      <c r="G218" s="7"/>
      <c r="H218" s="12"/>
      <c r="I218" s="7"/>
      <c r="J218" s="12"/>
      <c r="K218" s="7"/>
      <c r="L218" s="12"/>
      <c r="M218" s="12"/>
      <c r="N218" s="7"/>
      <c r="O218" s="7" t="str">
        <f t="shared" ca="1" si="6"/>
        <v/>
      </c>
      <c r="P218" s="7">
        <f t="shared" si="7"/>
        <v>99999</v>
      </c>
      <c r="Q218" s="7"/>
      <c r="R218" s="12"/>
    </row>
    <row r="219" spans="1:18" x14ac:dyDescent="0.25">
      <c r="A219" s="7"/>
      <c r="B219" s="7"/>
      <c r="C219" s="7"/>
      <c r="D219" s="7" t="str">
        <f>IF(B219="","",IFERROR(INDEX(RASTREADORES!$H:$H,MATCH(B219&amp;"#Principal",RASTREADORES!$Y:$Y,0)),""))</f>
        <v/>
      </c>
      <c r="E219" s="7"/>
      <c r="F219" s="7"/>
      <c r="G219" s="7"/>
      <c r="H219" s="12"/>
      <c r="I219" s="7"/>
      <c r="J219" s="12"/>
      <c r="K219" s="7"/>
      <c r="L219" s="12"/>
      <c r="M219" s="12"/>
      <c r="N219" s="7"/>
      <c r="O219" s="7" t="str">
        <f t="shared" ca="1" si="6"/>
        <v/>
      </c>
      <c r="P219" s="7">
        <f t="shared" si="7"/>
        <v>99999</v>
      </c>
      <c r="Q219" s="7"/>
      <c r="R219" s="12"/>
    </row>
    <row r="220" spans="1:18" x14ac:dyDescent="0.25">
      <c r="A220" s="7"/>
      <c r="B220" s="7"/>
      <c r="C220" s="7"/>
      <c r="D220" s="7" t="str">
        <f>IF(B220="","",IFERROR(INDEX(RASTREADORES!$H:$H,MATCH(B220&amp;"#Principal",RASTREADORES!$Y:$Y,0)),""))</f>
        <v/>
      </c>
      <c r="E220" s="7"/>
      <c r="F220" s="7"/>
      <c r="G220" s="7"/>
      <c r="H220" s="12"/>
      <c r="I220" s="7"/>
      <c r="J220" s="12"/>
      <c r="K220" s="7"/>
      <c r="L220" s="12"/>
      <c r="M220" s="12"/>
      <c r="N220" s="7"/>
      <c r="O220" s="7" t="str">
        <f t="shared" ca="1" si="6"/>
        <v/>
      </c>
      <c r="P220" s="7">
        <f t="shared" si="7"/>
        <v>99999</v>
      </c>
      <c r="Q220" s="7"/>
      <c r="R220" s="12"/>
    </row>
    <row r="221" spans="1:18" x14ac:dyDescent="0.25">
      <c r="A221" s="7"/>
      <c r="B221" s="7"/>
      <c r="C221" s="7"/>
      <c r="D221" s="7" t="str">
        <f>IF(B221="","",IFERROR(INDEX(RASTREADORES!$H:$H,MATCH(B221&amp;"#Principal",RASTREADORES!$Y:$Y,0)),""))</f>
        <v/>
      </c>
      <c r="E221" s="7"/>
      <c r="F221" s="7"/>
      <c r="G221" s="7"/>
      <c r="H221" s="12"/>
      <c r="I221" s="7"/>
      <c r="J221" s="12"/>
      <c r="K221" s="7"/>
      <c r="L221" s="12"/>
      <c r="M221" s="12"/>
      <c r="N221" s="7"/>
      <c r="O221" s="7" t="str">
        <f t="shared" ca="1" si="6"/>
        <v/>
      </c>
      <c r="P221" s="7">
        <f t="shared" si="7"/>
        <v>99999</v>
      </c>
      <c r="Q221" s="7"/>
      <c r="R221" s="12"/>
    </row>
    <row r="222" spans="1:18" x14ac:dyDescent="0.25">
      <c r="A222" s="7"/>
      <c r="B222" s="7"/>
      <c r="C222" s="7"/>
      <c r="D222" s="7" t="str">
        <f>IF(B222="","",IFERROR(INDEX(RASTREADORES!$H:$H,MATCH(B222&amp;"#Principal",RASTREADORES!$Y:$Y,0)),""))</f>
        <v/>
      </c>
      <c r="E222" s="7"/>
      <c r="F222" s="7"/>
      <c r="G222" s="7"/>
      <c r="H222" s="12"/>
      <c r="I222" s="7"/>
      <c r="J222" s="12"/>
      <c r="K222" s="7"/>
      <c r="L222" s="12"/>
      <c r="M222" s="12"/>
      <c r="N222" s="7"/>
      <c r="O222" s="7" t="str">
        <f t="shared" ca="1" si="6"/>
        <v/>
      </c>
      <c r="P222" s="7">
        <f t="shared" si="7"/>
        <v>99999</v>
      </c>
      <c r="Q222" s="7"/>
      <c r="R222" s="12"/>
    </row>
    <row r="223" spans="1:18" x14ac:dyDescent="0.25">
      <c r="A223" s="7"/>
      <c r="B223" s="7"/>
      <c r="C223" s="7"/>
      <c r="D223" s="7" t="str">
        <f>IF(B223="","",IFERROR(INDEX(RASTREADORES!$H:$H,MATCH(B223&amp;"#Principal",RASTREADORES!$Y:$Y,0)),""))</f>
        <v/>
      </c>
      <c r="E223" s="7"/>
      <c r="F223" s="7"/>
      <c r="G223" s="7"/>
      <c r="H223" s="12"/>
      <c r="I223" s="7"/>
      <c r="J223" s="12"/>
      <c r="K223" s="7"/>
      <c r="L223" s="12"/>
      <c r="M223" s="12"/>
      <c r="N223" s="7"/>
      <c r="O223" s="7" t="str">
        <f t="shared" ca="1" si="6"/>
        <v/>
      </c>
      <c r="P223" s="7">
        <f t="shared" si="7"/>
        <v>99999</v>
      </c>
      <c r="Q223" s="7"/>
      <c r="R223" s="12"/>
    </row>
    <row r="224" spans="1:18" x14ac:dyDescent="0.25">
      <c r="A224" s="7"/>
      <c r="B224" s="7"/>
      <c r="C224" s="7"/>
      <c r="D224" s="7" t="str">
        <f>IF(B224="","",IFERROR(INDEX(RASTREADORES!$H:$H,MATCH(B224&amp;"#Principal",RASTREADORES!$Y:$Y,0)),""))</f>
        <v/>
      </c>
      <c r="E224" s="7"/>
      <c r="F224" s="7"/>
      <c r="G224" s="7"/>
      <c r="H224" s="12"/>
      <c r="I224" s="7"/>
      <c r="J224" s="12"/>
      <c r="K224" s="7"/>
      <c r="L224" s="12"/>
      <c r="M224" s="12"/>
      <c r="N224" s="7"/>
      <c r="O224" s="7" t="str">
        <f t="shared" ca="1" si="6"/>
        <v/>
      </c>
      <c r="P224" s="7">
        <f t="shared" si="7"/>
        <v>99999</v>
      </c>
      <c r="Q224" s="7"/>
      <c r="R224" s="12"/>
    </row>
    <row r="225" spans="1:18" x14ac:dyDescent="0.25">
      <c r="A225" s="7"/>
      <c r="B225" s="7"/>
      <c r="C225" s="7"/>
      <c r="D225" s="7" t="str">
        <f>IF(B225="","",IFERROR(INDEX(RASTREADORES!$H:$H,MATCH(B225&amp;"#Principal",RASTREADORES!$Y:$Y,0)),""))</f>
        <v/>
      </c>
      <c r="E225" s="7"/>
      <c r="F225" s="7"/>
      <c r="G225" s="7"/>
      <c r="H225" s="12"/>
      <c r="I225" s="7"/>
      <c r="J225" s="12"/>
      <c r="K225" s="7"/>
      <c r="L225" s="12"/>
      <c r="M225" s="12"/>
      <c r="N225" s="7"/>
      <c r="O225" s="7" t="str">
        <f t="shared" ca="1" si="6"/>
        <v/>
      </c>
      <c r="P225" s="7">
        <f t="shared" si="7"/>
        <v>99999</v>
      </c>
      <c r="Q225" s="7"/>
      <c r="R225" s="12"/>
    </row>
    <row r="226" spans="1:18" x14ac:dyDescent="0.25">
      <c r="A226" s="7"/>
      <c r="B226" s="7"/>
      <c r="C226" s="7"/>
      <c r="D226" s="7" t="str">
        <f>IF(B226="","",IFERROR(INDEX(RASTREADORES!$H:$H,MATCH(B226&amp;"#Principal",RASTREADORES!$Y:$Y,0)),""))</f>
        <v/>
      </c>
      <c r="E226" s="7"/>
      <c r="F226" s="7"/>
      <c r="G226" s="7"/>
      <c r="H226" s="12"/>
      <c r="I226" s="7"/>
      <c r="J226" s="12"/>
      <c r="K226" s="7"/>
      <c r="L226" s="12"/>
      <c r="M226" s="12"/>
      <c r="N226" s="7"/>
      <c r="O226" s="7" t="str">
        <f t="shared" ca="1" si="6"/>
        <v/>
      </c>
      <c r="P226" s="7">
        <f t="shared" si="7"/>
        <v>99999</v>
      </c>
      <c r="Q226" s="7"/>
      <c r="R226" s="12"/>
    </row>
    <row r="227" spans="1:18" x14ac:dyDescent="0.25">
      <c r="A227" s="7"/>
      <c r="B227" s="7"/>
      <c r="C227" s="7"/>
      <c r="D227" s="7" t="str">
        <f>IF(B227="","",IFERROR(INDEX(RASTREADORES!$H:$H,MATCH(B227&amp;"#Principal",RASTREADORES!$Y:$Y,0)),""))</f>
        <v/>
      </c>
      <c r="E227" s="7"/>
      <c r="F227" s="7"/>
      <c r="G227" s="7"/>
      <c r="H227" s="12"/>
      <c r="I227" s="7"/>
      <c r="J227" s="12"/>
      <c r="K227" s="7"/>
      <c r="L227" s="12"/>
      <c r="M227" s="12"/>
      <c r="N227" s="7"/>
      <c r="O227" s="7" t="str">
        <f t="shared" ca="1" si="6"/>
        <v/>
      </c>
      <c r="P227" s="7">
        <f t="shared" si="7"/>
        <v>99999</v>
      </c>
      <c r="Q227" s="7"/>
      <c r="R227" s="12"/>
    </row>
    <row r="228" spans="1:18" x14ac:dyDescent="0.25">
      <c r="A228" s="7"/>
      <c r="B228" s="7"/>
      <c r="C228" s="7"/>
      <c r="D228" s="7" t="str">
        <f>IF(B228="","",IFERROR(INDEX(RASTREADORES!$H:$H,MATCH(B228&amp;"#Principal",RASTREADORES!$Y:$Y,0)),""))</f>
        <v/>
      </c>
      <c r="E228" s="7"/>
      <c r="F228" s="7"/>
      <c r="G228" s="7"/>
      <c r="H228" s="12"/>
      <c r="I228" s="7"/>
      <c r="J228" s="12"/>
      <c r="K228" s="7"/>
      <c r="L228" s="12"/>
      <c r="M228" s="12"/>
      <c r="N228" s="7"/>
      <c r="O228" s="7" t="str">
        <f t="shared" ca="1" si="6"/>
        <v/>
      </c>
      <c r="P228" s="7">
        <f t="shared" si="7"/>
        <v>99999</v>
      </c>
      <c r="Q228" s="7"/>
      <c r="R228" s="12"/>
    </row>
    <row r="229" spans="1:18" x14ac:dyDescent="0.25">
      <c r="A229" s="7"/>
      <c r="B229" s="7"/>
      <c r="C229" s="7"/>
      <c r="D229" s="7" t="str">
        <f>IF(B229="","",IFERROR(INDEX(RASTREADORES!$H:$H,MATCH(B229&amp;"#Principal",RASTREADORES!$Y:$Y,0)),""))</f>
        <v/>
      </c>
      <c r="E229" s="7"/>
      <c r="F229" s="7"/>
      <c r="G229" s="7"/>
      <c r="H229" s="12"/>
      <c r="I229" s="7"/>
      <c r="J229" s="12"/>
      <c r="K229" s="7"/>
      <c r="L229" s="12"/>
      <c r="M229" s="12"/>
      <c r="N229" s="7"/>
      <c r="O229" s="7" t="str">
        <f t="shared" ca="1" si="6"/>
        <v/>
      </c>
      <c r="P229" s="7">
        <f t="shared" si="7"/>
        <v>99999</v>
      </c>
      <c r="Q229" s="7"/>
      <c r="R229" s="12"/>
    </row>
    <row r="230" spans="1:18" x14ac:dyDescent="0.25">
      <c r="A230" s="7"/>
      <c r="B230" s="7"/>
      <c r="C230" s="7"/>
      <c r="D230" s="7" t="str">
        <f>IF(B230="","",IFERROR(INDEX(RASTREADORES!$H:$H,MATCH(B230&amp;"#Principal",RASTREADORES!$Y:$Y,0)),""))</f>
        <v/>
      </c>
      <c r="E230" s="7"/>
      <c r="F230" s="7"/>
      <c r="G230" s="7"/>
      <c r="H230" s="12"/>
      <c r="I230" s="7"/>
      <c r="J230" s="12"/>
      <c r="K230" s="7"/>
      <c r="L230" s="12"/>
      <c r="M230" s="12"/>
      <c r="N230" s="7"/>
      <c r="O230" s="7" t="str">
        <f t="shared" ca="1" si="6"/>
        <v/>
      </c>
      <c r="P230" s="7">
        <f t="shared" si="7"/>
        <v>99999</v>
      </c>
      <c r="Q230" s="7"/>
      <c r="R230" s="12"/>
    </row>
    <row r="231" spans="1:18" x14ac:dyDescent="0.25">
      <c r="A231" s="7"/>
      <c r="B231" s="7"/>
      <c r="C231" s="7"/>
      <c r="D231" s="7" t="str">
        <f>IF(B231="","",IFERROR(INDEX(RASTREADORES!$H:$H,MATCH(B231&amp;"#Principal",RASTREADORES!$Y:$Y,0)),""))</f>
        <v/>
      </c>
      <c r="E231" s="7"/>
      <c r="F231" s="7"/>
      <c r="G231" s="7"/>
      <c r="H231" s="12"/>
      <c r="I231" s="7"/>
      <c r="J231" s="12"/>
      <c r="K231" s="7"/>
      <c r="L231" s="12"/>
      <c r="M231" s="12"/>
      <c r="N231" s="7"/>
      <c r="O231" s="7" t="str">
        <f t="shared" ca="1" si="6"/>
        <v/>
      </c>
      <c r="P231" s="7">
        <f t="shared" si="7"/>
        <v>99999</v>
      </c>
      <c r="Q231" s="7"/>
      <c r="R231" s="12"/>
    </row>
    <row r="232" spans="1:18" x14ac:dyDescent="0.25">
      <c r="A232" s="7"/>
      <c r="B232" s="7"/>
      <c r="C232" s="7"/>
      <c r="D232" s="7" t="str">
        <f>IF(B232="","",IFERROR(INDEX(RASTREADORES!$H:$H,MATCH(B232&amp;"#Principal",RASTREADORES!$Y:$Y,0)),""))</f>
        <v/>
      </c>
      <c r="E232" s="7"/>
      <c r="F232" s="7"/>
      <c r="G232" s="7"/>
      <c r="H232" s="12"/>
      <c r="I232" s="7"/>
      <c r="J232" s="12"/>
      <c r="K232" s="7"/>
      <c r="L232" s="12"/>
      <c r="M232" s="12"/>
      <c r="N232" s="7"/>
      <c r="O232" s="7" t="str">
        <f t="shared" ca="1" si="6"/>
        <v/>
      </c>
      <c r="P232" s="7">
        <f t="shared" si="7"/>
        <v>99999</v>
      </c>
      <c r="Q232" s="7"/>
      <c r="R232" s="12"/>
    </row>
    <row r="233" spans="1:18" x14ac:dyDescent="0.25">
      <c r="A233" s="7"/>
      <c r="B233" s="7"/>
      <c r="C233" s="7"/>
      <c r="D233" s="7" t="str">
        <f>IF(B233="","",IFERROR(INDEX(RASTREADORES!$H:$H,MATCH(B233&amp;"#Principal",RASTREADORES!$Y:$Y,0)),""))</f>
        <v/>
      </c>
      <c r="E233" s="7"/>
      <c r="F233" s="7"/>
      <c r="G233" s="7"/>
      <c r="H233" s="12"/>
      <c r="I233" s="7"/>
      <c r="J233" s="12"/>
      <c r="K233" s="7"/>
      <c r="L233" s="12"/>
      <c r="M233" s="12"/>
      <c r="N233" s="7"/>
      <c r="O233" s="7" t="str">
        <f t="shared" ca="1" si="6"/>
        <v/>
      </c>
      <c r="P233" s="7">
        <f t="shared" si="7"/>
        <v>99999</v>
      </c>
      <c r="Q233" s="7"/>
      <c r="R233" s="12"/>
    </row>
    <row r="234" spans="1:18" x14ac:dyDescent="0.25">
      <c r="A234" s="7"/>
      <c r="B234" s="7"/>
      <c r="C234" s="7"/>
      <c r="D234" s="7" t="str">
        <f>IF(B234="","",IFERROR(INDEX(RASTREADORES!$H:$H,MATCH(B234&amp;"#Principal",RASTREADORES!$Y:$Y,0)),""))</f>
        <v/>
      </c>
      <c r="E234" s="7"/>
      <c r="F234" s="7"/>
      <c r="G234" s="7"/>
      <c r="H234" s="12"/>
      <c r="I234" s="7"/>
      <c r="J234" s="12"/>
      <c r="K234" s="7"/>
      <c r="L234" s="12"/>
      <c r="M234" s="12"/>
      <c r="N234" s="7"/>
      <c r="O234" s="7" t="str">
        <f t="shared" ca="1" si="6"/>
        <v/>
      </c>
      <c r="P234" s="7">
        <f t="shared" si="7"/>
        <v>99999</v>
      </c>
      <c r="Q234" s="7"/>
      <c r="R234" s="12"/>
    </row>
    <row r="235" spans="1:18" x14ac:dyDescent="0.25">
      <c r="A235" s="7"/>
      <c r="B235" s="7"/>
      <c r="C235" s="7"/>
      <c r="D235" s="7" t="str">
        <f>IF(B235="","",IFERROR(INDEX(RASTREADORES!$H:$H,MATCH(B235&amp;"#Principal",RASTREADORES!$Y:$Y,0)),""))</f>
        <v/>
      </c>
      <c r="E235" s="7"/>
      <c r="F235" s="7"/>
      <c r="G235" s="7"/>
      <c r="H235" s="12"/>
      <c r="I235" s="7"/>
      <c r="J235" s="12"/>
      <c r="K235" s="7"/>
      <c r="L235" s="12"/>
      <c r="M235" s="12"/>
      <c r="N235" s="7"/>
      <c r="O235" s="7" t="str">
        <f t="shared" ca="1" si="6"/>
        <v/>
      </c>
      <c r="P235" s="7">
        <f t="shared" si="7"/>
        <v>99999</v>
      </c>
      <c r="Q235" s="7"/>
      <c r="R235" s="12"/>
    </row>
    <row r="236" spans="1:18" x14ac:dyDescent="0.25">
      <c r="A236" s="7"/>
      <c r="B236" s="7"/>
      <c r="C236" s="7"/>
      <c r="D236" s="7" t="str">
        <f>IF(B236="","",IFERROR(INDEX(RASTREADORES!$H:$H,MATCH(B236&amp;"#Principal",RASTREADORES!$Y:$Y,0)),""))</f>
        <v/>
      </c>
      <c r="E236" s="7"/>
      <c r="F236" s="7"/>
      <c r="G236" s="7"/>
      <c r="H236" s="12"/>
      <c r="I236" s="7"/>
      <c r="J236" s="12"/>
      <c r="K236" s="7"/>
      <c r="L236" s="12"/>
      <c r="M236" s="12"/>
      <c r="N236" s="7"/>
      <c r="O236" s="7" t="str">
        <f t="shared" ca="1" si="6"/>
        <v/>
      </c>
      <c r="P236" s="7">
        <f t="shared" si="7"/>
        <v>99999</v>
      </c>
      <c r="Q236" s="7"/>
      <c r="R236" s="12"/>
    </row>
    <row r="237" spans="1:18" x14ac:dyDescent="0.25">
      <c r="A237" s="7"/>
      <c r="B237" s="7"/>
      <c r="C237" s="7"/>
      <c r="D237" s="7" t="str">
        <f>IF(B237="","",IFERROR(INDEX(RASTREADORES!$H:$H,MATCH(B237&amp;"#Principal",RASTREADORES!$Y:$Y,0)),""))</f>
        <v/>
      </c>
      <c r="E237" s="7"/>
      <c r="F237" s="7"/>
      <c r="G237" s="7"/>
      <c r="H237" s="12"/>
      <c r="I237" s="7"/>
      <c r="J237" s="12"/>
      <c r="K237" s="7"/>
      <c r="L237" s="12"/>
      <c r="M237" s="12"/>
      <c r="N237" s="7"/>
      <c r="O237" s="7" t="str">
        <f t="shared" ca="1" si="6"/>
        <v/>
      </c>
      <c r="P237" s="7">
        <f t="shared" si="7"/>
        <v>99999</v>
      </c>
      <c r="Q237" s="7"/>
      <c r="R237" s="12"/>
    </row>
    <row r="238" spans="1:18" x14ac:dyDescent="0.25">
      <c r="A238" s="7"/>
      <c r="B238" s="7"/>
      <c r="C238" s="7"/>
      <c r="D238" s="7" t="str">
        <f>IF(B238="","",IFERROR(INDEX(RASTREADORES!$H:$H,MATCH(B238&amp;"#Principal",RASTREADORES!$Y:$Y,0)),""))</f>
        <v/>
      </c>
      <c r="E238" s="7"/>
      <c r="F238" s="7"/>
      <c r="G238" s="7"/>
      <c r="H238" s="12"/>
      <c r="I238" s="7"/>
      <c r="J238" s="12"/>
      <c r="K238" s="7"/>
      <c r="L238" s="12"/>
      <c r="M238" s="12"/>
      <c r="N238" s="7"/>
      <c r="O238" s="7" t="str">
        <f t="shared" ca="1" si="6"/>
        <v/>
      </c>
      <c r="P238" s="7">
        <f t="shared" si="7"/>
        <v>99999</v>
      </c>
      <c r="Q238" s="7"/>
      <c r="R238" s="12"/>
    </row>
    <row r="239" spans="1:18" x14ac:dyDescent="0.25">
      <c r="A239" s="7"/>
      <c r="B239" s="7"/>
      <c r="C239" s="7"/>
      <c r="D239" s="7" t="str">
        <f>IF(B239="","",IFERROR(INDEX(RASTREADORES!$H:$H,MATCH(B239&amp;"#Principal",RASTREADORES!$Y:$Y,0)),""))</f>
        <v/>
      </c>
      <c r="E239" s="7"/>
      <c r="F239" s="7"/>
      <c r="G239" s="7"/>
      <c r="H239" s="12"/>
      <c r="I239" s="7"/>
      <c r="J239" s="12"/>
      <c r="K239" s="7"/>
      <c r="L239" s="12"/>
      <c r="M239" s="12"/>
      <c r="N239" s="7"/>
      <c r="O239" s="7" t="str">
        <f t="shared" ca="1" si="6"/>
        <v/>
      </c>
      <c r="P239" s="7">
        <f t="shared" si="7"/>
        <v>99999</v>
      </c>
      <c r="Q239" s="7"/>
      <c r="R239" s="12"/>
    </row>
    <row r="240" spans="1:18" x14ac:dyDescent="0.25">
      <c r="A240" s="7"/>
      <c r="B240" s="7"/>
      <c r="C240" s="7"/>
      <c r="D240" s="7" t="str">
        <f>IF(B240="","",IFERROR(INDEX(RASTREADORES!$H:$H,MATCH(B240&amp;"#Principal",RASTREADORES!$Y:$Y,0)),""))</f>
        <v/>
      </c>
      <c r="E240" s="7"/>
      <c r="F240" s="7"/>
      <c r="G240" s="7"/>
      <c r="H240" s="12"/>
      <c r="I240" s="7"/>
      <c r="J240" s="12"/>
      <c r="K240" s="7"/>
      <c r="L240" s="12"/>
      <c r="M240" s="12"/>
      <c r="N240" s="7"/>
      <c r="O240" s="7" t="str">
        <f t="shared" ca="1" si="6"/>
        <v/>
      </c>
      <c r="P240" s="7">
        <f t="shared" si="7"/>
        <v>99999</v>
      </c>
      <c r="Q240" s="7"/>
      <c r="R240" s="12"/>
    </row>
    <row r="241" spans="1:18" x14ac:dyDescent="0.25">
      <c r="A241" s="7"/>
      <c r="B241" s="7"/>
      <c r="C241" s="7"/>
      <c r="D241" s="7" t="str">
        <f>IF(B241="","",IFERROR(INDEX(RASTREADORES!$H:$H,MATCH(B241&amp;"#Principal",RASTREADORES!$Y:$Y,0)),""))</f>
        <v/>
      </c>
      <c r="E241" s="7"/>
      <c r="F241" s="7"/>
      <c r="G241" s="7"/>
      <c r="H241" s="12"/>
      <c r="I241" s="7"/>
      <c r="J241" s="12"/>
      <c r="K241" s="7"/>
      <c r="L241" s="12"/>
      <c r="M241" s="12"/>
      <c r="N241" s="7"/>
      <c r="O241" s="7" t="str">
        <f t="shared" ca="1" si="6"/>
        <v/>
      </c>
      <c r="P241" s="7">
        <f t="shared" si="7"/>
        <v>99999</v>
      </c>
      <c r="Q241" s="7"/>
      <c r="R241" s="12"/>
    </row>
    <row r="242" spans="1:18" x14ac:dyDescent="0.25">
      <c r="A242" s="7"/>
      <c r="B242" s="7"/>
      <c r="C242" s="7"/>
      <c r="D242" s="7" t="str">
        <f>IF(B242="","",IFERROR(INDEX(RASTREADORES!$H:$H,MATCH(B242&amp;"#Principal",RASTREADORES!$Y:$Y,0)),""))</f>
        <v/>
      </c>
      <c r="E242" s="7"/>
      <c r="F242" s="7"/>
      <c r="G242" s="7"/>
      <c r="H242" s="12"/>
      <c r="I242" s="7"/>
      <c r="J242" s="12"/>
      <c r="K242" s="7"/>
      <c r="L242" s="12"/>
      <c r="M242" s="12"/>
      <c r="N242" s="7"/>
      <c r="O242" s="7" t="str">
        <f t="shared" ca="1" si="6"/>
        <v/>
      </c>
      <c r="P242" s="7">
        <f t="shared" si="7"/>
        <v>99999</v>
      </c>
      <c r="Q242" s="7"/>
      <c r="R242" s="12"/>
    </row>
    <row r="243" spans="1:18" x14ac:dyDescent="0.25">
      <c r="A243" s="7"/>
      <c r="B243" s="7"/>
      <c r="C243" s="7"/>
      <c r="D243" s="7" t="str">
        <f>IF(B243="","",IFERROR(INDEX(RASTREADORES!$H:$H,MATCH(B243&amp;"#Principal",RASTREADORES!$Y:$Y,0)),""))</f>
        <v/>
      </c>
      <c r="E243" s="7"/>
      <c r="F243" s="7"/>
      <c r="G243" s="7"/>
      <c r="H243" s="12"/>
      <c r="I243" s="7"/>
      <c r="J243" s="12"/>
      <c r="K243" s="7"/>
      <c r="L243" s="12"/>
      <c r="M243" s="12"/>
      <c r="N243" s="7"/>
      <c r="O243" s="7" t="str">
        <f t="shared" ca="1" si="6"/>
        <v/>
      </c>
      <c r="P243" s="7">
        <f t="shared" si="7"/>
        <v>99999</v>
      </c>
      <c r="Q243" s="7"/>
      <c r="R243" s="12"/>
    </row>
    <row r="244" spans="1:18" x14ac:dyDescent="0.25">
      <c r="A244" s="7"/>
      <c r="B244" s="7"/>
      <c r="C244" s="7"/>
      <c r="D244" s="7" t="str">
        <f>IF(B244="","",IFERROR(INDEX(RASTREADORES!$H:$H,MATCH(B244&amp;"#Principal",RASTREADORES!$Y:$Y,0)),""))</f>
        <v/>
      </c>
      <c r="E244" s="7"/>
      <c r="F244" s="7"/>
      <c r="G244" s="7"/>
      <c r="H244" s="12"/>
      <c r="I244" s="7"/>
      <c r="J244" s="12"/>
      <c r="K244" s="7"/>
      <c r="L244" s="12"/>
      <c r="M244" s="12"/>
      <c r="N244" s="7"/>
      <c r="O244" s="7" t="str">
        <f t="shared" ca="1" si="6"/>
        <v/>
      </c>
      <c r="P244" s="7">
        <f t="shared" si="7"/>
        <v>99999</v>
      </c>
      <c r="Q244" s="7"/>
      <c r="R244" s="12"/>
    </row>
    <row r="245" spans="1:18" x14ac:dyDescent="0.25">
      <c r="A245" s="7"/>
      <c r="B245" s="7"/>
      <c r="C245" s="7"/>
      <c r="D245" s="7" t="str">
        <f>IF(B245="","",IFERROR(INDEX(RASTREADORES!$H:$H,MATCH(B245&amp;"#Principal",RASTREADORES!$Y:$Y,0)),""))</f>
        <v/>
      </c>
      <c r="E245" s="7"/>
      <c r="F245" s="7"/>
      <c r="G245" s="7"/>
      <c r="H245" s="12"/>
      <c r="I245" s="7"/>
      <c r="J245" s="12"/>
      <c r="K245" s="7"/>
      <c r="L245" s="12"/>
      <c r="M245" s="12"/>
      <c r="N245" s="7"/>
      <c r="O245" s="7" t="str">
        <f t="shared" ca="1" si="6"/>
        <v/>
      </c>
      <c r="P245" s="7">
        <f t="shared" si="7"/>
        <v>99999</v>
      </c>
      <c r="Q245" s="7"/>
      <c r="R245" s="12"/>
    </row>
    <row r="246" spans="1:18" x14ac:dyDescent="0.25">
      <c r="A246" s="7"/>
      <c r="B246" s="7"/>
      <c r="C246" s="7"/>
      <c r="D246" s="7" t="str">
        <f>IF(B246="","",IFERROR(INDEX(RASTREADORES!$H:$H,MATCH(B246&amp;"#Principal",RASTREADORES!$Y:$Y,0)),""))</f>
        <v/>
      </c>
      <c r="E246" s="7"/>
      <c r="F246" s="7"/>
      <c r="G246" s="7"/>
      <c r="H246" s="12"/>
      <c r="I246" s="7"/>
      <c r="J246" s="12"/>
      <c r="K246" s="7"/>
      <c r="L246" s="12"/>
      <c r="M246" s="12"/>
      <c r="N246" s="7"/>
      <c r="O246" s="7" t="str">
        <f t="shared" ca="1" si="6"/>
        <v/>
      </c>
      <c r="P246" s="7">
        <f t="shared" si="7"/>
        <v>99999</v>
      </c>
      <c r="Q246" s="7"/>
      <c r="R246" s="12"/>
    </row>
    <row r="247" spans="1:18" x14ac:dyDescent="0.25">
      <c r="A247" s="7"/>
      <c r="B247" s="7"/>
      <c r="C247" s="7"/>
      <c r="D247" s="7" t="str">
        <f>IF(B247="","",IFERROR(INDEX(RASTREADORES!$H:$H,MATCH(B247&amp;"#Principal",RASTREADORES!$Y:$Y,0)),""))</f>
        <v/>
      </c>
      <c r="E247" s="7"/>
      <c r="F247" s="7"/>
      <c r="G247" s="7"/>
      <c r="H247" s="12"/>
      <c r="I247" s="7"/>
      <c r="J247" s="12"/>
      <c r="K247" s="7"/>
      <c r="L247" s="12"/>
      <c r="M247" s="12"/>
      <c r="N247" s="7"/>
      <c r="O247" s="7" t="str">
        <f t="shared" ca="1" si="6"/>
        <v/>
      </c>
      <c r="P247" s="7">
        <f t="shared" si="7"/>
        <v>99999</v>
      </c>
      <c r="Q247" s="7"/>
      <c r="R247" s="12"/>
    </row>
    <row r="248" spans="1:18" x14ac:dyDescent="0.25">
      <c r="A248" s="7"/>
      <c r="B248" s="7"/>
      <c r="C248" s="7"/>
      <c r="D248" s="7" t="str">
        <f>IF(B248="","",IFERROR(INDEX(RASTREADORES!$H:$H,MATCH(B248&amp;"#Principal",RASTREADORES!$Y:$Y,0)),""))</f>
        <v/>
      </c>
      <c r="E248" s="7"/>
      <c r="F248" s="7"/>
      <c r="G248" s="7"/>
      <c r="H248" s="12"/>
      <c r="I248" s="7"/>
      <c r="J248" s="12"/>
      <c r="K248" s="7"/>
      <c r="L248" s="12"/>
      <c r="M248" s="12"/>
      <c r="N248" s="7"/>
      <c r="O248" s="7" t="str">
        <f t="shared" ca="1" si="6"/>
        <v/>
      </c>
      <c r="P248" s="7">
        <f t="shared" si="7"/>
        <v>99999</v>
      </c>
      <c r="Q248" s="7"/>
      <c r="R248" s="12"/>
    </row>
    <row r="249" spans="1:18" x14ac:dyDescent="0.25">
      <c r="A249" s="7"/>
      <c r="B249" s="7"/>
      <c r="C249" s="7"/>
      <c r="D249" s="7" t="str">
        <f>IF(B249="","",IFERROR(INDEX(RASTREADORES!$H:$H,MATCH(B249&amp;"#Principal",RASTREADORES!$Y:$Y,0)),""))</f>
        <v/>
      </c>
      <c r="E249" s="7"/>
      <c r="F249" s="7"/>
      <c r="G249" s="7"/>
      <c r="H249" s="12"/>
      <c r="I249" s="7"/>
      <c r="J249" s="12"/>
      <c r="K249" s="7"/>
      <c r="L249" s="12"/>
      <c r="M249" s="12"/>
      <c r="N249" s="7"/>
      <c r="O249" s="7" t="str">
        <f t="shared" ca="1" si="6"/>
        <v/>
      </c>
      <c r="P249" s="7">
        <f t="shared" si="7"/>
        <v>99999</v>
      </c>
      <c r="Q249" s="7"/>
      <c r="R249" s="12"/>
    </row>
    <row r="250" spans="1:18" x14ac:dyDescent="0.25">
      <c r="A250" s="7"/>
      <c r="B250" s="7"/>
      <c r="C250" s="7"/>
      <c r="D250" s="7" t="str">
        <f>IF(B250="","",IFERROR(INDEX(RASTREADORES!$H:$H,MATCH(B250&amp;"#Principal",RASTREADORES!$Y:$Y,0)),""))</f>
        <v/>
      </c>
      <c r="E250" s="7"/>
      <c r="F250" s="7"/>
      <c r="G250" s="7"/>
      <c r="H250" s="12"/>
      <c r="I250" s="7"/>
      <c r="J250" s="12"/>
      <c r="K250" s="7"/>
      <c r="L250" s="12"/>
      <c r="M250" s="12"/>
      <c r="N250" s="7"/>
      <c r="O250" s="7" t="str">
        <f t="shared" ca="1" si="6"/>
        <v/>
      </c>
      <c r="P250" s="7">
        <f t="shared" si="7"/>
        <v>99999</v>
      </c>
      <c r="Q250" s="7"/>
      <c r="R250" s="12"/>
    </row>
    <row r="251" spans="1:18" x14ac:dyDescent="0.25">
      <c r="A251" s="7"/>
      <c r="B251" s="7"/>
      <c r="C251" s="7"/>
      <c r="D251" s="7" t="str">
        <f>IF(B251="","",IFERROR(INDEX(RASTREADORES!$H:$H,MATCH(B251&amp;"#Principal",RASTREADORES!$Y:$Y,0)),""))</f>
        <v/>
      </c>
      <c r="E251" s="7"/>
      <c r="F251" s="7"/>
      <c r="G251" s="7"/>
      <c r="H251" s="12"/>
      <c r="I251" s="7"/>
      <c r="J251" s="12"/>
      <c r="K251" s="7"/>
      <c r="L251" s="12"/>
      <c r="M251" s="12"/>
      <c r="N251" s="7"/>
      <c r="O251" s="7" t="str">
        <f t="shared" ca="1" si="6"/>
        <v/>
      </c>
      <c r="P251" s="7">
        <f t="shared" si="7"/>
        <v>99999</v>
      </c>
      <c r="Q251" s="7"/>
      <c r="R251" s="12"/>
    </row>
    <row r="252" spans="1:18" x14ac:dyDescent="0.25">
      <c r="A252" s="7"/>
      <c r="B252" s="7"/>
      <c r="C252" s="7"/>
      <c r="D252" s="7" t="str">
        <f>IF(B252="","",IFERROR(INDEX(RASTREADORES!$H:$H,MATCH(B252&amp;"#Principal",RASTREADORES!$Y:$Y,0)),""))</f>
        <v/>
      </c>
      <c r="E252" s="7"/>
      <c r="F252" s="7"/>
      <c r="G252" s="7"/>
      <c r="H252" s="12"/>
      <c r="I252" s="7"/>
      <c r="J252" s="12"/>
      <c r="K252" s="7"/>
      <c r="L252" s="12"/>
      <c r="M252" s="12"/>
      <c r="N252" s="7"/>
      <c r="O252" s="7" t="str">
        <f t="shared" ca="1" si="6"/>
        <v/>
      </c>
      <c r="P252" s="7">
        <f t="shared" si="7"/>
        <v>99999</v>
      </c>
      <c r="Q252" s="7"/>
      <c r="R252" s="12"/>
    </row>
    <row r="253" spans="1:18" x14ac:dyDescent="0.25">
      <c r="A253" s="7"/>
      <c r="B253" s="7"/>
      <c r="C253" s="7"/>
      <c r="D253" s="7" t="str">
        <f>IF(B253="","",IFERROR(INDEX(RASTREADORES!$H:$H,MATCH(B253&amp;"#Principal",RASTREADORES!$Y:$Y,0)),""))</f>
        <v/>
      </c>
      <c r="E253" s="7"/>
      <c r="F253" s="7"/>
      <c r="G253" s="7"/>
      <c r="H253" s="12"/>
      <c r="I253" s="7"/>
      <c r="J253" s="12"/>
      <c r="K253" s="7"/>
      <c r="L253" s="12"/>
      <c r="M253" s="12"/>
      <c r="N253" s="7"/>
      <c r="O253" s="7" t="str">
        <f t="shared" ca="1" si="6"/>
        <v/>
      </c>
      <c r="P253" s="7">
        <f t="shared" si="7"/>
        <v>99999</v>
      </c>
      <c r="Q253" s="7"/>
      <c r="R253" s="12"/>
    </row>
    <row r="254" spans="1:18" x14ac:dyDescent="0.25">
      <c r="A254" s="7"/>
      <c r="B254" s="7"/>
      <c r="C254" s="7"/>
      <c r="D254" s="7" t="str">
        <f>IF(B254="","",IFERROR(INDEX(RASTREADORES!$H:$H,MATCH(B254&amp;"#Principal",RASTREADORES!$Y:$Y,0)),""))</f>
        <v/>
      </c>
      <c r="E254" s="7"/>
      <c r="F254" s="7"/>
      <c r="G254" s="7"/>
      <c r="H254" s="12"/>
      <c r="I254" s="7"/>
      <c r="J254" s="12"/>
      <c r="K254" s="7"/>
      <c r="L254" s="12"/>
      <c r="M254" s="12"/>
      <c r="N254" s="7"/>
      <c r="O254" s="7" t="str">
        <f t="shared" ca="1" si="6"/>
        <v/>
      </c>
      <c r="P254" s="7">
        <f t="shared" si="7"/>
        <v>99999</v>
      </c>
      <c r="Q254" s="7"/>
      <c r="R254" s="12"/>
    </row>
    <row r="255" spans="1:18" x14ac:dyDescent="0.25">
      <c r="A255" s="7"/>
      <c r="B255" s="7"/>
      <c r="C255" s="7"/>
      <c r="D255" s="7" t="str">
        <f>IF(B255="","",IFERROR(INDEX(RASTREADORES!$H:$H,MATCH(B255&amp;"#Principal",RASTREADORES!$Y:$Y,0)),""))</f>
        <v/>
      </c>
      <c r="E255" s="7"/>
      <c r="F255" s="7"/>
      <c r="G255" s="7"/>
      <c r="H255" s="12"/>
      <c r="I255" s="7"/>
      <c r="J255" s="12"/>
      <c r="K255" s="7"/>
      <c r="L255" s="12"/>
      <c r="M255" s="12"/>
      <c r="N255" s="7"/>
      <c r="O255" s="7" t="str">
        <f t="shared" ca="1" si="6"/>
        <v/>
      </c>
      <c r="P255" s="7">
        <f t="shared" si="7"/>
        <v>99999</v>
      </c>
      <c r="Q255" s="7"/>
      <c r="R255" s="12"/>
    </row>
    <row r="256" spans="1:18" x14ac:dyDescent="0.25">
      <c r="A256" s="7"/>
      <c r="B256" s="7"/>
      <c r="C256" s="7"/>
      <c r="D256" s="7" t="str">
        <f>IF(B256="","",IFERROR(INDEX(RASTREADORES!$H:$H,MATCH(B256&amp;"#Principal",RASTREADORES!$Y:$Y,0)),""))</f>
        <v/>
      </c>
      <c r="E256" s="7"/>
      <c r="F256" s="7"/>
      <c r="G256" s="7"/>
      <c r="H256" s="12"/>
      <c r="I256" s="7"/>
      <c r="J256" s="12"/>
      <c r="K256" s="7"/>
      <c r="L256" s="12"/>
      <c r="M256" s="12"/>
      <c r="N256" s="7"/>
      <c r="O256" s="7" t="str">
        <f t="shared" ca="1" si="6"/>
        <v/>
      </c>
      <c r="P256" s="7">
        <f t="shared" si="7"/>
        <v>99999</v>
      </c>
      <c r="Q256" s="7"/>
      <c r="R256" s="12"/>
    </row>
    <row r="257" spans="1:18" x14ac:dyDescent="0.25">
      <c r="A257" s="7"/>
      <c r="B257" s="7"/>
      <c r="C257" s="7"/>
      <c r="D257" s="7" t="str">
        <f>IF(B257="","",IFERROR(INDEX(RASTREADORES!$H:$H,MATCH(B257&amp;"#Principal",RASTREADORES!$Y:$Y,0)),""))</f>
        <v/>
      </c>
      <c r="E257" s="7"/>
      <c r="F257" s="7"/>
      <c r="G257" s="7"/>
      <c r="H257" s="12"/>
      <c r="I257" s="7"/>
      <c r="J257" s="12"/>
      <c r="K257" s="7"/>
      <c r="L257" s="12"/>
      <c r="M257" s="12"/>
      <c r="N257" s="7"/>
      <c r="O257" s="7" t="str">
        <f t="shared" ca="1" si="6"/>
        <v/>
      </c>
      <c r="P257" s="7">
        <f t="shared" si="7"/>
        <v>99999</v>
      </c>
      <c r="Q257" s="7"/>
      <c r="R257" s="12"/>
    </row>
    <row r="258" spans="1:18" x14ac:dyDescent="0.25">
      <c r="A258" s="7"/>
      <c r="B258" s="7"/>
      <c r="C258" s="7"/>
      <c r="D258" s="7" t="str">
        <f>IF(B258="","",IFERROR(INDEX(RASTREADORES!$H:$H,MATCH(B258&amp;"#Principal",RASTREADORES!$Y:$Y,0)),""))</f>
        <v/>
      </c>
      <c r="E258" s="7"/>
      <c r="F258" s="7"/>
      <c r="G258" s="7"/>
      <c r="H258" s="12"/>
      <c r="I258" s="7"/>
      <c r="J258" s="12"/>
      <c r="K258" s="7"/>
      <c r="L258" s="12"/>
      <c r="M258" s="12"/>
      <c r="N258" s="7"/>
      <c r="O258" s="7" t="str">
        <f t="shared" ref="O258:O321" ca="1" si="8">IF(A258="","",IF(AND(N258="Confirmado",M258="",OR(K258="Indeterminada",L258&gt;=NOW())),"Sim","Não"))</f>
        <v/>
      </c>
      <c r="P258" s="7">
        <f t="shared" ref="P258:P321" si="9">IF(AND(C258&lt;&gt;"",J258&lt;&gt;""),J258,99999)</f>
        <v>99999</v>
      </c>
      <c r="Q258" s="7"/>
      <c r="R258" s="12"/>
    </row>
    <row r="259" spans="1:18" x14ac:dyDescent="0.25">
      <c r="A259" s="7"/>
      <c r="B259" s="7"/>
      <c r="C259" s="7"/>
      <c r="D259" s="7" t="str">
        <f>IF(B259="","",IFERROR(INDEX(RASTREADORES!$H:$H,MATCH(B259&amp;"#Principal",RASTREADORES!$Y:$Y,0)),""))</f>
        <v/>
      </c>
      <c r="E259" s="7"/>
      <c r="F259" s="7"/>
      <c r="G259" s="7"/>
      <c r="H259" s="12"/>
      <c r="I259" s="7"/>
      <c r="J259" s="12"/>
      <c r="K259" s="7"/>
      <c r="L259" s="12"/>
      <c r="M259" s="12"/>
      <c r="N259" s="7"/>
      <c r="O259" s="7" t="str">
        <f t="shared" ca="1" si="8"/>
        <v/>
      </c>
      <c r="P259" s="7">
        <f t="shared" si="9"/>
        <v>99999</v>
      </c>
      <c r="Q259" s="7"/>
      <c r="R259" s="12"/>
    </row>
    <row r="260" spans="1:18" x14ac:dyDescent="0.25">
      <c r="A260" s="7"/>
      <c r="B260" s="7"/>
      <c r="C260" s="7"/>
      <c r="D260" s="7" t="str">
        <f>IF(B260="","",IFERROR(INDEX(RASTREADORES!$H:$H,MATCH(B260&amp;"#Principal",RASTREADORES!$Y:$Y,0)),""))</f>
        <v/>
      </c>
      <c r="E260" s="7"/>
      <c r="F260" s="7"/>
      <c r="G260" s="7"/>
      <c r="H260" s="12"/>
      <c r="I260" s="7"/>
      <c r="J260" s="12"/>
      <c r="K260" s="7"/>
      <c r="L260" s="12"/>
      <c r="M260" s="12"/>
      <c r="N260" s="7"/>
      <c r="O260" s="7" t="str">
        <f t="shared" ca="1" si="8"/>
        <v/>
      </c>
      <c r="P260" s="7">
        <f t="shared" si="9"/>
        <v>99999</v>
      </c>
      <c r="Q260" s="7"/>
      <c r="R260" s="12"/>
    </row>
    <row r="261" spans="1:18" x14ac:dyDescent="0.25">
      <c r="A261" s="7"/>
      <c r="B261" s="7"/>
      <c r="C261" s="7"/>
      <c r="D261" s="7" t="str">
        <f>IF(B261="","",IFERROR(INDEX(RASTREADORES!$H:$H,MATCH(B261&amp;"#Principal",RASTREADORES!$Y:$Y,0)),""))</f>
        <v/>
      </c>
      <c r="E261" s="7"/>
      <c r="F261" s="7"/>
      <c r="G261" s="7"/>
      <c r="H261" s="12"/>
      <c r="I261" s="7"/>
      <c r="J261" s="12"/>
      <c r="K261" s="7"/>
      <c r="L261" s="12"/>
      <c r="M261" s="12"/>
      <c r="N261" s="7"/>
      <c r="O261" s="7" t="str">
        <f t="shared" ca="1" si="8"/>
        <v/>
      </c>
      <c r="P261" s="7">
        <f t="shared" si="9"/>
        <v>99999</v>
      </c>
      <c r="Q261" s="7"/>
      <c r="R261" s="12"/>
    </row>
    <row r="262" spans="1:18" x14ac:dyDescent="0.25">
      <c r="A262" s="7"/>
      <c r="B262" s="7"/>
      <c r="C262" s="7"/>
      <c r="D262" s="7" t="str">
        <f>IF(B262="","",IFERROR(INDEX(RASTREADORES!$H:$H,MATCH(B262&amp;"#Principal",RASTREADORES!$Y:$Y,0)),""))</f>
        <v/>
      </c>
      <c r="E262" s="7"/>
      <c r="F262" s="7"/>
      <c r="G262" s="7"/>
      <c r="H262" s="12"/>
      <c r="I262" s="7"/>
      <c r="J262" s="12"/>
      <c r="K262" s="7"/>
      <c r="L262" s="12"/>
      <c r="M262" s="12"/>
      <c r="N262" s="7"/>
      <c r="O262" s="7" t="str">
        <f t="shared" ca="1" si="8"/>
        <v/>
      </c>
      <c r="P262" s="7">
        <f t="shared" si="9"/>
        <v>99999</v>
      </c>
      <c r="Q262" s="7"/>
      <c r="R262" s="12"/>
    </row>
    <row r="263" spans="1:18" x14ac:dyDescent="0.25">
      <c r="A263" s="7"/>
      <c r="B263" s="7"/>
      <c r="C263" s="7"/>
      <c r="D263" s="7" t="str">
        <f>IF(B263="","",IFERROR(INDEX(RASTREADORES!$H:$H,MATCH(B263&amp;"#Principal",RASTREADORES!$Y:$Y,0)),""))</f>
        <v/>
      </c>
      <c r="E263" s="7"/>
      <c r="F263" s="7"/>
      <c r="G263" s="7"/>
      <c r="H263" s="12"/>
      <c r="I263" s="7"/>
      <c r="J263" s="12"/>
      <c r="K263" s="7"/>
      <c r="L263" s="12"/>
      <c r="M263" s="12"/>
      <c r="N263" s="7"/>
      <c r="O263" s="7" t="str">
        <f t="shared" ca="1" si="8"/>
        <v/>
      </c>
      <c r="P263" s="7">
        <f t="shared" si="9"/>
        <v>99999</v>
      </c>
      <c r="Q263" s="7"/>
      <c r="R263" s="12"/>
    </row>
    <row r="264" spans="1:18" x14ac:dyDescent="0.25">
      <c r="A264" s="7"/>
      <c r="B264" s="7"/>
      <c r="C264" s="7"/>
      <c r="D264" s="7" t="str">
        <f>IF(B264="","",IFERROR(INDEX(RASTREADORES!$H:$H,MATCH(B264&amp;"#Principal",RASTREADORES!$Y:$Y,0)),""))</f>
        <v/>
      </c>
      <c r="E264" s="7"/>
      <c r="F264" s="7"/>
      <c r="G264" s="7"/>
      <c r="H264" s="12"/>
      <c r="I264" s="7"/>
      <c r="J264" s="12"/>
      <c r="K264" s="7"/>
      <c r="L264" s="12"/>
      <c r="M264" s="12"/>
      <c r="N264" s="7"/>
      <c r="O264" s="7" t="str">
        <f t="shared" ca="1" si="8"/>
        <v/>
      </c>
      <c r="P264" s="7">
        <f t="shared" si="9"/>
        <v>99999</v>
      </c>
      <c r="Q264" s="7"/>
      <c r="R264" s="12"/>
    </row>
    <row r="265" spans="1:18" x14ac:dyDescent="0.25">
      <c r="A265" s="7"/>
      <c r="B265" s="7"/>
      <c r="C265" s="7"/>
      <c r="D265" s="7" t="str">
        <f>IF(B265="","",IFERROR(INDEX(RASTREADORES!$H:$H,MATCH(B265&amp;"#Principal",RASTREADORES!$Y:$Y,0)),""))</f>
        <v/>
      </c>
      <c r="E265" s="7"/>
      <c r="F265" s="7"/>
      <c r="G265" s="7"/>
      <c r="H265" s="12"/>
      <c r="I265" s="7"/>
      <c r="J265" s="12"/>
      <c r="K265" s="7"/>
      <c r="L265" s="12"/>
      <c r="M265" s="12"/>
      <c r="N265" s="7"/>
      <c r="O265" s="7" t="str">
        <f t="shared" ca="1" si="8"/>
        <v/>
      </c>
      <c r="P265" s="7">
        <f t="shared" si="9"/>
        <v>99999</v>
      </c>
      <c r="Q265" s="7"/>
      <c r="R265" s="12"/>
    </row>
    <row r="266" spans="1:18" x14ac:dyDescent="0.25">
      <c r="A266" s="7"/>
      <c r="B266" s="7"/>
      <c r="C266" s="7"/>
      <c r="D266" s="7" t="str">
        <f>IF(B266="","",IFERROR(INDEX(RASTREADORES!$H:$H,MATCH(B266&amp;"#Principal",RASTREADORES!$Y:$Y,0)),""))</f>
        <v/>
      </c>
      <c r="E266" s="7"/>
      <c r="F266" s="7"/>
      <c r="G266" s="7"/>
      <c r="H266" s="12"/>
      <c r="I266" s="7"/>
      <c r="J266" s="12"/>
      <c r="K266" s="7"/>
      <c r="L266" s="12"/>
      <c r="M266" s="12"/>
      <c r="N266" s="7"/>
      <c r="O266" s="7" t="str">
        <f t="shared" ca="1" si="8"/>
        <v/>
      </c>
      <c r="P266" s="7">
        <f t="shared" si="9"/>
        <v>99999</v>
      </c>
      <c r="Q266" s="7"/>
      <c r="R266" s="12"/>
    </row>
    <row r="267" spans="1:18" x14ac:dyDescent="0.25">
      <c r="A267" s="7"/>
      <c r="B267" s="7"/>
      <c r="C267" s="7"/>
      <c r="D267" s="7" t="str">
        <f>IF(B267="","",IFERROR(INDEX(RASTREADORES!$H:$H,MATCH(B267&amp;"#Principal",RASTREADORES!$Y:$Y,0)),""))</f>
        <v/>
      </c>
      <c r="E267" s="7"/>
      <c r="F267" s="7"/>
      <c r="G267" s="7"/>
      <c r="H267" s="12"/>
      <c r="I267" s="7"/>
      <c r="J267" s="12"/>
      <c r="K267" s="7"/>
      <c r="L267" s="12"/>
      <c r="M267" s="12"/>
      <c r="N267" s="7"/>
      <c r="O267" s="7" t="str">
        <f t="shared" ca="1" si="8"/>
        <v/>
      </c>
      <c r="P267" s="7">
        <f t="shared" si="9"/>
        <v>99999</v>
      </c>
      <c r="Q267" s="7"/>
      <c r="R267" s="12"/>
    </row>
    <row r="268" spans="1:18" x14ac:dyDescent="0.25">
      <c r="A268" s="7"/>
      <c r="B268" s="7"/>
      <c r="C268" s="7"/>
      <c r="D268" s="7" t="str">
        <f>IF(B268="","",IFERROR(INDEX(RASTREADORES!$H:$H,MATCH(B268&amp;"#Principal",RASTREADORES!$Y:$Y,0)),""))</f>
        <v/>
      </c>
      <c r="E268" s="7"/>
      <c r="F268" s="7"/>
      <c r="G268" s="7"/>
      <c r="H268" s="12"/>
      <c r="I268" s="7"/>
      <c r="J268" s="12"/>
      <c r="K268" s="7"/>
      <c r="L268" s="12"/>
      <c r="M268" s="12"/>
      <c r="N268" s="7"/>
      <c r="O268" s="7" t="str">
        <f t="shared" ca="1" si="8"/>
        <v/>
      </c>
      <c r="P268" s="7">
        <f t="shared" si="9"/>
        <v>99999</v>
      </c>
      <c r="Q268" s="7"/>
      <c r="R268" s="12"/>
    </row>
    <row r="269" spans="1:18" x14ac:dyDescent="0.25">
      <c r="A269" s="7"/>
      <c r="B269" s="7"/>
      <c r="C269" s="7"/>
      <c r="D269" s="7" t="str">
        <f>IF(B269="","",IFERROR(INDEX(RASTREADORES!$H:$H,MATCH(B269&amp;"#Principal",RASTREADORES!$Y:$Y,0)),""))</f>
        <v/>
      </c>
      <c r="E269" s="7"/>
      <c r="F269" s="7"/>
      <c r="G269" s="7"/>
      <c r="H269" s="12"/>
      <c r="I269" s="7"/>
      <c r="J269" s="12"/>
      <c r="K269" s="7"/>
      <c r="L269" s="12"/>
      <c r="M269" s="12"/>
      <c r="N269" s="7"/>
      <c r="O269" s="7" t="str">
        <f t="shared" ca="1" si="8"/>
        <v/>
      </c>
      <c r="P269" s="7">
        <f t="shared" si="9"/>
        <v>99999</v>
      </c>
      <c r="Q269" s="7"/>
      <c r="R269" s="12"/>
    </row>
    <row r="270" spans="1:18" x14ac:dyDescent="0.25">
      <c r="A270" s="7"/>
      <c r="B270" s="7"/>
      <c r="C270" s="7"/>
      <c r="D270" s="7" t="str">
        <f>IF(B270="","",IFERROR(INDEX(RASTREADORES!$H:$H,MATCH(B270&amp;"#Principal",RASTREADORES!$Y:$Y,0)),""))</f>
        <v/>
      </c>
      <c r="E270" s="7"/>
      <c r="F270" s="7"/>
      <c r="G270" s="7"/>
      <c r="H270" s="12"/>
      <c r="I270" s="7"/>
      <c r="J270" s="12"/>
      <c r="K270" s="7"/>
      <c r="L270" s="12"/>
      <c r="M270" s="12"/>
      <c r="N270" s="7"/>
      <c r="O270" s="7" t="str">
        <f t="shared" ca="1" si="8"/>
        <v/>
      </c>
      <c r="P270" s="7">
        <f t="shared" si="9"/>
        <v>99999</v>
      </c>
      <c r="Q270" s="7"/>
      <c r="R270" s="12"/>
    </row>
    <row r="271" spans="1:18" x14ac:dyDescent="0.25">
      <c r="A271" s="7"/>
      <c r="B271" s="7"/>
      <c r="C271" s="7"/>
      <c r="D271" s="7" t="str">
        <f>IF(B271="","",IFERROR(INDEX(RASTREADORES!$H:$H,MATCH(B271&amp;"#Principal",RASTREADORES!$Y:$Y,0)),""))</f>
        <v/>
      </c>
      <c r="E271" s="7"/>
      <c r="F271" s="7"/>
      <c r="G271" s="7"/>
      <c r="H271" s="12"/>
      <c r="I271" s="7"/>
      <c r="J271" s="12"/>
      <c r="K271" s="7"/>
      <c r="L271" s="12"/>
      <c r="M271" s="12"/>
      <c r="N271" s="7"/>
      <c r="O271" s="7" t="str">
        <f t="shared" ca="1" si="8"/>
        <v/>
      </c>
      <c r="P271" s="7">
        <f t="shared" si="9"/>
        <v>99999</v>
      </c>
      <c r="Q271" s="7"/>
      <c r="R271" s="12"/>
    </row>
    <row r="272" spans="1:18" x14ac:dyDescent="0.25">
      <c r="A272" s="7"/>
      <c r="B272" s="7"/>
      <c r="C272" s="7"/>
      <c r="D272" s="7" t="str">
        <f>IF(B272="","",IFERROR(INDEX(RASTREADORES!$H:$H,MATCH(B272&amp;"#Principal",RASTREADORES!$Y:$Y,0)),""))</f>
        <v/>
      </c>
      <c r="E272" s="7"/>
      <c r="F272" s="7"/>
      <c r="G272" s="7"/>
      <c r="H272" s="12"/>
      <c r="I272" s="7"/>
      <c r="J272" s="12"/>
      <c r="K272" s="7"/>
      <c r="L272" s="12"/>
      <c r="M272" s="12"/>
      <c r="N272" s="7"/>
      <c r="O272" s="7" t="str">
        <f t="shared" ca="1" si="8"/>
        <v/>
      </c>
      <c r="P272" s="7">
        <f t="shared" si="9"/>
        <v>99999</v>
      </c>
      <c r="Q272" s="7"/>
      <c r="R272" s="12"/>
    </row>
    <row r="273" spans="1:18" x14ac:dyDescent="0.25">
      <c r="A273" s="7"/>
      <c r="B273" s="7"/>
      <c r="C273" s="7"/>
      <c r="D273" s="7" t="str">
        <f>IF(B273="","",IFERROR(INDEX(RASTREADORES!$H:$H,MATCH(B273&amp;"#Principal",RASTREADORES!$Y:$Y,0)),""))</f>
        <v/>
      </c>
      <c r="E273" s="7"/>
      <c r="F273" s="7"/>
      <c r="G273" s="7"/>
      <c r="H273" s="12"/>
      <c r="I273" s="7"/>
      <c r="J273" s="12"/>
      <c r="K273" s="7"/>
      <c r="L273" s="12"/>
      <c r="M273" s="12"/>
      <c r="N273" s="7"/>
      <c r="O273" s="7" t="str">
        <f t="shared" ca="1" si="8"/>
        <v/>
      </c>
      <c r="P273" s="7">
        <f t="shared" si="9"/>
        <v>99999</v>
      </c>
      <c r="Q273" s="7"/>
      <c r="R273" s="12"/>
    </row>
    <row r="274" spans="1:18" x14ac:dyDescent="0.25">
      <c r="A274" s="7"/>
      <c r="B274" s="7"/>
      <c r="C274" s="7"/>
      <c r="D274" s="7" t="str">
        <f>IF(B274="","",IFERROR(INDEX(RASTREADORES!$H:$H,MATCH(B274&amp;"#Principal",RASTREADORES!$Y:$Y,0)),""))</f>
        <v/>
      </c>
      <c r="E274" s="7"/>
      <c r="F274" s="7"/>
      <c r="G274" s="7"/>
      <c r="H274" s="12"/>
      <c r="I274" s="7"/>
      <c r="J274" s="12"/>
      <c r="K274" s="7"/>
      <c r="L274" s="12"/>
      <c r="M274" s="12"/>
      <c r="N274" s="7"/>
      <c r="O274" s="7" t="str">
        <f t="shared" ca="1" si="8"/>
        <v/>
      </c>
      <c r="P274" s="7">
        <f t="shared" si="9"/>
        <v>99999</v>
      </c>
      <c r="Q274" s="7"/>
      <c r="R274" s="12"/>
    </row>
    <row r="275" spans="1:18" x14ac:dyDescent="0.25">
      <c r="A275" s="7"/>
      <c r="B275" s="7"/>
      <c r="C275" s="7"/>
      <c r="D275" s="7" t="str">
        <f>IF(B275="","",IFERROR(INDEX(RASTREADORES!$H:$H,MATCH(B275&amp;"#Principal",RASTREADORES!$Y:$Y,0)),""))</f>
        <v/>
      </c>
      <c r="E275" s="7"/>
      <c r="F275" s="7"/>
      <c r="G275" s="7"/>
      <c r="H275" s="12"/>
      <c r="I275" s="7"/>
      <c r="J275" s="12"/>
      <c r="K275" s="7"/>
      <c r="L275" s="12"/>
      <c r="M275" s="12"/>
      <c r="N275" s="7"/>
      <c r="O275" s="7" t="str">
        <f t="shared" ca="1" si="8"/>
        <v/>
      </c>
      <c r="P275" s="7">
        <f t="shared" si="9"/>
        <v>99999</v>
      </c>
      <c r="Q275" s="7"/>
      <c r="R275" s="12"/>
    </row>
    <row r="276" spans="1:18" x14ac:dyDescent="0.25">
      <c r="A276" s="7"/>
      <c r="B276" s="7"/>
      <c r="C276" s="7"/>
      <c r="D276" s="7" t="str">
        <f>IF(B276="","",IFERROR(INDEX(RASTREADORES!$H:$H,MATCH(B276&amp;"#Principal",RASTREADORES!$Y:$Y,0)),""))</f>
        <v/>
      </c>
      <c r="E276" s="7"/>
      <c r="F276" s="7"/>
      <c r="G276" s="7"/>
      <c r="H276" s="12"/>
      <c r="I276" s="7"/>
      <c r="J276" s="12"/>
      <c r="K276" s="7"/>
      <c r="L276" s="12"/>
      <c r="M276" s="12"/>
      <c r="N276" s="7"/>
      <c r="O276" s="7" t="str">
        <f t="shared" ca="1" si="8"/>
        <v/>
      </c>
      <c r="P276" s="7">
        <f t="shared" si="9"/>
        <v>99999</v>
      </c>
      <c r="Q276" s="7"/>
      <c r="R276" s="12"/>
    </row>
    <row r="277" spans="1:18" x14ac:dyDescent="0.25">
      <c r="A277" s="7"/>
      <c r="B277" s="7"/>
      <c r="C277" s="7"/>
      <c r="D277" s="7" t="str">
        <f>IF(B277="","",IFERROR(INDEX(RASTREADORES!$H:$H,MATCH(B277&amp;"#Principal",RASTREADORES!$Y:$Y,0)),""))</f>
        <v/>
      </c>
      <c r="E277" s="7"/>
      <c r="F277" s="7"/>
      <c r="G277" s="7"/>
      <c r="H277" s="12"/>
      <c r="I277" s="7"/>
      <c r="J277" s="12"/>
      <c r="K277" s="7"/>
      <c r="L277" s="12"/>
      <c r="M277" s="12"/>
      <c r="N277" s="7"/>
      <c r="O277" s="7" t="str">
        <f t="shared" ca="1" si="8"/>
        <v/>
      </c>
      <c r="P277" s="7">
        <f t="shared" si="9"/>
        <v>99999</v>
      </c>
      <c r="Q277" s="7"/>
      <c r="R277" s="12"/>
    </row>
    <row r="278" spans="1:18" x14ac:dyDescent="0.25">
      <c r="A278" s="7"/>
      <c r="B278" s="7"/>
      <c r="C278" s="7"/>
      <c r="D278" s="7" t="str">
        <f>IF(B278="","",IFERROR(INDEX(RASTREADORES!$H:$H,MATCH(B278&amp;"#Principal",RASTREADORES!$Y:$Y,0)),""))</f>
        <v/>
      </c>
      <c r="E278" s="7"/>
      <c r="F278" s="7"/>
      <c r="G278" s="7"/>
      <c r="H278" s="12"/>
      <c r="I278" s="7"/>
      <c r="J278" s="12"/>
      <c r="K278" s="7"/>
      <c r="L278" s="12"/>
      <c r="M278" s="12"/>
      <c r="N278" s="7"/>
      <c r="O278" s="7" t="str">
        <f t="shared" ca="1" si="8"/>
        <v/>
      </c>
      <c r="P278" s="7">
        <f t="shared" si="9"/>
        <v>99999</v>
      </c>
      <c r="Q278" s="7"/>
      <c r="R278" s="12"/>
    </row>
    <row r="279" spans="1:18" x14ac:dyDescent="0.25">
      <c r="A279" s="7"/>
      <c r="B279" s="7"/>
      <c r="C279" s="7"/>
      <c r="D279" s="7" t="str">
        <f>IF(B279="","",IFERROR(INDEX(RASTREADORES!$H:$H,MATCH(B279&amp;"#Principal",RASTREADORES!$Y:$Y,0)),""))</f>
        <v/>
      </c>
      <c r="E279" s="7"/>
      <c r="F279" s="7"/>
      <c r="G279" s="7"/>
      <c r="H279" s="12"/>
      <c r="I279" s="7"/>
      <c r="J279" s="12"/>
      <c r="K279" s="7"/>
      <c r="L279" s="12"/>
      <c r="M279" s="12"/>
      <c r="N279" s="7"/>
      <c r="O279" s="7" t="str">
        <f t="shared" ca="1" si="8"/>
        <v/>
      </c>
      <c r="P279" s="7">
        <f t="shared" si="9"/>
        <v>99999</v>
      </c>
      <c r="Q279" s="7"/>
      <c r="R279" s="12"/>
    </row>
    <row r="280" spans="1:18" x14ac:dyDescent="0.25">
      <c r="A280" s="7"/>
      <c r="B280" s="7"/>
      <c r="C280" s="7"/>
      <c r="D280" s="7" t="str">
        <f>IF(B280="","",IFERROR(INDEX(RASTREADORES!$H:$H,MATCH(B280&amp;"#Principal",RASTREADORES!$Y:$Y,0)),""))</f>
        <v/>
      </c>
      <c r="E280" s="7"/>
      <c r="F280" s="7"/>
      <c r="G280" s="7"/>
      <c r="H280" s="12"/>
      <c r="I280" s="7"/>
      <c r="J280" s="12"/>
      <c r="K280" s="7"/>
      <c r="L280" s="12"/>
      <c r="M280" s="12"/>
      <c r="N280" s="7"/>
      <c r="O280" s="7" t="str">
        <f t="shared" ca="1" si="8"/>
        <v/>
      </c>
      <c r="P280" s="7">
        <f t="shared" si="9"/>
        <v>99999</v>
      </c>
      <c r="Q280" s="7"/>
      <c r="R280" s="12"/>
    </row>
    <row r="281" spans="1:18" x14ac:dyDescent="0.25">
      <c r="A281" s="7"/>
      <c r="B281" s="7"/>
      <c r="C281" s="7"/>
      <c r="D281" s="7" t="str">
        <f>IF(B281="","",IFERROR(INDEX(RASTREADORES!$H:$H,MATCH(B281&amp;"#Principal",RASTREADORES!$Y:$Y,0)),""))</f>
        <v/>
      </c>
      <c r="E281" s="7"/>
      <c r="F281" s="7"/>
      <c r="G281" s="7"/>
      <c r="H281" s="12"/>
      <c r="I281" s="7"/>
      <c r="J281" s="12"/>
      <c r="K281" s="7"/>
      <c r="L281" s="12"/>
      <c r="M281" s="12"/>
      <c r="N281" s="7"/>
      <c r="O281" s="7" t="str">
        <f t="shared" ca="1" si="8"/>
        <v/>
      </c>
      <c r="P281" s="7">
        <f t="shared" si="9"/>
        <v>99999</v>
      </c>
      <c r="Q281" s="7"/>
      <c r="R281" s="12"/>
    </row>
    <row r="282" spans="1:18" x14ac:dyDescent="0.25">
      <c r="A282" s="7"/>
      <c r="B282" s="7"/>
      <c r="C282" s="7"/>
      <c r="D282" s="7" t="str">
        <f>IF(B282="","",IFERROR(INDEX(RASTREADORES!$H:$H,MATCH(B282&amp;"#Principal",RASTREADORES!$Y:$Y,0)),""))</f>
        <v/>
      </c>
      <c r="E282" s="7"/>
      <c r="F282" s="7"/>
      <c r="G282" s="7"/>
      <c r="H282" s="12"/>
      <c r="I282" s="7"/>
      <c r="J282" s="12"/>
      <c r="K282" s="7"/>
      <c r="L282" s="12"/>
      <c r="M282" s="12"/>
      <c r="N282" s="7"/>
      <c r="O282" s="7" t="str">
        <f t="shared" ca="1" si="8"/>
        <v/>
      </c>
      <c r="P282" s="7">
        <f t="shared" si="9"/>
        <v>99999</v>
      </c>
      <c r="Q282" s="7"/>
      <c r="R282" s="12"/>
    </row>
    <row r="283" spans="1:18" x14ac:dyDescent="0.25">
      <c r="A283" s="7"/>
      <c r="B283" s="7"/>
      <c r="C283" s="7"/>
      <c r="D283" s="7" t="str">
        <f>IF(B283="","",IFERROR(INDEX(RASTREADORES!$H:$H,MATCH(B283&amp;"#Principal",RASTREADORES!$Y:$Y,0)),""))</f>
        <v/>
      </c>
      <c r="E283" s="7"/>
      <c r="F283" s="7"/>
      <c r="G283" s="7"/>
      <c r="H283" s="12"/>
      <c r="I283" s="7"/>
      <c r="J283" s="12"/>
      <c r="K283" s="7"/>
      <c r="L283" s="12"/>
      <c r="M283" s="12"/>
      <c r="N283" s="7"/>
      <c r="O283" s="7" t="str">
        <f t="shared" ca="1" si="8"/>
        <v/>
      </c>
      <c r="P283" s="7">
        <f t="shared" si="9"/>
        <v>99999</v>
      </c>
      <c r="Q283" s="7"/>
      <c r="R283" s="12"/>
    </row>
    <row r="284" spans="1:18" x14ac:dyDescent="0.25">
      <c r="A284" s="7"/>
      <c r="B284" s="7"/>
      <c r="C284" s="7"/>
      <c r="D284" s="7" t="str">
        <f>IF(B284="","",IFERROR(INDEX(RASTREADORES!$H:$H,MATCH(B284&amp;"#Principal",RASTREADORES!$Y:$Y,0)),""))</f>
        <v/>
      </c>
      <c r="E284" s="7"/>
      <c r="F284" s="7"/>
      <c r="G284" s="7"/>
      <c r="H284" s="12"/>
      <c r="I284" s="7"/>
      <c r="J284" s="12"/>
      <c r="K284" s="7"/>
      <c r="L284" s="12"/>
      <c r="M284" s="12"/>
      <c r="N284" s="7"/>
      <c r="O284" s="7" t="str">
        <f t="shared" ca="1" si="8"/>
        <v/>
      </c>
      <c r="P284" s="7">
        <f t="shared" si="9"/>
        <v>99999</v>
      </c>
      <c r="Q284" s="7"/>
      <c r="R284" s="12"/>
    </row>
    <row r="285" spans="1:18" x14ac:dyDescent="0.25">
      <c r="A285" s="7"/>
      <c r="B285" s="7"/>
      <c r="C285" s="7"/>
      <c r="D285" s="7" t="str">
        <f>IF(B285="","",IFERROR(INDEX(RASTREADORES!$H:$H,MATCH(B285&amp;"#Principal",RASTREADORES!$Y:$Y,0)),""))</f>
        <v/>
      </c>
      <c r="E285" s="7"/>
      <c r="F285" s="7"/>
      <c r="G285" s="7"/>
      <c r="H285" s="12"/>
      <c r="I285" s="7"/>
      <c r="J285" s="12"/>
      <c r="K285" s="7"/>
      <c r="L285" s="12"/>
      <c r="M285" s="12"/>
      <c r="N285" s="7"/>
      <c r="O285" s="7" t="str">
        <f t="shared" ca="1" si="8"/>
        <v/>
      </c>
      <c r="P285" s="7">
        <f t="shared" si="9"/>
        <v>99999</v>
      </c>
      <c r="Q285" s="7"/>
      <c r="R285" s="12"/>
    </row>
    <row r="286" spans="1:18" x14ac:dyDescent="0.25">
      <c r="A286" s="7"/>
      <c r="B286" s="7"/>
      <c r="C286" s="7"/>
      <c r="D286" s="7" t="str">
        <f>IF(B286="","",IFERROR(INDEX(RASTREADORES!$H:$H,MATCH(B286&amp;"#Principal",RASTREADORES!$Y:$Y,0)),""))</f>
        <v/>
      </c>
      <c r="E286" s="7"/>
      <c r="F286" s="7"/>
      <c r="G286" s="7"/>
      <c r="H286" s="12"/>
      <c r="I286" s="7"/>
      <c r="J286" s="12"/>
      <c r="K286" s="7"/>
      <c r="L286" s="12"/>
      <c r="M286" s="12"/>
      <c r="N286" s="7"/>
      <c r="O286" s="7" t="str">
        <f t="shared" ca="1" si="8"/>
        <v/>
      </c>
      <c r="P286" s="7">
        <f t="shared" si="9"/>
        <v>99999</v>
      </c>
      <c r="Q286" s="7"/>
      <c r="R286" s="12"/>
    </row>
    <row r="287" spans="1:18" x14ac:dyDescent="0.25">
      <c r="A287" s="7"/>
      <c r="B287" s="7"/>
      <c r="C287" s="7"/>
      <c r="D287" s="7" t="str">
        <f>IF(B287="","",IFERROR(INDEX(RASTREADORES!$H:$H,MATCH(B287&amp;"#Principal",RASTREADORES!$Y:$Y,0)),""))</f>
        <v/>
      </c>
      <c r="E287" s="7"/>
      <c r="F287" s="7"/>
      <c r="G287" s="7"/>
      <c r="H287" s="12"/>
      <c r="I287" s="7"/>
      <c r="J287" s="12"/>
      <c r="K287" s="7"/>
      <c r="L287" s="12"/>
      <c r="M287" s="12"/>
      <c r="N287" s="7"/>
      <c r="O287" s="7" t="str">
        <f t="shared" ca="1" si="8"/>
        <v/>
      </c>
      <c r="P287" s="7">
        <f t="shared" si="9"/>
        <v>99999</v>
      </c>
      <c r="Q287" s="7"/>
      <c r="R287" s="12"/>
    </row>
    <row r="288" spans="1:18" x14ac:dyDescent="0.25">
      <c r="A288" s="7"/>
      <c r="B288" s="7"/>
      <c r="C288" s="7"/>
      <c r="D288" s="7" t="str">
        <f>IF(B288="","",IFERROR(INDEX(RASTREADORES!$H:$H,MATCH(B288&amp;"#Principal",RASTREADORES!$Y:$Y,0)),""))</f>
        <v/>
      </c>
      <c r="E288" s="7"/>
      <c r="F288" s="7"/>
      <c r="G288" s="7"/>
      <c r="H288" s="12"/>
      <c r="I288" s="7"/>
      <c r="J288" s="12"/>
      <c r="K288" s="7"/>
      <c r="L288" s="12"/>
      <c r="M288" s="12"/>
      <c r="N288" s="7"/>
      <c r="O288" s="7" t="str">
        <f t="shared" ca="1" si="8"/>
        <v/>
      </c>
      <c r="P288" s="7">
        <f t="shared" si="9"/>
        <v>99999</v>
      </c>
      <c r="Q288" s="7"/>
      <c r="R288" s="12"/>
    </row>
    <row r="289" spans="1:18" x14ac:dyDescent="0.25">
      <c r="A289" s="7"/>
      <c r="B289" s="7"/>
      <c r="C289" s="7"/>
      <c r="D289" s="7" t="str">
        <f>IF(B289="","",IFERROR(INDEX(RASTREADORES!$H:$H,MATCH(B289&amp;"#Principal",RASTREADORES!$Y:$Y,0)),""))</f>
        <v/>
      </c>
      <c r="E289" s="7"/>
      <c r="F289" s="7"/>
      <c r="G289" s="7"/>
      <c r="H289" s="12"/>
      <c r="I289" s="7"/>
      <c r="J289" s="12"/>
      <c r="K289" s="7"/>
      <c r="L289" s="12"/>
      <c r="M289" s="12"/>
      <c r="N289" s="7"/>
      <c r="O289" s="7" t="str">
        <f t="shared" ca="1" si="8"/>
        <v/>
      </c>
      <c r="P289" s="7">
        <f t="shared" si="9"/>
        <v>99999</v>
      </c>
      <c r="Q289" s="7"/>
      <c r="R289" s="12"/>
    </row>
    <row r="290" spans="1:18" x14ac:dyDescent="0.25">
      <c r="A290" s="7"/>
      <c r="B290" s="7"/>
      <c r="C290" s="7"/>
      <c r="D290" s="7" t="str">
        <f>IF(B290="","",IFERROR(INDEX(RASTREADORES!$H:$H,MATCH(B290&amp;"#Principal",RASTREADORES!$Y:$Y,0)),""))</f>
        <v/>
      </c>
      <c r="E290" s="7"/>
      <c r="F290" s="7"/>
      <c r="G290" s="7"/>
      <c r="H290" s="12"/>
      <c r="I290" s="7"/>
      <c r="J290" s="12"/>
      <c r="K290" s="7"/>
      <c r="L290" s="12"/>
      <c r="M290" s="12"/>
      <c r="N290" s="7"/>
      <c r="O290" s="7" t="str">
        <f t="shared" ca="1" si="8"/>
        <v/>
      </c>
      <c r="P290" s="7">
        <f t="shared" si="9"/>
        <v>99999</v>
      </c>
      <c r="Q290" s="7"/>
      <c r="R290" s="12"/>
    </row>
    <row r="291" spans="1:18" x14ac:dyDescent="0.25">
      <c r="A291" s="7"/>
      <c r="B291" s="7"/>
      <c r="C291" s="7"/>
      <c r="D291" s="7" t="str">
        <f>IF(B291="","",IFERROR(INDEX(RASTREADORES!$H:$H,MATCH(B291&amp;"#Principal",RASTREADORES!$Y:$Y,0)),""))</f>
        <v/>
      </c>
      <c r="E291" s="7"/>
      <c r="F291" s="7"/>
      <c r="G291" s="7"/>
      <c r="H291" s="12"/>
      <c r="I291" s="7"/>
      <c r="J291" s="12"/>
      <c r="K291" s="7"/>
      <c r="L291" s="12"/>
      <c r="M291" s="12"/>
      <c r="N291" s="7"/>
      <c r="O291" s="7" t="str">
        <f t="shared" ca="1" si="8"/>
        <v/>
      </c>
      <c r="P291" s="7">
        <f t="shared" si="9"/>
        <v>99999</v>
      </c>
      <c r="Q291" s="7"/>
      <c r="R291" s="12"/>
    </row>
    <row r="292" spans="1:18" x14ac:dyDescent="0.25">
      <c r="A292" s="7"/>
      <c r="B292" s="7"/>
      <c r="C292" s="7"/>
      <c r="D292" s="7" t="str">
        <f>IF(B292="","",IFERROR(INDEX(RASTREADORES!$H:$H,MATCH(B292&amp;"#Principal",RASTREADORES!$Y:$Y,0)),""))</f>
        <v/>
      </c>
      <c r="E292" s="7"/>
      <c r="F292" s="7"/>
      <c r="G292" s="7"/>
      <c r="H292" s="12"/>
      <c r="I292" s="7"/>
      <c r="J292" s="12"/>
      <c r="K292" s="7"/>
      <c r="L292" s="12"/>
      <c r="M292" s="12"/>
      <c r="N292" s="7"/>
      <c r="O292" s="7" t="str">
        <f t="shared" ca="1" si="8"/>
        <v/>
      </c>
      <c r="P292" s="7">
        <f t="shared" si="9"/>
        <v>99999</v>
      </c>
      <c r="Q292" s="7"/>
      <c r="R292" s="12"/>
    </row>
    <row r="293" spans="1:18" x14ac:dyDescent="0.25">
      <c r="A293" s="7"/>
      <c r="B293" s="7"/>
      <c r="C293" s="7"/>
      <c r="D293" s="7" t="str">
        <f>IF(B293="","",IFERROR(INDEX(RASTREADORES!$H:$H,MATCH(B293&amp;"#Principal",RASTREADORES!$Y:$Y,0)),""))</f>
        <v/>
      </c>
      <c r="E293" s="7"/>
      <c r="F293" s="7"/>
      <c r="G293" s="7"/>
      <c r="H293" s="12"/>
      <c r="I293" s="7"/>
      <c r="J293" s="12"/>
      <c r="K293" s="7"/>
      <c r="L293" s="12"/>
      <c r="M293" s="12"/>
      <c r="N293" s="7"/>
      <c r="O293" s="7" t="str">
        <f t="shared" ca="1" si="8"/>
        <v/>
      </c>
      <c r="P293" s="7">
        <f t="shared" si="9"/>
        <v>99999</v>
      </c>
      <c r="Q293" s="7"/>
      <c r="R293" s="12"/>
    </row>
    <row r="294" spans="1:18" x14ac:dyDescent="0.25">
      <c r="A294" s="7"/>
      <c r="B294" s="7"/>
      <c r="C294" s="7"/>
      <c r="D294" s="7" t="str">
        <f>IF(B294="","",IFERROR(INDEX(RASTREADORES!$H:$H,MATCH(B294&amp;"#Principal",RASTREADORES!$Y:$Y,0)),""))</f>
        <v/>
      </c>
      <c r="E294" s="7"/>
      <c r="F294" s="7"/>
      <c r="G294" s="7"/>
      <c r="H294" s="12"/>
      <c r="I294" s="7"/>
      <c r="J294" s="12"/>
      <c r="K294" s="7"/>
      <c r="L294" s="12"/>
      <c r="M294" s="12"/>
      <c r="N294" s="7"/>
      <c r="O294" s="7" t="str">
        <f t="shared" ca="1" si="8"/>
        <v/>
      </c>
      <c r="P294" s="7">
        <f t="shared" si="9"/>
        <v>99999</v>
      </c>
      <c r="Q294" s="7"/>
      <c r="R294" s="12"/>
    </row>
    <row r="295" spans="1:18" x14ac:dyDescent="0.25">
      <c r="A295" s="7"/>
      <c r="B295" s="7"/>
      <c r="C295" s="7"/>
      <c r="D295" s="7" t="str">
        <f>IF(B295="","",IFERROR(INDEX(RASTREADORES!$H:$H,MATCH(B295&amp;"#Principal",RASTREADORES!$Y:$Y,0)),""))</f>
        <v/>
      </c>
      <c r="E295" s="7"/>
      <c r="F295" s="7"/>
      <c r="G295" s="7"/>
      <c r="H295" s="12"/>
      <c r="I295" s="7"/>
      <c r="J295" s="12"/>
      <c r="K295" s="7"/>
      <c r="L295" s="12"/>
      <c r="M295" s="12"/>
      <c r="N295" s="7"/>
      <c r="O295" s="7" t="str">
        <f t="shared" ca="1" si="8"/>
        <v/>
      </c>
      <c r="P295" s="7">
        <f t="shared" si="9"/>
        <v>99999</v>
      </c>
      <c r="Q295" s="7"/>
      <c r="R295" s="12"/>
    </row>
    <row r="296" spans="1:18" x14ac:dyDescent="0.25">
      <c r="A296" s="7"/>
      <c r="B296" s="7"/>
      <c r="C296" s="7"/>
      <c r="D296" s="7" t="str">
        <f>IF(B296="","",IFERROR(INDEX(RASTREADORES!$H:$H,MATCH(B296&amp;"#Principal",RASTREADORES!$Y:$Y,0)),""))</f>
        <v/>
      </c>
      <c r="E296" s="7"/>
      <c r="F296" s="7"/>
      <c r="G296" s="7"/>
      <c r="H296" s="12"/>
      <c r="I296" s="7"/>
      <c r="J296" s="12"/>
      <c r="K296" s="7"/>
      <c r="L296" s="12"/>
      <c r="M296" s="12"/>
      <c r="N296" s="7"/>
      <c r="O296" s="7" t="str">
        <f t="shared" ca="1" si="8"/>
        <v/>
      </c>
      <c r="P296" s="7">
        <f t="shared" si="9"/>
        <v>99999</v>
      </c>
      <c r="Q296" s="7"/>
      <c r="R296" s="12"/>
    </row>
    <row r="297" spans="1:18" x14ac:dyDescent="0.25">
      <c r="A297" s="7"/>
      <c r="B297" s="7"/>
      <c r="C297" s="7"/>
      <c r="D297" s="7" t="str">
        <f>IF(B297="","",IFERROR(INDEX(RASTREADORES!$H:$H,MATCH(B297&amp;"#Principal",RASTREADORES!$Y:$Y,0)),""))</f>
        <v/>
      </c>
      <c r="E297" s="7"/>
      <c r="F297" s="7"/>
      <c r="G297" s="7"/>
      <c r="H297" s="12"/>
      <c r="I297" s="7"/>
      <c r="J297" s="12"/>
      <c r="K297" s="7"/>
      <c r="L297" s="12"/>
      <c r="M297" s="12"/>
      <c r="N297" s="7"/>
      <c r="O297" s="7" t="str">
        <f t="shared" ca="1" si="8"/>
        <v/>
      </c>
      <c r="P297" s="7">
        <f t="shared" si="9"/>
        <v>99999</v>
      </c>
      <c r="Q297" s="7"/>
      <c r="R297" s="12"/>
    </row>
    <row r="298" spans="1:18" x14ac:dyDescent="0.25">
      <c r="A298" s="7"/>
      <c r="B298" s="7"/>
      <c r="C298" s="7"/>
      <c r="D298" s="7" t="str">
        <f>IF(B298="","",IFERROR(INDEX(RASTREADORES!$H:$H,MATCH(B298&amp;"#Principal",RASTREADORES!$Y:$Y,0)),""))</f>
        <v/>
      </c>
      <c r="E298" s="7"/>
      <c r="F298" s="7"/>
      <c r="G298" s="7"/>
      <c r="H298" s="12"/>
      <c r="I298" s="7"/>
      <c r="J298" s="12"/>
      <c r="K298" s="7"/>
      <c r="L298" s="12"/>
      <c r="M298" s="12"/>
      <c r="N298" s="7"/>
      <c r="O298" s="7" t="str">
        <f t="shared" ca="1" si="8"/>
        <v/>
      </c>
      <c r="P298" s="7">
        <f t="shared" si="9"/>
        <v>99999</v>
      </c>
      <c r="Q298" s="7"/>
      <c r="R298" s="12"/>
    </row>
    <row r="299" spans="1:18" x14ac:dyDescent="0.25">
      <c r="A299" s="7"/>
      <c r="B299" s="7"/>
      <c r="C299" s="7"/>
      <c r="D299" s="7" t="str">
        <f>IF(B299="","",IFERROR(INDEX(RASTREADORES!$H:$H,MATCH(B299&amp;"#Principal",RASTREADORES!$Y:$Y,0)),""))</f>
        <v/>
      </c>
      <c r="E299" s="7"/>
      <c r="F299" s="7"/>
      <c r="G299" s="7"/>
      <c r="H299" s="12"/>
      <c r="I299" s="7"/>
      <c r="J299" s="12"/>
      <c r="K299" s="7"/>
      <c r="L299" s="12"/>
      <c r="M299" s="12"/>
      <c r="N299" s="7"/>
      <c r="O299" s="7" t="str">
        <f t="shared" ca="1" si="8"/>
        <v/>
      </c>
      <c r="P299" s="7">
        <f t="shared" si="9"/>
        <v>99999</v>
      </c>
      <c r="Q299" s="7"/>
      <c r="R299" s="12"/>
    </row>
    <row r="300" spans="1:18" x14ac:dyDescent="0.25">
      <c r="A300" s="7"/>
      <c r="B300" s="7"/>
      <c r="C300" s="7"/>
      <c r="D300" s="7" t="str">
        <f>IF(B300="","",IFERROR(INDEX(RASTREADORES!$H:$H,MATCH(B300&amp;"#Principal",RASTREADORES!$Y:$Y,0)),""))</f>
        <v/>
      </c>
      <c r="E300" s="7"/>
      <c r="F300" s="7"/>
      <c r="G300" s="7"/>
      <c r="H300" s="12"/>
      <c r="I300" s="7"/>
      <c r="J300" s="12"/>
      <c r="K300" s="7"/>
      <c r="L300" s="12"/>
      <c r="M300" s="12"/>
      <c r="N300" s="7"/>
      <c r="O300" s="7" t="str">
        <f t="shared" ca="1" si="8"/>
        <v/>
      </c>
      <c r="P300" s="7">
        <f t="shared" si="9"/>
        <v>99999</v>
      </c>
      <c r="Q300" s="7"/>
      <c r="R300" s="12"/>
    </row>
    <row r="301" spans="1:18" x14ac:dyDescent="0.25">
      <c r="A301" s="7"/>
      <c r="B301" s="7"/>
      <c r="C301" s="7"/>
      <c r="D301" s="7" t="str">
        <f>IF(B301="","",IFERROR(INDEX(RASTREADORES!$H:$H,MATCH(B301&amp;"#Principal",RASTREADORES!$Y:$Y,0)),""))</f>
        <v/>
      </c>
      <c r="E301" s="7"/>
      <c r="F301" s="7"/>
      <c r="G301" s="7"/>
      <c r="H301" s="12"/>
      <c r="I301" s="7"/>
      <c r="J301" s="12"/>
      <c r="K301" s="7"/>
      <c r="L301" s="12"/>
      <c r="M301" s="12"/>
      <c r="N301" s="7"/>
      <c r="O301" s="7" t="str">
        <f t="shared" ca="1" si="8"/>
        <v/>
      </c>
      <c r="P301" s="7">
        <f t="shared" si="9"/>
        <v>99999</v>
      </c>
      <c r="Q301" s="7"/>
      <c r="R301" s="12"/>
    </row>
    <row r="302" spans="1:18" x14ac:dyDescent="0.25">
      <c r="A302" s="7"/>
      <c r="B302" s="7"/>
      <c r="C302" s="7"/>
      <c r="D302" s="7" t="str">
        <f>IF(B302="","",IFERROR(INDEX(RASTREADORES!$H:$H,MATCH(B302&amp;"#Principal",RASTREADORES!$Y:$Y,0)),""))</f>
        <v/>
      </c>
      <c r="E302" s="7"/>
      <c r="F302" s="7"/>
      <c r="G302" s="7"/>
      <c r="H302" s="12"/>
      <c r="I302" s="7"/>
      <c r="J302" s="12"/>
      <c r="K302" s="7"/>
      <c r="L302" s="12"/>
      <c r="M302" s="12"/>
      <c r="N302" s="7"/>
      <c r="O302" s="7" t="str">
        <f t="shared" ca="1" si="8"/>
        <v/>
      </c>
      <c r="P302" s="7">
        <f t="shared" si="9"/>
        <v>99999</v>
      </c>
      <c r="Q302" s="7"/>
      <c r="R302" s="12"/>
    </row>
    <row r="303" spans="1:18" x14ac:dyDescent="0.25">
      <c r="A303" s="7"/>
      <c r="B303" s="7"/>
      <c r="C303" s="7"/>
      <c r="D303" s="7" t="str">
        <f>IF(B303="","",IFERROR(INDEX(RASTREADORES!$H:$H,MATCH(B303&amp;"#Principal",RASTREADORES!$Y:$Y,0)),""))</f>
        <v/>
      </c>
      <c r="E303" s="7"/>
      <c r="F303" s="7"/>
      <c r="G303" s="7"/>
      <c r="H303" s="12"/>
      <c r="I303" s="7"/>
      <c r="J303" s="12"/>
      <c r="K303" s="7"/>
      <c r="L303" s="12"/>
      <c r="M303" s="12"/>
      <c r="N303" s="7"/>
      <c r="O303" s="7" t="str">
        <f t="shared" ca="1" si="8"/>
        <v/>
      </c>
      <c r="P303" s="7">
        <f t="shared" si="9"/>
        <v>99999</v>
      </c>
      <c r="Q303" s="7"/>
      <c r="R303" s="12"/>
    </row>
    <row r="304" spans="1:18" x14ac:dyDescent="0.25">
      <c r="A304" s="7"/>
      <c r="B304" s="7"/>
      <c r="C304" s="7"/>
      <c r="D304" s="7" t="str">
        <f>IF(B304="","",IFERROR(INDEX(RASTREADORES!$H:$H,MATCH(B304&amp;"#Principal",RASTREADORES!$Y:$Y,0)),""))</f>
        <v/>
      </c>
      <c r="E304" s="7"/>
      <c r="F304" s="7"/>
      <c r="G304" s="7"/>
      <c r="H304" s="12"/>
      <c r="I304" s="7"/>
      <c r="J304" s="12"/>
      <c r="K304" s="7"/>
      <c r="L304" s="12"/>
      <c r="M304" s="12"/>
      <c r="N304" s="7"/>
      <c r="O304" s="7" t="str">
        <f t="shared" ca="1" si="8"/>
        <v/>
      </c>
      <c r="P304" s="7">
        <f t="shared" si="9"/>
        <v>99999</v>
      </c>
      <c r="Q304" s="7"/>
      <c r="R304" s="12"/>
    </row>
    <row r="305" spans="1:18" x14ac:dyDescent="0.25">
      <c r="A305" s="7"/>
      <c r="B305" s="7"/>
      <c r="C305" s="7"/>
      <c r="D305" s="7" t="str">
        <f>IF(B305="","",IFERROR(INDEX(RASTREADORES!$H:$H,MATCH(B305&amp;"#Principal",RASTREADORES!$Y:$Y,0)),""))</f>
        <v/>
      </c>
      <c r="E305" s="7"/>
      <c r="F305" s="7"/>
      <c r="G305" s="7"/>
      <c r="H305" s="12"/>
      <c r="I305" s="7"/>
      <c r="J305" s="12"/>
      <c r="K305" s="7"/>
      <c r="L305" s="12"/>
      <c r="M305" s="12"/>
      <c r="N305" s="7"/>
      <c r="O305" s="7" t="str">
        <f t="shared" ca="1" si="8"/>
        <v/>
      </c>
      <c r="P305" s="7">
        <f t="shared" si="9"/>
        <v>99999</v>
      </c>
      <c r="Q305" s="7"/>
      <c r="R305" s="12"/>
    </row>
    <row r="306" spans="1:18" x14ac:dyDescent="0.25">
      <c r="A306" s="7"/>
      <c r="B306" s="7"/>
      <c r="C306" s="7"/>
      <c r="D306" s="7" t="str">
        <f>IF(B306="","",IFERROR(INDEX(RASTREADORES!$H:$H,MATCH(B306&amp;"#Principal",RASTREADORES!$Y:$Y,0)),""))</f>
        <v/>
      </c>
      <c r="E306" s="7"/>
      <c r="F306" s="7"/>
      <c r="G306" s="7"/>
      <c r="H306" s="12"/>
      <c r="I306" s="7"/>
      <c r="J306" s="12"/>
      <c r="K306" s="7"/>
      <c r="L306" s="12"/>
      <c r="M306" s="12"/>
      <c r="N306" s="7"/>
      <c r="O306" s="7" t="str">
        <f t="shared" ca="1" si="8"/>
        <v/>
      </c>
      <c r="P306" s="7">
        <f t="shared" si="9"/>
        <v>99999</v>
      </c>
      <c r="Q306" s="7"/>
      <c r="R306" s="12"/>
    </row>
    <row r="307" spans="1:18" x14ac:dyDescent="0.25">
      <c r="A307" s="7"/>
      <c r="B307" s="7"/>
      <c r="C307" s="7"/>
      <c r="D307" s="7" t="str">
        <f>IF(B307="","",IFERROR(INDEX(RASTREADORES!$H:$H,MATCH(B307&amp;"#Principal",RASTREADORES!$Y:$Y,0)),""))</f>
        <v/>
      </c>
      <c r="E307" s="7"/>
      <c r="F307" s="7"/>
      <c r="G307" s="7"/>
      <c r="H307" s="12"/>
      <c r="I307" s="7"/>
      <c r="J307" s="12"/>
      <c r="K307" s="7"/>
      <c r="L307" s="12"/>
      <c r="M307" s="12"/>
      <c r="N307" s="7"/>
      <c r="O307" s="7" t="str">
        <f t="shared" ca="1" si="8"/>
        <v/>
      </c>
      <c r="P307" s="7">
        <f t="shared" si="9"/>
        <v>99999</v>
      </c>
      <c r="Q307" s="7"/>
      <c r="R307" s="12"/>
    </row>
    <row r="308" spans="1:18" x14ac:dyDescent="0.25">
      <c r="A308" s="7"/>
      <c r="B308" s="7"/>
      <c r="C308" s="7"/>
      <c r="D308" s="7" t="str">
        <f>IF(B308="","",IFERROR(INDEX(RASTREADORES!$H:$H,MATCH(B308&amp;"#Principal",RASTREADORES!$Y:$Y,0)),""))</f>
        <v/>
      </c>
      <c r="E308" s="7"/>
      <c r="F308" s="7"/>
      <c r="G308" s="7"/>
      <c r="H308" s="12"/>
      <c r="I308" s="7"/>
      <c r="J308" s="12"/>
      <c r="K308" s="7"/>
      <c r="L308" s="12"/>
      <c r="M308" s="12"/>
      <c r="N308" s="7"/>
      <c r="O308" s="7" t="str">
        <f t="shared" ca="1" si="8"/>
        <v/>
      </c>
      <c r="P308" s="7">
        <f t="shared" si="9"/>
        <v>99999</v>
      </c>
      <c r="Q308" s="7"/>
      <c r="R308" s="12"/>
    </row>
    <row r="309" spans="1:18" x14ac:dyDescent="0.25">
      <c r="A309" s="7"/>
      <c r="B309" s="7"/>
      <c r="C309" s="7"/>
      <c r="D309" s="7" t="str">
        <f>IF(B309="","",IFERROR(INDEX(RASTREADORES!$H:$H,MATCH(B309&amp;"#Principal",RASTREADORES!$Y:$Y,0)),""))</f>
        <v/>
      </c>
      <c r="E309" s="7"/>
      <c r="F309" s="7"/>
      <c r="G309" s="7"/>
      <c r="H309" s="12"/>
      <c r="I309" s="7"/>
      <c r="J309" s="12"/>
      <c r="K309" s="7"/>
      <c r="L309" s="12"/>
      <c r="M309" s="12"/>
      <c r="N309" s="7"/>
      <c r="O309" s="7" t="str">
        <f t="shared" ca="1" si="8"/>
        <v/>
      </c>
      <c r="P309" s="7">
        <f t="shared" si="9"/>
        <v>99999</v>
      </c>
      <c r="Q309" s="7"/>
      <c r="R309" s="12"/>
    </row>
    <row r="310" spans="1:18" x14ac:dyDescent="0.25">
      <c r="A310" s="7"/>
      <c r="B310" s="7"/>
      <c r="C310" s="7"/>
      <c r="D310" s="7" t="str">
        <f>IF(B310="","",IFERROR(INDEX(RASTREADORES!$H:$H,MATCH(B310&amp;"#Principal",RASTREADORES!$Y:$Y,0)),""))</f>
        <v/>
      </c>
      <c r="E310" s="7"/>
      <c r="F310" s="7"/>
      <c r="G310" s="7"/>
      <c r="H310" s="12"/>
      <c r="I310" s="7"/>
      <c r="J310" s="12"/>
      <c r="K310" s="7"/>
      <c r="L310" s="12"/>
      <c r="M310" s="12"/>
      <c r="N310" s="7"/>
      <c r="O310" s="7" t="str">
        <f t="shared" ca="1" si="8"/>
        <v/>
      </c>
      <c r="P310" s="7">
        <f t="shared" si="9"/>
        <v>99999</v>
      </c>
      <c r="Q310" s="7"/>
      <c r="R310" s="12"/>
    </row>
    <row r="311" spans="1:18" x14ac:dyDescent="0.25">
      <c r="A311" s="7"/>
      <c r="B311" s="7"/>
      <c r="C311" s="7"/>
      <c r="D311" s="7" t="str">
        <f>IF(B311="","",IFERROR(INDEX(RASTREADORES!$H:$H,MATCH(B311&amp;"#Principal",RASTREADORES!$Y:$Y,0)),""))</f>
        <v/>
      </c>
      <c r="E311" s="7"/>
      <c r="F311" s="7"/>
      <c r="G311" s="7"/>
      <c r="H311" s="12"/>
      <c r="I311" s="7"/>
      <c r="J311" s="12"/>
      <c r="K311" s="7"/>
      <c r="L311" s="12"/>
      <c r="M311" s="12"/>
      <c r="N311" s="7"/>
      <c r="O311" s="7" t="str">
        <f t="shared" ca="1" si="8"/>
        <v/>
      </c>
      <c r="P311" s="7">
        <f t="shared" si="9"/>
        <v>99999</v>
      </c>
      <c r="Q311" s="7"/>
      <c r="R311" s="12"/>
    </row>
    <row r="312" spans="1:18" x14ac:dyDescent="0.25">
      <c r="A312" s="7"/>
      <c r="B312" s="7"/>
      <c r="C312" s="7"/>
      <c r="D312" s="7" t="str">
        <f>IF(B312="","",IFERROR(INDEX(RASTREADORES!$H:$H,MATCH(B312&amp;"#Principal",RASTREADORES!$Y:$Y,0)),""))</f>
        <v/>
      </c>
      <c r="E312" s="7"/>
      <c r="F312" s="7"/>
      <c r="G312" s="7"/>
      <c r="H312" s="12"/>
      <c r="I312" s="7"/>
      <c r="J312" s="12"/>
      <c r="K312" s="7"/>
      <c r="L312" s="12"/>
      <c r="M312" s="12"/>
      <c r="N312" s="7"/>
      <c r="O312" s="7" t="str">
        <f t="shared" ca="1" si="8"/>
        <v/>
      </c>
      <c r="P312" s="7">
        <f t="shared" si="9"/>
        <v>99999</v>
      </c>
      <c r="Q312" s="7"/>
      <c r="R312" s="12"/>
    </row>
    <row r="313" spans="1:18" x14ac:dyDescent="0.25">
      <c r="A313" s="7"/>
      <c r="B313" s="7"/>
      <c r="C313" s="7"/>
      <c r="D313" s="7" t="str">
        <f>IF(B313="","",IFERROR(INDEX(RASTREADORES!$H:$H,MATCH(B313&amp;"#Principal",RASTREADORES!$Y:$Y,0)),""))</f>
        <v/>
      </c>
      <c r="E313" s="7"/>
      <c r="F313" s="7"/>
      <c r="G313" s="7"/>
      <c r="H313" s="12"/>
      <c r="I313" s="7"/>
      <c r="J313" s="12"/>
      <c r="K313" s="7"/>
      <c r="L313" s="12"/>
      <c r="M313" s="12"/>
      <c r="N313" s="7"/>
      <c r="O313" s="7" t="str">
        <f t="shared" ca="1" si="8"/>
        <v/>
      </c>
      <c r="P313" s="7">
        <f t="shared" si="9"/>
        <v>99999</v>
      </c>
      <c r="Q313" s="7"/>
      <c r="R313" s="12"/>
    </row>
    <row r="314" spans="1:18" x14ac:dyDescent="0.25">
      <c r="A314" s="7"/>
      <c r="B314" s="7"/>
      <c r="C314" s="7"/>
      <c r="D314" s="7" t="str">
        <f>IF(B314="","",IFERROR(INDEX(RASTREADORES!$H:$H,MATCH(B314&amp;"#Principal",RASTREADORES!$Y:$Y,0)),""))</f>
        <v/>
      </c>
      <c r="E314" s="7"/>
      <c r="F314" s="7"/>
      <c r="G314" s="7"/>
      <c r="H314" s="12"/>
      <c r="I314" s="7"/>
      <c r="J314" s="12"/>
      <c r="K314" s="7"/>
      <c r="L314" s="12"/>
      <c r="M314" s="12"/>
      <c r="N314" s="7"/>
      <c r="O314" s="7" t="str">
        <f t="shared" ca="1" si="8"/>
        <v/>
      </c>
      <c r="P314" s="7">
        <f t="shared" si="9"/>
        <v>99999</v>
      </c>
      <c r="Q314" s="7"/>
      <c r="R314" s="12"/>
    </row>
    <row r="315" spans="1:18" x14ac:dyDescent="0.25">
      <c r="A315" s="7"/>
      <c r="B315" s="7"/>
      <c r="C315" s="7"/>
      <c r="D315" s="7" t="str">
        <f>IF(B315="","",IFERROR(INDEX(RASTREADORES!$H:$H,MATCH(B315&amp;"#Principal",RASTREADORES!$Y:$Y,0)),""))</f>
        <v/>
      </c>
      <c r="E315" s="7"/>
      <c r="F315" s="7"/>
      <c r="G315" s="7"/>
      <c r="H315" s="12"/>
      <c r="I315" s="7"/>
      <c r="J315" s="12"/>
      <c r="K315" s="7"/>
      <c r="L315" s="12"/>
      <c r="M315" s="12"/>
      <c r="N315" s="7"/>
      <c r="O315" s="7" t="str">
        <f t="shared" ca="1" si="8"/>
        <v/>
      </c>
      <c r="P315" s="7">
        <f t="shared" si="9"/>
        <v>99999</v>
      </c>
      <c r="Q315" s="7"/>
      <c r="R315" s="12"/>
    </row>
    <row r="316" spans="1:18" x14ac:dyDescent="0.25">
      <c r="A316" s="7"/>
      <c r="B316" s="7"/>
      <c r="C316" s="7"/>
      <c r="D316" s="7" t="str">
        <f>IF(B316="","",IFERROR(INDEX(RASTREADORES!$H:$H,MATCH(B316&amp;"#Principal",RASTREADORES!$Y:$Y,0)),""))</f>
        <v/>
      </c>
      <c r="E316" s="7"/>
      <c r="F316" s="7"/>
      <c r="G316" s="7"/>
      <c r="H316" s="12"/>
      <c r="I316" s="7"/>
      <c r="J316" s="12"/>
      <c r="K316" s="7"/>
      <c r="L316" s="12"/>
      <c r="M316" s="12"/>
      <c r="N316" s="7"/>
      <c r="O316" s="7" t="str">
        <f t="shared" ca="1" si="8"/>
        <v/>
      </c>
      <c r="P316" s="7">
        <f t="shared" si="9"/>
        <v>99999</v>
      </c>
      <c r="Q316" s="7"/>
      <c r="R316" s="12"/>
    </row>
    <row r="317" spans="1:18" x14ac:dyDescent="0.25">
      <c r="A317" s="7"/>
      <c r="B317" s="7"/>
      <c r="C317" s="7"/>
      <c r="D317" s="7" t="str">
        <f>IF(B317="","",IFERROR(INDEX(RASTREADORES!$H:$H,MATCH(B317&amp;"#Principal",RASTREADORES!$Y:$Y,0)),""))</f>
        <v/>
      </c>
      <c r="E317" s="7"/>
      <c r="F317" s="7"/>
      <c r="G317" s="7"/>
      <c r="H317" s="12"/>
      <c r="I317" s="7"/>
      <c r="J317" s="12"/>
      <c r="K317" s="7"/>
      <c r="L317" s="12"/>
      <c r="M317" s="12"/>
      <c r="N317" s="7"/>
      <c r="O317" s="7" t="str">
        <f t="shared" ca="1" si="8"/>
        <v/>
      </c>
      <c r="P317" s="7">
        <f t="shared" si="9"/>
        <v>99999</v>
      </c>
      <c r="Q317" s="7"/>
      <c r="R317" s="12"/>
    </row>
    <row r="318" spans="1:18" x14ac:dyDescent="0.25">
      <c r="A318" s="7"/>
      <c r="B318" s="7"/>
      <c r="C318" s="7"/>
      <c r="D318" s="7" t="str">
        <f>IF(B318="","",IFERROR(INDEX(RASTREADORES!$H:$H,MATCH(B318&amp;"#Principal",RASTREADORES!$Y:$Y,0)),""))</f>
        <v/>
      </c>
      <c r="E318" s="7"/>
      <c r="F318" s="7"/>
      <c r="G318" s="7"/>
      <c r="H318" s="12"/>
      <c r="I318" s="7"/>
      <c r="J318" s="12"/>
      <c r="K318" s="7"/>
      <c r="L318" s="12"/>
      <c r="M318" s="12"/>
      <c r="N318" s="7"/>
      <c r="O318" s="7" t="str">
        <f t="shared" ca="1" si="8"/>
        <v/>
      </c>
      <c r="P318" s="7">
        <f t="shared" si="9"/>
        <v>99999</v>
      </c>
      <c r="Q318" s="7"/>
      <c r="R318" s="12"/>
    </row>
    <row r="319" spans="1:18" x14ac:dyDescent="0.25">
      <c r="A319" s="7"/>
      <c r="B319" s="7"/>
      <c r="C319" s="7"/>
      <c r="D319" s="7" t="str">
        <f>IF(B319="","",IFERROR(INDEX(RASTREADORES!$H:$H,MATCH(B319&amp;"#Principal",RASTREADORES!$Y:$Y,0)),""))</f>
        <v/>
      </c>
      <c r="E319" s="7"/>
      <c r="F319" s="7"/>
      <c r="G319" s="7"/>
      <c r="H319" s="12"/>
      <c r="I319" s="7"/>
      <c r="J319" s="12"/>
      <c r="K319" s="7"/>
      <c r="L319" s="12"/>
      <c r="M319" s="12"/>
      <c r="N319" s="7"/>
      <c r="O319" s="7" t="str">
        <f t="shared" ca="1" si="8"/>
        <v/>
      </c>
      <c r="P319" s="7">
        <f t="shared" si="9"/>
        <v>99999</v>
      </c>
      <c r="Q319" s="7"/>
      <c r="R319" s="12"/>
    </row>
    <row r="320" spans="1:18" x14ac:dyDescent="0.25">
      <c r="A320" s="7"/>
      <c r="B320" s="7"/>
      <c r="C320" s="7"/>
      <c r="D320" s="7" t="str">
        <f>IF(B320="","",IFERROR(INDEX(RASTREADORES!$H:$H,MATCH(B320&amp;"#Principal",RASTREADORES!$Y:$Y,0)),""))</f>
        <v/>
      </c>
      <c r="E320" s="7"/>
      <c r="F320" s="7"/>
      <c r="G320" s="7"/>
      <c r="H320" s="12"/>
      <c r="I320" s="7"/>
      <c r="J320" s="12"/>
      <c r="K320" s="7"/>
      <c r="L320" s="12"/>
      <c r="M320" s="12"/>
      <c r="N320" s="7"/>
      <c r="O320" s="7" t="str">
        <f t="shared" ca="1" si="8"/>
        <v/>
      </c>
      <c r="P320" s="7">
        <f t="shared" si="9"/>
        <v>99999</v>
      </c>
      <c r="Q320" s="7"/>
      <c r="R320" s="12"/>
    </row>
    <row r="321" spans="1:18" x14ac:dyDescent="0.25">
      <c r="A321" s="7"/>
      <c r="B321" s="7"/>
      <c r="C321" s="7"/>
      <c r="D321" s="7" t="str">
        <f>IF(B321="","",IFERROR(INDEX(RASTREADORES!$H:$H,MATCH(B321&amp;"#Principal",RASTREADORES!$Y:$Y,0)),""))</f>
        <v/>
      </c>
      <c r="E321" s="7"/>
      <c r="F321" s="7"/>
      <c r="G321" s="7"/>
      <c r="H321" s="12"/>
      <c r="I321" s="7"/>
      <c r="J321" s="12"/>
      <c r="K321" s="7"/>
      <c r="L321" s="12"/>
      <c r="M321" s="12"/>
      <c r="N321" s="7"/>
      <c r="O321" s="7" t="str">
        <f t="shared" ca="1" si="8"/>
        <v/>
      </c>
      <c r="P321" s="7">
        <f t="shared" si="9"/>
        <v>99999</v>
      </c>
      <c r="Q321" s="7"/>
      <c r="R321" s="12"/>
    </row>
    <row r="322" spans="1:18" x14ac:dyDescent="0.25">
      <c r="A322" s="7"/>
      <c r="B322" s="7"/>
      <c r="C322" s="7"/>
      <c r="D322" s="7" t="str">
        <f>IF(B322="","",IFERROR(INDEX(RASTREADORES!$H:$H,MATCH(B322&amp;"#Principal",RASTREADORES!$Y:$Y,0)),""))</f>
        <v/>
      </c>
      <c r="E322" s="7"/>
      <c r="F322" s="7"/>
      <c r="G322" s="7"/>
      <c r="H322" s="12"/>
      <c r="I322" s="7"/>
      <c r="J322" s="12"/>
      <c r="K322" s="7"/>
      <c r="L322" s="12"/>
      <c r="M322" s="12"/>
      <c r="N322" s="7"/>
      <c r="O322" s="7" t="str">
        <f t="shared" ref="O322:O385" ca="1" si="10">IF(A322="","",IF(AND(N322="Confirmado",M322="",OR(K322="Indeterminada",L322&gt;=NOW())),"Sim","Não"))</f>
        <v/>
      </c>
      <c r="P322" s="7">
        <f t="shared" ref="P322:P385" si="11">IF(AND(C322&lt;&gt;"",J322&lt;&gt;""),J322,99999)</f>
        <v>99999</v>
      </c>
      <c r="Q322" s="7"/>
      <c r="R322" s="12"/>
    </row>
    <row r="323" spans="1:18" x14ac:dyDescent="0.25">
      <c r="A323" s="7"/>
      <c r="B323" s="7"/>
      <c r="C323" s="7"/>
      <c r="D323" s="7" t="str">
        <f>IF(B323="","",IFERROR(INDEX(RASTREADORES!$H:$H,MATCH(B323&amp;"#Principal",RASTREADORES!$Y:$Y,0)),""))</f>
        <v/>
      </c>
      <c r="E323" s="7"/>
      <c r="F323" s="7"/>
      <c r="G323" s="7"/>
      <c r="H323" s="12"/>
      <c r="I323" s="7"/>
      <c r="J323" s="12"/>
      <c r="K323" s="7"/>
      <c r="L323" s="12"/>
      <c r="M323" s="12"/>
      <c r="N323" s="7"/>
      <c r="O323" s="7" t="str">
        <f t="shared" ca="1" si="10"/>
        <v/>
      </c>
      <c r="P323" s="7">
        <f t="shared" si="11"/>
        <v>99999</v>
      </c>
      <c r="Q323" s="7"/>
      <c r="R323" s="12"/>
    </row>
    <row r="324" spans="1:18" x14ac:dyDescent="0.25">
      <c r="A324" s="7"/>
      <c r="B324" s="7"/>
      <c r="C324" s="7"/>
      <c r="D324" s="7" t="str">
        <f>IF(B324="","",IFERROR(INDEX(RASTREADORES!$H:$H,MATCH(B324&amp;"#Principal",RASTREADORES!$Y:$Y,0)),""))</f>
        <v/>
      </c>
      <c r="E324" s="7"/>
      <c r="F324" s="7"/>
      <c r="G324" s="7"/>
      <c r="H324" s="12"/>
      <c r="I324" s="7"/>
      <c r="J324" s="12"/>
      <c r="K324" s="7"/>
      <c r="L324" s="12"/>
      <c r="M324" s="12"/>
      <c r="N324" s="7"/>
      <c r="O324" s="7" t="str">
        <f t="shared" ca="1" si="10"/>
        <v/>
      </c>
      <c r="P324" s="7">
        <f t="shared" si="11"/>
        <v>99999</v>
      </c>
      <c r="Q324" s="7"/>
      <c r="R324" s="12"/>
    </row>
    <row r="325" spans="1:18" x14ac:dyDescent="0.25">
      <c r="A325" s="7"/>
      <c r="B325" s="7"/>
      <c r="C325" s="7"/>
      <c r="D325" s="7" t="str">
        <f>IF(B325="","",IFERROR(INDEX(RASTREADORES!$H:$H,MATCH(B325&amp;"#Principal",RASTREADORES!$Y:$Y,0)),""))</f>
        <v/>
      </c>
      <c r="E325" s="7"/>
      <c r="F325" s="7"/>
      <c r="G325" s="7"/>
      <c r="H325" s="12"/>
      <c r="I325" s="7"/>
      <c r="J325" s="12"/>
      <c r="K325" s="7"/>
      <c r="L325" s="12"/>
      <c r="M325" s="12"/>
      <c r="N325" s="7"/>
      <c r="O325" s="7" t="str">
        <f t="shared" ca="1" si="10"/>
        <v/>
      </c>
      <c r="P325" s="7">
        <f t="shared" si="11"/>
        <v>99999</v>
      </c>
      <c r="Q325" s="7"/>
      <c r="R325" s="12"/>
    </row>
    <row r="326" spans="1:18" x14ac:dyDescent="0.25">
      <c r="A326" s="7"/>
      <c r="B326" s="7"/>
      <c r="C326" s="7"/>
      <c r="D326" s="7" t="str">
        <f>IF(B326="","",IFERROR(INDEX(RASTREADORES!$H:$H,MATCH(B326&amp;"#Principal",RASTREADORES!$Y:$Y,0)),""))</f>
        <v/>
      </c>
      <c r="E326" s="7"/>
      <c r="F326" s="7"/>
      <c r="G326" s="7"/>
      <c r="H326" s="12"/>
      <c r="I326" s="7"/>
      <c r="J326" s="12"/>
      <c r="K326" s="7"/>
      <c r="L326" s="12"/>
      <c r="M326" s="12"/>
      <c r="N326" s="7"/>
      <c r="O326" s="7" t="str">
        <f t="shared" ca="1" si="10"/>
        <v/>
      </c>
      <c r="P326" s="7">
        <f t="shared" si="11"/>
        <v>99999</v>
      </c>
      <c r="Q326" s="7"/>
      <c r="R326" s="12"/>
    </row>
    <row r="327" spans="1:18" x14ac:dyDescent="0.25">
      <c r="A327" s="7"/>
      <c r="B327" s="7"/>
      <c r="C327" s="7"/>
      <c r="D327" s="7" t="str">
        <f>IF(B327="","",IFERROR(INDEX(RASTREADORES!$H:$H,MATCH(B327&amp;"#Principal",RASTREADORES!$Y:$Y,0)),""))</f>
        <v/>
      </c>
      <c r="E327" s="7"/>
      <c r="F327" s="7"/>
      <c r="G327" s="7"/>
      <c r="H327" s="12"/>
      <c r="I327" s="7"/>
      <c r="J327" s="12"/>
      <c r="K327" s="7"/>
      <c r="L327" s="12"/>
      <c r="M327" s="12"/>
      <c r="N327" s="7"/>
      <c r="O327" s="7" t="str">
        <f t="shared" ca="1" si="10"/>
        <v/>
      </c>
      <c r="P327" s="7">
        <f t="shared" si="11"/>
        <v>99999</v>
      </c>
      <c r="Q327" s="7"/>
      <c r="R327" s="12"/>
    </row>
    <row r="328" spans="1:18" x14ac:dyDescent="0.25">
      <c r="A328" s="7"/>
      <c r="B328" s="7"/>
      <c r="C328" s="7"/>
      <c r="D328" s="7" t="str">
        <f>IF(B328="","",IFERROR(INDEX(RASTREADORES!$H:$H,MATCH(B328&amp;"#Principal",RASTREADORES!$Y:$Y,0)),""))</f>
        <v/>
      </c>
      <c r="E328" s="7"/>
      <c r="F328" s="7"/>
      <c r="G328" s="7"/>
      <c r="H328" s="12"/>
      <c r="I328" s="7"/>
      <c r="J328" s="12"/>
      <c r="K328" s="7"/>
      <c r="L328" s="12"/>
      <c r="M328" s="12"/>
      <c r="N328" s="7"/>
      <c r="O328" s="7" t="str">
        <f t="shared" ca="1" si="10"/>
        <v/>
      </c>
      <c r="P328" s="7">
        <f t="shared" si="11"/>
        <v>99999</v>
      </c>
      <c r="Q328" s="7"/>
      <c r="R328" s="12"/>
    </row>
    <row r="329" spans="1:18" x14ac:dyDescent="0.25">
      <c r="A329" s="7"/>
      <c r="B329" s="7"/>
      <c r="C329" s="7"/>
      <c r="D329" s="7" t="str">
        <f>IF(B329="","",IFERROR(INDEX(RASTREADORES!$H:$H,MATCH(B329&amp;"#Principal",RASTREADORES!$Y:$Y,0)),""))</f>
        <v/>
      </c>
      <c r="E329" s="7"/>
      <c r="F329" s="7"/>
      <c r="G329" s="7"/>
      <c r="H329" s="12"/>
      <c r="I329" s="7"/>
      <c r="J329" s="12"/>
      <c r="K329" s="7"/>
      <c r="L329" s="12"/>
      <c r="M329" s="12"/>
      <c r="N329" s="7"/>
      <c r="O329" s="7" t="str">
        <f t="shared" ca="1" si="10"/>
        <v/>
      </c>
      <c r="P329" s="7">
        <f t="shared" si="11"/>
        <v>99999</v>
      </c>
      <c r="Q329" s="7"/>
      <c r="R329" s="12"/>
    </row>
    <row r="330" spans="1:18" x14ac:dyDescent="0.25">
      <c r="A330" s="7"/>
      <c r="B330" s="7"/>
      <c r="C330" s="7"/>
      <c r="D330" s="7" t="str">
        <f>IF(B330="","",IFERROR(INDEX(RASTREADORES!$H:$H,MATCH(B330&amp;"#Principal",RASTREADORES!$Y:$Y,0)),""))</f>
        <v/>
      </c>
      <c r="E330" s="7"/>
      <c r="F330" s="7"/>
      <c r="G330" s="7"/>
      <c r="H330" s="12"/>
      <c r="I330" s="7"/>
      <c r="J330" s="12"/>
      <c r="K330" s="7"/>
      <c r="L330" s="12"/>
      <c r="M330" s="12"/>
      <c r="N330" s="7"/>
      <c r="O330" s="7" t="str">
        <f t="shared" ca="1" si="10"/>
        <v/>
      </c>
      <c r="P330" s="7">
        <f t="shared" si="11"/>
        <v>99999</v>
      </c>
      <c r="Q330" s="7"/>
      <c r="R330" s="12"/>
    </row>
    <row r="331" spans="1:18" x14ac:dyDescent="0.25">
      <c r="A331" s="7"/>
      <c r="B331" s="7"/>
      <c r="C331" s="7"/>
      <c r="D331" s="7" t="str">
        <f>IF(B331="","",IFERROR(INDEX(RASTREADORES!$H:$H,MATCH(B331&amp;"#Principal",RASTREADORES!$Y:$Y,0)),""))</f>
        <v/>
      </c>
      <c r="E331" s="7"/>
      <c r="F331" s="7"/>
      <c r="G331" s="7"/>
      <c r="H331" s="12"/>
      <c r="I331" s="7"/>
      <c r="J331" s="12"/>
      <c r="K331" s="7"/>
      <c r="L331" s="12"/>
      <c r="M331" s="12"/>
      <c r="N331" s="7"/>
      <c r="O331" s="7" t="str">
        <f t="shared" ca="1" si="10"/>
        <v/>
      </c>
      <c r="P331" s="7">
        <f t="shared" si="11"/>
        <v>99999</v>
      </c>
      <c r="Q331" s="7"/>
      <c r="R331" s="12"/>
    </row>
    <row r="332" spans="1:18" x14ac:dyDescent="0.25">
      <c r="A332" s="7"/>
      <c r="B332" s="7"/>
      <c r="C332" s="7"/>
      <c r="D332" s="7" t="str">
        <f>IF(B332="","",IFERROR(INDEX(RASTREADORES!$H:$H,MATCH(B332&amp;"#Principal",RASTREADORES!$Y:$Y,0)),""))</f>
        <v/>
      </c>
      <c r="E332" s="7"/>
      <c r="F332" s="7"/>
      <c r="G332" s="7"/>
      <c r="H332" s="12"/>
      <c r="I332" s="7"/>
      <c r="J332" s="12"/>
      <c r="K332" s="7"/>
      <c r="L332" s="12"/>
      <c r="M332" s="12"/>
      <c r="N332" s="7"/>
      <c r="O332" s="7" t="str">
        <f t="shared" ca="1" si="10"/>
        <v/>
      </c>
      <c r="P332" s="7">
        <f t="shared" si="11"/>
        <v>99999</v>
      </c>
      <c r="Q332" s="7"/>
      <c r="R332" s="12"/>
    </row>
    <row r="333" spans="1:18" x14ac:dyDescent="0.25">
      <c r="A333" s="7"/>
      <c r="B333" s="7"/>
      <c r="C333" s="7"/>
      <c r="D333" s="7" t="str">
        <f>IF(B333="","",IFERROR(INDEX(RASTREADORES!$H:$H,MATCH(B333&amp;"#Principal",RASTREADORES!$Y:$Y,0)),""))</f>
        <v/>
      </c>
      <c r="E333" s="7"/>
      <c r="F333" s="7"/>
      <c r="G333" s="7"/>
      <c r="H333" s="12"/>
      <c r="I333" s="7"/>
      <c r="J333" s="12"/>
      <c r="K333" s="7"/>
      <c r="L333" s="12"/>
      <c r="M333" s="12"/>
      <c r="N333" s="7"/>
      <c r="O333" s="7" t="str">
        <f t="shared" ca="1" si="10"/>
        <v/>
      </c>
      <c r="P333" s="7">
        <f t="shared" si="11"/>
        <v>99999</v>
      </c>
      <c r="Q333" s="7"/>
      <c r="R333" s="12"/>
    </row>
    <row r="334" spans="1:18" x14ac:dyDescent="0.25">
      <c r="A334" s="7"/>
      <c r="B334" s="7"/>
      <c r="C334" s="7"/>
      <c r="D334" s="7" t="str">
        <f>IF(B334="","",IFERROR(INDEX(RASTREADORES!$H:$H,MATCH(B334&amp;"#Principal",RASTREADORES!$Y:$Y,0)),""))</f>
        <v/>
      </c>
      <c r="E334" s="7"/>
      <c r="F334" s="7"/>
      <c r="G334" s="7"/>
      <c r="H334" s="12"/>
      <c r="I334" s="7"/>
      <c r="J334" s="12"/>
      <c r="K334" s="7"/>
      <c r="L334" s="12"/>
      <c r="M334" s="12"/>
      <c r="N334" s="7"/>
      <c r="O334" s="7" t="str">
        <f t="shared" ca="1" si="10"/>
        <v/>
      </c>
      <c r="P334" s="7">
        <f t="shared" si="11"/>
        <v>99999</v>
      </c>
      <c r="Q334" s="7"/>
      <c r="R334" s="12"/>
    </row>
    <row r="335" spans="1:18" x14ac:dyDescent="0.25">
      <c r="A335" s="7"/>
      <c r="B335" s="7"/>
      <c r="C335" s="7"/>
      <c r="D335" s="7" t="str">
        <f>IF(B335="","",IFERROR(INDEX(RASTREADORES!$H:$H,MATCH(B335&amp;"#Principal",RASTREADORES!$Y:$Y,0)),""))</f>
        <v/>
      </c>
      <c r="E335" s="7"/>
      <c r="F335" s="7"/>
      <c r="G335" s="7"/>
      <c r="H335" s="12"/>
      <c r="I335" s="7"/>
      <c r="J335" s="12"/>
      <c r="K335" s="7"/>
      <c r="L335" s="12"/>
      <c r="M335" s="12"/>
      <c r="N335" s="7"/>
      <c r="O335" s="7" t="str">
        <f t="shared" ca="1" si="10"/>
        <v/>
      </c>
      <c r="P335" s="7">
        <f t="shared" si="11"/>
        <v>99999</v>
      </c>
      <c r="Q335" s="7"/>
      <c r="R335" s="12"/>
    </row>
    <row r="336" spans="1:18" x14ac:dyDescent="0.25">
      <c r="A336" s="7"/>
      <c r="B336" s="7"/>
      <c r="C336" s="7"/>
      <c r="D336" s="7" t="str">
        <f>IF(B336="","",IFERROR(INDEX(RASTREADORES!$H:$H,MATCH(B336&amp;"#Principal",RASTREADORES!$Y:$Y,0)),""))</f>
        <v/>
      </c>
      <c r="E336" s="7"/>
      <c r="F336" s="7"/>
      <c r="G336" s="7"/>
      <c r="H336" s="12"/>
      <c r="I336" s="7"/>
      <c r="J336" s="12"/>
      <c r="K336" s="7"/>
      <c r="L336" s="12"/>
      <c r="M336" s="12"/>
      <c r="N336" s="7"/>
      <c r="O336" s="7" t="str">
        <f t="shared" ca="1" si="10"/>
        <v/>
      </c>
      <c r="P336" s="7">
        <f t="shared" si="11"/>
        <v>99999</v>
      </c>
      <c r="Q336" s="7"/>
      <c r="R336" s="12"/>
    </row>
    <row r="337" spans="1:18" x14ac:dyDescent="0.25">
      <c r="A337" s="7"/>
      <c r="B337" s="7"/>
      <c r="C337" s="7"/>
      <c r="D337" s="7" t="str">
        <f>IF(B337="","",IFERROR(INDEX(RASTREADORES!$H:$H,MATCH(B337&amp;"#Principal",RASTREADORES!$Y:$Y,0)),""))</f>
        <v/>
      </c>
      <c r="E337" s="7"/>
      <c r="F337" s="7"/>
      <c r="G337" s="7"/>
      <c r="H337" s="12"/>
      <c r="I337" s="7"/>
      <c r="J337" s="12"/>
      <c r="K337" s="7"/>
      <c r="L337" s="12"/>
      <c r="M337" s="12"/>
      <c r="N337" s="7"/>
      <c r="O337" s="7" t="str">
        <f t="shared" ca="1" si="10"/>
        <v/>
      </c>
      <c r="P337" s="7">
        <f t="shared" si="11"/>
        <v>99999</v>
      </c>
      <c r="Q337" s="7"/>
      <c r="R337" s="12"/>
    </row>
    <row r="338" spans="1:18" x14ac:dyDescent="0.25">
      <c r="A338" s="7"/>
      <c r="B338" s="7"/>
      <c r="C338" s="7"/>
      <c r="D338" s="7" t="str">
        <f>IF(B338="","",IFERROR(INDEX(RASTREADORES!$H:$H,MATCH(B338&amp;"#Principal",RASTREADORES!$Y:$Y,0)),""))</f>
        <v/>
      </c>
      <c r="E338" s="7"/>
      <c r="F338" s="7"/>
      <c r="G338" s="7"/>
      <c r="H338" s="12"/>
      <c r="I338" s="7"/>
      <c r="J338" s="12"/>
      <c r="K338" s="7"/>
      <c r="L338" s="12"/>
      <c r="M338" s="12"/>
      <c r="N338" s="7"/>
      <c r="O338" s="7" t="str">
        <f t="shared" ca="1" si="10"/>
        <v/>
      </c>
      <c r="P338" s="7">
        <f t="shared" si="11"/>
        <v>99999</v>
      </c>
      <c r="Q338" s="7"/>
      <c r="R338" s="12"/>
    </row>
    <row r="339" spans="1:18" x14ac:dyDescent="0.25">
      <c r="A339" s="7"/>
      <c r="B339" s="7"/>
      <c r="C339" s="7"/>
      <c r="D339" s="7" t="str">
        <f>IF(B339="","",IFERROR(INDEX(RASTREADORES!$H:$H,MATCH(B339&amp;"#Principal",RASTREADORES!$Y:$Y,0)),""))</f>
        <v/>
      </c>
      <c r="E339" s="7"/>
      <c r="F339" s="7"/>
      <c r="G339" s="7"/>
      <c r="H339" s="12"/>
      <c r="I339" s="7"/>
      <c r="J339" s="12"/>
      <c r="K339" s="7"/>
      <c r="L339" s="12"/>
      <c r="M339" s="12"/>
      <c r="N339" s="7"/>
      <c r="O339" s="7" t="str">
        <f t="shared" ca="1" si="10"/>
        <v/>
      </c>
      <c r="P339" s="7">
        <f t="shared" si="11"/>
        <v>99999</v>
      </c>
      <c r="Q339" s="7"/>
      <c r="R339" s="12"/>
    </row>
    <row r="340" spans="1:18" x14ac:dyDescent="0.25">
      <c r="A340" s="7"/>
      <c r="B340" s="7"/>
      <c r="C340" s="7"/>
      <c r="D340" s="7" t="str">
        <f>IF(B340="","",IFERROR(INDEX(RASTREADORES!$H:$H,MATCH(B340&amp;"#Principal",RASTREADORES!$Y:$Y,0)),""))</f>
        <v/>
      </c>
      <c r="E340" s="7"/>
      <c r="F340" s="7"/>
      <c r="G340" s="7"/>
      <c r="H340" s="12"/>
      <c r="I340" s="7"/>
      <c r="J340" s="12"/>
      <c r="K340" s="7"/>
      <c r="L340" s="12"/>
      <c r="M340" s="12"/>
      <c r="N340" s="7"/>
      <c r="O340" s="7" t="str">
        <f t="shared" ca="1" si="10"/>
        <v/>
      </c>
      <c r="P340" s="7">
        <f t="shared" si="11"/>
        <v>99999</v>
      </c>
      <c r="Q340" s="7"/>
      <c r="R340" s="12"/>
    </row>
    <row r="341" spans="1:18" x14ac:dyDescent="0.25">
      <c r="A341" s="7"/>
      <c r="B341" s="7"/>
      <c r="C341" s="7"/>
      <c r="D341" s="7" t="str">
        <f>IF(B341="","",IFERROR(INDEX(RASTREADORES!$H:$H,MATCH(B341&amp;"#Principal",RASTREADORES!$Y:$Y,0)),""))</f>
        <v/>
      </c>
      <c r="E341" s="7"/>
      <c r="F341" s="7"/>
      <c r="G341" s="7"/>
      <c r="H341" s="12"/>
      <c r="I341" s="7"/>
      <c r="J341" s="12"/>
      <c r="K341" s="7"/>
      <c r="L341" s="12"/>
      <c r="M341" s="12"/>
      <c r="N341" s="7"/>
      <c r="O341" s="7" t="str">
        <f t="shared" ca="1" si="10"/>
        <v/>
      </c>
      <c r="P341" s="7">
        <f t="shared" si="11"/>
        <v>99999</v>
      </c>
      <c r="Q341" s="7"/>
      <c r="R341" s="12"/>
    </row>
    <row r="342" spans="1:18" x14ac:dyDescent="0.25">
      <c r="A342" s="7"/>
      <c r="B342" s="7"/>
      <c r="C342" s="7"/>
      <c r="D342" s="7" t="str">
        <f>IF(B342="","",IFERROR(INDEX(RASTREADORES!$H:$H,MATCH(B342&amp;"#Principal",RASTREADORES!$Y:$Y,0)),""))</f>
        <v/>
      </c>
      <c r="E342" s="7"/>
      <c r="F342" s="7"/>
      <c r="G342" s="7"/>
      <c r="H342" s="12"/>
      <c r="I342" s="7"/>
      <c r="J342" s="12"/>
      <c r="K342" s="7"/>
      <c r="L342" s="12"/>
      <c r="M342" s="12"/>
      <c r="N342" s="7"/>
      <c r="O342" s="7" t="str">
        <f t="shared" ca="1" si="10"/>
        <v/>
      </c>
      <c r="P342" s="7">
        <f t="shared" si="11"/>
        <v>99999</v>
      </c>
      <c r="Q342" s="7"/>
      <c r="R342" s="12"/>
    </row>
    <row r="343" spans="1:18" x14ac:dyDescent="0.25">
      <c r="A343" s="7"/>
      <c r="B343" s="7"/>
      <c r="C343" s="7"/>
      <c r="D343" s="7" t="str">
        <f>IF(B343="","",IFERROR(INDEX(RASTREADORES!$H:$H,MATCH(B343&amp;"#Principal",RASTREADORES!$Y:$Y,0)),""))</f>
        <v/>
      </c>
      <c r="E343" s="7"/>
      <c r="F343" s="7"/>
      <c r="G343" s="7"/>
      <c r="H343" s="12"/>
      <c r="I343" s="7"/>
      <c r="J343" s="12"/>
      <c r="K343" s="7"/>
      <c r="L343" s="12"/>
      <c r="M343" s="12"/>
      <c r="N343" s="7"/>
      <c r="O343" s="7" t="str">
        <f t="shared" ca="1" si="10"/>
        <v/>
      </c>
      <c r="P343" s="7">
        <f t="shared" si="11"/>
        <v>99999</v>
      </c>
      <c r="Q343" s="7"/>
      <c r="R343" s="12"/>
    </row>
    <row r="344" spans="1:18" x14ac:dyDescent="0.25">
      <c r="A344" s="7"/>
      <c r="B344" s="7"/>
      <c r="C344" s="7"/>
      <c r="D344" s="7" t="str">
        <f>IF(B344="","",IFERROR(INDEX(RASTREADORES!$H:$H,MATCH(B344&amp;"#Principal",RASTREADORES!$Y:$Y,0)),""))</f>
        <v/>
      </c>
      <c r="E344" s="7"/>
      <c r="F344" s="7"/>
      <c r="G344" s="7"/>
      <c r="H344" s="12"/>
      <c r="I344" s="7"/>
      <c r="J344" s="12"/>
      <c r="K344" s="7"/>
      <c r="L344" s="12"/>
      <c r="M344" s="12"/>
      <c r="N344" s="7"/>
      <c r="O344" s="7" t="str">
        <f t="shared" ca="1" si="10"/>
        <v/>
      </c>
      <c r="P344" s="7">
        <f t="shared" si="11"/>
        <v>99999</v>
      </c>
      <c r="Q344" s="7"/>
      <c r="R344" s="12"/>
    </row>
    <row r="345" spans="1:18" x14ac:dyDescent="0.25">
      <c r="A345" s="7"/>
      <c r="B345" s="7"/>
      <c r="C345" s="7"/>
      <c r="D345" s="7" t="str">
        <f>IF(B345="","",IFERROR(INDEX(RASTREADORES!$H:$H,MATCH(B345&amp;"#Principal",RASTREADORES!$Y:$Y,0)),""))</f>
        <v/>
      </c>
      <c r="E345" s="7"/>
      <c r="F345" s="7"/>
      <c r="G345" s="7"/>
      <c r="H345" s="12"/>
      <c r="I345" s="7"/>
      <c r="J345" s="12"/>
      <c r="K345" s="7"/>
      <c r="L345" s="12"/>
      <c r="M345" s="12"/>
      <c r="N345" s="7"/>
      <c r="O345" s="7" t="str">
        <f t="shared" ca="1" si="10"/>
        <v/>
      </c>
      <c r="P345" s="7">
        <f t="shared" si="11"/>
        <v>99999</v>
      </c>
      <c r="Q345" s="7"/>
      <c r="R345" s="12"/>
    </row>
    <row r="346" spans="1:18" x14ac:dyDescent="0.25">
      <c r="A346" s="7"/>
      <c r="B346" s="7"/>
      <c r="C346" s="7"/>
      <c r="D346" s="7" t="str">
        <f>IF(B346="","",IFERROR(INDEX(RASTREADORES!$H:$H,MATCH(B346&amp;"#Principal",RASTREADORES!$Y:$Y,0)),""))</f>
        <v/>
      </c>
      <c r="E346" s="7"/>
      <c r="F346" s="7"/>
      <c r="G346" s="7"/>
      <c r="H346" s="12"/>
      <c r="I346" s="7"/>
      <c r="J346" s="12"/>
      <c r="K346" s="7"/>
      <c r="L346" s="12"/>
      <c r="M346" s="12"/>
      <c r="N346" s="7"/>
      <c r="O346" s="7" t="str">
        <f t="shared" ca="1" si="10"/>
        <v/>
      </c>
      <c r="P346" s="7">
        <f t="shared" si="11"/>
        <v>99999</v>
      </c>
      <c r="Q346" s="7"/>
      <c r="R346" s="12"/>
    </row>
    <row r="347" spans="1:18" x14ac:dyDescent="0.25">
      <c r="A347" s="7"/>
      <c r="B347" s="7"/>
      <c r="C347" s="7"/>
      <c r="D347" s="7" t="str">
        <f>IF(B347="","",IFERROR(INDEX(RASTREADORES!$H:$H,MATCH(B347&amp;"#Principal",RASTREADORES!$Y:$Y,0)),""))</f>
        <v/>
      </c>
      <c r="E347" s="7"/>
      <c r="F347" s="7"/>
      <c r="G347" s="7"/>
      <c r="H347" s="12"/>
      <c r="I347" s="7"/>
      <c r="J347" s="12"/>
      <c r="K347" s="7"/>
      <c r="L347" s="12"/>
      <c r="M347" s="12"/>
      <c r="N347" s="7"/>
      <c r="O347" s="7" t="str">
        <f t="shared" ca="1" si="10"/>
        <v/>
      </c>
      <c r="P347" s="7">
        <f t="shared" si="11"/>
        <v>99999</v>
      </c>
      <c r="Q347" s="7"/>
      <c r="R347" s="12"/>
    </row>
    <row r="348" spans="1:18" x14ac:dyDescent="0.25">
      <c r="A348" s="7"/>
      <c r="B348" s="7"/>
      <c r="C348" s="7"/>
      <c r="D348" s="7" t="str">
        <f>IF(B348="","",IFERROR(INDEX(RASTREADORES!$H:$H,MATCH(B348&amp;"#Principal",RASTREADORES!$Y:$Y,0)),""))</f>
        <v/>
      </c>
      <c r="E348" s="7"/>
      <c r="F348" s="7"/>
      <c r="G348" s="7"/>
      <c r="H348" s="12"/>
      <c r="I348" s="7"/>
      <c r="J348" s="12"/>
      <c r="K348" s="7"/>
      <c r="L348" s="12"/>
      <c r="M348" s="12"/>
      <c r="N348" s="7"/>
      <c r="O348" s="7" t="str">
        <f t="shared" ca="1" si="10"/>
        <v/>
      </c>
      <c r="P348" s="7">
        <f t="shared" si="11"/>
        <v>99999</v>
      </c>
      <c r="Q348" s="7"/>
      <c r="R348" s="12"/>
    </row>
    <row r="349" spans="1:18" x14ac:dyDescent="0.25">
      <c r="A349" s="7"/>
      <c r="B349" s="7"/>
      <c r="C349" s="7"/>
      <c r="D349" s="7" t="str">
        <f>IF(B349="","",IFERROR(INDEX(RASTREADORES!$H:$H,MATCH(B349&amp;"#Principal",RASTREADORES!$Y:$Y,0)),""))</f>
        <v/>
      </c>
      <c r="E349" s="7"/>
      <c r="F349" s="7"/>
      <c r="G349" s="7"/>
      <c r="H349" s="12"/>
      <c r="I349" s="7"/>
      <c r="J349" s="12"/>
      <c r="K349" s="7"/>
      <c r="L349" s="12"/>
      <c r="M349" s="12"/>
      <c r="N349" s="7"/>
      <c r="O349" s="7" t="str">
        <f t="shared" ca="1" si="10"/>
        <v/>
      </c>
      <c r="P349" s="7">
        <f t="shared" si="11"/>
        <v>99999</v>
      </c>
      <c r="Q349" s="7"/>
      <c r="R349" s="12"/>
    </row>
    <row r="350" spans="1:18" x14ac:dyDescent="0.25">
      <c r="A350" s="7"/>
      <c r="B350" s="7"/>
      <c r="C350" s="7"/>
      <c r="D350" s="7" t="str">
        <f>IF(B350="","",IFERROR(INDEX(RASTREADORES!$H:$H,MATCH(B350&amp;"#Principal",RASTREADORES!$Y:$Y,0)),""))</f>
        <v/>
      </c>
      <c r="E350" s="7"/>
      <c r="F350" s="7"/>
      <c r="G350" s="7"/>
      <c r="H350" s="12"/>
      <c r="I350" s="7"/>
      <c r="J350" s="12"/>
      <c r="K350" s="7"/>
      <c r="L350" s="12"/>
      <c r="M350" s="12"/>
      <c r="N350" s="7"/>
      <c r="O350" s="7" t="str">
        <f t="shared" ca="1" si="10"/>
        <v/>
      </c>
      <c r="P350" s="7">
        <f t="shared" si="11"/>
        <v>99999</v>
      </c>
      <c r="Q350" s="7"/>
      <c r="R350" s="12"/>
    </row>
    <row r="351" spans="1:18" x14ac:dyDescent="0.25">
      <c r="A351" s="7"/>
      <c r="B351" s="7"/>
      <c r="C351" s="7"/>
      <c r="D351" s="7" t="str">
        <f>IF(B351="","",IFERROR(INDEX(RASTREADORES!$H:$H,MATCH(B351&amp;"#Principal",RASTREADORES!$Y:$Y,0)),""))</f>
        <v/>
      </c>
      <c r="E351" s="7"/>
      <c r="F351" s="7"/>
      <c r="G351" s="7"/>
      <c r="H351" s="12"/>
      <c r="I351" s="7"/>
      <c r="J351" s="12"/>
      <c r="K351" s="7"/>
      <c r="L351" s="12"/>
      <c r="M351" s="12"/>
      <c r="N351" s="7"/>
      <c r="O351" s="7" t="str">
        <f t="shared" ca="1" si="10"/>
        <v/>
      </c>
      <c r="P351" s="7">
        <f t="shared" si="11"/>
        <v>99999</v>
      </c>
      <c r="Q351" s="7"/>
      <c r="R351" s="12"/>
    </row>
    <row r="352" spans="1:18" x14ac:dyDescent="0.25">
      <c r="A352" s="7"/>
      <c r="B352" s="7"/>
      <c r="C352" s="7"/>
      <c r="D352" s="7" t="str">
        <f>IF(B352="","",IFERROR(INDEX(RASTREADORES!$H:$H,MATCH(B352&amp;"#Principal",RASTREADORES!$Y:$Y,0)),""))</f>
        <v/>
      </c>
      <c r="E352" s="7"/>
      <c r="F352" s="7"/>
      <c r="G352" s="7"/>
      <c r="H352" s="12"/>
      <c r="I352" s="7"/>
      <c r="J352" s="12"/>
      <c r="K352" s="7"/>
      <c r="L352" s="12"/>
      <c r="M352" s="12"/>
      <c r="N352" s="7"/>
      <c r="O352" s="7" t="str">
        <f t="shared" ca="1" si="10"/>
        <v/>
      </c>
      <c r="P352" s="7">
        <f t="shared" si="11"/>
        <v>99999</v>
      </c>
      <c r="Q352" s="7"/>
      <c r="R352" s="12"/>
    </row>
    <row r="353" spans="1:18" x14ac:dyDescent="0.25">
      <c r="A353" s="7"/>
      <c r="B353" s="7"/>
      <c r="C353" s="7"/>
      <c r="D353" s="7" t="str">
        <f>IF(B353="","",IFERROR(INDEX(RASTREADORES!$H:$H,MATCH(B353&amp;"#Principal",RASTREADORES!$Y:$Y,0)),""))</f>
        <v/>
      </c>
      <c r="E353" s="7"/>
      <c r="F353" s="7"/>
      <c r="G353" s="7"/>
      <c r="H353" s="12"/>
      <c r="I353" s="7"/>
      <c r="J353" s="12"/>
      <c r="K353" s="7"/>
      <c r="L353" s="12"/>
      <c r="M353" s="12"/>
      <c r="N353" s="7"/>
      <c r="O353" s="7" t="str">
        <f t="shared" ca="1" si="10"/>
        <v/>
      </c>
      <c r="P353" s="7">
        <f t="shared" si="11"/>
        <v>99999</v>
      </c>
      <c r="Q353" s="7"/>
      <c r="R353" s="12"/>
    </row>
    <row r="354" spans="1:18" x14ac:dyDescent="0.25">
      <c r="A354" s="7"/>
      <c r="B354" s="7"/>
      <c r="C354" s="7"/>
      <c r="D354" s="7" t="str">
        <f>IF(B354="","",IFERROR(INDEX(RASTREADORES!$H:$H,MATCH(B354&amp;"#Principal",RASTREADORES!$Y:$Y,0)),""))</f>
        <v/>
      </c>
      <c r="E354" s="7"/>
      <c r="F354" s="7"/>
      <c r="G354" s="7"/>
      <c r="H354" s="12"/>
      <c r="I354" s="7"/>
      <c r="J354" s="12"/>
      <c r="K354" s="7"/>
      <c r="L354" s="12"/>
      <c r="M354" s="12"/>
      <c r="N354" s="7"/>
      <c r="O354" s="7" t="str">
        <f t="shared" ca="1" si="10"/>
        <v/>
      </c>
      <c r="P354" s="7">
        <f t="shared" si="11"/>
        <v>99999</v>
      </c>
      <c r="Q354" s="7"/>
      <c r="R354" s="12"/>
    </row>
    <row r="355" spans="1:18" x14ac:dyDescent="0.25">
      <c r="A355" s="7"/>
      <c r="B355" s="7"/>
      <c r="C355" s="7"/>
      <c r="D355" s="7" t="str">
        <f>IF(B355="","",IFERROR(INDEX(RASTREADORES!$H:$H,MATCH(B355&amp;"#Principal",RASTREADORES!$Y:$Y,0)),""))</f>
        <v/>
      </c>
      <c r="E355" s="7"/>
      <c r="F355" s="7"/>
      <c r="G355" s="7"/>
      <c r="H355" s="12"/>
      <c r="I355" s="7"/>
      <c r="J355" s="12"/>
      <c r="K355" s="7"/>
      <c r="L355" s="12"/>
      <c r="M355" s="12"/>
      <c r="N355" s="7"/>
      <c r="O355" s="7" t="str">
        <f t="shared" ca="1" si="10"/>
        <v/>
      </c>
      <c r="P355" s="7">
        <f t="shared" si="11"/>
        <v>99999</v>
      </c>
      <c r="Q355" s="7"/>
      <c r="R355" s="12"/>
    </row>
    <row r="356" spans="1:18" x14ac:dyDescent="0.25">
      <c r="A356" s="7"/>
      <c r="B356" s="7"/>
      <c r="C356" s="7"/>
      <c r="D356" s="7" t="str">
        <f>IF(B356="","",IFERROR(INDEX(RASTREADORES!$H:$H,MATCH(B356&amp;"#Principal",RASTREADORES!$Y:$Y,0)),""))</f>
        <v/>
      </c>
      <c r="E356" s="7"/>
      <c r="F356" s="7"/>
      <c r="G356" s="7"/>
      <c r="H356" s="12"/>
      <c r="I356" s="7"/>
      <c r="J356" s="12"/>
      <c r="K356" s="7"/>
      <c r="L356" s="12"/>
      <c r="M356" s="12"/>
      <c r="N356" s="7"/>
      <c r="O356" s="7" t="str">
        <f t="shared" ca="1" si="10"/>
        <v/>
      </c>
      <c r="P356" s="7">
        <f t="shared" si="11"/>
        <v>99999</v>
      </c>
      <c r="Q356" s="7"/>
      <c r="R356" s="12"/>
    </row>
    <row r="357" spans="1:18" x14ac:dyDescent="0.25">
      <c r="A357" s="7"/>
      <c r="B357" s="7"/>
      <c r="C357" s="7"/>
      <c r="D357" s="7" t="str">
        <f>IF(B357="","",IFERROR(INDEX(RASTREADORES!$H:$H,MATCH(B357&amp;"#Principal",RASTREADORES!$Y:$Y,0)),""))</f>
        <v/>
      </c>
      <c r="E357" s="7"/>
      <c r="F357" s="7"/>
      <c r="G357" s="7"/>
      <c r="H357" s="12"/>
      <c r="I357" s="7"/>
      <c r="J357" s="12"/>
      <c r="K357" s="7"/>
      <c r="L357" s="12"/>
      <c r="M357" s="12"/>
      <c r="N357" s="7"/>
      <c r="O357" s="7" t="str">
        <f t="shared" ca="1" si="10"/>
        <v/>
      </c>
      <c r="P357" s="7">
        <f t="shared" si="11"/>
        <v>99999</v>
      </c>
      <c r="Q357" s="7"/>
      <c r="R357" s="12"/>
    </row>
    <row r="358" spans="1:18" x14ac:dyDescent="0.25">
      <c r="A358" s="7"/>
      <c r="B358" s="7"/>
      <c r="C358" s="7"/>
      <c r="D358" s="7" t="str">
        <f>IF(B358="","",IFERROR(INDEX(RASTREADORES!$H:$H,MATCH(B358&amp;"#Principal",RASTREADORES!$Y:$Y,0)),""))</f>
        <v/>
      </c>
      <c r="E358" s="7"/>
      <c r="F358" s="7"/>
      <c r="G358" s="7"/>
      <c r="H358" s="12"/>
      <c r="I358" s="7"/>
      <c r="J358" s="12"/>
      <c r="K358" s="7"/>
      <c r="L358" s="12"/>
      <c r="M358" s="12"/>
      <c r="N358" s="7"/>
      <c r="O358" s="7" t="str">
        <f t="shared" ca="1" si="10"/>
        <v/>
      </c>
      <c r="P358" s="7">
        <f t="shared" si="11"/>
        <v>99999</v>
      </c>
      <c r="Q358" s="7"/>
      <c r="R358" s="12"/>
    </row>
    <row r="359" spans="1:18" x14ac:dyDescent="0.25">
      <c r="A359" s="7"/>
      <c r="B359" s="7"/>
      <c r="C359" s="7"/>
      <c r="D359" s="7" t="str">
        <f>IF(B359="","",IFERROR(INDEX(RASTREADORES!$H:$H,MATCH(B359&amp;"#Principal",RASTREADORES!$Y:$Y,0)),""))</f>
        <v/>
      </c>
      <c r="E359" s="7"/>
      <c r="F359" s="7"/>
      <c r="G359" s="7"/>
      <c r="H359" s="12"/>
      <c r="I359" s="7"/>
      <c r="J359" s="12"/>
      <c r="K359" s="7"/>
      <c r="L359" s="12"/>
      <c r="M359" s="12"/>
      <c r="N359" s="7"/>
      <c r="O359" s="7" t="str">
        <f t="shared" ca="1" si="10"/>
        <v/>
      </c>
      <c r="P359" s="7">
        <f t="shared" si="11"/>
        <v>99999</v>
      </c>
      <c r="Q359" s="7"/>
      <c r="R359" s="12"/>
    </row>
    <row r="360" spans="1:18" x14ac:dyDescent="0.25">
      <c r="A360" s="7"/>
      <c r="B360" s="7"/>
      <c r="C360" s="7"/>
      <c r="D360" s="7" t="str">
        <f>IF(B360="","",IFERROR(INDEX(RASTREADORES!$H:$H,MATCH(B360&amp;"#Principal",RASTREADORES!$Y:$Y,0)),""))</f>
        <v/>
      </c>
      <c r="E360" s="7"/>
      <c r="F360" s="7"/>
      <c r="G360" s="7"/>
      <c r="H360" s="12"/>
      <c r="I360" s="7"/>
      <c r="J360" s="12"/>
      <c r="K360" s="7"/>
      <c r="L360" s="12"/>
      <c r="M360" s="12"/>
      <c r="N360" s="7"/>
      <c r="O360" s="7" t="str">
        <f t="shared" ca="1" si="10"/>
        <v/>
      </c>
      <c r="P360" s="7">
        <f t="shared" si="11"/>
        <v>99999</v>
      </c>
      <c r="Q360" s="7"/>
      <c r="R360" s="12"/>
    </row>
    <row r="361" spans="1:18" x14ac:dyDescent="0.25">
      <c r="A361" s="7"/>
      <c r="B361" s="7"/>
      <c r="C361" s="7"/>
      <c r="D361" s="7" t="str">
        <f>IF(B361="","",IFERROR(INDEX(RASTREADORES!$H:$H,MATCH(B361&amp;"#Principal",RASTREADORES!$Y:$Y,0)),""))</f>
        <v/>
      </c>
      <c r="E361" s="7"/>
      <c r="F361" s="7"/>
      <c r="G361" s="7"/>
      <c r="H361" s="12"/>
      <c r="I361" s="7"/>
      <c r="J361" s="12"/>
      <c r="K361" s="7"/>
      <c r="L361" s="12"/>
      <c r="M361" s="12"/>
      <c r="N361" s="7"/>
      <c r="O361" s="7" t="str">
        <f t="shared" ca="1" si="10"/>
        <v/>
      </c>
      <c r="P361" s="7">
        <f t="shared" si="11"/>
        <v>99999</v>
      </c>
      <c r="Q361" s="7"/>
      <c r="R361" s="12"/>
    </row>
    <row r="362" spans="1:18" x14ac:dyDescent="0.25">
      <c r="A362" s="7"/>
      <c r="B362" s="7"/>
      <c r="C362" s="7"/>
      <c r="D362" s="7" t="str">
        <f>IF(B362="","",IFERROR(INDEX(RASTREADORES!$H:$H,MATCH(B362&amp;"#Principal",RASTREADORES!$Y:$Y,0)),""))</f>
        <v/>
      </c>
      <c r="E362" s="7"/>
      <c r="F362" s="7"/>
      <c r="G362" s="7"/>
      <c r="H362" s="12"/>
      <c r="I362" s="7"/>
      <c r="J362" s="12"/>
      <c r="K362" s="7"/>
      <c r="L362" s="12"/>
      <c r="M362" s="12"/>
      <c r="N362" s="7"/>
      <c r="O362" s="7" t="str">
        <f t="shared" ca="1" si="10"/>
        <v/>
      </c>
      <c r="P362" s="7">
        <f t="shared" si="11"/>
        <v>99999</v>
      </c>
      <c r="Q362" s="7"/>
      <c r="R362" s="12"/>
    </row>
    <row r="363" spans="1:18" x14ac:dyDescent="0.25">
      <c r="A363" s="7"/>
      <c r="B363" s="7"/>
      <c r="C363" s="7"/>
      <c r="D363" s="7" t="str">
        <f>IF(B363="","",IFERROR(INDEX(RASTREADORES!$H:$H,MATCH(B363&amp;"#Principal",RASTREADORES!$Y:$Y,0)),""))</f>
        <v/>
      </c>
      <c r="E363" s="7"/>
      <c r="F363" s="7"/>
      <c r="G363" s="7"/>
      <c r="H363" s="12"/>
      <c r="I363" s="7"/>
      <c r="J363" s="12"/>
      <c r="K363" s="7"/>
      <c r="L363" s="12"/>
      <c r="M363" s="12"/>
      <c r="N363" s="7"/>
      <c r="O363" s="7" t="str">
        <f t="shared" ca="1" si="10"/>
        <v/>
      </c>
      <c r="P363" s="7">
        <f t="shared" si="11"/>
        <v>99999</v>
      </c>
      <c r="Q363" s="7"/>
      <c r="R363" s="12"/>
    </row>
    <row r="364" spans="1:18" x14ac:dyDescent="0.25">
      <c r="A364" s="7"/>
      <c r="B364" s="7"/>
      <c r="C364" s="7"/>
      <c r="D364" s="7" t="str">
        <f>IF(B364="","",IFERROR(INDEX(RASTREADORES!$H:$H,MATCH(B364&amp;"#Principal",RASTREADORES!$Y:$Y,0)),""))</f>
        <v/>
      </c>
      <c r="E364" s="7"/>
      <c r="F364" s="7"/>
      <c r="G364" s="7"/>
      <c r="H364" s="12"/>
      <c r="I364" s="7"/>
      <c r="J364" s="12"/>
      <c r="K364" s="7"/>
      <c r="L364" s="12"/>
      <c r="M364" s="12"/>
      <c r="N364" s="7"/>
      <c r="O364" s="7" t="str">
        <f t="shared" ca="1" si="10"/>
        <v/>
      </c>
      <c r="P364" s="7">
        <f t="shared" si="11"/>
        <v>99999</v>
      </c>
      <c r="Q364" s="7"/>
      <c r="R364" s="12"/>
    </row>
    <row r="365" spans="1:18" x14ac:dyDescent="0.25">
      <c r="A365" s="7"/>
      <c r="B365" s="7"/>
      <c r="C365" s="7"/>
      <c r="D365" s="7" t="str">
        <f>IF(B365="","",IFERROR(INDEX(RASTREADORES!$H:$H,MATCH(B365&amp;"#Principal",RASTREADORES!$Y:$Y,0)),""))</f>
        <v/>
      </c>
      <c r="E365" s="7"/>
      <c r="F365" s="7"/>
      <c r="G365" s="7"/>
      <c r="H365" s="12"/>
      <c r="I365" s="7"/>
      <c r="J365" s="12"/>
      <c r="K365" s="7"/>
      <c r="L365" s="12"/>
      <c r="M365" s="12"/>
      <c r="N365" s="7"/>
      <c r="O365" s="7" t="str">
        <f t="shared" ca="1" si="10"/>
        <v/>
      </c>
      <c r="P365" s="7">
        <f t="shared" si="11"/>
        <v>99999</v>
      </c>
      <c r="Q365" s="7"/>
      <c r="R365" s="12"/>
    </row>
    <row r="366" spans="1:18" x14ac:dyDescent="0.25">
      <c r="A366" s="7"/>
      <c r="B366" s="7"/>
      <c r="C366" s="7"/>
      <c r="D366" s="7" t="str">
        <f>IF(B366="","",IFERROR(INDEX(RASTREADORES!$H:$H,MATCH(B366&amp;"#Principal",RASTREADORES!$Y:$Y,0)),""))</f>
        <v/>
      </c>
      <c r="E366" s="7"/>
      <c r="F366" s="7"/>
      <c r="G366" s="7"/>
      <c r="H366" s="12"/>
      <c r="I366" s="7"/>
      <c r="J366" s="12"/>
      <c r="K366" s="7"/>
      <c r="L366" s="12"/>
      <c r="M366" s="12"/>
      <c r="N366" s="7"/>
      <c r="O366" s="7" t="str">
        <f t="shared" ca="1" si="10"/>
        <v/>
      </c>
      <c r="P366" s="7">
        <f t="shared" si="11"/>
        <v>99999</v>
      </c>
      <c r="Q366" s="7"/>
      <c r="R366" s="12"/>
    </row>
    <row r="367" spans="1:18" x14ac:dyDescent="0.25">
      <c r="A367" s="7"/>
      <c r="B367" s="7"/>
      <c r="C367" s="7"/>
      <c r="D367" s="7" t="str">
        <f>IF(B367="","",IFERROR(INDEX(RASTREADORES!$H:$H,MATCH(B367&amp;"#Principal",RASTREADORES!$Y:$Y,0)),""))</f>
        <v/>
      </c>
      <c r="E367" s="7"/>
      <c r="F367" s="7"/>
      <c r="G367" s="7"/>
      <c r="H367" s="12"/>
      <c r="I367" s="7"/>
      <c r="J367" s="12"/>
      <c r="K367" s="7"/>
      <c r="L367" s="12"/>
      <c r="M367" s="12"/>
      <c r="N367" s="7"/>
      <c r="O367" s="7" t="str">
        <f t="shared" ca="1" si="10"/>
        <v/>
      </c>
      <c r="P367" s="7">
        <f t="shared" si="11"/>
        <v>99999</v>
      </c>
      <c r="Q367" s="7"/>
      <c r="R367" s="12"/>
    </row>
    <row r="368" spans="1:18" x14ac:dyDescent="0.25">
      <c r="A368" s="7"/>
      <c r="B368" s="7"/>
      <c r="C368" s="7"/>
      <c r="D368" s="7" t="str">
        <f>IF(B368="","",IFERROR(INDEX(RASTREADORES!$H:$H,MATCH(B368&amp;"#Principal",RASTREADORES!$Y:$Y,0)),""))</f>
        <v/>
      </c>
      <c r="E368" s="7"/>
      <c r="F368" s="7"/>
      <c r="G368" s="7"/>
      <c r="H368" s="12"/>
      <c r="I368" s="7"/>
      <c r="J368" s="12"/>
      <c r="K368" s="7"/>
      <c r="L368" s="12"/>
      <c r="M368" s="12"/>
      <c r="N368" s="7"/>
      <c r="O368" s="7" t="str">
        <f t="shared" ca="1" si="10"/>
        <v/>
      </c>
      <c r="P368" s="7">
        <f t="shared" si="11"/>
        <v>99999</v>
      </c>
      <c r="Q368" s="7"/>
      <c r="R368" s="12"/>
    </row>
    <row r="369" spans="1:18" x14ac:dyDescent="0.25">
      <c r="A369" s="7"/>
      <c r="B369" s="7"/>
      <c r="C369" s="7"/>
      <c r="D369" s="7" t="str">
        <f>IF(B369="","",IFERROR(INDEX(RASTREADORES!$H:$H,MATCH(B369&amp;"#Principal",RASTREADORES!$Y:$Y,0)),""))</f>
        <v/>
      </c>
      <c r="E369" s="7"/>
      <c r="F369" s="7"/>
      <c r="G369" s="7"/>
      <c r="H369" s="12"/>
      <c r="I369" s="7"/>
      <c r="J369" s="12"/>
      <c r="K369" s="7"/>
      <c r="L369" s="12"/>
      <c r="M369" s="12"/>
      <c r="N369" s="7"/>
      <c r="O369" s="7" t="str">
        <f t="shared" ca="1" si="10"/>
        <v/>
      </c>
      <c r="P369" s="7">
        <f t="shared" si="11"/>
        <v>99999</v>
      </c>
      <c r="Q369" s="7"/>
      <c r="R369" s="12"/>
    </row>
    <row r="370" spans="1:18" x14ac:dyDescent="0.25">
      <c r="A370" s="7"/>
      <c r="B370" s="7"/>
      <c r="C370" s="7"/>
      <c r="D370" s="7" t="str">
        <f>IF(B370="","",IFERROR(INDEX(RASTREADORES!$H:$H,MATCH(B370&amp;"#Principal",RASTREADORES!$Y:$Y,0)),""))</f>
        <v/>
      </c>
      <c r="E370" s="7"/>
      <c r="F370" s="7"/>
      <c r="G370" s="7"/>
      <c r="H370" s="12"/>
      <c r="I370" s="7"/>
      <c r="J370" s="12"/>
      <c r="K370" s="7"/>
      <c r="L370" s="12"/>
      <c r="M370" s="12"/>
      <c r="N370" s="7"/>
      <c r="O370" s="7" t="str">
        <f t="shared" ca="1" si="10"/>
        <v/>
      </c>
      <c r="P370" s="7">
        <f t="shared" si="11"/>
        <v>99999</v>
      </c>
      <c r="Q370" s="7"/>
      <c r="R370" s="12"/>
    </row>
    <row r="371" spans="1:18" x14ac:dyDescent="0.25">
      <c r="A371" s="7"/>
      <c r="B371" s="7"/>
      <c r="C371" s="7"/>
      <c r="D371" s="7" t="str">
        <f>IF(B371="","",IFERROR(INDEX(RASTREADORES!$H:$H,MATCH(B371&amp;"#Principal",RASTREADORES!$Y:$Y,0)),""))</f>
        <v/>
      </c>
      <c r="E371" s="7"/>
      <c r="F371" s="7"/>
      <c r="G371" s="7"/>
      <c r="H371" s="12"/>
      <c r="I371" s="7"/>
      <c r="J371" s="12"/>
      <c r="K371" s="7"/>
      <c r="L371" s="12"/>
      <c r="M371" s="12"/>
      <c r="N371" s="7"/>
      <c r="O371" s="7" t="str">
        <f t="shared" ca="1" si="10"/>
        <v/>
      </c>
      <c r="P371" s="7">
        <f t="shared" si="11"/>
        <v>99999</v>
      </c>
      <c r="Q371" s="7"/>
      <c r="R371" s="12"/>
    </row>
    <row r="372" spans="1:18" x14ac:dyDescent="0.25">
      <c r="A372" s="7"/>
      <c r="B372" s="7"/>
      <c r="C372" s="7"/>
      <c r="D372" s="7" t="str">
        <f>IF(B372="","",IFERROR(INDEX(RASTREADORES!$H:$H,MATCH(B372&amp;"#Principal",RASTREADORES!$Y:$Y,0)),""))</f>
        <v/>
      </c>
      <c r="E372" s="7"/>
      <c r="F372" s="7"/>
      <c r="G372" s="7"/>
      <c r="H372" s="12"/>
      <c r="I372" s="7"/>
      <c r="J372" s="12"/>
      <c r="K372" s="7"/>
      <c r="L372" s="12"/>
      <c r="M372" s="12"/>
      <c r="N372" s="7"/>
      <c r="O372" s="7" t="str">
        <f t="shared" ca="1" si="10"/>
        <v/>
      </c>
      <c r="P372" s="7">
        <f t="shared" si="11"/>
        <v>99999</v>
      </c>
      <c r="Q372" s="7"/>
      <c r="R372" s="12"/>
    </row>
    <row r="373" spans="1:18" x14ac:dyDescent="0.25">
      <c r="A373" s="7"/>
      <c r="B373" s="7"/>
      <c r="C373" s="7"/>
      <c r="D373" s="7" t="str">
        <f>IF(B373="","",IFERROR(INDEX(RASTREADORES!$H:$H,MATCH(B373&amp;"#Principal",RASTREADORES!$Y:$Y,0)),""))</f>
        <v/>
      </c>
      <c r="E373" s="7"/>
      <c r="F373" s="7"/>
      <c r="G373" s="7"/>
      <c r="H373" s="12"/>
      <c r="I373" s="7"/>
      <c r="J373" s="12"/>
      <c r="K373" s="7"/>
      <c r="L373" s="12"/>
      <c r="M373" s="12"/>
      <c r="N373" s="7"/>
      <c r="O373" s="7" t="str">
        <f t="shared" ca="1" si="10"/>
        <v/>
      </c>
      <c r="P373" s="7">
        <f t="shared" si="11"/>
        <v>99999</v>
      </c>
      <c r="Q373" s="7"/>
      <c r="R373" s="12"/>
    </row>
    <row r="374" spans="1:18" x14ac:dyDescent="0.25">
      <c r="A374" s="7"/>
      <c r="B374" s="7"/>
      <c r="C374" s="7"/>
      <c r="D374" s="7" t="str">
        <f>IF(B374="","",IFERROR(INDEX(RASTREADORES!$H:$H,MATCH(B374&amp;"#Principal",RASTREADORES!$Y:$Y,0)),""))</f>
        <v/>
      </c>
      <c r="E374" s="7"/>
      <c r="F374" s="7"/>
      <c r="G374" s="7"/>
      <c r="H374" s="12"/>
      <c r="I374" s="7"/>
      <c r="J374" s="12"/>
      <c r="K374" s="7"/>
      <c r="L374" s="12"/>
      <c r="M374" s="12"/>
      <c r="N374" s="7"/>
      <c r="O374" s="7" t="str">
        <f t="shared" ca="1" si="10"/>
        <v/>
      </c>
      <c r="P374" s="7">
        <f t="shared" si="11"/>
        <v>99999</v>
      </c>
      <c r="Q374" s="7"/>
      <c r="R374" s="12"/>
    </row>
    <row r="375" spans="1:18" x14ac:dyDescent="0.25">
      <c r="A375" s="7"/>
      <c r="B375" s="7"/>
      <c r="C375" s="7"/>
      <c r="D375" s="7" t="str">
        <f>IF(B375="","",IFERROR(INDEX(RASTREADORES!$H:$H,MATCH(B375&amp;"#Principal",RASTREADORES!$Y:$Y,0)),""))</f>
        <v/>
      </c>
      <c r="E375" s="7"/>
      <c r="F375" s="7"/>
      <c r="G375" s="7"/>
      <c r="H375" s="12"/>
      <c r="I375" s="7"/>
      <c r="J375" s="12"/>
      <c r="K375" s="7"/>
      <c r="L375" s="12"/>
      <c r="M375" s="12"/>
      <c r="N375" s="7"/>
      <c r="O375" s="7" t="str">
        <f t="shared" ca="1" si="10"/>
        <v/>
      </c>
      <c r="P375" s="7">
        <f t="shared" si="11"/>
        <v>99999</v>
      </c>
      <c r="Q375" s="7"/>
      <c r="R375" s="12"/>
    </row>
    <row r="376" spans="1:18" x14ac:dyDescent="0.25">
      <c r="A376" s="7"/>
      <c r="B376" s="7"/>
      <c r="C376" s="7"/>
      <c r="D376" s="7" t="str">
        <f>IF(B376="","",IFERROR(INDEX(RASTREADORES!$H:$H,MATCH(B376&amp;"#Principal",RASTREADORES!$Y:$Y,0)),""))</f>
        <v/>
      </c>
      <c r="E376" s="7"/>
      <c r="F376" s="7"/>
      <c r="G376" s="7"/>
      <c r="H376" s="12"/>
      <c r="I376" s="7"/>
      <c r="J376" s="12"/>
      <c r="K376" s="7"/>
      <c r="L376" s="12"/>
      <c r="M376" s="12"/>
      <c r="N376" s="7"/>
      <c r="O376" s="7" t="str">
        <f t="shared" ca="1" si="10"/>
        <v/>
      </c>
      <c r="P376" s="7">
        <f t="shared" si="11"/>
        <v>99999</v>
      </c>
      <c r="Q376" s="7"/>
      <c r="R376" s="12"/>
    </row>
    <row r="377" spans="1:18" x14ac:dyDescent="0.25">
      <c r="A377" s="7"/>
      <c r="B377" s="7"/>
      <c r="C377" s="7"/>
      <c r="D377" s="7" t="str">
        <f>IF(B377="","",IFERROR(INDEX(RASTREADORES!$H:$H,MATCH(B377&amp;"#Principal",RASTREADORES!$Y:$Y,0)),""))</f>
        <v/>
      </c>
      <c r="E377" s="7"/>
      <c r="F377" s="7"/>
      <c r="G377" s="7"/>
      <c r="H377" s="12"/>
      <c r="I377" s="7"/>
      <c r="J377" s="12"/>
      <c r="K377" s="7"/>
      <c r="L377" s="12"/>
      <c r="M377" s="12"/>
      <c r="N377" s="7"/>
      <c r="O377" s="7" t="str">
        <f t="shared" ca="1" si="10"/>
        <v/>
      </c>
      <c r="P377" s="7">
        <f t="shared" si="11"/>
        <v>99999</v>
      </c>
      <c r="Q377" s="7"/>
      <c r="R377" s="12"/>
    </row>
    <row r="378" spans="1:18" x14ac:dyDescent="0.25">
      <c r="A378" s="7"/>
      <c r="B378" s="7"/>
      <c r="C378" s="7"/>
      <c r="D378" s="7" t="str">
        <f>IF(B378="","",IFERROR(INDEX(RASTREADORES!$H:$H,MATCH(B378&amp;"#Principal",RASTREADORES!$Y:$Y,0)),""))</f>
        <v/>
      </c>
      <c r="E378" s="7"/>
      <c r="F378" s="7"/>
      <c r="G378" s="7"/>
      <c r="H378" s="12"/>
      <c r="I378" s="7"/>
      <c r="J378" s="12"/>
      <c r="K378" s="7"/>
      <c r="L378" s="12"/>
      <c r="M378" s="12"/>
      <c r="N378" s="7"/>
      <c r="O378" s="7" t="str">
        <f t="shared" ca="1" si="10"/>
        <v/>
      </c>
      <c r="P378" s="7">
        <f t="shared" si="11"/>
        <v>99999</v>
      </c>
      <c r="Q378" s="7"/>
      <c r="R378" s="12"/>
    </row>
    <row r="379" spans="1:18" x14ac:dyDescent="0.25">
      <c r="A379" s="7"/>
      <c r="B379" s="7"/>
      <c r="C379" s="7"/>
      <c r="D379" s="7" t="str">
        <f>IF(B379="","",IFERROR(INDEX(RASTREADORES!$H:$H,MATCH(B379&amp;"#Principal",RASTREADORES!$Y:$Y,0)),""))</f>
        <v/>
      </c>
      <c r="E379" s="7"/>
      <c r="F379" s="7"/>
      <c r="G379" s="7"/>
      <c r="H379" s="12"/>
      <c r="I379" s="7"/>
      <c r="J379" s="12"/>
      <c r="K379" s="7"/>
      <c r="L379" s="12"/>
      <c r="M379" s="12"/>
      <c r="N379" s="7"/>
      <c r="O379" s="7" t="str">
        <f t="shared" ca="1" si="10"/>
        <v/>
      </c>
      <c r="P379" s="7">
        <f t="shared" si="11"/>
        <v>99999</v>
      </c>
      <c r="Q379" s="7"/>
      <c r="R379" s="12"/>
    </row>
    <row r="380" spans="1:18" x14ac:dyDescent="0.25">
      <c r="A380" s="7"/>
      <c r="B380" s="7"/>
      <c r="C380" s="7"/>
      <c r="D380" s="7" t="str">
        <f>IF(B380="","",IFERROR(INDEX(RASTREADORES!$H:$H,MATCH(B380&amp;"#Principal",RASTREADORES!$Y:$Y,0)),""))</f>
        <v/>
      </c>
      <c r="E380" s="7"/>
      <c r="F380" s="7"/>
      <c r="G380" s="7"/>
      <c r="H380" s="12"/>
      <c r="I380" s="7"/>
      <c r="J380" s="12"/>
      <c r="K380" s="7"/>
      <c r="L380" s="12"/>
      <c r="M380" s="12"/>
      <c r="N380" s="7"/>
      <c r="O380" s="7" t="str">
        <f t="shared" ca="1" si="10"/>
        <v/>
      </c>
      <c r="P380" s="7">
        <f t="shared" si="11"/>
        <v>99999</v>
      </c>
      <c r="Q380" s="7"/>
      <c r="R380" s="12"/>
    </row>
    <row r="381" spans="1:18" x14ac:dyDescent="0.25">
      <c r="A381" s="7"/>
      <c r="B381" s="7"/>
      <c r="C381" s="7"/>
      <c r="D381" s="7" t="str">
        <f>IF(B381="","",IFERROR(INDEX(RASTREADORES!$H:$H,MATCH(B381&amp;"#Principal",RASTREADORES!$Y:$Y,0)),""))</f>
        <v/>
      </c>
      <c r="E381" s="7"/>
      <c r="F381" s="7"/>
      <c r="G381" s="7"/>
      <c r="H381" s="12"/>
      <c r="I381" s="7"/>
      <c r="J381" s="12"/>
      <c r="K381" s="7"/>
      <c r="L381" s="12"/>
      <c r="M381" s="12"/>
      <c r="N381" s="7"/>
      <c r="O381" s="7" t="str">
        <f t="shared" ca="1" si="10"/>
        <v/>
      </c>
      <c r="P381" s="7">
        <f t="shared" si="11"/>
        <v>99999</v>
      </c>
      <c r="Q381" s="7"/>
      <c r="R381" s="12"/>
    </row>
    <row r="382" spans="1:18" x14ac:dyDescent="0.25">
      <c r="A382" s="7"/>
      <c r="B382" s="7"/>
      <c r="C382" s="7"/>
      <c r="D382" s="7" t="str">
        <f>IF(B382="","",IFERROR(INDEX(RASTREADORES!$H:$H,MATCH(B382&amp;"#Principal",RASTREADORES!$Y:$Y,0)),""))</f>
        <v/>
      </c>
      <c r="E382" s="7"/>
      <c r="F382" s="7"/>
      <c r="G382" s="7"/>
      <c r="H382" s="12"/>
      <c r="I382" s="7"/>
      <c r="J382" s="12"/>
      <c r="K382" s="7"/>
      <c r="L382" s="12"/>
      <c r="M382" s="12"/>
      <c r="N382" s="7"/>
      <c r="O382" s="7" t="str">
        <f t="shared" ca="1" si="10"/>
        <v/>
      </c>
      <c r="P382" s="7">
        <f t="shared" si="11"/>
        <v>99999</v>
      </c>
      <c r="Q382" s="7"/>
      <c r="R382" s="12"/>
    </row>
    <row r="383" spans="1:18" x14ac:dyDescent="0.25">
      <c r="A383" s="7"/>
      <c r="B383" s="7"/>
      <c r="C383" s="7"/>
      <c r="D383" s="7" t="str">
        <f>IF(B383="","",IFERROR(INDEX(RASTREADORES!$H:$H,MATCH(B383&amp;"#Principal",RASTREADORES!$Y:$Y,0)),""))</f>
        <v/>
      </c>
      <c r="E383" s="7"/>
      <c r="F383" s="7"/>
      <c r="G383" s="7"/>
      <c r="H383" s="12"/>
      <c r="I383" s="7"/>
      <c r="J383" s="12"/>
      <c r="K383" s="7"/>
      <c r="L383" s="12"/>
      <c r="M383" s="12"/>
      <c r="N383" s="7"/>
      <c r="O383" s="7" t="str">
        <f t="shared" ca="1" si="10"/>
        <v/>
      </c>
      <c r="P383" s="7">
        <f t="shared" si="11"/>
        <v>99999</v>
      </c>
      <c r="Q383" s="7"/>
      <c r="R383" s="12"/>
    </row>
    <row r="384" spans="1:18" x14ac:dyDescent="0.25">
      <c r="A384" s="7"/>
      <c r="B384" s="7"/>
      <c r="C384" s="7"/>
      <c r="D384" s="7" t="str">
        <f>IF(B384="","",IFERROR(INDEX(RASTREADORES!$H:$H,MATCH(B384&amp;"#Principal",RASTREADORES!$Y:$Y,0)),""))</f>
        <v/>
      </c>
      <c r="E384" s="7"/>
      <c r="F384" s="7"/>
      <c r="G384" s="7"/>
      <c r="H384" s="12"/>
      <c r="I384" s="7"/>
      <c r="J384" s="12"/>
      <c r="K384" s="7"/>
      <c r="L384" s="12"/>
      <c r="M384" s="12"/>
      <c r="N384" s="7"/>
      <c r="O384" s="7" t="str">
        <f t="shared" ca="1" si="10"/>
        <v/>
      </c>
      <c r="P384" s="7">
        <f t="shared" si="11"/>
        <v>99999</v>
      </c>
      <c r="Q384" s="7"/>
      <c r="R384" s="12"/>
    </row>
    <row r="385" spans="1:18" x14ac:dyDescent="0.25">
      <c r="A385" s="7"/>
      <c r="B385" s="7"/>
      <c r="C385" s="7"/>
      <c r="D385" s="7" t="str">
        <f>IF(B385="","",IFERROR(INDEX(RASTREADORES!$H:$H,MATCH(B385&amp;"#Principal",RASTREADORES!$Y:$Y,0)),""))</f>
        <v/>
      </c>
      <c r="E385" s="7"/>
      <c r="F385" s="7"/>
      <c r="G385" s="7"/>
      <c r="H385" s="12"/>
      <c r="I385" s="7"/>
      <c r="J385" s="12"/>
      <c r="K385" s="7"/>
      <c r="L385" s="12"/>
      <c r="M385" s="12"/>
      <c r="N385" s="7"/>
      <c r="O385" s="7" t="str">
        <f t="shared" ca="1" si="10"/>
        <v/>
      </c>
      <c r="P385" s="7">
        <f t="shared" si="11"/>
        <v>99999</v>
      </c>
      <c r="Q385" s="7"/>
      <c r="R385" s="12"/>
    </row>
    <row r="386" spans="1:18" x14ac:dyDescent="0.25">
      <c r="A386" s="7"/>
      <c r="B386" s="7"/>
      <c r="C386" s="7"/>
      <c r="D386" s="7" t="str">
        <f>IF(B386="","",IFERROR(INDEX(RASTREADORES!$H:$H,MATCH(B386&amp;"#Principal",RASTREADORES!$Y:$Y,0)),""))</f>
        <v/>
      </c>
      <c r="E386" s="7"/>
      <c r="F386" s="7"/>
      <c r="G386" s="7"/>
      <c r="H386" s="12"/>
      <c r="I386" s="7"/>
      <c r="J386" s="12"/>
      <c r="K386" s="7"/>
      <c r="L386" s="12"/>
      <c r="M386" s="12"/>
      <c r="N386" s="7"/>
      <c r="O386" s="7" t="str">
        <f t="shared" ref="O386:O449" ca="1" si="12">IF(A386="","",IF(AND(N386="Confirmado",M386="",OR(K386="Indeterminada",L386&gt;=NOW())),"Sim","Não"))</f>
        <v/>
      </c>
      <c r="P386" s="7">
        <f t="shared" ref="P386:P401" si="13">IF(AND(C386&lt;&gt;"",J386&lt;&gt;""),J386,99999)</f>
        <v>99999</v>
      </c>
      <c r="Q386" s="7"/>
      <c r="R386" s="12"/>
    </row>
    <row r="387" spans="1:18" x14ac:dyDescent="0.25">
      <c r="A387" s="7"/>
      <c r="B387" s="7"/>
      <c r="C387" s="7"/>
      <c r="D387" s="7" t="str">
        <f>IF(B387="","",IFERROR(INDEX(RASTREADORES!$H:$H,MATCH(B387&amp;"#Principal",RASTREADORES!$Y:$Y,0)),""))</f>
        <v/>
      </c>
      <c r="E387" s="7"/>
      <c r="F387" s="7"/>
      <c r="G387" s="7"/>
      <c r="H387" s="12"/>
      <c r="I387" s="7"/>
      <c r="J387" s="12"/>
      <c r="K387" s="7"/>
      <c r="L387" s="12"/>
      <c r="M387" s="12"/>
      <c r="N387" s="7"/>
      <c r="O387" s="7" t="str">
        <f t="shared" ca="1" si="12"/>
        <v/>
      </c>
      <c r="P387" s="7">
        <f t="shared" si="13"/>
        <v>99999</v>
      </c>
      <c r="Q387" s="7"/>
      <c r="R387" s="12"/>
    </row>
    <row r="388" spans="1:18" x14ac:dyDescent="0.25">
      <c r="A388" s="7"/>
      <c r="B388" s="7"/>
      <c r="C388" s="7"/>
      <c r="D388" s="7" t="str">
        <f>IF(B388="","",IFERROR(INDEX(RASTREADORES!$H:$H,MATCH(B388&amp;"#Principal",RASTREADORES!$Y:$Y,0)),""))</f>
        <v/>
      </c>
      <c r="E388" s="7"/>
      <c r="F388" s="7"/>
      <c r="G388" s="7"/>
      <c r="H388" s="12"/>
      <c r="I388" s="7"/>
      <c r="J388" s="12"/>
      <c r="K388" s="7"/>
      <c r="L388" s="12"/>
      <c r="M388" s="12"/>
      <c r="N388" s="7"/>
      <c r="O388" s="7" t="str">
        <f t="shared" ca="1" si="12"/>
        <v/>
      </c>
      <c r="P388" s="7">
        <f t="shared" si="13"/>
        <v>99999</v>
      </c>
      <c r="Q388" s="7"/>
      <c r="R388" s="12"/>
    </row>
    <row r="389" spans="1:18" x14ac:dyDescent="0.25">
      <c r="A389" s="7"/>
      <c r="B389" s="7"/>
      <c r="C389" s="7"/>
      <c r="D389" s="7" t="str">
        <f>IF(B389="","",IFERROR(INDEX(RASTREADORES!$H:$H,MATCH(B389&amp;"#Principal",RASTREADORES!$Y:$Y,0)),""))</f>
        <v/>
      </c>
      <c r="E389" s="7"/>
      <c r="F389" s="7"/>
      <c r="G389" s="7"/>
      <c r="H389" s="12"/>
      <c r="I389" s="7"/>
      <c r="J389" s="12"/>
      <c r="K389" s="7"/>
      <c r="L389" s="12"/>
      <c r="M389" s="12"/>
      <c r="N389" s="7"/>
      <c r="O389" s="7" t="str">
        <f t="shared" ca="1" si="12"/>
        <v/>
      </c>
      <c r="P389" s="7">
        <f t="shared" si="13"/>
        <v>99999</v>
      </c>
      <c r="Q389" s="7"/>
      <c r="R389" s="12"/>
    </row>
    <row r="390" spans="1:18" x14ac:dyDescent="0.25">
      <c r="A390" s="7"/>
      <c r="B390" s="7"/>
      <c r="C390" s="7"/>
      <c r="D390" s="7" t="str">
        <f>IF(B390="","",IFERROR(INDEX(RASTREADORES!$H:$H,MATCH(B390&amp;"#Principal",RASTREADORES!$Y:$Y,0)),""))</f>
        <v/>
      </c>
      <c r="E390" s="7"/>
      <c r="F390" s="7"/>
      <c r="G390" s="7"/>
      <c r="H390" s="12"/>
      <c r="I390" s="7"/>
      <c r="J390" s="12"/>
      <c r="K390" s="7"/>
      <c r="L390" s="12"/>
      <c r="M390" s="12"/>
      <c r="N390" s="7"/>
      <c r="O390" s="7" t="str">
        <f t="shared" ca="1" si="12"/>
        <v/>
      </c>
      <c r="P390" s="7">
        <f t="shared" si="13"/>
        <v>99999</v>
      </c>
      <c r="Q390" s="7"/>
      <c r="R390" s="12"/>
    </row>
    <row r="391" spans="1:18" x14ac:dyDescent="0.25">
      <c r="A391" s="7"/>
      <c r="B391" s="7"/>
      <c r="C391" s="7"/>
      <c r="D391" s="7" t="str">
        <f>IF(B391="","",IFERROR(INDEX(RASTREADORES!$H:$H,MATCH(B391&amp;"#Principal",RASTREADORES!$Y:$Y,0)),""))</f>
        <v/>
      </c>
      <c r="E391" s="7"/>
      <c r="F391" s="7"/>
      <c r="G391" s="7"/>
      <c r="H391" s="12"/>
      <c r="I391" s="7"/>
      <c r="J391" s="12"/>
      <c r="K391" s="7"/>
      <c r="L391" s="12"/>
      <c r="M391" s="12"/>
      <c r="N391" s="7"/>
      <c r="O391" s="7" t="str">
        <f t="shared" ca="1" si="12"/>
        <v/>
      </c>
      <c r="P391" s="7">
        <f t="shared" si="13"/>
        <v>99999</v>
      </c>
      <c r="Q391" s="7"/>
      <c r="R391" s="12"/>
    </row>
    <row r="392" spans="1:18" x14ac:dyDescent="0.25">
      <c r="A392" s="7"/>
      <c r="B392" s="7"/>
      <c r="C392" s="7"/>
      <c r="D392" s="7" t="str">
        <f>IF(B392="","",IFERROR(INDEX(RASTREADORES!$H:$H,MATCH(B392&amp;"#Principal",RASTREADORES!$Y:$Y,0)),""))</f>
        <v/>
      </c>
      <c r="E392" s="7"/>
      <c r="F392" s="7"/>
      <c r="G392" s="7"/>
      <c r="H392" s="12"/>
      <c r="I392" s="7"/>
      <c r="J392" s="12"/>
      <c r="K392" s="7"/>
      <c r="L392" s="12"/>
      <c r="M392" s="12"/>
      <c r="N392" s="7"/>
      <c r="O392" s="7" t="str">
        <f t="shared" ca="1" si="12"/>
        <v/>
      </c>
      <c r="P392" s="7">
        <f t="shared" si="13"/>
        <v>99999</v>
      </c>
      <c r="Q392" s="7"/>
      <c r="R392" s="12"/>
    </row>
    <row r="393" spans="1:18" x14ac:dyDescent="0.25">
      <c r="A393" s="7"/>
      <c r="B393" s="7"/>
      <c r="C393" s="7"/>
      <c r="D393" s="7" t="str">
        <f>IF(B393="","",IFERROR(INDEX(RASTREADORES!$H:$H,MATCH(B393&amp;"#Principal",RASTREADORES!$Y:$Y,0)),""))</f>
        <v/>
      </c>
      <c r="E393" s="7"/>
      <c r="F393" s="7"/>
      <c r="G393" s="7"/>
      <c r="H393" s="12"/>
      <c r="I393" s="7"/>
      <c r="J393" s="12"/>
      <c r="K393" s="7"/>
      <c r="L393" s="12"/>
      <c r="M393" s="12"/>
      <c r="N393" s="7"/>
      <c r="O393" s="7" t="str">
        <f t="shared" ca="1" si="12"/>
        <v/>
      </c>
      <c r="P393" s="7">
        <f t="shared" si="13"/>
        <v>99999</v>
      </c>
      <c r="Q393" s="7"/>
      <c r="R393" s="12"/>
    </row>
    <row r="394" spans="1:18" x14ac:dyDescent="0.25">
      <c r="A394" s="7"/>
      <c r="B394" s="7"/>
      <c r="C394" s="7"/>
      <c r="D394" s="7" t="str">
        <f>IF(B394="","",IFERROR(INDEX(RASTREADORES!$H:$H,MATCH(B394&amp;"#Principal",RASTREADORES!$Y:$Y,0)),""))</f>
        <v/>
      </c>
      <c r="E394" s="7"/>
      <c r="F394" s="7"/>
      <c r="G394" s="7"/>
      <c r="H394" s="12"/>
      <c r="I394" s="7"/>
      <c r="J394" s="12"/>
      <c r="K394" s="7"/>
      <c r="L394" s="12"/>
      <c r="M394" s="12"/>
      <c r="N394" s="7"/>
      <c r="O394" s="7" t="str">
        <f t="shared" ca="1" si="12"/>
        <v/>
      </c>
      <c r="P394" s="7">
        <f t="shared" si="13"/>
        <v>99999</v>
      </c>
      <c r="Q394" s="7"/>
      <c r="R394" s="12"/>
    </row>
    <row r="395" spans="1:18" x14ac:dyDescent="0.25">
      <c r="A395" s="7"/>
      <c r="B395" s="7"/>
      <c r="C395" s="7"/>
      <c r="D395" s="7" t="str">
        <f>IF(B395="","",IFERROR(INDEX(RASTREADORES!$H:$H,MATCH(B395&amp;"#Principal",RASTREADORES!$Y:$Y,0)),""))</f>
        <v/>
      </c>
      <c r="E395" s="7"/>
      <c r="F395" s="7"/>
      <c r="G395" s="7"/>
      <c r="H395" s="12"/>
      <c r="I395" s="7"/>
      <c r="J395" s="12"/>
      <c r="K395" s="7"/>
      <c r="L395" s="12"/>
      <c r="M395" s="12"/>
      <c r="N395" s="7"/>
      <c r="O395" s="7" t="str">
        <f t="shared" ca="1" si="12"/>
        <v/>
      </c>
      <c r="P395" s="7">
        <f t="shared" si="13"/>
        <v>99999</v>
      </c>
      <c r="Q395" s="7"/>
      <c r="R395" s="12"/>
    </row>
    <row r="396" spans="1:18" x14ac:dyDescent="0.25">
      <c r="A396" s="7"/>
      <c r="B396" s="7"/>
      <c r="C396" s="7"/>
      <c r="D396" s="7" t="str">
        <f>IF(B396="","",IFERROR(INDEX(RASTREADORES!$H:$H,MATCH(B396&amp;"#Principal",RASTREADORES!$Y:$Y,0)),""))</f>
        <v/>
      </c>
      <c r="E396" s="7"/>
      <c r="F396" s="7"/>
      <c r="G396" s="7"/>
      <c r="H396" s="12"/>
      <c r="I396" s="7"/>
      <c r="J396" s="12"/>
      <c r="K396" s="7"/>
      <c r="L396" s="12"/>
      <c r="M396" s="12"/>
      <c r="N396" s="7"/>
      <c r="O396" s="7" t="str">
        <f t="shared" ca="1" si="12"/>
        <v/>
      </c>
      <c r="P396" s="7">
        <f t="shared" si="13"/>
        <v>99999</v>
      </c>
      <c r="Q396" s="7"/>
      <c r="R396" s="12"/>
    </row>
    <row r="397" spans="1:18" x14ac:dyDescent="0.25">
      <c r="A397" s="7"/>
      <c r="B397" s="7"/>
      <c r="C397" s="7"/>
      <c r="D397" s="7" t="str">
        <f>IF(B397="","",IFERROR(INDEX(RASTREADORES!$H:$H,MATCH(B397&amp;"#Principal",RASTREADORES!$Y:$Y,0)),""))</f>
        <v/>
      </c>
      <c r="E397" s="7"/>
      <c r="F397" s="7"/>
      <c r="G397" s="7"/>
      <c r="H397" s="12"/>
      <c r="I397" s="7"/>
      <c r="J397" s="12"/>
      <c r="K397" s="7"/>
      <c r="L397" s="12"/>
      <c r="M397" s="12"/>
      <c r="N397" s="7"/>
      <c r="O397" s="7" t="str">
        <f t="shared" ca="1" si="12"/>
        <v/>
      </c>
      <c r="P397" s="7">
        <f t="shared" si="13"/>
        <v>99999</v>
      </c>
      <c r="Q397" s="7"/>
      <c r="R397" s="12"/>
    </row>
    <row r="398" spans="1:18" x14ac:dyDescent="0.25">
      <c r="A398" s="7"/>
      <c r="B398" s="7"/>
      <c r="C398" s="7"/>
      <c r="D398" s="7" t="str">
        <f>IF(B398="","",IFERROR(INDEX(RASTREADORES!$H:$H,MATCH(B398&amp;"#Principal",RASTREADORES!$Y:$Y,0)),""))</f>
        <v/>
      </c>
      <c r="E398" s="7"/>
      <c r="F398" s="7"/>
      <c r="G398" s="7"/>
      <c r="H398" s="12"/>
      <c r="I398" s="7"/>
      <c r="J398" s="12"/>
      <c r="K398" s="7"/>
      <c r="L398" s="12"/>
      <c r="M398" s="12"/>
      <c r="N398" s="7"/>
      <c r="O398" s="7" t="str">
        <f t="shared" ca="1" si="12"/>
        <v/>
      </c>
      <c r="P398" s="7">
        <f t="shared" si="13"/>
        <v>99999</v>
      </c>
      <c r="Q398" s="7"/>
      <c r="R398" s="12"/>
    </row>
    <row r="399" spans="1:18" x14ac:dyDescent="0.25">
      <c r="A399" s="7"/>
      <c r="B399" s="7"/>
      <c r="C399" s="7"/>
      <c r="D399" s="7" t="str">
        <f>IF(B399="","",IFERROR(INDEX(RASTREADORES!$H:$H,MATCH(B399&amp;"#Principal",RASTREADORES!$Y:$Y,0)),""))</f>
        <v/>
      </c>
      <c r="E399" s="7"/>
      <c r="F399" s="7"/>
      <c r="G399" s="7"/>
      <c r="H399" s="12"/>
      <c r="I399" s="7"/>
      <c r="J399" s="12"/>
      <c r="K399" s="7"/>
      <c r="L399" s="12"/>
      <c r="M399" s="12"/>
      <c r="N399" s="7"/>
      <c r="O399" s="7" t="str">
        <f t="shared" ca="1" si="12"/>
        <v/>
      </c>
      <c r="P399" s="7">
        <f t="shared" si="13"/>
        <v>99999</v>
      </c>
      <c r="Q399" s="7"/>
      <c r="R399" s="12"/>
    </row>
    <row r="400" spans="1:18" x14ac:dyDescent="0.25">
      <c r="A400" s="7"/>
      <c r="B400" s="7"/>
      <c r="C400" s="7"/>
      <c r="D400" s="7" t="str">
        <f>IF(B400="","",IFERROR(INDEX(RASTREADORES!$H:$H,MATCH(B400&amp;"#Principal",RASTREADORES!$Y:$Y,0)),""))</f>
        <v/>
      </c>
      <c r="E400" s="7"/>
      <c r="F400" s="7"/>
      <c r="G400" s="7"/>
      <c r="H400" s="12"/>
      <c r="I400" s="7"/>
      <c r="J400" s="12"/>
      <c r="K400" s="7"/>
      <c r="L400" s="12"/>
      <c r="M400" s="12"/>
      <c r="N400" s="7"/>
      <c r="O400" s="7" t="str">
        <f t="shared" ca="1" si="12"/>
        <v/>
      </c>
      <c r="P400" s="7">
        <f t="shared" si="13"/>
        <v>99999</v>
      </c>
      <c r="Q400" s="7"/>
      <c r="R400" s="12"/>
    </row>
    <row r="401" spans="1:18" x14ac:dyDescent="0.25">
      <c r="A401" s="7"/>
      <c r="B401" s="7"/>
      <c r="C401" s="7"/>
      <c r="D401" s="7" t="str">
        <f>IF(B401="","",IFERROR(INDEX(RASTREADORES!$H:$H,MATCH(B401&amp;"#Principal",RASTREADORES!$Y:$Y,0)),""))</f>
        <v/>
      </c>
      <c r="E401" s="7"/>
      <c r="F401" s="7"/>
      <c r="G401" s="7"/>
      <c r="H401" s="12"/>
      <c r="I401" s="7"/>
      <c r="J401" s="12"/>
      <c r="K401" s="7"/>
      <c r="L401" s="12"/>
      <c r="M401" s="12"/>
      <c r="N401" s="7"/>
      <c r="O401" s="7" t="str">
        <f t="shared" ca="1" si="12"/>
        <v/>
      </c>
      <c r="P401" s="7">
        <f t="shared" si="13"/>
        <v>99999</v>
      </c>
      <c r="Q401" s="7"/>
      <c r="R401" s="12"/>
    </row>
  </sheetData>
  <conditionalFormatting sqref="N2:N401">
    <cfRule type="expression" dxfId="22" priority="1">
      <formula>OR(N2="Falha",N2="Expirado")</formula>
    </cfRule>
  </conditionalFormatting>
  <conditionalFormatting sqref="O2:O401">
    <cfRule type="expression" dxfId="21" priority="2">
      <formula>O2="Sim"</formula>
    </cfRule>
  </conditionalFormatting>
  <dataValidations count="6">
    <dataValidation type="list" allowBlank="1" showErrorMessage="1" sqref="B2:B401" xr:uid="{00000000-0002-0000-0800-000000000000}">
      <formula1>lst_Placas</formula1>
    </dataValidation>
    <dataValidation type="list" allowBlank="1" showErrorMessage="1" sqref="C2:C401" xr:uid="{00000000-0002-0000-0800-000001000000}">
      <formula1>lst_Viagens</formula1>
    </dataValidation>
    <dataValidation type="list" allowBlank="1" showErrorMessage="1" sqref="E2:E401" xr:uid="{00000000-0002-0000-0800-000002000000}">
      <formula1>lst_TipoDestinoEsp</formula1>
    </dataValidation>
    <dataValidation type="list" allowBlank="1" showErrorMessage="1" sqref="G2:G401" xr:uid="{00000000-0002-0000-0800-000003000000}">
      <formula1>lst_Permissoes</formula1>
    </dataValidation>
    <dataValidation type="list" allowBlank="1" showErrorMessage="1" sqref="K2:K401" xr:uid="{00000000-0002-0000-0800-000004000000}">
      <formula1>lst_Vigencia</formula1>
    </dataValidation>
    <dataValidation type="list" allowBlank="1" showErrorMessage="1" sqref="N2:N401" xr:uid="{00000000-0002-0000-0800-000005000000}">
      <formula1>lst_StatusEsp</formula1>
    </dataValidation>
  </dataValidations>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401"/>
  <sheetViews>
    <sheetView workbookViewId="0">
      <pane ySplit="1" topLeftCell="A2" activePane="bottomLeft" state="frozen"/>
      <selection pane="bottomLeft"/>
    </sheetView>
  </sheetViews>
  <sheetFormatPr defaultRowHeight="15" x14ac:dyDescent="0.25"/>
  <cols>
    <col min="1" max="26" width="16" customWidth="1"/>
  </cols>
  <sheetData>
    <row r="1" spans="1:26" ht="32.1" customHeight="1" x14ac:dyDescent="0.25">
      <c r="A1" s="11" t="s">
        <v>126</v>
      </c>
      <c r="B1" s="11" t="s">
        <v>72</v>
      </c>
      <c r="C1" s="11" t="s">
        <v>341</v>
      </c>
      <c r="D1" s="11" t="s">
        <v>456</v>
      </c>
      <c r="E1" s="11" t="s">
        <v>528</v>
      </c>
      <c r="F1" s="11" t="s">
        <v>529</v>
      </c>
      <c r="G1" s="11" t="s">
        <v>530</v>
      </c>
      <c r="H1" s="11" t="s">
        <v>531</v>
      </c>
      <c r="I1" s="11" t="s">
        <v>414</v>
      </c>
      <c r="J1" s="11" t="s">
        <v>532</v>
      </c>
      <c r="K1" s="11" t="s">
        <v>533</v>
      </c>
      <c r="L1" s="11" t="s">
        <v>534</v>
      </c>
      <c r="M1" s="11" t="s">
        <v>535</v>
      </c>
      <c r="N1" s="11" t="s">
        <v>412</v>
      </c>
      <c r="O1" s="11" t="s">
        <v>536</v>
      </c>
      <c r="P1" s="11" t="s">
        <v>537</v>
      </c>
      <c r="Q1" s="11" t="s">
        <v>538</v>
      </c>
      <c r="R1" s="11" t="s">
        <v>539</v>
      </c>
      <c r="S1" s="11" t="s">
        <v>540</v>
      </c>
      <c r="T1" s="11" t="s">
        <v>541</v>
      </c>
      <c r="U1" s="11" t="s">
        <v>542</v>
      </c>
      <c r="V1" s="11" t="s">
        <v>543</v>
      </c>
      <c r="W1" s="11" t="s">
        <v>544</v>
      </c>
      <c r="X1" s="11" t="s">
        <v>545</v>
      </c>
      <c r="Y1" s="11" t="s">
        <v>256</v>
      </c>
      <c r="Z1" s="11" t="s">
        <v>163</v>
      </c>
    </row>
    <row r="2" spans="1:26" x14ac:dyDescent="0.25">
      <c r="A2" s="7" t="s">
        <v>546</v>
      </c>
      <c r="B2" s="7" t="s">
        <v>166</v>
      </c>
      <c r="C2" s="7" t="str">
        <f>IF(B2="","",IFERROR(INDEX(FOLLOWUP!$C:$C,MATCH(B2,FOLLOWUP!$A:$A,0)),""))</f>
        <v>IYB5C34</v>
      </c>
      <c r="D2" s="7" t="s">
        <v>297</v>
      </c>
      <c r="E2" s="12">
        <v>46279.270833333343</v>
      </c>
      <c r="F2" s="12">
        <v>46279.333333333343</v>
      </c>
      <c r="G2" s="12">
        <v>46279.293055555558</v>
      </c>
      <c r="H2" s="7" t="s">
        <v>170</v>
      </c>
      <c r="I2" s="7" t="s">
        <v>547</v>
      </c>
      <c r="J2" s="7" t="s">
        <v>548</v>
      </c>
      <c r="K2" s="7" t="s">
        <v>549</v>
      </c>
      <c r="L2" s="7"/>
      <c r="M2" s="7"/>
      <c r="N2" s="7"/>
      <c r="O2" s="7"/>
      <c r="P2" s="7" t="s">
        <v>216</v>
      </c>
      <c r="Q2" s="7"/>
      <c r="R2" s="12">
        <v>46279.333333333343</v>
      </c>
      <c r="S2" s="12">
        <v>46287.75</v>
      </c>
      <c r="T2" s="12">
        <v>46287.756944444453</v>
      </c>
      <c r="U2" s="7"/>
      <c r="V2" s="7">
        <f t="shared" ref="V2:V65" si="0">IF(OR(E2="",F2=""),"",ROUND((F2-E2)*1440,0))</f>
        <v>90</v>
      </c>
      <c r="W2" s="7">
        <f t="shared" ref="W2:W65" si="1">IF(OR(E2="",G2=""),"",ROUND((G2-E2)*1440,0))</f>
        <v>32</v>
      </c>
      <c r="X2" s="7" t="str">
        <f>IF(A2="","",IF(G2="","Não",IF(G2&lt;=IFERROR(IF(INDEX(FOLLOWUP!$AQ:$AQ,MATCH(B2,FOLLOWUP!$A:$A,0))="",F2,INDEX(FOLLOWUP!$AQ:$AQ,MATCH(B2,FOLLOWUP!$A:$A,0))),F2),"Sim","Não")))</f>
        <v>Sim</v>
      </c>
      <c r="Y2" s="7"/>
      <c r="Z2" s="12"/>
    </row>
    <row r="3" spans="1:26" x14ac:dyDescent="0.25">
      <c r="A3" s="7" t="s">
        <v>550</v>
      </c>
      <c r="B3" s="7" t="s">
        <v>184</v>
      </c>
      <c r="C3" s="7" t="str">
        <f>IF(B3="","",IFERROR(INDEX(FOLLOWUP!$C:$C,MATCH(B3,FOLLOWUP!$A:$A,0)),""))</f>
        <v>IYA3B21</v>
      </c>
      <c r="D3" s="7" t="s">
        <v>297</v>
      </c>
      <c r="E3" s="12">
        <v>46287.253472222219</v>
      </c>
      <c r="F3" s="12">
        <v>46287.291666666657</v>
      </c>
      <c r="G3" s="12">
        <v>46287.272222222222</v>
      </c>
      <c r="H3" s="7" t="s">
        <v>170</v>
      </c>
      <c r="I3" s="7" t="s">
        <v>551</v>
      </c>
      <c r="J3" s="7" t="s">
        <v>552</v>
      </c>
      <c r="K3" s="7" t="s">
        <v>549</v>
      </c>
      <c r="L3" s="7"/>
      <c r="M3" s="7"/>
      <c r="N3" s="7"/>
      <c r="O3" s="7"/>
      <c r="P3" s="7" t="s">
        <v>216</v>
      </c>
      <c r="Q3" s="7"/>
      <c r="R3" s="12">
        <v>46287.298611111109</v>
      </c>
      <c r="S3" s="12"/>
      <c r="T3" s="12"/>
      <c r="U3" s="7"/>
      <c r="V3" s="7">
        <f t="shared" si="0"/>
        <v>55</v>
      </c>
      <c r="W3" s="7">
        <f t="shared" si="1"/>
        <v>27</v>
      </c>
      <c r="X3" s="7" t="str">
        <f>IF(A3="","",IF(G3="","Não",IF(G3&lt;=IFERROR(IF(INDEX(FOLLOWUP!$AQ:$AQ,MATCH(B3,FOLLOWUP!$A:$A,0))="",F3,INDEX(FOLLOWUP!$AQ:$AQ,MATCH(B3,FOLLOWUP!$A:$A,0))),F3),"Sim","Não")))</f>
        <v>Sim</v>
      </c>
      <c r="Y3" s="7"/>
      <c r="Z3" s="12"/>
    </row>
    <row r="4" spans="1:26" x14ac:dyDescent="0.25">
      <c r="A4" s="7" t="s">
        <v>553</v>
      </c>
      <c r="B4" s="7" t="s">
        <v>196</v>
      </c>
      <c r="C4" s="7" t="str">
        <f>IF(B4="","",IFERROR(INDEX(FOLLOWUP!$C:$C,MATCH(B4,FOLLOWUP!$A:$A,0)),""))</f>
        <v>IYD2E67</v>
      </c>
      <c r="D4" s="7" t="s">
        <v>297</v>
      </c>
      <c r="E4" s="12">
        <v>46289.402777777781</v>
      </c>
      <c r="F4" s="12">
        <v>46289.458333333343</v>
      </c>
      <c r="G4" s="12">
        <v>46289.420138888891</v>
      </c>
      <c r="H4" s="7" t="s">
        <v>170</v>
      </c>
      <c r="I4" s="7" t="s">
        <v>551</v>
      </c>
      <c r="J4" s="7" t="s">
        <v>548</v>
      </c>
      <c r="K4" s="7" t="s">
        <v>549</v>
      </c>
      <c r="L4" s="7"/>
      <c r="M4" s="7"/>
      <c r="N4" s="7"/>
      <c r="O4" s="7"/>
      <c r="P4" s="7" t="s">
        <v>216</v>
      </c>
      <c r="Q4" s="7"/>
      <c r="R4" s="12">
        <v>46289.458333333343</v>
      </c>
      <c r="S4" s="12"/>
      <c r="T4" s="12"/>
      <c r="U4" s="7"/>
      <c r="V4" s="7">
        <f t="shared" si="0"/>
        <v>80</v>
      </c>
      <c r="W4" s="7">
        <f t="shared" si="1"/>
        <v>25</v>
      </c>
      <c r="X4" s="7" t="str">
        <f>IF(A4="","",IF(G4="","Não",IF(G4&lt;=IFERROR(IF(INDEX(FOLLOWUP!$AQ:$AQ,MATCH(B4,FOLLOWUP!$A:$A,0))="",F4,INDEX(FOLLOWUP!$AQ:$AQ,MATCH(B4,FOLLOWUP!$A:$A,0))),F4),"Sim","Não")))</f>
        <v>Sim</v>
      </c>
      <c r="Y4" s="7"/>
      <c r="Z4" s="12"/>
    </row>
    <row r="5" spans="1:26" x14ac:dyDescent="0.25">
      <c r="A5" s="7"/>
      <c r="B5" s="7"/>
      <c r="C5" s="7" t="str">
        <f>IF(B5="","",IFERROR(INDEX(FOLLOWUP!$C:$C,MATCH(B5,FOLLOWUP!$A:$A,0)),""))</f>
        <v/>
      </c>
      <c r="D5" s="7"/>
      <c r="E5" s="12"/>
      <c r="F5" s="12"/>
      <c r="G5" s="12"/>
      <c r="H5" s="7"/>
      <c r="I5" s="7"/>
      <c r="J5" s="7"/>
      <c r="K5" s="7"/>
      <c r="L5" s="7"/>
      <c r="M5" s="7"/>
      <c r="N5" s="7"/>
      <c r="O5" s="7"/>
      <c r="P5" s="7"/>
      <c r="Q5" s="7"/>
      <c r="R5" s="12"/>
      <c r="S5" s="12"/>
      <c r="T5" s="12"/>
      <c r="U5" s="7"/>
      <c r="V5" s="7" t="str">
        <f t="shared" si="0"/>
        <v/>
      </c>
      <c r="W5" s="7" t="str">
        <f t="shared" si="1"/>
        <v/>
      </c>
      <c r="X5" s="7" t="str">
        <f>IF(A5="","",IF(G5="","Não",IF(G5&lt;=IFERROR(IF(INDEX(FOLLOWUP!$AQ:$AQ,MATCH(B5,FOLLOWUP!$A:$A,0))="",F5,INDEX(FOLLOWUP!$AQ:$AQ,MATCH(B5,FOLLOWUP!$A:$A,0))),F5),"Sim","Não")))</f>
        <v/>
      </c>
      <c r="Y5" s="7"/>
      <c r="Z5" s="12"/>
    </row>
    <row r="6" spans="1:26" x14ac:dyDescent="0.25">
      <c r="A6" s="7"/>
      <c r="B6" s="7"/>
      <c r="C6" s="7" t="str">
        <f>IF(B6="","",IFERROR(INDEX(FOLLOWUP!$C:$C,MATCH(B6,FOLLOWUP!$A:$A,0)),""))</f>
        <v/>
      </c>
      <c r="D6" s="7"/>
      <c r="E6" s="12"/>
      <c r="F6" s="12"/>
      <c r="G6" s="12"/>
      <c r="H6" s="7"/>
      <c r="I6" s="7"/>
      <c r="J6" s="7"/>
      <c r="K6" s="7"/>
      <c r="L6" s="7"/>
      <c r="M6" s="7"/>
      <c r="N6" s="7"/>
      <c r="O6" s="7"/>
      <c r="P6" s="7"/>
      <c r="Q6" s="7"/>
      <c r="R6" s="12"/>
      <c r="S6" s="12"/>
      <c r="T6" s="12"/>
      <c r="U6" s="7"/>
      <c r="V6" s="7" t="str">
        <f t="shared" si="0"/>
        <v/>
      </c>
      <c r="W6" s="7" t="str">
        <f t="shared" si="1"/>
        <v/>
      </c>
      <c r="X6" s="7" t="str">
        <f>IF(A6="","",IF(G6="","Não",IF(G6&lt;=IFERROR(IF(INDEX(FOLLOWUP!$AQ:$AQ,MATCH(B6,FOLLOWUP!$A:$A,0))="",F6,INDEX(FOLLOWUP!$AQ:$AQ,MATCH(B6,FOLLOWUP!$A:$A,0))),F6),"Sim","Não")))</f>
        <v/>
      </c>
      <c r="Y6" s="7"/>
      <c r="Z6" s="12"/>
    </row>
    <row r="7" spans="1:26" x14ac:dyDescent="0.25">
      <c r="A7" s="7"/>
      <c r="B7" s="7"/>
      <c r="C7" s="7" t="str">
        <f>IF(B7="","",IFERROR(INDEX(FOLLOWUP!$C:$C,MATCH(B7,FOLLOWUP!$A:$A,0)),""))</f>
        <v/>
      </c>
      <c r="D7" s="7"/>
      <c r="E7" s="12"/>
      <c r="F7" s="12"/>
      <c r="G7" s="12"/>
      <c r="H7" s="7"/>
      <c r="I7" s="7"/>
      <c r="J7" s="7"/>
      <c r="K7" s="7"/>
      <c r="L7" s="7"/>
      <c r="M7" s="7"/>
      <c r="N7" s="7"/>
      <c r="O7" s="7"/>
      <c r="P7" s="7"/>
      <c r="Q7" s="7"/>
      <c r="R7" s="12"/>
      <c r="S7" s="12"/>
      <c r="T7" s="12"/>
      <c r="U7" s="7"/>
      <c r="V7" s="7" t="str">
        <f t="shared" si="0"/>
        <v/>
      </c>
      <c r="W7" s="7" t="str">
        <f t="shared" si="1"/>
        <v/>
      </c>
      <c r="X7" s="7" t="str">
        <f>IF(A7="","",IF(G7="","Não",IF(G7&lt;=IFERROR(IF(INDEX(FOLLOWUP!$AQ:$AQ,MATCH(B7,FOLLOWUP!$A:$A,0))="",F7,INDEX(FOLLOWUP!$AQ:$AQ,MATCH(B7,FOLLOWUP!$A:$A,0))),F7),"Sim","Não")))</f>
        <v/>
      </c>
      <c r="Y7" s="7"/>
      <c r="Z7" s="12"/>
    </row>
    <row r="8" spans="1:26" x14ac:dyDescent="0.25">
      <c r="A8" s="7"/>
      <c r="B8" s="7"/>
      <c r="C8" s="7" t="str">
        <f>IF(B8="","",IFERROR(INDEX(FOLLOWUP!$C:$C,MATCH(B8,FOLLOWUP!$A:$A,0)),""))</f>
        <v/>
      </c>
      <c r="D8" s="7"/>
      <c r="E8" s="12"/>
      <c r="F8" s="12"/>
      <c r="G8" s="12"/>
      <c r="H8" s="7"/>
      <c r="I8" s="7"/>
      <c r="J8" s="7"/>
      <c r="K8" s="7"/>
      <c r="L8" s="7"/>
      <c r="M8" s="7"/>
      <c r="N8" s="7"/>
      <c r="O8" s="7"/>
      <c r="P8" s="7"/>
      <c r="Q8" s="7"/>
      <c r="R8" s="12"/>
      <c r="S8" s="12"/>
      <c r="T8" s="12"/>
      <c r="U8" s="7"/>
      <c r="V8" s="7" t="str">
        <f t="shared" si="0"/>
        <v/>
      </c>
      <c r="W8" s="7" t="str">
        <f t="shared" si="1"/>
        <v/>
      </c>
      <c r="X8" s="7" t="str">
        <f>IF(A8="","",IF(G8="","Não",IF(G8&lt;=IFERROR(IF(INDEX(FOLLOWUP!$AQ:$AQ,MATCH(B8,FOLLOWUP!$A:$A,0))="",F8,INDEX(FOLLOWUP!$AQ:$AQ,MATCH(B8,FOLLOWUP!$A:$A,0))),F8),"Sim","Não")))</f>
        <v/>
      </c>
      <c r="Y8" s="7"/>
      <c r="Z8" s="12"/>
    </row>
    <row r="9" spans="1:26" x14ac:dyDescent="0.25">
      <c r="A9" s="7"/>
      <c r="B9" s="7"/>
      <c r="C9" s="7" t="str">
        <f>IF(B9="","",IFERROR(INDEX(FOLLOWUP!$C:$C,MATCH(B9,FOLLOWUP!$A:$A,0)),""))</f>
        <v/>
      </c>
      <c r="D9" s="7"/>
      <c r="E9" s="12"/>
      <c r="F9" s="12"/>
      <c r="G9" s="12"/>
      <c r="H9" s="7"/>
      <c r="I9" s="7"/>
      <c r="J9" s="7"/>
      <c r="K9" s="7"/>
      <c r="L9" s="7"/>
      <c r="M9" s="7"/>
      <c r="N9" s="7"/>
      <c r="O9" s="7"/>
      <c r="P9" s="7"/>
      <c r="Q9" s="7"/>
      <c r="R9" s="12"/>
      <c r="S9" s="12"/>
      <c r="T9" s="12"/>
      <c r="U9" s="7"/>
      <c r="V9" s="7" t="str">
        <f t="shared" si="0"/>
        <v/>
      </c>
      <c r="W9" s="7" t="str">
        <f t="shared" si="1"/>
        <v/>
      </c>
      <c r="X9" s="7" t="str">
        <f>IF(A9="","",IF(G9="","Não",IF(G9&lt;=IFERROR(IF(INDEX(FOLLOWUP!$AQ:$AQ,MATCH(B9,FOLLOWUP!$A:$A,0))="",F9,INDEX(FOLLOWUP!$AQ:$AQ,MATCH(B9,FOLLOWUP!$A:$A,0))),F9),"Sim","Não")))</f>
        <v/>
      </c>
      <c r="Y9" s="7"/>
      <c r="Z9" s="12"/>
    </row>
    <row r="10" spans="1:26" x14ac:dyDescent="0.25">
      <c r="A10" s="7"/>
      <c r="B10" s="7"/>
      <c r="C10" s="7" t="str">
        <f>IF(B10="","",IFERROR(INDEX(FOLLOWUP!$C:$C,MATCH(B10,FOLLOWUP!$A:$A,0)),""))</f>
        <v/>
      </c>
      <c r="D10" s="7"/>
      <c r="E10" s="12"/>
      <c r="F10" s="12"/>
      <c r="G10" s="12"/>
      <c r="H10" s="7"/>
      <c r="I10" s="7"/>
      <c r="J10" s="7"/>
      <c r="K10" s="7"/>
      <c r="L10" s="7"/>
      <c r="M10" s="7"/>
      <c r="N10" s="7"/>
      <c r="O10" s="7"/>
      <c r="P10" s="7"/>
      <c r="Q10" s="7"/>
      <c r="R10" s="12"/>
      <c r="S10" s="12"/>
      <c r="T10" s="12"/>
      <c r="U10" s="7"/>
      <c r="V10" s="7" t="str">
        <f t="shared" si="0"/>
        <v/>
      </c>
      <c r="W10" s="7" t="str">
        <f t="shared" si="1"/>
        <v/>
      </c>
      <c r="X10" s="7" t="str">
        <f>IF(A10="","",IF(G10="","Não",IF(G10&lt;=IFERROR(IF(INDEX(FOLLOWUP!$AQ:$AQ,MATCH(B10,FOLLOWUP!$A:$A,0))="",F10,INDEX(FOLLOWUP!$AQ:$AQ,MATCH(B10,FOLLOWUP!$A:$A,0))),F10),"Sim","Não")))</f>
        <v/>
      </c>
      <c r="Y10" s="7"/>
      <c r="Z10" s="12"/>
    </row>
    <row r="11" spans="1:26" x14ac:dyDescent="0.25">
      <c r="A11" s="7"/>
      <c r="B11" s="7"/>
      <c r="C11" s="7" t="str">
        <f>IF(B11="","",IFERROR(INDEX(FOLLOWUP!$C:$C,MATCH(B11,FOLLOWUP!$A:$A,0)),""))</f>
        <v/>
      </c>
      <c r="D11" s="7"/>
      <c r="E11" s="12"/>
      <c r="F11" s="12"/>
      <c r="G11" s="12"/>
      <c r="H11" s="7"/>
      <c r="I11" s="7"/>
      <c r="J11" s="7"/>
      <c r="K11" s="7"/>
      <c r="L11" s="7"/>
      <c r="M11" s="7"/>
      <c r="N11" s="7"/>
      <c r="O11" s="7"/>
      <c r="P11" s="7"/>
      <c r="Q11" s="7"/>
      <c r="R11" s="12"/>
      <c r="S11" s="12"/>
      <c r="T11" s="12"/>
      <c r="U11" s="7"/>
      <c r="V11" s="7" t="str">
        <f t="shared" si="0"/>
        <v/>
      </c>
      <c r="W11" s="7" t="str">
        <f t="shared" si="1"/>
        <v/>
      </c>
      <c r="X11" s="7" t="str">
        <f>IF(A11="","",IF(G11="","Não",IF(G11&lt;=IFERROR(IF(INDEX(FOLLOWUP!$AQ:$AQ,MATCH(B11,FOLLOWUP!$A:$A,0))="",F11,INDEX(FOLLOWUP!$AQ:$AQ,MATCH(B11,FOLLOWUP!$A:$A,0))),F11),"Sim","Não")))</f>
        <v/>
      </c>
      <c r="Y11" s="7"/>
      <c r="Z11" s="12"/>
    </row>
    <row r="12" spans="1:26" x14ac:dyDescent="0.25">
      <c r="A12" s="7"/>
      <c r="B12" s="7"/>
      <c r="C12" s="7" t="str">
        <f>IF(B12="","",IFERROR(INDEX(FOLLOWUP!$C:$C,MATCH(B12,FOLLOWUP!$A:$A,0)),""))</f>
        <v/>
      </c>
      <c r="D12" s="7"/>
      <c r="E12" s="12"/>
      <c r="F12" s="12"/>
      <c r="G12" s="12"/>
      <c r="H12" s="7"/>
      <c r="I12" s="7"/>
      <c r="J12" s="7"/>
      <c r="K12" s="7"/>
      <c r="L12" s="7"/>
      <c r="M12" s="7"/>
      <c r="N12" s="7"/>
      <c r="O12" s="7"/>
      <c r="P12" s="7"/>
      <c r="Q12" s="7"/>
      <c r="R12" s="12"/>
      <c r="S12" s="12"/>
      <c r="T12" s="12"/>
      <c r="U12" s="7"/>
      <c r="V12" s="7" t="str">
        <f t="shared" si="0"/>
        <v/>
      </c>
      <c r="W12" s="7" t="str">
        <f t="shared" si="1"/>
        <v/>
      </c>
      <c r="X12" s="7" t="str">
        <f>IF(A12="","",IF(G12="","Não",IF(G12&lt;=IFERROR(IF(INDEX(FOLLOWUP!$AQ:$AQ,MATCH(B12,FOLLOWUP!$A:$A,0))="",F12,INDEX(FOLLOWUP!$AQ:$AQ,MATCH(B12,FOLLOWUP!$A:$A,0))),F12),"Sim","Não")))</f>
        <v/>
      </c>
      <c r="Y12" s="7"/>
      <c r="Z12" s="12"/>
    </row>
    <row r="13" spans="1:26" x14ac:dyDescent="0.25">
      <c r="A13" s="7"/>
      <c r="B13" s="7"/>
      <c r="C13" s="7" t="str">
        <f>IF(B13="","",IFERROR(INDEX(FOLLOWUP!$C:$C,MATCH(B13,FOLLOWUP!$A:$A,0)),""))</f>
        <v/>
      </c>
      <c r="D13" s="7"/>
      <c r="E13" s="12"/>
      <c r="F13" s="12"/>
      <c r="G13" s="12"/>
      <c r="H13" s="7"/>
      <c r="I13" s="7"/>
      <c r="J13" s="7"/>
      <c r="K13" s="7"/>
      <c r="L13" s="7"/>
      <c r="M13" s="7"/>
      <c r="N13" s="7"/>
      <c r="O13" s="7"/>
      <c r="P13" s="7"/>
      <c r="Q13" s="7"/>
      <c r="R13" s="12"/>
      <c r="S13" s="12"/>
      <c r="T13" s="12"/>
      <c r="U13" s="7"/>
      <c r="V13" s="7" t="str">
        <f t="shared" si="0"/>
        <v/>
      </c>
      <c r="W13" s="7" t="str">
        <f t="shared" si="1"/>
        <v/>
      </c>
      <c r="X13" s="7" t="str">
        <f>IF(A13="","",IF(G13="","Não",IF(G13&lt;=IFERROR(IF(INDEX(FOLLOWUP!$AQ:$AQ,MATCH(B13,FOLLOWUP!$A:$A,0))="",F13,INDEX(FOLLOWUP!$AQ:$AQ,MATCH(B13,FOLLOWUP!$A:$A,0))),F13),"Sim","Não")))</f>
        <v/>
      </c>
      <c r="Y13" s="7"/>
      <c r="Z13" s="12"/>
    </row>
    <row r="14" spans="1:26" x14ac:dyDescent="0.25">
      <c r="A14" s="7"/>
      <c r="B14" s="7"/>
      <c r="C14" s="7" t="str">
        <f>IF(B14="","",IFERROR(INDEX(FOLLOWUP!$C:$C,MATCH(B14,FOLLOWUP!$A:$A,0)),""))</f>
        <v/>
      </c>
      <c r="D14" s="7"/>
      <c r="E14" s="12"/>
      <c r="F14" s="12"/>
      <c r="G14" s="12"/>
      <c r="H14" s="7"/>
      <c r="I14" s="7"/>
      <c r="J14" s="7"/>
      <c r="K14" s="7"/>
      <c r="L14" s="7"/>
      <c r="M14" s="7"/>
      <c r="N14" s="7"/>
      <c r="O14" s="7"/>
      <c r="P14" s="7"/>
      <c r="Q14" s="7"/>
      <c r="R14" s="12"/>
      <c r="S14" s="12"/>
      <c r="T14" s="12"/>
      <c r="U14" s="7"/>
      <c r="V14" s="7" t="str">
        <f t="shared" si="0"/>
        <v/>
      </c>
      <c r="W14" s="7" t="str">
        <f t="shared" si="1"/>
        <v/>
      </c>
      <c r="X14" s="7" t="str">
        <f>IF(A14="","",IF(G14="","Não",IF(G14&lt;=IFERROR(IF(INDEX(FOLLOWUP!$AQ:$AQ,MATCH(B14,FOLLOWUP!$A:$A,0))="",F14,INDEX(FOLLOWUP!$AQ:$AQ,MATCH(B14,FOLLOWUP!$A:$A,0))),F14),"Sim","Não")))</f>
        <v/>
      </c>
      <c r="Y14" s="7"/>
      <c r="Z14" s="12"/>
    </row>
    <row r="15" spans="1:26" x14ac:dyDescent="0.25">
      <c r="A15" s="7"/>
      <c r="B15" s="7"/>
      <c r="C15" s="7" t="str">
        <f>IF(B15="","",IFERROR(INDEX(FOLLOWUP!$C:$C,MATCH(B15,FOLLOWUP!$A:$A,0)),""))</f>
        <v/>
      </c>
      <c r="D15" s="7"/>
      <c r="E15" s="12"/>
      <c r="F15" s="12"/>
      <c r="G15" s="12"/>
      <c r="H15" s="7"/>
      <c r="I15" s="7"/>
      <c r="J15" s="7"/>
      <c r="K15" s="7"/>
      <c r="L15" s="7"/>
      <c r="M15" s="7"/>
      <c r="N15" s="7"/>
      <c r="O15" s="7"/>
      <c r="P15" s="7"/>
      <c r="Q15" s="7"/>
      <c r="R15" s="12"/>
      <c r="S15" s="12"/>
      <c r="T15" s="12"/>
      <c r="U15" s="7"/>
      <c r="V15" s="7" t="str">
        <f t="shared" si="0"/>
        <v/>
      </c>
      <c r="W15" s="7" t="str">
        <f t="shared" si="1"/>
        <v/>
      </c>
      <c r="X15" s="7" t="str">
        <f>IF(A15="","",IF(G15="","Não",IF(G15&lt;=IFERROR(IF(INDEX(FOLLOWUP!$AQ:$AQ,MATCH(B15,FOLLOWUP!$A:$A,0))="",F15,INDEX(FOLLOWUP!$AQ:$AQ,MATCH(B15,FOLLOWUP!$A:$A,0))),F15),"Sim","Não")))</f>
        <v/>
      </c>
      <c r="Y15" s="7"/>
      <c r="Z15" s="12"/>
    </row>
    <row r="16" spans="1:26" x14ac:dyDescent="0.25">
      <c r="A16" s="7"/>
      <c r="B16" s="7"/>
      <c r="C16" s="7" t="str">
        <f>IF(B16="","",IFERROR(INDEX(FOLLOWUP!$C:$C,MATCH(B16,FOLLOWUP!$A:$A,0)),""))</f>
        <v/>
      </c>
      <c r="D16" s="7"/>
      <c r="E16" s="12"/>
      <c r="F16" s="12"/>
      <c r="G16" s="12"/>
      <c r="H16" s="7"/>
      <c r="I16" s="7"/>
      <c r="J16" s="7"/>
      <c r="K16" s="7"/>
      <c r="L16" s="7"/>
      <c r="M16" s="7"/>
      <c r="N16" s="7"/>
      <c r="O16" s="7"/>
      <c r="P16" s="7"/>
      <c r="Q16" s="7"/>
      <c r="R16" s="12"/>
      <c r="S16" s="12"/>
      <c r="T16" s="12"/>
      <c r="U16" s="7"/>
      <c r="V16" s="7" t="str">
        <f t="shared" si="0"/>
        <v/>
      </c>
      <c r="W16" s="7" t="str">
        <f t="shared" si="1"/>
        <v/>
      </c>
      <c r="X16" s="7" t="str">
        <f>IF(A16="","",IF(G16="","Não",IF(G16&lt;=IFERROR(IF(INDEX(FOLLOWUP!$AQ:$AQ,MATCH(B16,FOLLOWUP!$A:$A,0))="",F16,INDEX(FOLLOWUP!$AQ:$AQ,MATCH(B16,FOLLOWUP!$A:$A,0))),F16),"Sim","Não")))</f>
        <v/>
      </c>
      <c r="Y16" s="7"/>
      <c r="Z16" s="12"/>
    </row>
    <row r="17" spans="1:26" x14ac:dyDescent="0.25">
      <c r="A17" s="7"/>
      <c r="B17" s="7"/>
      <c r="C17" s="7" t="str">
        <f>IF(B17="","",IFERROR(INDEX(FOLLOWUP!$C:$C,MATCH(B17,FOLLOWUP!$A:$A,0)),""))</f>
        <v/>
      </c>
      <c r="D17" s="7"/>
      <c r="E17" s="12"/>
      <c r="F17" s="12"/>
      <c r="G17" s="12"/>
      <c r="H17" s="7"/>
      <c r="I17" s="7"/>
      <c r="J17" s="7"/>
      <c r="K17" s="7"/>
      <c r="L17" s="7"/>
      <c r="M17" s="7"/>
      <c r="N17" s="7"/>
      <c r="O17" s="7"/>
      <c r="P17" s="7"/>
      <c r="Q17" s="7"/>
      <c r="R17" s="12"/>
      <c r="S17" s="12"/>
      <c r="T17" s="12"/>
      <c r="U17" s="7"/>
      <c r="V17" s="7" t="str">
        <f t="shared" si="0"/>
        <v/>
      </c>
      <c r="W17" s="7" t="str">
        <f t="shared" si="1"/>
        <v/>
      </c>
      <c r="X17" s="7" t="str">
        <f>IF(A17="","",IF(G17="","Não",IF(G17&lt;=IFERROR(IF(INDEX(FOLLOWUP!$AQ:$AQ,MATCH(B17,FOLLOWUP!$A:$A,0))="",F17,INDEX(FOLLOWUP!$AQ:$AQ,MATCH(B17,FOLLOWUP!$A:$A,0))),F17),"Sim","Não")))</f>
        <v/>
      </c>
      <c r="Y17" s="7"/>
      <c r="Z17" s="12"/>
    </row>
    <row r="18" spans="1:26" x14ac:dyDescent="0.25">
      <c r="A18" s="7"/>
      <c r="B18" s="7"/>
      <c r="C18" s="7" t="str">
        <f>IF(B18="","",IFERROR(INDEX(FOLLOWUP!$C:$C,MATCH(B18,FOLLOWUP!$A:$A,0)),""))</f>
        <v/>
      </c>
      <c r="D18" s="7"/>
      <c r="E18" s="12"/>
      <c r="F18" s="12"/>
      <c r="G18" s="12"/>
      <c r="H18" s="7"/>
      <c r="I18" s="7"/>
      <c r="J18" s="7"/>
      <c r="K18" s="7"/>
      <c r="L18" s="7"/>
      <c r="M18" s="7"/>
      <c r="N18" s="7"/>
      <c r="O18" s="7"/>
      <c r="P18" s="7"/>
      <c r="Q18" s="7"/>
      <c r="R18" s="12"/>
      <c r="S18" s="12"/>
      <c r="T18" s="12"/>
      <c r="U18" s="7"/>
      <c r="V18" s="7" t="str">
        <f t="shared" si="0"/>
        <v/>
      </c>
      <c r="W18" s="7" t="str">
        <f t="shared" si="1"/>
        <v/>
      </c>
      <c r="X18" s="7" t="str">
        <f>IF(A18="","",IF(G18="","Não",IF(G18&lt;=IFERROR(IF(INDEX(FOLLOWUP!$AQ:$AQ,MATCH(B18,FOLLOWUP!$A:$A,0))="",F18,INDEX(FOLLOWUP!$AQ:$AQ,MATCH(B18,FOLLOWUP!$A:$A,0))),F18),"Sim","Não")))</f>
        <v/>
      </c>
      <c r="Y18" s="7"/>
      <c r="Z18" s="12"/>
    </row>
    <row r="19" spans="1:26" x14ac:dyDescent="0.25">
      <c r="A19" s="7"/>
      <c r="B19" s="7"/>
      <c r="C19" s="7" t="str">
        <f>IF(B19="","",IFERROR(INDEX(FOLLOWUP!$C:$C,MATCH(B19,FOLLOWUP!$A:$A,0)),""))</f>
        <v/>
      </c>
      <c r="D19" s="7"/>
      <c r="E19" s="12"/>
      <c r="F19" s="12"/>
      <c r="G19" s="12"/>
      <c r="H19" s="7"/>
      <c r="I19" s="7"/>
      <c r="J19" s="7"/>
      <c r="K19" s="7"/>
      <c r="L19" s="7"/>
      <c r="M19" s="7"/>
      <c r="N19" s="7"/>
      <c r="O19" s="7"/>
      <c r="P19" s="7"/>
      <c r="Q19" s="7"/>
      <c r="R19" s="12"/>
      <c r="S19" s="12"/>
      <c r="T19" s="12"/>
      <c r="U19" s="7"/>
      <c r="V19" s="7" t="str">
        <f t="shared" si="0"/>
        <v/>
      </c>
      <c r="W19" s="7" t="str">
        <f t="shared" si="1"/>
        <v/>
      </c>
      <c r="X19" s="7" t="str">
        <f>IF(A19="","",IF(G19="","Não",IF(G19&lt;=IFERROR(IF(INDEX(FOLLOWUP!$AQ:$AQ,MATCH(B19,FOLLOWUP!$A:$A,0))="",F19,INDEX(FOLLOWUP!$AQ:$AQ,MATCH(B19,FOLLOWUP!$A:$A,0))),F19),"Sim","Não")))</f>
        <v/>
      </c>
      <c r="Y19" s="7"/>
      <c r="Z19" s="12"/>
    </row>
    <row r="20" spans="1:26" x14ac:dyDescent="0.25">
      <c r="A20" s="7"/>
      <c r="B20" s="7"/>
      <c r="C20" s="7" t="str">
        <f>IF(B20="","",IFERROR(INDEX(FOLLOWUP!$C:$C,MATCH(B20,FOLLOWUP!$A:$A,0)),""))</f>
        <v/>
      </c>
      <c r="D20" s="7"/>
      <c r="E20" s="12"/>
      <c r="F20" s="12"/>
      <c r="G20" s="12"/>
      <c r="H20" s="7"/>
      <c r="I20" s="7"/>
      <c r="J20" s="7"/>
      <c r="K20" s="7"/>
      <c r="L20" s="7"/>
      <c r="M20" s="7"/>
      <c r="N20" s="7"/>
      <c r="O20" s="7"/>
      <c r="P20" s="7"/>
      <c r="Q20" s="7"/>
      <c r="R20" s="12"/>
      <c r="S20" s="12"/>
      <c r="T20" s="12"/>
      <c r="U20" s="7"/>
      <c r="V20" s="7" t="str">
        <f t="shared" si="0"/>
        <v/>
      </c>
      <c r="W20" s="7" t="str">
        <f t="shared" si="1"/>
        <v/>
      </c>
      <c r="X20" s="7" t="str">
        <f>IF(A20="","",IF(G20="","Não",IF(G20&lt;=IFERROR(IF(INDEX(FOLLOWUP!$AQ:$AQ,MATCH(B20,FOLLOWUP!$A:$A,0))="",F20,INDEX(FOLLOWUP!$AQ:$AQ,MATCH(B20,FOLLOWUP!$A:$A,0))),F20),"Sim","Não")))</f>
        <v/>
      </c>
      <c r="Y20" s="7"/>
      <c r="Z20" s="12"/>
    </row>
    <row r="21" spans="1:26" x14ac:dyDescent="0.25">
      <c r="A21" s="7"/>
      <c r="B21" s="7"/>
      <c r="C21" s="7" t="str">
        <f>IF(B21="","",IFERROR(INDEX(FOLLOWUP!$C:$C,MATCH(B21,FOLLOWUP!$A:$A,0)),""))</f>
        <v/>
      </c>
      <c r="D21" s="7"/>
      <c r="E21" s="12"/>
      <c r="F21" s="12"/>
      <c r="G21" s="12"/>
      <c r="H21" s="7"/>
      <c r="I21" s="7"/>
      <c r="J21" s="7"/>
      <c r="K21" s="7"/>
      <c r="L21" s="7"/>
      <c r="M21" s="7"/>
      <c r="N21" s="7"/>
      <c r="O21" s="7"/>
      <c r="P21" s="7"/>
      <c r="Q21" s="7"/>
      <c r="R21" s="12"/>
      <c r="S21" s="12"/>
      <c r="T21" s="12"/>
      <c r="U21" s="7"/>
      <c r="V21" s="7" t="str">
        <f t="shared" si="0"/>
        <v/>
      </c>
      <c r="W21" s="7" t="str">
        <f t="shared" si="1"/>
        <v/>
      </c>
      <c r="X21" s="7" t="str">
        <f>IF(A21="","",IF(G21="","Não",IF(G21&lt;=IFERROR(IF(INDEX(FOLLOWUP!$AQ:$AQ,MATCH(B21,FOLLOWUP!$A:$A,0))="",F21,INDEX(FOLLOWUP!$AQ:$AQ,MATCH(B21,FOLLOWUP!$A:$A,0))),F21),"Sim","Não")))</f>
        <v/>
      </c>
      <c r="Y21" s="7"/>
      <c r="Z21" s="12"/>
    </row>
    <row r="22" spans="1:26" x14ac:dyDescent="0.25">
      <c r="A22" s="7"/>
      <c r="B22" s="7"/>
      <c r="C22" s="7" t="str">
        <f>IF(B22="","",IFERROR(INDEX(FOLLOWUP!$C:$C,MATCH(B22,FOLLOWUP!$A:$A,0)),""))</f>
        <v/>
      </c>
      <c r="D22" s="7"/>
      <c r="E22" s="12"/>
      <c r="F22" s="12"/>
      <c r="G22" s="12"/>
      <c r="H22" s="7"/>
      <c r="I22" s="7"/>
      <c r="J22" s="7"/>
      <c r="K22" s="7"/>
      <c r="L22" s="7"/>
      <c r="M22" s="7"/>
      <c r="N22" s="7"/>
      <c r="O22" s="7"/>
      <c r="P22" s="7"/>
      <c r="Q22" s="7"/>
      <c r="R22" s="12"/>
      <c r="S22" s="12"/>
      <c r="T22" s="12"/>
      <c r="U22" s="7"/>
      <c r="V22" s="7" t="str">
        <f t="shared" si="0"/>
        <v/>
      </c>
      <c r="W22" s="7" t="str">
        <f t="shared" si="1"/>
        <v/>
      </c>
      <c r="X22" s="7" t="str">
        <f>IF(A22="","",IF(G22="","Não",IF(G22&lt;=IFERROR(IF(INDEX(FOLLOWUP!$AQ:$AQ,MATCH(B22,FOLLOWUP!$A:$A,0))="",F22,INDEX(FOLLOWUP!$AQ:$AQ,MATCH(B22,FOLLOWUP!$A:$A,0))),F22),"Sim","Não")))</f>
        <v/>
      </c>
      <c r="Y22" s="7"/>
      <c r="Z22" s="12"/>
    </row>
    <row r="23" spans="1:26" x14ac:dyDescent="0.25">
      <c r="A23" s="7"/>
      <c r="B23" s="7"/>
      <c r="C23" s="7" t="str">
        <f>IF(B23="","",IFERROR(INDEX(FOLLOWUP!$C:$C,MATCH(B23,FOLLOWUP!$A:$A,0)),""))</f>
        <v/>
      </c>
      <c r="D23" s="7"/>
      <c r="E23" s="12"/>
      <c r="F23" s="12"/>
      <c r="G23" s="12"/>
      <c r="H23" s="7"/>
      <c r="I23" s="7"/>
      <c r="J23" s="7"/>
      <c r="K23" s="7"/>
      <c r="L23" s="7"/>
      <c r="M23" s="7"/>
      <c r="N23" s="7"/>
      <c r="O23" s="7"/>
      <c r="P23" s="7"/>
      <c r="Q23" s="7"/>
      <c r="R23" s="12"/>
      <c r="S23" s="12"/>
      <c r="T23" s="12"/>
      <c r="U23" s="7"/>
      <c r="V23" s="7" t="str">
        <f t="shared" si="0"/>
        <v/>
      </c>
      <c r="W23" s="7" t="str">
        <f t="shared" si="1"/>
        <v/>
      </c>
      <c r="X23" s="7" t="str">
        <f>IF(A23="","",IF(G23="","Não",IF(G23&lt;=IFERROR(IF(INDEX(FOLLOWUP!$AQ:$AQ,MATCH(B23,FOLLOWUP!$A:$A,0))="",F23,INDEX(FOLLOWUP!$AQ:$AQ,MATCH(B23,FOLLOWUP!$A:$A,0))),F23),"Sim","Não")))</f>
        <v/>
      </c>
      <c r="Y23" s="7"/>
      <c r="Z23" s="12"/>
    </row>
    <row r="24" spans="1:26" x14ac:dyDescent="0.25">
      <c r="A24" s="7"/>
      <c r="B24" s="7"/>
      <c r="C24" s="7" t="str">
        <f>IF(B24="","",IFERROR(INDEX(FOLLOWUP!$C:$C,MATCH(B24,FOLLOWUP!$A:$A,0)),""))</f>
        <v/>
      </c>
      <c r="D24" s="7"/>
      <c r="E24" s="12"/>
      <c r="F24" s="12"/>
      <c r="G24" s="12"/>
      <c r="H24" s="7"/>
      <c r="I24" s="7"/>
      <c r="J24" s="7"/>
      <c r="K24" s="7"/>
      <c r="L24" s="7"/>
      <c r="M24" s="7"/>
      <c r="N24" s="7"/>
      <c r="O24" s="7"/>
      <c r="P24" s="7"/>
      <c r="Q24" s="7"/>
      <c r="R24" s="12"/>
      <c r="S24" s="12"/>
      <c r="T24" s="12"/>
      <c r="U24" s="7"/>
      <c r="V24" s="7" t="str">
        <f t="shared" si="0"/>
        <v/>
      </c>
      <c r="W24" s="7" t="str">
        <f t="shared" si="1"/>
        <v/>
      </c>
      <c r="X24" s="7" t="str">
        <f>IF(A24="","",IF(G24="","Não",IF(G24&lt;=IFERROR(IF(INDEX(FOLLOWUP!$AQ:$AQ,MATCH(B24,FOLLOWUP!$A:$A,0))="",F24,INDEX(FOLLOWUP!$AQ:$AQ,MATCH(B24,FOLLOWUP!$A:$A,0))),F24),"Sim","Não")))</f>
        <v/>
      </c>
      <c r="Y24" s="7"/>
      <c r="Z24" s="12"/>
    </row>
    <row r="25" spans="1:26" x14ac:dyDescent="0.25">
      <c r="A25" s="7"/>
      <c r="B25" s="7"/>
      <c r="C25" s="7" t="str">
        <f>IF(B25="","",IFERROR(INDEX(FOLLOWUP!$C:$C,MATCH(B25,FOLLOWUP!$A:$A,0)),""))</f>
        <v/>
      </c>
      <c r="D25" s="7"/>
      <c r="E25" s="12"/>
      <c r="F25" s="12"/>
      <c r="G25" s="12"/>
      <c r="H25" s="7"/>
      <c r="I25" s="7"/>
      <c r="J25" s="7"/>
      <c r="K25" s="7"/>
      <c r="L25" s="7"/>
      <c r="M25" s="7"/>
      <c r="N25" s="7"/>
      <c r="O25" s="7"/>
      <c r="P25" s="7"/>
      <c r="Q25" s="7"/>
      <c r="R25" s="12"/>
      <c r="S25" s="12"/>
      <c r="T25" s="12"/>
      <c r="U25" s="7"/>
      <c r="V25" s="7" t="str">
        <f t="shared" si="0"/>
        <v/>
      </c>
      <c r="W25" s="7" t="str">
        <f t="shared" si="1"/>
        <v/>
      </c>
      <c r="X25" s="7" t="str">
        <f>IF(A25="","",IF(G25="","Não",IF(G25&lt;=IFERROR(IF(INDEX(FOLLOWUP!$AQ:$AQ,MATCH(B25,FOLLOWUP!$A:$A,0))="",F25,INDEX(FOLLOWUP!$AQ:$AQ,MATCH(B25,FOLLOWUP!$A:$A,0))),F25),"Sim","Não")))</f>
        <v/>
      </c>
      <c r="Y25" s="7"/>
      <c r="Z25" s="12"/>
    </row>
    <row r="26" spans="1:26" x14ac:dyDescent="0.25">
      <c r="A26" s="7"/>
      <c r="B26" s="7"/>
      <c r="C26" s="7" t="str">
        <f>IF(B26="","",IFERROR(INDEX(FOLLOWUP!$C:$C,MATCH(B26,FOLLOWUP!$A:$A,0)),""))</f>
        <v/>
      </c>
      <c r="D26" s="7"/>
      <c r="E26" s="12"/>
      <c r="F26" s="12"/>
      <c r="G26" s="12"/>
      <c r="H26" s="7"/>
      <c r="I26" s="7"/>
      <c r="J26" s="7"/>
      <c r="K26" s="7"/>
      <c r="L26" s="7"/>
      <c r="M26" s="7"/>
      <c r="N26" s="7"/>
      <c r="O26" s="7"/>
      <c r="P26" s="7"/>
      <c r="Q26" s="7"/>
      <c r="R26" s="12"/>
      <c r="S26" s="12"/>
      <c r="T26" s="12"/>
      <c r="U26" s="7"/>
      <c r="V26" s="7" t="str">
        <f t="shared" si="0"/>
        <v/>
      </c>
      <c r="W26" s="7" t="str">
        <f t="shared" si="1"/>
        <v/>
      </c>
      <c r="X26" s="7" t="str">
        <f>IF(A26="","",IF(G26="","Não",IF(G26&lt;=IFERROR(IF(INDEX(FOLLOWUP!$AQ:$AQ,MATCH(B26,FOLLOWUP!$A:$A,0))="",F26,INDEX(FOLLOWUP!$AQ:$AQ,MATCH(B26,FOLLOWUP!$A:$A,0))),F26),"Sim","Não")))</f>
        <v/>
      </c>
      <c r="Y26" s="7"/>
      <c r="Z26" s="12"/>
    </row>
    <row r="27" spans="1:26" x14ac:dyDescent="0.25">
      <c r="A27" s="7"/>
      <c r="B27" s="7"/>
      <c r="C27" s="7" t="str">
        <f>IF(B27="","",IFERROR(INDEX(FOLLOWUP!$C:$C,MATCH(B27,FOLLOWUP!$A:$A,0)),""))</f>
        <v/>
      </c>
      <c r="D27" s="7"/>
      <c r="E27" s="12"/>
      <c r="F27" s="12"/>
      <c r="G27" s="12"/>
      <c r="H27" s="7"/>
      <c r="I27" s="7"/>
      <c r="J27" s="7"/>
      <c r="K27" s="7"/>
      <c r="L27" s="7"/>
      <c r="M27" s="7"/>
      <c r="N27" s="7"/>
      <c r="O27" s="7"/>
      <c r="P27" s="7"/>
      <c r="Q27" s="7"/>
      <c r="R27" s="12"/>
      <c r="S27" s="12"/>
      <c r="T27" s="12"/>
      <c r="U27" s="7"/>
      <c r="V27" s="7" t="str">
        <f t="shared" si="0"/>
        <v/>
      </c>
      <c r="W27" s="7" t="str">
        <f t="shared" si="1"/>
        <v/>
      </c>
      <c r="X27" s="7" t="str">
        <f>IF(A27="","",IF(G27="","Não",IF(G27&lt;=IFERROR(IF(INDEX(FOLLOWUP!$AQ:$AQ,MATCH(B27,FOLLOWUP!$A:$A,0))="",F27,INDEX(FOLLOWUP!$AQ:$AQ,MATCH(B27,FOLLOWUP!$A:$A,0))),F27),"Sim","Não")))</f>
        <v/>
      </c>
      <c r="Y27" s="7"/>
      <c r="Z27" s="12"/>
    </row>
    <row r="28" spans="1:26" x14ac:dyDescent="0.25">
      <c r="A28" s="7"/>
      <c r="B28" s="7"/>
      <c r="C28" s="7" t="str">
        <f>IF(B28="","",IFERROR(INDEX(FOLLOWUP!$C:$C,MATCH(B28,FOLLOWUP!$A:$A,0)),""))</f>
        <v/>
      </c>
      <c r="D28" s="7"/>
      <c r="E28" s="12"/>
      <c r="F28" s="12"/>
      <c r="G28" s="12"/>
      <c r="H28" s="7"/>
      <c r="I28" s="7"/>
      <c r="J28" s="7"/>
      <c r="K28" s="7"/>
      <c r="L28" s="7"/>
      <c r="M28" s="7"/>
      <c r="N28" s="7"/>
      <c r="O28" s="7"/>
      <c r="P28" s="7"/>
      <c r="Q28" s="7"/>
      <c r="R28" s="12"/>
      <c r="S28" s="12"/>
      <c r="T28" s="12"/>
      <c r="U28" s="7"/>
      <c r="V28" s="7" t="str">
        <f t="shared" si="0"/>
        <v/>
      </c>
      <c r="W28" s="7" t="str">
        <f t="shared" si="1"/>
        <v/>
      </c>
      <c r="X28" s="7" t="str">
        <f>IF(A28="","",IF(G28="","Não",IF(G28&lt;=IFERROR(IF(INDEX(FOLLOWUP!$AQ:$AQ,MATCH(B28,FOLLOWUP!$A:$A,0))="",F28,INDEX(FOLLOWUP!$AQ:$AQ,MATCH(B28,FOLLOWUP!$A:$A,0))),F28),"Sim","Não")))</f>
        <v/>
      </c>
      <c r="Y28" s="7"/>
      <c r="Z28" s="12"/>
    </row>
    <row r="29" spans="1:26" x14ac:dyDescent="0.25">
      <c r="A29" s="7"/>
      <c r="B29" s="7"/>
      <c r="C29" s="7" t="str">
        <f>IF(B29="","",IFERROR(INDEX(FOLLOWUP!$C:$C,MATCH(B29,FOLLOWUP!$A:$A,0)),""))</f>
        <v/>
      </c>
      <c r="D29" s="7"/>
      <c r="E29" s="12"/>
      <c r="F29" s="12"/>
      <c r="G29" s="12"/>
      <c r="H29" s="7"/>
      <c r="I29" s="7"/>
      <c r="J29" s="7"/>
      <c r="K29" s="7"/>
      <c r="L29" s="7"/>
      <c r="M29" s="7"/>
      <c r="N29" s="7"/>
      <c r="O29" s="7"/>
      <c r="P29" s="7"/>
      <c r="Q29" s="7"/>
      <c r="R29" s="12"/>
      <c r="S29" s="12"/>
      <c r="T29" s="12"/>
      <c r="U29" s="7"/>
      <c r="V29" s="7" t="str">
        <f t="shared" si="0"/>
        <v/>
      </c>
      <c r="W29" s="7" t="str">
        <f t="shared" si="1"/>
        <v/>
      </c>
      <c r="X29" s="7" t="str">
        <f>IF(A29="","",IF(G29="","Não",IF(G29&lt;=IFERROR(IF(INDEX(FOLLOWUP!$AQ:$AQ,MATCH(B29,FOLLOWUP!$A:$A,0))="",F29,INDEX(FOLLOWUP!$AQ:$AQ,MATCH(B29,FOLLOWUP!$A:$A,0))),F29),"Sim","Não")))</f>
        <v/>
      </c>
      <c r="Y29" s="7"/>
      <c r="Z29" s="12"/>
    </row>
    <row r="30" spans="1:26" x14ac:dyDescent="0.25">
      <c r="A30" s="7"/>
      <c r="B30" s="7"/>
      <c r="C30" s="7" t="str">
        <f>IF(B30="","",IFERROR(INDEX(FOLLOWUP!$C:$C,MATCH(B30,FOLLOWUP!$A:$A,0)),""))</f>
        <v/>
      </c>
      <c r="D30" s="7"/>
      <c r="E30" s="12"/>
      <c r="F30" s="12"/>
      <c r="G30" s="12"/>
      <c r="H30" s="7"/>
      <c r="I30" s="7"/>
      <c r="J30" s="7"/>
      <c r="K30" s="7"/>
      <c r="L30" s="7"/>
      <c r="M30" s="7"/>
      <c r="N30" s="7"/>
      <c r="O30" s="7"/>
      <c r="P30" s="7"/>
      <c r="Q30" s="7"/>
      <c r="R30" s="12"/>
      <c r="S30" s="12"/>
      <c r="T30" s="12"/>
      <c r="U30" s="7"/>
      <c r="V30" s="7" t="str">
        <f t="shared" si="0"/>
        <v/>
      </c>
      <c r="W30" s="7" t="str">
        <f t="shared" si="1"/>
        <v/>
      </c>
      <c r="X30" s="7" t="str">
        <f>IF(A30="","",IF(G30="","Não",IF(G30&lt;=IFERROR(IF(INDEX(FOLLOWUP!$AQ:$AQ,MATCH(B30,FOLLOWUP!$A:$A,0))="",F30,INDEX(FOLLOWUP!$AQ:$AQ,MATCH(B30,FOLLOWUP!$A:$A,0))),F30),"Sim","Não")))</f>
        <v/>
      </c>
      <c r="Y30" s="7"/>
      <c r="Z30" s="12"/>
    </row>
    <row r="31" spans="1:26" x14ac:dyDescent="0.25">
      <c r="A31" s="7"/>
      <c r="B31" s="7"/>
      <c r="C31" s="7" t="str">
        <f>IF(B31="","",IFERROR(INDEX(FOLLOWUP!$C:$C,MATCH(B31,FOLLOWUP!$A:$A,0)),""))</f>
        <v/>
      </c>
      <c r="D31" s="7"/>
      <c r="E31" s="12"/>
      <c r="F31" s="12"/>
      <c r="G31" s="12"/>
      <c r="H31" s="7"/>
      <c r="I31" s="7"/>
      <c r="J31" s="7"/>
      <c r="K31" s="7"/>
      <c r="L31" s="7"/>
      <c r="M31" s="7"/>
      <c r="N31" s="7"/>
      <c r="O31" s="7"/>
      <c r="P31" s="7"/>
      <c r="Q31" s="7"/>
      <c r="R31" s="12"/>
      <c r="S31" s="12"/>
      <c r="T31" s="12"/>
      <c r="U31" s="7"/>
      <c r="V31" s="7" t="str">
        <f t="shared" si="0"/>
        <v/>
      </c>
      <c r="W31" s="7" t="str">
        <f t="shared" si="1"/>
        <v/>
      </c>
      <c r="X31" s="7" t="str">
        <f>IF(A31="","",IF(G31="","Não",IF(G31&lt;=IFERROR(IF(INDEX(FOLLOWUP!$AQ:$AQ,MATCH(B31,FOLLOWUP!$A:$A,0))="",F31,INDEX(FOLLOWUP!$AQ:$AQ,MATCH(B31,FOLLOWUP!$A:$A,0))),F31),"Sim","Não")))</f>
        <v/>
      </c>
      <c r="Y31" s="7"/>
      <c r="Z31" s="12"/>
    </row>
    <row r="32" spans="1:26" x14ac:dyDescent="0.25">
      <c r="A32" s="7"/>
      <c r="B32" s="7"/>
      <c r="C32" s="7" t="str">
        <f>IF(B32="","",IFERROR(INDEX(FOLLOWUP!$C:$C,MATCH(B32,FOLLOWUP!$A:$A,0)),""))</f>
        <v/>
      </c>
      <c r="D32" s="7"/>
      <c r="E32" s="12"/>
      <c r="F32" s="12"/>
      <c r="G32" s="12"/>
      <c r="H32" s="7"/>
      <c r="I32" s="7"/>
      <c r="J32" s="7"/>
      <c r="K32" s="7"/>
      <c r="L32" s="7"/>
      <c r="M32" s="7"/>
      <c r="N32" s="7"/>
      <c r="O32" s="7"/>
      <c r="P32" s="7"/>
      <c r="Q32" s="7"/>
      <c r="R32" s="12"/>
      <c r="S32" s="12"/>
      <c r="T32" s="12"/>
      <c r="U32" s="7"/>
      <c r="V32" s="7" t="str">
        <f t="shared" si="0"/>
        <v/>
      </c>
      <c r="W32" s="7" t="str">
        <f t="shared" si="1"/>
        <v/>
      </c>
      <c r="X32" s="7" t="str">
        <f>IF(A32="","",IF(G32="","Não",IF(G32&lt;=IFERROR(IF(INDEX(FOLLOWUP!$AQ:$AQ,MATCH(B32,FOLLOWUP!$A:$A,0))="",F32,INDEX(FOLLOWUP!$AQ:$AQ,MATCH(B32,FOLLOWUP!$A:$A,0))),F32),"Sim","Não")))</f>
        <v/>
      </c>
      <c r="Y32" s="7"/>
      <c r="Z32" s="12"/>
    </row>
    <row r="33" spans="1:26" x14ac:dyDescent="0.25">
      <c r="A33" s="7"/>
      <c r="B33" s="7"/>
      <c r="C33" s="7" t="str">
        <f>IF(B33="","",IFERROR(INDEX(FOLLOWUP!$C:$C,MATCH(B33,FOLLOWUP!$A:$A,0)),""))</f>
        <v/>
      </c>
      <c r="D33" s="7"/>
      <c r="E33" s="12"/>
      <c r="F33" s="12"/>
      <c r="G33" s="12"/>
      <c r="H33" s="7"/>
      <c r="I33" s="7"/>
      <c r="J33" s="7"/>
      <c r="K33" s="7"/>
      <c r="L33" s="7"/>
      <c r="M33" s="7"/>
      <c r="N33" s="7"/>
      <c r="O33" s="7"/>
      <c r="P33" s="7"/>
      <c r="Q33" s="7"/>
      <c r="R33" s="12"/>
      <c r="S33" s="12"/>
      <c r="T33" s="12"/>
      <c r="U33" s="7"/>
      <c r="V33" s="7" t="str">
        <f t="shared" si="0"/>
        <v/>
      </c>
      <c r="W33" s="7" t="str">
        <f t="shared" si="1"/>
        <v/>
      </c>
      <c r="X33" s="7" t="str">
        <f>IF(A33="","",IF(G33="","Não",IF(G33&lt;=IFERROR(IF(INDEX(FOLLOWUP!$AQ:$AQ,MATCH(B33,FOLLOWUP!$A:$A,0))="",F33,INDEX(FOLLOWUP!$AQ:$AQ,MATCH(B33,FOLLOWUP!$A:$A,0))),F33),"Sim","Não")))</f>
        <v/>
      </c>
      <c r="Y33" s="7"/>
      <c r="Z33" s="12"/>
    </row>
    <row r="34" spans="1:26" x14ac:dyDescent="0.25">
      <c r="A34" s="7"/>
      <c r="B34" s="7"/>
      <c r="C34" s="7" t="str">
        <f>IF(B34="","",IFERROR(INDEX(FOLLOWUP!$C:$C,MATCH(B34,FOLLOWUP!$A:$A,0)),""))</f>
        <v/>
      </c>
      <c r="D34" s="7"/>
      <c r="E34" s="12"/>
      <c r="F34" s="12"/>
      <c r="G34" s="12"/>
      <c r="H34" s="7"/>
      <c r="I34" s="7"/>
      <c r="J34" s="7"/>
      <c r="K34" s="7"/>
      <c r="L34" s="7"/>
      <c r="M34" s="7"/>
      <c r="N34" s="7"/>
      <c r="O34" s="7"/>
      <c r="P34" s="7"/>
      <c r="Q34" s="7"/>
      <c r="R34" s="12"/>
      <c r="S34" s="12"/>
      <c r="T34" s="12"/>
      <c r="U34" s="7"/>
      <c r="V34" s="7" t="str">
        <f t="shared" si="0"/>
        <v/>
      </c>
      <c r="W34" s="7" t="str">
        <f t="shared" si="1"/>
        <v/>
      </c>
      <c r="X34" s="7" t="str">
        <f>IF(A34="","",IF(G34="","Não",IF(G34&lt;=IFERROR(IF(INDEX(FOLLOWUP!$AQ:$AQ,MATCH(B34,FOLLOWUP!$A:$A,0))="",F34,INDEX(FOLLOWUP!$AQ:$AQ,MATCH(B34,FOLLOWUP!$A:$A,0))),F34),"Sim","Não")))</f>
        <v/>
      </c>
      <c r="Y34" s="7"/>
      <c r="Z34" s="12"/>
    </row>
    <row r="35" spans="1:26" x14ac:dyDescent="0.25">
      <c r="A35" s="7"/>
      <c r="B35" s="7"/>
      <c r="C35" s="7" t="str">
        <f>IF(B35="","",IFERROR(INDEX(FOLLOWUP!$C:$C,MATCH(B35,FOLLOWUP!$A:$A,0)),""))</f>
        <v/>
      </c>
      <c r="D35" s="7"/>
      <c r="E35" s="12"/>
      <c r="F35" s="12"/>
      <c r="G35" s="12"/>
      <c r="H35" s="7"/>
      <c r="I35" s="7"/>
      <c r="J35" s="7"/>
      <c r="K35" s="7"/>
      <c r="L35" s="7"/>
      <c r="M35" s="7"/>
      <c r="N35" s="7"/>
      <c r="O35" s="7"/>
      <c r="P35" s="7"/>
      <c r="Q35" s="7"/>
      <c r="R35" s="12"/>
      <c r="S35" s="12"/>
      <c r="T35" s="12"/>
      <c r="U35" s="7"/>
      <c r="V35" s="7" t="str">
        <f t="shared" si="0"/>
        <v/>
      </c>
      <c r="W35" s="7" t="str">
        <f t="shared" si="1"/>
        <v/>
      </c>
      <c r="X35" s="7" t="str">
        <f>IF(A35="","",IF(G35="","Não",IF(G35&lt;=IFERROR(IF(INDEX(FOLLOWUP!$AQ:$AQ,MATCH(B35,FOLLOWUP!$A:$A,0))="",F35,INDEX(FOLLOWUP!$AQ:$AQ,MATCH(B35,FOLLOWUP!$A:$A,0))),F35),"Sim","Não")))</f>
        <v/>
      </c>
      <c r="Y35" s="7"/>
      <c r="Z35" s="12"/>
    </row>
    <row r="36" spans="1:26" x14ac:dyDescent="0.25">
      <c r="A36" s="7"/>
      <c r="B36" s="7"/>
      <c r="C36" s="7" t="str">
        <f>IF(B36="","",IFERROR(INDEX(FOLLOWUP!$C:$C,MATCH(B36,FOLLOWUP!$A:$A,0)),""))</f>
        <v/>
      </c>
      <c r="D36" s="7"/>
      <c r="E36" s="12"/>
      <c r="F36" s="12"/>
      <c r="G36" s="12"/>
      <c r="H36" s="7"/>
      <c r="I36" s="7"/>
      <c r="J36" s="7"/>
      <c r="K36" s="7"/>
      <c r="L36" s="7"/>
      <c r="M36" s="7"/>
      <c r="N36" s="7"/>
      <c r="O36" s="7"/>
      <c r="P36" s="7"/>
      <c r="Q36" s="7"/>
      <c r="R36" s="12"/>
      <c r="S36" s="12"/>
      <c r="T36" s="12"/>
      <c r="U36" s="7"/>
      <c r="V36" s="7" t="str">
        <f t="shared" si="0"/>
        <v/>
      </c>
      <c r="W36" s="7" t="str">
        <f t="shared" si="1"/>
        <v/>
      </c>
      <c r="X36" s="7" t="str">
        <f>IF(A36="","",IF(G36="","Não",IF(G36&lt;=IFERROR(IF(INDEX(FOLLOWUP!$AQ:$AQ,MATCH(B36,FOLLOWUP!$A:$A,0))="",F36,INDEX(FOLLOWUP!$AQ:$AQ,MATCH(B36,FOLLOWUP!$A:$A,0))),F36),"Sim","Não")))</f>
        <v/>
      </c>
      <c r="Y36" s="7"/>
      <c r="Z36" s="12"/>
    </row>
    <row r="37" spans="1:26" x14ac:dyDescent="0.25">
      <c r="A37" s="7"/>
      <c r="B37" s="7"/>
      <c r="C37" s="7" t="str">
        <f>IF(B37="","",IFERROR(INDEX(FOLLOWUP!$C:$C,MATCH(B37,FOLLOWUP!$A:$A,0)),""))</f>
        <v/>
      </c>
      <c r="D37" s="7"/>
      <c r="E37" s="12"/>
      <c r="F37" s="12"/>
      <c r="G37" s="12"/>
      <c r="H37" s="7"/>
      <c r="I37" s="7"/>
      <c r="J37" s="7"/>
      <c r="K37" s="7"/>
      <c r="L37" s="7"/>
      <c r="M37" s="7"/>
      <c r="N37" s="7"/>
      <c r="O37" s="7"/>
      <c r="P37" s="7"/>
      <c r="Q37" s="7"/>
      <c r="R37" s="12"/>
      <c r="S37" s="12"/>
      <c r="T37" s="12"/>
      <c r="U37" s="7"/>
      <c r="V37" s="7" t="str">
        <f t="shared" si="0"/>
        <v/>
      </c>
      <c r="W37" s="7" t="str">
        <f t="shared" si="1"/>
        <v/>
      </c>
      <c r="X37" s="7" t="str">
        <f>IF(A37="","",IF(G37="","Não",IF(G37&lt;=IFERROR(IF(INDEX(FOLLOWUP!$AQ:$AQ,MATCH(B37,FOLLOWUP!$A:$A,0))="",F37,INDEX(FOLLOWUP!$AQ:$AQ,MATCH(B37,FOLLOWUP!$A:$A,0))),F37),"Sim","Não")))</f>
        <v/>
      </c>
      <c r="Y37" s="7"/>
      <c r="Z37" s="12"/>
    </row>
    <row r="38" spans="1:26" x14ac:dyDescent="0.25">
      <c r="A38" s="7"/>
      <c r="B38" s="7"/>
      <c r="C38" s="7" t="str">
        <f>IF(B38="","",IFERROR(INDEX(FOLLOWUP!$C:$C,MATCH(B38,FOLLOWUP!$A:$A,0)),""))</f>
        <v/>
      </c>
      <c r="D38" s="7"/>
      <c r="E38" s="12"/>
      <c r="F38" s="12"/>
      <c r="G38" s="12"/>
      <c r="H38" s="7"/>
      <c r="I38" s="7"/>
      <c r="J38" s="7"/>
      <c r="K38" s="7"/>
      <c r="L38" s="7"/>
      <c r="M38" s="7"/>
      <c r="N38" s="7"/>
      <c r="O38" s="7"/>
      <c r="P38" s="7"/>
      <c r="Q38" s="7"/>
      <c r="R38" s="12"/>
      <c r="S38" s="12"/>
      <c r="T38" s="12"/>
      <c r="U38" s="7"/>
      <c r="V38" s="7" t="str">
        <f t="shared" si="0"/>
        <v/>
      </c>
      <c r="W38" s="7" t="str">
        <f t="shared" si="1"/>
        <v/>
      </c>
      <c r="X38" s="7" t="str">
        <f>IF(A38="","",IF(G38="","Não",IF(G38&lt;=IFERROR(IF(INDEX(FOLLOWUP!$AQ:$AQ,MATCH(B38,FOLLOWUP!$A:$A,0))="",F38,INDEX(FOLLOWUP!$AQ:$AQ,MATCH(B38,FOLLOWUP!$A:$A,0))),F38),"Sim","Não")))</f>
        <v/>
      </c>
      <c r="Y38" s="7"/>
      <c r="Z38" s="12"/>
    </row>
    <row r="39" spans="1:26" x14ac:dyDescent="0.25">
      <c r="A39" s="7"/>
      <c r="B39" s="7"/>
      <c r="C39" s="7" t="str">
        <f>IF(B39="","",IFERROR(INDEX(FOLLOWUP!$C:$C,MATCH(B39,FOLLOWUP!$A:$A,0)),""))</f>
        <v/>
      </c>
      <c r="D39" s="7"/>
      <c r="E39" s="12"/>
      <c r="F39" s="12"/>
      <c r="G39" s="12"/>
      <c r="H39" s="7"/>
      <c r="I39" s="7"/>
      <c r="J39" s="7"/>
      <c r="K39" s="7"/>
      <c r="L39" s="7"/>
      <c r="M39" s="7"/>
      <c r="N39" s="7"/>
      <c r="O39" s="7"/>
      <c r="P39" s="7"/>
      <c r="Q39" s="7"/>
      <c r="R39" s="12"/>
      <c r="S39" s="12"/>
      <c r="T39" s="12"/>
      <c r="U39" s="7"/>
      <c r="V39" s="7" t="str">
        <f t="shared" si="0"/>
        <v/>
      </c>
      <c r="W39" s="7" t="str">
        <f t="shared" si="1"/>
        <v/>
      </c>
      <c r="X39" s="7" t="str">
        <f>IF(A39="","",IF(G39="","Não",IF(G39&lt;=IFERROR(IF(INDEX(FOLLOWUP!$AQ:$AQ,MATCH(B39,FOLLOWUP!$A:$A,0))="",F39,INDEX(FOLLOWUP!$AQ:$AQ,MATCH(B39,FOLLOWUP!$A:$A,0))),F39),"Sim","Não")))</f>
        <v/>
      </c>
      <c r="Y39" s="7"/>
      <c r="Z39" s="12"/>
    </row>
    <row r="40" spans="1:26" x14ac:dyDescent="0.25">
      <c r="A40" s="7"/>
      <c r="B40" s="7"/>
      <c r="C40" s="7" t="str">
        <f>IF(B40="","",IFERROR(INDEX(FOLLOWUP!$C:$C,MATCH(B40,FOLLOWUP!$A:$A,0)),""))</f>
        <v/>
      </c>
      <c r="D40" s="7"/>
      <c r="E40" s="12"/>
      <c r="F40" s="12"/>
      <c r="G40" s="12"/>
      <c r="H40" s="7"/>
      <c r="I40" s="7"/>
      <c r="J40" s="7"/>
      <c r="K40" s="7"/>
      <c r="L40" s="7"/>
      <c r="M40" s="7"/>
      <c r="N40" s="7"/>
      <c r="O40" s="7"/>
      <c r="P40" s="7"/>
      <c r="Q40" s="7"/>
      <c r="R40" s="12"/>
      <c r="S40" s="12"/>
      <c r="T40" s="12"/>
      <c r="U40" s="7"/>
      <c r="V40" s="7" t="str">
        <f t="shared" si="0"/>
        <v/>
      </c>
      <c r="W40" s="7" t="str">
        <f t="shared" si="1"/>
        <v/>
      </c>
      <c r="X40" s="7" t="str">
        <f>IF(A40="","",IF(G40="","Não",IF(G40&lt;=IFERROR(IF(INDEX(FOLLOWUP!$AQ:$AQ,MATCH(B40,FOLLOWUP!$A:$A,0))="",F40,INDEX(FOLLOWUP!$AQ:$AQ,MATCH(B40,FOLLOWUP!$A:$A,0))),F40),"Sim","Não")))</f>
        <v/>
      </c>
      <c r="Y40" s="7"/>
      <c r="Z40" s="12"/>
    </row>
    <row r="41" spans="1:26" x14ac:dyDescent="0.25">
      <c r="A41" s="7"/>
      <c r="B41" s="7"/>
      <c r="C41" s="7" t="str">
        <f>IF(B41="","",IFERROR(INDEX(FOLLOWUP!$C:$C,MATCH(B41,FOLLOWUP!$A:$A,0)),""))</f>
        <v/>
      </c>
      <c r="D41" s="7"/>
      <c r="E41" s="12"/>
      <c r="F41" s="12"/>
      <c r="G41" s="12"/>
      <c r="H41" s="7"/>
      <c r="I41" s="7"/>
      <c r="J41" s="7"/>
      <c r="K41" s="7"/>
      <c r="L41" s="7"/>
      <c r="M41" s="7"/>
      <c r="N41" s="7"/>
      <c r="O41" s="7"/>
      <c r="P41" s="7"/>
      <c r="Q41" s="7"/>
      <c r="R41" s="12"/>
      <c r="S41" s="12"/>
      <c r="T41" s="12"/>
      <c r="U41" s="7"/>
      <c r="V41" s="7" t="str">
        <f t="shared" si="0"/>
        <v/>
      </c>
      <c r="W41" s="7" t="str">
        <f t="shared" si="1"/>
        <v/>
      </c>
      <c r="X41" s="7" t="str">
        <f>IF(A41="","",IF(G41="","Não",IF(G41&lt;=IFERROR(IF(INDEX(FOLLOWUP!$AQ:$AQ,MATCH(B41,FOLLOWUP!$A:$A,0))="",F41,INDEX(FOLLOWUP!$AQ:$AQ,MATCH(B41,FOLLOWUP!$A:$A,0))),F41),"Sim","Não")))</f>
        <v/>
      </c>
      <c r="Y41" s="7"/>
      <c r="Z41" s="12"/>
    </row>
    <row r="42" spans="1:26" x14ac:dyDescent="0.25">
      <c r="A42" s="7"/>
      <c r="B42" s="7"/>
      <c r="C42" s="7" t="str">
        <f>IF(B42="","",IFERROR(INDEX(FOLLOWUP!$C:$C,MATCH(B42,FOLLOWUP!$A:$A,0)),""))</f>
        <v/>
      </c>
      <c r="D42" s="7"/>
      <c r="E42" s="12"/>
      <c r="F42" s="12"/>
      <c r="G42" s="12"/>
      <c r="H42" s="7"/>
      <c r="I42" s="7"/>
      <c r="J42" s="7"/>
      <c r="K42" s="7"/>
      <c r="L42" s="7"/>
      <c r="M42" s="7"/>
      <c r="N42" s="7"/>
      <c r="O42" s="7"/>
      <c r="P42" s="7"/>
      <c r="Q42" s="7"/>
      <c r="R42" s="12"/>
      <c r="S42" s="12"/>
      <c r="T42" s="12"/>
      <c r="U42" s="7"/>
      <c r="V42" s="7" t="str">
        <f t="shared" si="0"/>
        <v/>
      </c>
      <c r="W42" s="7" t="str">
        <f t="shared" si="1"/>
        <v/>
      </c>
      <c r="X42" s="7" t="str">
        <f>IF(A42="","",IF(G42="","Não",IF(G42&lt;=IFERROR(IF(INDEX(FOLLOWUP!$AQ:$AQ,MATCH(B42,FOLLOWUP!$A:$A,0))="",F42,INDEX(FOLLOWUP!$AQ:$AQ,MATCH(B42,FOLLOWUP!$A:$A,0))),F42),"Sim","Não")))</f>
        <v/>
      </c>
      <c r="Y42" s="7"/>
      <c r="Z42" s="12"/>
    </row>
    <row r="43" spans="1:26" x14ac:dyDescent="0.25">
      <c r="A43" s="7"/>
      <c r="B43" s="7"/>
      <c r="C43" s="7" t="str">
        <f>IF(B43="","",IFERROR(INDEX(FOLLOWUP!$C:$C,MATCH(B43,FOLLOWUP!$A:$A,0)),""))</f>
        <v/>
      </c>
      <c r="D43" s="7"/>
      <c r="E43" s="12"/>
      <c r="F43" s="12"/>
      <c r="G43" s="12"/>
      <c r="H43" s="7"/>
      <c r="I43" s="7"/>
      <c r="J43" s="7"/>
      <c r="K43" s="7"/>
      <c r="L43" s="7"/>
      <c r="M43" s="7"/>
      <c r="N43" s="7"/>
      <c r="O43" s="7"/>
      <c r="P43" s="7"/>
      <c r="Q43" s="7"/>
      <c r="R43" s="12"/>
      <c r="S43" s="12"/>
      <c r="T43" s="12"/>
      <c r="U43" s="7"/>
      <c r="V43" s="7" t="str">
        <f t="shared" si="0"/>
        <v/>
      </c>
      <c r="W43" s="7" t="str">
        <f t="shared" si="1"/>
        <v/>
      </c>
      <c r="X43" s="7" t="str">
        <f>IF(A43="","",IF(G43="","Não",IF(G43&lt;=IFERROR(IF(INDEX(FOLLOWUP!$AQ:$AQ,MATCH(B43,FOLLOWUP!$A:$A,0))="",F43,INDEX(FOLLOWUP!$AQ:$AQ,MATCH(B43,FOLLOWUP!$A:$A,0))),F43),"Sim","Não")))</f>
        <v/>
      </c>
      <c r="Y43" s="7"/>
      <c r="Z43" s="12"/>
    </row>
    <row r="44" spans="1:26" x14ac:dyDescent="0.25">
      <c r="A44" s="7"/>
      <c r="B44" s="7"/>
      <c r="C44" s="7" t="str">
        <f>IF(B44="","",IFERROR(INDEX(FOLLOWUP!$C:$C,MATCH(B44,FOLLOWUP!$A:$A,0)),""))</f>
        <v/>
      </c>
      <c r="D44" s="7"/>
      <c r="E44" s="12"/>
      <c r="F44" s="12"/>
      <c r="G44" s="12"/>
      <c r="H44" s="7"/>
      <c r="I44" s="7"/>
      <c r="J44" s="7"/>
      <c r="K44" s="7"/>
      <c r="L44" s="7"/>
      <c r="M44" s="7"/>
      <c r="N44" s="7"/>
      <c r="O44" s="7"/>
      <c r="P44" s="7"/>
      <c r="Q44" s="7"/>
      <c r="R44" s="12"/>
      <c r="S44" s="12"/>
      <c r="T44" s="12"/>
      <c r="U44" s="7"/>
      <c r="V44" s="7" t="str">
        <f t="shared" si="0"/>
        <v/>
      </c>
      <c r="W44" s="7" t="str">
        <f t="shared" si="1"/>
        <v/>
      </c>
      <c r="X44" s="7" t="str">
        <f>IF(A44="","",IF(G44="","Não",IF(G44&lt;=IFERROR(IF(INDEX(FOLLOWUP!$AQ:$AQ,MATCH(B44,FOLLOWUP!$A:$A,0))="",F44,INDEX(FOLLOWUP!$AQ:$AQ,MATCH(B44,FOLLOWUP!$A:$A,0))),F44),"Sim","Não")))</f>
        <v/>
      </c>
      <c r="Y44" s="7"/>
      <c r="Z44" s="12"/>
    </row>
    <row r="45" spans="1:26" x14ac:dyDescent="0.25">
      <c r="A45" s="7"/>
      <c r="B45" s="7"/>
      <c r="C45" s="7" t="str">
        <f>IF(B45="","",IFERROR(INDEX(FOLLOWUP!$C:$C,MATCH(B45,FOLLOWUP!$A:$A,0)),""))</f>
        <v/>
      </c>
      <c r="D45" s="7"/>
      <c r="E45" s="12"/>
      <c r="F45" s="12"/>
      <c r="G45" s="12"/>
      <c r="H45" s="7"/>
      <c r="I45" s="7"/>
      <c r="J45" s="7"/>
      <c r="K45" s="7"/>
      <c r="L45" s="7"/>
      <c r="M45" s="7"/>
      <c r="N45" s="7"/>
      <c r="O45" s="7"/>
      <c r="P45" s="7"/>
      <c r="Q45" s="7"/>
      <c r="R45" s="12"/>
      <c r="S45" s="12"/>
      <c r="T45" s="12"/>
      <c r="U45" s="7"/>
      <c r="V45" s="7" t="str">
        <f t="shared" si="0"/>
        <v/>
      </c>
      <c r="W45" s="7" t="str">
        <f t="shared" si="1"/>
        <v/>
      </c>
      <c r="X45" s="7" t="str">
        <f>IF(A45="","",IF(G45="","Não",IF(G45&lt;=IFERROR(IF(INDEX(FOLLOWUP!$AQ:$AQ,MATCH(B45,FOLLOWUP!$A:$A,0))="",F45,INDEX(FOLLOWUP!$AQ:$AQ,MATCH(B45,FOLLOWUP!$A:$A,0))),F45),"Sim","Não")))</f>
        <v/>
      </c>
      <c r="Y45" s="7"/>
      <c r="Z45" s="12"/>
    </row>
    <row r="46" spans="1:26" x14ac:dyDescent="0.25">
      <c r="A46" s="7"/>
      <c r="B46" s="7"/>
      <c r="C46" s="7" t="str">
        <f>IF(B46="","",IFERROR(INDEX(FOLLOWUP!$C:$C,MATCH(B46,FOLLOWUP!$A:$A,0)),""))</f>
        <v/>
      </c>
      <c r="D46" s="7"/>
      <c r="E46" s="12"/>
      <c r="F46" s="12"/>
      <c r="G46" s="12"/>
      <c r="H46" s="7"/>
      <c r="I46" s="7"/>
      <c r="J46" s="7"/>
      <c r="K46" s="7"/>
      <c r="L46" s="7"/>
      <c r="M46" s="7"/>
      <c r="N46" s="7"/>
      <c r="O46" s="7"/>
      <c r="P46" s="7"/>
      <c r="Q46" s="7"/>
      <c r="R46" s="12"/>
      <c r="S46" s="12"/>
      <c r="T46" s="12"/>
      <c r="U46" s="7"/>
      <c r="V46" s="7" t="str">
        <f t="shared" si="0"/>
        <v/>
      </c>
      <c r="W46" s="7" t="str">
        <f t="shared" si="1"/>
        <v/>
      </c>
      <c r="X46" s="7" t="str">
        <f>IF(A46="","",IF(G46="","Não",IF(G46&lt;=IFERROR(IF(INDEX(FOLLOWUP!$AQ:$AQ,MATCH(B46,FOLLOWUP!$A:$A,0))="",F46,INDEX(FOLLOWUP!$AQ:$AQ,MATCH(B46,FOLLOWUP!$A:$A,0))),F46),"Sim","Não")))</f>
        <v/>
      </c>
      <c r="Y46" s="7"/>
      <c r="Z46" s="12"/>
    </row>
    <row r="47" spans="1:26" x14ac:dyDescent="0.25">
      <c r="A47" s="7"/>
      <c r="B47" s="7"/>
      <c r="C47" s="7" t="str">
        <f>IF(B47="","",IFERROR(INDEX(FOLLOWUP!$C:$C,MATCH(B47,FOLLOWUP!$A:$A,0)),""))</f>
        <v/>
      </c>
      <c r="D47" s="7"/>
      <c r="E47" s="12"/>
      <c r="F47" s="12"/>
      <c r="G47" s="12"/>
      <c r="H47" s="7"/>
      <c r="I47" s="7"/>
      <c r="J47" s="7"/>
      <c r="K47" s="7"/>
      <c r="L47" s="7"/>
      <c r="M47" s="7"/>
      <c r="N47" s="7"/>
      <c r="O47" s="7"/>
      <c r="P47" s="7"/>
      <c r="Q47" s="7"/>
      <c r="R47" s="12"/>
      <c r="S47" s="12"/>
      <c r="T47" s="12"/>
      <c r="U47" s="7"/>
      <c r="V47" s="7" t="str">
        <f t="shared" si="0"/>
        <v/>
      </c>
      <c r="W47" s="7" t="str">
        <f t="shared" si="1"/>
        <v/>
      </c>
      <c r="X47" s="7" t="str">
        <f>IF(A47="","",IF(G47="","Não",IF(G47&lt;=IFERROR(IF(INDEX(FOLLOWUP!$AQ:$AQ,MATCH(B47,FOLLOWUP!$A:$A,0))="",F47,INDEX(FOLLOWUP!$AQ:$AQ,MATCH(B47,FOLLOWUP!$A:$A,0))),F47),"Sim","Não")))</f>
        <v/>
      </c>
      <c r="Y47" s="7"/>
      <c r="Z47" s="12"/>
    </row>
    <row r="48" spans="1:26" x14ac:dyDescent="0.25">
      <c r="A48" s="7"/>
      <c r="B48" s="7"/>
      <c r="C48" s="7" t="str">
        <f>IF(B48="","",IFERROR(INDEX(FOLLOWUP!$C:$C,MATCH(B48,FOLLOWUP!$A:$A,0)),""))</f>
        <v/>
      </c>
      <c r="D48" s="7"/>
      <c r="E48" s="12"/>
      <c r="F48" s="12"/>
      <c r="G48" s="12"/>
      <c r="H48" s="7"/>
      <c r="I48" s="7"/>
      <c r="J48" s="7"/>
      <c r="K48" s="7"/>
      <c r="L48" s="7"/>
      <c r="M48" s="7"/>
      <c r="N48" s="7"/>
      <c r="O48" s="7"/>
      <c r="P48" s="7"/>
      <c r="Q48" s="7"/>
      <c r="R48" s="12"/>
      <c r="S48" s="12"/>
      <c r="T48" s="12"/>
      <c r="U48" s="7"/>
      <c r="V48" s="7" t="str">
        <f t="shared" si="0"/>
        <v/>
      </c>
      <c r="W48" s="7" t="str">
        <f t="shared" si="1"/>
        <v/>
      </c>
      <c r="X48" s="7" t="str">
        <f>IF(A48="","",IF(G48="","Não",IF(G48&lt;=IFERROR(IF(INDEX(FOLLOWUP!$AQ:$AQ,MATCH(B48,FOLLOWUP!$A:$A,0))="",F48,INDEX(FOLLOWUP!$AQ:$AQ,MATCH(B48,FOLLOWUP!$A:$A,0))),F48),"Sim","Não")))</f>
        <v/>
      </c>
      <c r="Y48" s="7"/>
      <c r="Z48" s="12"/>
    </row>
    <row r="49" spans="1:26" x14ac:dyDescent="0.25">
      <c r="A49" s="7"/>
      <c r="B49" s="7"/>
      <c r="C49" s="7" t="str">
        <f>IF(B49="","",IFERROR(INDEX(FOLLOWUP!$C:$C,MATCH(B49,FOLLOWUP!$A:$A,0)),""))</f>
        <v/>
      </c>
      <c r="D49" s="7"/>
      <c r="E49" s="12"/>
      <c r="F49" s="12"/>
      <c r="G49" s="12"/>
      <c r="H49" s="7"/>
      <c r="I49" s="7"/>
      <c r="J49" s="7"/>
      <c r="K49" s="7"/>
      <c r="L49" s="7"/>
      <c r="M49" s="7"/>
      <c r="N49" s="7"/>
      <c r="O49" s="7"/>
      <c r="P49" s="7"/>
      <c r="Q49" s="7"/>
      <c r="R49" s="12"/>
      <c r="S49" s="12"/>
      <c r="T49" s="12"/>
      <c r="U49" s="7"/>
      <c r="V49" s="7" t="str">
        <f t="shared" si="0"/>
        <v/>
      </c>
      <c r="W49" s="7" t="str">
        <f t="shared" si="1"/>
        <v/>
      </c>
      <c r="X49" s="7" t="str">
        <f>IF(A49="","",IF(G49="","Não",IF(G49&lt;=IFERROR(IF(INDEX(FOLLOWUP!$AQ:$AQ,MATCH(B49,FOLLOWUP!$A:$A,0))="",F49,INDEX(FOLLOWUP!$AQ:$AQ,MATCH(B49,FOLLOWUP!$A:$A,0))),F49),"Sim","Não")))</f>
        <v/>
      </c>
      <c r="Y49" s="7"/>
      <c r="Z49" s="12"/>
    </row>
    <row r="50" spans="1:26" x14ac:dyDescent="0.25">
      <c r="A50" s="7"/>
      <c r="B50" s="7"/>
      <c r="C50" s="7" t="str">
        <f>IF(B50="","",IFERROR(INDEX(FOLLOWUP!$C:$C,MATCH(B50,FOLLOWUP!$A:$A,0)),""))</f>
        <v/>
      </c>
      <c r="D50" s="7"/>
      <c r="E50" s="12"/>
      <c r="F50" s="12"/>
      <c r="G50" s="12"/>
      <c r="H50" s="7"/>
      <c r="I50" s="7"/>
      <c r="J50" s="7"/>
      <c r="K50" s="7"/>
      <c r="L50" s="7"/>
      <c r="M50" s="7"/>
      <c r="N50" s="7"/>
      <c r="O50" s="7"/>
      <c r="P50" s="7"/>
      <c r="Q50" s="7"/>
      <c r="R50" s="12"/>
      <c r="S50" s="12"/>
      <c r="T50" s="12"/>
      <c r="U50" s="7"/>
      <c r="V50" s="7" t="str">
        <f t="shared" si="0"/>
        <v/>
      </c>
      <c r="W50" s="7" t="str">
        <f t="shared" si="1"/>
        <v/>
      </c>
      <c r="X50" s="7" t="str">
        <f>IF(A50="","",IF(G50="","Não",IF(G50&lt;=IFERROR(IF(INDEX(FOLLOWUP!$AQ:$AQ,MATCH(B50,FOLLOWUP!$A:$A,0))="",F50,INDEX(FOLLOWUP!$AQ:$AQ,MATCH(B50,FOLLOWUP!$A:$A,0))),F50),"Sim","Não")))</f>
        <v/>
      </c>
      <c r="Y50" s="7"/>
      <c r="Z50" s="12"/>
    </row>
    <row r="51" spans="1:26" x14ac:dyDescent="0.25">
      <c r="A51" s="7"/>
      <c r="B51" s="7"/>
      <c r="C51" s="7" t="str">
        <f>IF(B51="","",IFERROR(INDEX(FOLLOWUP!$C:$C,MATCH(B51,FOLLOWUP!$A:$A,0)),""))</f>
        <v/>
      </c>
      <c r="D51" s="7"/>
      <c r="E51" s="12"/>
      <c r="F51" s="12"/>
      <c r="G51" s="12"/>
      <c r="H51" s="7"/>
      <c r="I51" s="7"/>
      <c r="J51" s="7"/>
      <c r="K51" s="7"/>
      <c r="L51" s="7"/>
      <c r="M51" s="7"/>
      <c r="N51" s="7"/>
      <c r="O51" s="7"/>
      <c r="P51" s="7"/>
      <c r="Q51" s="7"/>
      <c r="R51" s="12"/>
      <c r="S51" s="12"/>
      <c r="T51" s="12"/>
      <c r="U51" s="7"/>
      <c r="V51" s="7" t="str">
        <f t="shared" si="0"/>
        <v/>
      </c>
      <c r="W51" s="7" t="str">
        <f t="shared" si="1"/>
        <v/>
      </c>
      <c r="X51" s="7" t="str">
        <f>IF(A51="","",IF(G51="","Não",IF(G51&lt;=IFERROR(IF(INDEX(FOLLOWUP!$AQ:$AQ,MATCH(B51,FOLLOWUP!$A:$A,0))="",F51,INDEX(FOLLOWUP!$AQ:$AQ,MATCH(B51,FOLLOWUP!$A:$A,0))),F51),"Sim","Não")))</f>
        <v/>
      </c>
      <c r="Y51" s="7"/>
      <c r="Z51" s="12"/>
    </row>
    <row r="52" spans="1:26" x14ac:dyDescent="0.25">
      <c r="A52" s="7"/>
      <c r="B52" s="7"/>
      <c r="C52" s="7" t="str">
        <f>IF(B52="","",IFERROR(INDEX(FOLLOWUP!$C:$C,MATCH(B52,FOLLOWUP!$A:$A,0)),""))</f>
        <v/>
      </c>
      <c r="D52" s="7"/>
      <c r="E52" s="12"/>
      <c r="F52" s="12"/>
      <c r="G52" s="12"/>
      <c r="H52" s="7"/>
      <c r="I52" s="7"/>
      <c r="J52" s="7"/>
      <c r="K52" s="7"/>
      <c r="L52" s="7"/>
      <c r="M52" s="7"/>
      <c r="N52" s="7"/>
      <c r="O52" s="7"/>
      <c r="P52" s="7"/>
      <c r="Q52" s="7"/>
      <c r="R52" s="12"/>
      <c r="S52" s="12"/>
      <c r="T52" s="12"/>
      <c r="U52" s="7"/>
      <c r="V52" s="7" t="str">
        <f t="shared" si="0"/>
        <v/>
      </c>
      <c r="W52" s="7" t="str">
        <f t="shared" si="1"/>
        <v/>
      </c>
      <c r="X52" s="7" t="str">
        <f>IF(A52="","",IF(G52="","Não",IF(G52&lt;=IFERROR(IF(INDEX(FOLLOWUP!$AQ:$AQ,MATCH(B52,FOLLOWUP!$A:$A,0))="",F52,INDEX(FOLLOWUP!$AQ:$AQ,MATCH(B52,FOLLOWUP!$A:$A,0))),F52),"Sim","Não")))</f>
        <v/>
      </c>
      <c r="Y52" s="7"/>
      <c r="Z52" s="12"/>
    </row>
    <row r="53" spans="1:26" x14ac:dyDescent="0.25">
      <c r="A53" s="7"/>
      <c r="B53" s="7"/>
      <c r="C53" s="7" t="str">
        <f>IF(B53="","",IFERROR(INDEX(FOLLOWUP!$C:$C,MATCH(B53,FOLLOWUP!$A:$A,0)),""))</f>
        <v/>
      </c>
      <c r="D53" s="7"/>
      <c r="E53" s="12"/>
      <c r="F53" s="12"/>
      <c r="G53" s="12"/>
      <c r="H53" s="7"/>
      <c r="I53" s="7"/>
      <c r="J53" s="7"/>
      <c r="K53" s="7"/>
      <c r="L53" s="7"/>
      <c r="M53" s="7"/>
      <c r="N53" s="7"/>
      <c r="O53" s="7"/>
      <c r="P53" s="7"/>
      <c r="Q53" s="7"/>
      <c r="R53" s="12"/>
      <c r="S53" s="12"/>
      <c r="T53" s="12"/>
      <c r="U53" s="7"/>
      <c r="V53" s="7" t="str">
        <f t="shared" si="0"/>
        <v/>
      </c>
      <c r="W53" s="7" t="str">
        <f t="shared" si="1"/>
        <v/>
      </c>
      <c r="X53" s="7" t="str">
        <f>IF(A53="","",IF(G53="","Não",IF(G53&lt;=IFERROR(IF(INDEX(FOLLOWUP!$AQ:$AQ,MATCH(B53,FOLLOWUP!$A:$A,0))="",F53,INDEX(FOLLOWUP!$AQ:$AQ,MATCH(B53,FOLLOWUP!$A:$A,0))),F53),"Sim","Não")))</f>
        <v/>
      </c>
      <c r="Y53" s="7"/>
      <c r="Z53" s="12"/>
    </row>
    <row r="54" spans="1:26" x14ac:dyDescent="0.25">
      <c r="A54" s="7"/>
      <c r="B54" s="7"/>
      <c r="C54" s="7" t="str">
        <f>IF(B54="","",IFERROR(INDEX(FOLLOWUP!$C:$C,MATCH(B54,FOLLOWUP!$A:$A,0)),""))</f>
        <v/>
      </c>
      <c r="D54" s="7"/>
      <c r="E54" s="12"/>
      <c r="F54" s="12"/>
      <c r="G54" s="12"/>
      <c r="H54" s="7"/>
      <c r="I54" s="7"/>
      <c r="J54" s="7"/>
      <c r="K54" s="7"/>
      <c r="L54" s="7"/>
      <c r="M54" s="7"/>
      <c r="N54" s="7"/>
      <c r="O54" s="7"/>
      <c r="P54" s="7"/>
      <c r="Q54" s="7"/>
      <c r="R54" s="12"/>
      <c r="S54" s="12"/>
      <c r="T54" s="12"/>
      <c r="U54" s="7"/>
      <c r="V54" s="7" t="str">
        <f t="shared" si="0"/>
        <v/>
      </c>
      <c r="W54" s="7" t="str">
        <f t="shared" si="1"/>
        <v/>
      </c>
      <c r="X54" s="7" t="str">
        <f>IF(A54="","",IF(G54="","Não",IF(G54&lt;=IFERROR(IF(INDEX(FOLLOWUP!$AQ:$AQ,MATCH(B54,FOLLOWUP!$A:$A,0))="",F54,INDEX(FOLLOWUP!$AQ:$AQ,MATCH(B54,FOLLOWUP!$A:$A,0))),F54),"Sim","Não")))</f>
        <v/>
      </c>
      <c r="Y54" s="7"/>
      <c r="Z54" s="12"/>
    </row>
    <row r="55" spans="1:26" x14ac:dyDescent="0.25">
      <c r="A55" s="7"/>
      <c r="B55" s="7"/>
      <c r="C55" s="7" t="str">
        <f>IF(B55="","",IFERROR(INDEX(FOLLOWUP!$C:$C,MATCH(B55,FOLLOWUP!$A:$A,0)),""))</f>
        <v/>
      </c>
      <c r="D55" s="7"/>
      <c r="E55" s="12"/>
      <c r="F55" s="12"/>
      <c r="G55" s="12"/>
      <c r="H55" s="7"/>
      <c r="I55" s="7"/>
      <c r="J55" s="7"/>
      <c r="K55" s="7"/>
      <c r="L55" s="7"/>
      <c r="M55" s="7"/>
      <c r="N55" s="7"/>
      <c r="O55" s="7"/>
      <c r="P55" s="7"/>
      <c r="Q55" s="7"/>
      <c r="R55" s="12"/>
      <c r="S55" s="12"/>
      <c r="T55" s="12"/>
      <c r="U55" s="7"/>
      <c r="V55" s="7" t="str">
        <f t="shared" si="0"/>
        <v/>
      </c>
      <c r="W55" s="7" t="str">
        <f t="shared" si="1"/>
        <v/>
      </c>
      <c r="X55" s="7" t="str">
        <f>IF(A55="","",IF(G55="","Não",IF(G55&lt;=IFERROR(IF(INDEX(FOLLOWUP!$AQ:$AQ,MATCH(B55,FOLLOWUP!$A:$A,0))="",F55,INDEX(FOLLOWUP!$AQ:$AQ,MATCH(B55,FOLLOWUP!$A:$A,0))),F55),"Sim","Não")))</f>
        <v/>
      </c>
      <c r="Y55" s="7"/>
      <c r="Z55" s="12"/>
    </row>
    <row r="56" spans="1:26" x14ac:dyDescent="0.25">
      <c r="A56" s="7"/>
      <c r="B56" s="7"/>
      <c r="C56" s="7" t="str">
        <f>IF(B56="","",IFERROR(INDEX(FOLLOWUP!$C:$C,MATCH(B56,FOLLOWUP!$A:$A,0)),""))</f>
        <v/>
      </c>
      <c r="D56" s="7"/>
      <c r="E56" s="12"/>
      <c r="F56" s="12"/>
      <c r="G56" s="12"/>
      <c r="H56" s="7"/>
      <c r="I56" s="7"/>
      <c r="J56" s="7"/>
      <c r="K56" s="7"/>
      <c r="L56" s="7"/>
      <c r="M56" s="7"/>
      <c r="N56" s="7"/>
      <c r="O56" s="7"/>
      <c r="P56" s="7"/>
      <c r="Q56" s="7"/>
      <c r="R56" s="12"/>
      <c r="S56" s="12"/>
      <c r="T56" s="12"/>
      <c r="U56" s="7"/>
      <c r="V56" s="7" t="str">
        <f t="shared" si="0"/>
        <v/>
      </c>
      <c r="W56" s="7" t="str">
        <f t="shared" si="1"/>
        <v/>
      </c>
      <c r="X56" s="7" t="str">
        <f>IF(A56="","",IF(G56="","Não",IF(G56&lt;=IFERROR(IF(INDEX(FOLLOWUP!$AQ:$AQ,MATCH(B56,FOLLOWUP!$A:$A,0))="",F56,INDEX(FOLLOWUP!$AQ:$AQ,MATCH(B56,FOLLOWUP!$A:$A,0))),F56),"Sim","Não")))</f>
        <v/>
      </c>
      <c r="Y56" s="7"/>
      <c r="Z56" s="12"/>
    </row>
    <row r="57" spans="1:26" x14ac:dyDescent="0.25">
      <c r="A57" s="7"/>
      <c r="B57" s="7"/>
      <c r="C57" s="7" t="str">
        <f>IF(B57="","",IFERROR(INDEX(FOLLOWUP!$C:$C,MATCH(B57,FOLLOWUP!$A:$A,0)),""))</f>
        <v/>
      </c>
      <c r="D57" s="7"/>
      <c r="E57" s="12"/>
      <c r="F57" s="12"/>
      <c r="G57" s="12"/>
      <c r="H57" s="7"/>
      <c r="I57" s="7"/>
      <c r="J57" s="7"/>
      <c r="K57" s="7"/>
      <c r="L57" s="7"/>
      <c r="M57" s="7"/>
      <c r="N57" s="7"/>
      <c r="O57" s="7"/>
      <c r="P57" s="7"/>
      <c r="Q57" s="7"/>
      <c r="R57" s="12"/>
      <c r="S57" s="12"/>
      <c r="T57" s="12"/>
      <c r="U57" s="7"/>
      <c r="V57" s="7" t="str">
        <f t="shared" si="0"/>
        <v/>
      </c>
      <c r="W57" s="7" t="str">
        <f t="shared" si="1"/>
        <v/>
      </c>
      <c r="X57" s="7" t="str">
        <f>IF(A57="","",IF(G57="","Não",IF(G57&lt;=IFERROR(IF(INDEX(FOLLOWUP!$AQ:$AQ,MATCH(B57,FOLLOWUP!$A:$A,0))="",F57,INDEX(FOLLOWUP!$AQ:$AQ,MATCH(B57,FOLLOWUP!$A:$A,0))),F57),"Sim","Não")))</f>
        <v/>
      </c>
      <c r="Y57" s="7"/>
      <c r="Z57" s="12"/>
    </row>
    <row r="58" spans="1:26" x14ac:dyDescent="0.25">
      <c r="A58" s="7"/>
      <c r="B58" s="7"/>
      <c r="C58" s="7" t="str">
        <f>IF(B58="","",IFERROR(INDEX(FOLLOWUP!$C:$C,MATCH(B58,FOLLOWUP!$A:$A,0)),""))</f>
        <v/>
      </c>
      <c r="D58" s="7"/>
      <c r="E58" s="12"/>
      <c r="F58" s="12"/>
      <c r="G58" s="12"/>
      <c r="H58" s="7"/>
      <c r="I58" s="7"/>
      <c r="J58" s="7"/>
      <c r="K58" s="7"/>
      <c r="L58" s="7"/>
      <c r="M58" s="7"/>
      <c r="N58" s="7"/>
      <c r="O58" s="7"/>
      <c r="P58" s="7"/>
      <c r="Q58" s="7"/>
      <c r="R58" s="12"/>
      <c r="S58" s="12"/>
      <c r="T58" s="12"/>
      <c r="U58" s="7"/>
      <c r="V58" s="7" t="str">
        <f t="shared" si="0"/>
        <v/>
      </c>
      <c r="W58" s="7" t="str">
        <f t="shared" si="1"/>
        <v/>
      </c>
      <c r="X58" s="7" t="str">
        <f>IF(A58="","",IF(G58="","Não",IF(G58&lt;=IFERROR(IF(INDEX(FOLLOWUP!$AQ:$AQ,MATCH(B58,FOLLOWUP!$A:$A,0))="",F58,INDEX(FOLLOWUP!$AQ:$AQ,MATCH(B58,FOLLOWUP!$A:$A,0))),F58),"Sim","Não")))</f>
        <v/>
      </c>
      <c r="Y58" s="7"/>
      <c r="Z58" s="12"/>
    </row>
    <row r="59" spans="1:26" x14ac:dyDescent="0.25">
      <c r="A59" s="7"/>
      <c r="B59" s="7"/>
      <c r="C59" s="7" t="str">
        <f>IF(B59="","",IFERROR(INDEX(FOLLOWUP!$C:$C,MATCH(B59,FOLLOWUP!$A:$A,0)),""))</f>
        <v/>
      </c>
      <c r="D59" s="7"/>
      <c r="E59" s="12"/>
      <c r="F59" s="12"/>
      <c r="G59" s="12"/>
      <c r="H59" s="7"/>
      <c r="I59" s="7"/>
      <c r="J59" s="7"/>
      <c r="K59" s="7"/>
      <c r="L59" s="7"/>
      <c r="M59" s="7"/>
      <c r="N59" s="7"/>
      <c r="O59" s="7"/>
      <c r="P59" s="7"/>
      <c r="Q59" s="7"/>
      <c r="R59" s="12"/>
      <c r="S59" s="12"/>
      <c r="T59" s="12"/>
      <c r="U59" s="7"/>
      <c r="V59" s="7" t="str">
        <f t="shared" si="0"/>
        <v/>
      </c>
      <c r="W59" s="7" t="str">
        <f t="shared" si="1"/>
        <v/>
      </c>
      <c r="X59" s="7" t="str">
        <f>IF(A59="","",IF(G59="","Não",IF(G59&lt;=IFERROR(IF(INDEX(FOLLOWUP!$AQ:$AQ,MATCH(B59,FOLLOWUP!$A:$A,0))="",F59,INDEX(FOLLOWUP!$AQ:$AQ,MATCH(B59,FOLLOWUP!$A:$A,0))),F59),"Sim","Não")))</f>
        <v/>
      </c>
      <c r="Y59" s="7"/>
      <c r="Z59" s="12"/>
    </row>
    <row r="60" spans="1:26" x14ac:dyDescent="0.25">
      <c r="A60" s="7"/>
      <c r="B60" s="7"/>
      <c r="C60" s="7" t="str">
        <f>IF(B60="","",IFERROR(INDEX(FOLLOWUP!$C:$C,MATCH(B60,FOLLOWUP!$A:$A,0)),""))</f>
        <v/>
      </c>
      <c r="D60" s="7"/>
      <c r="E60" s="12"/>
      <c r="F60" s="12"/>
      <c r="G60" s="12"/>
      <c r="H60" s="7"/>
      <c r="I60" s="7"/>
      <c r="J60" s="7"/>
      <c r="K60" s="7"/>
      <c r="L60" s="7"/>
      <c r="M60" s="7"/>
      <c r="N60" s="7"/>
      <c r="O60" s="7"/>
      <c r="P60" s="7"/>
      <c r="Q60" s="7"/>
      <c r="R60" s="12"/>
      <c r="S60" s="12"/>
      <c r="T60" s="12"/>
      <c r="U60" s="7"/>
      <c r="V60" s="7" t="str">
        <f t="shared" si="0"/>
        <v/>
      </c>
      <c r="W60" s="7" t="str">
        <f t="shared" si="1"/>
        <v/>
      </c>
      <c r="X60" s="7" t="str">
        <f>IF(A60="","",IF(G60="","Não",IF(G60&lt;=IFERROR(IF(INDEX(FOLLOWUP!$AQ:$AQ,MATCH(B60,FOLLOWUP!$A:$A,0))="",F60,INDEX(FOLLOWUP!$AQ:$AQ,MATCH(B60,FOLLOWUP!$A:$A,0))),F60),"Sim","Não")))</f>
        <v/>
      </c>
      <c r="Y60" s="7"/>
      <c r="Z60" s="12"/>
    </row>
    <row r="61" spans="1:26" x14ac:dyDescent="0.25">
      <c r="A61" s="7"/>
      <c r="B61" s="7"/>
      <c r="C61" s="7" t="str">
        <f>IF(B61="","",IFERROR(INDEX(FOLLOWUP!$C:$C,MATCH(B61,FOLLOWUP!$A:$A,0)),""))</f>
        <v/>
      </c>
      <c r="D61" s="7"/>
      <c r="E61" s="12"/>
      <c r="F61" s="12"/>
      <c r="G61" s="12"/>
      <c r="H61" s="7"/>
      <c r="I61" s="7"/>
      <c r="J61" s="7"/>
      <c r="K61" s="7"/>
      <c r="L61" s="7"/>
      <c r="M61" s="7"/>
      <c r="N61" s="7"/>
      <c r="O61" s="7"/>
      <c r="P61" s="7"/>
      <c r="Q61" s="7"/>
      <c r="R61" s="12"/>
      <c r="S61" s="12"/>
      <c r="T61" s="12"/>
      <c r="U61" s="7"/>
      <c r="V61" s="7" t="str">
        <f t="shared" si="0"/>
        <v/>
      </c>
      <c r="W61" s="7" t="str">
        <f t="shared" si="1"/>
        <v/>
      </c>
      <c r="X61" s="7" t="str">
        <f>IF(A61="","",IF(G61="","Não",IF(G61&lt;=IFERROR(IF(INDEX(FOLLOWUP!$AQ:$AQ,MATCH(B61,FOLLOWUP!$A:$A,0))="",F61,INDEX(FOLLOWUP!$AQ:$AQ,MATCH(B61,FOLLOWUP!$A:$A,0))),F61),"Sim","Não")))</f>
        <v/>
      </c>
      <c r="Y61" s="7"/>
      <c r="Z61" s="12"/>
    </row>
    <row r="62" spans="1:26" x14ac:dyDescent="0.25">
      <c r="A62" s="7"/>
      <c r="B62" s="7"/>
      <c r="C62" s="7" t="str">
        <f>IF(B62="","",IFERROR(INDEX(FOLLOWUP!$C:$C,MATCH(B62,FOLLOWUP!$A:$A,0)),""))</f>
        <v/>
      </c>
      <c r="D62" s="7"/>
      <c r="E62" s="12"/>
      <c r="F62" s="12"/>
      <c r="G62" s="12"/>
      <c r="H62" s="7"/>
      <c r="I62" s="7"/>
      <c r="J62" s="7"/>
      <c r="K62" s="7"/>
      <c r="L62" s="7"/>
      <c r="M62" s="7"/>
      <c r="N62" s="7"/>
      <c r="O62" s="7"/>
      <c r="P62" s="7"/>
      <c r="Q62" s="7"/>
      <c r="R62" s="12"/>
      <c r="S62" s="12"/>
      <c r="T62" s="12"/>
      <c r="U62" s="7"/>
      <c r="V62" s="7" t="str">
        <f t="shared" si="0"/>
        <v/>
      </c>
      <c r="W62" s="7" t="str">
        <f t="shared" si="1"/>
        <v/>
      </c>
      <c r="X62" s="7" t="str">
        <f>IF(A62="","",IF(G62="","Não",IF(G62&lt;=IFERROR(IF(INDEX(FOLLOWUP!$AQ:$AQ,MATCH(B62,FOLLOWUP!$A:$A,0))="",F62,INDEX(FOLLOWUP!$AQ:$AQ,MATCH(B62,FOLLOWUP!$A:$A,0))),F62),"Sim","Não")))</f>
        <v/>
      </c>
      <c r="Y62" s="7"/>
      <c r="Z62" s="12"/>
    </row>
    <row r="63" spans="1:26" x14ac:dyDescent="0.25">
      <c r="A63" s="7"/>
      <c r="B63" s="7"/>
      <c r="C63" s="7" t="str">
        <f>IF(B63="","",IFERROR(INDEX(FOLLOWUP!$C:$C,MATCH(B63,FOLLOWUP!$A:$A,0)),""))</f>
        <v/>
      </c>
      <c r="D63" s="7"/>
      <c r="E63" s="12"/>
      <c r="F63" s="12"/>
      <c r="G63" s="12"/>
      <c r="H63" s="7"/>
      <c r="I63" s="7"/>
      <c r="J63" s="7"/>
      <c r="K63" s="7"/>
      <c r="L63" s="7"/>
      <c r="M63" s="7"/>
      <c r="N63" s="7"/>
      <c r="O63" s="7"/>
      <c r="P63" s="7"/>
      <c r="Q63" s="7"/>
      <c r="R63" s="12"/>
      <c r="S63" s="12"/>
      <c r="T63" s="12"/>
      <c r="U63" s="7"/>
      <c r="V63" s="7" t="str">
        <f t="shared" si="0"/>
        <v/>
      </c>
      <c r="W63" s="7" t="str">
        <f t="shared" si="1"/>
        <v/>
      </c>
      <c r="X63" s="7" t="str">
        <f>IF(A63="","",IF(G63="","Não",IF(G63&lt;=IFERROR(IF(INDEX(FOLLOWUP!$AQ:$AQ,MATCH(B63,FOLLOWUP!$A:$A,0))="",F63,INDEX(FOLLOWUP!$AQ:$AQ,MATCH(B63,FOLLOWUP!$A:$A,0))),F63),"Sim","Não")))</f>
        <v/>
      </c>
      <c r="Y63" s="7"/>
      <c r="Z63" s="12"/>
    </row>
    <row r="64" spans="1:26" x14ac:dyDescent="0.25">
      <c r="A64" s="7"/>
      <c r="B64" s="7"/>
      <c r="C64" s="7" t="str">
        <f>IF(B64="","",IFERROR(INDEX(FOLLOWUP!$C:$C,MATCH(B64,FOLLOWUP!$A:$A,0)),""))</f>
        <v/>
      </c>
      <c r="D64" s="7"/>
      <c r="E64" s="12"/>
      <c r="F64" s="12"/>
      <c r="G64" s="12"/>
      <c r="H64" s="7"/>
      <c r="I64" s="7"/>
      <c r="J64" s="7"/>
      <c r="K64" s="7"/>
      <c r="L64" s="7"/>
      <c r="M64" s="7"/>
      <c r="N64" s="7"/>
      <c r="O64" s="7"/>
      <c r="P64" s="7"/>
      <c r="Q64" s="7"/>
      <c r="R64" s="12"/>
      <c r="S64" s="12"/>
      <c r="T64" s="12"/>
      <c r="U64" s="7"/>
      <c r="V64" s="7" t="str">
        <f t="shared" si="0"/>
        <v/>
      </c>
      <c r="W64" s="7" t="str">
        <f t="shared" si="1"/>
        <v/>
      </c>
      <c r="X64" s="7" t="str">
        <f>IF(A64="","",IF(G64="","Não",IF(G64&lt;=IFERROR(IF(INDEX(FOLLOWUP!$AQ:$AQ,MATCH(B64,FOLLOWUP!$A:$A,0))="",F64,INDEX(FOLLOWUP!$AQ:$AQ,MATCH(B64,FOLLOWUP!$A:$A,0))),F64),"Sim","Não")))</f>
        <v/>
      </c>
      <c r="Y64" s="7"/>
      <c r="Z64" s="12"/>
    </row>
    <row r="65" spans="1:26" x14ac:dyDescent="0.25">
      <c r="A65" s="7"/>
      <c r="B65" s="7"/>
      <c r="C65" s="7" t="str">
        <f>IF(B65="","",IFERROR(INDEX(FOLLOWUP!$C:$C,MATCH(B65,FOLLOWUP!$A:$A,0)),""))</f>
        <v/>
      </c>
      <c r="D65" s="7"/>
      <c r="E65" s="12"/>
      <c r="F65" s="12"/>
      <c r="G65" s="12"/>
      <c r="H65" s="7"/>
      <c r="I65" s="7"/>
      <c r="J65" s="7"/>
      <c r="K65" s="7"/>
      <c r="L65" s="7"/>
      <c r="M65" s="7"/>
      <c r="N65" s="7"/>
      <c r="O65" s="7"/>
      <c r="P65" s="7"/>
      <c r="Q65" s="7"/>
      <c r="R65" s="12"/>
      <c r="S65" s="12"/>
      <c r="T65" s="12"/>
      <c r="U65" s="7"/>
      <c r="V65" s="7" t="str">
        <f t="shared" si="0"/>
        <v/>
      </c>
      <c r="W65" s="7" t="str">
        <f t="shared" si="1"/>
        <v/>
      </c>
      <c r="X65" s="7" t="str">
        <f>IF(A65="","",IF(G65="","Não",IF(G65&lt;=IFERROR(IF(INDEX(FOLLOWUP!$AQ:$AQ,MATCH(B65,FOLLOWUP!$A:$A,0))="",F65,INDEX(FOLLOWUP!$AQ:$AQ,MATCH(B65,FOLLOWUP!$A:$A,0))),F65),"Sim","Não")))</f>
        <v/>
      </c>
      <c r="Y65" s="7"/>
      <c r="Z65" s="12"/>
    </row>
    <row r="66" spans="1:26" x14ac:dyDescent="0.25">
      <c r="A66" s="7"/>
      <c r="B66" s="7"/>
      <c r="C66" s="7" t="str">
        <f>IF(B66="","",IFERROR(INDEX(FOLLOWUP!$C:$C,MATCH(B66,FOLLOWUP!$A:$A,0)),""))</f>
        <v/>
      </c>
      <c r="D66" s="7"/>
      <c r="E66" s="12"/>
      <c r="F66" s="12"/>
      <c r="G66" s="12"/>
      <c r="H66" s="7"/>
      <c r="I66" s="7"/>
      <c r="J66" s="7"/>
      <c r="K66" s="7"/>
      <c r="L66" s="7"/>
      <c r="M66" s="7"/>
      <c r="N66" s="7"/>
      <c r="O66" s="7"/>
      <c r="P66" s="7"/>
      <c r="Q66" s="7"/>
      <c r="R66" s="12"/>
      <c r="S66" s="12"/>
      <c r="T66" s="12"/>
      <c r="U66" s="7"/>
      <c r="V66" s="7" t="str">
        <f t="shared" ref="V66:V129" si="2">IF(OR(E66="",F66=""),"",ROUND((F66-E66)*1440,0))</f>
        <v/>
      </c>
      <c r="W66" s="7" t="str">
        <f t="shared" ref="W66:W129" si="3">IF(OR(E66="",G66=""),"",ROUND((G66-E66)*1440,0))</f>
        <v/>
      </c>
      <c r="X66" s="7" t="str">
        <f>IF(A66="","",IF(G66="","Não",IF(G66&lt;=IFERROR(IF(INDEX(FOLLOWUP!$AQ:$AQ,MATCH(B66,FOLLOWUP!$A:$A,0))="",F66,INDEX(FOLLOWUP!$AQ:$AQ,MATCH(B66,FOLLOWUP!$A:$A,0))),F66),"Sim","Não")))</f>
        <v/>
      </c>
      <c r="Y66" s="7"/>
      <c r="Z66" s="12"/>
    </row>
    <row r="67" spans="1:26" x14ac:dyDescent="0.25">
      <c r="A67" s="7"/>
      <c r="B67" s="7"/>
      <c r="C67" s="7" t="str">
        <f>IF(B67="","",IFERROR(INDEX(FOLLOWUP!$C:$C,MATCH(B67,FOLLOWUP!$A:$A,0)),""))</f>
        <v/>
      </c>
      <c r="D67" s="7"/>
      <c r="E67" s="12"/>
      <c r="F67" s="12"/>
      <c r="G67" s="12"/>
      <c r="H67" s="7"/>
      <c r="I67" s="7"/>
      <c r="J67" s="7"/>
      <c r="K67" s="7"/>
      <c r="L67" s="7"/>
      <c r="M67" s="7"/>
      <c r="N67" s="7"/>
      <c r="O67" s="7"/>
      <c r="P67" s="7"/>
      <c r="Q67" s="7"/>
      <c r="R67" s="12"/>
      <c r="S67" s="12"/>
      <c r="T67" s="12"/>
      <c r="U67" s="7"/>
      <c r="V67" s="7" t="str">
        <f t="shared" si="2"/>
        <v/>
      </c>
      <c r="W67" s="7" t="str">
        <f t="shared" si="3"/>
        <v/>
      </c>
      <c r="X67" s="7" t="str">
        <f>IF(A67="","",IF(G67="","Não",IF(G67&lt;=IFERROR(IF(INDEX(FOLLOWUP!$AQ:$AQ,MATCH(B67,FOLLOWUP!$A:$A,0))="",F67,INDEX(FOLLOWUP!$AQ:$AQ,MATCH(B67,FOLLOWUP!$A:$A,0))),F67),"Sim","Não")))</f>
        <v/>
      </c>
      <c r="Y67" s="7"/>
      <c r="Z67" s="12"/>
    </row>
    <row r="68" spans="1:26" x14ac:dyDescent="0.25">
      <c r="A68" s="7"/>
      <c r="B68" s="7"/>
      <c r="C68" s="7" t="str">
        <f>IF(B68="","",IFERROR(INDEX(FOLLOWUP!$C:$C,MATCH(B68,FOLLOWUP!$A:$A,0)),""))</f>
        <v/>
      </c>
      <c r="D68" s="7"/>
      <c r="E68" s="12"/>
      <c r="F68" s="12"/>
      <c r="G68" s="12"/>
      <c r="H68" s="7"/>
      <c r="I68" s="7"/>
      <c r="J68" s="7"/>
      <c r="K68" s="7"/>
      <c r="L68" s="7"/>
      <c r="M68" s="7"/>
      <c r="N68" s="7"/>
      <c r="O68" s="7"/>
      <c r="P68" s="7"/>
      <c r="Q68" s="7"/>
      <c r="R68" s="12"/>
      <c r="S68" s="12"/>
      <c r="T68" s="12"/>
      <c r="U68" s="7"/>
      <c r="V68" s="7" t="str">
        <f t="shared" si="2"/>
        <v/>
      </c>
      <c r="W68" s="7" t="str">
        <f t="shared" si="3"/>
        <v/>
      </c>
      <c r="X68" s="7" t="str">
        <f>IF(A68="","",IF(G68="","Não",IF(G68&lt;=IFERROR(IF(INDEX(FOLLOWUP!$AQ:$AQ,MATCH(B68,FOLLOWUP!$A:$A,0))="",F68,INDEX(FOLLOWUP!$AQ:$AQ,MATCH(B68,FOLLOWUP!$A:$A,0))),F68),"Sim","Não")))</f>
        <v/>
      </c>
      <c r="Y68" s="7"/>
      <c r="Z68" s="12"/>
    </row>
    <row r="69" spans="1:26" x14ac:dyDescent="0.25">
      <c r="A69" s="7"/>
      <c r="B69" s="7"/>
      <c r="C69" s="7" t="str">
        <f>IF(B69="","",IFERROR(INDEX(FOLLOWUP!$C:$C,MATCH(B69,FOLLOWUP!$A:$A,0)),""))</f>
        <v/>
      </c>
      <c r="D69" s="7"/>
      <c r="E69" s="12"/>
      <c r="F69" s="12"/>
      <c r="G69" s="12"/>
      <c r="H69" s="7"/>
      <c r="I69" s="7"/>
      <c r="J69" s="7"/>
      <c r="K69" s="7"/>
      <c r="L69" s="7"/>
      <c r="M69" s="7"/>
      <c r="N69" s="7"/>
      <c r="O69" s="7"/>
      <c r="P69" s="7"/>
      <c r="Q69" s="7"/>
      <c r="R69" s="12"/>
      <c r="S69" s="12"/>
      <c r="T69" s="12"/>
      <c r="U69" s="7"/>
      <c r="V69" s="7" t="str">
        <f t="shared" si="2"/>
        <v/>
      </c>
      <c r="W69" s="7" t="str">
        <f t="shared" si="3"/>
        <v/>
      </c>
      <c r="X69" s="7" t="str">
        <f>IF(A69="","",IF(G69="","Não",IF(G69&lt;=IFERROR(IF(INDEX(FOLLOWUP!$AQ:$AQ,MATCH(B69,FOLLOWUP!$A:$A,0))="",F69,INDEX(FOLLOWUP!$AQ:$AQ,MATCH(B69,FOLLOWUP!$A:$A,0))),F69),"Sim","Não")))</f>
        <v/>
      </c>
      <c r="Y69" s="7"/>
      <c r="Z69" s="12"/>
    </row>
    <row r="70" spans="1:26" x14ac:dyDescent="0.25">
      <c r="A70" s="7"/>
      <c r="B70" s="7"/>
      <c r="C70" s="7" t="str">
        <f>IF(B70="","",IFERROR(INDEX(FOLLOWUP!$C:$C,MATCH(B70,FOLLOWUP!$A:$A,0)),""))</f>
        <v/>
      </c>
      <c r="D70" s="7"/>
      <c r="E70" s="12"/>
      <c r="F70" s="12"/>
      <c r="G70" s="12"/>
      <c r="H70" s="7"/>
      <c r="I70" s="7"/>
      <c r="J70" s="7"/>
      <c r="K70" s="7"/>
      <c r="L70" s="7"/>
      <c r="M70" s="7"/>
      <c r="N70" s="7"/>
      <c r="O70" s="7"/>
      <c r="P70" s="7"/>
      <c r="Q70" s="7"/>
      <c r="R70" s="12"/>
      <c r="S70" s="12"/>
      <c r="T70" s="12"/>
      <c r="U70" s="7"/>
      <c r="V70" s="7" t="str">
        <f t="shared" si="2"/>
        <v/>
      </c>
      <c r="W70" s="7" t="str">
        <f t="shared" si="3"/>
        <v/>
      </c>
      <c r="X70" s="7" t="str">
        <f>IF(A70="","",IF(G70="","Não",IF(G70&lt;=IFERROR(IF(INDEX(FOLLOWUP!$AQ:$AQ,MATCH(B70,FOLLOWUP!$A:$A,0))="",F70,INDEX(FOLLOWUP!$AQ:$AQ,MATCH(B70,FOLLOWUP!$A:$A,0))),F70),"Sim","Não")))</f>
        <v/>
      </c>
      <c r="Y70" s="7"/>
      <c r="Z70" s="12"/>
    </row>
    <row r="71" spans="1:26" x14ac:dyDescent="0.25">
      <c r="A71" s="7"/>
      <c r="B71" s="7"/>
      <c r="C71" s="7" t="str">
        <f>IF(B71="","",IFERROR(INDEX(FOLLOWUP!$C:$C,MATCH(B71,FOLLOWUP!$A:$A,0)),""))</f>
        <v/>
      </c>
      <c r="D71" s="7"/>
      <c r="E71" s="12"/>
      <c r="F71" s="12"/>
      <c r="G71" s="12"/>
      <c r="H71" s="7"/>
      <c r="I71" s="7"/>
      <c r="J71" s="7"/>
      <c r="K71" s="7"/>
      <c r="L71" s="7"/>
      <c r="M71" s="7"/>
      <c r="N71" s="7"/>
      <c r="O71" s="7"/>
      <c r="P71" s="7"/>
      <c r="Q71" s="7"/>
      <c r="R71" s="12"/>
      <c r="S71" s="12"/>
      <c r="T71" s="12"/>
      <c r="U71" s="7"/>
      <c r="V71" s="7" t="str">
        <f t="shared" si="2"/>
        <v/>
      </c>
      <c r="W71" s="7" t="str">
        <f t="shared" si="3"/>
        <v/>
      </c>
      <c r="X71" s="7" t="str">
        <f>IF(A71="","",IF(G71="","Não",IF(G71&lt;=IFERROR(IF(INDEX(FOLLOWUP!$AQ:$AQ,MATCH(B71,FOLLOWUP!$A:$A,0))="",F71,INDEX(FOLLOWUP!$AQ:$AQ,MATCH(B71,FOLLOWUP!$A:$A,0))),F71),"Sim","Não")))</f>
        <v/>
      </c>
      <c r="Y71" s="7"/>
      <c r="Z71" s="12"/>
    </row>
    <row r="72" spans="1:26" x14ac:dyDescent="0.25">
      <c r="A72" s="7"/>
      <c r="B72" s="7"/>
      <c r="C72" s="7" t="str">
        <f>IF(B72="","",IFERROR(INDEX(FOLLOWUP!$C:$C,MATCH(B72,FOLLOWUP!$A:$A,0)),""))</f>
        <v/>
      </c>
      <c r="D72" s="7"/>
      <c r="E72" s="12"/>
      <c r="F72" s="12"/>
      <c r="G72" s="12"/>
      <c r="H72" s="7"/>
      <c r="I72" s="7"/>
      <c r="J72" s="7"/>
      <c r="K72" s="7"/>
      <c r="L72" s="7"/>
      <c r="M72" s="7"/>
      <c r="N72" s="7"/>
      <c r="O72" s="7"/>
      <c r="P72" s="7"/>
      <c r="Q72" s="7"/>
      <c r="R72" s="12"/>
      <c r="S72" s="12"/>
      <c r="T72" s="12"/>
      <c r="U72" s="7"/>
      <c r="V72" s="7" t="str">
        <f t="shared" si="2"/>
        <v/>
      </c>
      <c r="W72" s="7" t="str">
        <f t="shared" si="3"/>
        <v/>
      </c>
      <c r="X72" s="7" t="str">
        <f>IF(A72="","",IF(G72="","Não",IF(G72&lt;=IFERROR(IF(INDEX(FOLLOWUP!$AQ:$AQ,MATCH(B72,FOLLOWUP!$A:$A,0))="",F72,INDEX(FOLLOWUP!$AQ:$AQ,MATCH(B72,FOLLOWUP!$A:$A,0))),F72),"Sim","Não")))</f>
        <v/>
      </c>
      <c r="Y72" s="7"/>
      <c r="Z72" s="12"/>
    </row>
    <row r="73" spans="1:26" x14ac:dyDescent="0.25">
      <c r="A73" s="7"/>
      <c r="B73" s="7"/>
      <c r="C73" s="7" t="str">
        <f>IF(B73="","",IFERROR(INDEX(FOLLOWUP!$C:$C,MATCH(B73,FOLLOWUP!$A:$A,0)),""))</f>
        <v/>
      </c>
      <c r="D73" s="7"/>
      <c r="E73" s="12"/>
      <c r="F73" s="12"/>
      <c r="G73" s="12"/>
      <c r="H73" s="7"/>
      <c r="I73" s="7"/>
      <c r="J73" s="7"/>
      <c r="K73" s="7"/>
      <c r="L73" s="7"/>
      <c r="M73" s="7"/>
      <c r="N73" s="7"/>
      <c r="O73" s="7"/>
      <c r="P73" s="7"/>
      <c r="Q73" s="7"/>
      <c r="R73" s="12"/>
      <c r="S73" s="12"/>
      <c r="T73" s="12"/>
      <c r="U73" s="7"/>
      <c r="V73" s="7" t="str">
        <f t="shared" si="2"/>
        <v/>
      </c>
      <c r="W73" s="7" t="str">
        <f t="shared" si="3"/>
        <v/>
      </c>
      <c r="X73" s="7" t="str">
        <f>IF(A73="","",IF(G73="","Não",IF(G73&lt;=IFERROR(IF(INDEX(FOLLOWUP!$AQ:$AQ,MATCH(B73,FOLLOWUP!$A:$A,0))="",F73,INDEX(FOLLOWUP!$AQ:$AQ,MATCH(B73,FOLLOWUP!$A:$A,0))),F73),"Sim","Não")))</f>
        <v/>
      </c>
      <c r="Y73" s="7"/>
      <c r="Z73" s="12"/>
    </row>
    <row r="74" spans="1:26" x14ac:dyDescent="0.25">
      <c r="A74" s="7"/>
      <c r="B74" s="7"/>
      <c r="C74" s="7" t="str">
        <f>IF(B74="","",IFERROR(INDEX(FOLLOWUP!$C:$C,MATCH(B74,FOLLOWUP!$A:$A,0)),""))</f>
        <v/>
      </c>
      <c r="D74" s="7"/>
      <c r="E74" s="12"/>
      <c r="F74" s="12"/>
      <c r="G74" s="12"/>
      <c r="H74" s="7"/>
      <c r="I74" s="7"/>
      <c r="J74" s="7"/>
      <c r="K74" s="7"/>
      <c r="L74" s="7"/>
      <c r="M74" s="7"/>
      <c r="N74" s="7"/>
      <c r="O74" s="7"/>
      <c r="P74" s="7"/>
      <c r="Q74" s="7"/>
      <c r="R74" s="12"/>
      <c r="S74" s="12"/>
      <c r="T74" s="12"/>
      <c r="U74" s="7"/>
      <c r="V74" s="7" t="str">
        <f t="shared" si="2"/>
        <v/>
      </c>
      <c r="W74" s="7" t="str">
        <f t="shared" si="3"/>
        <v/>
      </c>
      <c r="X74" s="7" t="str">
        <f>IF(A74="","",IF(G74="","Não",IF(G74&lt;=IFERROR(IF(INDEX(FOLLOWUP!$AQ:$AQ,MATCH(B74,FOLLOWUP!$A:$A,0))="",F74,INDEX(FOLLOWUP!$AQ:$AQ,MATCH(B74,FOLLOWUP!$A:$A,0))),F74),"Sim","Não")))</f>
        <v/>
      </c>
      <c r="Y74" s="7"/>
      <c r="Z74" s="12"/>
    </row>
    <row r="75" spans="1:26" x14ac:dyDescent="0.25">
      <c r="A75" s="7"/>
      <c r="B75" s="7"/>
      <c r="C75" s="7" t="str">
        <f>IF(B75="","",IFERROR(INDEX(FOLLOWUP!$C:$C,MATCH(B75,FOLLOWUP!$A:$A,0)),""))</f>
        <v/>
      </c>
      <c r="D75" s="7"/>
      <c r="E75" s="12"/>
      <c r="F75" s="12"/>
      <c r="G75" s="12"/>
      <c r="H75" s="7"/>
      <c r="I75" s="7"/>
      <c r="J75" s="7"/>
      <c r="K75" s="7"/>
      <c r="L75" s="7"/>
      <c r="M75" s="7"/>
      <c r="N75" s="7"/>
      <c r="O75" s="7"/>
      <c r="P75" s="7"/>
      <c r="Q75" s="7"/>
      <c r="R75" s="12"/>
      <c r="S75" s="12"/>
      <c r="T75" s="12"/>
      <c r="U75" s="7"/>
      <c r="V75" s="7" t="str">
        <f t="shared" si="2"/>
        <v/>
      </c>
      <c r="W75" s="7" t="str">
        <f t="shared" si="3"/>
        <v/>
      </c>
      <c r="X75" s="7" t="str">
        <f>IF(A75="","",IF(G75="","Não",IF(G75&lt;=IFERROR(IF(INDEX(FOLLOWUP!$AQ:$AQ,MATCH(B75,FOLLOWUP!$A:$A,0))="",F75,INDEX(FOLLOWUP!$AQ:$AQ,MATCH(B75,FOLLOWUP!$A:$A,0))),F75),"Sim","Não")))</f>
        <v/>
      </c>
      <c r="Y75" s="7"/>
      <c r="Z75" s="12"/>
    </row>
    <row r="76" spans="1:26" x14ac:dyDescent="0.25">
      <c r="A76" s="7"/>
      <c r="B76" s="7"/>
      <c r="C76" s="7" t="str">
        <f>IF(B76="","",IFERROR(INDEX(FOLLOWUP!$C:$C,MATCH(B76,FOLLOWUP!$A:$A,0)),""))</f>
        <v/>
      </c>
      <c r="D76" s="7"/>
      <c r="E76" s="12"/>
      <c r="F76" s="12"/>
      <c r="G76" s="12"/>
      <c r="H76" s="7"/>
      <c r="I76" s="7"/>
      <c r="J76" s="7"/>
      <c r="K76" s="7"/>
      <c r="L76" s="7"/>
      <c r="M76" s="7"/>
      <c r="N76" s="7"/>
      <c r="O76" s="7"/>
      <c r="P76" s="7"/>
      <c r="Q76" s="7"/>
      <c r="R76" s="12"/>
      <c r="S76" s="12"/>
      <c r="T76" s="12"/>
      <c r="U76" s="7"/>
      <c r="V76" s="7" t="str">
        <f t="shared" si="2"/>
        <v/>
      </c>
      <c r="W76" s="7" t="str">
        <f t="shared" si="3"/>
        <v/>
      </c>
      <c r="X76" s="7" t="str">
        <f>IF(A76="","",IF(G76="","Não",IF(G76&lt;=IFERROR(IF(INDEX(FOLLOWUP!$AQ:$AQ,MATCH(B76,FOLLOWUP!$A:$A,0))="",F76,INDEX(FOLLOWUP!$AQ:$AQ,MATCH(B76,FOLLOWUP!$A:$A,0))),F76),"Sim","Não")))</f>
        <v/>
      </c>
      <c r="Y76" s="7"/>
      <c r="Z76" s="12"/>
    </row>
    <row r="77" spans="1:26" x14ac:dyDescent="0.25">
      <c r="A77" s="7"/>
      <c r="B77" s="7"/>
      <c r="C77" s="7" t="str">
        <f>IF(B77="","",IFERROR(INDEX(FOLLOWUP!$C:$C,MATCH(B77,FOLLOWUP!$A:$A,0)),""))</f>
        <v/>
      </c>
      <c r="D77" s="7"/>
      <c r="E77" s="12"/>
      <c r="F77" s="12"/>
      <c r="G77" s="12"/>
      <c r="H77" s="7"/>
      <c r="I77" s="7"/>
      <c r="J77" s="7"/>
      <c r="K77" s="7"/>
      <c r="L77" s="7"/>
      <c r="M77" s="7"/>
      <c r="N77" s="7"/>
      <c r="O77" s="7"/>
      <c r="P77" s="7"/>
      <c r="Q77" s="7"/>
      <c r="R77" s="12"/>
      <c r="S77" s="12"/>
      <c r="T77" s="12"/>
      <c r="U77" s="7"/>
      <c r="V77" s="7" t="str">
        <f t="shared" si="2"/>
        <v/>
      </c>
      <c r="W77" s="7" t="str">
        <f t="shared" si="3"/>
        <v/>
      </c>
      <c r="X77" s="7" t="str">
        <f>IF(A77="","",IF(G77="","Não",IF(G77&lt;=IFERROR(IF(INDEX(FOLLOWUP!$AQ:$AQ,MATCH(B77,FOLLOWUP!$A:$A,0))="",F77,INDEX(FOLLOWUP!$AQ:$AQ,MATCH(B77,FOLLOWUP!$A:$A,0))),F77),"Sim","Não")))</f>
        <v/>
      </c>
      <c r="Y77" s="7"/>
      <c r="Z77" s="12"/>
    </row>
    <row r="78" spans="1:26" x14ac:dyDescent="0.25">
      <c r="A78" s="7"/>
      <c r="B78" s="7"/>
      <c r="C78" s="7" t="str">
        <f>IF(B78="","",IFERROR(INDEX(FOLLOWUP!$C:$C,MATCH(B78,FOLLOWUP!$A:$A,0)),""))</f>
        <v/>
      </c>
      <c r="D78" s="7"/>
      <c r="E78" s="12"/>
      <c r="F78" s="12"/>
      <c r="G78" s="12"/>
      <c r="H78" s="7"/>
      <c r="I78" s="7"/>
      <c r="J78" s="7"/>
      <c r="K78" s="7"/>
      <c r="L78" s="7"/>
      <c r="M78" s="7"/>
      <c r="N78" s="7"/>
      <c r="O78" s="7"/>
      <c r="P78" s="7"/>
      <c r="Q78" s="7"/>
      <c r="R78" s="12"/>
      <c r="S78" s="12"/>
      <c r="T78" s="12"/>
      <c r="U78" s="7"/>
      <c r="V78" s="7" t="str">
        <f t="shared" si="2"/>
        <v/>
      </c>
      <c r="W78" s="7" t="str">
        <f t="shared" si="3"/>
        <v/>
      </c>
      <c r="X78" s="7" t="str">
        <f>IF(A78="","",IF(G78="","Não",IF(G78&lt;=IFERROR(IF(INDEX(FOLLOWUP!$AQ:$AQ,MATCH(B78,FOLLOWUP!$A:$A,0))="",F78,INDEX(FOLLOWUP!$AQ:$AQ,MATCH(B78,FOLLOWUP!$A:$A,0))),F78),"Sim","Não")))</f>
        <v/>
      </c>
      <c r="Y78" s="7"/>
      <c r="Z78" s="12"/>
    </row>
    <row r="79" spans="1:26" x14ac:dyDescent="0.25">
      <c r="A79" s="7"/>
      <c r="B79" s="7"/>
      <c r="C79" s="7" t="str">
        <f>IF(B79="","",IFERROR(INDEX(FOLLOWUP!$C:$C,MATCH(B79,FOLLOWUP!$A:$A,0)),""))</f>
        <v/>
      </c>
      <c r="D79" s="7"/>
      <c r="E79" s="12"/>
      <c r="F79" s="12"/>
      <c r="G79" s="12"/>
      <c r="H79" s="7"/>
      <c r="I79" s="7"/>
      <c r="J79" s="7"/>
      <c r="K79" s="7"/>
      <c r="L79" s="7"/>
      <c r="M79" s="7"/>
      <c r="N79" s="7"/>
      <c r="O79" s="7"/>
      <c r="P79" s="7"/>
      <c r="Q79" s="7"/>
      <c r="R79" s="12"/>
      <c r="S79" s="12"/>
      <c r="T79" s="12"/>
      <c r="U79" s="7"/>
      <c r="V79" s="7" t="str">
        <f t="shared" si="2"/>
        <v/>
      </c>
      <c r="W79" s="7" t="str">
        <f t="shared" si="3"/>
        <v/>
      </c>
      <c r="X79" s="7" t="str">
        <f>IF(A79="","",IF(G79="","Não",IF(G79&lt;=IFERROR(IF(INDEX(FOLLOWUP!$AQ:$AQ,MATCH(B79,FOLLOWUP!$A:$A,0))="",F79,INDEX(FOLLOWUP!$AQ:$AQ,MATCH(B79,FOLLOWUP!$A:$A,0))),F79),"Sim","Não")))</f>
        <v/>
      </c>
      <c r="Y79" s="7"/>
      <c r="Z79" s="12"/>
    </row>
    <row r="80" spans="1:26" x14ac:dyDescent="0.25">
      <c r="A80" s="7"/>
      <c r="B80" s="7"/>
      <c r="C80" s="7" t="str">
        <f>IF(B80="","",IFERROR(INDEX(FOLLOWUP!$C:$C,MATCH(B80,FOLLOWUP!$A:$A,0)),""))</f>
        <v/>
      </c>
      <c r="D80" s="7"/>
      <c r="E80" s="12"/>
      <c r="F80" s="12"/>
      <c r="G80" s="12"/>
      <c r="H80" s="7"/>
      <c r="I80" s="7"/>
      <c r="J80" s="7"/>
      <c r="K80" s="7"/>
      <c r="L80" s="7"/>
      <c r="M80" s="7"/>
      <c r="N80" s="7"/>
      <c r="O80" s="7"/>
      <c r="P80" s="7"/>
      <c r="Q80" s="7"/>
      <c r="R80" s="12"/>
      <c r="S80" s="12"/>
      <c r="T80" s="12"/>
      <c r="U80" s="7"/>
      <c r="V80" s="7" t="str">
        <f t="shared" si="2"/>
        <v/>
      </c>
      <c r="W80" s="7" t="str">
        <f t="shared" si="3"/>
        <v/>
      </c>
      <c r="X80" s="7" t="str">
        <f>IF(A80="","",IF(G80="","Não",IF(G80&lt;=IFERROR(IF(INDEX(FOLLOWUP!$AQ:$AQ,MATCH(B80,FOLLOWUP!$A:$A,0))="",F80,INDEX(FOLLOWUP!$AQ:$AQ,MATCH(B80,FOLLOWUP!$A:$A,0))),F80),"Sim","Não")))</f>
        <v/>
      </c>
      <c r="Y80" s="7"/>
      <c r="Z80" s="12"/>
    </row>
    <row r="81" spans="1:26" x14ac:dyDescent="0.25">
      <c r="A81" s="7"/>
      <c r="B81" s="7"/>
      <c r="C81" s="7" t="str">
        <f>IF(B81="","",IFERROR(INDEX(FOLLOWUP!$C:$C,MATCH(B81,FOLLOWUP!$A:$A,0)),""))</f>
        <v/>
      </c>
      <c r="D81" s="7"/>
      <c r="E81" s="12"/>
      <c r="F81" s="12"/>
      <c r="G81" s="12"/>
      <c r="H81" s="7"/>
      <c r="I81" s="7"/>
      <c r="J81" s="7"/>
      <c r="K81" s="7"/>
      <c r="L81" s="7"/>
      <c r="M81" s="7"/>
      <c r="N81" s="7"/>
      <c r="O81" s="7"/>
      <c r="P81" s="7"/>
      <c r="Q81" s="7"/>
      <c r="R81" s="12"/>
      <c r="S81" s="12"/>
      <c r="T81" s="12"/>
      <c r="U81" s="7"/>
      <c r="V81" s="7" t="str">
        <f t="shared" si="2"/>
        <v/>
      </c>
      <c r="W81" s="7" t="str">
        <f t="shared" si="3"/>
        <v/>
      </c>
      <c r="X81" s="7" t="str">
        <f>IF(A81="","",IF(G81="","Não",IF(G81&lt;=IFERROR(IF(INDEX(FOLLOWUP!$AQ:$AQ,MATCH(B81,FOLLOWUP!$A:$A,0))="",F81,INDEX(FOLLOWUP!$AQ:$AQ,MATCH(B81,FOLLOWUP!$A:$A,0))),F81),"Sim","Não")))</f>
        <v/>
      </c>
      <c r="Y81" s="7"/>
      <c r="Z81" s="12"/>
    </row>
    <row r="82" spans="1:26" x14ac:dyDescent="0.25">
      <c r="A82" s="7"/>
      <c r="B82" s="7"/>
      <c r="C82" s="7" t="str">
        <f>IF(B82="","",IFERROR(INDEX(FOLLOWUP!$C:$C,MATCH(B82,FOLLOWUP!$A:$A,0)),""))</f>
        <v/>
      </c>
      <c r="D82" s="7"/>
      <c r="E82" s="12"/>
      <c r="F82" s="12"/>
      <c r="G82" s="12"/>
      <c r="H82" s="7"/>
      <c r="I82" s="7"/>
      <c r="J82" s="7"/>
      <c r="K82" s="7"/>
      <c r="L82" s="7"/>
      <c r="M82" s="7"/>
      <c r="N82" s="7"/>
      <c r="O82" s="7"/>
      <c r="P82" s="7"/>
      <c r="Q82" s="7"/>
      <c r="R82" s="12"/>
      <c r="S82" s="12"/>
      <c r="T82" s="12"/>
      <c r="U82" s="7"/>
      <c r="V82" s="7" t="str">
        <f t="shared" si="2"/>
        <v/>
      </c>
      <c r="W82" s="7" t="str">
        <f t="shared" si="3"/>
        <v/>
      </c>
      <c r="X82" s="7" t="str">
        <f>IF(A82="","",IF(G82="","Não",IF(G82&lt;=IFERROR(IF(INDEX(FOLLOWUP!$AQ:$AQ,MATCH(B82,FOLLOWUP!$A:$A,0))="",F82,INDEX(FOLLOWUP!$AQ:$AQ,MATCH(B82,FOLLOWUP!$A:$A,0))),F82),"Sim","Não")))</f>
        <v/>
      </c>
      <c r="Y82" s="7"/>
      <c r="Z82" s="12"/>
    </row>
    <row r="83" spans="1:26" x14ac:dyDescent="0.25">
      <c r="A83" s="7"/>
      <c r="B83" s="7"/>
      <c r="C83" s="7" t="str">
        <f>IF(B83="","",IFERROR(INDEX(FOLLOWUP!$C:$C,MATCH(B83,FOLLOWUP!$A:$A,0)),""))</f>
        <v/>
      </c>
      <c r="D83" s="7"/>
      <c r="E83" s="12"/>
      <c r="F83" s="12"/>
      <c r="G83" s="12"/>
      <c r="H83" s="7"/>
      <c r="I83" s="7"/>
      <c r="J83" s="7"/>
      <c r="K83" s="7"/>
      <c r="L83" s="7"/>
      <c r="M83" s="7"/>
      <c r="N83" s="7"/>
      <c r="O83" s="7"/>
      <c r="P83" s="7"/>
      <c r="Q83" s="7"/>
      <c r="R83" s="12"/>
      <c r="S83" s="12"/>
      <c r="T83" s="12"/>
      <c r="U83" s="7"/>
      <c r="V83" s="7" t="str">
        <f t="shared" si="2"/>
        <v/>
      </c>
      <c r="W83" s="7" t="str">
        <f t="shared" si="3"/>
        <v/>
      </c>
      <c r="X83" s="7" t="str">
        <f>IF(A83="","",IF(G83="","Não",IF(G83&lt;=IFERROR(IF(INDEX(FOLLOWUP!$AQ:$AQ,MATCH(B83,FOLLOWUP!$A:$A,0))="",F83,INDEX(FOLLOWUP!$AQ:$AQ,MATCH(B83,FOLLOWUP!$A:$A,0))),F83),"Sim","Não")))</f>
        <v/>
      </c>
      <c r="Y83" s="7"/>
      <c r="Z83" s="12"/>
    </row>
    <row r="84" spans="1:26" x14ac:dyDescent="0.25">
      <c r="A84" s="7"/>
      <c r="B84" s="7"/>
      <c r="C84" s="7" t="str">
        <f>IF(B84="","",IFERROR(INDEX(FOLLOWUP!$C:$C,MATCH(B84,FOLLOWUP!$A:$A,0)),""))</f>
        <v/>
      </c>
      <c r="D84" s="7"/>
      <c r="E84" s="12"/>
      <c r="F84" s="12"/>
      <c r="G84" s="12"/>
      <c r="H84" s="7"/>
      <c r="I84" s="7"/>
      <c r="J84" s="7"/>
      <c r="K84" s="7"/>
      <c r="L84" s="7"/>
      <c r="M84" s="7"/>
      <c r="N84" s="7"/>
      <c r="O84" s="7"/>
      <c r="P84" s="7"/>
      <c r="Q84" s="7"/>
      <c r="R84" s="12"/>
      <c r="S84" s="12"/>
      <c r="T84" s="12"/>
      <c r="U84" s="7"/>
      <c r="V84" s="7" t="str">
        <f t="shared" si="2"/>
        <v/>
      </c>
      <c r="W84" s="7" t="str">
        <f t="shared" si="3"/>
        <v/>
      </c>
      <c r="X84" s="7" t="str">
        <f>IF(A84="","",IF(G84="","Não",IF(G84&lt;=IFERROR(IF(INDEX(FOLLOWUP!$AQ:$AQ,MATCH(B84,FOLLOWUP!$A:$A,0))="",F84,INDEX(FOLLOWUP!$AQ:$AQ,MATCH(B84,FOLLOWUP!$A:$A,0))),F84),"Sim","Não")))</f>
        <v/>
      </c>
      <c r="Y84" s="7"/>
      <c r="Z84" s="12"/>
    </row>
    <row r="85" spans="1:26" x14ac:dyDescent="0.25">
      <c r="A85" s="7"/>
      <c r="B85" s="7"/>
      <c r="C85" s="7" t="str">
        <f>IF(B85="","",IFERROR(INDEX(FOLLOWUP!$C:$C,MATCH(B85,FOLLOWUP!$A:$A,0)),""))</f>
        <v/>
      </c>
      <c r="D85" s="7"/>
      <c r="E85" s="12"/>
      <c r="F85" s="12"/>
      <c r="G85" s="12"/>
      <c r="H85" s="7"/>
      <c r="I85" s="7"/>
      <c r="J85" s="7"/>
      <c r="K85" s="7"/>
      <c r="L85" s="7"/>
      <c r="M85" s="7"/>
      <c r="N85" s="7"/>
      <c r="O85" s="7"/>
      <c r="P85" s="7"/>
      <c r="Q85" s="7"/>
      <c r="R85" s="12"/>
      <c r="S85" s="12"/>
      <c r="T85" s="12"/>
      <c r="U85" s="7"/>
      <c r="V85" s="7" t="str">
        <f t="shared" si="2"/>
        <v/>
      </c>
      <c r="W85" s="7" t="str">
        <f t="shared" si="3"/>
        <v/>
      </c>
      <c r="X85" s="7" t="str">
        <f>IF(A85="","",IF(G85="","Não",IF(G85&lt;=IFERROR(IF(INDEX(FOLLOWUP!$AQ:$AQ,MATCH(B85,FOLLOWUP!$A:$A,0))="",F85,INDEX(FOLLOWUP!$AQ:$AQ,MATCH(B85,FOLLOWUP!$A:$A,0))),F85),"Sim","Não")))</f>
        <v/>
      </c>
      <c r="Y85" s="7"/>
      <c r="Z85" s="12"/>
    </row>
    <row r="86" spans="1:26" x14ac:dyDescent="0.25">
      <c r="A86" s="7"/>
      <c r="B86" s="7"/>
      <c r="C86" s="7" t="str">
        <f>IF(B86="","",IFERROR(INDEX(FOLLOWUP!$C:$C,MATCH(B86,FOLLOWUP!$A:$A,0)),""))</f>
        <v/>
      </c>
      <c r="D86" s="7"/>
      <c r="E86" s="12"/>
      <c r="F86" s="12"/>
      <c r="G86" s="12"/>
      <c r="H86" s="7"/>
      <c r="I86" s="7"/>
      <c r="J86" s="7"/>
      <c r="K86" s="7"/>
      <c r="L86" s="7"/>
      <c r="M86" s="7"/>
      <c r="N86" s="7"/>
      <c r="O86" s="7"/>
      <c r="P86" s="7"/>
      <c r="Q86" s="7"/>
      <c r="R86" s="12"/>
      <c r="S86" s="12"/>
      <c r="T86" s="12"/>
      <c r="U86" s="7"/>
      <c r="V86" s="7" t="str">
        <f t="shared" si="2"/>
        <v/>
      </c>
      <c r="W86" s="7" t="str">
        <f t="shared" si="3"/>
        <v/>
      </c>
      <c r="X86" s="7" t="str">
        <f>IF(A86="","",IF(G86="","Não",IF(G86&lt;=IFERROR(IF(INDEX(FOLLOWUP!$AQ:$AQ,MATCH(B86,FOLLOWUP!$A:$A,0))="",F86,INDEX(FOLLOWUP!$AQ:$AQ,MATCH(B86,FOLLOWUP!$A:$A,0))),F86),"Sim","Não")))</f>
        <v/>
      </c>
      <c r="Y86" s="7"/>
      <c r="Z86" s="12"/>
    </row>
    <row r="87" spans="1:26" x14ac:dyDescent="0.25">
      <c r="A87" s="7"/>
      <c r="B87" s="7"/>
      <c r="C87" s="7" t="str">
        <f>IF(B87="","",IFERROR(INDEX(FOLLOWUP!$C:$C,MATCH(B87,FOLLOWUP!$A:$A,0)),""))</f>
        <v/>
      </c>
      <c r="D87" s="7"/>
      <c r="E87" s="12"/>
      <c r="F87" s="12"/>
      <c r="G87" s="12"/>
      <c r="H87" s="7"/>
      <c r="I87" s="7"/>
      <c r="J87" s="7"/>
      <c r="K87" s="7"/>
      <c r="L87" s="7"/>
      <c r="M87" s="7"/>
      <c r="N87" s="7"/>
      <c r="O87" s="7"/>
      <c r="P87" s="7"/>
      <c r="Q87" s="7"/>
      <c r="R87" s="12"/>
      <c r="S87" s="12"/>
      <c r="T87" s="12"/>
      <c r="U87" s="7"/>
      <c r="V87" s="7" t="str">
        <f t="shared" si="2"/>
        <v/>
      </c>
      <c r="W87" s="7" t="str">
        <f t="shared" si="3"/>
        <v/>
      </c>
      <c r="X87" s="7" t="str">
        <f>IF(A87="","",IF(G87="","Não",IF(G87&lt;=IFERROR(IF(INDEX(FOLLOWUP!$AQ:$AQ,MATCH(B87,FOLLOWUP!$A:$A,0))="",F87,INDEX(FOLLOWUP!$AQ:$AQ,MATCH(B87,FOLLOWUP!$A:$A,0))),F87),"Sim","Não")))</f>
        <v/>
      </c>
      <c r="Y87" s="7"/>
      <c r="Z87" s="12"/>
    </row>
    <row r="88" spans="1:26" x14ac:dyDescent="0.25">
      <c r="A88" s="7"/>
      <c r="B88" s="7"/>
      <c r="C88" s="7" t="str">
        <f>IF(B88="","",IFERROR(INDEX(FOLLOWUP!$C:$C,MATCH(B88,FOLLOWUP!$A:$A,0)),""))</f>
        <v/>
      </c>
      <c r="D88" s="7"/>
      <c r="E88" s="12"/>
      <c r="F88" s="12"/>
      <c r="G88" s="12"/>
      <c r="H88" s="7"/>
      <c r="I88" s="7"/>
      <c r="J88" s="7"/>
      <c r="K88" s="7"/>
      <c r="L88" s="7"/>
      <c r="M88" s="7"/>
      <c r="N88" s="7"/>
      <c r="O88" s="7"/>
      <c r="P88" s="7"/>
      <c r="Q88" s="7"/>
      <c r="R88" s="12"/>
      <c r="S88" s="12"/>
      <c r="T88" s="12"/>
      <c r="U88" s="7"/>
      <c r="V88" s="7" t="str">
        <f t="shared" si="2"/>
        <v/>
      </c>
      <c r="W88" s="7" t="str">
        <f t="shared" si="3"/>
        <v/>
      </c>
      <c r="X88" s="7" t="str">
        <f>IF(A88="","",IF(G88="","Não",IF(G88&lt;=IFERROR(IF(INDEX(FOLLOWUP!$AQ:$AQ,MATCH(B88,FOLLOWUP!$A:$A,0))="",F88,INDEX(FOLLOWUP!$AQ:$AQ,MATCH(B88,FOLLOWUP!$A:$A,0))),F88),"Sim","Não")))</f>
        <v/>
      </c>
      <c r="Y88" s="7"/>
      <c r="Z88" s="12"/>
    </row>
    <row r="89" spans="1:26" x14ac:dyDescent="0.25">
      <c r="A89" s="7"/>
      <c r="B89" s="7"/>
      <c r="C89" s="7" t="str">
        <f>IF(B89="","",IFERROR(INDEX(FOLLOWUP!$C:$C,MATCH(B89,FOLLOWUP!$A:$A,0)),""))</f>
        <v/>
      </c>
      <c r="D89" s="7"/>
      <c r="E89" s="12"/>
      <c r="F89" s="12"/>
      <c r="G89" s="12"/>
      <c r="H89" s="7"/>
      <c r="I89" s="7"/>
      <c r="J89" s="7"/>
      <c r="K89" s="7"/>
      <c r="L89" s="7"/>
      <c r="M89" s="7"/>
      <c r="N89" s="7"/>
      <c r="O89" s="7"/>
      <c r="P89" s="7"/>
      <c r="Q89" s="7"/>
      <c r="R89" s="12"/>
      <c r="S89" s="12"/>
      <c r="T89" s="12"/>
      <c r="U89" s="7"/>
      <c r="V89" s="7" t="str">
        <f t="shared" si="2"/>
        <v/>
      </c>
      <c r="W89" s="7" t="str">
        <f t="shared" si="3"/>
        <v/>
      </c>
      <c r="X89" s="7" t="str">
        <f>IF(A89="","",IF(G89="","Não",IF(G89&lt;=IFERROR(IF(INDEX(FOLLOWUP!$AQ:$AQ,MATCH(B89,FOLLOWUP!$A:$A,0))="",F89,INDEX(FOLLOWUP!$AQ:$AQ,MATCH(B89,FOLLOWUP!$A:$A,0))),F89),"Sim","Não")))</f>
        <v/>
      </c>
      <c r="Y89" s="7"/>
      <c r="Z89" s="12"/>
    </row>
    <row r="90" spans="1:26" x14ac:dyDescent="0.25">
      <c r="A90" s="7"/>
      <c r="B90" s="7"/>
      <c r="C90" s="7" t="str">
        <f>IF(B90="","",IFERROR(INDEX(FOLLOWUP!$C:$C,MATCH(B90,FOLLOWUP!$A:$A,0)),""))</f>
        <v/>
      </c>
      <c r="D90" s="7"/>
      <c r="E90" s="12"/>
      <c r="F90" s="12"/>
      <c r="G90" s="12"/>
      <c r="H90" s="7"/>
      <c r="I90" s="7"/>
      <c r="J90" s="7"/>
      <c r="K90" s="7"/>
      <c r="L90" s="7"/>
      <c r="M90" s="7"/>
      <c r="N90" s="7"/>
      <c r="O90" s="7"/>
      <c r="P90" s="7"/>
      <c r="Q90" s="7"/>
      <c r="R90" s="12"/>
      <c r="S90" s="12"/>
      <c r="T90" s="12"/>
      <c r="U90" s="7"/>
      <c r="V90" s="7" t="str">
        <f t="shared" si="2"/>
        <v/>
      </c>
      <c r="W90" s="7" t="str">
        <f t="shared" si="3"/>
        <v/>
      </c>
      <c r="X90" s="7" t="str">
        <f>IF(A90="","",IF(G90="","Não",IF(G90&lt;=IFERROR(IF(INDEX(FOLLOWUP!$AQ:$AQ,MATCH(B90,FOLLOWUP!$A:$A,0))="",F90,INDEX(FOLLOWUP!$AQ:$AQ,MATCH(B90,FOLLOWUP!$A:$A,0))),F90),"Sim","Não")))</f>
        <v/>
      </c>
      <c r="Y90" s="7"/>
      <c r="Z90" s="12"/>
    </row>
    <row r="91" spans="1:26" x14ac:dyDescent="0.25">
      <c r="A91" s="7"/>
      <c r="B91" s="7"/>
      <c r="C91" s="7" t="str">
        <f>IF(B91="","",IFERROR(INDEX(FOLLOWUP!$C:$C,MATCH(B91,FOLLOWUP!$A:$A,0)),""))</f>
        <v/>
      </c>
      <c r="D91" s="7"/>
      <c r="E91" s="12"/>
      <c r="F91" s="12"/>
      <c r="G91" s="12"/>
      <c r="H91" s="7"/>
      <c r="I91" s="7"/>
      <c r="J91" s="7"/>
      <c r="K91" s="7"/>
      <c r="L91" s="7"/>
      <c r="M91" s="7"/>
      <c r="N91" s="7"/>
      <c r="O91" s="7"/>
      <c r="P91" s="7"/>
      <c r="Q91" s="7"/>
      <c r="R91" s="12"/>
      <c r="S91" s="12"/>
      <c r="T91" s="12"/>
      <c r="U91" s="7"/>
      <c r="V91" s="7" t="str">
        <f t="shared" si="2"/>
        <v/>
      </c>
      <c r="W91" s="7" t="str">
        <f t="shared" si="3"/>
        <v/>
      </c>
      <c r="X91" s="7" t="str">
        <f>IF(A91="","",IF(G91="","Não",IF(G91&lt;=IFERROR(IF(INDEX(FOLLOWUP!$AQ:$AQ,MATCH(B91,FOLLOWUP!$A:$A,0))="",F91,INDEX(FOLLOWUP!$AQ:$AQ,MATCH(B91,FOLLOWUP!$A:$A,0))),F91),"Sim","Não")))</f>
        <v/>
      </c>
      <c r="Y91" s="7"/>
      <c r="Z91" s="12"/>
    </row>
    <row r="92" spans="1:26" x14ac:dyDescent="0.25">
      <c r="A92" s="7"/>
      <c r="B92" s="7"/>
      <c r="C92" s="7" t="str">
        <f>IF(B92="","",IFERROR(INDEX(FOLLOWUP!$C:$C,MATCH(B92,FOLLOWUP!$A:$A,0)),""))</f>
        <v/>
      </c>
      <c r="D92" s="7"/>
      <c r="E92" s="12"/>
      <c r="F92" s="12"/>
      <c r="G92" s="12"/>
      <c r="H92" s="7"/>
      <c r="I92" s="7"/>
      <c r="J92" s="7"/>
      <c r="K92" s="7"/>
      <c r="L92" s="7"/>
      <c r="M92" s="7"/>
      <c r="N92" s="7"/>
      <c r="O92" s="7"/>
      <c r="P92" s="7"/>
      <c r="Q92" s="7"/>
      <c r="R92" s="12"/>
      <c r="S92" s="12"/>
      <c r="T92" s="12"/>
      <c r="U92" s="7"/>
      <c r="V92" s="7" t="str">
        <f t="shared" si="2"/>
        <v/>
      </c>
      <c r="W92" s="7" t="str">
        <f t="shared" si="3"/>
        <v/>
      </c>
      <c r="X92" s="7" t="str">
        <f>IF(A92="","",IF(G92="","Não",IF(G92&lt;=IFERROR(IF(INDEX(FOLLOWUP!$AQ:$AQ,MATCH(B92,FOLLOWUP!$A:$A,0))="",F92,INDEX(FOLLOWUP!$AQ:$AQ,MATCH(B92,FOLLOWUP!$A:$A,0))),F92),"Sim","Não")))</f>
        <v/>
      </c>
      <c r="Y92" s="7"/>
      <c r="Z92" s="12"/>
    </row>
    <row r="93" spans="1:26" x14ac:dyDescent="0.25">
      <c r="A93" s="7"/>
      <c r="B93" s="7"/>
      <c r="C93" s="7" t="str">
        <f>IF(B93="","",IFERROR(INDEX(FOLLOWUP!$C:$C,MATCH(B93,FOLLOWUP!$A:$A,0)),""))</f>
        <v/>
      </c>
      <c r="D93" s="7"/>
      <c r="E93" s="12"/>
      <c r="F93" s="12"/>
      <c r="G93" s="12"/>
      <c r="H93" s="7"/>
      <c r="I93" s="7"/>
      <c r="J93" s="7"/>
      <c r="K93" s="7"/>
      <c r="L93" s="7"/>
      <c r="M93" s="7"/>
      <c r="N93" s="7"/>
      <c r="O93" s="7"/>
      <c r="P93" s="7"/>
      <c r="Q93" s="7"/>
      <c r="R93" s="12"/>
      <c r="S93" s="12"/>
      <c r="T93" s="12"/>
      <c r="U93" s="7"/>
      <c r="V93" s="7" t="str">
        <f t="shared" si="2"/>
        <v/>
      </c>
      <c r="W93" s="7" t="str">
        <f t="shared" si="3"/>
        <v/>
      </c>
      <c r="X93" s="7" t="str">
        <f>IF(A93="","",IF(G93="","Não",IF(G93&lt;=IFERROR(IF(INDEX(FOLLOWUP!$AQ:$AQ,MATCH(B93,FOLLOWUP!$A:$A,0))="",F93,INDEX(FOLLOWUP!$AQ:$AQ,MATCH(B93,FOLLOWUP!$A:$A,0))),F93),"Sim","Não")))</f>
        <v/>
      </c>
      <c r="Y93" s="7"/>
      <c r="Z93" s="12"/>
    </row>
    <row r="94" spans="1:26" x14ac:dyDescent="0.25">
      <c r="A94" s="7"/>
      <c r="B94" s="7"/>
      <c r="C94" s="7" t="str">
        <f>IF(B94="","",IFERROR(INDEX(FOLLOWUP!$C:$C,MATCH(B94,FOLLOWUP!$A:$A,0)),""))</f>
        <v/>
      </c>
      <c r="D94" s="7"/>
      <c r="E94" s="12"/>
      <c r="F94" s="12"/>
      <c r="G94" s="12"/>
      <c r="H94" s="7"/>
      <c r="I94" s="7"/>
      <c r="J94" s="7"/>
      <c r="K94" s="7"/>
      <c r="L94" s="7"/>
      <c r="M94" s="7"/>
      <c r="N94" s="7"/>
      <c r="O94" s="7"/>
      <c r="P94" s="7"/>
      <c r="Q94" s="7"/>
      <c r="R94" s="12"/>
      <c r="S94" s="12"/>
      <c r="T94" s="12"/>
      <c r="U94" s="7"/>
      <c r="V94" s="7" t="str">
        <f t="shared" si="2"/>
        <v/>
      </c>
      <c r="W94" s="7" t="str">
        <f t="shared" si="3"/>
        <v/>
      </c>
      <c r="X94" s="7" t="str">
        <f>IF(A94="","",IF(G94="","Não",IF(G94&lt;=IFERROR(IF(INDEX(FOLLOWUP!$AQ:$AQ,MATCH(B94,FOLLOWUP!$A:$A,0))="",F94,INDEX(FOLLOWUP!$AQ:$AQ,MATCH(B94,FOLLOWUP!$A:$A,0))),F94),"Sim","Não")))</f>
        <v/>
      </c>
      <c r="Y94" s="7"/>
      <c r="Z94" s="12"/>
    </row>
    <row r="95" spans="1:26" x14ac:dyDescent="0.25">
      <c r="A95" s="7"/>
      <c r="B95" s="7"/>
      <c r="C95" s="7" t="str">
        <f>IF(B95="","",IFERROR(INDEX(FOLLOWUP!$C:$C,MATCH(B95,FOLLOWUP!$A:$A,0)),""))</f>
        <v/>
      </c>
      <c r="D95" s="7"/>
      <c r="E95" s="12"/>
      <c r="F95" s="12"/>
      <c r="G95" s="12"/>
      <c r="H95" s="7"/>
      <c r="I95" s="7"/>
      <c r="J95" s="7"/>
      <c r="K95" s="7"/>
      <c r="L95" s="7"/>
      <c r="M95" s="7"/>
      <c r="N95" s="7"/>
      <c r="O95" s="7"/>
      <c r="P95" s="7"/>
      <c r="Q95" s="7"/>
      <c r="R95" s="12"/>
      <c r="S95" s="12"/>
      <c r="T95" s="12"/>
      <c r="U95" s="7"/>
      <c r="V95" s="7" t="str">
        <f t="shared" si="2"/>
        <v/>
      </c>
      <c r="W95" s="7" t="str">
        <f t="shared" si="3"/>
        <v/>
      </c>
      <c r="X95" s="7" t="str">
        <f>IF(A95="","",IF(G95="","Não",IF(G95&lt;=IFERROR(IF(INDEX(FOLLOWUP!$AQ:$AQ,MATCH(B95,FOLLOWUP!$A:$A,0))="",F95,INDEX(FOLLOWUP!$AQ:$AQ,MATCH(B95,FOLLOWUP!$A:$A,0))),F95),"Sim","Não")))</f>
        <v/>
      </c>
      <c r="Y95" s="7"/>
      <c r="Z95" s="12"/>
    </row>
    <row r="96" spans="1:26" x14ac:dyDescent="0.25">
      <c r="A96" s="7"/>
      <c r="B96" s="7"/>
      <c r="C96" s="7" t="str">
        <f>IF(B96="","",IFERROR(INDEX(FOLLOWUP!$C:$C,MATCH(B96,FOLLOWUP!$A:$A,0)),""))</f>
        <v/>
      </c>
      <c r="D96" s="7"/>
      <c r="E96" s="12"/>
      <c r="F96" s="12"/>
      <c r="G96" s="12"/>
      <c r="H96" s="7"/>
      <c r="I96" s="7"/>
      <c r="J96" s="7"/>
      <c r="K96" s="7"/>
      <c r="L96" s="7"/>
      <c r="M96" s="7"/>
      <c r="N96" s="7"/>
      <c r="O96" s="7"/>
      <c r="P96" s="7"/>
      <c r="Q96" s="7"/>
      <c r="R96" s="12"/>
      <c r="S96" s="12"/>
      <c r="T96" s="12"/>
      <c r="U96" s="7"/>
      <c r="V96" s="7" t="str">
        <f t="shared" si="2"/>
        <v/>
      </c>
      <c r="W96" s="7" t="str">
        <f t="shared" si="3"/>
        <v/>
      </c>
      <c r="X96" s="7" t="str">
        <f>IF(A96="","",IF(G96="","Não",IF(G96&lt;=IFERROR(IF(INDEX(FOLLOWUP!$AQ:$AQ,MATCH(B96,FOLLOWUP!$A:$A,0))="",F96,INDEX(FOLLOWUP!$AQ:$AQ,MATCH(B96,FOLLOWUP!$A:$A,0))),F96),"Sim","Não")))</f>
        <v/>
      </c>
      <c r="Y96" s="7"/>
      <c r="Z96" s="12"/>
    </row>
    <row r="97" spans="1:26" x14ac:dyDescent="0.25">
      <c r="A97" s="7"/>
      <c r="B97" s="7"/>
      <c r="C97" s="7" t="str">
        <f>IF(B97="","",IFERROR(INDEX(FOLLOWUP!$C:$C,MATCH(B97,FOLLOWUP!$A:$A,0)),""))</f>
        <v/>
      </c>
      <c r="D97" s="7"/>
      <c r="E97" s="12"/>
      <c r="F97" s="12"/>
      <c r="G97" s="12"/>
      <c r="H97" s="7"/>
      <c r="I97" s="7"/>
      <c r="J97" s="7"/>
      <c r="K97" s="7"/>
      <c r="L97" s="7"/>
      <c r="M97" s="7"/>
      <c r="N97" s="7"/>
      <c r="O97" s="7"/>
      <c r="P97" s="7"/>
      <c r="Q97" s="7"/>
      <c r="R97" s="12"/>
      <c r="S97" s="12"/>
      <c r="T97" s="12"/>
      <c r="U97" s="7"/>
      <c r="V97" s="7" t="str">
        <f t="shared" si="2"/>
        <v/>
      </c>
      <c r="W97" s="7" t="str">
        <f t="shared" si="3"/>
        <v/>
      </c>
      <c r="X97" s="7" t="str">
        <f>IF(A97="","",IF(G97="","Não",IF(G97&lt;=IFERROR(IF(INDEX(FOLLOWUP!$AQ:$AQ,MATCH(B97,FOLLOWUP!$A:$A,0))="",F97,INDEX(FOLLOWUP!$AQ:$AQ,MATCH(B97,FOLLOWUP!$A:$A,0))),F97),"Sim","Não")))</f>
        <v/>
      </c>
      <c r="Y97" s="7"/>
      <c r="Z97" s="12"/>
    </row>
    <row r="98" spans="1:26" x14ac:dyDescent="0.25">
      <c r="A98" s="7"/>
      <c r="B98" s="7"/>
      <c r="C98" s="7" t="str">
        <f>IF(B98="","",IFERROR(INDEX(FOLLOWUP!$C:$C,MATCH(B98,FOLLOWUP!$A:$A,0)),""))</f>
        <v/>
      </c>
      <c r="D98" s="7"/>
      <c r="E98" s="12"/>
      <c r="F98" s="12"/>
      <c r="G98" s="12"/>
      <c r="H98" s="7"/>
      <c r="I98" s="7"/>
      <c r="J98" s="7"/>
      <c r="K98" s="7"/>
      <c r="L98" s="7"/>
      <c r="M98" s="7"/>
      <c r="N98" s="7"/>
      <c r="O98" s="7"/>
      <c r="P98" s="7"/>
      <c r="Q98" s="7"/>
      <c r="R98" s="12"/>
      <c r="S98" s="12"/>
      <c r="T98" s="12"/>
      <c r="U98" s="7"/>
      <c r="V98" s="7" t="str">
        <f t="shared" si="2"/>
        <v/>
      </c>
      <c r="W98" s="7" t="str">
        <f t="shared" si="3"/>
        <v/>
      </c>
      <c r="X98" s="7" t="str">
        <f>IF(A98="","",IF(G98="","Não",IF(G98&lt;=IFERROR(IF(INDEX(FOLLOWUP!$AQ:$AQ,MATCH(B98,FOLLOWUP!$A:$A,0))="",F98,INDEX(FOLLOWUP!$AQ:$AQ,MATCH(B98,FOLLOWUP!$A:$A,0))),F98),"Sim","Não")))</f>
        <v/>
      </c>
      <c r="Y98" s="7"/>
      <c r="Z98" s="12"/>
    </row>
    <row r="99" spans="1:26" x14ac:dyDescent="0.25">
      <c r="A99" s="7"/>
      <c r="B99" s="7"/>
      <c r="C99" s="7" t="str">
        <f>IF(B99="","",IFERROR(INDEX(FOLLOWUP!$C:$C,MATCH(B99,FOLLOWUP!$A:$A,0)),""))</f>
        <v/>
      </c>
      <c r="D99" s="7"/>
      <c r="E99" s="12"/>
      <c r="F99" s="12"/>
      <c r="G99" s="12"/>
      <c r="H99" s="7"/>
      <c r="I99" s="7"/>
      <c r="J99" s="7"/>
      <c r="K99" s="7"/>
      <c r="L99" s="7"/>
      <c r="M99" s="7"/>
      <c r="N99" s="7"/>
      <c r="O99" s="7"/>
      <c r="P99" s="7"/>
      <c r="Q99" s="7"/>
      <c r="R99" s="12"/>
      <c r="S99" s="12"/>
      <c r="T99" s="12"/>
      <c r="U99" s="7"/>
      <c r="V99" s="7" t="str">
        <f t="shared" si="2"/>
        <v/>
      </c>
      <c r="W99" s="7" t="str">
        <f t="shared" si="3"/>
        <v/>
      </c>
      <c r="X99" s="7" t="str">
        <f>IF(A99="","",IF(G99="","Não",IF(G99&lt;=IFERROR(IF(INDEX(FOLLOWUP!$AQ:$AQ,MATCH(B99,FOLLOWUP!$A:$A,0))="",F99,INDEX(FOLLOWUP!$AQ:$AQ,MATCH(B99,FOLLOWUP!$A:$A,0))),F99),"Sim","Não")))</f>
        <v/>
      </c>
      <c r="Y99" s="7"/>
      <c r="Z99" s="12"/>
    </row>
    <row r="100" spans="1:26" x14ac:dyDescent="0.25">
      <c r="A100" s="7"/>
      <c r="B100" s="7"/>
      <c r="C100" s="7" t="str">
        <f>IF(B100="","",IFERROR(INDEX(FOLLOWUP!$C:$C,MATCH(B100,FOLLOWUP!$A:$A,0)),""))</f>
        <v/>
      </c>
      <c r="D100" s="7"/>
      <c r="E100" s="12"/>
      <c r="F100" s="12"/>
      <c r="G100" s="12"/>
      <c r="H100" s="7"/>
      <c r="I100" s="7"/>
      <c r="J100" s="7"/>
      <c r="K100" s="7"/>
      <c r="L100" s="7"/>
      <c r="M100" s="7"/>
      <c r="N100" s="7"/>
      <c r="O100" s="7"/>
      <c r="P100" s="7"/>
      <c r="Q100" s="7"/>
      <c r="R100" s="12"/>
      <c r="S100" s="12"/>
      <c r="T100" s="12"/>
      <c r="U100" s="7"/>
      <c r="V100" s="7" t="str">
        <f t="shared" si="2"/>
        <v/>
      </c>
      <c r="W100" s="7" t="str">
        <f t="shared" si="3"/>
        <v/>
      </c>
      <c r="X100" s="7" t="str">
        <f>IF(A100="","",IF(G100="","Não",IF(G100&lt;=IFERROR(IF(INDEX(FOLLOWUP!$AQ:$AQ,MATCH(B100,FOLLOWUP!$A:$A,0))="",F100,INDEX(FOLLOWUP!$AQ:$AQ,MATCH(B100,FOLLOWUP!$A:$A,0))),F100),"Sim","Não")))</f>
        <v/>
      </c>
      <c r="Y100" s="7"/>
      <c r="Z100" s="12"/>
    </row>
    <row r="101" spans="1:26" x14ac:dyDescent="0.25">
      <c r="A101" s="7"/>
      <c r="B101" s="7"/>
      <c r="C101" s="7" t="str">
        <f>IF(B101="","",IFERROR(INDEX(FOLLOWUP!$C:$C,MATCH(B101,FOLLOWUP!$A:$A,0)),""))</f>
        <v/>
      </c>
      <c r="D101" s="7"/>
      <c r="E101" s="12"/>
      <c r="F101" s="12"/>
      <c r="G101" s="12"/>
      <c r="H101" s="7"/>
      <c r="I101" s="7"/>
      <c r="J101" s="7"/>
      <c r="K101" s="7"/>
      <c r="L101" s="7"/>
      <c r="M101" s="7"/>
      <c r="N101" s="7"/>
      <c r="O101" s="7"/>
      <c r="P101" s="7"/>
      <c r="Q101" s="7"/>
      <c r="R101" s="12"/>
      <c r="S101" s="12"/>
      <c r="T101" s="12"/>
      <c r="U101" s="7"/>
      <c r="V101" s="7" t="str">
        <f t="shared" si="2"/>
        <v/>
      </c>
      <c r="W101" s="7" t="str">
        <f t="shared" si="3"/>
        <v/>
      </c>
      <c r="X101" s="7" t="str">
        <f>IF(A101="","",IF(G101="","Não",IF(G101&lt;=IFERROR(IF(INDEX(FOLLOWUP!$AQ:$AQ,MATCH(B101,FOLLOWUP!$A:$A,0))="",F101,INDEX(FOLLOWUP!$AQ:$AQ,MATCH(B101,FOLLOWUP!$A:$A,0))),F101),"Sim","Não")))</f>
        <v/>
      </c>
      <c r="Y101" s="7"/>
      <c r="Z101" s="12"/>
    </row>
    <row r="102" spans="1:26" x14ac:dyDescent="0.25">
      <c r="A102" s="7"/>
      <c r="B102" s="7"/>
      <c r="C102" s="7" t="str">
        <f>IF(B102="","",IFERROR(INDEX(FOLLOWUP!$C:$C,MATCH(B102,FOLLOWUP!$A:$A,0)),""))</f>
        <v/>
      </c>
      <c r="D102" s="7"/>
      <c r="E102" s="12"/>
      <c r="F102" s="12"/>
      <c r="G102" s="12"/>
      <c r="H102" s="7"/>
      <c r="I102" s="7"/>
      <c r="J102" s="7"/>
      <c r="K102" s="7"/>
      <c r="L102" s="7"/>
      <c r="M102" s="7"/>
      <c r="N102" s="7"/>
      <c r="O102" s="7"/>
      <c r="P102" s="7"/>
      <c r="Q102" s="7"/>
      <c r="R102" s="12"/>
      <c r="S102" s="12"/>
      <c r="T102" s="12"/>
      <c r="U102" s="7"/>
      <c r="V102" s="7" t="str">
        <f t="shared" si="2"/>
        <v/>
      </c>
      <c r="W102" s="7" t="str">
        <f t="shared" si="3"/>
        <v/>
      </c>
      <c r="X102" s="7" t="str">
        <f>IF(A102="","",IF(G102="","Não",IF(G102&lt;=IFERROR(IF(INDEX(FOLLOWUP!$AQ:$AQ,MATCH(B102,FOLLOWUP!$A:$A,0))="",F102,INDEX(FOLLOWUP!$AQ:$AQ,MATCH(B102,FOLLOWUP!$A:$A,0))),F102),"Sim","Não")))</f>
        <v/>
      </c>
      <c r="Y102" s="7"/>
      <c r="Z102" s="12"/>
    </row>
    <row r="103" spans="1:26" x14ac:dyDescent="0.25">
      <c r="A103" s="7"/>
      <c r="B103" s="7"/>
      <c r="C103" s="7" t="str">
        <f>IF(B103="","",IFERROR(INDEX(FOLLOWUP!$C:$C,MATCH(B103,FOLLOWUP!$A:$A,0)),""))</f>
        <v/>
      </c>
      <c r="D103" s="7"/>
      <c r="E103" s="12"/>
      <c r="F103" s="12"/>
      <c r="G103" s="12"/>
      <c r="H103" s="7"/>
      <c r="I103" s="7"/>
      <c r="J103" s="7"/>
      <c r="K103" s="7"/>
      <c r="L103" s="7"/>
      <c r="M103" s="7"/>
      <c r="N103" s="7"/>
      <c r="O103" s="7"/>
      <c r="P103" s="7"/>
      <c r="Q103" s="7"/>
      <c r="R103" s="12"/>
      <c r="S103" s="12"/>
      <c r="T103" s="12"/>
      <c r="U103" s="7"/>
      <c r="V103" s="7" t="str">
        <f t="shared" si="2"/>
        <v/>
      </c>
      <c r="W103" s="7" t="str">
        <f t="shared" si="3"/>
        <v/>
      </c>
      <c r="X103" s="7" t="str">
        <f>IF(A103="","",IF(G103="","Não",IF(G103&lt;=IFERROR(IF(INDEX(FOLLOWUP!$AQ:$AQ,MATCH(B103,FOLLOWUP!$A:$A,0))="",F103,INDEX(FOLLOWUP!$AQ:$AQ,MATCH(B103,FOLLOWUP!$A:$A,0))),F103),"Sim","Não")))</f>
        <v/>
      </c>
      <c r="Y103" s="7"/>
      <c r="Z103" s="12"/>
    </row>
    <row r="104" spans="1:26" x14ac:dyDescent="0.25">
      <c r="A104" s="7"/>
      <c r="B104" s="7"/>
      <c r="C104" s="7" t="str">
        <f>IF(B104="","",IFERROR(INDEX(FOLLOWUP!$C:$C,MATCH(B104,FOLLOWUP!$A:$A,0)),""))</f>
        <v/>
      </c>
      <c r="D104" s="7"/>
      <c r="E104" s="12"/>
      <c r="F104" s="12"/>
      <c r="G104" s="12"/>
      <c r="H104" s="7"/>
      <c r="I104" s="7"/>
      <c r="J104" s="7"/>
      <c r="K104" s="7"/>
      <c r="L104" s="7"/>
      <c r="M104" s="7"/>
      <c r="N104" s="7"/>
      <c r="O104" s="7"/>
      <c r="P104" s="7"/>
      <c r="Q104" s="7"/>
      <c r="R104" s="12"/>
      <c r="S104" s="12"/>
      <c r="T104" s="12"/>
      <c r="U104" s="7"/>
      <c r="V104" s="7" t="str">
        <f t="shared" si="2"/>
        <v/>
      </c>
      <c r="W104" s="7" t="str">
        <f t="shared" si="3"/>
        <v/>
      </c>
      <c r="X104" s="7" t="str">
        <f>IF(A104="","",IF(G104="","Não",IF(G104&lt;=IFERROR(IF(INDEX(FOLLOWUP!$AQ:$AQ,MATCH(B104,FOLLOWUP!$A:$A,0))="",F104,INDEX(FOLLOWUP!$AQ:$AQ,MATCH(B104,FOLLOWUP!$A:$A,0))),F104),"Sim","Não")))</f>
        <v/>
      </c>
      <c r="Y104" s="7"/>
      <c r="Z104" s="12"/>
    </row>
    <row r="105" spans="1:26" x14ac:dyDescent="0.25">
      <c r="A105" s="7"/>
      <c r="B105" s="7"/>
      <c r="C105" s="7" t="str">
        <f>IF(B105="","",IFERROR(INDEX(FOLLOWUP!$C:$C,MATCH(B105,FOLLOWUP!$A:$A,0)),""))</f>
        <v/>
      </c>
      <c r="D105" s="7"/>
      <c r="E105" s="12"/>
      <c r="F105" s="12"/>
      <c r="G105" s="12"/>
      <c r="H105" s="7"/>
      <c r="I105" s="7"/>
      <c r="J105" s="7"/>
      <c r="K105" s="7"/>
      <c r="L105" s="7"/>
      <c r="M105" s="7"/>
      <c r="N105" s="7"/>
      <c r="O105" s="7"/>
      <c r="P105" s="7"/>
      <c r="Q105" s="7"/>
      <c r="R105" s="12"/>
      <c r="S105" s="12"/>
      <c r="T105" s="12"/>
      <c r="U105" s="7"/>
      <c r="V105" s="7" t="str">
        <f t="shared" si="2"/>
        <v/>
      </c>
      <c r="W105" s="7" t="str">
        <f t="shared" si="3"/>
        <v/>
      </c>
      <c r="X105" s="7" t="str">
        <f>IF(A105="","",IF(G105="","Não",IF(G105&lt;=IFERROR(IF(INDEX(FOLLOWUP!$AQ:$AQ,MATCH(B105,FOLLOWUP!$A:$A,0))="",F105,INDEX(FOLLOWUP!$AQ:$AQ,MATCH(B105,FOLLOWUP!$A:$A,0))),F105),"Sim","Não")))</f>
        <v/>
      </c>
      <c r="Y105" s="7"/>
      <c r="Z105" s="12"/>
    </row>
    <row r="106" spans="1:26" x14ac:dyDescent="0.25">
      <c r="A106" s="7"/>
      <c r="B106" s="7"/>
      <c r="C106" s="7" t="str">
        <f>IF(B106="","",IFERROR(INDEX(FOLLOWUP!$C:$C,MATCH(B106,FOLLOWUP!$A:$A,0)),""))</f>
        <v/>
      </c>
      <c r="D106" s="7"/>
      <c r="E106" s="12"/>
      <c r="F106" s="12"/>
      <c r="G106" s="12"/>
      <c r="H106" s="7"/>
      <c r="I106" s="7"/>
      <c r="J106" s="7"/>
      <c r="K106" s="7"/>
      <c r="L106" s="7"/>
      <c r="M106" s="7"/>
      <c r="N106" s="7"/>
      <c r="O106" s="7"/>
      <c r="P106" s="7"/>
      <c r="Q106" s="7"/>
      <c r="R106" s="12"/>
      <c r="S106" s="12"/>
      <c r="T106" s="12"/>
      <c r="U106" s="7"/>
      <c r="V106" s="7" t="str">
        <f t="shared" si="2"/>
        <v/>
      </c>
      <c r="W106" s="7" t="str">
        <f t="shared" si="3"/>
        <v/>
      </c>
      <c r="X106" s="7" t="str">
        <f>IF(A106="","",IF(G106="","Não",IF(G106&lt;=IFERROR(IF(INDEX(FOLLOWUP!$AQ:$AQ,MATCH(B106,FOLLOWUP!$A:$A,0))="",F106,INDEX(FOLLOWUP!$AQ:$AQ,MATCH(B106,FOLLOWUP!$A:$A,0))),F106),"Sim","Não")))</f>
        <v/>
      </c>
      <c r="Y106" s="7"/>
      <c r="Z106" s="12"/>
    </row>
    <row r="107" spans="1:26" x14ac:dyDescent="0.25">
      <c r="A107" s="7"/>
      <c r="B107" s="7"/>
      <c r="C107" s="7" t="str">
        <f>IF(B107="","",IFERROR(INDEX(FOLLOWUP!$C:$C,MATCH(B107,FOLLOWUP!$A:$A,0)),""))</f>
        <v/>
      </c>
      <c r="D107" s="7"/>
      <c r="E107" s="12"/>
      <c r="F107" s="12"/>
      <c r="G107" s="12"/>
      <c r="H107" s="7"/>
      <c r="I107" s="7"/>
      <c r="J107" s="7"/>
      <c r="K107" s="7"/>
      <c r="L107" s="7"/>
      <c r="M107" s="7"/>
      <c r="N107" s="7"/>
      <c r="O107" s="7"/>
      <c r="P107" s="7"/>
      <c r="Q107" s="7"/>
      <c r="R107" s="12"/>
      <c r="S107" s="12"/>
      <c r="T107" s="12"/>
      <c r="U107" s="7"/>
      <c r="V107" s="7" t="str">
        <f t="shared" si="2"/>
        <v/>
      </c>
      <c r="W107" s="7" t="str">
        <f t="shared" si="3"/>
        <v/>
      </c>
      <c r="X107" s="7" t="str">
        <f>IF(A107="","",IF(G107="","Não",IF(G107&lt;=IFERROR(IF(INDEX(FOLLOWUP!$AQ:$AQ,MATCH(B107,FOLLOWUP!$A:$A,0))="",F107,INDEX(FOLLOWUP!$AQ:$AQ,MATCH(B107,FOLLOWUP!$A:$A,0))),F107),"Sim","Não")))</f>
        <v/>
      </c>
      <c r="Y107" s="7"/>
      <c r="Z107" s="12"/>
    </row>
    <row r="108" spans="1:26" x14ac:dyDescent="0.25">
      <c r="A108" s="7"/>
      <c r="B108" s="7"/>
      <c r="C108" s="7" t="str">
        <f>IF(B108="","",IFERROR(INDEX(FOLLOWUP!$C:$C,MATCH(B108,FOLLOWUP!$A:$A,0)),""))</f>
        <v/>
      </c>
      <c r="D108" s="7"/>
      <c r="E108" s="12"/>
      <c r="F108" s="12"/>
      <c r="G108" s="12"/>
      <c r="H108" s="7"/>
      <c r="I108" s="7"/>
      <c r="J108" s="7"/>
      <c r="K108" s="7"/>
      <c r="L108" s="7"/>
      <c r="M108" s="7"/>
      <c r="N108" s="7"/>
      <c r="O108" s="7"/>
      <c r="P108" s="7"/>
      <c r="Q108" s="7"/>
      <c r="R108" s="12"/>
      <c r="S108" s="12"/>
      <c r="T108" s="12"/>
      <c r="U108" s="7"/>
      <c r="V108" s="7" t="str">
        <f t="shared" si="2"/>
        <v/>
      </c>
      <c r="W108" s="7" t="str">
        <f t="shared" si="3"/>
        <v/>
      </c>
      <c r="X108" s="7" t="str">
        <f>IF(A108="","",IF(G108="","Não",IF(G108&lt;=IFERROR(IF(INDEX(FOLLOWUP!$AQ:$AQ,MATCH(B108,FOLLOWUP!$A:$A,0))="",F108,INDEX(FOLLOWUP!$AQ:$AQ,MATCH(B108,FOLLOWUP!$A:$A,0))),F108),"Sim","Não")))</f>
        <v/>
      </c>
      <c r="Y108" s="7"/>
      <c r="Z108" s="12"/>
    </row>
    <row r="109" spans="1:26" x14ac:dyDescent="0.25">
      <c r="A109" s="7"/>
      <c r="B109" s="7"/>
      <c r="C109" s="7" t="str">
        <f>IF(B109="","",IFERROR(INDEX(FOLLOWUP!$C:$C,MATCH(B109,FOLLOWUP!$A:$A,0)),""))</f>
        <v/>
      </c>
      <c r="D109" s="7"/>
      <c r="E109" s="12"/>
      <c r="F109" s="12"/>
      <c r="G109" s="12"/>
      <c r="H109" s="7"/>
      <c r="I109" s="7"/>
      <c r="J109" s="7"/>
      <c r="K109" s="7"/>
      <c r="L109" s="7"/>
      <c r="M109" s="7"/>
      <c r="N109" s="7"/>
      <c r="O109" s="7"/>
      <c r="P109" s="7"/>
      <c r="Q109" s="7"/>
      <c r="R109" s="12"/>
      <c r="S109" s="12"/>
      <c r="T109" s="12"/>
      <c r="U109" s="7"/>
      <c r="V109" s="7" t="str">
        <f t="shared" si="2"/>
        <v/>
      </c>
      <c r="W109" s="7" t="str">
        <f t="shared" si="3"/>
        <v/>
      </c>
      <c r="X109" s="7" t="str">
        <f>IF(A109="","",IF(G109="","Não",IF(G109&lt;=IFERROR(IF(INDEX(FOLLOWUP!$AQ:$AQ,MATCH(B109,FOLLOWUP!$A:$A,0))="",F109,INDEX(FOLLOWUP!$AQ:$AQ,MATCH(B109,FOLLOWUP!$A:$A,0))),F109),"Sim","Não")))</f>
        <v/>
      </c>
      <c r="Y109" s="7"/>
      <c r="Z109" s="12"/>
    </row>
    <row r="110" spans="1:26" x14ac:dyDescent="0.25">
      <c r="A110" s="7"/>
      <c r="B110" s="7"/>
      <c r="C110" s="7" t="str">
        <f>IF(B110="","",IFERROR(INDEX(FOLLOWUP!$C:$C,MATCH(B110,FOLLOWUP!$A:$A,0)),""))</f>
        <v/>
      </c>
      <c r="D110" s="7"/>
      <c r="E110" s="12"/>
      <c r="F110" s="12"/>
      <c r="G110" s="12"/>
      <c r="H110" s="7"/>
      <c r="I110" s="7"/>
      <c r="J110" s="7"/>
      <c r="K110" s="7"/>
      <c r="L110" s="7"/>
      <c r="M110" s="7"/>
      <c r="N110" s="7"/>
      <c r="O110" s="7"/>
      <c r="P110" s="7"/>
      <c r="Q110" s="7"/>
      <c r="R110" s="12"/>
      <c r="S110" s="12"/>
      <c r="T110" s="12"/>
      <c r="U110" s="7"/>
      <c r="V110" s="7" t="str">
        <f t="shared" si="2"/>
        <v/>
      </c>
      <c r="W110" s="7" t="str">
        <f t="shared" si="3"/>
        <v/>
      </c>
      <c r="X110" s="7" t="str">
        <f>IF(A110="","",IF(G110="","Não",IF(G110&lt;=IFERROR(IF(INDEX(FOLLOWUP!$AQ:$AQ,MATCH(B110,FOLLOWUP!$A:$A,0))="",F110,INDEX(FOLLOWUP!$AQ:$AQ,MATCH(B110,FOLLOWUP!$A:$A,0))),F110),"Sim","Não")))</f>
        <v/>
      </c>
      <c r="Y110" s="7"/>
      <c r="Z110" s="12"/>
    </row>
    <row r="111" spans="1:26" x14ac:dyDescent="0.25">
      <c r="A111" s="7"/>
      <c r="B111" s="7"/>
      <c r="C111" s="7" t="str">
        <f>IF(B111="","",IFERROR(INDEX(FOLLOWUP!$C:$C,MATCH(B111,FOLLOWUP!$A:$A,0)),""))</f>
        <v/>
      </c>
      <c r="D111" s="7"/>
      <c r="E111" s="12"/>
      <c r="F111" s="12"/>
      <c r="G111" s="12"/>
      <c r="H111" s="7"/>
      <c r="I111" s="7"/>
      <c r="J111" s="7"/>
      <c r="K111" s="7"/>
      <c r="L111" s="7"/>
      <c r="M111" s="7"/>
      <c r="N111" s="7"/>
      <c r="O111" s="7"/>
      <c r="P111" s="7"/>
      <c r="Q111" s="7"/>
      <c r="R111" s="12"/>
      <c r="S111" s="12"/>
      <c r="T111" s="12"/>
      <c r="U111" s="7"/>
      <c r="V111" s="7" t="str">
        <f t="shared" si="2"/>
        <v/>
      </c>
      <c r="W111" s="7" t="str">
        <f t="shared" si="3"/>
        <v/>
      </c>
      <c r="X111" s="7" t="str">
        <f>IF(A111="","",IF(G111="","Não",IF(G111&lt;=IFERROR(IF(INDEX(FOLLOWUP!$AQ:$AQ,MATCH(B111,FOLLOWUP!$A:$A,0))="",F111,INDEX(FOLLOWUP!$AQ:$AQ,MATCH(B111,FOLLOWUP!$A:$A,0))),F111),"Sim","Não")))</f>
        <v/>
      </c>
      <c r="Y111" s="7"/>
      <c r="Z111" s="12"/>
    </row>
    <row r="112" spans="1:26" x14ac:dyDescent="0.25">
      <c r="A112" s="7"/>
      <c r="B112" s="7"/>
      <c r="C112" s="7" t="str">
        <f>IF(B112="","",IFERROR(INDEX(FOLLOWUP!$C:$C,MATCH(B112,FOLLOWUP!$A:$A,0)),""))</f>
        <v/>
      </c>
      <c r="D112" s="7"/>
      <c r="E112" s="12"/>
      <c r="F112" s="12"/>
      <c r="G112" s="12"/>
      <c r="H112" s="7"/>
      <c r="I112" s="7"/>
      <c r="J112" s="7"/>
      <c r="K112" s="7"/>
      <c r="L112" s="7"/>
      <c r="M112" s="7"/>
      <c r="N112" s="7"/>
      <c r="O112" s="7"/>
      <c r="P112" s="7"/>
      <c r="Q112" s="7"/>
      <c r="R112" s="12"/>
      <c r="S112" s="12"/>
      <c r="T112" s="12"/>
      <c r="U112" s="7"/>
      <c r="V112" s="7" t="str">
        <f t="shared" si="2"/>
        <v/>
      </c>
      <c r="W112" s="7" t="str">
        <f t="shared" si="3"/>
        <v/>
      </c>
      <c r="X112" s="7" t="str">
        <f>IF(A112="","",IF(G112="","Não",IF(G112&lt;=IFERROR(IF(INDEX(FOLLOWUP!$AQ:$AQ,MATCH(B112,FOLLOWUP!$A:$A,0))="",F112,INDEX(FOLLOWUP!$AQ:$AQ,MATCH(B112,FOLLOWUP!$A:$A,0))),F112),"Sim","Não")))</f>
        <v/>
      </c>
      <c r="Y112" s="7"/>
      <c r="Z112" s="12"/>
    </row>
    <row r="113" spans="1:26" x14ac:dyDescent="0.25">
      <c r="A113" s="7"/>
      <c r="B113" s="7"/>
      <c r="C113" s="7" t="str">
        <f>IF(B113="","",IFERROR(INDEX(FOLLOWUP!$C:$C,MATCH(B113,FOLLOWUP!$A:$A,0)),""))</f>
        <v/>
      </c>
      <c r="D113" s="7"/>
      <c r="E113" s="12"/>
      <c r="F113" s="12"/>
      <c r="G113" s="12"/>
      <c r="H113" s="7"/>
      <c r="I113" s="7"/>
      <c r="J113" s="7"/>
      <c r="K113" s="7"/>
      <c r="L113" s="7"/>
      <c r="M113" s="7"/>
      <c r="N113" s="7"/>
      <c r="O113" s="7"/>
      <c r="P113" s="7"/>
      <c r="Q113" s="7"/>
      <c r="R113" s="12"/>
      <c r="S113" s="12"/>
      <c r="T113" s="12"/>
      <c r="U113" s="7"/>
      <c r="V113" s="7" t="str">
        <f t="shared" si="2"/>
        <v/>
      </c>
      <c r="W113" s="7" t="str">
        <f t="shared" si="3"/>
        <v/>
      </c>
      <c r="X113" s="7" t="str">
        <f>IF(A113="","",IF(G113="","Não",IF(G113&lt;=IFERROR(IF(INDEX(FOLLOWUP!$AQ:$AQ,MATCH(B113,FOLLOWUP!$A:$A,0))="",F113,INDEX(FOLLOWUP!$AQ:$AQ,MATCH(B113,FOLLOWUP!$A:$A,0))),F113),"Sim","Não")))</f>
        <v/>
      </c>
      <c r="Y113" s="7"/>
      <c r="Z113" s="12"/>
    </row>
    <row r="114" spans="1:26" x14ac:dyDescent="0.25">
      <c r="A114" s="7"/>
      <c r="B114" s="7"/>
      <c r="C114" s="7" t="str">
        <f>IF(B114="","",IFERROR(INDEX(FOLLOWUP!$C:$C,MATCH(B114,FOLLOWUP!$A:$A,0)),""))</f>
        <v/>
      </c>
      <c r="D114" s="7"/>
      <c r="E114" s="12"/>
      <c r="F114" s="12"/>
      <c r="G114" s="12"/>
      <c r="H114" s="7"/>
      <c r="I114" s="7"/>
      <c r="J114" s="7"/>
      <c r="K114" s="7"/>
      <c r="L114" s="7"/>
      <c r="M114" s="7"/>
      <c r="N114" s="7"/>
      <c r="O114" s="7"/>
      <c r="P114" s="7"/>
      <c r="Q114" s="7"/>
      <c r="R114" s="12"/>
      <c r="S114" s="12"/>
      <c r="T114" s="12"/>
      <c r="U114" s="7"/>
      <c r="V114" s="7" t="str">
        <f t="shared" si="2"/>
        <v/>
      </c>
      <c r="W114" s="7" t="str">
        <f t="shared" si="3"/>
        <v/>
      </c>
      <c r="X114" s="7" t="str">
        <f>IF(A114="","",IF(G114="","Não",IF(G114&lt;=IFERROR(IF(INDEX(FOLLOWUP!$AQ:$AQ,MATCH(B114,FOLLOWUP!$A:$A,0))="",F114,INDEX(FOLLOWUP!$AQ:$AQ,MATCH(B114,FOLLOWUP!$A:$A,0))),F114),"Sim","Não")))</f>
        <v/>
      </c>
      <c r="Y114" s="7"/>
      <c r="Z114" s="12"/>
    </row>
    <row r="115" spans="1:26" x14ac:dyDescent="0.25">
      <c r="A115" s="7"/>
      <c r="B115" s="7"/>
      <c r="C115" s="7" t="str">
        <f>IF(B115="","",IFERROR(INDEX(FOLLOWUP!$C:$C,MATCH(B115,FOLLOWUP!$A:$A,0)),""))</f>
        <v/>
      </c>
      <c r="D115" s="7"/>
      <c r="E115" s="12"/>
      <c r="F115" s="12"/>
      <c r="G115" s="12"/>
      <c r="H115" s="7"/>
      <c r="I115" s="7"/>
      <c r="J115" s="7"/>
      <c r="K115" s="7"/>
      <c r="L115" s="7"/>
      <c r="M115" s="7"/>
      <c r="N115" s="7"/>
      <c r="O115" s="7"/>
      <c r="P115" s="7"/>
      <c r="Q115" s="7"/>
      <c r="R115" s="12"/>
      <c r="S115" s="12"/>
      <c r="T115" s="12"/>
      <c r="U115" s="7"/>
      <c r="V115" s="7" t="str">
        <f t="shared" si="2"/>
        <v/>
      </c>
      <c r="W115" s="7" t="str">
        <f t="shared" si="3"/>
        <v/>
      </c>
      <c r="X115" s="7" t="str">
        <f>IF(A115="","",IF(G115="","Não",IF(G115&lt;=IFERROR(IF(INDEX(FOLLOWUP!$AQ:$AQ,MATCH(B115,FOLLOWUP!$A:$A,0))="",F115,INDEX(FOLLOWUP!$AQ:$AQ,MATCH(B115,FOLLOWUP!$A:$A,0))),F115),"Sim","Não")))</f>
        <v/>
      </c>
      <c r="Y115" s="7"/>
      <c r="Z115" s="12"/>
    </row>
    <row r="116" spans="1:26" x14ac:dyDescent="0.25">
      <c r="A116" s="7"/>
      <c r="B116" s="7"/>
      <c r="C116" s="7" t="str">
        <f>IF(B116="","",IFERROR(INDEX(FOLLOWUP!$C:$C,MATCH(B116,FOLLOWUP!$A:$A,0)),""))</f>
        <v/>
      </c>
      <c r="D116" s="7"/>
      <c r="E116" s="12"/>
      <c r="F116" s="12"/>
      <c r="G116" s="12"/>
      <c r="H116" s="7"/>
      <c r="I116" s="7"/>
      <c r="J116" s="7"/>
      <c r="K116" s="7"/>
      <c r="L116" s="7"/>
      <c r="M116" s="7"/>
      <c r="N116" s="7"/>
      <c r="O116" s="7"/>
      <c r="P116" s="7"/>
      <c r="Q116" s="7"/>
      <c r="R116" s="12"/>
      <c r="S116" s="12"/>
      <c r="T116" s="12"/>
      <c r="U116" s="7"/>
      <c r="V116" s="7" t="str">
        <f t="shared" si="2"/>
        <v/>
      </c>
      <c r="W116" s="7" t="str">
        <f t="shared" si="3"/>
        <v/>
      </c>
      <c r="X116" s="7" t="str">
        <f>IF(A116="","",IF(G116="","Não",IF(G116&lt;=IFERROR(IF(INDEX(FOLLOWUP!$AQ:$AQ,MATCH(B116,FOLLOWUP!$A:$A,0))="",F116,INDEX(FOLLOWUP!$AQ:$AQ,MATCH(B116,FOLLOWUP!$A:$A,0))),F116),"Sim","Não")))</f>
        <v/>
      </c>
      <c r="Y116" s="7"/>
      <c r="Z116" s="12"/>
    </row>
    <row r="117" spans="1:26" x14ac:dyDescent="0.25">
      <c r="A117" s="7"/>
      <c r="B117" s="7"/>
      <c r="C117" s="7" t="str">
        <f>IF(B117="","",IFERROR(INDEX(FOLLOWUP!$C:$C,MATCH(B117,FOLLOWUP!$A:$A,0)),""))</f>
        <v/>
      </c>
      <c r="D117" s="7"/>
      <c r="E117" s="12"/>
      <c r="F117" s="12"/>
      <c r="G117" s="12"/>
      <c r="H117" s="7"/>
      <c r="I117" s="7"/>
      <c r="J117" s="7"/>
      <c r="K117" s="7"/>
      <c r="L117" s="7"/>
      <c r="M117" s="7"/>
      <c r="N117" s="7"/>
      <c r="O117" s="7"/>
      <c r="P117" s="7"/>
      <c r="Q117" s="7"/>
      <c r="R117" s="12"/>
      <c r="S117" s="12"/>
      <c r="T117" s="12"/>
      <c r="U117" s="7"/>
      <c r="V117" s="7" t="str">
        <f t="shared" si="2"/>
        <v/>
      </c>
      <c r="W117" s="7" t="str">
        <f t="shared" si="3"/>
        <v/>
      </c>
      <c r="X117" s="7" t="str">
        <f>IF(A117="","",IF(G117="","Não",IF(G117&lt;=IFERROR(IF(INDEX(FOLLOWUP!$AQ:$AQ,MATCH(B117,FOLLOWUP!$A:$A,0))="",F117,INDEX(FOLLOWUP!$AQ:$AQ,MATCH(B117,FOLLOWUP!$A:$A,0))),F117),"Sim","Não")))</f>
        <v/>
      </c>
      <c r="Y117" s="7"/>
      <c r="Z117" s="12"/>
    </row>
    <row r="118" spans="1:26" x14ac:dyDescent="0.25">
      <c r="A118" s="7"/>
      <c r="B118" s="7"/>
      <c r="C118" s="7" t="str">
        <f>IF(B118="","",IFERROR(INDEX(FOLLOWUP!$C:$C,MATCH(B118,FOLLOWUP!$A:$A,0)),""))</f>
        <v/>
      </c>
      <c r="D118" s="7"/>
      <c r="E118" s="12"/>
      <c r="F118" s="12"/>
      <c r="G118" s="12"/>
      <c r="H118" s="7"/>
      <c r="I118" s="7"/>
      <c r="J118" s="7"/>
      <c r="K118" s="7"/>
      <c r="L118" s="7"/>
      <c r="M118" s="7"/>
      <c r="N118" s="7"/>
      <c r="O118" s="7"/>
      <c r="P118" s="7"/>
      <c r="Q118" s="7"/>
      <c r="R118" s="12"/>
      <c r="S118" s="12"/>
      <c r="T118" s="12"/>
      <c r="U118" s="7"/>
      <c r="V118" s="7" t="str">
        <f t="shared" si="2"/>
        <v/>
      </c>
      <c r="W118" s="7" t="str">
        <f t="shared" si="3"/>
        <v/>
      </c>
      <c r="X118" s="7" t="str">
        <f>IF(A118="","",IF(G118="","Não",IF(G118&lt;=IFERROR(IF(INDEX(FOLLOWUP!$AQ:$AQ,MATCH(B118,FOLLOWUP!$A:$A,0))="",F118,INDEX(FOLLOWUP!$AQ:$AQ,MATCH(B118,FOLLOWUP!$A:$A,0))),F118),"Sim","Não")))</f>
        <v/>
      </c>
      <c r="Y118" s="7"/>
      <c r="Z118" s="12"/>
    </row>
    <row r="119" spans="1:26" x14ac:dyDescent="0.25">
      <c r="A119" s="7"/>
      <c r="B119" s="7"/>
      <c r="C119" s="7" t="str">
        <f>IF(B119="","",IFERROR(INDEX(FOLLOWUP!$C:$C,MATCH(B119,FOLLOWUP!$A:$A,0)),""))</f>
        <v/>
      </c>
      <c r="D119" s="7"/>
      <c r="E119" s="12"/>
      <c r="F119" s="12"/>
      <c r="G119" s="12"/>
      <c r="H119" s="7"/>
      <c r="I119" s="7"/>
      <c r="J119" s="7"/>
      <c r="K119" s="7"/>
      <c r="L119" s="7"/>
      <c r="M119" s="7"/>
      <c r="N119" s="7"/>
      <c r="O119" s="7"/>
      <c r="P119" s="7"/>
      <c r="Q119" s="7"/>
      <c r="R119" s="12"/>
      <c r="S119" s="12"/>
      <c r="T119" s="12"/>
      <c r="U119" s="7"/>
      <c r="V119" s="7" t="str">
        <f t="shared" si="2"/>
        <v/>
      </c>
      <c r="W119" s="7" t="str">
        <f t="shared" si="3"/>
        <v/>
      </c>
      <c r="X119" s="7" t="str">
        <f>IF(A119="","",IF(G119="","Não",IF(G119&lt;=IFERROR(IF(INDEX(FOLLOWUP!$AQ:$AQ,MATCH(B119,FOLLOWUP!$A:$A,0))="",F119,INDEX(FOLLOWUP!$AQ:$AQ,MATCH(B119,FOLLOWUP!$A:$A,0))),F119),"Sim","Não")))</f>
        <v/>
      </c>
      <c r="Y119" s="7"/>
      <c r="Z119" s="12"/>
    </row>
    <row r="120" spans="1:26" x14ac:dyDescent="0.25">
      <c r="A120" s="7"/>
      <c r="B120" s="7"/>
      <c r="C120" s="7" t="str">
        <f>IF(B120="","",IFERROR(INDEX(FOLLOWUP!$C:$C,MATCH(B120,FOLLOWUP!$A:$A,0)),""))</f>
        <v/>
      </c>
      <c r="D120" s="7"/>
      <c r="E120" s="12"/>
      <c r="F120" s="12"/>
      <c r="G120" s="12"/>
      <c r="H120" s="7"/>
      <c r="I120" s="7"/>
      <c r="J120" s="7"/>
      <c r="K120" s="7"/>
      <c r="L120" s="7"/>
      <c r="M120" s="7"/>
      <c r="N120" s="7"/>
      <c r="O120" s="7"/>
      <c r="P120" s="7"/>
      <c r="Q120" s="7"/>
      <c r="R120" s="12"/>
      <c r="S120" s="12"/>
      <c r="T120" s="12"/>
      <c r="U120" s="7"/>
      <c r="V120" s="7" t="str">
        <f t="shared" si="2"/>
        <v/>
      </c>
      <c r="W120" s="7" t="str">
        <f t="shared" si="3"/>
        <v/>
      </c>
      <c r="X120" s="7" t="str">
        <f>IF(A120="","",IF(G120="","Não",IF(G120&lt;=IFERROR(IF(INDEX(FOLLOWUP!$AQ:$AQ,MATCH(B120,FOLLOWUP!$A:$A,0))="",F120,INDEX(FOLLOWUP!$AQ:$AQ,MATCH(B120,FOLLOWUP!$A:$A,0))),F120),"Sim","Não")))</f>
        <v/>
      </c>
      <c r="Y120" s="7"/>
      <c r="Z120" s="12"/>
    </row>
    <row r="121" spans="1:26" x14ac:dyDescent="0.25">
      <c r="A121" s="7"/>
      <c r="B121" s="7"/>
      <c r="C121" s="7" t="str">
        <f>IF(B121="","",IFERROR(INDEX(FOLLOWUP!$C:$C,MATCH(B121,FOLLOWUP!$A:$A,0)),""))</f>
        <v/>
      </c>
      <c r="D121" s="7"/>
      <c r="E121" s="12"/>
      <c r="F121" s="12"/>
      <c r="G121" s="12"/>
      <c r="H121" s="7"/>
      <c r="I121" s="7"/>
      <c r="J121" s="7"/>
      <c r="K121" s="7"/>
      <c r="L121" s="7"/>
      <c r="M121" s="7"/>
      <c r="N121" s="7"/>
      <c r="O121" s="7"/>
      <c r="P121" s="7"/>
      <c r="Q121" s="7"/>
      <c r="R121" s="12"/>
      <c r="S121" s="12"/>
      <c r="T121" s="12"/>
      <c r="U121" s="7"/>
      <c r="V121" s="7" t="str">
        <f t="shared" si="2"/>
        <v/>
      </c>
      <c r="W121" s="7" t="str">
        <f t="shared" si="3"/>
        <v/>
      </c>
      <c r="X121" s="7" t="str">
        <f>IF(A121="","",IF(G121="","Não",IF(G121&lt;=IFERROR(IF(INDEX(FOLLOWUP!$AQ:$AQ,MATCH(B121,FOLLOWUP!$A:$A,0))="",F121,INDEX(FOLLOWUP!$AQ:$AQ,MATCH(B121,FOLLOWUP!$A:$A,0))),F121),"Sim","Não")))</f>
        <v/>
      </c>
      <c r="Y121" s="7"/>
      <c r="Z121" s="12"/>
    </row>
    <row r="122" spans="1:26" x14ac:dyDescent="0.25">
      <c r="A122" s="7"/>
      <c r="B122" s="7"/>
      <c r="C122" s="7" t="str">
        <f>IF(B122="","",IFERROR(INDEX(FOLLOWUP!$C:$C,MATCH(B122,FOLLOWUP!$A:$A,0)),""))</f>
        <v/>
      </c>
      <c r="D122" s="7"/>
      <c r="E122" s="12"/>
      <c r="F122" s="12"/>
      <c r="G122" s="12"/>
      <c r="H122" s="7"/>
      <c r="I122" s="7"/>
      <c r="J122" s="7"/>
      <c r="K122" s="7"/>
      <c r="L122" s="7"/>
      <c r="M122" s="7"/>
      <c r="N122" s="7"/>
      <c r="O122" s="7"/>
      <c r="P122" s="7"/>
      <c r="Q122" s="7"/>
      <c r="R122" s="12"/>
      <c r="S122" s="12"/>
      <c r="T122" s="12"/>
      <c r="U122" s="7"/>
      <c r="V122" s="7" t="str">
        <f t="shared" si="2"/>
        <v/>
      </c>
      <c r="W122" s="7" t="str">
        <f t="shared" si="3"/>
        <v/>
      </c>
      <c r="X122" s="7" t="str">
        <f>IF(A122="","",IF(G122="","Não",IF(G122&lt;=IFERROR(IF(INDEX(FOLLOWUP!$AQ:$AQ,MATCH(B122,FOLLOWUP!$A:$A,0))="",F122,INDEX(FOLLOWUP!$AQ:$AQ,MATCH(B122,FOLLOWUP!$A:$A,0))),F122),"Sim","Não")))</f>
        <v/>
      </c>
      <c r="Y122" s="7"/>
      <c r="Z122" s="12"/>
    </row>
    <row r="123" spans="1:26" x14ac:dyDescent="0.25">
      <c r="A123" s="7"/>
      <c r="B123" s="7"/>
      <c r="C123" s="7" t="str">
        <f>IF(B123="","",IFERROR(INDEX(FOLLOWUP!$C:$C,MATCH(B123,FOLLOWUP!$A:$A,0)),""))</f>
        <v/>
      </c>
      <c r="D123" s="7"/>
      <c r="E123" s="12"/>
      <c r="F123" s="12"/>
      <c r="G123" s="12"/>
      <c r="H123" s="7"/>
      <c r="I123" s="7"/>
      <c r="J123" s="7"/>
      <c r="K123" s="7"/>
      <c r="L123" s="7"/>
      <c r="M123" s="7"/>
      <c r="N123" s="7"/>
      <c r="O123" s="7"/>
      <c r="P123" s="7"/>
      <c r="Q123" s="7"/>
      <c r="R123" s="12"/>
      <c r="S123" s="12"/>
      <c r="T123" s="12"/>
      <c r="U123" s="7"/>
      <c r="V123" s="7" t="str">
        <f t="shared" si="2"/>
        <v/>
      </c>
      <c r="W123" s="7" t="str">
        <f t="shared" si="3"/>
        <v/>
      </c>
      <c r="X123" s="7" t="str">
        <f>IF(A123="","",IF(G123="","Não",IF(G123&lt;=IFERROR(IF(INDEX(FOLLOWUP!$AQ:$AQ,MATCH(B123,FOLLOWUP!$A:$A,0))="",F123,INDEX(FOLLOWUP!$AQ:$AQ,MATCH(B123,FOLLOWUP!$A:$A,0))),F123),"Sim","Não")))</f>
        <v/>
      </c>
      <c r="Y123" s="7"/>
      <c r="Z123" s="12"/>
    </row>
    <row r="124" spans="1:26" x14ac:dyDescent="0.25">
      <c r="A124" s="7"/>
      <c r="B124" s="7"/>
      <c r="C124" s="7" t="str">
        <f>IF(B124="","",IFERROR(INDEX(FOLLOWUP!$C:$C,MATCH(B124,FOLLOWUP!$A:$A,0)),""))</f>
        <v/>
      </c>
      <c r="D124" s="7"/>
      <c r="E124" s="12"/>
      <c r="F124" s="12"/>
      <c r="G124" s="12"/>
      <c r="H124" s="7"/>
      <c r="I124" s="7"/>
      <c r="J124" s="7"/>
      <c r="K124" s="7"/>
      <c r="L124" s="7"/>
      <c r="M124" s="7"/>
      <c r="N124" s="7"/>
      <c r="O124" s="7"/>
      <c r="P124" s="7"/>
      <c r="Q124" s="7"/>
      <c r="R124" s="12"/>
      <c r="S124" s="12"/>
      <c r="T124" s="12"/>
      <c r="U124" s="7"/>
      <c r="V124" s="7" t="str">
        <f t="shared" si="2"/>
        <v/>
      </c>
      <c r="W124" s="7" t="str">
        <f t="shared" si="3"/>
        <v/>
      </c>
      <c r="X124" s="7" t="str">
        <f>IF(A124="","",IF(G124="","Não",IF(G124&lt;=IFERROR(IF(INDEX(FOLLOWUP!$AQ:$AQ,MATCH(B124,FOLLOWUP!$A:$A,0))="",F124,INDEX(FOLLOWUP!$AQ:$AQ,MATCH(B124,FOLLOWUP!$A:$A,0))),F124),"Sim","Não")))</f>
        <v/>
      </c>
      <c r="Y124" s="7"/>
      <c r="Z124" s="12"/>
    </row>
    <row r="125" spans="1:26" x14ac:dyDescent="0.25">
      <c r="A125" s="7"/>
      <c r="B125" s="7"/>
      <c r="C125" s="7" t="str">
        <f>IF(B125="","",IFERROR(INDEX(FOLLOWUP!$C:$C,MATCH(B125,FOLLOWUP!$A:$A,0)),""))</f>
        <v/>
      </c>
      <c r="D125" s="7"/>
      <c r="E125" s="12"/>
      <c r="F125" s="12"/>
      <c r="G125" s="12"/>
      <c r="H125" s="7"/>
      <c r="I125" s="7"/>
      <c r="J125" s="7"/>
      <c r="K125" s="7"/>
      <c r="L125" s="7"/>
      <c r="M125" s="7"/>
      <c r="N125" s="7"/>
      <c r="O125" s="7"/>
      <c r="P125" s="7"/>
      <c r="Q125" s="7"/>
      <c r="R125" s="12"/>
      <c r="S125" s="12"/>
      <c r="T125" s="12"/>
      <c r="U125" s="7"/>
      <c r="V125" s="7" t="str">
        <f t="shared" si="2"/>
        <v/>
      </c>
      <c r="W125" s="7" t="str">
        <f t="shared" si="3"/>
        <v/>
      </c>
      <c r="X125" s="7" t="str">
        <f>IF(A125="","",IF(G125="","Não",IF(G125&lt;=IFERROR(IF(INDEX(FOLLOWUP!$AQ:$AQ,MATCH(B125,FOLLOWUP!$A:$A,0))="",F125,INDEX(FOLLOWUP!$AQ:$AQ,MATCH(B125,FOLLOWUP!$A:$A,0))),F125),"Sim","Não")))</f>
        <v/>
      </c>
      <c r="Y125" s="7"/>
      <c r="Z125" s="12"/>
    </row>
    <row r="126" spans="1:26" x14ac:dyDescent="0.25">
      <c r="A126" s="7"/>
      <c r="B126" s="7"/>
      <c r="C126" s="7" t="str">
        <f>IF(B126="","",IFERROR(INDEX(FOLLOWUP!$C:$C,MATCH(B126,FOLLOWUP!$A:$A,0)),""))</f>
        <v/>
      </c>
      <c r="D126" s="7"/>
      <c r="E126" s="12"/>
      <c r="F126" s="12"/>
      <c r="G126" s="12"/>
      <c r="H126" s="7"/>
      <c r="I126" s="7"/>
      <c r="J126" s="7"/>
      <c r="K126" s="7"/>
      <c r="L126" s="7"/>
      <c r="M126" s="7"/>
      <c r="N126" s="7"/>
      <c r="O126" s="7"/>
      <c r="P126" s="7"/>
      <c r="Q126" s="7"/>
      <c r="R126" s="12"/>
      <c r="S126" s="12"/>
      <c r="T126" s="12"/>
      <c r="U126" s="7"/>
      <c r="V126" s="7" t="str">
        <f t="shared" si="2"/>
        <v/>
      </c>
      <c r="W126" s="7" t="str">
        <f t="shared" si="3"/>
        <v/>
      </c>
      <c r="X126" s="7" t="str">
        <f>IF(A126="","",IF(G126="","Não",IF(G126&lt;=IFERROR(IF(INDEX(FOLLOWUP!$AQ:$AQ,MATCH(B126,FOLLOWUP!$A:$A,0))="",F126,INDEX(FOLLOWUP!$AQ:$AQ,MATCH(B126,FOLLOWUP!$A:$A,0))),F126),"Sim","Não")))</f>
        <v/>
      </c>
      <c r="Y126" s="7"/>
      <c r="Z126" s="12"/>
    </row>
    <row r="127" spans="1:26" x14ac:dyDescent="0.25">
      <c r="A127" s="7"/>
      <c r="B127" s="7"/>
      <c r="C127" s="7" t="str">
        <f>IF(B127="","",IFERROR(INDEX(FOLLOWUP!$C:$C,MATCH(B127,FOLLOWUP!$A:$A,0)),""))</f>
        <v/>
      </c>
      <c r="D127" s="7"/>
      <c r="E127" s="12"/>
      <c r="F127" s="12"/>
      <c r="G127" s="12"/>
      <c r="H127" s="7"/>
      <c r="I127" s="7"/>
      <c r="J127" s="7"/>
      <c r="K127" s="7"/>
      <c r="L127" s="7"/>
      <c r="M127" s="7"/>
      <c r="N127" s="7"/>
      <c r="O127" s="7"/>
      <c r="P127" s="7"/>
      <c r="Q127" s="7"/>
      <c r="R127" s="12"/>
      <c r="S127" s="12"/>
      <c r="T127" s="12"/>
      <c r="U127" s="7"/>
      <c r="V127" s="7" t="str">
        <f t="shared" si="2"/>
        <v/>
      </c>
      <c r="W127" s="7" t="str">
        <f t="shared" si="3"/>
        <v/>
      </c>
      <c r="X127" s="7" t="str">
        <f>IF(A127="","",IF(G127="","Não",IF(G127&lt;=IFERROR(IF(INDEX(FOLLOWUP!$AQ:$AQ,MATCH(B127,FOLLOWUP!$A:$A,0))="",F127,INDEX(FOLLOWUP!$AQ:$AQ,MATCH(B127,FOLLOWUP!$A:$A,0))),F127),"Sim","Não")))</f>
        <v/>
      </c>
      <c r="Y127" s="7"/>
      <c r="Z127" s="12"/>
    </row>
    <row r="128" spans="1:26" x14ac:dyDescent="0.25">
      <c r="A128" s="7"/>
      <c r="B128" s="7"/>
      <c r="C128" s="7" t="str">
        <f>IF(B128="","",IFERROR(INDEX(FOLLOWUP!$C:$C,MATCH(B128,FOLLOWUP!$A:$A,0)),""))</f>
        <v/>
      </c>
      <c r="D128" s="7"/>
      <c r="E128" s="12"/>
      <c r="F128" s="12"/>
      <c r="G128" s="12"/>
      <c r="H128" s="7"/>
      <c r="I128" s="7"/>
      <c r="J128" s="7"/>
      <c r="K128" s="7"/>
      <c r="L128" s="7"/>
      <c r="M128" s="7"/>
      <c r="N128" s="7"/>
      <c r="O128" s="7"/>
      <c r="P128" s="7"/>
      <c r="Q128" s="7"/>
      <c r="R128" s="12"/>
      <c r="S128" s="12"/>
      <c r="T128" s="12"/>
      <c r="U128" s="7"/>
      <c r="V128" s="7" t="str">
        <f t="shared" si="2"/>
        <v/>
      </c>
      <c r="W128" s="7" t="str">
        <f t="shared" si="3"/>
        <v/>
      </c>
      <c r="X128" s="7" t="str">
        <f>IF(A128="","",IF(G128="","Não",IF(G128&lt;=IFERROR(IF(INDEX(FOLLOWUP!$AQ:$AQ,MATCH(B128,FOLLOWUP!$A:$A,0))="",F128,INDEX(FOLLOWUP!$AQ:$AQ,MATCH(B128,FOLLOWUP!$A:$A,0))),F128),"Sim","Não")))</f>
        <v/>
      </c>
      <c r="Y128" s="7"/>
      <c r="Z128" s="12"/>
    </row>
    <row r="129" spans="1:26" x14ac:dyDescent="0.25">
      <c r="A129" s="7"/>
      <c r="B129" s="7"/>
      <c r="C129" s="7" t="str">
        <f>IF(B129="","",IFERROR(INDEX(FOLLOWUP!$C:$C,MATCH(B129,FOLLOWUP!$A:$A,0)),""))</f>
        <v/>
      </c>
      <c r="D129" s="7"/>
      <c r="E129" s="12"/>
      <c r="F129" s="12"/>
      <c r="G129" s="12"/>
      <c r="H129" s="7"/>
      <c r="I129" s="7"/>
      <c r="J129" s="7"/>
      <c r="K129" s="7"/>
      <c r="L129" s="7"/>
      <c r="M129" s="7"/>
      <c r="N129" s="7"/>
      <c r="O129" s="7"/>
      <c r="P129" s="7"/>
      <c r="Q129" s="7"/>
      <c r="R129" s="12"/>
      <c r="S129" s="12"/>
      <c r="T129" s="12"/>
      <c r="U129" s="7"/>
      <c r="V129" s="7" t="str">
        <f t="shared" si="2"/>
        <v/>
      </c>
      <c r="W129" s="7" t="str">
        <f t="shared" si="3"/>
        <v/>
      </c>
      <c r="X129" s="7" t="str">
        <f>IF(A129="","",IF(G129="","Não",IF(G129&lt;=IFERROR(IF(INDEX(FOLLOWUP!$AQ:$AQ,MATCH(B129,FOLLOWUP!$A:$A,0))="",F129,INDEX(FOLLOWUP!$AQ:$AQ,MATCH(B129,FOLLOWUP!$A:$A,0))),F129),"Sim","Não")))</f>
        <v/>
      </c>
      <c r="Y129" s="7"/>
      <c r="Z129" s="12"/>
    </row>
    <row r="130" spans="1:26" x14ac:dyDescent="0.25">
      <c r="A130" s="7"/>
      <c r="B130" s="7"/>
      <c r="C130" s="7" t="str">
        <f>IF(B130="","",IFERROR(INDEX(FOLLOWUP!$C:$C,MATCH(B130,FOLLOWUP!$A:$A,0)),""))</f>
        <v/>
      </c>
      <c r="D130" s="7"/>
      <c r="E130" s="12"/>
      <c r="F130" s="12"/>
      <c r="G130" s="12"/>
      <c r="H130" s="7"/>
      <c r="I130" s="7"/>
      <c r="J130" s="7"/>
      <c r="K130" s="7"/>
      <c r="L130" s="7"/>
      <c r="M130" s="7"/>
      <c r="N130" s="7"/>
      <c r="O130" s="7"/>
      <c r="P130" s="7"/>
      <c r="Q130" s="7"/>
      <c r="R130" s="12"/>
      <c r="S130" s="12"/>
      <c r="T130" s="12"/>
      <c r="U130" s="7"/>
      <c r="V130" s="7" t="str">
        <f t="shared" ref="V130:V193" si="4">IF(OR(E130="",F130=""),"",ROUND((F130-E130)*1440,0))</f>
        <v/>
      </c>
      <c r="W130" s="7" t="str">
        <f t="shared" ref="W130:W193" si="5">IF(OR(E130="",G130=""),"",ROUND((G130-E130)*1440,0))</f>
        <v/>
      </c>
      <c r="X130" s="7" t="str">
        <f>IF(A130="","",IF(G130="","Não",IF(G130&lt;=IFERROR(IF(INDEX(FOLLOWUP!$AQ:$AQ,MATCH(B130,FOLLOWUP!$A:$A,0))="",F130,INDEX(FOLLOWUP!$AQ:$AQ,MATCH(B130,FOLLOWUP!$A:$A,0))),F130),"Sim","Não")))</f>
        <v/>
      </c>
      <c r="Y130" s="7"/>
      <c r="Z130" s="12"/>
    </row>
    <row r="131" spans="1:26" x14ac:dyDescent="0.25">
      <c r="A131" s="7"/>
      <c r="B131" s="7"/>
      <c r="C131" s="7" t="str">
        <f>IF(B131="","",IFERROR(INDEX(FOLLOWUP!$C:$C,MATCH(B131,FOLLOWUP!$A:$A,0)),""))</f>
        <v/>
      </c>
      <c r="D131" s="7"/>
      <c r="E131" s="12"/>
      <c r="F131" s="12"/>
      <c r="G131" s="12"/>
      <c r="H131" s="7"/>
      <c r="I131" s="7"/>
      <c r="J131" s="7"/>
      <c r="K131" s="7"/>
      <c r="L131" s="7"/>
      <c r="M131" s="7"/>
      <c r="N131" s="7"/>
      <c r="O131" s="7"/>
      <c r="P131" s="7"/>
      <c r="Q131" s="7"/>
      <c r="R131" s="12"/>
      <c r="S131" s="12"/>
      <c r="T131" s="12"/>
      <c r="U131" s="7"/>
      <c r="V131" s="7" t="str">
        <f t="shared" si="4"/>
        <v/>
      </c>
      <c r="W131" s="7" t="str">
        <f t="shared" si="5"/>
        <v/>
      </c>
      <c r="X131" s="7" t="str">
        <f>IF(A131="","",IF(G131="","Não",IF(G131&lt;=IFERROR(IF(INDEX(FOLLOWUP!$AQ:$AQ,MATCH(B131,FOLLOWUP!$A:$A,0))="",F131,INDEX(FOLLOWUP!$AQ:$AQ,MATCH(B131,FOLLOWUP!$A:$A,0))),F131),"Sim","Não")))</f>
        <v/>
      </c>
      <c r="Y131" s="7"/>
      <c r="Z131" s="12"/>
    </row>
    <row r="132" spans="1:26" x14ac:dyDescent="0.25">
      <c r="A132" s="7"/>
      <c r="B132" s="7"/>
      <c r="C132" s="7" t="str">
        <f>IF(B132="","",IFERROR(INDEX(FOLLOWUP!$C:$C,MATCH(B132,FOLLOWUP!$A:$A,0)),""))</f>
        <v/>
      </c>
      <c r="D132" s="7"/>
      <c r="E132" s="12"/>
      <c r="F132" s="12"/>
      <c r="G132" s="12"/>
      <c r="H132" s="7"/>
      <c r="I132" s="7"/>
      <c r="J132" s="7"/>
      <c r="K132" s="7"/>
      <c r="L132" s="7"/>
      <c r="M132" s="7"/>
      <c r="N132" s="7"/>
      <c r="O132" s="7"/>
      <c r="P132" s="7"/>
      <c r="Q132" s="7"/>
      <c r="R132" s="12"/>
      <c r="S132" s="12"/>
      <c r="T132" s="12"/>
      <c r="U132" s="7"/>
      <c r="V132" s="7" t="str">
        <f t="shared" si="4"/>
        <v/>
      </c>
      <c r="W132" s="7" t="str">
        <f t="shared" si="5"/>
        <v/>
      </c>
      <c r="X132" s="7" t="str">
        <f>IF(A132="","",IF(G132="","Não",IF(G132&lt;=IFERROR(IF(INDEX(FOLLOWUP!$AQ:$AQ,MATCH(B132,FOLLOWUP!$A:$A,0))="",F132,INDEX(FOLLOWUP!$AQ:$AQ,MATCH(B132,FOLLOWUP!$A:$A,0))),F132),"Sim","Não")))</f>
        <v/>
      </c>
      <c r="Y132" s="7"/>
      <c r="Z132" s="12"/>
    </row>
    <row r="133" spans="1:26" x14ac:dyDescent="0.25">
      <c r="A133" s="7"/>
      <c r="B133" s="7"/>
      <c r="C133" s="7" t="str">
        <f>IF(B133="","",IFERROR(INDEX(FOLLOWUP!$C:$C,MATCH(B133,FOLLOWUP!$A:$A,0)),""))</f>
        <v/>
      </c>
      <c r="D133" s="7"/>
      <c r="E133" s="12"/>
      <c r="F133" s="12"/>
      <c r="G133" s="12"/>
      <c r="H133" s="7"/>
      <c r="I133" s="7"/>
      <c r="J133" s="7"/>
      <c r="K133" s="7"/>
      <c r="L133" s="7"/>
      <c r="M133" s="7"/>
      <c r="N133" s="7"/>
      <c r="O133" s="7"/>
      <c r="P133" s="7"/>
      <c r="Q133" s="7"/>
      <c r="R133" s="12"/>
      <c r="S133" s="12"/>
      <c r="T133" s="12"/>
      <c r="U133" s="7"/>
      <c r="V133" s="7" t="str">
        <f t="shared" si="4"/>
        <v/>
      </c>
      <c r="W133" s="7" t="str">
        <f t="shared" si="5"/>
        <v/>
      </c>
      <c r="X133" s="7" t="str">
        <f>IF(A133="","",IF(G133="","Não",IF(G133&lt;=IFERROR(IF(INDEX(FOLLOWUP!$AQ:$AQ,MATCH(B133,FOLLOWUP!$A:$A,0))="",F133,INDEX(FOLLOWUP!$AQ:$AQ,MATCH(B133,FOLLOWUP!$A:$A,0))),F133),"Sim","Não")))</f>
        <v/>
      </c>
      <c r="Y133" s="7"/>
      <c r="Z133" s="12"/>
    </row>
    <row r="134" spans="1:26" x14ac:dyDescent="0.25">
      <c r="A134" s="7"/>
      <c r="B134" s="7"/>
      <c r="C134" s="7" t="str">
        <f>IF(B134="","",IFERROR(INDEX(FOLLOWUP!$C:$C,MATCH(B134,FOLLOWUP!$A:$A,0)),""))</f>
        <v/>
      </c>
      <c r="D134" s="7"/>
      <c r="E134" s="12"/>
      <c r="F134" s="12"/>
      <c r="G134" s="12"/>
      <c r="H134" s="7"/>
      <c r="I134" s="7"/>
      <c r="J134" s="7"/>
      <c r="K134" s="7"/>
      <c r="L134" s="7"/>
      <c r="M134" s="7"/>
      <c r="N134" s="7"/>
      <c r="O134" s="7"/>
      <c r="P134" s="7"/>
      <c r="Q134" s="7"/>
      <c r="R134" s="12"/>
      <c r="S134" s="12"/>
      <c r="T134" s="12"/>
      <c r="U134" s="7"/>
      <c r="V134" s="7" t="str">
        <f t="shared" si="4"/>
        <v/>
      </c>
      <c r="W134" s="7" t="str">
        <f t="shared" si="5"/>
        <v/>
      </c>
      <c r="X134" s="7" t="str">
        <f>IF(A134="","",IF(G134="","Não",IF(G134&lt;=IFERROR(IF(INDEX(FOLLOWUP!$AQ:$AQ,MATCH(B134,FOLLOWUP!$A:$A,0))="",F134,INDEX(FOLLOWUP!$AQ:$AQ,MATCH(B134,FOLLOWUP!$A:$A,0))),F134),"Sim","Não")))</f>
        <v/>
      </c>
      <c r="Y134" s="7"/>
      <c r="Z134" s="12"/>
    </row>
    <row r="135" spans="1:26" x14ac:dyDescent="0.25">
      <c r="A135" s="7"/>
      <c r="B135" s="7"/>
      <c r="C135" s="7" t="str">
        <f>IF(B135="","",IFERROR(INDEX(FOLLOWUP!$C:$C,MATCH(B135,FOLLOWUP!$A:$A,0)),""))</f>
        <v/>
      </c>
      <c r="D135" s="7"/>
      <c r="E135" s="12"/>
      <c r="F135" s="12"/>
      <c r="G135" s="12"/>
      <c r="H135" s="7"/>
      <c r="I135" s="7"/>
      <c r="J135" s="7"/>
      <c r="K135" s="7"/>
      <c r="L135" s="7"/>
      <c r="M135" s="7"/>
      <c r="N135" s="7"/>
      <c r="O135" s="7"/>
      <c r="P135" s="7"/>
      <c r="Q135" s="7"/>
      <c r="R135" s="12"/>
      <c r="S135" s="12"/>
      <c r="T135" s="12"/>
      <c r="U135" s="7"/>
      <c r="V135" s="7" t="str">
        <f t="shared" si="4"/>
        <v/>
      </c>
      <c r="W135" s="7" t="str">
        <f t="shared" si="5"/>
        <v/>
      </c>
      <c r="X135" s="7" t="str">
        <f>IF(A135="","",IF(G135="","Não",IF(G135&lt;=IFERROR(IF(INDEX(FOLLOWUP!$AQ:$AQ,MATCH(B135,FOLLOWUP!$A:$A,0))="",F135,INDEX(FOLLOWUP!$AQ:$AQ,MATCH(B135,FOLLOWUP!$A:$A,0))),F135),"Sim","Não")))</f>
        <v/>
      </c>
      <c r="Y135" s="7"/>
      <c r="Z135" s="12"/>
    </row>
    <row r="136" spans="1:26" x14ac:dyDescent="0.25">
      <c r="A136" s="7"/>
      <c r="B136" s="7"/>
      <c r="C136" s="7" t="str">
        <f>IF(B136="","",IFERROR(INDEX(FOLLOWUP!$C:$C,MATCH(B136,FOLLOWUP!$A:$A,0)),""))</f>
        <v/>
      </c>
      <c r="D136" s="7"/>
      <c r="E136" s="12"/>
      <c r="F136" s="12"/>
      <c r="G136" s="12"/>
      <c r="H136" s="7"/>
      <c r="I136" s="7"/>
      <c r="J136" s="7"/>
      <c r="K136" s="7"/>
      <c r="L136" s="7"/>
      <c r="M136" s="7"/>
      <c r="N136" s="7"/>
      <c r="O136" s="7"/>
      <c r="P136" s="7"/>
      <c r="Q136" s="7"/>
      <c r="R136" s="12"/>
      <c r="S136" s="12"/>
      <c r="T136" s="12"/>
      <c r="U136" s="7"/>
      <c r="V136" s="7" t="str">
        <f t="shared" si="4"/>
        <v/>
      </c>
      <c r="W136" s="7" t="str">
        <f t="shared" si="5"/>
        <v/>
      </c>
      <c r="X136" s="7" t="str">
        <f>IF(A136="","",IF(G136="","Não",IF(G136&lt;=IFERROR(IF(INDEX(FOLLOWUP!$AQ:$AQ,MATCH(B136,FOLLOWUP!$A:$A,0))="",F136,INDEX(FOLLOWUP!$AQ:$AQ,MATCH(B136,FOLLOWUP!$A:$A,0))),F136),"Sim","Não")))</f>
        <v/>
      </c>
      <c r="Y136" s="7"/>
      <c r="Z136" s="12"/>
    </row>
    <row r="137" spans="1:26" x14ac:dyDescent="0.25">
      <c r="A137" s="7"/>
      <c r="B137" s="7"/>
      <c r="C137" s="7" t="str">
        <f>IF(B137="","",IFERROR(INDEX(FOLLOWUP!$C:$C,MATCH(B137,FOLLOWUP!$A:$A,0)),""))</f>
        <v/>
      </c>
      <c r="D137" s="7"/>
      <c r="E137" s="12"/>
      <c r="F137" s="12"/>
      <c r="G137" s="12"/>
      <c r="H137" s="7"/>
      <c r="I137" s="7"/>
      <c r="J137" s="7"/>
      <c r="K137" s="7"/>
      <c r="L137" s="7"/>
      <c r="M137" s="7"/>
      <c r="N137" s="7"/>
      <c r="O137" s="7"/>
      <c r="P137" s="7"/>
      <c r="Q137" s="7"/>
      <c r="R137" s="12"/>
      <c r="S137" s="12"/>
      <c r="T137" s="12"/>
      <c r="U137" s="7"/>
      <c r="V137" s="7" t="str">
        <f t="shared" si="4"/>
        <v/>
      </c>
      <c r="W137" s="7" t="str">
        <f t="shared" si="5"/>
        <v/>
      </c>
      <c r="X137" s="7" t="str">
        <f>IF(A137="","",IF(G137="","Não",IF(G137&lt;=IFERROR(IF(INDEX(FOLLOWUP!$AQ:$AQ,MATCH(B137,FOLLOWUP!$A:$A,0))="",F137,INDEX(FOLLOWUP!$AQ:$AQ,MATCH(B137,FOLLOWUP!$A:$A,0))),F137),"Sim","Não")))</f>
        <v/>
      </c>
      <c r="Y137" s="7"/>
      <c r="Z137" s="12"/>
    </row>
    <row r="138" spans="1:26" x14ac:dyDescent="0.25">
      <c r="A138" s="7"/>
      <c r="B138" s="7"/>
      <c r="C138" s="7" t="str">
        <f>IF(B138="","",IFERROR(INDEX(FOLLOWUP!$C:$C,MATCH(B138,FOLLOWUP!$A:$A,0)),""))</f>
        <v/>
      </c>
      <c r="D138" s="7"/>
      <c r="E138" s="12"/>
      <c r="F138" s="12"/>
      <c r="G138" s="12"/>
      <c r="H138" s="7"/>
      <c r="I138" s="7"/>
      <c r="J138" s="7"/>
      <c r="K138" s="7"/>
      <c r="L138" s="7"/>
      <c r="M138" s="7"/>
      <c r="N138" s="7"/>
      <c r="O138" s="7"/>
      <c r="P138" s="7"/>
      <c r="Q138" s="7"/>
      <c r="R138" s="12"/>
      <c r="S138" s="12"/>
      <c r="T138" s="12"/>
      <c r="U138" s="7"/>
      <c r="V138" s="7" t="str">
        <f t="shared" si="4"/>
        <v/>
      </c>
      <c r="W138" s="7" t="str">
        <f t="shared" si="5"/>
        <v/>
      </c>
      <c r="X138" s="7" t="str">
        <f>IF(A138="","",IF(G138="","Não",IF(G138&lt;=IFERROR(IF(INDEX(FOLLOWUP!$AQ:$AQ,MATCH(B138,FOLLOWUP!$A:$A,0))="",F138,INDEX(FOLLOWUP!$AQ:$AQ,MATCH(B138,FOLLOWUP!$A:$A,0))),F138),"Sim","Não")))</f>
        <v/>
      </c>
      <c r="Y138" s="7"/>
      <c r="Z138" s="12"/>
    </row>
    <row r="139" spans="1:26" x14ac:dyDescent="0.25">
      <c r="A139" s="7"/>
      <c r="B139" s="7"/>
      <c r="C139" s="7" t="str">
        <f>IF(B139="","",IFERROR(INDEX(FOLLOWUP!$C:$C,MATCH(B139,FOLLOWUP!$A:$A,0)),""))</f>
        <v/>
      </c>
      <c r="D139" s="7"/>
      <c r="E139" s="12"/>
      <c r="F139" s="12"/>
      <c r="G139" s="12"/>
      <c r="H139" s="7"/>
      <c r="I139" s="7"/>
      <c r="J139" s="7"/>
      <c r="K139" s="7"/>
      <c r="L139" s="7"/>
      <c r="M139" s="7"/>
      <c r="N139" s="7"/>
      <c r="O139" s="7"/>
      <c r="P139" s="7"/>
      <c r="Q139" s="7"/>
      <c r="R139" s="12"/>
      <c r="S139" s="12"/>
      <c r="T139" s="12"/>
      <c r="U139" s="7"/>
      <c r="V139" s="7" t="str">
        <f t="shared" si="4"/>
        <v/>
      </c>
      <c r="W139" s="7" t="str">
        <f t="shared" si="5"/>
        <v/>
      </c>
      <c r="X139" s="7" t="str">
        <f>IF(A139="","",IF(G139="","Não",IF(G139&lt;=IFERROR(IF(INDEX(FOLLOWUP!$AQ:$AQ,MATCH(B139,FOLLOWUP!$A:$A,0))="",F139,INDEX(FOLLOWUP!$AQ:$AQ,MATCH(B139,FOLLOWUP!$A:$A,0))),F139),"Sim","Não")))</f>
        <v/>
      </c>
      <c r="Y139" s="7"/>
      <c r="Z139" s="12"/>
    </row>
    <row r="140" spans="1:26" x14ac:dyDescent="0.25">
      <c r="A140" s="7"/>
      <c r="B140" s="7"/>
      <c r="C140" s="7" t="str">
        <f>IF(B140="","",IFERROR(INDEX(FOLLOWUP!$C:$C,MATCH(B140,FOLLOWUP!$A:$A,0)),""))</f>
        <v/>
      </c>
      <c r="D140" s="7"/>
      <c r="E140" s="12"/>
      <c r="F140" s="12"/>
      <c r="G140" s="12"/>
      <c r="H140" s="7"/>
      <c r="I140" s="7"/>
      <c r="J140" s="7"/>
      <c r="K140" s="7"/>
      <c r="L140" s="7"/>
      <c r="M140" s="7"/>
      <c r="N140" s="7"/>
      <c r="O140" s="7"/>
      <c r="P140" s="7"/>
      <c r="Q140" s="7"/>
      <c r="R140" s="12"/>
      <c r="S140" s="12"/>
      <c r="T140" s="12"/>
      <c r="U140" s="7"/>
      <c r="V140" s="7" t="str">
        <f t="shared" si="4"/>
        <v/>
      </c>
      <c r="W140" s="7" t="str">
        <f t="shared" si="5"/>
        <v/>
      </c>
      <c r="X140" s="7" t="str">
        <f>IF(A140="","",IF(G140="","Não",IF(G140&lt;=IFERROR(IF(INDEX(FOLLOWUP!$AQ:$AQ,MATCH(B140,FOLLOWUP!$A:$A,0))="",F140,INDEX(FOLLOWUP!$AQ:$AQ,MATCH(B140,FOLLOWUP!$A:$A,0))),F140),"Sim","Não")))</f>
        <v/>
      </c>
      <c r="Y140" s="7"/>
      <c r="Z140" s="12"/>
    </row>
    <row r="141" spans="1:26" x14ac:dyDescent="0.25">
      <c r="A141" s="7"/>
      <c r="B141" s="7"/>
      <c r="C141" s="7" t="str">
        <f>IF(B141="","",IFERROR(INDEX(FOLLOWUP!$C:$C,MATCH(B141,FOLLOWUP!$A:$A,0)),""))</f>
        <v/>
      </c>
      <c r="D141" s="7"/>
      <c r="E141" s="12"/>
      <c r="F141" s="12"/>
      <c r="G141" s="12"/>
      <c r="H141" s="7"/>
      <c r="I141" s="7"/>
      <c r="J141" s="7"/>
      <c r="K141" s="7"/>
      <c r="L141" s="7"/>
      <c r="M141" s="7"/>
      <c r="N141" s="7"/>
      <c r="O141" s="7"/>
      <c r="P141" s="7"/>
      <c r="Q141" s="7"/>
      <c r="R141" s="12"/>
      <c r="S141" s="12"/>
      <c r="T141" s="12"/>
      <c r="U141" s="7"/>
      <c r="V141" s="7" t="str">
        <f t="shared" si="4"/>
        <v/>
      </c>
      <c r="W141" s="7" t="str">
        <f t="shared" si="5"/>
        <v/>
      </c>
      <c r="X141" s="7" t="str">
        <f>IF(A141="","",IF(G141="","Não",IF(G141&lt;=IFERROR(IF(INDEX(FOLLOWUP!$AQ:$AQ,MATCH(B141,FOLLOWUP!$A:$A,0))="",F141,INDEX(FOLLOWUP!$AQ:$AQ,MATCH(B141,FOLLOWUP!$A:$A,0))),F141),"Sim","Não")))</f>
        <v/>
      </c>
      <c r="Y141" s="7"/>
      <c r="Z141" s="12"/>
    </row>
    <row r="142" spans="1:26" x14ac:dyDescent="0.25">
      <c r="A142" s="7"/>
      <c r="B142" s="7"/>
      <c r="C142" s="7" t="str">
        <f>IF(B142="","",IFERROR(INDEX(FOLLOWUP!$C:$C,MATCH(B142,FOLLOWUP!$A:$A,0)),""))</f>
        <v/>
      </c>
      <c r="D142" s="7"/>
      <c r="E142" s="12"/>
      <c r="F142" s="12"/>
      <c r="G142" s="12"/>
      <c r="H142" s="7"/>
      <c r="I142" s="7"/>
      <c r="J142" s="7"/>
      <c r="K142" s="7"/>
      <c r="L142" s="7"/>
      <c r="M142" s="7"/>
      <c r="N142" s="7"/>
      <c r="O142" s="7"/>
      <c r="P142" s="7"/>
      <c r="Q142" s="7"/>
      <c r="R142" s="12"/>
      <c r="S142" s="12"/>
      <c r="T142" s="12"/>
      <c r="U142" s="7"/>
      <c r="V142" s="7" t="str">
        <f t="shared" si="4"/>
        <v/>
      </c>
      <c r="W142" s="7" t="str">
        <f t="shared" si="5"/>
        <v/>
      </c>
      <c r="X142" s="7" t="str">
        <f>IF(A142="","",IF(G142="","Não",IF(G142&lt;=IFERROR(IF(INDEX(FOLLOWUP!$AQ:$AQ,MATCH(B142,FOLLOWUP!$A:$A,0))="",F142,INDEX(FOLLOWUP!$AQ:$AQ,MATCH(B142,FOLLOWUP!$A:$A,0))),F142),"Sim","Não")))</f>
        <v/>
      </c>
      <c r="Y142" s="7"/>
      <c r="Z142" s="12"/>
    </row>
    <row r="143" spans="1:26" x14ac:dyDescent="0.25">
      <c r="A143" s="7"/>
      <c r="B143" s="7"/>
      <c r="C143" s="7" t="str">
        <f>IF(B143="","",IFERROR(INDEX(FOLLOWUP!$C:$C,MATCH(B143,FOLLOWUP!$A:$A,0)),""))</f>
        <v/>
      </c>
      <c r="D143" s="7"/>
      <c r="E143" s="12"/>
      <c r="F143" s="12"/>
      <c r="G143" s="12"/>
      <c r="H143" s="7"/>
      <c r="I143" s="7"/>
      <c r="J143" s="7"/>
      <c r="K143" s="7"/>
      <c r="L143" s="7"/>
      <c r="M143" s="7"/>
      <c r="N143" s="7"/>
      <c r="O143" s="7"/>
      <c r="P143" s="7"/>
      <c r="Q143" s="7"/>
      <c r="R143" s="12"/>
      <c r="S143" s="12"/>
      <c r="T143" s="12"/>
      <c r="U143" s="7"/>
      <c r="V143" s="7" t="str">
        <f t="shared" si="4"/>
        <v/>
      </c>
      <c r="W143" s="7" t="str">
        <f t="shared" si="5"/>
        <v/>
      </c>
      <c r="X143" s="7" t="str">
        <f>IF(A143="","",IF(G143="","Não",IF(G143&lt;=IFERROR(IF(INDEX(FOLLOWUP!$AQ:$AQ,MATCH(B143,FOLLOWUP!$A:$A,0))="",F143,INDEX(FOLLOWUP!$AQ:$AQ,MATCH(B143,FOLLOWUP!$A:$A,0))),F143),"Sim","Não")))</f>
        <v/>
      </c>
      <c r="Y143" s="7"/>
      <c r="Z143" s="12"/>
    </row>
    <row r="144" spans="1:26" x14ac:dyDescent="0.25">
      <c r="A144" s="7"/>
      <c r="B144" s="7"/>
      <c r="C144" s="7" t="str">
        <f>IF(B144="","",IFERROR(INDEX(FOLLOWUP!$C:$C,MATCH(B144,FOLLOWUP!$A:$A,0)),""))</f>
        <v/>
      </c>
      <c r="D144" s="7"/>
      <c r="E144" s="12"/>
      <c r="F144" s="12"/>
      <c r="G144" s="12"/>
      <c r="H144" s="7"/>
      <c r="I144" s="7"/>
      <c r="J144" s="7"/>
      <c r="K144" s="7"/>
      <c r="L144" s="7"/>
      <c r="M144" s="7"/>
      <c r="N144" s="7"/>
      <c r="O144" s="7"/>
      <c r="P144" s="7"/>
      <c r="Q144" s="7"/>
      <c r="R144" s="12"/>
      <c r="S144" s="12"/>
      <c r="T144" s="12"/>
      <c r="U144" s="7"/>
      <c r="V144" s="7" t="str">
        <f t="shared" si="4"/>
        <v/>
      </c>
      <c r="W144" s="7" t="str">
        <f t="shared" si="5"/>
        <v/>
      </c>
      <c r="X144" s="7" t="str">
        <f>IF(A144="","",IF(G144="","Não",IF(G144&lt;=IFERROR(IF(INDEX(FOLLOWUP!$AQ:$AQ,MATCH(B144,FOLLOWUP!$A:$A,0))="",F144,INDEX(FOLLOWUP!$AQ:$AQ,MATCH(B144,FOLLOWUP!$A:$A,0))),F144),"Sim","Não")))</f>
        <v/>
      </c>
      <c r="Y144" s="7"/>
      <c r="Z144" s="12"/>
    </row>
    <row r="145" spans="1:26" x14ac:dyDescent="0.25">
      <c r="A145" s="7"/>
      <c r="B145" s="7"/>
      <c r="C145" s="7" t="str">
        <f>IF(B145="","",IFERROR(INDEX(FOLLOWUP!$C:$C,MATCH(B145,FOLLOWUP!$A:$A,0)),""))</f>
        <v/>
      </c>
      <c r="D145" s="7"/>
      <c r="E145" s="12"/>
      <c r="F145" s="12"/>
      <c r="G145" s="12"/>
      <c r="H145" s="7"/>
      <c r="I145" s="7"/>
      <c r="J145" s="7"/>
      <c r="K145" s="7"/>
      <c r="L145" s="7"/>
      <c r="M145" s="7"/>
      <c r="N145" s="7"/>
      <c r="O145" s="7"/>
      <c r="P145" s="7"/>
      <c r="Q145" s="7"/>
      <c r="R145" s="12"/>
      <c r="S145" s="12"/>
      <c r="T145" s="12"/>
      <c r="U145" s="7"/>
      <c r="V145" s="7" t="str">
        <f t="shared" si="4"/>
        <v/>
      </c>
      <c r="W145" s="7" t="str">
        <f t="shared" si="5"/>
        <v/>
      </c>
      <c r="X145" s="7" t="str">
        <f>IF(A145="","",IF(G145="","Não",IF(G145&lt;=IFERROR(IF(INDEX(FOLLOWUP!$AQ:$AQ,MATCH(B145,FOLLOWUP!$A:$A,0))="",F145,INDEX(FOLLOWUP!$AQ:$AQ,MATCH(B145,FOLLOWUP!$A:$A,0))),F145),"Sim","Não")))</f>
        <v/>
      </c>
      <c r="Y145" s="7"/>
      <c r="Z145" s="12"/>
    </row>
    <row r="146" spans="1:26" x14ac:dyDescent="0.25">
      <c r="A146" s="7"/>
      <c r="B146" s="7"/>
      <c r="C146" s="7" t="str">
        <f>IF(B146="","",IFERROR(INDEX(FOLLOWUP!$C:$C,MATCH(B146,FOLLOWUP!$A:$A,0)),""))</f>
        <v/>
      </c>
      <c r="D146" s="7"/>
      <c r="E146" s="12"/>
      <c r="F146" s="12"/>
      <c r="G146" s="12"/>
      <c r="H146" s="7"/>
      <c r="I146" s="7"/>
      <c r="J146" s="7"/>
      <c r="K146" s="7"/>
      <c r="L146" s="7"/>
      <c r="M146" s="7"/>
      <c r="N146" s="7"/>
      <c r="O146" s="7"/>
      <c r="P146" s="7"/>
      <c r="Q146" s="7"/>
      <c r="R146" s="12"/>
      <c r="S146" s="12"/>
      <c r="T146" s="12"/>
      <c r="U146" s="7"/>
      <c r="V146" s="7" t="str">
        <f t="shared" si="4"/>
        <v/>
      </c>
      <c r="W146" s="7" t="str">
        <f t="shared" si="5"/>
        <v/>
      </c>
      <c r="X146" s="7" t="str">
        <f>IF(A146="","",IF(G146="","Não",IF(G146&lt;=IFERROR(IF(INDEX(FOLLOWUP!$AQ:$AQ,MATCH(B146,FOLLOWUP!$A:$A,0))="",F146,INDEX(FOLLOWUP!$AQ:$AQ,MATCH(B146,FOLLOWUP!$A:$A,0))),F146),"Sim","Não")))</f>
        <v/>
      </c>
      <c r="Y146" s="7"/>
      <c r="Z146" s="12"/>
    </row>
    <row r="147" spans="1:26" x14ac:dyDescent="0.25">
      <c r="A147" s="7"/>
      <c r="B147" s="7"/>
      <c r="C147" s="7" t="str">
        <f>IF(B147="","",IFERROR(INDEX(FOLLOWUP!$C:$C,MATCH(B147,FOLLOWUP!$A:$A,0)),""))</f>
        <v/>
      </c>
      <c r="D147" s="7"/>
      <c r="E147" s="12"/>
      <c r="F147" s="12"/>
      <c r="G147" s="12"/>
      <c r="H147" s="7"/>
      <c r="I147" s="7"/>
      <c r="J147" s="7"/>
      <c r="K147" s="7"/>
      <c r="L147" s="7"/>
      <c r="M147" s="7"/>
      <c r="N147" s="7"/>
      <c r="O147" s="7"/>
      <c r="P147" s="7"/>
      <c r="Q147" s="7"/>
      <c r="R147" s="12"/>
      <c r="S147" s="12"/>
      <c r="T147" s="12"/>
      <c r="U147" s="7"/>
      <c r="V147" s="7" t="str">
        <f t="shared" si="4"/>
        <v/>
      </c>
      <c r="W147" s="7" t="str">
        <f t="shared" si="5"/>
        <v/>
      </c>
      <c r="X147" s="7" t="str">
        <f>IF(A147="","",IF(G147="","Não",IF(G147&lt;=IFERROR(IF(INDEX(FOLLOWUP!$AQ:$AQ,MATCH(B147,FOLLOWUP!$A:$A,0))="",F147,INDEX(FOLLOWUP!$AQ:$AQ,MATCH(B147,FOLLOWUP!$A:$A,0))),F147),"Sim","Não")))</f>
        <v/>
      </c>
      <c r="Y147" s="7"/>
      <c r="Z147" s="12"/>
    </row>
    <row r="148" spans="1:26" x14ac:dyDescent="0.25">
      <c r="A148" s="7"/>
      <c r="B148" s="7"/>
      <c r="C148" s="7" t="str">
        <f>IF(B148="","",IFERROR(INDEX(FOLLOWUP!$C:$C,MATCH(B148,FOLLOWUP!$A:$A,0)),""))</f>
        <v/>
      </c>
      <c r="D148" s="7"/>
      <c r="E148" s="12"/>
      <c r="F148" s="12"/>
      <c r="G148" s="12"/>
      <c r="H148" s="7"/>
      <c r="I148" s="7"/>
      <c r="J148" s="7"/>
      <c r="K148" s="7"/>
      <c r="L148" s="7"/>
      <c r="M148" s="7"/>
      <c r="N148" s="7"/>
      <c r="O148" s="7"/>
      <c r="P148" s="7"/>
      <c r="Q148" s="7"/>
      <c r="R148" s="12"/>
      <c r="S148" s="12"/>
      <c r="T148" s="12"/>
      <c r="U148" s="7"/>
      <c r="V148" s="7" t="str">
        <f t="shared" si="4"/>
        <v/>
      </c>
      <c r="W148" s="7" t="str">
        <f t="shared" si="5"/>
        <v/>
      </c>
      <c r="X148" s="7" t="str">
        <f>IF(A148="","",IF(G148="","Não",IF(G148&lt;=IFERROR(IF(INDEX(FOLLOWUP!$AQ:$AQ,MATCH(B148,FOLLOWUP!$A:$A,0))="",F148,INDEX(FOLLOWUP!$AQ:$AQ,MATCH(B148,FOLLOWUP!$A:$A,0))),F148),"Sim","Não")))</f>
        <v/>
      </c>
      <c r="Y148" s="7"/>
      <c r="Z148" s="12"/>
    </row>
    <row r="149" spans="1:26" x14ac:dyDescent="0.25">
      <c r="A149" s="7"/>
      <c r="B149" s="7"/>
      <c r="C149" s="7" t="str">
        <f>IF(B149="","",IFERROR(INDEX(FOLLOWUP!$C:$C,MATCH(B149,FOLLOWUP!$A:$A,0)),""))</f>
        <v/>
      </c>
      <c r="D149" s="7"/>
      <c r="E149" s="12"/>
      <c r="F149" s="12"/>
      <c r="G149" s="12"/>
      <c r="H149" s="7"/>
      <c r="I149" s="7"/>
      <c r="J149" s="7"/>
      <c r="K149" s="7"/>
      <c r="L149" s="7"/>
      <c r="M149" s="7"/>
      <c r="N149" s="7"/>
      <c r="O149" s="7"/>
      <c r="P149" s="7"/>
      <c r="Q149" s="7"/>
      <c r="R149" s="12"/>
      <c r="S149" s="12"/>
      <c r="T149" s="12"/>
      <c r="U149" s="7"/>
      <c r="V149" s="7" t="str">
        <f t="shared" si="4"/>
        <v/>
      </c>
      <c r="W149" s="7" t="str">
        <f t="shared" si="5"/>
        <v/>
      </c>
      <c r="X149" s="7" t="str">
        <f>IF(A149="","",IF(G149="","Não",IF(G149&lt;=IFERROR(IF(INDEX(FOLLOWUP!$AQ:$AQ,MATCH(B149,FOLLOWUP!$A:$A,0))="",F149,INDEX(FOLLOWUP!$AQ:$AQ,MATCH(B149,FOLLOWUP!$A:$A,0))),F149),"Sim","Não")))</f>
        <v/>
      </c>
      <c r="Y149" s="7"/>
      <c r="Z149" s="12"/>
    </row>
    <row r="150" spans="1:26" x14ac:dyDescent="0.25">
      <c r="A150" s="7"/>
      <c r="B150" s="7"/>
      <c r="C150" s="7" t="str">
        <f>IF(B150="","",IFERROR(INDEX(FOLLOWUP!$C:$C,MATCH(B150,FOLLOWUP!$A:$A,0)),""))</f>
        <v/>
      </c>
      <c r="D150" s="7"/>
      <c r="E150" s="12"/>
      <c r="F150" s="12"/>
      <c r="G150" s="12"/>
      <c r="H150" s="7"/>
      <c r="I150" s="7"/>
      <c r="J150" s="7"/>
      <c r="K150" s="7"/>
      <c r="L150" s="7"/>
      <c r="M150" s="7"/>
      <c r="N150" s="7"/>
      <c r="O150" s="7"/>
      <c r="P150" s="7"/>
      <c r="Q150" s="7"/>
      <c r="R150" s="12"/>
      <c r="S150" s="12"/>
      <c r="T150" s="12"/>
      <c r="U150" s="7"/>
      <c r="V150" s="7" t="str">
        <f t="shared" si="4"/>
        <v/>
      </c>
      <c r="W150" s="7" t="str">
        <f t="shared" si="5"/>
        <v/>
      </c>
      <c r="X150" s="7" t="str">
        <f>IF(A150="","",IF(G150="","Não",IF(G150&lt;=IFERROR(IF(INDEX(FOLLOWUP!$AQ:$AQ,MATCH(B150,FOLLOWUP!$A:$A,0))="",F150,INDEX(FOLLOWUP!$AQ:$AQ,MATCH(B150,FOLLOWUP!$A:$A,0))),F150),"Sim","Não")))</f>
        <v/>
      </c>
      <c r="Y150" s="7"/>
      <c r="Z150" s="12"/>
    </row>
    <row r="151" spans="1:26" x14ac:dyDescent="0.25">
      <c r="A151" s="7"/>
      <c r="B151" s="7"/>
      <c r="C151" s="7" t="str">
        <f>IF(B151="","",IFERROR(INDEX(FOLLOWUP!$C:$C,MATCH(B151,FOLLOWUP!$A:$A,0)),""))</f>
        <v/>
      </c>
      <c r="D151" s="7"/>
      <c r="E151" s="12"/>
      <c r="F151" s="12"/>
      <c r="G151" s="12"/>
      <c r="H151" s="7"/>
      <c r="I151" s="7"/>
      <c r="J151" s="7"/>
      <c r="K151" s="7"/>
      <c r="L151" s="7"/>
      <c r="M151" s="7"/>
      <c r="N151" s="7"/>
      <c r="O151" s="7"/>
      <c r="P151" s="7"/>
      <c r="Q151" s="7"/>
      <c r="R151" s="12"/>
      <c r="S151" s="12"/>
      <c r="T151" s="12"/>
      <c r="U151" s="7"/>
      <c r="V151" s="7" t="str">
        <f t="shared" si="4"/>
        <v/>
      </c>
      <c r="W151" s="7" t="str">
        <f t="shared" si="5"/>
        <v/>
      </c>
      <c r="X151" s="7" t="str">
        <f>IF(A151="","",IF(G151="","Não",IF(G151&lt;=IFERROR(IF(INDEX(FOLLOWUP!$AQ:$AQ,MATCH(B151,FOLLOWUP!$A:$A,0))="",F151,INDEX(FOLLOWUP!$AQ:$AQ,MATCH(B151,FOLLOWUP!$A:$A,0))),F151),"Sim","Não")))</f>
        <v/>
      </c>
      <c r="Y151" s="7"/>
      <c r="Z151" s="12"/>
    </row>
    <row r="152" spans="1:26" x14ac:dyDescent="0.25">
      <c r="A152" s="7"/>
      <c r="B152" s="7"/>
      <c r="C152" s="7" t="str">
        <f>IF(B152="","",IFERROR(INDEX(FOLLOWUP!$C:$C,MATCH(B152,FOLLOWUP!$A:$A,0)),""))</f>
        <v/>
      </c>
      <c r="D152" s="7"/>
      <c r="E152" s="12"/>
      <c r="F152" s="12"/>
      <c r="G152" s="12"/>
      <c r="H152" s="7"/>
      <c r="I152" s="7"/>
      <c r="J152" s="7"/>
      <c r="K152" s="7"/>
      <c r="L152" s="7"/>
      <c r="M152" s="7"/>
      <c r="N152" s="7"/>
      <c r="O152" s="7"/>
      <c r="P152" s="7"/>
      <c r="Q152" s="7"/>
      <c r="R152" s="12"/>
      <c r="S152" s="12"/>
      <c r="T152" s="12"/>
      <c r="U152" s="7"/>
      <c r="V152" s="7" t="str">
        <f t="shared" si="4"/>
        <v/>
      </c>
      <c r="W152" s="7" t="str">
        <f t="shared" si="5"/>
        <v/>
      </c>
      <c r="X152" s="7" t="str">
        <f>IF(A152="","",IF(G152="","Não",IF(G152&lt;=IFERROR(IF(INDEX(FOLLOWUP!$AQ:$AQ,MATCH(B152,FOLLOWUP!$A:$A,0))="",F152,INDEX(FOLLOWUP!$AQ:$AQ,MATCH(B152,FOLLOWUP!$A:$A,0))),F152),"Sim","Não")))</f>
        <v/>
      </c>
      <c r="Y152" s="7"/>
      <c r="Z152" s="12"/>
    </row>
    <row r="153" spans="1:26" x14ac:dyDescent="0.25">
      <c r="A153" s="7"/>
      <c r="B153" s="7"/>
      <c r="C153" s="7" t="str">
        <f>IF(B153="","",IFERROR(INDEX(FOLLOWUP!$C:$C,MATCH(B153,FOLLOWUP!$A:$A,0)),""))</f>
        <v/>
      </c>
      <c r="D153" s="7"/>
      <c r="E153" s="12"/>
      <c r="F153" s="12"/>
      <c r="G153" s="12"/>
      <c r="H153" s="7"/>
      <c r="I153" s="7"/>
      <c r="J153" s="7"/>
      <c r="K153" s="7"/>
      <c r="L153" s="7"/>
      <c r="M153" s="7"/>
      <c r="N153" s="7"/>
      <c r="O153" s="7"/>
      <c r="P153" s="7"/>
      <c r="Q153" s="7"/>
      <c r="R153" s="12"/>
      <c r="S153" s="12"/>
      <c r="T153" s="12"/>
      <c r="U153" s="7"/>
      <c r="V153" s="7" t="str">
        <f t="shared" si="4"/>
        <v/>
      </c>
      <c r="W153" s="7" t="str">
        <f t="shared" si="5"/>
        <v/>
      </c>
      <c r="X153" s="7" t="str">
        <f>IF(A153="","",IF(G153="","Não",IF(G153&lt;=IFERROR(IF(INDEX(FOLLOWUP!$AQ:$AQ,MATCH(B153,FOLLOWUP!$A:$A,0))="",F153,INDEX(FOLLOWUP!$AQ:$AQ,MATCH(B153,FOLLOWUP!$A:$A,0))),F153),"Sim","Não")))</f>
        <v/>
      </c>
      <c r="Y153" s="7"/>
      <c r="Z153" s="12"/>
    </row>
    <row r="154" spans="1:26" x14ac:dyDescent="0.25">
      <c r="A154" s="7"/>
      <c r="B154" s="7"/>
      <c r="C154" s="7" t="str">
        <f>IF(B154="","",IFERROR(INDEX(FOLLOWUP!$C:$C,MATCH(B154,FOLLOWUP!$A:$A,0)),""))</f>
        <v/>
      </c>
      <c r="D154" s="7"/>
      <c r="E154" s="12"/>
      <c r="F154" s="12"/>
      <c r="G154" s="12"/>
      <c r="H154" s="7"/>
      <c r="I154" s="7"/>
      <c r="J154" s="7"/>
      <c r="K154" s="7"/>
      <c r="L154" s="7"/>
      <c r="M154" s="7"/>
      <c r="N154" s="7"/>
      <c r="O154" s="7"/>
      <c r="P154" s="7"/>
      <c r="Q154" s="7"/>
      <c r="R154" s="12"/>
      <c r="S154" s="12"/>
      <c r="T154" s="12"/>
      <c r="U154" s="7"/>
      <c r="V154" s="7" t="str">
        <f t="shared" si="4"/>
        <v/>
      </c>
      <c r="W154" s="7" t="str">
        <f t="shared" si="5"/>
        <v/>
      </c>
      <c r="X154" s="7" t="str">
        <f>IF(A154="","",IF(G154="","Não",IF(G154&lt;=IFERROR(IF(INDEX(FOLLOWUP!$AQ:$AQ,MATCH(B154,FOLLOWUP!$A:$A,0))="",F154,INDEX(FOLLOWUP!$AQ:$AQ,MATCH(B154,FOLLOWUP!$A:$A,0))),F154),"Sim","Não")))</f>
        <v/>
      </c>
      <c r="Y154" s="7"/>
      <c r="Z154" s="12"/>
    </row>
    <row r="155" spans="1:26" x14ac:dyDescent="0.25">
      <c r="A155" s="7"/>
      <c r="B155" s="7"/>
      <c r="C155" s="7" t="str">
        <f>IF(B155="","",IFERROR(INDEX(FOLLOWUP!$C:$C,MATCH(B155,FOLLOWUP!$A:$A,0)),""))</f>
        <v/>
      </c>
      <c r="D155" s="7"/>
      <c r="E155" s="12"/>
      <c r="F155" s="12"/>
      <c r="G155" s="12"/>
      <c r="H155" s="7"/>
      <c r="I155" s="7"/>
      <c r="J155" s="7"/>
      <c r="K155" s="7"/>
      <c r="L155" s="7"/>
      <c r="M155" s="7"/>
      <c r="N155" s="7"/>
      <c r="O155" s="7"/>
      <c r="P155" s="7"/>
      <c r="Q155" s="7"/>
      <c r="R155" s="12"/>
      <c r="S155" s="12"/>
      <c r="T155" s="12"/>
      <c r="U155" s="7"/>
      <c r="V155" s="7" t="str">
        <f t="shared" si="4"/>
        <v/>
      </c>
      <c r="W155" s="7" t="str">
        <f t="shared" si="5"/>
        <v/>
      </c>
      <c r="X155" s="7" t="str">
        <f>IF(A155="","",IF(G155="","Não",IF(G155&lt;=IFERROR(IF(INDEX(FOLLOWUP!$AQ:$AQ,MATCH(B155,FOLLOWUP!$A:$A,0))="",F155,INDEX(FOLLOWUP!$AQ:$AQ,MATCH(B155,FOLLOWUP!$A:$A,0))),F155),"Sim","Não")))</f>
        <v/>
      </c>
      <c r="Y155" s="7"/>
      <c r="Z155" s="12"/>
    </row>
    <row r="156" spans="1:26" x14ac:dyDescent="0.25">
      <c r="A156" s="7"/>
      <c r="B156" s="7"/>
      <c r="C156" s="7" t="str">
        <f>IF(B156="","",IFERROR(INDEX(FOLLOWUP!$C:$C,MATCH(B156,FOLLOWUP!$A:$A,0)),""))</f>
        <v/>
      </c>
      <c r="D156" s="7"/>
      <c r="E156" s="12"/>
      <c r="F156" s="12"/>
      <c r="G156" s="12"/>
      <c r="H156" s="7"/>
      <c r="I156" s="7"/>
      <c r="J156" s="7"/>
      <c r="K156" s="7"/>
      <c r="L156" s="7"/>
      <c r="M156" s="7"/>
      <c r="N156" s="7"/>
      <c r="O156" s="7"/>
      <c r="P156" s="7"/>
      <c r="Q156" s="7"/>
      <c r="R156" s="12"/>
      <c r="S156" s="12"/>
      <c r="T156" s="12"/>
      <c r="U156" s="7"/>
      <c r="V156" s="7" t="str">
        <f t="shared" si="4"/>
        <v/>
      </c>
      <c r="W156" s="7" t="str">
        <f t="shared" si="5"/>
        <v/>
      </c>
      <c r="X156" s="7" t="str">
        <f>IF(A156="","",IF(G156="","Não",IF(G156&lt;=IFERROR(IF(INDEX(FOLLOWUP!$AQ:$AQ,MATCH(B156,FOLLOWUP!$A:$A,0))="",F156,INDEX(FOLLOWUP!$AQ:$AQ,MATCH(B156,FOLLOWUP!$A:$A,0))),F156),"Sim","Não")))</f>
        <v/>
      </c>
      <c r="Y156" s="7"/>
      <c r="Z156" s="12"/>
    </row>
    <row r="157" spans="1:26" x14ac:dyDescent="0.25">
      <c r="A157" s="7"/>
      <c r="B157" s="7"/>
      <c r="C157" s="7" t="str">
        <f>IF(B157="","",IFERROR(INDEX(FOLLOWUP!$C:$C,MATCH(B157,FOLLOWUP!$A:$A,0)),""))</f>
        <v/>
      </c>
      <c r="D157" s="7"/>
      <c r="E157" s="12"/>
      <c r="F157" s="12"/>
      <c r="G157" s="12"/>
      <c r="H157" s="7"/>
      <c r="I157" s="7"/>
      <c r="J157" s="7"/>
      <c r="K157" s="7"/>
      <c r="L157" s="7"/>
      <c r="M157" s="7"/>
      <c r="N157" s="7"/>
      <c r="O157" s="7"/>
      <c r="P157" s="7"/>
      <c r="Q157" s="7"/>
      <c r="R157" s="12"/>
      <c r="S157" s="12"/>
      <c r="T157" s="12"/>
      <c r="U157" s="7"/>
      <c r="V157" s="7" t="str">
        <f t="shared" si="4"/>
        <v/>
      </c>
      <c r="W157" s="7" t="str">
        <f t="shared" si="5"/>
        <v/>
      </c>
      <c r="X157" s="7" t="str">
        <f>IF(A157="","",IF(G157="","Não",IF(G157&lt;=IFERROR(IF(INDEX(FOLLOWUP!$AQ:$AQ,MATCH(B157,FOLLOWUP!$A:$A,0))="",F157,INDEX(FOLLOWUP!$AQ:$AQ,MATCH(B157,FOLLOWUP!$A:$A,0))),F157),"Sim","Não")))</f>
        <v/>
      </c>
      <c r="Y157" s="7"/>
      <c r="Z157" s="12"/>
    </row>
    <row r="158" spans="1:26" x14ac:dyDescent="0.25">
      <c r="A158" s="7"/>
      <c r="B158" s="7"/>
      <c r="C158" s="7" t="str">
        <f>IF(B158="","",IFERROR(INDEX(FOLLOWUP!$C:$C,MATCH(B158,FOLLOWUP!$A:$A,0)),""))</f>
        <v/>
      </c>
      <c r="D158" s="7"/>
      <c r="E158" s="12"/>
      <c r="F158" s="12"/>
      <c r="G158" s="12"/>
      <c r="H158" s="7"/>
      <c r="I158" s="7"/>
      <c r="J158" s="7"/>
      <c r="K158" s="7"/>
      <c r="L158" s="7"/>
      <c r="M158" s="7"/>
      <c r="N158" s="7"/>
      <c r="O158" s="7"/>
      <c r="P158" s="7"/>
      <c r="Q158" s="7"/>
      <c r="R158" s="12"/>
      <c r="S158" s="12"/>
      <c r="T158" s="12"/>
      <c r="U158" s="7"/>
      <c r="V158" s="7" t="str">
        <f t="shared" si="4"/>
        <v/>
      </c>
      <c r="W158" s="7" t="str">
        <f t="shared" si="5"/>
        <v/>
      </c>
      <c r="X158" s="7" t="str">
        <f>IF(A158="","",IF(G158="","Não",IF(G158&lt;=IFERROR(IF(INDEX(FOLLOWUP!$AQ:$AQ,MATCH(B158,FOLLOWUP!$A:$A,0))="",F158,INDEX(FOLLOWUP!$AQ:$AQ,MATCH(B158,FOLLOWUP!$A:$A,0))),F158),"Sim","Não")))</f>
        <v/>
      </c>
      <c r="Y158" s="7"/>
      <c r="Z158" s="12"/>
    </row>
    <row r="159" spans="1:26" x14ac:dyDescent="0.25">
      <c r="A159" s="7"/>
      <c r="B159" s="7"/>
      <c r="C159" s="7" t="str">
        <f>IF(B159="","",IFERROR(INDEX(FOLLOWUP!$C:$C,MATCH(B159,FOLLOWUP!$A:$A,0)),""))</f>
        <v/>
      </c>
      <c r="D159" s="7"/>
      <c r="E159" s="12"/>
      <c r="F159" s="12"/>
      <c r="G159" s="12"/>
      <c r="H159" s="7"/>
      <c r="I159" s="7"/>
      <c r="J159" s="7"/>
      <c r="K159" s="7"/>
      <c r="L159" s="7"/>
      <c r="M159" s="7"/>
      <c r="N159" s="7"/>
      <c r="O159" s="7"/>
      <c r="P159" s="7"/>
      <c r="Q159" s="7"/>
      <c r="R159" s="12"/>
      <c r="S159" s="12"/>
      <c r="T159" s="12"/>
      <c r="U159" s="7"/>
      <c r="V159" s="7" t="str">
        <f t="shared" si="4"/>
        <v/>
      </c>
      <c r="W159" s="7" t="str">
        <f t="shared" si="5"/>
        <v/>
      </c>
      <c r="X159" s="7" t="str">
        <f>IF(A159="","",IF(G159="","Não",IF(G159&lt;=IFERROR(IF(INDEX(FOLLOWUP!$AQ:$AQ,MATCH(B159,FOLLOWUP!$A:$A,0))="",F159,INDEX(FOLLOWUP!$AQ:$AQ,MATCH(B159,FOLLOWUP!$A:$A,0))),F159),"Sim","Não")))</f>
        <v/>
      </c>
      <c r="Y159" s="7"/>
      <c r="Z159" s="12"/>
    </row>
    <row r="160" spans="1:26" x14ac:dyDescent="0.25">
      <c r="A160" s="7"/>
      <c r="B160" s="7"/>
      <c r="C160" s="7" t="str">
        <f>IF(B160="","",IFERROR(INDEX(FOLLOWUP!$C:$C,MATCH(B160,FOLLOWUP!$A:$A,0)),""))</f>
        <v/>
      </c>
      <c r="D160" s="7"/>
      <c r="E160" s="12"/>
      <c r="F160" s="12"/>
      <c r="G160" s="12"/>
      <c r="H160" s="7"/>
      <c r="I160" s="7"/>
      <c r="J160" s="7"/>
      <c r="K160" s="7"/>
      <c r="L160" s="7"/>
      <c r="M160" s="7"/>
      <c r="N160" s="7"/>
      <c r="O160" s="7"/>
      <c r="P160" s="7"/>
      <c r="Q160" s="7"/>
      <c r="R160" s="12"/>
      <c r="S160" s="12"/>
      <c r="T160" s="12"/>
      <c r="U160" s="7"/>
      <c r="V160" s="7" t="str">
        <f t="shared" si="4"/>
        <v/>
      </c>
      <c r="W160" s="7" t="str">
        <f t="shared" si="5"/>
        <v/>
      </c>
      <c r="X160" s="7" t="str">
        <f>IF(A160="","",IF(G160="","Não",IF(G160&lt;=IFERROR(IF(INDEX(FOLLOWUP!$AQ:$AQ,MATCH(B160,FOLLOWUP!$A:$A,0))="",F160,INDEX(FOLLOWUP!$AQ:$AQ,MATCH(B160,FOLLOWUP!$A:$A,0))),F160),"Sim","Não")))</f>
        <v/>
      </c>
      <c r="Y160" s="7"/>
      <c r="Z160" s="12"/>
    </row>
    <row r="161" spans="1:26" x14ac:dyDescent="0.25">
      <c r="A161" s="7"/>
      <c r="B161" s="7"/>
      <c r="C161" s="7" t="str">
        <f>IF(B161="","",IFERROR(INDEX(FOLLOWUP!$C:$C,MATCH(B161,FOLLOWUP!$A:$A,0)),""))</f>
        <v/>
      </c>
      <c r="D161" s="7"/>
      <c r="E161" s="12"/>
      <c r="F161" s="12"/>
      <c r="G161" s="12"/>
      <c r="H161" s="7"/>
      <c r="I161" s="7"/>
      <c r="J161" s="7"/>
      <c r="K161" s="7"/>
      <c r="L161" s="7"/>
      <c r="M161" s="7"/>
      <c r="N161" s="7"/>
      <c r="O161" s="7"/>
      <c r="P161" s="7"/>
      <c r="Q161" s="7"/>
      <c r="R161" s="12"/>
      <c r="S161" s="12"/>
      <c r="T161" s="12"/>
      <c r="U161" s="7"/>
      <c r="V161" s="7" t="str">
        <f t="shared" si="4"/>
        <v/>
      </c>
      <c r="W161" s="7" t="str">
        <f t="shared" si="5"/>
        <v/>
      </c>
      <c r="X161" s="7" t="str">
        <f>IF(A161="","",IF(G161="","Não",IF(G161&lt;=IFERROR(IF(INDEX(FOLLOWUP!$AQ:$AQ,MATCH(B161,FOLLOWUP!$A:$A,0))="",F161,INDEX(FOLLOWUP!$AQ:$AQ,MATCH(B161,FOLLOWUP!$A:$A,0))),F161),"Sim","Não")))</f>
        <v/>
      </c>
      <c r="Y161" s="7"/>
      <c r="Z161" s="12"/>
    </row>
    <row r="162" spans="1:26" x14ac:dyDescent="0.25">
      <c r="A162" s="7"/>
      <c r="B162" s="7"/>
      <c r="C162" s="7" t="str">
        <f>IF(B162="","",IFERROR(INDEX(FOLLOWUP!$C:$C,MATCH(B162,FOLLOWUP!$A:$A,0)),""))</f>
        <v/>
      </c>
      <c r="D162" s="7"/>
      <c r="E162" s="12"/>
      <c r="F162" s="12"/>
      <c r="G162" s="12"/>
      <c r="H162" s="7"/>
      <c r="I162" s="7"/>
      <c r="J162" s="7"/>
      <c r="K162" s="7"/>
      <c r="L162" s="7"/>
      <c r="M162" s="7"/>
      <c r="N162" s="7"/>
      <c r="O162" s="7"/>
      <c r="P162" s="7"/>
      <c r="Q162" s="7"/>
      <c r="R162" s="12"/>
      <c r="S162" s="12"/>
      <c r="T162" s="12"/>
      <c r="U162" s="7"/>
      <c r="V162" s="7" t="str">
        <f t="shared" si="4"/>
        <v/>
      </c>
      <c r="W162" s="7" t="str">
        <f t="shared" si="5"/>
        <v/>
      </c>
      <c r="X162" s="7" t="str">
        <f>IF(A162="","",IF(G162="","Não",IF(G162&lt;=IFERROR(IF(INDEX(FOLLOWUP!$AQ:$AQ,MATCH(B162,FOLLOWUP!$A:$A,0))="",F162,INDEX(FOLLOWUP!$AQ:$AQ,MATCH(B162,FOLLOWUP!$A:$A,0))),F162),"Sim","Não")))</f>
        <v/>
      </c>
      <c r="Y162" s="7"/>
      <c r="Z162" s="12"/>
    </row>
    <row r="163" spans="1:26" x14ac:dyDescent="0.25">
      <c r="A163" s="7"/>
      <c r="B163" s="7"/>
      <c r="C163" s="7" t="str">
        <f>IF(B163="","",IFERROR(INDEX(FOLLOWUP!$C:$C,MATCH(B163,FOLLOWUP!$A:$A,0)),""))</f>
        <v/>
      </c>
      <c r="D163" s="7"/>
      <c r="E163" s="12"/>
      <c r="F163" s="12"/>
      <c r="G163" s="12"/>
      <c r="H163" s="7"/>
      <c r="I163" s="7"/>
      <c r="J163" s="7"/>
      <c r="K163" s="7"/>
      <c r="L163" s="7"/>
      <c r="M163" s="7"/>
      <c r="N163" s="7"/>
      <c r="O163" s="7"/>
      <c r="P163" s="7"/>
      <c r="Q163" s="7"/>
      <c r="R163" s="12"/>
      <c r="S163" s="12"/>
      <c r="T163" s="12"/>
      <c r="U163" s="7"/>
      <c r="V163" s="7" t="str">
        <f t="shared" si="4"/>
        <v/>
      </c>
      <c r="W163" s="7" t="str">
        <f t="shared" si="5"/>
        <v/>
      </c>
      <c r="X163" s="7" t="str">
        <f>IF(A163="","",IF(G163="","Não",IF(G163&lt;=IFERROR(IF(INDEX(FOLLOWUP!$AQ:$AQ,MATCH(B163,FOLLOWUP!$A:$A,0))="",F163,INDEX(FOLLOWUP!$AQ:$AQ,MATCH(B163,FOLLOWUP!$A:$A,0))),F163),"Sim","Não")))</f>
        <v/>
      </c>
      <c r="Y163" s="7"/>
      <c r="Z163" s="12"/>
    </row>
    <row r="164" spans="1:26" x14ac:dyDescent="0.25">
      <c r="A164" s="7"/>
      <c r="B164" s="7"/>
      <c r="C164" s="7" t="str">
        <f>IF(B164="","",IFERROR(INDEX(FOLLOWUP!$C:$C,MATCH(B164,FOLLOWUP!$A:$A,0)),""))</f>
        <v/>
      </c>
      <c r="D164" s="7"/>
      <c r="E164" s="12"/>
      <c r="F164" s="12"/>
      <c r="G164" s="12"/>
      <c r="H164" s="7"/>
      <c r="I164" s="7"/>
      <c r="J164" s="7"/>
      <c r="K164" s="7"/>
      <c r="L164" s="7"/>
      <c r="M164" s="7"/>
      <c r="N164" s="7"/>
      <c r="O164" s="7"/>
      <c r="P164" s="7"/>
      <c r="Q164" s="7"/>
      <c r="R164" s="12"/>
      <c r="S164" s="12"/>
      <c r="T164" s="12"/>
      <c r="U164" s="7"/>
      <c r="V164" s="7" t="str">
        <f t="shared" si="4"/>
        <v/>
      </c>
      <c r="W164" s="7" t="str">
        <f t="shared" si="5"/>
        <v/>
      </c>
      <c r="X164" s="7" t="str">
        <f>IF(A164="","",IF(G164="","Não",IF(G164&lt;=IFERROR(IF(INDEX(FOLLOWUP!$AQ:$AQ,MATCH(B164,FOLLOWUP!$A:$A,0))="",F164,INDEX(FOLLOWUP!$AQ:$AQ,MATCH(B164,FOLLOWUP!$A:$A,0))),F164),"Sim","Não")))</f>
        <v/>
      </c>
      <c r="Y164" s="7"/>
      <c r="Z164" s="12"/>
    </row>
    <row r="165" spans="1:26" x14ac:dyDescent="0.25">
      <c r="A165" s="7"/>
      <c r="B165" s="7"/>
      <c r="C165" s="7" t="str">
        <f>IF(B165="","",IFERROR(INDEX(FOLLOWUP!$C:$C,MATCH(B165,FOLLOWUP!$A:$A,0)),""))</f>
        <v/>
      </c>
      <c r="D165" s="7"/>
      <c r="E165" s="12"/>
      <c r="F165" s="12"/>
      <c r="G165" s="12"/>
      <c r="H165" s="7"/>
      <c r="I165" s="7"/>
      <c r="J165" s="7"/>
      <c r="K165" s="7"/>
      <c r="L165" s="7"/>
      <c r="M165" s="7"/>
      <c r="N165" s="7"/>
      <c r="O165" s="7"/>
      <c r="P165" s="7"/>
      <c r="Q165" s="7"/>
      <c r="R165" s="12"/>
      <c r="S165" s="12"/>
      <c r="T165" s="12"/>
      <c r="U165" s="7"/>
      <c r="V165" s="7" t="str">
        <f t="shared" si="4"/>
        <v/>
      </c>
      <c r="W165" s="7" t="str">
        <f t="shared" si="5"/>
        <v/>
      </c>
      <c r="X165" s="7" t="str">
        <f>IF(A165="","",IF(G165="","Não",IF(G165&lt;=IFERROR(IF(INDEX(FOLLOWUP!$AQ:$AQ,MATCH(B165,FOLLOWUP!$A:$A,0))="",F165,INDEX(FOLLOWUP!$AQ:$AQ,MATCH(B165,FOLLOWUP!$A:$A,0))),F165),"Sim","Não")))</f>
        <v/>
      </c>
      <c r="Y165" s="7"/>
      <c r="Z165" s="12"/>
    </row>
    <row r="166" spans="1:26" x14ac:dyDescent="0.25">
      <c r="A166" s="7"/>
      <c r="B166" s="7"/>
      <c r="C166" s="7" t="str">
        <f>IF(B166="","",IFERROR(INDEX(FOLLOWUP!$C:$C,MATCH(B166,FOLLOWUP!$A:$A,0)),""))</f>
        <v/>
      </c>
      <c r="D166" s="7"/>
      <c r="E166" s="12"/>
      <c r="F166" s="12"/>
      <c r="G166" s="12"/>
      <c r="H166" s="7"/>
      <c r="I166" s="7"/>
      <c r="J166" s="7"/>
      <c r="K166" s="7"/>
      <c r="L166" s="7"/>
      <c r="M166" s="7"/>
      <c r="N166" s="7"/>
      <c r="O166" s="7"/>
      <c r="P166" s="7"/>
      <c r="Q166" s="7"/>
      <c r="R166" s="12"/>
      <c r="S166" s="12"/>
      <c r="T166" s="12"/>
      <c r="U166" s="7"/>
      <c r="V166" s="7" t="str">
        <f t="shared" si="4"/>
        <v/>
      </c>
      <c r="W166" s="7" t="str">
        <f t="shared" si="5"/>
        <v/>
      </c>
      <c r="X166" s="7" t="str">
        <f>IF(A166="","",IF(G166="","Não",IF(G166&lt;=IFERROR(IF(INDEX(FOLLOWUP!$AQ:$AQ,MATCH(B166,FOLLOWUP!$A:$A,0))="",F166,INDEX(FOLLOWUP!$AQ:$AQ,MATCH(B166,FOLLOWUP!$A:$A,0))),F166),"Sim","Não")))</f>
        <v/>
      </c>
      <c r="Y166" s="7"/>
      <c r="Z166" s="12"/>
    </row>
    <row r="167" spans="1:26" x14ac:dyDescent="0.25">
      <c r="A167" s="7"/>
      <c r="B167" s="7"/>
      <c r="C167" s="7" t="str">
        <f>IF(B167="","",IFERROR(INDEX(FOLLOWUP!$C:$C,MATCH(B167,FOLLOWUP!$A:$A,0)),""))</f>
        <v/>
      </c>
      <c r="D167" s="7"/>
      <c r="E167" s="12"/>
      <c r="F167" s="12"/>
      <c r="G167" s="12"/>
      <c r="H167" s="7"/>
      <c r="I167" s="7"/>
      <c r="J167" s="7"/>
      <c r="K167" s="7"/>
      <c r="L167" s="7"/>
      <c r="M167" s="7"/>
      <c r="N167" s="7"/>
      <c r="O167" s="7"/>
      <c r="P167" s="7"/>
      <c r="Q167" s="7"/>
      <c r="R167" s="12"/>
      <c r="S167" s="12"/>
      <c r="T167" s="12"/>
      <c r="U167" s="7"/>
      <c r="V167" s="7" t="str">
        <f t="shared" si="4"/>
        <v/>
      </c>
      <c r="W167" s="7" t="str">
        <f t="shared" si="5"/>
        <v/>
      </c>
      <c r="X167" s="7" t="str">
        <f>IF(A167="","",IF(G167="","Não",IF(G167&lt;=IFERROR(IF(INDEX(FOLLOWUP!$AQ:$AQ,MATCH(B167,FOLLOWUP!$A:$A,0))="",F167,INDEX(FOLLOWUP!$AQ:$AQ,MATCH(B167,FOLLOWUP!$A:$A,0))),F167),"Sim","Não")))</f>
        <v/>
      </c>
      <c r="Y167" s="7"/>
      <c r="Z167" s="12"/>
    </row>
    <row r="168" spans="1:26" x14ac:dyDescent="0.25">
      <c r="A168" s="7"/>
      <c r="B168" s="7"/>
      <c r="C168" s="7" t="str">
        <f>IF(B168="","",IFERROR(INDEX(FOLLOWUP!$C:$C,MATCH(B168,FOLLOWUP!$A:$A,0)),""))</f>
        <v/>
      </c>
      <c r="D168" s="7"/>
      <c r="E168" s="12"/>
      <c r="F168" s="12"/>
      <c r="G168" s="12"/>
      <c r="H168" s="7"/>
      <c r="I168" s="7"/>
      <c r="J168" s="7"/>
      <c r="K168" s="7"/>
      <c r="L168" s="7"/>
      <c r="M168" s="7"/>
      <c r="N168" s="7"/>
      <c r="O168" s="7"/>
      <c r="P168" s="7"/>
      <c r="Q168" s="7"/>
      <c r="R168" s="12"/>
      <c r="S168" s="12"/>
      <c r="T168" s="12"/>
      <c r="U168" s="7"/>
      <c r="V168" s="7" t="str">
        <f t="shared" si="4"/>
        <v/>
      </c>
      <c r="W168" s="7" t="str">
        <f t="shared" si="5"/>
        <v/>
      </c>
      <c r="X168" s="7" t="str">
        <f>IF(A168="","",IF(G168="","Não",IF(G168&lt;=IFERROR(IF(INDEX(FOLLOWUP!$AQ:$AQ,MATCH(B168,FOLLOWUP!$A:$A,0))="",F168,INDEX(FOLLOWUP!$AQ:$AQ,MATCH(B168,FOLLOWUP!$A:$A,0))),F168),"Sim","Não")))</f>
        <v/>
      </c>
      <c r="Y168" s="7"/>
      <c r="Z168" s="12"/>
    </row>
    <row r="169" spans="1:26" x14ac:dyDescent="0.25">
      <c r="A169" s="7"/>
      <c r="B169" s="7"/>
      <c r="C169" s="7" t="str">
        <f>IF(B169="","",IFERROR(INDEX(FOLLOWUP!$C:$C,MATCH(B169,FOLLOWUP!$A:$A,0)),""))</f>
        <v/>
      </c>
      <c r="D169" s="7"/>
      <c r="E169" s="12"/>
      <c r="F169" s="12"/>
      <c r="G169" s="12"/>
      <c r="H169" s="7"/>
      <c r="I169" s="7"/>
      <c r="J169" s="7"/>
      <c r="K169" s="7"/>
      <c r="L169" s="7"/>
      <c r="M169" s="7"/>
      <c r="N169" s="7"/>
      <c r="O169" s="7"/>
      <c r="P169" s="7"/>
      <c r="Q169" s="7"/>
      <c r="R169" s="12"/>
      <c r="S169" s="12"/>
      <c r="T169" s="12"/>
      <c r="U169" s="7"/>
      <c r="V169" s="7" t="str">
        <f t="shared" si="4"/>
        <v/>
      </c>
      <c r="W169" s="7" t="str">
        <f t="shared" si="5"/>
        <v/>
      </c>
      <c r="X169" s="7" t="str">
        <f>IF(A169="","",IF(G169="","Não",IF(G169&lt;=IFERROR(IF(INDEX(FOLLOWUP!$AQ:$AQ,MATCH(B169,FOLLOWUP!$A:$A,0))="",F169,INDEX(FOLLOWUP!$AQ:$AQ,MATCH(B169,FOLLOWUP!$A:$A,0))),F169),"Sim","Não")))</f>
        <v/>
      </c>
      <c r="Y169" s="7"/>
      <c r="Z169" s="12"/>
    </row>
    <row r="170" spans="1:26" x14ac:dyDescent="0.25">
      <c r="A170" s="7"/>
      <c r="B170" s="7"/>
      <c r="C170" s="7" t="str">
        <f>IF(B170="","",IFERROR(INDEX(FOLLOWUP!$C:$C,MATCH(B170,FOLLOWUP!$A:$A,0)),""))</f>
        <v/>
      </c>
      <c r="D170" s="7"/>
      <c r="E170" s="12"/>
      <c r="F170" s="12"/>
      <c r="G170" s="12"/>
      <c r="H170" s="7"/>
      <c r="I170" s="7"/>
      <c r="J170" s="7"/>
      <c r="K170" s="7"/>
      <c r="L170" s="7"/>
      <c r="M170" s="7"/>
      <c r="N170" s="7"/>
      <c r="O170" s="7"/>
      <c r="P170" s="7"/>
      <c r="Q170" s="7"/>
      <c r="R170" s="12"/>
      <c r="S170" s="12"/>
      <c r="T170" s="12"/>
      <c r="U170" s="7"/>
      <c r="V170" s="7" t="str">
        <f t="shared" si="4"/>
        <v/>
      </c>
      <c r="W170" s="7" t="str">
        <f t="shared" si="5"/>
        <v/>
      </c>
      <c r="X170" s="7" t="str">
        <f>IF(A170="","",IF(G170="","Não",IF(G170&lt;=IFERROR(IF(INDEX(FOLLOWUP!$AQ:$AQ,MATCH(B170,FOLLOWUP!$A:$A,0))="",F170,INDEX(FOLLOWUP!$AQ:$AQ,MATCH(B170,FOLLOWUP!$A:$A,0))),F170),"Sim","Não")))</f>
        <v/>
      </c>
      <c r="Y170" s="7"/>
      <c r="Z170" s="12"/>
    </row>
    <row r="171" spans="1:26" x14ac:dyDescent="0.25">
      <c r="A171" s="7"/>
      <c r="B171" s="7"/>
      <c r="C171" s="7" t="str">
        <f>IF(B171="","",IFERROR(INDEX(FOLLOWUP!$C:$C,MATCH(B171,FOLLOWUP!$A:$A,0)),""))</f>
        <v/>
      </c>
      <c r="D171" s="7"/>
      <c r="E171" s="12"/>
      <c r="F171" s="12"/>
      <c r="G171" s="12"/>
      <c r="H171" s="7"/>
      <c r="I171" s="7"/>
      <c r="J171" s="7"/>
      <c r="K171" s="7"/>
      <c r="L171" s="7"/>
      <c r="M171" s="7"/>
      <c r="N171" s="7"/>
      <c r="O171" s="7"/>
      <c r="P171" s="7"/>
      <c r="Q171" s="7"/>
      <c r="R171" s="12"/>
      <c r="S171" s="12"/>
      <c r="T171" s="12"/>
      <c r="U171" s="7"/>
      <c r="V171" s="7" t="str">
        <f t="shared" si="4"/>
        <v/>
      </c>
      <c r="W171" s="7" t="str">
        <f t="shared" si="5"/>
        <v/>
      </c>
      <c r="X171" s="7" t="str">
        <f>IF(A171="","",IF(G171="","Não",IF(G171&lt;=IFERROR(IF(INDEX(FOLLOWUP!$AQ:$AQ,MATCH(B171,FOLLOWUP!$A:$A,0))="",F171,INDEX(FOLLOWUP!$AQ:$AQ,MATCH(B171,FOLLOWUP!$A:$A,0))),F171),"Sim","Não")))</f>
        <v/>
      </c>
      <c r="Y171" s="7"/>
      <c r="Z171" s="12"/>
    </row>
    <row r="172" spans="1:26" x14ac:dyDescent="0.25">
      <c r="A172" s="7"/>
      <c r="B172" s="7"/>
      <c r="C172" s="7" t="str">
        <f>IF(B172="","",IFERROR(INDEX(FOLLOWUP!$C:$C,MATCH(B172,FOLLOWUP!$A:$A,0)),""))</f>
        <v/>
      </c>
      <c r="D172" s="7"/>
      <c r="E172" s="12"/>
      <c r="F172" s="12"/>
      <c r="G172" s="12"/>
      <c r="H172" s="7"/>
      <c r="I172" s="7"/>
      <c r="J172" s="7"/>
      <c r="K172" s="7"/>
      <c r="L172" s="7"/>
      <c r="M172" s="7"/>
      <c r="N172" s="7"/>
      <c r="O172" s="7"/>
      <c r="P172" s="7"/>
      <c r="Q172" s="7"/>
      <c r="R172" s="12"/>
      <c r="S172" s="12"/>
      <c r="T172" s="12"/>
      <c r="U172" s="7"/>
      <c r="V172" s="7" t="str">
        <f t="shared" si="4"/>
        <v/>
      </c>
      <c r="W172" s="7" t="str">
        <f t="shared" si="5"/>
        <v/>
      </c>
      <c r="X172" s="7" t="str">
        <f>IF(A172="","",IF(G172="","Não",IF(G172&lt;=IFERROR(IF(INDEX(FOLLOWUP!$AQ:$AQ,MATCH(B172,FOLLOWUP!$A:$A,0))="",F172,INDEX(FOLLOWUP!$AQ:$AQ,MATCH(B172,FOLLOWUP!$A:$A,0))),F172),"Sim","Não")))</f>
        <v/>
      </c>
      <c r="Y172" s="7"/>
      <c r="Z172" s="12"/>
    </row>
    <row r="173" spans="1:26" x14ac:dyDescent="0.25">
      <c r="A173" s="7"/>
      <c r="B173" s="7"/>
      <c r="C173" s="7" t="str">
        <f>IF(B173="","",IFERROR(INDEX(FOLLOWUP!$C:$C,MATCH(B173,FOLLOWUP!$A:$A,0)),""))</f>
        <v/>
      </c>
      <c r="D173" s="7"/>
      <c r="E173" s="12"/>
      <c r="F173" s="12"/>
      <c r="G173" s="12"/>
      <c r="H173" s="7"/>
      <c r="I173" s="7"/>
      <c r="J173" s="7"/>
      <c r="K173" s="7"/>
      <c r="L173" s="7"/>
      <c r="M173" s="7"/>
      <c r="N173" s="7"/>
      <c r="O173" s="7"/>
      <c r="P173" s="7"/>
      <c r="Q173" s="7"/>
      <c r="R173" s="12"/>
      <c r="S173" s="12"/>
      <c r="T173" s="12"/>
      <c r="U173" s="7"/>
      <c r="V173" s="7" t="str">
        <f t="shared" si="4"/>
        <v/>
      </c>
      <c r="W173" s="7" t="str">
        <f t="shared" si="5"/>
        <v/>
      </c>
      <c r="X173" s="7" t="str">
        <f>IF(A173="","",IF(G173="","Não",IF(G173&lt;=IFERROR(IF(INDEX(FOLLOWUP!$AQ:$AQ,MATCH(B173,FOLLOWUP!$A:$A,0))="",F173,INDEX(FOLLOWUP!$AQ:$AQ,MATCH(B173,FOLLOWUP!$A:$A,0))),F173),"Sim","Não")))</f>
        <v/>
      </c>
      <c r="Y173" s="7"/>
      <c r="Z173" s="12"/>
    </row>
    <row r="174" spans="1:26" x14ac:dyDescent="0.25">
      <c r="A174" s="7"/>
      <c r="B174" s="7"/>
      <c r="C174" s="7" t="str">
        <f>IF(B174="","",IFERROR(INDEX(FOLLOWUP!$C:$C,MATCH(B174,FOLLOWUP!$A:$A,0)),""))</f>
        <v/>
      </c>
      <c r="D174" s="7"/>
      <c r="E174" s="12"/>
      <c r="F174" s="12"/>
      <c r="G174" s="12"/>
      <c r="H174" s="7"/>
      <c r="I174" s="7"/>
      <c r="J174" s="7"/>
      <c r="K174" s="7"/>
      <c r="L174" s="7"/>
      <c r="M174" s="7"/>
      <c r="N174" s="7"/>
      <c r="O174" s="7"/>
      <c r="P174" s="7"/>
      <c r="Q174" s="7"/>
      <c r="R174" s="12"/>
      <c r="S174" s="12"/>
      <c r="T174" s="12"/>
      <c r="U174" s="7"/>
      <c r="V174" s="7" t="str">
        <f t="shared" si="4"/>
        <v/>
      </c>
      <c r="W174" s="7" t="str">
        <f t="shared" si="5"/>
        <v/>
      </c>
      <c r="X174" s="7" t="str">
        <f>IF(A174="","",IF(G174="","Não",IF(G174&lt;=IFERROR(IF(INDEX(FOLLOWUP!$AQ:$AQ,MATCH(B174,FOLLOWUP!$A:$A,0))="",F174,INDEX(FOLLOWUP!$AQ:$AQ,MATCH(B174,FOLLOWUP!$A:$A,0))),F174),"Sim","Não")))</f>
        <v/>
      </c>
      <c r="Y174" s="7"/>
      <c r="Z174" s="12"/>
    </row>
    <row r="175" spans="1:26" x14ac:dyDescent="0.25">
      <c r="A175" s="7"/>
      <c r="B175" s="7"/>
      <c r="C175" s="7" t="str">
        <f>IF(B175="","",IFERROR(INDEX(FOLLOWUP!$C:$C,MATCH(B175,FOLLOWUP!$A:$A,0)),""))</f>
        <v/>
      </c>
      <c r="D175" s="7"/>
      <c r="E175" s="12"/>
      <c r="F175" s="12"/>
      <c r="G175" s="12"/>
      <c r="H175" s="7"/>
      <c r="I175" s="7"/>
      <c r="J175" s="7"/>
      <c r="K175" s="7"/>
      <c r="L175" s="7"/>
      <c r="M175" s="7"/>
      <c r="N175" s="7"/>
      <c r="O175" s="7"/>
      <c r="P175" s="7"/>
      <c r="Q175" s="7"/>
      <c r="R175" s="12"/>
      <c r="S175" s="12"/>
      <c r="T175" s="12"/>
      <c r="U175" s="7"/>
      <c r="V175" s="7" t="str">
        <f t="shared" si="4"/>
        <v/>
      </c>
      <c r="W175" s="7" t="str">
        <f t="shared" si="5"/>
        <v/>
      </c>
      <c r="X175" s="7" t="str">
        <f>IF(A175="","",IF(G175="","Não",IF(G175&lt;=IFERROR(IF(INDEX(FOLLOWUP!$AQ:$AQ,MATCH(B175,FOLLOWUP!$A:$A,0))="",F175,INDEX(FOLLOWUP!$AQ:$AQ,MATCH(B175,FOLLOWUP!$A:$A,0))),F175),"Sim","Não")))</f>
        <v/>
      </c>
      <c r="Y175" s="7"/>
      <c r="Z175" s="12"/>
    </row>
    <row r="176" spans="1:26" x14ac:dyDescent="0.25">
      <c r="A176" s="7"/>
      <c r="B176" s="7"/>
      <c r="C176" s="7" t="str">
        <f>IF(B176="","",IFERROR(INDEX(FOLLOWUP!$C:$C,MATCH(B176,FOLLOWUP!$A:$A,0)),""))</f>
        <v/>
      </c>
      <c r="D176" s="7"/>
      <c r="E176" s="12"/>
      <c r="F176" s="12"/>
      <c r="G176" s="12"/>
      <c r="H176" s="7"/>
      <c r="I176" s="7"/>
      <c r="J176" s="7"/>
      <c r="K176" s="7"/>
      <c r="L176" s="7"/>
      <c r="M176" s="7"/>
      <c r="N176" s="7"/>
      <c r="O176" s="7"/>
      <c r="P176" s="7"/>
      <c r="Q176" s="7"/>
      <c r="R176" s="12"/>
      <c r="S176" s="12"/>
      <c r="T176" s="12"/>
      <c r="U176" s="7"/>
      <c r="V176" s="7" t="str">
        <f t="shared" si="4"/>
        <v/>
      </c>
      <c r="W176" s="7" t="str">
        <f t="shared" si="5"/>
        <v/>
      </c>
      <c r="X176" s="7" t="str">
        <f>IF(A176="","",IF(G176="","Não",IF(G176&lt;=IFERROR(IF(INDEX(FOLLOWUP!$AQ:$AQ,MATCH(B176,FOLLOWUP!$A:$A,0))="",F176,INDEX(FOLLOWUP!$AQ:$AQ,MATCH(B176,FOLLOWUP!$A:$A,0))),F176),"Sim","Não")))</f>
        <v/>
      </c>
      <c r="Y176" s="7"/>
      <c r="Z176" s="12"/>
    </row>
    <row r="177" spans="1:26" x14ac:dyDescent="0.25">
      <c r="A177" s="7"/>
      <c r="B177" s="7"/>
      <c r="C177" s="7" t="str">
        <f>IF(B177="","",IFERROR(INDEX(FOLLOWUP!$C:$C,MATCH(B177,FOLLOWUP!$A:$A,0)),""))</f>
        <v/>
      </c>
      <c r="D177" s="7"/>
      <c r="E177" s="12"/>
      <c r="F177" s="12"/>
      <c r="G177" s="12"/>
      <c r="H177" s="7"/>
      <c r="I177" s="7"/>
      <c r="J177" s="7"/>
      <c r="K177" s="7"/>
      <c r="L177" s="7"/>
      <c r="M177" s="7"/>
      <c r="N177" s="7"/>
      <c r="O177" s="7"/>
      <c r="P177" s="7"/>
      <c r="Q177" s="7"/>
      <c r="R177" s="12"/>
      <c r="S177" s="12"/>
      <c r="T177" s="12"/>
      <c r="U177" s="7"/>
      <c r="V177" s="7" t="str">
        <f t="shared" si="4"/>
        <v/>
      </c>
      <c r="W177" s="7" t="str">
        <f t="shared" si="5"/>
        <v/>
      </c>
      <c r="X177" s="7" t="str">
        <f>IF(A177="","",IF(G177="","Não",IF(G177&lt;=IFERROR(IF(INDEX(FOLLOWUP!$AQ:$AQ,MATCH(B177,FOLLOWUP!$A:$A,0))="",F177,INDEX(FOLLOWUP!$AQ:$AQ,MATCH(B177,FOLLOWUP!$A:$A,0))),F177),"Sim","Não")))</f>
        <v/>
      </c>
      <c r="Y177" s="7"/>
      <c r="Z177" s="12"/>
    </row>
    <row r="178" spans="1:26" x14ac:dyDescent="0.25">
      <c r="A178" s="7"/>
      <c r="B178" s="7"/>
      <c r="C178" s="7" t="str">
        <f>IF(B178="","",IFERROR(INDEX(FOLLOWUP!$C:$C,MATCH(B178,FOLLOWUP!$A:$A,0)),""))</f>
        <v/>
      </c>
      <c r="D178" s="7"/>
      <c r="E178" s="12"/>
      <c r="F178" s="12"/>
      <c r="G178" s="12"/>
      <c r="H178" s="7"/>
      <c r="I178" s="7"/>
      <c r="J178" s="7"/>
      <c r="K178" s="7"/>
      <c r="L178" s="7"/>
      <c r="M178" s="7"/>
      <c r="N178" s="7"/>
      <c r="O178" s="7"/>
      <c r="P178" s="7"/>
      <c r="Q178" s="7"/>
      <c r="R178" s="12"/>
      <c r="S178" s="12"/>
      <c r="T178" s="12"/>
      <c r="U178" s="7"/>
      <c r="V178" s="7" t="str">
        <f t="shared" si="4"/>
        <v/>
      </c>
      <c r="W178" s="7" t="str">
        <f t="shared" si="5"/>
        <v/>
      </c>
      <c r="X178" s="7" t="str">
        <f>IF(A178="","",IF(G178="","Não",IF(G178&lt;=IFERROR(IF(INDEX(FOLLOWUP!$AQ:$AQ,MATCH(B178,FOLLOWUP!$A:$A,0))="",F178,INDEX(FOLLOWUP!$AQ:$AQ,MATCH(B178,FOLLOWUP!$A:$A,0))),F178),"Sim","Não")))</f>
        <v/>
      </c>
      <c r="Y178" s="7"/>
      <c r="Z178" s="12"/>
    </row>
    <row r="179" spans="1:26" x14ac:dyDescent="0.25">
      <c r="A179" s="7"/>
      <c r="B179" s="7"/>
      <c r="C179" s="7" t="str">
        <f>IF(B179="","",IFERROR(INDEX(FOLLOWUP!$C:$C,MATCH(B179,FOLLOWUP!$A:$A,0)),""))</f>
        <v/>
      </c>
      <c r="D179" s="7"/>
      <c r="E179" s="12"/>
      <c r="F179" s="12"/>
      <c r="G179" s="12"/>
      <c r="H179" s="7"/>
      <c r="I179" s="7"/>
      <c r="J179" s="7"/>
      <c r="K179" s="7"/>
      <c r="L179" s="7"/>
      <c r="M179" s="7"/>
      <c r="N179" s="7"/>
      <c r="O179" s="7"/>
      <c r="P179" s="7"/>
      <c r="Q179" s="7"/>
      <c r="R179" s="12"/>
      <c r="S179" s="12"/>
      <c r="T179" s="12"/>
      <c r="U179" s="7"/>
      <c r="V179" s="7" t="str">
        <f t="shared" si="4"/>
        <v/>
      </c>
      <c r="W179" s="7" t="str">
        <f t="shared" si="5"/>
        <v/>
      </c>
      <c r="X179" s="7" t="str">
        <f>IF(A179="","",IF(G179="","Não",IF(G179&lt;=IFERROR(IF(INDEX(FOLLOWUP!$AQ:$AQ,MATCH(B179,FOLLOWUP!$A:$A,0))="",F179,INDEX(FOLLOWUP!$AQ:$AQ,MATCH(B179,FOLLOWUP!$A:$A,0))),F179),"Sim","Não")))</f>
        <v/>
      </c>
      <c r="Y179" s="7"/>
      <c r="Z179" s="12"/>
    </row>
    <row r="180" spans="1:26" x14ac:dyDescent="0.25">
      <c r="A180" s="7"/>
      <c r="B180" s="7"/>
      <c r="C180" s="7" t="str">
        <f>IF(B180="","",IFERROR(INDEX(FOLLOWUP!$C:$C,MATCH(B180,FOLLOWUP!$A:$A,0)),""))</f>
        <v/>
      </c>
      <c r="D180" s="7"/>
      <c r="E180" s="12"/>
      <c r="F180" s="12"/>
      <c r="G180" s="12"/>
      <c r="H180" s="7"/>
      <c r="I180" s="7"/>
      <c r="J180" s="7"/>
      <c r="K180" s="7"/>
      <c r="L180" s="7"/>
      <c r="M180" s="7"/>
      <c r="N180" s="7"/>
      <c r="O180" s="7"/>
      <c r="P180" s="7"/>
      <c r="Q180" s="7"/>
      <c r="R180" s="12"/>
      <c r="S180" s="12"/>
      <c r="T180" s="12"/>
      <c r="U180" s="7"/>
      <c r="V180" s="7" t="str">
        <f t="shared" si="4"/>
        <v/>
      </c>
      <c r="W180" s="7" t="str">
        <f t="shared" si="5"/>
        <v/>
      </c>
      <c r="X180" s="7" t="str">
        <f>IF(A180="","",IF(G180="","Não",IF(G180&lt;=IFERROR(IF(INDEX(FOLLOWUP!$AQ:$AQ,MATCH(B180,FOLLOWUP!$A:$A,0))="",F180,INDEX(FOLLOWUP!$AQ:$AQ,MATCH(B180,FOLLOWUP!$A:$A,0))),F180),"Sim","Não")))</f>
        <v/>
      </c>
      <c r="Y180" s="7"/>
      <c r="Z180" s="12"/>
    </row>
    <row r="181" spans="1:26" x14ac:dyDescent="0.25">
      <c r="A181" s="7"/>
      <c r="B181" s="7"/>
      <c r="C181" s="7" t="str">
        <f>IF(B181="","",IFERROR(INDEX(FOLLOWUP!$C:$C,MATCH(B181,FOLLOWUP!$A:$A,0)),""))</f>
        <v/>
      </c>
      <c r="D181" s="7"/>
      <c r="E181" s="12"/>
      <c r="F181" s="12"/>
      <c r="G181" s="12"/>
      <c r="H181" s="7"/>
      <c r="I181" s="7"/>
      <c r="J181" s="7"/>
      <c r="K181" s="7"/>
      <c r="L181" s="7"/>
      <c r="M181" s="7"/>
      <c r="N181" s="7"/>
      <c r="O181" s="7"/>
      <c r="P181" s="7"/>
      <c r="Q181" s="7"/>
      <c r="R181" s="12"/>
      <c r="S181" s="12"/>
      <c r="T181" s="12"/>
      <c r="U181" s="7"/>
      <c r="V181" s="7" t="str">
        <f t="shared" si="4"/>
        <v/>
      </c>
      <c r="W181" s="7" t="str">
        <f t="shared" si="5"/>
        <v/>
      </c>
      <c r="X181" s="7" t="str">
        <f>IF(A181="","",IF(G181="","Não",IF(G181&lt;=IFERROR(IF(INDEX(FOLLOWUP!$AQ:$AQ,MATCH(B181,FOLLOWUP!$A:$A,0))="",F181,INDEX(FOLLOWUP!$AQ:$AQ,MATCH(B181,FOLLOWUP!$A:$A,0))),F181),"Sim","Não")))</f>
        <v/>
      </c>
      <c r="Y181" s="7"/>
      <c r="Z181" s="12"/>
    </row>
    <row r="182" spans="1:26" x14ac:dyDescent="0.25">
      <c r="A182" s="7"/>
      <c r="B182" s="7"/>
      <c r="C182" s="7" t="str">
        <f>IF(B182="","",IFERROR(INDEX(FOLLOWUP!$C:$C,MATCH(B182,FOLLOWUP!$A:$A,0)),""))</f>
        <v/>
      </c>
      <c r="D182" s="7"/>
      <c r="E182" s="12"/>
      <c r="F182" s="12"/>
      <c r="G182" s="12"/>
      <c r="H182" s="7"/>
      <c r="I182" s="7"/>
      <c r="J182" s="7"/>
      <c r="K182" s="7"/>
      <c r="L182" s="7"/>
      <c r="M182" s="7"/>
      <c r="N182" s="7"/>
      <c r="O182" s="7"/>
      <c r="P182" s="7"/>
      <c r="Q182" s="7"/>
      <c r="R182" s="12"/>
      <c r="S182" s="12"/>
      <c r="T182" s="12"/>
      <c r="U182" s="7"/>
      <c r="V182" s="7" t="str">
        <f t="shared" si="4"/>
        <v/>
      </c>
      <c r="W182" s="7" t="str">
        <f t="shared" si="5"/>
        <v/>
      </c>
      <c r="X182" s="7" t="str">
        <f>IF(A182="","",IF(G182="","Não",IF(G182&lt;=IFERROR(IF(INDEX(FOLLOWUP!$AQ:$AQ,MATCH(B182,FOLLOWUP!$A:$A,0))="",F182,INDEX(FOLLOWUP!$AQ:$AQ,MATCH(B182,FOLLOWUP!$A:$A,0))),F182),"Sim","Não")))</f>
        <v/>
      </c>
      <c r="Y182" s="7"/>
      <c r="Z182" s="12"/>
    </row>
    <row r="183" spans="1:26" x14ac:dyDescent="0.25">
      <c r="A183" s="7"/>
      <c r="B183" s="7"/>
      <c r="C183" s="7" t="str">
        <f>IF(B183="","",IFERROR(INDEX(FOLLOWUP!$C:$C,MATCH(B183,FOLLOWUP!$A:$A,0)),""))</f>
        <v/>
      </c>
      <c r="D183" s="7"/>
      <c r="E183" s="12"/>
      <c r="F183" s="12"/>
      <c r="G183" s="12"/>
      <c r="H183" s="7"/>
      <c r="I183" s="7"/>
      <c r="J183" s="7"/>
      <c r="K183" s="7"/>
      <c r="L183" s="7"/>
      <c r="M183" s="7"/>
      <c r="N183" s="7"/>
      <c r="O183" s="7"/>
      <c r="P183" s="7"/>
      <c r="Q183" s="7"/>
      <c r="R183" s="12"/>
      <c r="S183" s="12"/>
      <c r="T183" s="12"/>
      <c r="U183" s="7"/>
      <c r="V183" s="7" t="str">
        <f t="shared" si="4"/>
        <v/>
      </c>
      <c r="W183" s="7" t="str">
        <f t="shared" si="5"/>
        <v/>
      </c>
      <c r="X183" s="7" t="str">
        <f>IF(A183="","",IF(G183="","Não",IF(G183&lt;=IFERROR(IF(INDEX(FOLLOWUP!$AQ:$AQ,MATCH(B183,FOLLOWUP!$A:$A,0))="",F183,INDEX(FOLLOWUP!$AQ:$AQ,MATCH(B183,FOLLOWUP!$A:$A,0))),F183),"Sim","Não")))</f>
        <v/>
      </c>
      <c r="Y183" s="7"/>
      <c r="Z183" s="12"/>
    </row>
    <row r="184" spans="1:26" x14ac:dyDescent="0.25">
      <c r="A184" s="7"/>
      <c r="B184" s="7"/>
      <c r="C184" s="7" t="str">
        <f>IF(B184="","",IFERROR(INDEX(FOLLOWUP!$C:$C,MATCH(B184,FOLLOWUP!$A:$A,0)),""))</f>
        <v/>
      </c>
      <c r="D184" s="7"/>
      <c r="E184" s="12"/>
      <c r="F184" s="12"/>
      <c r="G184" s="12"/>
      <c r="H184" s="7"/>
      <c r="I184" s="7"/>
      <c r="J184" s="7"/>
      <c r="K184" s="7"/>
      <c r="L184" s="7"/>
      <c r="M184" s="7"/>
      <c r="N184" s="7"/>
      <c r="O184" s="7"/>
      <c r="P184" s="7"/>
      <c r="Q184" s="7"/>
      <c r="R184" s="12"/>
      <c r="S184" s="12"/>
      <c r="T184" s="12"/>
      <c r="U184" s="7"/>
      <c r="V184" s="7" t="str">
        <f t="shared" si="4"/>
        <v/>
      </c>
      <c r="W184" s="7" t="str">
        <f t="shared" si="5"/>
        <v/>
      </c>
      <c r="X184" s="7" t="str">
        <f>IF(A184="","",IF(G184="","Não",IF(G184&lt;=IFERROR(IF(INDEX(FOLLOWUP!$AQ:$AQ,MATCH(B184,FOLLOWUP!$A:$A,0))="",F184,INDEX(FOLLOWUP!$AQ:$AQ,MATCH(B184,FOLLOWUP!$A:$A,0))),F184),"Sim","Não")))</f>
        <v/>
      </c>
      <c r="Y184" s="7"/>
      <c r="Z184" s="12"/>
    </row>
    <row r="185" spans="1:26" x14ac:dyDescent="0.25">
      <c r="A185" s="7"/>
      <c r="B185" s="7"/>
      <c r="C185" s="7" t="str">
        <f>IF(B185="","",IFERROR(INDEX(FOLLOWUP!$C:$C,MATCH(B185,FOLLOWUP!$A:$A,0)),""))</f>
        <v/>
      </c>
      <c r="D185" s="7"/>
      <c r="E185" s="12"/>
      <c r="F185" s="12"/>
      <c r="G185" s="12"/>
      <c r="H185" s="7"/>
      <c r="I185" s="7"/>
      <c r="J185" s="7"/>
      <c r="K185" s="7"/>
      <c r="L185" s="7"/>
      <c r="M185" s="7"/>
      <c r="N185" s="7"/>
      <c r="O185" s="7"/>
      <c r="P185" s="7"/>
      <c r="Q185" s="7"/>
      <c r="R185" s="12"/>
      <c r="S185" s="12"/>
      <c r="T185" s="12"/>
      <c r="U185" s="7"/>
      <c r="V185" s="7" t="str">
        <f t="shared" si="4"/>
        <v/>
      </c>
      <c r="W185" s="7" t="str">
        <f t="shared" si="5"/>
        <v/>
      </c>
      <c r="X185" s="7" t="str">
        <f>IF(A185="","",IF(G185="","Não",IF(G185&lt;=IFERROR(IF(INDEX(FOLLOWUP!$AQ:$AQ,MATCH(B185,FOLLOWUP!$A:$A,0))="",F185,INDEX(FOLLOWUP!$AQ:$AQ,MATCH(B185,FOLLOWUP!$A:$A,0))),F185),"Sim","Não")))</f>
        <v/>
      </c>
      <c r="Y185" s="7"/>
      <c r="Z185" s="12"/>
    </row>
    <row r="186" spans="1:26" x14ac:dyDescent="0.25">
      <c r="A186" s="7"/>
      <c r="B186" s="7"/>
      <c r="C186" s="7" t="str">
        <f>IF(B186="","",IFERROR(INDEX(FOLLOWUP!$C:$C,MATCH(B186,FOLLOWUP!$A:$A,0)),""))</f>
        <v/>
      </c>
      <c r="D186" s="7"/>
      <c r="E186" s="12"/>
      <c r="F186" s="12"/>
      <c r="G186" s="12"/>
      <c r="H186" s="7"/>
      <c r="I186" s="7"/>
      <c r="J186" s="7"/>
      <c r="K186" s="7"/>
      <c r="L186" s="7"/>
      <c r="M186" s="7"/>
      <c r="N186" s="7"/>
      <c r="O186" s="7"/>
      <c r="P186" s="7"/>
      <c r="Q186" s="7"/>
      <c r="R186" s="12"/>
      <c r="S186" s="12"/>
      <c r="T186" s="12"/>
      <c r="U186" s="7"/>
      <c r="V186" s="7" t="str">
        <f t="shared" si="4"/>
        <v/>
      </c>
      <c r="W186" s="7" t="str">
        <f t="shared" si="5"/>
        <v/>
      </c>
      <c r="X186" s="7" t="str">
        <f>IF(A186="","",IF(G186="","Não",IF(G186&lt;=IFERROR(IF(INDEX(FOLLOWUP!$AQ:$AQ,MATCH(B186,FOLLOWUP!$A:$A,0))="",F186,INDEX(FOLLOWUP!$AQ:$AQ,MATCH(B186,FOLLOWUP!$A:$A,0))),F186),"Sim","Não")))</f>
        <v/>
      </c>
      <c r="Y186" s="7"/>
      <c r="Z186" s="12"/>
    </row>
    <row r="187" spans="1:26" x14ac:dyDescent="0.25">
      <c r="A187" s="7"/>
      <c r="B187" s="7"/>
      <c r="C187" s="7" t="str">
        <f>IF(B187="","",IFERROR(INDEX(FOLLOWUP!$C:$C,MATCH(B187,FOLLOWUP!$A:$A,0)),""))</f>
        <v/>
      </c>
      <c r="D187" s="7"/>
      <c r="E187" s="12"/>
      <c r="F187" s="12"/>
      <c r="G187" s="12"/>
      <c r="H187" s="7"/>
      <c r="I187" s="7"/>
      <c r="J187" s="7"/>
      <c r="K187" s="7"/>
      <c r="L187" s="7"/>
      <c r="M187" s="7"/>
      <c r="N187" s="7"/>
      <c r="O187" s="7"/>
      <c r="P187" s="7"/>
      <c r="Q187" s="7"/>
      <c r="R187" s="12"/>
      <c r="S187" s="12"/>
      <c r="T187" s="12"/>
      <c r="U187" s="7"/>
      <c r="V187" s="7" t="str">
        <f t="shared" si="4"/>
        <v/>
      </c>
      <c r="W187" s="7" t="str">
        <f t="shared" si="5"/>
        <v/>
      </c>
      <c r="X187" s="7" t="str">
        <f>IF(A187="","",IF(G187="","Não",IF(G187&lt;=IFERROR(IF(INDEX(FOLLOWUP!$AQ:$AQ,MATCH(B187,FOLLOWUP!$A:$A,0))="",F187,INDEX(FOLLOWUP!$AQ:$AQ,MATCH(B187,FOLLOWUP!$A:$A,0))),F187),"Sim","Não")))</f>
        <v/>
      </c>
      <c r="Y187" s="7"/>
      <c r="Z187" s="12"/>
    </row>
    <row r="188" spans="1:26" x14ac:dyDescent="0.25">
      <c r="A188" s="7"/>
      <c r="B188" s="7"/>
      <c r="C188" s="7" t="str">
        <f>IF(B188="","",IFERROR(INDEX(FOLLOWUP!$C:$C,MATCH(B188,FOLLOWUP!$A:$A,0)),""))</f>
        <v/>
      </c>
      <c r="D188" s="7"/>
      <c r="E188" s="12"/>
      <c r="F188" s="12"/>
      <c r="G188" s="12"/>
      <c r="H188" s="7"/>
      <c r="I188" s="7"/>
      <c r="J188" s="7"/>
      <c r="K188" s="7"/>
      <c r="L188" s="7"/>
      <c r="M188" s="7"/>
      <c r="N188" s="7"/>
      <c r="O188" s="7"/>
      <c r="P188" s="7"/>
      <c r="Q188" s="7"/>
      <c r="R188" s="12"/>
      <c r="S188" s="12"/>
      <c r="T188" s="12"/>
      <c r="U188" s="7"/>
      <c r="V188" s="7" t="str">
        <f t="shared" si="4"/>
        <v/>
      </c>
      <c r="W188" s="7" t="str">
        <f t="shared" si="5"/>
        <v/>
      </c>
      <c r="X188" s="7" t="str">
        <f>IF(A188="","",IF(G188="","Não",IF(G188&lt;=IFERROR(IF(INDEX(FOLLOWUP!$AQ:$AQ,MATCH(B188,FOLLOWUP!$A:$A,0))="",F188,INDEX(FOLLOWUP!$AQ:$AQ,MATCH(B188,FOLLOWUP!$A:$A,0))),F188),"Sim","Não")))</f>
        <v/>
      </c>
      <c r="Y188" s="7"/>
      <c r="Z188" s="12"/>
    </row>
    <row r="189" spans="1:26" x14ac:dyDescent="0.25">
      <c r="A189" s="7"/>
      <c r="B189" s="7"/>
      <c r="C189" s="7" t="str">
        <f>IF(B189="","",IFERROR(INDEX(FOLLOWUP!$C:$C,MATCH(B189,FOLLOWUP!$A:$A,0)),""))</f>
        <v/>
      </c>
      <c r="D189" s="7"/>
      <c r="E189" s="12"/>
      <c r="F189" s="12"/>
      <c r="G189" s="12"/>
      <c r="H189" s="7"/>
      <c r="I189" s="7"/>
      <c r="J189" s="7"/>
      <c r="K189" s="7"/>
      <c r="L189" s="7"/>
      <c r="M189" s="7"/>
      <c r="N189" s="7"/>
      <c r="O189" s="7"/>
      <c r="P189" s="7"/>
      <c r="Q189" s="7"/>
      <c r="R189" s="12"/>
      <c r="S189" s="12"/>
      <c r="T189" s="12"/>
      <c r="U189" s="7"/>
      <c r="V189" s="7" t="str">
        <f t="shared" si="4"/>
        <v/>
      </c>
      <c r="W189" s="7" t="str">
        <f t="shared" si="5"/>
        <v/>
      </c>
      <c r="X189" s="7" t="str">
        <f>IF(A189="","",IF(G189="","Não",IF(G189&lt;=IFERROR(IF(INDEX(FOLLOWUP!$AQ:$AQ,MATCH(B189,FOLLOWUP!$A:$A,0))="",F189,INDEX(FOLLOWUP!$AQ:$AQ,MATCH(B189,FOLLOWUP!$A:$A,0))),F189),"Sim","Não")))</f>
        <v/>
      </c>
      <c r="Y189" s="7"/>
      <c r="Z189" s="12"/>
    </row>
    <row r="190" spans="1:26" x14ac:dyDescent="0.25">
      <c r="A190" s="7"/>
      <c r="B190" s="7"/>
      <c r="C190" s="7" t="str">
        <f>IF(B190="","",IFERROR(INDEX(FOLLOWUP!$C:$C,MATCH(B190,FOLLOWUP!$A:$A,0)),""))</f>
        <v/>
      </c>
      <c r="D190" s="7"/>
      <c r="E190" s="12"/>
      <c r="F190" s="12"/>
      <c r="G190" s="12"/>
      <c r="H190" s="7"/>
      <c r="I190" s="7"/>
      <c r="J190" s="7"/>
      <c r="K190" s="7"/>
      <c r="L190" s="7"/>
      <c r="M190" s="7"/>
      <c r="N190" s="7"/>
      <c r="O190" s="7"/>
      <c r="P190" s="7"/>
      <c r="Q190" s="7"/>
      <c r="R190" s="12"/>
      <c r="S190" s="12"/>
      <c r="T190" s="12"/>
      <c r="U190" s="7"/>
      <c r="V190" s="7" t="str">
        <f t="shared" si="4"/>
        <v/>
      </c>
      <c r="W190" s="7" t="str">
        <f t="shared" si="5"/>
        <v/>
      </c>
      <c r="X190" s="7" t="str">
        <f>IF(A190="","",IF(G190="","Não",IF(G190&lt;=IFERROR(IF(INDEX(FOLLOWUP!$AQ:$AQ,MATCH(B190,FOLLOWUP!$A:$A,0))="",F190,INDEX(FOLLOWUP!$AQ:$AQ,MATCH(B190,FOLLOWUP!$A:$A,0))),F190),"Sim","Não")))</f>
        <v/>
      </c>
      <c r="Y190" s="7"/>
      <c r="Z190" s="12"/>
    </row>
    <row r="191" spans="1:26" x14ac:dyDescent="0.25">
      <c r="A191" s="7"/>
      <c r="B191" s="7"/>
      <c r="C191" s="7" t="str">
        <f>IF(B191="","",IFERROR(INDEX(FOLLOWUP!$C:$C,MATCH(B191,FOLLOWUP!$A:$A,0)),""))</f>
        <v/>
      </c>
      <c r="D191" s="7"/>
      <c r="E191" s="12"/>
      <c r="F191" s="12"/>
      <c r="G191" s="12"/>
      <c r="H191" s="7"/>
      <c r="I191" s="7"/>
      <c r="J191" s="7"/>
      <c r="K191" s="7"/>
      <c r="L191" s="7"/>
      <c r="M191" s="7"/>
      <c r="N191" s="7"/>
      <c r="O191" s="7"/>
      <c r="P191" s="7"/>
      <c r="Q191" s="7"/>
      <c r="R191" s="12"/>
      <c r="S191" s="12"/>
      <c r="T191" s="12"/>
      <c r="U191" s="7"/>
      <c r="V191" s="7" t="str">
        <f t="shared" si="4"/>
        <v/>
      </c>
      <c r="W191" s="7" t="str">
        <f t="shared" si="5"/>
        <v/>
      </c>
      <c r="X191" s="7" t="str">
        <f>IF(A191="","",IF(G191="","Não",IF(G191&lt;=IFERROR(IF(INDEX(FOLLOWUP!$AQ:$AQ,MATCH(B191,FOLLOWUP!$A:$A,0))="",F191,INDEX(FOLLOWUP!$AQ:$AQ,MATCH(B191,FOLLOWUP!$A:$A,0))),F191),"Sim","Não")))</f>
        <v/>
      </c>
      <c r="Y191" s="7"/>
      <c r="Z191" s="12"/>
    </row>
    <row r="192" spans="1:26" x14ac:dyDescent="0.25">
      <c r="A192" s="7"/>
      <c r="B192" s="7"/>
      <c r="C192" s="7" t="str">
        <f>IF(B192="","",IFERROR(INDEX(FOLLOWUP!$C:$C,MATCH(B192,FOLLOWUP!$A:$A,0)),""))</f>
        <v/>
      </c>
      <c r="D192" s="7"/>
      <c r="E192" s="12"/>
      <c r="F192" s="12"/>
      <c r="G192" s="12"/>
      <c r="H192" s="7"/>
      <c r="I192" s="7"/>
      <c r="J192" s="7"/>
      <c r="K192" s="7"/>
      <c r="L192" s="7"/>
      <c r="M192" s="7"/>
      <c r="N192" s="7"/>
      <c r="O192" s="7"/>
      <c r="P192" s="7"/>
      <c r="Q192" s="7"/>
      <c r="R192" s="12"/>
      <c r="S192" s="12"/>
      <c r="T192" s="12"/>
      <c r="U192" s="7"/>
      <c r="V192" s="7" t="str">
        <f t="shared" si="4"/>
        <v/>
      </c>
      <c r="W192" s="7" t="str">
        <f t="shared" si="5"/>
        <v/>
      </c>
      <c r="X192" s="7" t="str">
        <f>IF(A192="","",IF(G192="","Não",IF(G192&lt;=IFERROR(IF(INDEX(FOLLOWUP!$AQ:$AQ,MATCH(B192,FOLLOWUP!$A:$A,0))="",F192,INDEX(FOLLOWUP!$AQ:$AQ,MATCH(B192,FOLLOWUP!$A:$A,0))),F192),"Sim","Não")))</f>
        <v/>
      </c>
      <c r="Y192" s="7"/>
      <c r="Z192" s="12"/>
    </row>
    <row r="193" spans="1:26" x14ac:dyDescent="0.25">
      <c r="A193" s="7"/>
      <c r="B193" s="7"/>
      <c r="C193" s="7" t="str">
        <f>IF(B193="","",IFERROR(INDEX(FOLLOWUP!$C:$C,MATCH(B193,FOLLOWUP!$A:$A,0)),""))</f>
        <v/>
      </c>
      <c r="D193" s="7"/>
      <c r="E193" s="12"/>
      <c r="F193" s="12"/>
      <c r="G193" s="12"/>
      <c r="H193" s="7"/>
      <c r="I193" s="7"/>
      <c r="J193" s="7"/>
      <c r="K193" s="7"/>
      <c r="L193" s="7"/>
      <c r="M193" s="7"/>
      <c r="N193" s="7"/>
      <c r="O193" s="7"/>
      <c r="P193" s="7"/>
      <c r="Q193" s="7"/>
      <c r="R193" s="12"/>
      <c r="S193" s="12"/>
      <c r="T193" s="12"/>
      <c r="U193" s="7"/>
      <c r="V193" s="7" t="str">
        <f t="shared" si="4"/>
        <v/>
      </c>
      <c r="W193" s="7" t="str">
        <f t="shared" si="5"/>
        <v/>
      </c>
      <c r="X193" s="7" t="str">
        <f>IF(A193="","",IF(G193="","Não",IF(G193&lt;=IFERROR(IF(INDEX(FOLLOWUP!$AQ:$AQ,MATCH(B193,FOLLOWUP!$A:$A,0))="",F193,INDEX(FOLLOWUP!$AQ:$AQ,MATCH(B193,FOLLOWUP!$A:$A,0))),F193),"Sim","Não")))</f>
        <v/>
      </c>
      <c r="Y193" s="7"/>
      <c r="Z193" s="12"/>
    </row>
    <row r="194" spans="1:26" x14ac:dyDescent="0.25">
      <c r="A194" s="7"/>
      <c r="B194" s="7"/>
      <c r="C194" s="7" t="str">
        <f>IF(B194="","",IFERROR(INDEX(FOLLOWUP!$C:$C,MATCH(B194,FOLLOWUP!$A:$A,0)),""))</f>
        <v/>
      </c>
      <c r="D194" s="7"/>
      <c r="E194" s="12"/>
      <c r="F194" s="12"/>
      <c r="G194" s="12"/>
      <c r="H194" s="7"/>
      <c r="I194" s="7"/>
      <c r="J194" s="7"/>
      <c r="K194" s="7"/>
      <c r="L194" s="7"/>
      <c r="M194" s="7"/>
      <c r="N194" s="7"/>
      <c r="O194" s="7"/>
      <c r="P194" s="7"/>
      <c r="Q194" s="7"/>
      <c r="R194" s="12"/>
      <c r="S194" s="12"/>
      <c r="T194" s="12"/>
      <c r="U194" s="7"/>
      <c r="V194" s="7" t="str">
        <f t="shared" ref="V194:V257" si="6">IF(OR(E194="",F194=""),"",ROUND((F194-E194)*1440,0))</f>
        <v/>
      </c>
      <c r="W194" s="7" t="str">
        <f t="shared" ref="W194:W257" si="7">IF(OR(E194="",G194=""),"",ROUND((G194-E194)*1440,0))</f>
        <v/>
      </c>
      <c r="X194" s="7" t="str">
        <f>IF(A194="","",IF(G194="","Não",IF(G194&lt;=IFERROR(IF(INDEX(FOLLOWUP!$AQ:$AQ,MATCH(B194,FOLLOWUP!$A:$A,0))="",F194,INDEX(FOLLOWUP!$AQ:$AQ,MATCH(B194,FOLLOWUP!$A:$A,0))),F194),"Sim","Não")))</f>
        <v/>
      </c>
      <c r="Y194" s="7"/>
      <c r="Z194" s="12"/>
    </row>
    <row r="195" spans="1:26" x14ac:dyDescent="0.25">
      <c r="A195" s="7"/>
      <c r="B195" s="7"/>
      <c r="C195" s="7" t="str">
        <f>IF(B195="","",IFERROR(INDEX(FOLLOWUP!$C:$C,MATCH(B195,FOLLOWUP!$A:$A,0)),""))</f>
        <v/>
      </c>
      <c r="D195" s="7"/>
      <c r="E195" s="12"/>
      <c r="F195" s="12"/>
      <c r="G195" s="12"/>
      <c r="H195" s="7"/>
      <c r="I195" s="7"/>
      <c r="J195" s="7"/>
      <c r="K195" s="7"/>
      <c r="L195" s="7"/>
      <c r="M195" s="7"/>
      <c r="N195" s="7"/>
      <c r="O195" s="7"/>
      <c r="P195" s="7"/>
      <c r="Q195" s="7"/>
      <c r="R195" s="12"/>
      <c r="S195" s="12"/>
      <c r="T195" s="12"/>
      <c r="U195" s="7"/>
      <c r="V195" s="7" t="str">
        <f t="shared" si="6"/>
        <v/>
      </c>
      <c r="W195" s="7" t="str">
        <f t="shared" si="7"/>
        <v/>
      </c>
      <c r="X195" s="7" t="str">
        <f>IF(A195="","",IF(G195="","Não",IF(G195&lt;=IFERROR(IF(INDEX(FOLLOWUP!$AQ:$AQ,MATCH(B195,FOLLOWUP!$A:$A,0))="",F195,INDEX(FOLLOWUP!$AQ:$AQ,MATCH(B195,FOLLOWUP!$A:$A,0))),F195),"Sim","Não")))</f>
        <v/>
      </c>
      <c r="Y195" s="7"/>
      <c r="Z195" s="12"/>
    </row>
    <row r="196" spans="1:26" x14ac:dyDescent="0.25">
      <c r="A196" s="7"/>
      <c r="B196" s="7"/>
      <c r="C196" s="7" t="str">
        <f>IF(B196="","",IFERROR(INDEX(FOLLOWUP!$C:$C,MATCH(B196,FOLLOWUP!$A:$A,0)),""))</f>
        <v/>
      </c>
      <c r="D196" s="7"/>
      <c r="E196" s="12"/>
      <c r="F196" s="12"/>
      <c r="G196" s="12"/>
      <c r="H196" s="7"/>
      <c r="I196" s="7"/>
      <c r="J196" s="7"/>
      <c r="K196" s="7"/>
      <c r="L196" s="7"/>
      <c r="M196" s="7"/>
      <c r="N196" s="7"/>
      <c r="O196" s="7"/>
      <c r="P196" s="7"/>
      <c r="Q196" s="7"/>
      <c r="R196" s="12"/>
      <c r="S196" s="12"/>
      <c r="T196" s="12"/>
      <c r="U196" s="7"/>
      <c r="V196" s="7" t="str">
        <f t="shared" si="6"/>
        <v/>
      </c>
      <c r="W196" s="7" t="str">
        <f t="shared" si="7"/>
        <v/>
      </c>
      <c r="X196" s="7" t="str">
        <f>IF(A196="","",IF(G196="","Não",IF(G196&lt;=IFERROR(IF(INDEX(FOLLOWUP!$AQ:$AQ,MATCH(B196,FOLLOWUP!$A:$A,0))="",F196,INDEX(FOLLOWUP!$AQ:$AQ,MATCH(B196,FOLLOWUP!$A:$A,0))),F196),"Sim","Não")))</f>
        <v/>
      </c>
      <c r="Y196" s="7"/>
      <c r="Z196" s="12"/>
    </row>
    <row r="197" spans="1:26" x14ac:dyDescent="0.25">
      <c r="A197" s="7"/>
      <c r="B197" s="7"/>
      <c r="C197" s="7" t="str">
        <f>IF(B197="","",IFERROR(INDEX(FOLLOWUP!$C:$C,MATCH(B197,FOLLOWUP!$A:$A,0)),""))</f>
        <v/>
      </c>
      <c r="D197" s="7"/>
      <c r="E197" s="12"/>
      <c r="F197" s="12"/>
      <c r="G197" s="12"/>
      <c r="H197" s="7"/>
      <c r="I197" s="7"/>
      <c r="J197" s="7"/>
      <c r="K197" s="7"/>
      <c r="L197" s="7"/>
      <c r="M197" s="7"/>
      <c r="N197" s="7"/>
      <c r="O197" s="7"/>
      <c r="P197" s="7"/>
      <c r="Q197" s="7"/>
      <c r="R197" s="12"/>
      <c r="S197" s="12"/>
      <c r="T197" s="12"/>
      <c r="U197" s="7"/>
      <c r="V197" s="7" t="str">
        <f t="shared" si="6"/>
        <v/>
      </c>
      <c r="W197" s="7" t="str">
        <f t="shared" si="7"/>
        <v/>
      </c>
      <c r="X197" s="7" t="str">
        <f>IF(A197="","",IF(G197="","Não",IF(G197&lt;=IFERROR(IF(INDEX(FOLLOWUP!$AQ:$AQ,MATCH(B197,FOLLOWUP!$A:$A,0))="",F197,INDEX(FOLLOWUP!$AQ:$AQ,MATCH(B197,FOLLOWUP!$A:$A,0))),F197),"Sim","Não")))</f>
        <v/>
      </c>
      <c r="Y197" s="7"/>
      <c r="Z197" s="12"/>
    </row>
    <row r="198" spans="1:26" x14ac:dyDescent="0.25">
      <c r="A198" s="7"/>
      <c r="B198" s="7"/>
      <c r="C198" s="7" t="str">
        <f>IF(B198="","",IFERROR(INDEX(FOLLOWUP!$C:$C,MATCH(B198,FOLLOWUP!$A:$A,0)),""))</f>
        <v/>
      </c>
      <c r="D198" s="7"/>
      <c r="E198" s="12"/>
      <c r="F198" s="12"/>
      <c r="G198" s="12"/>
      <c r="H198" s="7"/>
      <c r="I198" s="7"/>
      <c r="J198" s="7"/>
      <c r="K198" s="7"/>
      <c r="L198" s="7"/>
      <c r="M198" s="7"/>
      <c r="N198" s="7"/>
      <c r="O198" s="7"/>
      <c r="P198" s="7"/>
      <c r="Q198" s="7"/>
      <c r="R198" s="12"/>
      <c r="S198" s="12"/>
      <c r="T198" s="12"/>
      <c r="U198" s="7"/>
      <c r="V198" s="7" t="str">
        <f t="shared" si="6"/>
        <v/>
      </c>
      <c r="W198" s="7" t="str">
        <f t="shared" si="7"/>
        <v/>
      </c>
      <c r="X198" s="7" t="str">
        <f>IF(A198="","",IF(G198="","Não",IF(G198&lt;=IFERROR(IF(INDEX(FOLLOWUP!$AQ:$AQ,MATCH(B198,FOLLOWUP!$A:$A,0))="",F198,INDEX(FOLLOWUP!$AQ:$AQ,MATCH(B198,FOLLOWUP!$A:$A,0))),F198),"Sim","Não")))</f>
        <v/>
      </c>
      <c r="Y198" s="7"/>
      <c r="Z198" s="12"/>
    </row>
    <row r="199" spans="1:26" x14ac:dyDescent="0.25">
      <c r="A199" s="7"/>
      <c r="B199" s="7"/>
      <c r="C199" s="7" t="str">
        <f>IF(B199="","",IFERROR(INDEX(FOLLOWUP!$C:$C,MATCH(B199,FOLLOWUP!$A:$A,0)),""))</f>
        <v/>
      </c>
      <c r="D199" s="7"/>
      <c r="E199" s="12"/>
      <c r="F199" s="12"/>
      <c r="G199" s="12"/>
      <c r="H199" s="7"/>
      <c r="I199" s="7"/>
      <c r="J199" s="7"/>
      <c r="K199" s="7"/>
      <c r="L199" s="7"/>
      <c r="M199" s="7"/>
      <c r="N199" s="7"/>
      <c r="O199" s="7"/>
      <c r="P199" s="7"/>
      <c r="Q199" s="7"/>
      <c r="R199" s="12"/>
      <c r="S199" s="12"/>
      <c r="T199" s="12"/>
      <c r="U199" s="7"/>
      <c r="V199" s="7" t="str">
        <f t="shared" si="6"/>
        <v/>
      </c>
      <c r="W199" s="7" t="str">
        <f t="shared" si="7"/>
        <v/>
      </c>
      <c r="X199" s="7" t="str">
        <f>IF(A199="","",IF(G199="","Não",IF(G199&lt;=IFERROR(IF(INDEX(FOLLOWUP!$AQ:$AQ,MATCH(B199,FOLLOWUP!$A:$A,0))="",F199,INDEX(FOLLOWUP!$AQ:$AQ,MATCH(B199,FOLLOWUP!$A:$A,0))),F199),"Sim","Não")))</f>
        <v/>
      </c>
      <c r="Y199" s="7"/>
      <c r="Z199" s="12"/>
    </row>
    <row r="200" spans="1:26" x14ac:dyDescent="0.25">
      <c r="A200" s="7"/>
      <c r="B200" s="7"/>
      <c r="C200" s="7" t="str">
        <f>IF(B200="","",IFERROR(INDEX(FOLLOWUP!$C:$C,MATCH(B200,FOLLOWUP!$A:$A,0)),""))</f>
        <v/>
      </c>
      <c r="D200" s="7"/>
      <c r="E200" s="12"/>
      <c r="F200" s="12"/>
      <c r="G200" s="12"/>
      <c r="H200" s="7"/>
      <c r="I200" s="7"/>
      <c r="J200" s="7"/>
      <c r="K200" s="7"/>
      <c r="L200" s="7"/>
      <c r="M200" s="7"/>
      <c r="N200" s="7"/>
      <c r="O200" s="7"/>
      <c r="P200" s="7"/>
      <c r="Q200" s="7"/>
      <c r="R200" s="12"/>
      <c r="S200" s="12"/>
      <c r="T200" s="12"/>
      <c r="U200" s="7"/>
      <c r="V200" s="7" t="str">
        <f t="shared" si="6"/>
        <v/>
      </c>
      <c r="W200" s="7" t="str">
        <f t="shared" si="7"/>
        <v/>
      </c>
      <c r="X200" s="7" t="str">
        <f>IF(A200="","",IF(G200="","Não",IF(G200&lt;=IFERROR(IF(INDEX(FOLLOWUP!$AQ:$AQ,MATCH(B200,FOLLOWUP!$A:$A,0))="",F200,INDEX(FOLLOWUP!$AQ:$AQ,MATCH(B200,FOLLOWUP!$A:$A,0))),F200),"Sim","Não")))</f>
        <v/>
      </c>
      <c r="Y200" s="7"/>
      <c r="Z200" s="12"/>
    </row>
    <row r="201" spans="1:26" x14ac:dyDescent="0.25">
      <c r="A201" s="7"/>
      <c r="B201" s="7"/>
      <c r="C201" s="7" t="str">
        <f>IF(B201="","",IFERROR(INDEX(FOLLOWUP!$C:$C,MATCH(B201,FOLLOWUP!$A:$A,0)),""))</f>
        <v/>
      </c>
      <c r="D201" s="7"/>
      <c r="E201" s="12"/>
      <c r="F201" s="12"/>
      <c r="G201" s="12"/>
      <c r="H201" s="7"/>
      <c r="I201" s="7"/>
      <c r="J201" s="7"/>
      <c r="K201" s="7"/>
      <c r="L201" s="7"/>
      <c r="M201" s="7"/>
      <c r="N201" s="7"/>
      <c r="O201" s="7"/>
      <c r="P201" s="7"/>
      <c r="Q201" s="7"/>
      <c r="R201" s="12"/>
      <c r="S201" s="12"/>
      <c r="T201" s="12"/>
      <c r="U201" s="7"/>
      <c r="V201" s="7" t="str">
        <f t="shared" si="6"/>
        <v/>
      </c>
      <c r="W201" s="7" t="str">
        <f t="shared" si="7"/>
        <v/>
      </c>
      <c r="X201" s="7" t="str">
        <f>IF(A201="","",IF(G201="","Não",IF(G201&lt;=IFERROR(IF(INDEX(FOLLOWUP!$AQ:$AQ,MATCH(B201,FOLLOWUP!$A:$A,0))="",F201,INDEX(FOLLOWUP!$AQ:$AQ,MATCH(B201,FOLLOWUP!$A:$A,0))),F201),"Sim","Não")))</f>
        <v/>
      </c>
      <c r="Y201" s="7"/>
      <c r="Z201" s="12"/>
    </row>
    <row r="202" spans="1:26" x14ac:dyDescent="0.25">
      <c r="A202" s="7"/>
      <c r="B202" s="7"/>
      <c r="C202" s="7" t="str">
        <f>IF(B202="","",IFERROR(INDEX(FOLLOWUP!$C:$C,MATCH(B202,FOLLOWUP!$A:$A,0)),""))</f>
        <v/>
      </c>
      <c r="D202" s="7"/>
      <c r="E202" s="12"/>
      <c r="F202" s="12"/>
      <c r="G202" s="12"/>
      <c r="H202" s="7"/>
      <c r="I202" s="7"/>
      <c r="J202" s="7"/>
      <c r="K202" s="7"/>
      <c r="L202" s="7"/>
      <c r="M202" s="7"/>
      <c r="N202" s="7"/>
      <c r="O202" s="7"/>
      <c r="P202" s="7"/>
      <c r="Q202" s="7"/>
      <c r="R202" s="12"/>
      <c r="S202" s="12"/>
      <c r="T202" s="12"/>
      <c r="U202" s="7"/>
      <c r="V202" s="7" t="str">
        <f t="shared" si="6"/>
        <v/>
      </c>
      <c r="W202" s="7" t="str">
        <f t="shared" si="7"/>
        <v/>
      </c>
      <c r="X202" s="7" t="str">
        <f>IF(A202="","",IF(G202="","Não",IF(G202&lt;=IFERROR(IF(INDEX(FOLLOWUP!$AQ:$AQ,MATCH(B202,FOLLOWUP!$A:$A,0))="",F202,INDEX(FOLLOWUP!$AQ:$AQ,MATCH(B202,FOLLOWUP!$A:$A,0))),F202),"Sim","Não")))</f>
        <v/>
      </c>
      <c r="Y202" s="7"/>
      <c r="Z202" s="12"/>
    </row>
    <row r="203" spans="1:26" x14ac:dyDescent="0.25">
      <c r="A203" s="7"/>
      <c r="B203" s="7"/>
      <c r="C203" s="7" t="str">
        <f>IF(B203="","",IFERROR(INDEX(FOLLOWUP!$C:$C,MATCH(B203,FOLLOWUP!$A:$A,0)),""))</f>
        <v/>
      </c>
      <c r="D203" s="7"/>
      <c r="E203" s="12"/>
      <c r="F203" s="12"/>
      <c r="G203" s="12"/>
      <c r="H203" s="7"/>
      <c r="I203" s="7"/>
      <c r="J203" s="7"/>
      <c r="K203" s="7"/>
      <c r="L203" s="7"/>
      <c r="M203" s="7"/>
      <c r="N203" s="7"/>
      <c r="O203" s="7"/>
      <c r="P203" s="7"/>
      <c r="Q203" s="7"/>
      <c r="R203" s="12"/>
      <c r="S203" s="12"/>
      <c r="T203" s="12"/>
      <c r="U203" s="7"/>
      <c r="V203" s="7" t="str">
        <f t="shared" si="6"/>
        <v/>
      </c>
      <c r="W203" s="7" t="str">
        <f t="shared" si="7"/>
        <v/>
      </c>
      <c r="X203" s="7" t="str">
        <f>IF(A203="","",IF(G203="","Não",IF(G203&lt;=IFERROR(IF(INDEX(FOLLOWUP!$AQ:$AQ,MATCH(B203,FOLLOWUP!$A:$A,0))="",F203,INDEX(FOLLOWUP!$AQ:$AQ,MATCH(B203,FOLLOWUP!$A:$A,0))),F203),"Sim","Não")))</f>
        <v/>
      </c>
      <c r="Y203" s="7"/>
      <c r="Z203" s="12"/>
    </row>
    <row r="204" spans="1:26" x14ac:dyDescent="0.25">
      <c r="A204" s="7"/>
      <c r="B204" s="7"/>
      <c r="C204" s="7" t="str">
        <f>IF(B204="","",IFERROR(INDEX(FOLLOWUP!$C:$C,MATCH(B204,FOLLOWUP!$A:$A,0)),""))</f>
        <v/>
      </c>
      <c r="D204" s="7"/>
      <c r="E204" s="12"/>
      <c r="F204" s="12"/>
      <c r="G204" s="12"/>
      <c r="H204" s="7"/>
      <c r="I204" s="7"/>
      <c r="J204" s="7"/>
      <c r="K204" s="7"/>
      <c r="L204" s="7"/>
      <c r="M204" s="7"/>
      <c r="N204" s="7"/>
      <c r="O204" s="7"/>
      <c r="P204" s="7"/>
      <c r="Q204" s="7"/>
      <c r="R204" s="12"/>
      <c r="S204" s="12"/>
      <c r="T204" s="12"/>
      <c r="U204" s="7"/>
      <c r="V204" s="7" t="str">
        <f t="shared" si="6"/>
        <v/>
      </c>
      <c r="W204" s="7" t="str">
        <f t="shared" si="7"/>
        <v/>
      </c>
      <c r="X204" s="7" t="str">
        <f>IF(A204="","",IF(G204="","Não",IF(G204&lt;=IFERROR(IF(INDEX(FOLLOWUP!$AQ:$AQ,MATCH(B204,FOLLOWUP!$A:$A,0))="",F204,INDEX(FOLLOWUP!$AQ:$AQ,MATCH(B204,FOLLOWUP!$A:$A,0))),F204),"Sim","Não")))</f>
        <v/>
      </c>
      <c r="Y204" s="7"/>
      <c r="Z204" s="12"/>
    </row>
    <row r="205" spans="1:26" x14ac:dyDescent="0.25">
      <c r="A205" s="7"/>
      <c r="B205" s="7"/>
      <c r="C205" s="7" t="str">
        <f>IF(B205="","",IFERROR(INDEX(FOLLOWUP!$C:$C,MATCH(B205,FOLLOWUP!$A:$A,0)),""))</f>
        <v/>
      </c>
      <c r="D205" s="7"/>
      <c r="E205" s="12"/>
      <c r="F205" s="12"/>
      <c r="G205" s="12"/>
      <c r="H205" s="7"/>
      <c r="I205" s="7"/>
      <c r="J205" s="7"/>
      <c r="K205" s="7"/>
      <c r="L205" s="7"/>
      <c r="M205" s="7"/>
      <c r="N205" s="7"/>
      <c r="O205" s="7"/>
      <c r="P205" s="7"/>
      <c r="Q205" s="7"/>
      <c r="R205" s="12"/>
      <c r="S205" s="12"/>
      <c r="T205" s="12"/>
      <c r="U205" s="7"/>
      <c r="V205" s="7" t="str">
        <f t="shared" si="6"/>
        <v/>
      </c>
      <c r="W205" s="7" t="str">
        <f t="shared" si="7"/>
        <v/>
      </c>
      <c r="X205" s="7" t="str">
        <f>IF(A205="","",IF(G205="","Não",IF(G205&lt;=IFERROR(IF(INDEX(FOLLOWUP!$AQ:$AQ,MATCH(B205,FOLLOWUP!$A:$A,0))="",F205,INDEX(FOLLOWUP!$AQ:$AQ,MATCH(B205,FOLLOWUP!$A:$A,0))),F205),"Sim","Não")))</f>
        <v/>
      </c>
      <c r="Y205" s="7"/>
      <c r="Z205" s="12"/>
    </row>
    <row r="206" spans="1:26" x14ac:dyDescent="0.25">
      <c r="A206" s="7"/>
      <c r="B206" s="7"/>
      <c r="C206" s="7" t="str">
        <f>IF(B206="","",IFERROR(INDEX(FOLLOWUP!$C:$C,MATCH(B206,FOLLOWUP!$A:$A,0)),""))</f>
        <v/>
      </c>
      <c r="D206" s="7"/>
      <c r="E206" s="12"/>
      <c r="F206" s="12"/>
      <c r="G206" s="12"/>
      <c r="H206" s="7"/>
      <c r="I206" s="7"/>
      <c r="J206" s="7"/>
      <c r="K206" s="7"/>
      <c r="L206" s="7"/>
      <c r="M206" s="7"/>
      <c r="N206" s="7"/>
      <c r="O206" s="7"/>
      <c r="P206" s="7"/>
      <c r="Q206" s="7"/>
      <c r="R206" s="12"/>
      <c r="S206" s="12"/>
      <c r="T206" s="12"/>
      <c r="U206" s="7"/>
      <c r="V206" s="7" t="str">
        <f t="shared" si="6"/>
        <v/>
      </c>
      <c r="W206" s="7" t="str">
        <f t="shared" si="7"/>
        <v/>
      </c>
      <c r="X206" s="7" t="str">
        <f>IF(A206="","",IF(G206="","Não",IF(G206&lt;=IFERROR(IF(INDEX(FOLLOWUP!$AQ:$AQ,MATCH(B206,FOLLOWUP!$A:$A,0))="",F206,INDEX(FOLLOWUP!$AQ:$AQ,MATCH(B206,FOLLOWUP!$A:$A,0))),F206),"Sim","Não")))</f>
        <v/>
      </c>
      <c r="Y206" s="7"/>
      <c r="Z206" s="12"/>
    </row>
    <row r="207" spans="1:26" x14ac:dyDescent="0.25">
      <c r="A207" s="7"/>
      <c r="B207" s="7"/>
      <c r="C207" s="7" t="str">
        <f>IF(B207="","",IFERROR(INDEX(FOLLOWUP!$C:$C,MATCH(B207,FOLLOWUP!$A:$A,0)),""))</f>
        <v/>
      </c>
      <c r="D207" s="7"/>
      <c r="E207" s="12"/>
      <c r="F207" s="12"/>
      <c r="G207" s="12"/>
      <c r="H207" s="7"/>
      <c r="I207" s="7"/>
      <c r="J207" s="7"/>
      <c r="K207" s="7"/>
      <c r="L207" s="7"/>
      <c r="M207" s="7"/>
      <c r="N207" s="7"/>
      <c r="O207" s="7"/>
      <c r="P207" s="7"/>
      <c r="Q207" s="7"/>
      <c r="R207" s="12"/>
      <c r="S207" s="12"/>
      <c r="T207" s="12"/>
      <c r="U207" s="7"/>
      <c r="V207" s="7" t="str">
        <f t="shared" si="6"/>
        <v/>
      </c>
      <c r="W207" s="7" t="str">
        <f t="shared" si="7"/>
        <v/>
      </c>
      <c r="X207" s="7" t="str">
        <f>IF(A207="","",IF(G207="","Não",IF(G207&lt;=IFERROR(IF(INDEX(FOLLOWUP!$AQ:$AQ,MATCH(B207,FOLLOWUP!$A:$A,0))="",F207,INDEX(FOLLOWUP!$AQ:$AQ,MATCH(B207,FOLLOWUP!$A:$A,0))),F207),"Sim","Não")))</f>
        <v/>
      </c>
      <c r="Y207" s="7"/>
      <c r="Z207" s="12"/>
    </row>
    <row r="208" spans="1:26" x14ac:dyDescent="0.25">
      <c r="A208" s="7"/>
      <c r="B208" s="7"/>
      <c r="C208" s="7" t="str">
        <f>IF(B208="","",IFERROR(INDEX(FOLLOWUP!$C:$C,MATCH(B208,FOLLOWUP!$A:$A,0)),""))</f>
        <v/>
      </c>
      <c r="D208" s="7"/>
      <c r="E208" s="12"/>
      <c r="F208" s="12"/>
      <c r="G208" s="12"/>
      <c r="H208" s="7"/>
      <c r="I208" s="7"/>
      <c r="J208" s="7"/>
      <c r="K208" s="7"/>
      <c r="L208" s="7"/>
      <c r="M208" s="7"/>
      <c r="N208" s="7"/>
      <c r="O208" s="7"/>
      <c r="P208" s="7"/>
      <c r="Q208" s="7"/>
      <c r="R208" s="12"/>
      <c r="S208" s="12"/>
      <c r="T208" s="12"/>
      <c r="U208" s="7"/>
      <c r="V208" s="7" t="str">
        <f t="shared" si="6"/>
        <v/>
      </c>
      <c r="W208" s="7" t="str">
        <f t="shared" si="7"/>
        <v/>
      </c>
      <c r="X208" s="7" t="str">
        <f>IF(A208="","",IF(G208="","Não",IF(G208&lt;=IFERROR(IF(INDEX(FOLLOWUP!$AQ:$AQ,MATCH(B208,FOLLOWUP!$A:$A,0))="",F208,INDEX(FOLLOWUP!$AQ:$AQ,MATCH(B208,FOLLOWUP!$A:$A,0))),F208),"Sim","Não")))</f>
        <v/>
      </c>
      <c r="Y208" s="7"/>
      <c r="Z208" s="12"/>
    </row>
    <row r="209" spans="1:26" x14ac:dyDescent="0.25">
      <c r="A209" s="7"/>
      <c r="B209" s="7"/>
      <c r="C209" s="7" t="str">
        <f>IF(B209="","",IFERROR(INDEX(FOLLOWUP!$C:$C,MATCH(B209,FOLLOWUP!$A:$A,0)),""))</f>
        <v/>
      </c>
      <c r="D209" s="7"/>
      <c r="E209" s="12"/>
      <c r="F209" s="12"/>
      <c r="G209" s="12"/>
      <c r="H209" s="7"/>
      <c r="I209" s="7"/>
      <c r="J209" s="7"/>
      <c r="K209" s="7"/>
      <c r="L209" s="7"/>
      <c r="M209" s="7"/>
      <c r="N209" s="7"/>
      <c r="O209" s="7"/>
      <c r="P209" s="7"/>
      <c r="Q209" s="7"/>
      <c r="R209" s="12"/>
      <c r="S209" s="12"/>
      <c r="T209" s="12"/>
      <c r="U209" s="7"/>
      <c r="V209" s="7" t="str">
        <f t="shared" si="6"/>
        <v/>
      </c>
      <c r="W209" s="7" t="str">
        <f t="shared" si="7"/>
        <v/>
      </c>
      <c r="X209" s="7" t="str">
        <f>IF(A209="","",IF(G209="","Não",IF(G209&lt;=IFERROR(IF(INDEX(FOLLOWUP!$AQ:$AQ,MATCH(B209,FOLLOWUP!$A:$A,0))="",F209,INDEX(FOLLOWUP!$AQ:$AQ,MATCH(B209,FOLLOWUP!$A:$A,0))),F209),"Sim","Não")))</f>
        <v/>
      </c>
      <c r="Y209" s="7"/>
      <c r="Z209" s="12"/>
    </row>
    <row r="210" spans="1:26" x14ac:dyDescent="0.25">
      <c r="A210" s="7"/>
      <c r="B210" s="7"/>
      <c r="C210" s="7" t="str">
        <f>IF(B210="","",IFERROR(INDEX(FOLLOWUP!$C:$C,MATCH(B210,FOLLOWUP!$A:$A,0)),""))</f>
        <v/>
      </c>
      <c r="D210" s="7"/>
      <c r="E210" s="12"/>
      <c r="F210" s="12"/>
      <c r="G210" s="12"/>
      <c r="H210" s="7"/>
      <c r="I210" s="7"/>
      <c r="J210" s="7"/>
      <c r="K210" s="7"/>
      <c r="L210" s="7"/>
      <c r="M210" s="7"/>
      <c r="N210" s="7"/>
      <c r="O210" s="7"/>
      <c r="P210" s="7"/>
      <c r="Q210" s="7"/>
      <c r="R210" s="12"/>
      <c r="S210" s="12"/>
      <c r="T210" s="12"/>
      <c r="U210" s="7"/>
      <c r="V210" s="7" t="str">
        <f t="shared" si="6"/>
        <v/>
      </c>
      <c r="W210" s="7" t="str">
        <f t="shared" si="7"/>
        <v/>
      </c>
      <c r="X210" s="7" t="str">
        <f>IF(A210="","",IF(G210="","Não",IF(G210&lt;=IFERROR(IF(INDEX(FOLLOWUP!$AQ:$AQ,MATCH(B210,FOLLOWUP!$A:$A,0))="",F210,INDEX(FOLLOWUP!$AQ:$AQ,MATCH(B210,FOLLOWUP!$A:$A,0))),F210),"Sim","Não")))</f>
        <v/>
      </c>
      <c r="Y210" s="7"/>
      <c r="Z210" s="12"/>
    </row>
    <row r="211" spans="1:26" x14ac:dyDescent="0.25">
      <c r="A211" s="7"/>
      <c r="B211" s="7"/>
      <c r="C211" s="7" t="str">
        <f>IF(B211="","",IFERROR(INDEX(FOLLOWUP!$C:$C,MATCH(B211,FOLLOWUP!$A:$A,0)),""))</f>
        <v/>
      </c>
      <c r="D211" s="7"/>
      <c r="E211" s="12"/>
      <c r="F211" s="12"/>
      <c r="G211" s="12"/>
      <c r="H211" s="7"/>
      <c r="I211" s="7"/>
      <c r="J211" s="7"/>
      <c r="K211" s="7"/>
      <c r="L211" s="7"/>
      <c r="M211" s="7"/>
      <c r="N211" s="7"/>
      <c r="O211" s="7"/>
      <c r="P211" s="7"/>
      <c r="Q211" s="7"/>
      <c r="R211" s="12"/>
      <c r="S211" s="12"/>
      <c r="T211" s="12"/>
      <c r="U211" s="7"/>
      <c r="V211" s="7" t="str">
        <f t="shared" si="6"/>
        <v/>
      </c>
      <c r="W211" s="7" t="str">
        <f t="shared" si="7"/>
        <v/>
      </c>
      <c r="X211" s="7" t="str">
        <f>IF(A211="","",IF(G211="","Não",IF(G211&lt;=IFERROR(IF(INDEX(FOLLOWUP!$AQ:$AQ,MATCH(B211,FOLLOWUP!$A:$A,0))="",F211,INDEX(FOLLOWUP!$AQ:$AQ,MATCH(B211,FOLLOWUP!$A:$A,0))),F211),"Sim","Não")))</f>
        <v/>
      </c>
      <c r="Y211" s="7"/>
      <c r="Z211" s="12"/>
    </row>
    <row r="212" spans="1:26" x14ac:dyDescent="0.25">
      <c r="A212" s="7"/>
      <c r="B212" s="7"/>
      <c r="C212" s="7" t="str">
        <f>IF(B212="","",IFERROR(INDEX(FOLLOWUP!$C:$C,MATCH(B212,FOLLOWUP!$A:$A,0)),""))</f>
        <v/>
      </c>
      <c r="D212" s="7"/>
      <c r="E212" s="12"/>
      <c r="F212" s="12"/>
      <c r="G212" s="12"/>
      <c r="H212" s="7"/>
      <c r="I212" s="7"/>
      <c r="J212" s="7"/>
      <c r="K212" s="7"/>
      <c r="L212" s="7"/>
      <c r="M212" s="7"/>
      <c r="N212" s="7"/>
      <c r="O212" s="7"/>
      <c r="P212" s="7"/>
      <c r="Q212" s="7"/>
      <c r="R212" s="12"/>
      <c r="S212" s="12"/>
      <c r="T212" s="12"/>
      <c r="U212" s="7"/>
      <c r="V212" s="7" t="str">
        <f t="shared" si="6"/>
        <v/>
      </c>
      <c r="W212" s="7" t="str">
        <f t="shared" si="7"/>
        <v/>
      </c>
      <c r="X212" s="7" t="str">
        <f>IF(A212="","",IF(G212="","Não",IF(G212&lt;=IFERROR(IF(INDEX(FOLLOWUP!$AQ:$AQ,MATCH(B212,FOLLOWUP!$A:$A,0))="",F212,INDEX(FOLLOWUP!$AQ:$AQ,MATCH(B212,FOLLOWUP!$A:$A,0))),F212),"Sim","Não")))</f>
        <v/>
      </c>
      <c r="Y212" s="7"/>
      <c r="Z212" s="12"/>
    </row>
    <row r="213" spans="1:26" x14ac:dyDescent="0.25">
      <c r="A213" s="7"/>
      <c r="B213" s="7"/>
      <c r="C213" s="7" t="str">
        <f>IF(B213="","",IFERROR(INDEX(FOLLOWUP!$C:$C,MATCH(B213,FOLLOWUP!$A:$A,0)),""))</f>
        <v/>
      </c>
      <c r="D213" s="7"/>
      <c r="E213" s="12"/>
      <c r="F213" s="12"/>
      <c r="G213" s="12"/>
      <c r="H213" s="7"/>
      <c r="I213" s="7"/>
      <c r="J213" s="7"/>
      <c r="K213" s="7"/>
      <c r="L213" s="7"/>
      <c r="M213" s="7"/>
      <c r="N213" s="7"/>
      <c r="O213" s="7"/>
      <c r="P213" s="7"/>
      <c r="Q213" s="7"/>
      <c r="R213" s="12"/>
      <c r="S213" s="12"/>
      <c r="T213" s="12"/>
      <c r="U213" s="7"/>
      <c r="V213" s="7" t="str">
        <f t="shared" si="6"/>
        <v/>
      </c>
      <c r="W213" s="7" t="str">
        <f t="shared" si="7"/>
        <v/>
      </c>
      <c r="X213" s="7" t="str">
        <f>IF(A213="","",IF(G213="","Não",IF(G213&lt;=IFERROR(IF(INDEX(FOLLOWUP!$AQ:$AQ,MATCH(B213,FOLLOWUP!$A:$A,0))="",F213,INDEX(FOLLOWUP!$AQ:$AQ,MATCH(B213,FOLLOWUP!$A:$A,0))),F213),"Sim","Não")))</f>
        <v/>
      </c>
      <c r="Y213" s="7"/>
      <c r="Z213" s="12"/>
    </row>
    <row r="214" spans="1:26" x14ac:dyDescent="0.25">
      <c r="A214" s="7"/>
      <c r="B214" s="7"/>
      <c r="C214" s="7" t="str">
        <f>IF(B214="","",IFERROR(INDEX(FOLLOWUP!$C:$C,MATCH(B214,FOLLOWUP!$A:$A,0)),""))</f>
        <v/>
      </c>
      <c r="D214" s="7"/>
      <c r="E214" s="12"/>
      <c r="F214" s="12"/>
      <c r="G214" s="12"/>
      <c r="H214" s="7"/>
      <c r="I214" s="7"/>
      <c r="J214" s="7"/>
      <c r="K214" s="7"/>
      <c r="L214" s="7"/>
      <c r="M214" s="7"/>
      <c r="N214" s="7"/>
      <c r="O214" s="7"/>
      <c r="P214" s="7"/>
      <c r="Q214" s="7"/>
      <c r="R214" s="12"/>
      <c r="S214" s="12"/>
      <c r="T214" s="12"/>
      <c r="U214" s="7"/>
      <c r="V214" s="7" t="str">
        <f t="shared" si="6"/>
        <v/>
      </c>
      <c r="W214" s="7" t="str">
        <f t="shared" si="7"/>
        <v/>
      </c>
      <c r="X214" s="7" t="str">
        <f>IF(A214="","",IF(G214="","Não",IF(G214&lt;=IFERROR(IF(INDEX(FOLLOWUP!$AQ:$AQ,MATCH(B214,FOLLOWUP!$A:$A,0))="",F214,INDEX(FOLLOWUP!$AQ:$AQ,MATCH(B214,FOLLOWUP!$A:$A,0))),F214),"Sim","Não")))</f>
        <v/>
      </c>
      <c r="Y214" s="7"/>
      <c r="Z214" s="12"/>
    </row>
    <row r="215" spans="1:26" x14ac:dyDescent="0.25">
      <c r="A215" s="7"/>
      <c r="B215" s="7"/>
      <c r="C215" s="7" t="str">
        <f>IF(B215="","",IFERROR(INDEX(FOLLOWUP!$C:$C,MATCH(B215,FOLLOWUP!$A:$A,0)),""))</f>
        <v/>
      </c>
      <c r="D215" s="7"/>
      <c r="E215" s="12"/>
      <c r="F215" s="12"/>
      <c r="G215" s="12"/>
      <c r="H215" s="7"/>
      <c r="I215" s="7"/>
      <c r="J215" s="7"/>
      <c r="K215" s="7"/>
      <c r="L215" s="7"/>
      <c r="M215" s="7"/>
      <c r="N215" s="7"/>
      <c r="O215" s="7"/>
      <c r="P215" s="7"/>
      <c r="Q215" s="7"/>
      <c r="R215" s="12"/>
      <c r="S215" s="12"/>
      <c r="T215" s="12"/>
      <c r="U215" s="7"/>
      <c r="V215" s="7" t="str">
        <f t="shared" si="6"/>
        <v/>
      </c>
      <c r="W215" s="7" t="str">
        <f t="shared" si="7"/>
        <v/>
      </c>
      <c r="X215" s="7" t="str">
        <f>IF(A215="","",IF(G215="","Não",IF(G215&lt;=IFERROR(IF(INDEX(FOLLOWUP!$AQ:$AQ,MATCH(B215,FOLLOWUP!$A:$A,0))="",F215,INDEX(FOLLOWUP!$AQ:$AQ,MATCH(B215,FOLLOWUP!$A:$A,0))),F215),"Sim","Não")))</f>
        <v/>
      </c>
      <c r="Y215" s="7"/>
      <c r="Z215" s="12"/>
    </row>
    <row r="216" spans="1:26" x14ac:dyDescent="0.25">
      <c r="A216" s="7"/>
      <c r="B216" s="7"/>
      <c r="C216" s="7" t="str">
        <f>IF(B216="","",IFERROR(INDEX(FOLLOWUP!$C:$C,MATCH(B216,FOLLOWUP!$A:$A,0)),""))</f>
        <v/>
      </c>
      <c r="D216" s="7"/>
      <c r="E216" s="12"/>
      <c r="F216" s="12"/>
      <c r="G216" s="12"/>
      <c r="H216" s="7"/>
      <c r="I216" s="7"/>
      <c r="J216" s="7"/>
      <c r="K216" s="7"/>
      <c r="L216" s="7"/>
      <c r="M216" s="7"/>
      <c r="N216" s="7"/>
      <c r="O216" s="7"/>
      <c r="P216" s="7"/>
      <c r="Q216" s="7"/>
      <c r="R216" s="12"/>
      <c r="S216" s="12"/>
      <c r="T216" s="12"/>
      <c r="U216" s="7"/>
      <c r="V216" s="7" t="str">
        <f t="shared" si="6"/>
        <v/>
      </c>
      <c r="W216" s="7" t="str">
        <f t="shared" si="7"/>
        <v/>
      </c>
      <c r="X216" s="7" t="str">
        <f>IF(A216="","",IF(G216="","Não",IF(G216&lt;=IFERROR(IF(INDEX(FOLLOWUP!$AQ:$AQ,MATCH(B216,FOLLOWUP!$A:$A,0))="",F216,INDEX(FOLLOWUP!$AQ:$AQ,MATCH(B216,FOLLOWUP!$A:$A,0))),F216),"Sim","Não")))</f>
        <v/>
      </c>
      <c r="Y216" s="7"/>
      <c r="Z216" s="12"/>
    </row>
    <row r="217" spans="1:26" x14ac:dyDescent="0.25">
      <c r="A217" s="7"/>
      <c r="B217" s="7"/>
      <c r="C217" s="7" t="str">
        <f>IF(B217="","",IFERROR(INDEX(FOLLOWUP!$C:$C,MATCH(B217,FOLLOWUP!$A:$A,0)),""))</f>
        <v/>
      </c>
      <c r="D217" s="7"/>
      <c r="E217" s="12"/>
      <c r="F217" s="12"/>
      <c r="G217" s="12"/>
      <c r="H217" s="7"/>
      <c r="I217" s="7"/>
      <c r="J217" s="7"/>
      <c r="K217" s="7"/>
      <c r="L217" s="7"/>
      <c r="M217" s="7"/>
      <c r="N217" s="7"/>
      <c r="O217" s="7"/>
      <c r="P217" s="7"/>
      <c r="Q217" s="7"/>
      <c r="R217" s="12"/>
      <c r="S217" s="12"/>
      <c r="T217" s="12"/>
      <c r="U217" s="7"/>
      <c r="V217" s="7" t="str">
        <f t="shared" si="6"/>
        <v/>
      </c>
      <c r="W217" s="7" t="str">
        <f t="shared" si="7"/>
        <v/>
      </c>
      <c r="X217" s="7" t="str">
        <f>IF(A217="","",IF(G217="","Não",IF(G217&lt;=IFERROR(IF(INDEX(FOLLOWUP!$AQ:$AQ,MATCH(B217,FOLLOWUP!$A:$A,0))="",F217,INDEX(FOLLOWUP!$AQ:$AQ,MATCH(B217,FOLLOWUP!$A:$A,0))),F217),"Sim","Não")))</f>
        <v/>
      </c>
      <c r="Y217" s="7"/>
      <c r="Z217" s="12"/>
    </row>
    <row r="218" spans="1:26" x14ac:dyDescent="0.25">
      <c r="A218" s="7"/>
      <c r="B218" s="7"/>
      <c r="C218" s="7" t="str">
        <f>IF(B218="","",IFERROR(INDEX(FOLLOWUP!$C:$C,MATCH(B218,FOLLOWUP!$A:$A,0)),""))</f>
        <v/>
      </c>
      <c r="D218" s="7"/>
      <c r="E218" s="12"/>
      <c r="F218" s="12"/>
      <c r="G218" s="12"/>
      <c r="H218" s="7"/>
      <c r="I218" s="7"/>
      <c r="J218" s="7"/>
      <c r="K218" s="7"/>
      <c r="L218" s="7"/>
      <c r="M218" s="7"/>
      <c r="N218" s="7"/>
      <c r="O218" s="7"/>
      <c r="P218" s="7"/>
      <c r="Q218" s="7"/>
      <c r="R218" s="12"/>
      <c r="S218" s="12"/>
      <c r="T218" s="12"/>
      <c r="U218" s="7"/>
      <c r="V218" s="7" t="str">
        <f t="shared" si="6"/>
        <v/>
      </c>
      <c r="W218" s="7" t="str">
        <f t="shared" si="7"/>
        <v/>
      </c>
      <c r="X218" s="7" t="str">
        <f>IF(A218="","",IF(G218="","Não",IF(G218&lt;=IFERROR(IF(INDEX(FOLLOWUP!$AQ:$AQ,MATCH(B218,FOLLOWUP!$A:$A,0))="",F218,INDEX(FOLLOWUP!$AQ:$AQ,MATCH(B218,FOLLOWUP!$A:$A,0))),F218),"Sim","Não")))</f>
        <v/>
      </c>
      <c r="Y218" s="7"/>
      <c r="Z218" s="12"/>
    </row>
    <row r="219" spans="1:26" x14ac:dyDescent="0.25">
      <c r="A219" s="7"/>
      <c r="B219" s="7"/>
      <c r="C219" s="7" t="str">
        <f>IF(B219="","",IFERROR(INDEX(FOLLOWUP!$C:$C,MATCH(B219,FOLLOWUP!$A:$A,0)),""))</f>
        <v/>
      </c>
      <c r="D219" s="7"/>
      <c r="E219" s="12"/>
      <c r="F219" s="12"/>
      <c r="G219" s="12"/>
      <c r="H219" s="7"/>
      <c r="I219" s="7"/>
      <c r="J219" s="7"/>
      <c r="K219" s="7"/>
      <c r="L219" s="7"/>
      <c r="M219" s="7"/>
      <c r="N219" s="7"/>
      <c r="O219" s="7"/>
      <c r="P219" s="7"/>
      <c r="Q219" s="7"/>
      <c r="R219" s="12"/>
      <c r="S219" s="12"/>
      <c r="T219" s="12"/>
      <c r="U219" s="7"/>
      <c r="V219" s="7" t="str">
        <f t="shared" si="6"/>
        <v/>
      </c>
      <c r="W219" s="7" t="str">
        <f t="shared" si="7"/>
        <v/>
      </c>
      <c r="X219" s="7" t="str">
        <f>IF(A219="","",IF(G219="","Não",IF(G219&lt;=IFERROR(IF(INDEX(FOLLOWUP!$AQ:$AQ,MATCH(B219,FOLLOWUP!$A:$A,0))="",F219,INDEX(FOLLOWUP!$AQ:$AQ,MATCH(B219,FOLLOWUP!$A:$A,0))),F219),"Sim","Não")))</f>
        <v/>
      </c>
      <c r="Y219" s="7"/>
      <c r="Z219" s="12"/>
    </row>
    <row r="220" spans="1:26" x14ac:dyDescent="0.25">
      <c r="A220" s="7"/>
      <c r="B220" s="7"/>
      <c r="C220" s="7" t="str">
        <f>IF(B220="","",IFERROR(INDEX(FOLLOWUP!$C:$C,MATCH(B220,FOLLOWUP!$A:$A,0)),""))</f>
        <v/>
      </c>
      <c r="D220" s="7"/>
      <c r="E220" s="12"/>
      <c r="F220" s="12"/>
      <c r="G220" s="12"/>
      <c r="H220" s="7"/>
      <c r="I220" s="7"/>
      <c r="J220" s="7"/>
      <c r="K220" s="7"/>
      <c r="L220" s="7"/>
      <c r="M220" s="7"/>
      <c r="N220" s="7"/>
      <c r="O220" s="7"/>
      <c r="P220" s="7"/>
      <c r="Q220" s="7"/>
      <c r="R220" s="12"/>
      <c r="S220" s="12"/>
      <c r="T220" s="12"/>
      <c r="U220" s="7"/>
      <c r="V220" s="7" t="str">
        <f t="shared" si="6"/>
        <v/>
      </c>
      <c r="W220" s="7" t="str">
        <f t="shared" si="7"/>
        <v/>
      </c>
      <c r="X220" s="7" t="str">
        <f>IF(A220="","",IF(G220="","Não",IF(G220&lt;=IFERROR(IF(INDEX(FOLLOWUP!$AQ:$AQ,MATCH(B220,FOLLOWUP!$A:$A,0))="",F220,INDEX(FOLLOWUP!$AQ:$AQ,MATCH(B220,FOLLOWUP!$A:$A,0))),F220),"Sim","Não")))</f>
        <v/>
      </c>
      <c r="Y220" s="7"/>
      <c r="Z220" s="12"/>
    </row>
    <row r="221" spans="1:26" x14ac:dyDescent="0.25">
      <c r="A221" s="7"/>
      <c r="B221" s="7"/>
      <c r="C221" s="7" t="str">
        <f>IF(B221="","",IFERROR(INDEX(FOLLOWUP!$C:$C,MATCH(B221,FOLLOWUP!$A:$A,0)),""))</f>
        <v/>
      </c>
      <c r="D221" s="7"/>
      <c r="E221" s="12"/>
      <c r="F221" s="12"/>
      <c r="G221" s="12"/>
      <c r="H221" s="7"/>
      <c r="I221" s="7"/>
      <c r="J221" s="7"/>
      <c r="K221" s="7"/>
      <c r="L221" s="7"/>
      <c r="M221" s="7"/>
      <c r="N221" s="7"/>
      <c r="O221" s="7"/>
      <c r="P221" s="7"/>
      <c r="Q221" s="7"/>
      <c r="R221" s="12"/>
      <c r="S221" s="12"/>
      <c r="T221" s="12"/>
      <c r="U221" s="7"/>
      <c r="V221" s="7" t="str">
        <f t="shared" si="6"/>
        <v/>
      </c>
      <c r="W221" s="7" t="str">
        <f t="shared" si="7"/>
        <v/>
      </c>
      <c r="X221" s="7" t="str">
        <f>IF(A221="","",IF(G221="","Não",IF(G221&lt;=IFERROR(IF(INDEX(FOLLOWUP!$AQ:$AQ,MATCH(B221,FOLLOWUP!$A:$A,0))="",F221,INDEX(FOLLOWUP!$AQ:$AQ,MATCH(B221,FOLLOWUP!$A:$A,0))),F221),"Sim","Não")))</f>
        <v/>
      </c>
      <c r="Y221" s="7"/>
      <c r="Z221" s="12"/>
    </row>
    <row r="222" spans="1:26" x14ac:dyDescent="0.25">
      <c r="A222" s="7"/>
      <c r="B222" s="7"/>
      <c r="C222" s="7" t="str">
        <f>IF(B222="","",IFERROR(INDEX(FOLLOWUP!$C:$C,MATCH(B222,FOLLOWUP!$A:$A,0)),""))</f>
        <v/>
      </c>
      <c r="D222" s="7"/>
      <c r="E222" s="12"/>
      <c r="F222" s="12"/>
      <c r="G222" s="12"/>
      <c r="H222" s="7"/>
      <c r="I222" s="7"/>
      <c r="J222" s="7"/>
      <c r="K222" s="7"/>
      <c r="L222" s="7"/>
      <c r="M222" s="7"/>
      <c r="N222" s="7"/>
      <c r="O222" s="7"/>
      <c r="P222" s="7"/>
      <c r="Q222" s="7"/>
      <c r="R222" s="12"/>
      <c r="S222" s="12"/>
      <c r="T222" s="12"/>
      <c r="U222" s="7"/>
      <c r="V222" s="7" t="str">
        <f t="shared" si="6"/>
        <v/>
      </c>
      <c r="W222" s="7" t="str">
        <f t="shared" si="7"/>
        <v/>
      </c>
      <c r="X222" s="7" t="str">
        <f>IF(A222="","",IF(G222="","Não",IF(G222&lt;=IFERROR(IF(INDEX(FOLLOWUP!$AQ:$AQ,MATCH(B222,FOLLOWUP!$A:$A,0))="",F222,INDEX(FOLLOWUP!$AQ:$AQ,MATCH(B222,FOLLOWUP!$A:$A,0))),F222),"Sim","Não")))</f>
        <v/>
      </c>
      <c r="Y222" s="7"/>
      <c r="Z222" s="12"/>
    </row>
    <row r="223" spans="1:26" x14ac:dyDescent="0.25">
      <c r="A223" s="7"/>
      <c r="B223" s="7"/>
      <c r="C223" s="7" t="str">
        <f>IF(B223="","",IFERROR(INDEX(FOLLOWUP!$C:$C,MATCH(B223,FOLLOWUP!$A:$A,0)),""))</f>
        <v/>
      </c>
      <c r="D223" s="7"/>
      <c r="E223" s="12"/>
      <c r="F223" s="12"/>
      <c r="G223" s="12"/>
      <c r="H223" s="7"/>
      <c r="I223" s="7"/>
      <c r="J223" s="7"/>
      <c r="K223" s="7"/>
      <c r="L223" s="7"/>
      <c r="M223" s="7"/>
      <c r="N223" s="7"/>
      <c r="O223" s="7"/>
      <c r="P223" s="7"/>
      <c r="Q223" s="7"/>
      <c r="R223" s="12"/>
      <c r="S223" s="12"/>
      <c r="T223" s="12"/>
      <c r="U223" s="7"/>
      <c r="V223" s="7" t="str">
        <f t="shared" si="6"/>
        <v/>
      </c>
      <c r="W223" s="7" t="str">
        <f t="shared" si="7"/>
        <v/>
      </c>
      <c r="X223" s="7" t="str">
        <f>IF(A223="","",IF(G223="","Não",IF(G223&lt;=IFERROR(IF(INDEX(FOLLOWUP!$AQ:$AQ,MATCH(B223,FOLLOWUP!$A:$A,0))="",F223,INDEX(FOLLOWUP!$AQ:$AQ,MATCH(B223,FOLLOWUP!$A:$A,0))),F223),"Sim","Não")))</f>
        <v/>
      </c>
      <c r="Y223" s="7"/>
      <c r="Z223" s="12"/>
    </row>
    <row r="224" spans="1:26" x14ac:dyDescent="0.25">
      <c r="A224" s="7"/>
      <c r="B224" s="7"/>
      <c r="C224" s="7" t="str">
        <f>IF(B224="","",IFERROR(INDEX(FOLLOWUP!$C:$C,MATCH(B224,FOLLOWUP!$A:$A,0)),""))</f>
        <v/>
      </c>
      <c r="D224" s="7"/>
      <c r="E224" s="12"/>
      <c r="F224" s="12"/>
      <c r="G224" s="12"/>
      <c r="H224" s="7"/>
      <c r="I224" s="7"/>
      <c r="J224" s="7"/>
      <c r="K224" s="7"/>
      <c r="L224" s="7"/>
      <c r="M224" s="7"/>
      <c r="N224" s="7"/>
      <c r="O224" s="7"/>
      <c r="P224" s="7"/>
      <c r="Q224" s="7"/>
      <c r="R224" s="12"/>
      <c r="S224" s="12"/>
      <c r="T224" s="12"/>
      <c r="U224" s="7"/>
      <c r="V224" s="7" t="str">
        <f t="shared" si="6"/>
        <v/>
      </c>
      <c r="W224" s="7" t="str">
        <f t="shared" si="7"/>
        <v/>
      </c>
      <c r="X224" s="7" t="str">
        <f>IF(A224="","",IF(G224="","Não",IF(G224&lt;=IFERROR(IF(INDEX(FOLLOWUP!$AQ:$AQ,MATCH(B224,FOLLOWUP!$A:$A,0))="",F224,INDEX(FOLLOWUP!$AQ:$AQ,MATCH(B224,FOLLOWUP!$A:$A,0))),F224),"Sim","Não")))</f>
        <v/>
      </c>
      <c r="Y224" s="7"/>
      <c r="Z224" s="12"/>
    </row>
    <row r="225" spans="1:26" x14ac:dyDescent="0.25">
      <c r="A225" s="7"/>
      <c r="B225" s="7"/>
      <c r="C225" s="7" t="str">
        <f>IF(B225="","",IFERROR(INDEX(FOLLOWUP!$C:$C,MATCH(B225,FOLLOWUP!$A:$A,0)),""))</f>
        <v/>
      </c>
      <c r="D225" s="7"/>
      <c r="E225" s="12"/>
      <c r="F225" s="12"/>
      <c r="G225" s="12"/>
      <c r="H225" s="7"/>
      <c r="I225" s="7"/>
      <c r="J225" s="7"/>
      <c r="K225" s="7"/>
      <c r="L225" s="7"/>
      <c r="M225" s="7"/>
      <c r="N225" s="7"/>
      <c r="O225" s="7"/>
      <c r="P225" s="7"/>
      <c r="Q225" s="7"/>
      <c r="R225" s="12"/>
      <c r="S225" s="12"/>
      <c r="T225" s="12"/>
      <c r="U225" s="7"/>
      <c r="V225" s="7" t="str">
        <f t="shared" si="6"/>
        <v/>
      </c>
      <c r="W225" s="7" t="str">
        <f t="shared" si="7"/>
        <v/>
      </c>
      <c r="X225" s="7" t="str">
        <f>IF(A225="","",IF(G225="","Não",IF(G225&lt;=IFERROR(IF(INDEX(FOLLOWUP!$AQ:$AQ,MATCH(B225,FOLLOWUP!$A:$A,0))="",F225,INDEX(FOLLOWUP!$AQ:$AQ,MATCH(B225,FOLLOWUP!$A:$A,0))),F225),"Sim","Não")))</f>
        <v/>
      </c>
      <c r="Y225" s="7"/>
      <c r="Z225" s="12"/>
    </row>
    <row r="226" spans="1:26" x14ac:dyDescent="0.25">
      <c r="A226" s="7"/>
      <c r="B226" s="7"/>
      <c r="C226" s="7" t="str">
        <f>IF(B226="","",IFERROR(INDEX(FOLLOWUP!$C:$C,MATCH(B226,FOLLOWUP!$A:$A,0)),""))</f>
        <v/>
      </c>
      <c r="D226" s="7"/>
      <c r="E226" s="12"/>
      <c r="F226" s="12"/>
      <c r="G226" s="12"/>
      <c r="H226" s="7"/>
      <c r="I226" s="7"/>
      <c r="J226" s="7"/>
      <c r="K226" s="7"/>
      <c r="L226" s="7"/>
      <c r="M226" s="7"/>
      <c r="N226" s="7"/>
      <c r="O226" s="7"/>
      <c r="P226" s="7"/>
      <c r="Q226" s="7"/>
      <c r="R226" s="12"/>
      <c r="S226" s="12"/>
      <c r="T226" s="12"/>
      <c r="U226" s="7"/>
      <c r="V226" s="7" t="str">
        <f t="shared" si="6"/>
        <v/>
      </c>
      <c r="W226" s="7" t="str">
        <f t="shared" si="7"/>
        <v/>
      </c>
      <c r="X226" s="7" t="str">
        <f>IF(A226="","",IF(G226="","Não",IF(G226&lt;=IFERROR(IF(INDEX(FOLLOWUP!$AQ:$AQ,MATCH(B226,FOLLOWUP!$A:$A,0))="",F226,INDEX(FOLLOWUP!$AQ:$AQ,MATCH(B226,FOLLOWUP!$A:$A,0))),F226),"Sim","Não")))</f>
        <v/>
      </c>
      <c r="Y226" s="7"/>
      <c r="Z226" s="12"/>
    </row>
    <row r="227" spans="1:26" x14ac:dyDescent="0.25">
      <c r="A227" s="7"/>
      <c r="B227" s="7"/>
      <c r="C227" s="7" t="str">
        <f>IF(B227="","",IFERROR(INDEX(FOLLOWUP!$C:$C,MATCH(B227,FOLLOWUP!$A:$A,0)),""))</f>
        <v/>
      </c>
      <c r="D227" s="7"/>
      <c r="E227" s="12"/>
      <c r="F227" s="12"/>
      <c r="G227" s="12"/>
      <c r="H227" s="7"/>
      <c r="I227" s="7"/>
      <c r="J227" s="7"/>
      <c r="K227" s="7"/>
      <c r="L227" s="7"/>
      <c r="M227" s="7"/>
      <c r="N227" s="7"/>
      <c r="O227" s="7"/>
      <c r="P227" s="7"/>
      <c r="Q227" s="7"/>
      <c r="R227" s="12"/>
      <c r="S227" s="12"/>
      <c r="T227" s="12"/>
      <c r="U227" s="7"/>
      <c r="V227" s="7" t="str">
        <f t="shared" si="6"/>
        <v/>
      </c>
      <c r="W227" s="7" t="str">
        <f t="shared" si="7"/>
        <v/>
      </c>
      <c r="X227" s="7" t="str">
        <f>IF(A227="","",IF(G227="","Não",IF(G227&lt;=IFERROR(IF(INDEX(FOLLOWUP!$AQ:$AQ,MATCH(B227,FOLLOWUP!$A:$A,0))="",F227,INDEX(FOLLOWUP!$AQ:$AQ,MATCH(B227,FOLLOWUP!$A:$A,0))),F227),"Sim","Não")))</f>
        <v/>
      </c>
      <c r="Y227" s="7"/>
      <c r="Z227" s="12"/>
    </row>
    <row r="228" spans="1:26" x14ac:dyDescent="0.25">
      <c r="A228" s="7"/>
      <c r="B228" s="7"/>
      <c r="C228" s="7" t="str">
        <f>IF(B228="","",IFERROR(INDEX(FOLLOWUP!$C:$C,MATCH(B228,FOLLOWUP!$A:$A,0)),""))</f>
        <v/>
      </c>
      <c r="D228" s="7"/>
      <c r="E228" s="12"/>
      <c r="F228" s="12"/>
      <c r="G228" s="12"/>
      <c r="H228" s="7"/>
      <c r="I228" s="7"/>
      <c r="J228" s="7"/>
      <c r="K228" s="7"/>
      <c r="L228" s="7"/>
      <c r="M228" s="7"/>
      <c r="N228" s="7"/>
      <c r="O228" s="7"/>
      <c r="P228" s="7"/>
      <c r="Q228" s="7"/>
      <c r="R228" s="12"/>
      <c r="S228" s="12"/>
      <c r="T228" s="12"/>
      <c r="U228" s="7"/>
      <c r="V228" s="7" t="str">
        <f t="shared" si="6"/>
        <v/>
      </c>
      <c r="W228" s="7" t="str">
        <f t="shared" si="7"/>
        <v/>
      </c>
      <c r="X228" s="7" t="str">
        <f>IF(A228="","",IF(G228="","Não",IF(G228&lt;=IFERROR(IF(INDEX(FOLLOWUP!$AQ:$AQ,MATCH(B228,FOLLOWUP!$A:$A,0))="",F228,INDEX(FOLLOWUP!$AQ:$AQ,MATCH(B228,FOLLOWUP!$A:$A,0))),F228),"Sim","Não")))</f>
        <v/>
      </c>
      <c r="Y228" s="7"/>
      <c r="Z228" s="12"/>
    </row>
    <row r="229" spans="1:26" x14ac:dyDescent="0.25">
      <c r="A229" s="7"/>
      <c r="B229" s="7"/>
      <c r="C229" s="7" t="str">
        <f>IF(B229="","",IFERROR(INDEX(FOLLOWUP!$C:$C,MATCH(B229,FOLLOWUP!$A:$A,0)),""))</f>
        <v/>
      </c>
      <c r="D229" s="7"/>
      <c r="E229" s="12"/>
      <c r="F229" s="12"/>
      <c r="G229" s="12"/>
      <c r="H229" s="7"/>
      <c r="I229" s="7"/>
      <c r="J229" s="7"/>
      <c r="K229" s="7"/>
      <c r="L229" s="7"/>
      <c r="M229" s="7"/>
      <c r="N229" s="7"/>
      <c r="O229" s="7"/>
      <c r="P229" s="7"/>
      <c r="Q229" s="7"/>
      <c r="R229" s="12"/>
      <c r="S229" s="12"/>
      <c r="T229" s="12"/>
      <c r="U229" s="7"/>
      <c r="V229" s="7" t="str">
        <f t="shared" si="6"/>
        <v/>
      </c>
      <c r="W229" s="7" t="str">
        <f t="shared" si="7"/>
        <v/>
      </c>
      <c r="X229" s="7" t="str">
        <f>IF(A229="","",IF(G229="","Não",IF(G229&lt;=IFERROR(IF(INDEX(FOLLOWUP!$AQ:$AQ,MATCH(B229,FOLLOWUP!$A:$A,0))="",F229,INDEX(FOLLOWUP!$AQ:$AQ,MATCH(B229,FOLLOWUP!$A:$A,0))),F229),"Sim","Não")))</f>
        <v/>
      </c>
      <c r="Y229" s="7"/>
      <c r="Z229" s="12"/>
    </row>
    <row r="230" spans="1:26" x14ac:dyDescent="0.25">
      <c r="A230" s="7"/>
      <c r="B230" s="7"/>
      <c r="C230" s="7" t="str">
        <f>IF(B230="","",IFERROR(INDEX(FOLLOWUP!$C:$C,MATCH(B230,FOLLOWUP!$A:$A,0)),""))</f>
        <v/>
      </c>
      <c r="D230" s="7"/>
      <c r="E230" s="12"/>
      <c r="F230" s="12"/>
      <c r="G230" s="12"/>
      <c r="H230" s="7"/>
      <c r="I230" s="7"/>
      <c r="J230" s="7"/>
      <c r="K230" s="7"/>
      <c r="L230" s="7"/>
      <c r="M230" s="7"/>
      <c r="N230" s="7"/>
      <c r="O230" s="7"/>
      <c r="P230" s="7"/>
      <c r="Q230" s="7"/>
      <c r="R230" s="12"/>
      <c r="S230" s="12"/>
      <c r="T230" s="12"/>
      <c r="U230" s="7"/>
      <c r="V230" s="7" t="str">
        <f t="shared" si="6"/>
        <v/>
      </c>
      <c r="W230" s="7" t="str">
        <f t="shared" si="7"/>
        <v/>
      </c>
      <c r="X230" s="7" t="str">
        <f>IF(A230="","",IF(G230="","Não",IF(G230&lt;=IFERROR(IF(INDEX(FOLLOWUP!$AQ:$AQ,MATCH(B230,FOLLOWUP!$A:$A,0))="",F230,INDEX(FOLLOWUP!$AQ:$AQ,MATCH(B230,FOLLOWUP!$A:$A,0))),F230),"Sim","Não")))</f>
        <v/>
      </c>
      <c r="Y230" s="7"/>
      <c r="Z230" s="12"/>
    </row>
    <row r="231" spans="1:26" x14ac:dyDescent="0.25">
      <c r="A231" s="7"/>
      <c r="B231" s="7"/>
      <c r="C231" s="7" t="str">
        <f>IF(B231="","",IFERROR(INDEX(FOLLOWUP!$C:$C,MATCH(B231,FOLLOWUP!$A:$A,0)),""))</f>
        <v/>
      </c>
      <c r="D231" s="7"/>
      <c r="E231" s="12"/>
      <c r="F231" s="12"/>
      <c r="G231" s="12"/>
      <c r="H231" s="7"/>
      <c r="I231" s="7"/>
      <c r="J231" s="7"/>
      <c r="K231" s="7"/>
      <c r="L231" s="7"/>
      <c r="M231" s="7"/>
      <c r="N231" s="7"/>
      <c r="O231" s="7"/>
      <c r="P231" s="7"/>
      <c r="Q231" s="7"/>
      <c r="R231" s="12"/>
      <c r="S231" s="12"/>
      <c r="T231" s="12"/>
      <c r="U231" s="7"/>
      <c r="V231" s="7" t="str">
        <f t="shared" si="6"/>
        <v/>
      </c>
      <c r="W231" s="7" t="str">
        <f t="shared" si="7"/>
        <v/>
      </c>
      <c r="X231" s="7" t="str">
        <f>IF(A231="","",IF(G231="","Não",IF(G231&lt;=IFERROR(IF(INDEX(FOLLOWUP!$AQ:$AQ,MATCH(B231,FOLLOWUP!$A:$A,0))="",F231,INDEX(FOLLOWUP!$AQ:$AQ,MATCH(B231,FOLLOWUP!$A:$A,0))),F231),"Sim","Não")))</f>
        <v/>
      </c>
      <c r="Y231" s="7"/>
      <c r="Z231" s="12"/>
    </row>
    <row r="232" spans="1:26" x14ac:dyDescent="0.25">
      <c r="A232" s="7"/>
      <c r="B232" s="7"/>
      <c r="C232" s="7" t="str">
        <f>IF(B232="","",IFERROR(INDEX(FOLLOWUP!$C:$C,MATCH(B232,FOLLOWUP!$A:$A,0)),""))</f>
        <v/>
      </c>
      <c r="D232" s="7"/>
      <c r="E232" s="12"/>
      <c r="F232" s="12"/>
      <c r="G232" s="12"/>
      <c r="H232" s="7"/>
      <c r="I232" s="7"/>
      <c r="J232" s="7"/>
      <c r="K232" s="7"/>
      <c r="L232" s="7"/>
      <c r="M232" s="7"/>
      <c r="N232" s="7"/>
      <c r="O232" s="7"/>
      <c r="P232" s="7"/>
      <c r="Q232" s="7"/>
      <c r="R232" s="12"/>
      <c r="S232" s="12"/>
      <c r="T232" s="12"/>
      <c r="U232" s="7"/>
      <c r="V232" s="7" t="str">
        <f t="shared" si="6"/>
        <v/>
      </c>
      <c r="W232" s="7" t="str">
        <f t="shared" si="7"/>
        <v/>
      </c>
      <c r="X232" s="7" t="str">
        <f>IF(A232="","",IF(G232="","Não",IF(G232&lt;=IFERROR(IF(INDEX(FOLLOWUP!$AQ:$AQ,MATCH(B232,FOLLOWUP!$A:$A,0))="",F232,INDEX(FOLLOWUP!$AQ:$AQ,MATCH(B232,FOLLOWUP!$A:$A,0))),F232),"Sim","Não")))</f>
        <v/>
      </c>
      <c r="Y232" s="7"/>
      <c r="Z232" s="12"/>
    </row>
    <row r="233" spans="1:26" x14ac:dyDescent="0.25">
      <c r="A233" s="7"/>
      <c r="B233" s="7"/>
      <c r="C233" s="7" t="str">
        <f>IF(B233="","",IFERROR(INDEX(FOLLOWUP!$C:$C,MATCH(B233,FOLLOWUP!$A:$A,0)),""))</f>
        <v/>
      </c>
      <c r="D233" s="7"/>
      <c r="E233" s="12"/>
      <c r="F233" s="12"/>
      <c r="G233" s="12"/>
      <c r="H233" s="7"/>
      <c r="I233" s="7"/>
      <c r="J233" s="7"/>
      <c r="K233" s="7"/>
      <c r="L233" s="7"/>
      <c r="M233" s="7"/>
      <c r="N233" s="7"/>
      <c r="O233" s="7"/>
      <c r="P233" s="7"/>
      <c r="Q233" s="7"/>
      <c r="R233" s="12"/>
      <c r="S233" s="12"/>
      <c r="T233" s="12"/>
      <c r="U233" s="7"/>
      <c r="V233" s="7" t="str">
        <f t="shared" si="6"/>
        <v/>
      </c>
      <c r="W233" s="7" t="str">
        <f t="shared" si="7"/>
        <v/>
      </c>
      <c r="X233" s="7" t="str">
        <f>IF(A233="","",IF(G233="","Não",IF(G233&lt;=IFERROR(IF(INDEX(FOLLOWUP!$AQ:$AQ,MATCH(B233,FOLLOWUP!$A:$A,0))="",F233,INDEX(FOLLOWUP!$AQ:$AQ,MATCH(B233,FOLLOWUP!$A:$A,0))),F233),"Sim","Não")))</f>
        <v/>
      </c>
      <c r="Y233" s="7"/>
      <c r="Z233" s="12"/>
    </row>
    <row r="234" spans="1:26" x14ac:dyDescent="0.25">
      <c r="A234" s="7"/>
      <c r="B234" s="7"/>
      <c r="C234" s="7" t="str">
        <f>IF(B234="","",IFERROR(INDEX(FOLLOWUP!$C:$C,MATCH(B234,FOLLOWUP!$A:$A,0)),""))</f>
        <v/>
      </c>
      <c r="D234" s="7"/>
      <c r="E234" s="12"/>
      <c r="F234" s="12"/>
      <c r="G234" s="12"/>
      <c r="H234" s="7"/>
      <c r="I234" s="7"/>
      <c r="J234" s="7"/>
      <c r="K234" s="7"/>
      <c r="L234" s="7"/>
      <c r="M234" s="7"/>
      <c r="N234" s="7"/>
      <c r="O234" s="7"/>
      <c r="P234" s="7"/>
      <c r="Q234" s="7"/>
      <c r="R234" s="12"/>
      <c r="S234" s="12"/>
      <c r="T234" s="12"/>
      <c r="U234" s="7"/>
      <c r="V234" s="7" t="str">
        <f t="shared" si="6"/>
        <v/>
      </c>
      <c r="W234" s="7" t="str">
        <f t="shared" si="7"/>
        <v/>
      </c>
      <c r="X234" s="7" t="str">
        <f>IF(A234="","",IF(G234="","Não",IF(G234&lt;=IFERROR(IF(INDEX(FOLLOWUP!$AQ:$AQ,MATCH(B234,FOLLOWUP!$A:$A,0))="",F234,INDEX(FOLLOWUP!$AQ:$AQ,MATCH(B234,FOLLOWUP!$A:$A,0))),F234),"Sim","Não")))</f>
        <v/>
      </c>
      <c r="Y234" s="7"/>
      <c r="Z234" s="12"/>
    </row>
    <row r="235" spans="1:26" x14ac:dyDescent="0.25">
      <c r="A235" s="7"/>
      <c r="B235" s="7"/>
      <c r="C235" s="7" t="str">
        <f>IF(B235="","",IFERROR(INDEX(FOLLOWUP!$C:$C,MATCH(B235,FOLLOWUP!$A:$A,0)),""))</f>
        <v/>
      </c>
      <c r="D235" s="7"/>
      <c r="E235" s="12"/>
      <c r="F235" s="12"/>
      <c r="G235" s="12"/>
      <c r="H235" s="7"/>
      <c r="I235" s="7"/>
      <c r="J235" s="7"/>
      <c r="K235" s="7"/>
      <c r="L235" s="7"/>
      <c r="M235" s="7"/>
      <c r="N235" s="7"/>
      <c r="O235" s="7"/>
      <c r="P235" s="7"/>
      <c r="Q235" s="7"/>
      <c r="R235" s="12"/>
      <c r="S235" s="12"/>
      <c r="T235" s="12"/>
      <c r="U235" s="7"/>
      <c r="V235" s="7" t="str">
        <f t="shared" si="6"/>
        <v/>
      </c>
      <c r="W235" s="7" t="str">
        <f t="shared" si="7"/>
        <v/>
      </c>
      <c r="X235" s="7" t="str">
        <f>IF(A235="","",IF(G235="","Não",IF(G235&lt;=IFERROR(IF(INDEX(FOLLOWUP!$AQ:$AQ,MATCH(B235,FOLLOWUP!$A:$A,0))="",F235,INDEX(FOLLOWUP!$AQ:$AQ,MATCH(B235,FOLLOWUP!$A:$A,0))),F235),"Sim","Não")))</f>
        <v/>
      </c>
      <c r="Y235" s="7"/>
      <c r="Z235" s="12"/>
    </row>
    <row r="236" spans="1:26" x14ac:dyDescent="0.25">
      <c r="A236" s="7"/>
      <c r="B236" s="7"/>
      <c r="C236" s="7" t="str">
        <f>IF(B236="","",IFERROR(INDEX(FOLLOWUP!$C:$C,MATCH(B236,FOLLOWUP!$A:$A,0)),""))</f>
        <v/>
      </c>
      <c r="D236" s="7"/>
      <c r="E236" s="12"/>
      <c r="F236" s="12"/>
      <c r="G236" s="12"/>
      <c r="H236" s="7"/>
      <c r="I236" s="7"/>
      <c r="J236" s="7"/>
      <c r="K236" s="7"/>
      <c r="L236" s="7"/>
      <c r="M236" s="7"/>
      <c r="N236" s="7"/>
      <c r="O236" s="7"/>
      <c r="P236" s="7"/>
      <c r="Q236" s="7"/>
      <c r="R236" s="12"/>
      <c r="S236" s="12"/>
      <c r="T236" s="12"/>
      <c r="U236" s="7"/>
      <c r="V236" s="7" t="str">
        <f t="shared" si="6"/>
        <v/>
      </c>
      <c r="W236" s="7" t="str">
        <f t="shared" si="7"/>
        <v/>
      </c>
      <c r="X236" s="7" t="str">
        <f>IF(A236="","",IF(G236="","Não",IF(G236&lt;=IFERROR(IF(INDEX(FOLLOWUP!$AQ:$AQ,MATCH(B236,FOLLOWUP!$A:$A,0))="",F236,INDEX(FOLLOWUP!$AQ:$AQ,MATCH(B236,FOLLOWUP!$A:$A,0))),F236),"Sim","Não")))</f>
        <v/>
      </c>
      <c r="Y236" s="7"/>
      <c r="Z236" s="12"/>
    </row>
    <row r="237" spans="1:26" x14ac:dyDescent="0.25">
      <c r="A237" s="7"/>
      <c r="B237" s="7"/>
      <c r="C237" s="7" t="str">
        <f>IF(B237="","",IFERROR(INDEX(FOLLOWUP!$C:$C,MATCH(B237,FOLLOWUP!$A:$A,0)),""))</f>
        <v/>
      </c>
      <c r="D237" s="7"/>
      <c r="E237" s="12"/>
      <c r="F237" s="12"/>
      <c r="G237" s="12"/>
      <c r="H237" s="7"/>
      <c r="I237" s="7"/>
      <c r="J237" s="7"/>
      <c r="K237" s="7"/>
      <c r="L237" s="7"/>
      <c r="M237" s="7"/>
      <c r="N237" s="7"/>
      <c r="O237" s="7"/>
      <c r="P237" s="7"/>
      <c r="Q237" s="7"/>
      <c r="R237" s="12"/>
      <c r="S237" s="12"/>
      <c r="T237" s="12"/>
      <c r="U237" s="7"/>
      <c r="V237" s="7" t="str">
        <f t="shared" si="6"/>
        <v/>
      </c>
      <c r="W237" s="7" t="str">
        <f t="shared" si="7"/>
        <v/>
      </c>
      <c r="X237" s="7" t="str">
        <f>IF(A237="","",IF(G237="","Não",IF(G237&lt;=IFERROR(IF(INDEX(FOLLOWUP!$AQ:$AQ,MATCH(B237,FOLLOWUP!$A:$A,0))="",F237,INDEX(FOLLOWUP!$AQ:$AQ,MATCH(B237,FOLLOWUP!$A:$A,0))),F237),"Sim","Não")))</f>
        <v/>
      </c>
      <c r="Y237" s="7"/>
      <c r="Z237" s="12"/>
    </row>
    <row r="238" spans="1:26" x14ac:dyDescent="0.25">
      <c r="A238" s="7"/>
      <c r="B238" s="7"/>
      <c r="C238" s="7" t="str">
        <f>IF(B238="","",IFERROR(INDEX(FOLLOWUP!$C:$C,MATCH(B238,FOLLOWUP!$A:$A,0)),""))</f>
        <v/>
      </c>
      <c r="D238" s="7"/>
      <c r="E238" s="12"/>
      <c r="F238" s="12"/>
      <c r="G238" s="12"/>
      <c r="H238" s="7"/>
      <c r="I238" s="7"/>
      <c r="J238" s="7"/>
      <c r="K238" s="7"/>
      <c r="L238" s="7"/>
      <c r="M238" s="7"/>
      <c r="N238" s="7"/>
      <c r="O238" s="7"/>
      <c r="P238" s="7"/>
      <c r="Q238" s="7"/>
      <c r="R238" s="12"/>
      <c r="S238" s="12"/>
      <c r="T238" s="12"/>
      <c r="U238" s="7"/>
      <c r="V238" s="7" t="str">
        <f t="shared" si="6"/>
        <v/>
      </c>
      <c r="W238" s="7" t="str">
        <f t="shared" si="7"/>
        <v/>
      </c>
      <c r="X238" s="7" t="str">
        <f>IF(A238="","",IF(G238="","Não",IF(G238&lt;=IFERROR(IF(INDEX(FOLLOWUP!$AQ:$AQ,MATCH(B238,FOLLOWUP!$A:$A,0))="",F238,INDEX(FOLLOWUP!$AQ:$AQ,MATCH(B238,FOLLOWUP!$A:$A,0))),F238),"Sim","Não")))</f>
        <v/>
      </c>
      <c r="Y238" s="7"/>
      <c r="Z238" s="12"/>
    </row>
    <row r="239" spans="1:26" x14ac:dyDescent="0.25">
      <c r="A239" s="7"/>
      <c r="B239" s="7"/>
      <c r="C239" s="7" t="str">
        <f>IF(B239="","",IFERROR(INDEX(FOLLOWUP!$C:$C,MATCH(B239,FOLLOWUP!$A:$A,0)),""))</f>
        <v/>
      </c>
      <c r="D239" s="7"/>
      <c r="E239" s="12"/>
      <c r="F239" s="12"/>
      <c r="G239" s="12"/>
      <c r="H239" s="7"/>
      <c r="I239" s="7"/>
      <c r="J239" s="7"/>
      <c r="K239" s="7"/>
      <c r="L239" s="7"/>
      <c r="M239" s="7"/>
      <c r="N239" s="7"/>
      <c r="O239" s="7"/>
      <c r="P239" s="7"/>
      <c r="Q239" s="7"/>
      <c r="R239" s="12"/>
      <c r="S239" s="12"/>
      <c r="T239" s="12"/>
      <c r="U239" s="7"/>
      <c r="V239" s="7" t="str">
        <f t="shared" si="6"/>
        <v/>
      </c>
      <c r="W239" s="7" t="str">
        <f t="shared" si="7"/>
        <v/>
      </c>
      <c r="X239" s="7" t="str">
        <f>IF(A239="","",IF(G239="","Não",IF(G239&lt;=IFERROR(IF(INDEX(FOLLOWUP!$AQ:$AQ,MATCH(B239,FOLLOWUP!$A:$A,0))="",F239,INDEX(FOLLOWUP!$AQ:$AQ,MATCH(B239,FOLLOWUP!$A:$A,0))),F239),"Sim","Não")))</f>
        <v/>
      </c>
      <c r="Y239" s="7"/>
      <c r="Z239" s="12"/>
    </row>
    <row r="240" spans="1:26" x14ac:dyDescent="0.25">
      <c r="A240" s="7"/>
      <c r="B240" s="7"/>
      <c r="C240" s="7" t="str">
        <f>IF(B240="","",IFERROR(INDEX(FOLLOWUP!$C:$C,MATCH(B240,FOLLOWUP!$A:$A,0)),""))</f>
        <v/>
      </c>
      <c r="D240" s="7"/>
      <c r="E240" s="12"/>
      <c r="F240" s="12"/>
      <c r="G240" s="12"/>
      <c r="H240" s="7"/>
      <c r="I240" s="7"/>
      <c r="J240" s="7"/>
      <c r="K240" s="7"/>
      <c r="L240" s="7"/>
      <c r="M240" s="7"/>
      <c r="N240" s="7"/>
      <c r="O240" s="7"/>
      <c r="P240" s="7"/>
      <c r="Q240" s="7"/>
      <c r="R240" s="12"/>
      <c r="S240" s="12"/>
      <c r="T240" s="12"/>
      <c r="U240" s="7"/>
      <c r="V240" s="7" t="str">
        <f t="shared" si="6"/>
        <v/>
      </c>
      <c r="W240" s="7" t="str">
        <f t="shared" si="7"/>
        <v/>
      </c>
      <c r="X240" s="7" t="str">
        <f>IF(A240="","",IF(G240="","Não",IF(G240&lt;=IFERROR(IF(INDEX(FOLLOWUP!$AQ:$AQ,MATCH(B240,FOLLOWUP!$A:$A,0))="",F240,INDEX(FOLLOWUP!$AQ:$AQ,MATCH(B240,FOLLOWUP!$A:$A,0))),F240),"Sim","Não")))</f>
        <v/>
      </c>
      <c r="Y240" s="7"/>
      <c r="Z240" s="12"/>
    </row>
    <row r="241" spans="1:26" x14ac:dyDescent="0.25">
      <c r="A241" s="7"/>
      <c r="B241" s="7"/>
      <c r="C241" s="7" t="str">
        <f>IF(B241="","",IFERROR(INDEX(FOLLOWUP!$C:$C,MATCH(B241,FOLLOWUP!$A:$A,0)),""))</f>
        <v/>
      </c>
      <c r="D241" s="7"/>
      <c r="E241" s="12"/>
      <c r="F241" s="12"/>
      <c r="G241" s="12"/>
      <c r="H241" s="7"/>
      <c r="I241" s="7"/>
      <c r="J241" s="7"/>
      <c r="K241" s="7"/>
      <c r="L241" s="7"/>
      <c r="M241" s="7"/>
      <c r="N241" s="7"/>
      <c r="O241" s="7"/>
      <c r="P241" s="7"/>
      <c r="Q241" s="7"/>
      <c r="R241" s="12"/>
      <c r="S241" s="12"/>
      <c r="T241" s="12"/>
      <c r="U241" s="7"/>
      <c r="V241" s="7" t="str">
        <f t="shared" si="6"/>
        <v/>
      </c>
      <c r="W241" s="7" t="str">
        <f t="shared" si="7"/>
        <v/>
      </c>
      <c r="X241" s="7" t="str">
        <f>IF(A241="","",IF(G241="","Não",IF(G241&lt;=IFERROR(IF(INDEX(FOLLOWUP!$AQ:$AQ,MATCH(B241,FOLLOWUP!$A:$A,0))="",F241,INDEX(FOLLOWUP!$AQ:$AQ,MATCH(B241,FOLLOWUP!$A:$A,0))),F241),"Sim","Não")))</f>
        <v/>
      </c>
      <c r="Y241" s="7"/>
      <c r="Z241" s="12"/>
    </row>
    <row r="242" spans="1:26" x14ac:dyDescent="0.25">
      <c r="A242" s="7"/>
      <c r="B242" s="7"/>
      <c r="C242" s="7" t="str">
        <f>IF(B242="","",IFERROR(INDEX(FOLLOWUP!$C:$C,MATCH(B242,FOLLOWUP!$A:$A,0)),""))</f>
        <v/>
      </c>
      <c r="D242" s="7"/>
      <c r="E242" s="12"/>
      <c r="F242" s="12"/>
      <c r="G242" s="12"/>
      <c r="H242" s="7"/>
      <c r="I242" s="7"/>
      <c r="J242" s="7"/>
      <c r="K242" s="7"/>
      <c r="L242" s="7"/>
      <c r="M242" s="7"/>
      <c r="N242" s="7"/>
      <c r="O242" s="7"/>
      <c r="P242" s="7"/>
      <c r="Q242" s="7"/>
      <c r="R242" s="12"/>
      <c r="S242" s="12"/>
      <c r="T242" s="12"/>
      <c r="U242" s="7"/>
      <c r="V242" s="7" t="str">
        <f t="shared" si="6"/>
        <v/>
      </c>
      <c r="W242" s="7" t="str">
        <f t="shared" si="7"/>
        <v/>
      </c>
      <c r="X242" s="7" t="str">
        <f>IF(A242="","",IF(G242="","Não",IF(G242&lt;=IFERROR(IF(INDEX(FOLLOWUP!$AQ:$AQ,MATCH(B242,FOLLOWUP!$A:$A,0))="",F242,INDEX(FOLLOWUP!$AQ:$AQ,MATCH(B242,FOLLOWUP!$A:$A,0))),F242),"Sim","Não")))</f>
        <v/>
      </c>
      <c r="Y242" s="7"/>
      <c r="Z242" s="12"/>
    </row>
    <row r="243" spans="1:26" x14ac:dyDescent="0.25">
      <c r="A243" s="7"/>
      <c r="B243" s="7"/>
      <c r="C243" s="7" t="str">
        <f>IF(B243="","",IFERROR(INDEX(FOLLOWUP!$C:$C,MATCH(B243,FOLLOWUP!$A:$A,0)),""))</f>
        <v/>
      </c>
      <c r="D243" s="7"/>
      <c r="E243" s="12"/>
      <c r="F243" s="12"/>
      <c r="G243" s="12"/>
      <c r="H243" s="7"/>
      <c r="I243" s="7"/>
      <c r="J243" s="7"/>
      <c r="K243" s="7"/>
      <c r="L243" s="7"/>
      <c r="M243" s="7"/>
      <c r="N243" s="7"/>
      <c r="O243" s="7"/>
      <c r="P243" s="7"/>
      <c r="Q243" s="7"/>
      <c r="R243" s="12"/>
      <c r="S243" s="12"/>
      <c r="T243" s="12"/>
      <c r="U243" s="7"/>
      <c r="V243" s="7" t="str">
        <f t="shared" si="6"/>
        <v/>
      </c>
      <c r="W243" s="7" t="str">
        <f t="shared" si="7"/>
        <v/>
      </c>
      <c r="X243" s="7" t="str">
        <f>IF(A243="","",IF(G243="","Não",IF(G243&lt;=IFERROR(IF(INDEX(FOLLOWUP!$AQ:$AQ,MATCH(B243,FOLLOWUP!$A:$A,0))="",F243,INDEX(FOLLOWUP!$AQ:$AQ,MATCH(B243,FOLLOWUP!$A:$A,0))),F243),"Sim","Não")))</f>
        <v/>
      </c>
      <c r="Y243" s="7"/>
      <c r="Z243" s="12"/>
    </row>
    <row r="244" spans="1:26" x14ac:dyDescent="0.25">
      <c r="A244" s="7"/>
      <c r="B244" s="7"/>
      <c r="C244" s="7" t="str">
        <f>IF(B244="","",IFERROR(INDEX(FOLLOWUP!$C:$C,MATCH(B244,FOLLOWUP!$A:$A,0)),""))</f>
        <v/>
      </c>
      <c r="D244" s="7"/>
      <c r="E244" s="12"/>
      <c r="F244" s="12"/>
      <c r="G244" s="12"/>
      <c r="H244" s="7"/>
      <c r="I244" s="7"/>
      <c r="J244" s="7"/>
      <c r="K244" s="7"/>
      <c r="L244" s="7"/>
      <c r="M244" s="7"/>
      <c r="N244" s="7"/>
      <c r="O244" s="7"/>
      <c r="P244" s="7"/>
      <c r="Q244" s="7"/>
      <c r="R244" s="12"/>
      <c r="S244" s="12"/>
      <c r="T244" s="12"/>
      <c r="U244" s="7"/>
      <c r="V244" s="7" t="str">
        <f t="shared" si="6"/>
        <v/>
      </c>
      <c r="W244" s="7" t="str">
        <f t="shared" si="7"/>
        <v/>
      </c>
      <c r="X244" s="7" t="str">
        <f>IF(A244="","",IF(G244="","Não",IF(G244&lt;=IFERROR(IF(INDEX(FOLLOWUP!$AQ:$AQ,MATCH(B244,FOLLOWUP!$A:$A,0))="",F244,INDEX(FOLLOWUP!$AQ:$AQ,MATCH(B244,FOLLOWUP!$A:$A,0))),F244),"Sim","Não")))</f>
        <v/>
      </c>
      <c r="Y244" s="7"/>
      <c r="Z244" s="12"/>
    </row>
    <row r="245" spans="1:26" x14ac:dyDescent="0.25">
      <c r="A245" s="7"/>
      <c r="B245" s="7"/>
      <c r="C245" s="7" t="str">
        <f>IF(B245="","",IFERROR(INDEX(FOLLOWUP!$C:$C,MATCH(B245,FOLLOWUP!$A:$A,0)),""))</f>
        <v/>
      </c>
      <c r="D245" s="7"/>
      <c r="E245" s="12"/>
      <c r="F245" s="12"/>
      <c r="G245" s="12"/>
      <c r="H245" s="7"/>
      <c r="I245" s="7"/>
      <c r="J245" s="7"/>
      <c r="K245" s="7"/>
      <c r="L245" s="7"/>
      <c r="M245" s="7"/>
      <c r="N245" s="7"/>
      <c r="O245" s="7"/>
      <c r="P245" s="7"/>
      <c r="Q245" s="7"/>
      <c r="R245" s="12"/>
      <c r="S245" s="12"/>
      <c r="T245" s="12"/>
      <c r="U245" s="7"/>
      <c r="V245" s="7" t="str">
        <f t="shared" si="6"/>
        <v/>
      </c>
      <c r="W245" s="7" t="str">
        <f t="shared" si="7"/>
        <v/>
      </c>
      <c r="X245" s="7" t="str">
        <f>IF(A245="","",IF(G245="","Não",IF(G245&lt;=IFERROR(IF(INDEX(FOLLOWUP!$AQ:$AQ,MATCH(B245,FOLLOWUP!$A:$A,0))="",F245,INDEX(FOLLOWUP!$AQ:$AQ,MATCH(B245,FOLLOWUP!$A:$A,0))),F245),"Sim","Não")))</f>
        <v/>
      </c>
      <c r="Y245" s="7"/>
      <c r="Z245" s="12"/>
    </row>
    <row r="246" spans="1:26" x14ac:dyDescent="0.25">
      <c r="A246" s="7"/>
      <c r="B246" s="7"/>
      <c r="C246" s="7" t="str">
        <f>IF(B246="","",IFERROR(INDEX(FOLLOWUP!$C:$C,MATCH(B246,FOLLOWUP!$A:$A,0)),""))</f>
        <v/>
      </c>
      <c r="D246" s="7"/>
      <c r="E246" s="12"/>
      <c r="F246" s="12"/>
      <c r="G246" s="12"/>
      <c r="H246" s="7"/>
      <c r="I246" s="7"/>
      <c r="J246" s="7"/>
      <c r="K246" s="7"/>
      <c r="L246" s="7"/>
      <c r="M246" s="7"/>
      <c r="N246" s="7"/>
      <c r="O246" s="7"/>
      <c r="P246" s="7"/>
      <c r="Q246" s="7"/>
      <c r="R246" s="12"/>
      <c r="S246" s="12"/>
      <c r="T246" s="12"/>
      <c r="U246" s="7"/>
      <c r="V246" s="7" t="str">
        <f t="shared" si="6"/>
        <v/>
      </c>
      <c r="W246" s="7" t="str">
        <f t="shared" si="7"/>
        <v/>
      </c>
      <c r="X246" s="7" t="str">
        <f>IF(A246="","",IF(G246="","Não",IF(G246&lt;=IFERROR(IF(INDEX(FOLLOWUP!$AQ:$AQ,MATCH(B246,FOLLOWUP!$A:$A,0))="",F246,INDEX(FOLLOWUP!$AQ:$AQ,MATCH(B246,FOLLOWUP!$A:$A,0))),F246),"Sim","Não")))</f>
        <v/>
      </c>
      <c r="Y246" s="7"/>
      <c r="Z246" s="12"/>
    </row>
    <row r="247" spans="1:26" x14ac:dyDescent="0.25">
      <c r="A247" s="7"/>
      <c r="B247" s="7"/>
      <c r="C247" s="7" t="str">
        <f>IF(B247="","",IFERROR(INDEX(FOLLOWUP!$C:$C,MATCH(B247,FOLLOWUP!$A:$A,0)),""))</f>
        <v/>
      </c>
      <c r="D247" s="7"/>
      <c r="E247" s="12"/>
      <c r="F247" s="12"/>
      <c r="G247" s="12"/>
      <c r="H247" s="7"/>
      <c r="I247" s="7"/>
      <c r="J247" s="7"/>
      <c r="K247" s="7"/>
      <c r="L247" s="7"/>
      <c r="M247" s="7"/>
      <c r="N247" s="7"/>
      <c r="O247" s="7"/>
      <c r="P247" s="7"/>
      <c r="Q247" s="7"/>
      <c r="R247" s="12"/>
      <c r="S247" s="12"/>
      <c r="T247" s="12"/>
      <c r="U247" s="7"/>
      <c r="V247" s="7" t="str">
        <f t="shared" si="6"/>
        <v/>
      </c>
      <c r="W247" s="7" t="str">
        <f t="shared" si="7"/>
        <v/>
      </c>
      <c r="X247" s="7" t="str">
        <f>IF(A247="","",IF(G247="","Não",IF(G247&lt;=IFERROR(IF(INDEX(FOLLOWUP!$AQ:$AQ,MATCH(B247,FOLLOWUP!$A:$A,0))="",F247,INDEX(FOLLOWUP!$AQ:$AQ,MATCH(B247,FOLLOWUP!$A:$A,0))),F247),"Sim","Não")))</f>
        <v/>
      </c>
      <c r="Y247" s="7"/>
      <c r="Z247" s="12"/>
    </row>
    <row r="248" spans="1:26" x14ac:dyDescent="0.25">
      <c r="A248" s="7"/>
      <c r="B248" s="7"/>
      <c r="C248" s="7" t="str">
        <f>IF(B248="","",IFERROR(INDEX(FOLLOWUP!$C:$C,MATCH(B248,FOLLOWUP!$A:$A,0)),""))</f>
        <v/>
      </c>
      <c r="D248" s="7"/>
      <c r="E248" s="12"/>
      <c r="F248" s="12"/>
      <c r="G248" s="12"/>
      <c r="H248" s="7"/>
      <c r="I248" s="7"/>
      <c r="J248" s="7"/>
      <c r="K248" s="7"/>
      <c r="L248" s="7"/>
      <c r="M248" s="7"/>
      <c r="N248" s="7"/>
      <c r="O248" s="7"/>
      <c r="P248" s="7"/>
      <c r="Q248" s="7"/>
      <c r="R248" s="12"/>
      <c r="S248" s="12"/>
      <c r="T248" s="12"/>
      <c r="U248" s="7"/>
      <c r="V248" s="7" t="str">
        <f t="shared" si="6"/>
        <v/>
      </c>
      <c r="W248" s="7" t="str">
        <f t="shared" si="7"/>
        <v/>
      </c>
      <c r="X248" s="7" t="str">
        <f>IF(A248="","",IF(G248="","Não",IF(G248&lt;=IFERROR(IF(INDEX(FOLLOWUP!$AQ:$AQ,MATCH(B248,FOLLOWUP!$A:$A,0))="",F248,INDEX(FOLLOWUP!$AQ:$AQ,MATCH(B248,FOLLOWUP!$A:$A,0))),F248),"Sim","Não")))</f>
        <v/>
      </c>
      <c r="Y248" s="7"/>
      <c r="Z248" s="12"/>
    </row>
    <row r="249" spans="1:26" x14ac:dyDescent="0.25">
      <c r="A249" s="7"/>
      <c r="B249" s="7"/>
      <c r="C249" s="7" t="str">
        <f>IF(B249="","",IFERROR(INDEX(FOLLOWUP!$C:$C,MATCH(B249,FOLLOWUP!$A:$A,0)),""))</f>
        <v/>
      </c>
      <c r="D249" s="7"/>
      <c r="E249" s="12"/>
      <c r="F249" s="12"/>
      <c r="G249" s="12"/>
      <c r="H249" s="7"/>
      <c r="I249" s="7"/>
      <c r="J249" s="7"/>
      <c r="K249" s="7"/>
      <c r="L249" s="7"/>
      <c r="M249" s="7"/>
      <c r="N249" s="7"/>
      <c r="O249" s="7"/>
      <c r="P249" s="7"/>
      <c r="Q249" s="7"/>
      <c r="R249" s="12"/>
      <c r="S249" s="12"/>
      <c r="T249" s="12"/>
      <c r="U249" s="7"/>
      <c r="V249" s="7" t="str">
        <f t="shared" si="6"/>
        <v/>
      </c>
      <c r="W249" s="7" t="str">
        <f t="shared" si="7"/>
        <v/>
      </c>
      <c r="X249" s="7" t="str">
        <f>IF(A249="","",IF(G249="","Não",IF(G249&lt;=IFERROR(IF(INDEX(FOLLOWUP!$AQ:$AQ,MATCH(B249,FOLLOWUP!$A:$A,0))="",F249,INDEX(FOLLOWUP!$AQ:$AQ,MATCH(B249,FOLLOWUP!$A:$A,0))),F249),"Sim","Não")))</f>
        <v/>
      </c>
      <c r="Y249" s="7"/>
      <c r="Z249" s="12"/>
    </row>
    <row r="250" spans="1:26" x14ac:dyDescent="0.25">
      <c r="A250" s="7"/>
      <c r="B250" s="7"/>
      <c r="C250" s="7" t="str">
        <f>IF(B250="","",IFERROR(INDEX(FOLLOWUP!$C:$C,MATCH(B250,FOLLOWUP!$A:$A,0)),""))</f>
        <v/>
      </c>
      <c r="D250" s="7"/>
      <c r="E250" s="12"/>
      <c r="F250" s="12"/>
      <c r="G250" s="12"/>
      <c r="H250" s="7"/>
      <c r="I250" s="7"/>
      <c r="J250" s="7"/>
      <c r="K250" s="7"/>
      <c r="L250" s="7"/>
      <c r="M250" s="7"/>
      <c r="N250" s="7"/>
      <c r="O250" s="7"/>
      <c r="P250" s="7"/>
      <c r="Q250" s="7"/>
      <c r="R250" s="12"/>
      <c r="S250" s="12"/>
      <c r="T250" s="12"/>
      <c r="U250" s="7"/>
      <c r="V250" s="7" t="str">
        <f t="shared" si="6"/>
        <v/>
      </c>
      <c r="W250" s="7" t="str">
        <f t="shared" si="7"/>
        <v/>
      </c>
      <c r="X250" s="7" t="str">
        <f>IF(A250="","",IF(G250="","Não",IF(G250&lt;=IFERROR(IF(INDEX(FOLLOWUP!$AQ:$AQ,MATCH(B250,FOLLOWUP!$A:$A,0))="",F250,INDEX(FOLLOWUP!$AQ:$AQ,MATCH(B250,FOLLOWUP!$A:$A,0))),F250),"Sim","Não")))</f>
        <v/>
      </c>
      <c r="Y250" s="7"/>
      <c r="Z250" s="12"/>
    </row>
    <row r="251" spans="1:26" x14ac:dyDescent="0.25">
      <c r="A251" s="7"/>
      <c r="B251" s="7"/>
      <c r="C251" s="7" t="str">
        <f>IF(B251="","",IFERROR(INDEX(FOLLOWUP!$C:$C,MATCH(B251,FOLLOWUP!$A:$A,0)),""))</f>
        <v/>
      </c>
      <c r="D251" s="7"/>
      <c r="E251" s="12"/>
      <c r="F251" s="12"/>
      <c r="G251" s="12"/>
      <c r="H251" s="7"/>
      <c r="I251" s="7"/>
      <c r="J251" s="7"/>
      <c r="K251" s="7"/>
      <c r="L251" s="7"/>
      <c r="M251" s="7"/>
      <c r="N251" s="7"/>
      <c r="O251" s="7"/>
      <c r="P251" s="7"/>
      <c r="Q251" s="7"/>
      <c r="R251" s="12"/>
      <c r="S251" s="12"/>
      <c r="T251" s="12"/>
      <c r="U251" s="7"/>
      <c r="V251" s="7" t="str">
        <f t="shared" si="6"/>
        <v/>
      </c>
      <c r="W251" s="7" t="str">
        <f t="shared" si="7"/>
        <v/>
      </c>
      <c r="X251" s="7" t="str">
        <f>IF(A251="","",IF(G251="","Não",IF(G251&lt;=IFERROR(IF(INDEX(FOLLOWUP!$AQ:$AQ,MATCH(B251,FOLLOWUP!$A:$A,0))="",F251,INDEX(FOLLOWUP!$AQ:$AQ,MATCH(B251,FOLLOWUP!$A:$A,0))),F251),"Sim","Não")))</f>
        <v/>
      </c>
      <c r="Y251" s="7"/>
      <c r="Z251" s="12"/>
    </row>
    <row r="252" spans="1:26" x14ac:dyDescent="0.25">
      <c r="A252" s="7"/>
      <c r="B252" s="7"/>
      <c r="C252" s="7" t="str">
        <f>IF(B252="","",IFERROR(INDEX(FOLLOWUP!$C:$C,MATCH(B252,FOLLOWUP!$A:$A,0)),""))</f>
        <v/>
      </c>
      <c r="D252" s="7"/>
      <c r="E252" s="12"/>
      <c r="F252" s="12"/>
      <c r="G252" s="12"/>
      <c r="H252" s="7"/>
      <c r="I252" s="7"/>
      <c r="J252" s="7"/>
      <c r="K252" s="7"/>
      <c r="L252" s="7"/>
      <c r="M252" s="7"/>
      <c r="N252" s="7"/>
      <c r="O252" s="7"/>
      <c r="P252" s="7"/>
      <c r="Q252" s="7"/>
      <c r="R252" s="12"/>
      <c r="S252" s="12"/>
      <c r="T252" s="12"/>
      <c r="U252" s="7"/>
      <c r="V252" s="7" t="str">
        <f t="shared" si="6"/>
        <v/>
      </c>
      <c r="W252" s="7" t="str">
        <f t="shared" si="7"/>
        <v/>
      </c>
      <c r="X252" s="7" t="str">
        <f>IF(A252="","",IF(G252="","Não",IF(G252&lt;=IFERROR(IF(INDEX(FOLLOWUP!$AQ:$AQ,MATCH(B252,FOLLOWUP!$A:$A,0))="",F252,INDEX(FOLLOWUP!$AQ:$AQ,MATCH(B252,FOLLOWUP!$A:$A,0))),F252),"Sim","Não")))</f>
        <v/>
      </c>
      <c r="Y252" s="7"/>
      <c r="Z252" s="12"/>
    </row>
    <row r="253" spans="1:26" x14ac:dyDescent="0.25">
      <c r="A253" s="7"/>
      <c r="B253" s="7"/>
      <c r="C253" s="7" t="str">
        <f>IF(B253="","",IFERROR(INDEX(FOLLOWUP!$C:$C,MATCH(B253,FOLLOWUP!$A:$A,0)),""))</f>
        <v/>
      </c>
      <c r="D253" s="7"/>
      <c r="E253" s="12"/>
      <c r="F253" s="12"/>
      <c r="G253" s="12"/>
      <c r="H253" s="7"/>
      <c r="I253" s="7"/>
      <c r="J253" s="7"/>
      <c r="K253" s="7"/>
      <c r="L253" s="7"/>
      <c r="M253" s="7"/>
      <c r="N253" s="7"/>
      <c r="O253" s="7"/>
      <c r="P253" s="7"/>
      <c r="Q253" s="7"/>
      <c r="R253" s="12"/>
      <c r="S253" s="12"/>
      <c r="T253" s="12"/>
      <c r="U253" s="7"/>
      <c r="V253" s="7" t="str">
        <f t="shared" si="6"/>
        <v/>
      </c>
      <c r="W253" s="7" t="str">
        <f t="shared" si="7"/>
        <v/>
      </c>
      <c r="X253" s="7" t="str">
        <f>IF(A253="","",IF(G253="","Não",IF(G253&lt;=IFERROR(IF(INDEX(FOLLOWUP!$AQ:$AQ,MATCH(B253,FOLLOWUP!$A:$A,0))="",F253,INDEX(FOLLOWUP!$AQ:$AQ,MATCH(B253,FOLLOWUP!$A:$A,0))),F253),"Sim","Não")))</f>
        <v/>
      </c>
      <c r="Y253" s="7"/>
      <c r="Z253" s="12"/>
    </row>
    <row r="254" spans="1:26" x14ac:dyDescent="0.25">
      <c r="A254" s="7"/>
      <c r="B254" s="7"/>
      <c r="C254" s="7" t="str">
        <f>IF(B254="","",IFERROR(INDEX(FOLLOWUP!$C:$C,MATCH(B254,FOLLOWUP!$A:$A,0)),""))</f>
        <v/>
      </c>
      <c r="D254" s="7"/>
      <c r="E254" s="12"/>
      <c r="F254" s="12"/>
      <c r="G254" s="12"/>
      <c r="H254" s="7"/>
      <c r="I254" s="7"/>
      <c r="J254" s="7"/>
      <c r="K254" s="7"/>
      <c r="L254" s="7"/>
      <c r="M254" s="7"/>
      <c r="N254" s="7"/>
      <c r="O254" s="7"/>
      <c r="P254" s="7"/>
      <c r="Q254" s="7"/>
      <c r="R254" s="12"/>
      <c r="S254" s="12"/>
      <c r="T254" s="12"/>
      <c r="U254" s="7"/>
      <c r="V254" s="7" t="str">
        <f t="shared" si="6"/>
        <v/>
      </c>
      <c r="W254" s="7" t="str">
        <f t="shared" si="7"/>
        <v/>
      </c>
      <c r="X254" s="7" t="str">
        <f>IF(A254="","",IF(G254="","Não",IF(G254&lt;=IFERROR(IF(INDEX(FOLLOWUP!$AQ:$AQ,MATCH(B254,FOLLOWUP!$A:$A,0))="",F254,INDEX(FOLLOWUP!$AQ:$AQ,MATCH(B254,FOLLOWUP!$A:$A,0))),F254),"Sim","Não")))</f>
        <v/>
      </c>
      <c r="Y254" s="7"/>
      <c r="Z254" s="12"/>
    </row>
    <row r="255" spans="1:26" x14ac:dyDescent="0.25">
      <c r="A255" s="7"/>
      <c r="B255" s="7"/>
      <c r="C255" s="7" t="str">
        <f>IF(B255="","",IFERROR(INDEX(FOLLOWUP!$C:$C,MATCH(B255,FOLLOWUP!$A:$A,0)),""))</f>
        <v/>
      </c>
      <c r="D255" s="7"/>
      <c r="E255" s="12"/>
      <c r="F255" s="12"/>
      <c r="G255" s="12"/>
      <c r="H255" s="7"/>
      <c r="I255" s="7"/>
      <c r="J255" s="7"/>
      <c r="K255" s="7"/>
      <c r="L255" s="7"/>
      <c r="M255" s="7"/>
      <c r="N255" s="7"/>
      <c r="O255" s="7"/>
      <c r="P255" s="7"/>
      <c r="Q255" s="7"/>
      <c r="R255" s="12"/>
      <c r="S255" s="12"/>
      <c r="T255" s="12"/>
      <c r="U255" s="7"/>
      <c r="V255" s="7" t="str">
        <f t="shared" si="6"/>
        <v/>
      </c>
      <c r="W255" s="7" t="str">
        <f t="shared" si="7"/>
        <v/>
      </c>
      <c r="X255" s="7" t="str">
        <f>IF(A255="","",IF(G255="","Não",IF(G255&lt;=IFERROR(IF(INDEX(FOLLOWUP!$AQ:$AQ,MATCH(B255,FOLLOWUP!$A:$A,0))="",F255,INDEX(FOLLOWUP!$AQ:$AQ,MATCH(B255,FOLLOWUP!$A:$A,0))),F255),"Sim","Não")))</f>
        <v/>
      </c>
      <c r="Y255" s="7"/>
      <c r="Z255" s="12"/>
    </row>
    <row r="256" spans="1:26" x14ac:dyDescent="0.25">
      <c r="A256" s="7"/>
      <c r="B256" s="7"/>
      <c r="C256" s="7" t="str">
        <f>IF(B256="","",IFERROR(INDEX(FOLLOWUP!$C:$C,MATCH(B256,FOLLOWUP!$A:$A,0)),""))</f>
        <v/>
      </c>
      <c r="D256" s="7"/>
      <c r="E256" s="12"/>
      <c r="F256" s="12"/>
      <c r="G256" s="12"/>
      <c r="H256" s="7"/>
      <c r="I256" s="7"/>
      <c r="J256" s="7"/>
      <c r="K256" s="7"/>
      <c r="L256" s="7"/>
      <c r="M256" s="7"/>
      <c r="N256" s="7"/>
      <c r="O256" s="7"/>
      <c r="P256" s="7"/>
      <c r="Q256" s="7"/>
      <c r="R256" s="12"/>
      <c r="S256" s="12"/>
      <c r="T256" s="12"/>
      <c r="U256" s="7"/>
      <c r="V256" s="7" t="str">
        <f t="shared" si="6"/>
        <v/>
      </c>
      <c r="W256" s="7" t="str">
        <f t="shared" si="7"/>
        <v/>
      </c>
      <c r="X256" s="7" t="str">
        <f>IF(A256="","",IF(G256="","Não",IF(G256&lt;=IFERROR(IF(INDEX(FOLLOWUP!$AQ:$AQ,MATCH(B256,FOLLOWUP!$A:$A,0))="",F256,INDEX(FOLLOWUP!$AQ:$AQ,MATCH(B256,FOLLOWUP!$A:$A,0))),F256),"Sim","Não")))</f>
        <v/>
      </c>
      <c r="Y256" s="7"/>
      <c r="Z256" s="12"/>
    </row>
    <row r="257" spans="1:26" x14ac:dyDescent="0.25">
      <c r="A257" s="7"/>
      <c r="B257" s="7"/>
      <c r="C257" s="7" t="str">
        <f>IF(B257="","",IFERROR(INDEX(FOLLOWUP!$C:$C,MATCH(B257,FOLLOWUP!$A:$A,0)),""))</f>
        <v/>
      </c>
      <c r="D257" s="7"/>
      <c r="E257" s="12"/>
      <c r="F257" s="12"/>
      <c r="G257" s="12"/>
      <c r="H257" s="7"/>
      <c r="I257" s="7"/>
      <c r="J257" s="7"/>
      <c r="K257" s="7"/>
      <c r="L257" s="7"/>
      <c r="M257" s="7"/>
      <c r="N257" s="7"/>
      <c r="O257" s="7"/>
      <c r="P257" s="7"/>
      <c r="Q257" s="7"/>
      <c r="R257" s="12"/>
      <c r="S257" s="12"/>
      <c r="T257" s="12"/>
      <c r="U257" s="7"/>
      <c r="V257" s="7" t="str">
        <f t="shared" si="6"/>
        <v/>
      </c>
      <c r="W257" s="7" t="str">
        <f t="shared" si="7"/>
        <v/>
      </c>
      <c r="X257" s="7" t="str">
        <f>IF(A257="","",IF(G257="","Não",IF(G257&lt;=IFERROR(IF(INDEX(FOLLOWUP!$AQ:$AQ,MATCH(B257,FOLLOWUP!$A:$A,0))="",F257,INDEX(FOLLOWUP!$AQ:$AQ,MATCH(B257,FOLLOWUP!$A:$A,0))),F257),"Sim","Não")))</f>
        <v/>
      </c>
      <c r="Y257" s="7"/>
      <c r="Z257" s="12"/>
    </row>
    <row r="258" spans="1:26" x14ac:dyDescent="0.25">
      <c r="A258" s="7"/>
      <c r="B258" s="7"/>
      <c r="C258" s="7" t="str">
        <f>IF(B258="","",IFERROR(INDEX(FOLLOWUP!$C:$C,MATCH(B258,FOLLOWUP!$A:$A,0)),""))</f>
        <v/>
      </c>
      <c r="D258" s="7"/>
      <c r="E258" s="12"/>
      <c r="F258" s="12"/>
      <c r="G258" s="12"/>
      <c r="H258" s="7"/>
      <c r="I258" s="7"/>
      <c r="J258" s="7"/>
      <c r="K258" s="7"/>
      <c r="L258" s="7"/>
      <c r="M258" s="7"/>
      <c r="N258" s="7"/>
      <c r="O258" s="7"/>
      <c r="P258" s="7"/>
      <c r="Q258" s="7"/>
      <c r="R258" s="12"/>
      <c r="S258" s="12"/>
      <c r="T258" s="12"/>
      <c r="U258" s="7"/>
      <c r="V258" s="7" t="str">
        <f t="shared" ref="V258:V321" si="8">IF(OR(E258="",F258=""),"",ROUND((F258-E258)*1440,0))</f>
        <v/>
      </c>
      <c r="W258" s="7" t="str">
        <f t="shared" ref="W258:W321" si="9">IF(OR(E258="",G258=""),"",ROUND((G258-E258)*1440,0))</f>
        <v/>
      </c>
      <c r="X258" s="7" t="str">
        <f>IF(A258="","",IF(G258="","Não",IF(G258&lt;=IFERROR(IF(INDEX(FOLLOWUP!$AQ:$AQ,MATCH(B258,FOLLOWUP!$A:$A,0))="",F258,INDEX(FOLLOWUP!$AQ:$AQ,MATCH(B258,FOLLOWUP!$A:$A,0))),F258),"Sim","Não")))</f>
        <v/>
      </c>
      <c r="Y258" s="7"/>
      <c r="Z258" s="12"/>
    </row>
    <row r="259" spans="1:26" x14ac:dyDescent="0.25">
      <c r="A259" s="7"/>
      <c r="B259" s="7"/>
      <c r="C259" s="7" t="str">
        <f>IF(B259="","",IFERROR(INDEX(FOLLOWUP!$C:$C,MATCH(B259,FOLLOWUP!$A:$A,0)),""))</f>
        <v/>
      </c>
      <c r="D259" s="7"/>
      <c r="E259" s="12"/>
      <c r="F259" s="12"/>
      <c r="G259" s="12"/>
      <c r="H259" s="7"/>
      <c r="I259" s="7"/>
      <c r="J259" s="7"/>
      <c r="K259" s="7"/>
      <c r="L259" s="7"/>
      <c r="M259" s="7"/>
      <c r="N259" s="7"/>
      <c r="O259" s="7"/>
      <c r="P259" s="7"/>
      <c r="Q259" s="7"/>
      <c r="R259" s="12"/>
      <c r="S259" s="12"/>
      <c r="T259" s="12"/>
      <c r="U259" s="7"/>
      <c r="V259" s="7" t="str">
        <f t="shared" si="8"/>
        <v/>
      </c>
      <c r="W259" s="7" t="str">
        <f t="shared" si="9"/>
        <v/>
      </c>
      <c r="X259" s="7" t="str">
        <f>IF(A259="","",IF(G259="","Não",IF(G259&lt;=IFERROR(IF(INDEX(FOLLOWUP!$AQ:$AQ,MATCH(B259,FOLLOWUP!$A:$A,0))="",F259,INDEX(FOLLOWUP!$AQ:$AQ,MATCH(B259,FOLLOWUP!$A:$A,0))),F259),"Sim","Não")))</f>
        <v/>
      </c>
      <c r="Y259" s="7"/>
      <c r="Z259" s="12"/>
    </row>
    <row r="260" spans="1:26" x14ac:dyDescent="0.25">
      <c r="A260" s="7"/>
      <c r="B260" s="7"/>
      <c r="C260" s="7" t="str">
        <f>IF(B260="","",IFERROR(INDEX(FOLLOWUP!$C:$C,MATCH(B260,FOLLOWUP!$A:$A,0)),""))</f>
        <v/>
      </c>
      <c r="D260" s="7"/>
      <c r="E260" s="12"/>
      <c r="F260" s="12"/>
      <c r="G260" s="12"/>
      <c r="H260" s="7"/>
      <c r="I260" s="7"/>
      <c r="J260" s="7"/>
      <c r="K260" s="7"/>
      <c r="L260" s="7"/>
      <c r="M260" s="7"/>
      <c r="N260" s="7"/>
      <c r="O260" s="7"/>
      <c r="P260" s="7"/>
      <c r="Q260" s="7"/>
      <c r="R260" s="12"/>
      <c r="S260" s="12"/>
      <c r="T260" s="12"/>
      <c r="U260" s="7"/>
      <c r="V260" s="7" t="str">
        <f t="shared" si="8"/>
        <v/>
      </c>
      <c r="W260" s="7" t="str">
        <f t="shared" si="9"/>
        <v/>
      </c>
      <c r="X260" s="7" t="str">
        <f>IF(A260="","",IF(G260="","Não",IF(G260&lt;=IFERROR(IF(INDEX(FOLLOWUP!$AQ:$AQ,MATCH(B260,FOLLOWUP!$A:$A,0))="",F260,INDEX(FOLLOWUP!$AQ:$AQ,MATCH(B260,FOLLOWUP!$A:$A,0))),F260),"Sim","Não")))</f>
        <v/>
      </c>
      <c r="Y260" s="7"/>
      <c r="Z260" s="12"/>
    </row>
    <row r="261" spans="1:26" x14ac:dyDescent="0.25">
      <c r="A261" s="7"/>
      <c r="B261" s="7"/>
      <c r="C261" s="7" t="str">
        <f>IF(B261="","",IFERROR(INDEX(FOLLOWUP!$C:$C,MATCH(B261,FOLLOWUP!$A:$A,0)),""))</f>
        <v/>
      </c>
      <c r="D261" s="7"/>
      <c r="E261" s="12"/>
      <c r="F261" s="12"/>
      <c r="G261" s="12"/>
      <c r="H261" s="7"/>
      <c r="I261" s="7"/>
      <c r="J261" s="7"/>
      <c r="K261" s="7"/>
      <c r="L261" s="7"/>
      <c r="M261" s="7"/>
      <c r="N261" s="7"/>
      <c r="O261" s="7"/>
      <c r="P261" s="7"/>
      <c r="Q261" s="7"/>
      <c r="R261" s="12"/>
      <c r="S261" s="12"/>
      <c r="T261" s="12"/>
      <c r="U261" s="7"/>
      <c r="V261" s="7" t="str">
        <f t="shared" si="8"/>
        <v/>
      </c>
      <c r="W261" s="7" t="str">
        <f t="shared" si="9"/>
        <v/>
      </c>
      <c r="X261" s="7" t="str">
        <f>IF(A261="","",IF(G261="","Não",IF(G261&lt;=IFERROR(IF(INDEX(FOLLOWUP!$AQ:$AQ,MATCH(B261,FOLLOWUP!$A:$A,0))="",F261,INDEX(FOLLOWUP!$AQ:$AQ,MATCH(B261,FOLLOWUP!$A:$A,0))),F261),"Sim","Não")))</f>
        <v/>
      </c>
      <c r="Y261" s="7"/>
      <c r="Z261" s="12"/>
    </row>
    <row r="262" spans="1:26" x14ac:dyDescent="0.25">
      <c r="A262" s="7"/>
      <c r="B262" s="7"/>
      <c r="C262" s="7" t="str">
        <f>IF(B262="","",IFERROR(INDEX(FOLLOWUP!$C:$C,MATCH(B262,FOLLOWUP!$A:$A,0)),""))</f>
        <v/>
      </c>
      <c r="D262" s="7"/>
      <c r="E262" s="12"/>
      <c r="F262" s="12"/>
      <c r="G262" s="12"/>
      <c r="H262" s="7"/>
      <c r="I262" s="7"/>
      <c r="J262" s="7"/>
      <c r="K262" s="7"/>
      <c r="L262" s="7"/>
      <c r="M262" s="7"/>
      <c r="N262" s="7"/>
      <c r="O262" s="7"/>
      <c r="P262" s="7"/>
      <c r="Q262" s="7"/>
      <c r="R262" s="12"/>
      <c r="S262" s="12"/>
      <c r="T262" s="12"/>
      <c r="U262" s="7"/>
      <c r="V262" s="7" t="str">
        <f t="shared" si="8"/>
        <v/>
      </c>
      <c r="W262" s="7" t="str">
        <f t="shared" si="9"/>
        <v/>
      </c>
      <c r="X262" s="7" t="str">
        <f>IF(A262="","",IF(G262="","Não",IF(G262&lt;=IFERROR(IF(INDEX(FOLLOWUP!$AQ:$AQ,MATCH(B262,FOLLOWUP!$A:$A,0))="",F262,INDEX(FOLLOWUP!$AQ:$AQ,MATCH(B262,FOLLOWUP!$A:$A,0))),F262),"Sim","Não")))</f>
        <v/>
      </c>
      <c r="Y262" s="7"/>
      <c r="Z262" s="12"/>
    </row>
    <row r="263" spans="1:26" x14ac:dyDescent="0.25">
      <c r="A263" s="7"/>
      <c r="B263" s="7"/>
      <c r="C263" s="7" t="str">
        <f>IF(B263="","",IFERROR(INDEX(FOLLOWUP!$C:$C,MATCH(B263,FOLLOWUP!$A:$A,0)),""))</f>
        <v/>
      </c>
      <c r="D263" s="7"/>
      <c r="E263" s="12"/>
      <c r="F263" s="12"/>
      <c r="G263" s="12"/>
      <c r="H263" s="7"/>
      <c r="I263" s="7"/>
      <c r="J263" s="7"/>
      <c r="K263" s="7"/>
      <c r="L263" s="7"/>
      <c r="M263" s="7"/>
      <c r="N263" s="7"/>
      <c r="O263" s="7"/>
      <c r="P263" s="7"/>
      <c r="Q263" s="7"/>
      <c r="R263" s="12"/>
      <c r="S263" s="12"/>
      <c r="T263" s="12"/>
      <c r="U263" s="7"/>
      <c r="V263" s="7" t="str">
        <f t="shared" si="8"/>
        <v/>
      </c>
      <c r="W263" s="7" t="str">
        <f t="shared" si="9"/>
        <v/>
      </c>
      <c r="X263" s="7" t="str">
        <f>IF(A263="","",IF(G263="","Não",IF(G263&lt;=IFERROR(IF(INDEX(FOLLOWUP!$AQ:$AQ,MATCH(B263,FOLLOWUP!$A:$A,0))="",F263,INDEX(FOLLOWUP!$AQ:$AQ,MATCH(B263,FOLLOWUP!$A:$A,0))),F263),"Sim","Não")))</f>
        <v/>
      </c>
      <c r="Y263" s="7"/>
      <c r="Z263" s="12"/>
    </row>
    <row r="264" spans="1:26" x14ac:dyDescent="0.25">
      <c r="A264" s="7"/>
      <c r="B264" s="7"/>
      <c r="C264" s="7" t="str">
        <f>IF(B264="","",IFERROR(INDEX(FOLLOWUP!$C:$C,MATCH(B264,FOLLOWUP!$A:$A,0)),""))</f>
        <v/>
      </c>
      <c r="D264" s="7"/>
      <c r="E264" s="12"/>
      <c r="F264" s="12"/>
      <c r="G264" s="12"/>
      <c r="H264" s="7"/>
      <c r="I264" s="7"/>
      <c r="J264" s="7"/>
      <c r="K264" s="7"/>
      <c r="L264" s="7"/>
      <c r="M264" s="7"/>
      <c r="N264" s="7"/>
      <c r="O264" s="7"/>
      <c r="P264" s="7"/>
      <c r="Q264" s="7"/>
      <c r="R264" s="12"/>
      <c r="S264" s="12"/>
      <c r="T264" s="12"/>
      <c r="U264" s="7"/>
      <c r="V264" s="7" t="str">
        <f t="shared" si="8"/>
        <v/>
      </c>
      <c r="W264" s="7" t="str">
        <f t="shared" si="9"/>
        <v/>
      </c>
      <c r="X264" s="7" t="str">
        <f>IF(A264="","",IF(G264="","Não",IF(G264&lt;=IFERROR(IF(INDEX(FOLLOWUP!$AQ:$AQ,MATCH(B264,FOLLOWUP!$A:$A,0))="",F264,INDEX(FOLLOWUP!$AQ:$AQ,MATCH(B264,FOLLOWUP!$A:$A,0))),F264),"Sim","Não")))</f>
        <v/>
      </c>
      <c r="Y264" s="7"/>
      <c r="Z264" s="12"/>
    </row>
    <row r="265" spans="1:26" x14ac:dyDescent="0.25">
      <c r="A265" s="7"/>
      <c r="B265" s="7"/>
      <c r="C265" s="7" t="str">
        <f>IF(B265="","",IFERROR(INDEX(FOLLOWUP!$C:$C,MATCH(B265,FOLLOWUP!$A:$A,0)),""))</f>
        <v/>
      </c>
      <c r="D265" s="7"/>
      <c r="E265" s="12"/>
      <c r="F265" s="12"/>
      <c r="G265" s="12"/>
      <c r="H265" s="7"/>
      <c r="I265" s="7"/>
      <c r="J265" s="7"/>
      <c r="K265" s="7"/>
      <c r="L265" s="7"/>
      <c r="M265" s="7"/>
      <c r="N265" s="7"/>
      <c r="O265" s="7"/>
      <c r="P265" s="7"/>
      <c r="Q265" s="7"/>
      <c r="R265" s="12"/>
      <c r="S265" s="12"/>
      <c r="T265" s="12"/>
      <c r="U265" s="7"/>
      <c r="V265" s="7" t="str">
        <f t="shared" si="8"/>
        <v/>
      </c>
      <c r="W265" s="7" t="str">
        <f t="shared" si="9"/>
        <v/>
      </c>
      <c r="X265" s="7" t="str">
        <f>IF(A265="","",IF(G265="","Não",IF(G265&lt;=IFERROR(IF(INDEX(FOLLOWUP!$AQ:$AQ,MATCH(B265,FOLLOWUP!$A:$A,0))="",F265,INDEX(FOLLOWUP!$AQ:$AQ,MATCH(B265,FOLLOWUP!$A:$A,0))),F265),"Sim","Não")))</f>
        <v/>
      </c>
      <c r="Y265" s="7"/>
      <c r="Z265" s="12"/>
    </row>
    <row r="266" spans="1:26" x14ac:dyDescent="0.25">
      <c r="A266" s="7"/>
      <c r="B266" s="7"/>
      <c r="C266" s="7" t="str">
        <f>IF(B266="","",IFERROR(INDEX(FOLLOWUP!$C:$C,MATCH(B266,FOLLOWUP!$A:$A,0)),""))</f>
        <v/>
      </c>
      <c r="D266" s="7"/>
      <c r="E266" s="12"/>
      <c r="F266" s="12"/>
      <c r="G266" s="12"/>
      <c r="H266" s="7"/>
      <c r="I266" s="7"/>
      <c r="J266" s="7"/>
      <c r="K266" s="7"/>
      <c r="L266" s="7"/>
      <c r="M266" s="7"/>
      <c r="N266" s="7"/>
      <c r="O266" s="7"/>
      <c r="P266" s="7"/>
      <c r="Q266" s="7"/>
      <c r="R266" s="12"/>
      <c r="S266" s="12"/>
      <c r="T266" s="12"/>
      <c r="U266" s="7"/>
      <c r="V266" s="7" t="str">
        <f t="shared" si="8"/>
        <v/>
      </c>
      <c r="W266" s="7" t="str">
        <f t="shared" si="9"/>
        <v/>
      </c>
      <c r="X266" s="7" t="str">
        <f>IF(A266="","",IF(G266="","Não",IF(G266&lt;=IFERROR(IF(INDEX(FOLLOWUP!$AQ:$AQ,MATCH(B266,FOLLOWUP!$A:$A,0))="",F266,INDEX(FOLLOWUP!$AQ:$AQ,MATCH(B266,FOLLOWUP!$A:$A,0))),F266),"Sim","Não")))</f>
        <v/>
      </c>
      <c r="Y266" s="7"/>
      <c r="Z266" s="12"/>
    </row>
    <row r="267" spans="1:26" x14ac:dyDescent="0.25">
      <c r="A267" s="7"/>
      <c r="B267" s="7"/>
      <c r="C267" s="7" t="str">
        <f>IF(B267="","",IFERROR(INDEX(FOLLOWUP!$C:$C,MATCH(B267,FOLLOWUP!$A:$A,0)),""))</f>
        <v/>
      </c>
      <c r="D267" s="7"/>
      <c r="E267" s="12"/>
      <c r="F267" s="12"/>
      <c r="G267" s="12"/>
      <c r="H267" s="7"/>
      <c r="I267" s="7"/>
      <c r="J267" s="7"/>
      <c r="K267" s="7"/>
      <c r="L267" s="7"/>
      <c r="M267" s="7"/>
      <c r="N267" s="7"/>
      <c r="O267" s="7"/>
      <c r="P267" s="7"/>
      <c r="Q267" s="7"/>
      <c r="R267" s="12"/>
      <c r="S267" s="12"/>
      <c r="T267" s="12"/>
      <c r="U267" s="7"/>
      <c r="V267" s="7" t="str">
        <f t="shared" si="8"/>
        <v/>
      </c>
      <c r="W267" s="7" t="str">
        <f t="shared" si="9"/>
        <v/>
      </c>
      <c r="X267" s="7" t="str">
        <f>IF(A267="","",IF(G267="","Não",IF(G267&lt;=IFERROR(IF(INDEX(FOLLOWUP!$AQ:$AQ,MATCH(B267,FOLLOWUP!$A:$A,0))="",F267,INDEX(FOLLOWUP!$AQ:$AQ,MATCH(B267,FOLLOWUP!$A:$A,0))),F267),"Sim","Não")))</f>
        <v/>
      </c>
      <c r="Y267" s="7"/>
      <c r="Z267" s="12"/>
    </row>
    <row r="268" spans="1:26" x14ac:dyDescent="0.25">
      <c r="A268" s="7"/>
      <c r="B268" s="7"/>
      <c r="C268" s="7" t="str">
        <f>IF(B268="","",IFERROR(INDEX(FOLLOWUP!$C:$C,MATCH(B268,FOLLOWUP!$A:$A,0)),""))</f>
        <v/>
      </c>
      <c r="D268" s="7"/>
      <c r="E268" s="12"/>
      <c r="F268" s="12"/>
      <c r="G268" s="12"/>
      <c r="H268" s="7"/>
      <c r="I268" s="7"/>
      <c r="J268" s="7"/>
      <c r="K268" s="7"/>
      <c r="L268" s="7"/>
      <c r="M268" s="7"/>
      <c r="N268" s="7"/>
      <c r="O268" s="7"/>
      <c r="P268" s="7"/>
      <c r="Q268" s="7"/>
      <c r="R268" s="12"/>
      <c r="S268" s="12"/>
      <c r="T268" s="12"/>
      <c r="U268" s="7"/>
      <c r="V268" s="7" t="str">
        <f t="shared" si="8"/>
        <v/>
      </c>
      <c r="W268" s="7" t="str">
        <f t="shared" si="9"/>
        <v/>
      </c>
      <c r="X268" s="7" t="str">
        <f>IF(A268="","",IF(G268="","Não",IF(G268&lt;=IFERROR(IF(INDEX(FOLLOWUP!$AQ:$AQ,MATCH(B268,FOLLOWUP!$A:$A,0))="",F268,INDEX(FOLLOWUP!$AQ:$AQ,MATCH(B268,FOLLOWUP!$A:$A,0))),F268),"Sim","Não")))</f>
        <v/>
      </c>
      <c r="Y268" s="7"/>
      <c r="Z268" s="12"/>
    </row>
    <row r="269" spans="1:26" x14ac:dyDescent="0.25">
      <c r="A269" s="7"/>
      <c r="B269" s="7"/>
      <c r="C269" s="7" t="str">
        <f>IF(B269="","",IFERROR(INDEX(FOLLOWUP!$C:$C,MATCH(B269,FOLLOWUP!$A:$A,0)),""))</f>
        <v/>
      </c>
      <c r="D269" s="7"/>
      <c r="E269" s="12"/>
      <c r="F269" s="12"/>
      <c r="G269" s="12"/>
      <c r="H269" s="7"/>
      <c r="I269" s="7"/>
      <c r="J269" s="7"/>
      <c r="K269" s="7"/>
      <c r="L269" s="7"/>
      <c r="M269" s="7"/>
      <c r="N269" s="7"/>
      <c r="O269" s="7"/>
      <c r="P269" s="7"/>
      <c r="Q269" s="7"/>
      <c r="R269" s="12"/>
      <c r="S269" s="12"/>
      <c r="T269" s="12"/>
      <c r="U269" s="7"/>
      <c r="V269" s="7" t="str">
        <f t="shared" si="8"/>
        <v/>
      </c>
      <c r="W269" s="7" t="str">
        <f t="shared" si="9"/>
        <v/>
      </c>
      <c r="X269" s="7" t="str">
        <f>IF(A269="","",IF(G269="","Não",IF(G269&lt;=IFERROR(IF(INDEX(FOLLOWUP!$AQ:$AQ,MATCH(B269,FOLLOWUP!$A:$A,0))="",F269,INDEX(FOLLOWUP!$AQ:$AQ,MATCH(B269,FOLLOWUP!$A:$A,0))),F269),"Sim","Não")))</f>
        <v/>
      </c>
      <c r="Y269" s="7"/>
      <c r="Z269" s="12"/>
    </row>
    <row r="270" spans="1:26" x14ac:dyDescent="0.25">
      <c r="A270" s="7"/>
      <c r="B270" s="7"/>
      <c r="C270" s="7" t="str">
        <f>IF(B270="","",IFERROR(INDEX(FOLLOWUP!$C:$C,MATCH(B270,FOLLOWUP!$A:$A,0)),""))</f>
        <v/>
      </c>
      <c r="D270" s="7"/>
      <c r="E270" s="12"/>
      <c r="F270" s="12"/>
      <c r="G270" s="12"/>
      <c r="H270" s="7"/>
      <c r="I270" s="7"/>
      <c r="J270" s="7"/>
      <c r="K270" s="7"/>
      <c r="L270" s="7"/>
      <c r="M270" s="7"/>
      <c r="N270" s="7"/>
      <c r="O270" s="7"/>
      <c r="P270" s="7"/>
      <c r="Q270" s="7"/>
      <c r="R270" s="12"/>
      <c r="S270" s="12"/>
      <c r="T270" s="12"/>
      <c r="U270" s="7"/>
      <c r="V270" s="7" t="str">
        <f t="shared" si="8"/>
        <v/>
      </c>
      <c r="W270" s="7" t="str">
        <f t="shared" si="9"/>
        <v/>
      </c>
      <c r="X270" s="7" t="str">
        <f>IF(A270="","",IF(G270="","Não",IF(G270&lt;=IFERROR(IF(INDEX(FOLLOWUP!$AQ:$AQ,MATCH(B270,FOLLOWUP!$A:$A,0))="",F270,INDEX(FOLLOWUP!$AQ:$AQ,MATCH(B270,FOLLOWUP!$A:$A,0))),F270),"Sim","Não")))</f>
        <v/>
      </c>
      <c r="Y270" s="7"/>
      <c r="Z270" s="12"/>
    </row>
    <row r="271" spans="1:26" x14ac:dyDescent="0.25">
      <c r="A271" s="7"/>
      <c r="B271" s="7"/>
      <c r="C271" s="7" t="str">
        <f>IF(B271="","",IFERROR(INDEX(FOLLOWUP!$C:$C,MATCH(B271,FOLLOWUP!$A:$A,0)),""))</f>
        <v/>
      </c>
      <c r="D271" s="7"/>
      <c r="E271" s="12"/>
      <c r="F271" s="12"/>
      <c r="G271" s="12"/>
      <c r="H271" s="7"/>
      <c r="I271" s="7"/>
      <c r="J271" s="7"/>
      <c r="K271" s="7"/>
      <c r="L271" s="7"/>
      <c r="M271" s="7"/>
      <c r="N271" s="7"/>
      <c r="O271" s="7"/>
      <c r="P271" s="7"/>
      <c r="Q271" s="7"/>
      <c r="R271" s="12"/>
      <c r="S271" s="12"/>
      <c r="T271" s="12"/>
      <c r="U271" s="7"/>
      <c r="V271" s="7" t="str">
        <f t="shared" si="8"/>
        <v/>
      </c>
      <c r="W271" s="7" t="str">
        <f t="shared" si="9"/>
        <v/>
      </c>
      <c r="X271" s="7" t="str">
        <f>IF(A271="","",IF(G271="","Não",IF(G271&lt;=IFERROR(IF(INDEX(FOLLOWUP!$AQ:$AQ,MATCH(B271,FOLLOWUP!$A:$A,0))="",F271,INDEX(FOLLOWUP!$AQ:$AQ,MATCH(B271,FOLLOWUP!$A:$A,0))),F271),"Sim","Não")))</f>
        <v/>
      </c>
      <c r="Y271" s="7"/>
      <c r="Z271" s="12"/>
    </row>
    <row r="272" spans="1:26" x14ac:dyDescent="0.25">
      <c r="A272" s="7"/>
      <c r="B272" s="7"/>
      <c r="C272" s="7" t="str">
        <f>IF(B272="","",IFERROR(INDEX(FOLLOWUP!$C:$C,MATCH(B272,FOLLOWUP!$A:$A,0)),""))</f>
        <v/>
      </c>
      <c r="D272" s="7"/>
      <c r="E272" s="12"/>
      <c r="F272" s="12"/>
      <c r="G272" s="12"/>
      <c r="H272" s="7"/>
      <c r="I272" s="7"/>
      <c r="J272" s="7"/>
      <c r="K272" s="7"/>
      <c r="L272" s="7"/>
      <c r="M272" s="7"/>
      <c r="N272" s="7"/>
      <c r="O272" s="7"/>
      <c r="P272" s="7"/>
      <c r="Q272" s="7"/>
      <c r="R272" s="12"/>
      <c r="S272" s="12"/>
      <c r="T272" s="12"/>
      <c r="U272" s="7"/>
      <c r="V272" s="7" t="str">
        <f t="shared" si="8"/>
        <v/>
      </c>
      <c r="W272" s="7" t="str">
        <f t="shared" si="9"/>
        <v/>
      </c>
      <c r="X272" s="7" t="str">
        <f>IF(A272="","",IF(G272="","Não",IF(G272&lt;=IFERROR(IF(INDEX(FOLLOWUP!$AQ:$AQ,MATCH(B272,FOLLOWUP!$A:$A,0))="",F272,INDEX(FOLLOWUP!$AQ:$AQ,MATCH(B272,FOLLOWUP!$A:$A,0))),F272),"Sim","Não")))</f>
        <v/>
      </c>
      <c r="Y272" s="7"/>
      <c r="Z272" s="12"/>
    </row>
    <row r="273" spans="1:26" x14ac:dyDescent="0.25">
      <c r="A273" s="7"/>
      <c r="B273" s="7"/>
      <c r="C273" s="7" t="str">
        <f>IF(B273="","",IFERROR(INDEX(FOLLOWUP!$C:$C,MATCH(B273,FOLLOWUP!$A:$A,0)),""))</f>
        <v/>
      </c>
      <c r="D273" s="7"/>
      <c r="E273" s="12"/>
      <c r="F273" s="12"/>
      <c r="G273" s="12"/>
      <c r="H273" s="7"/>
      <c r="I273" s="7"/>
      <c r="J273" s="7"/>
      <c r="K273" s="7"/>
      <c r="L273" s="7"/>
      <c r="M273" s="7"/>
      <c r="N273" s="7"/>
      <c r="O273" s="7"/>
      <c r="P273" s="7"/>
      <c r="Q273" s="7"/>
      <c r="R273" s="12"/>
      <c r="S273" s="12"/>
      <c r="T273" s="12"/>
      <c r="U273" s="7"/>
      <c r="V273" s="7" t="str">
        <f t="shared" si="8"/>
        <v/>
      </c>
      <c r="W273" s="7" t="str">
        <f t="shared" si="9"/>
        <v/>
      </c>
      <c r="X273" s="7" t="str">
        <f>IF(A273="","",IF(G273="","Não",IF(G273&lt;=IFERROR(IF(INDEX(FOLLOWUP!$AQ:$AQ,MATCH(B273,FOLLOWUP!$A:$A,0))="",F273,INDEX(FOLLOWUP!$AQ:$AQ,MATCH(B273,FOLLOWUP!$A:$A,0))),F273),"Sim","Não")))</f>
        <v/>
      </c>
      <c r="Y273" s="7"/>
      <c r="Z273" s="12"/>
    </row>
    <row r="274" spans="1:26" x14ac:dyDescent="0.25">
      <c r="A274" s="7"/>
      <c r="B274" s="7"/>
      <c r="C274" s="7" t="str">
        <f>IF(B274="","",IFERROR(INDEX(FOLLOWUP!$C:$C,MATCH(B274,FOLLOWUP!$A:$A,0)),""))</f>
        <v/>
      </c>
      <c r="D274" s="7"/>
      <c r="E274" s="12"/>
      <c r="F274" s="12"/>
      <c r="G274" s="12"/>
      <c r="H274" s="7"/>
      <c r="I274" s="7"/>
      <c r="J274" s="7"/>
      <c r="K274" s="7"/>
      <c r="L274" s="7"/>
      <c r="M274" s="7"/>
      <c r="N274" s="7"/>
      <c r="O274" s="7"/>
      <c r="P274" s="7"/>
      <c r="Q274" s="7"/>
      <c r="R274" s="12"/>
      <c r="S274" s="12"/>
      <c r="T274" s="12"/>
      <c r="U274" s="7"/>
      <c r="V274" s="7" t="str">
        <f t="shared" si="8"/>
        <v/>
      </c>
      <c r="W274" s="7" t="str">
        <f t="shared" si="9"/>
        <v/>
      </c>
      <c r="X274" s="7" t="str">
        <f>IF(A274="","",IF(G274="","Não",IF(G274&lt;=IFERROR(IF(INDEX(FOLLOWUP!$AQ:$AQ,MATCH(B274,FOLLOWUP!$A:$A,0))="",F274,INDEX(FOLLOWUP!$AQ:$AQ,MATCH(B274,FOLLOWUP!$A:$A,0))),F274),"Sim","Não")))</f>
        <v/>
      </c>
      <c r="Y274" s="7"/>
      <c r="Z274" s="12"/>
    </row>
    <row r="275" spans="1:26" x14ac:dyDescent="0.25">
      <c r="A275" s="7"/>
      <c r="B275" s="7"/>
      <c r="C275" s="7" t="str">
        <f>IF(B275="","",IFERROR(INDEX(FOLLOWUP!$C:$C,MATCH(B275,FOLLOWUP!$A:$A,0)),""))</f>
        <v/>
      </c>
      <c r="D275" s="7"/>
      <c r="E275" s="12"/>
      <c r="F275" s="12"/>
      <c r="G275" s="12"/>
      <c r="H275" s="7"/>
      <c r="I275" s="7"/>
      <c r="J275" s="7"/>
      <c r="K275" s="7"/>
      <c r="L275" s="7"/>
      <c r="M275" s="7"/>
      <c r="N275" s="7"/>
      <c r="O275" s="7"/>
      <c r="P275" s="7"/>
      <c r="Q275" s="7"/>
      <c r="R275" s="12"/>
      <c r="S275" s="12"/>
      <c r="T275" s="12"/>
      <c r="U275" s="7"/>
      <c r="V275" s="7" t="str">
        <f t="shared" si="8"/>
        <v/>
      </c>
      <c r="W275" s="7" t="str">
        <f t="shared" si="9"/>
        <v/>
      </c>
      <c r="X275" s="7" t="str">
        <f>IF(A275="","",IF(G275="","Não",IF(G275&lt;=IFERROR(IF(INDEX(FOLLOWUP!$AQ:$AQ,MATCH(B275,FOLLOWUP!$A:$A,0))="",F275,INDEX(FOLLOWUP!$AQ:$AQ,MATCH(B275,FOLLOWUP!$A:$A,0))),F275),"Sim","Não")))</f>
        <v/>
      </c>
      <c r="Y275" s="7"/>
      <c r="Z275" s="12"/>
    </row>
    <row r="276" spans="1:26" x14ac:dyDescent="0.25">
      <c r="A276" s="7"/>
      <c r="B276" s="7"/>
      <c r="C276" s="7" t="str">
        <f>IF(B276="","",IFERROR(INDEX(FOLLOWUP!$C:$C,MATCH(B276,FOLLOWUP!$A:$A,0)),""))</f>
        <v/>
      </c>
      <c r="D276" s="7"/>
      <c r="E276" s="12"/>
      <c r="F276" s="12"/>
      <c r="G276" s="12"/>
      <c r="H276" s="7"/>
      <c r="I276" s="7"/>
      <c r="J276" s="7"/>
      <c r="K276" s="7"/>
      <c r="L276" s="7"/>
      <c r="M276" s="7"/>
      <c r="N276" s="7"/>
      <c r="O276" s="7"/>
      <c r="P276" s="7"/>
      <c r="Q276" s="7"/>
      <c r="R276" s="12"/>
      <c r="S276" s="12"/>
      <c r="T276" s="12"/>
      <c r="U276" s="7"/>
      <c r="V276" s="7" t="str">
        <f t="shared" si="8"/>
        <v/>
      </c>
      <c r="W276" s="7" t="str">
        <f t="shared" si="9"/>
        <v/>
      </c>
      <c r="X276" s="7" t="str">
        <f>IF(A276="","",IF(G276="","Não",IF(G276&lt;=IFERROR(IF(INDEX(FOLLOWUP!$AQ:$AQ,MATCH(B276,FOLLOWUP!$A:$A,0))="",F276,INDEX(FOLLOWUP!$AQ:$AQ,MATCH(B276,FOLLOWUP!$A:$A,0))),F276),"Sim","Não")))</f>
        <v/>
      </c>
      <c r="Y276" s="7"/>
      <c r="Z276" s="12"/>
    </row>
    <row r="277" spans="1:26" x14ac:dyDescent="0.25">
      <c r="A277" s="7"/>
      <c r="B277" s="7"/>
      <c r="C277" s="7" t="str">
        <f>IF(B277="","",IFERROR(INDEX(FOLLOWUP!$C:$C,MATCH(B277,FOLLOWUP!$A:$A,0)),""))</f>
        <v/>
      </c>
      <c r="D277" s="7"/>
      <c r="E277" s="12"/>
      <c r="F277" s="12"/>
      <c r="G277" s="12"/>
      <c r="H277" s="7"/>
      <c r="I277" s="7"/>
      <c r="J277" s="7"/>
      <c r="K277" s="7"/>
      <c r="L277" s="7"/>
      <c r="M277" s="7"/>
      <c r="N277" s="7"/>
      <c r="O277" s="7"/>
      <c r="P277" s="7"/>
      <c r="Q277" s="7"/>
      <c r="R277" s="12"/>
      <c r="S277" s="12"/>
      <c r="T277" s="12"/>
      <c r="U277" s="7"/>
      <c r="V277" s="7" t="str">
        <f t="shared" si="8"/>
        <v/>
      </c>
      <c r="W277" s="7" t="str">
        <f t="shared" si="9"/>
        <v/>
      </c>
      <c r="X277" s="7" t="str">
        <f>IF(A277="","",IF(G277="","Não",IF(G277&lt;=IFERROR(IF(INDEX(FOLLOWUP!$AQ:$AQ,MATCH(B277,FOLLOWUP!$A:$A,0))="",F277,INDEX(FOLLOWUP!$AQ:$AQ,MATCH(B277,FOLLOWUP!$A:$A,0))),F277),"Sim","Não")))</f>
        <v/>
      </c>
      <c r="Y277" s="7"/>
      <c r="Z277" s="12"/>
    </row>
    <row r="278" spans="1:26" x14ac:dyDescent="0.25">
      <c r="A278" s="7"/>
      <c r="B278" s="7"/>
      <c r="C278" s="7" t="str">
        <f>IF(B278="","",IFERROR(INDEX(FOLLOWUP!$C:$C,MATCH(B278,FOLLOWUP!$A:$A,0)),""))</f>
        <v/>
      </c>
      <c r="D278" s="7"/>
      <c r="E278" s="12"/>
      <c r="F278" s="12"/>
      <c r="G278" s="12"/>
      <c r="H278" s="7"/>
      <c r="I278" s="7"/>
      <c r="J278" s="7"/>
      <c r="K278" s="7"/>
      <c r="L278" s="7"/>
      <c r="M278" s="7"/>
      <c r="N278" s="7"/>
      <c r="O278" s="7"/>
      <c r="P278" s="7"/>
      <c r="Q278" s="7"/>
      <c r="R278" s="12"/>
      <c r="S278" s="12"/>
      <c r="T278" s="12"/>
      <c r="U278" s="7"/>
      <c r="V278" s="7" t="str">
        <f t="shared" si="8"/>
        <v/>
      </c>
      <c r="W278" s="7" t="str">
        <f t="shared" si="9"/>
        <v/>
      </c>
      <c r="X278" s="7" t="str">
        <f>IF(A278="","",IF(G278="","Não",IF(G278&lt;=IFERROR(IF(INDEX(FOLLOWUP!$AQ:$AQ,MATCH(B278,FOLLOWUP!$A:$A,0))="",F278,INDEX(FOLLOWUP!$AQ:$AQ,MATCH(B278,FOLLOWUP!$A:$A,0))),F278),"Sim","Não")))</f>
        <v/>
      </c>
      <c r="Y278" s="7"/>
      <c r="Z278" s="12"/>
    </row>
    <row r="279" spans="1:26" x14ac:dyDescent="0.25">
      <c r="A279" s="7"/>
      <c r="B279" s="7"/>
      <c r="C279" s="7" t="str">
        <f>IF(B279="","",IFERROR(INDEX(FOLLOWUP!$C:$C,MATCH(B279,FOLLOWUP!$A:$A,0)),""))</f>
        <v/>
      </c>
      <c r="D279" s="7"/>
      <c r="E279" s="12"/>
      <c r="F279" s="12"/>
      <c r="G279" s="12"/>
      <c r="H279" s="7"/>
      <c r="I279" s="7"/>
      <c r="J279" s="7"/>
      <c r="K279" s="7"/>
      <c r="L279" s="7"/>
      <c r="M279" s="7"/>
      <c r="N279" s="7"/>
      <c r="O279" s="7"/>
      <c r="P279" s="7"/>
      <c r="Q279" s="7"/>
      <c r="R279" s="12"/>
      <c r="S279" s="12"/>
      <c r="T279" s="12"/>
      <c r="U279" s="7"/>
      <c r="V279" s="7" t="str">
        <f t="shared" si="8"/>
        <v/>
      </c>
      <c r="W279" s="7" t="str">
        <f t="shared" si="9"/>
        <v/>
      </c>
      <c r="X279" s="7" t="str">
        <f>IF(A279="","",IF(G279="","Não",IF(G279&lt;=IFERROR(IF(INDEX(FOLLOWUP!$AQ:$AQ,MATCH(B279,FOLLOWUP!$A:$A,0))="",F279,INDEX(FOLLOWUP!$AQ:$AQ,MATCH(B279,FOLLOWUP!$A:$A,0))),F279),"Sim","Não")))</f>
        <v/>
      </c>
      <c r="Y279" s="7"/>
      <c r="Z279" s="12"/>
    </row>
    <row r="280" spans="1:26" x14ac:dyDescent="0.25">
      <c r="A280" s="7"/>
      <c r="B280" s="7"/>
      <c r="C280" s="7" t="str">
        <f>IF(B280="","",IFERROR(INDEX(FOLLOWUP!$C:$C,MATCH(B280,FOLLOWUP!$A:$A,0)),""))</f>
        <v/>
      </c>
      <c r="D280" s="7"/>
      <c r="E280" s="12"/>
      <c r="F280" s="12"/>
      <c r="G280" s="12"/>
      <c r="H280" s="7"/>
      <c r="I280" s="7"/>
      <c r="J280" s="7"/>
      <c r="K280" s="7"/>
      <c r="L280" s="7"/>
      <c r="M280" s="7"/>
      <c r="N280" s="7"/>
      <c r="O280" s="7"/>
      <c r="P280" s="7"/>
      <c r="Q280" s="7"/>
      <c r="R280" s="12"/>
      <c r="S280" s="12"/>
      <c r="T280" s="12"/>
      <c r="U280" s="7"/>
      <c r="V280" s="7" t="str">
        <f t="shared" si="8"/>
        <v/>
      </c>
      <c r="W280" s="7" t="str">
        <f t="shared" si="9"/>
        <v/>
      </c>
      <c r="X280" s="7" t="str">
        <f>IF(A280="","",IF(G280="","Não",IF(G280&lt;=IFERROR(IF(INDEX(FOLLOWUP!$AQ:$AQ,MATCH(B280,FOLLOWUP!$A:$A,0))="",F280,INDEX(FOLLOWUP!$AQ:$AQ,MATCH(B280,FOLLOWUP!$A:$A,0))),F280),"Sim","Não")))</f>
        <v/>
      </c>
      <c r="Y280" s="7"/>
      <c r="Z280" s="12"/>
    </row>
    <row r="281" spans="1:26" x14ac:dyDescent="0.25">
      <c r="A281" s="7"/>
      <c r="B281" s="7"/>
      <c r="C281" s="7" t="str">
        <f>IF(B281="","",IFERROR(INDEX(FOLLOWUP!$C:$C,MATCH(B281,FOLLOWUP!$A:$A,0)),""))</f>
        <v/>
      </c>
      <c r="D281" s="7"/>
      <c r="E281" s="12"/>
      <c r="F281" s="12"/>
      <c r="G281" s="12"/>
      <c r="H281" s="7"/>
      <c r="I281" s="7"/>
      <c r="J281" s="7"/>
      <c r="K281" s="7"/>
      <c r="L281" s="7"/>
      <c r="M281" s="7"/>
      <c r="N281" s="7"/>
      <c r="O281" s="7"/>
      <c r="P281" s="7"/>
      <c r="Q281" s="7"/>
      <c r="R281" s="12"/>
      <c r="S281" s="12"/>
      <c r="T281" s="12"/>
      <c r="U281" s="7"/>
      <c r="V281" s="7" t="str">
        <f t="shared" si="8"/>
        <v/>
      </c>
      <c r="W281" s="7" t="str">
        <f t="shared" si="9"/>
        <v/>
      </c>
      <c r="X281" s="7" t="str">
        <f>IF(A281="","",IF(G281="","Não",IF(G281&lt;=IFERROR(IF(INDEX(FOLLOWUP!$AQ:$AQ,MATCH(B281,FOLLOWUP!$A:$A,0))="",F281,INDEX(FOLLOWUP!$AQ:$AQ,MATCH(B281,FOLLOWUP!$A:$A,0))),F281),"Sim","Não")))</f>
        <v/>
      </c>
      <c r="Y281" s="7"/>
      <c r="Z281" s="12"/>
    </row>
    <row r="282" spans="1:26" x14ac:dyDescent="0.25">
      <c r="A282" s="7"/>
      <c r="B282" s="7"/>
      <c r="C282" s="7" t="str">
        <f>IF(B282="","",IFERROR(INDEX(FOLLOWUP!$C:$C,MATCH(B282,FOLLOWUP!$A:$A,0)),""))</f>
        <v/>
      </c>
      <c r="D282" s="7"/>
      <c r="E282" s="12"/>
      <c r="F282" s="12"/>
      <c r="G282" s="12"/>
      <c r="H282" s="7"/>
      <c r="I282" s="7"/>
      <c r="J282" s="7"/>
      <c r="K282" s="7"/>
      <c r="L282" s="7"/>
      <c r="M282" s="7"/>
      <c r="N282" s="7"/>
      <c r="O282" s="7"/>
      <c r="P282" s="7"/>
      <c r="Q282" s="7"/>
      <c r="R282" s="12"/>
      <c r="S282" s="12"/>
      <c r="T282" s="12"/>
      <c r="U282" s="7"/>
      <c r="V282" s="7" t="str">
        <f t="shared" si="8"/>
        <v/>
      </c>
      <c r="W282" s="7" t="str">
        <f t="shared" si="9"/>
        <v/>
      </c>
      <c r="X282" s="7" t="str">
        <f>IF(A282="","",IF(G282="","Não",IF(G282&lt;=IFERROR(IF(INDEX(FOLLOWUP!$AQ:$AQ,MATCH(B282,FOLLOWUP!$A:$A,0))="",F282,INDEX(FOLLOWUP!$AQ:$AQ,MATCH(B282,FOLLOWUP!$A:$A,0))),F282),"Sim","Não")))</f>
        <v/>
      </c>
      <c r="Y282" s="7"/>
      <c r="Z282" s="12"/>
    </row>
    <row r="283" spans="1:26" x14ac:dyDescent="0.25">
      <c r="A283" s="7"/>
      <c r="B283" s="7"/>
      <c r="C283" s="7" t="str">
        <f>IF(B283="","",IFERROR(INDEX(FOLLOWUP!$C:$C,MATCH(B283,FOLLOWUP!$A:$A,0)),""))</f>
        <v/>
      </c>
      <c r="D283" s="7"/>
      <c r="E283" s="12"/>
      <c r="F283" s="12"/>
      <c r="G283" s="12"/>
      <c r="H283" s="7"/>
      <c r="I283" s="7"/>
      <c r="J283" s="7"/>
      <c r="K283" s="7"/>
      <c r="L283" s="7"/>
      <c r="M283" s="7"/>
      <c r="N283" s="7"/>
      <c r="O283" s="7"/>
      <c r="P283" s="7"/>
      <c r="Q283" s="7"/>
      <c r="R283" s="12"/>
      <c r="S283" s="12"/>
      <c r="T283" s="12"/>
      <c r="U283" s="7"/>
      <c r="V283" s="7" t="str">
        <f t="shared" si="8"/>
        <v/>
      </c>
      <c r="W283" s="7" t="str">
        <f t="shared" si="9"/>
        <v/>
      </c>
      <c r="X283" s="7" t="str">
        <f>IF(A283="","",IF(G283="","Não",IF(G283&lt;=IFERROR(IF(INDEX(FOLLOWUP!$AQ:$AQ,MATCH(B283,FOLLOWUP!$A:$A,0))="",F283,INDEX(FOLLOWUP!$AQ:$AQ,MATCH(B283,FOLLOWUP!$A:$A,0))),F283),"Sim","Não")))</f>
        <v/>
      </c>
      <c r="Y283" s="7"/>
      <c r="Z283" s="12"/>
    </row>
    <row r="284" spans="1:26" x14ac:dyDescent="0.25">
      <c r="A284" s="7"/>
      <c r="B284" s="7"/>
      <c r="C284" s="7" t="str">
        <f>IF(B284="","",IFERROR(INDEX(FOLLOWUP!$C:$C,MATCH(B284,FOLLOWUP!$A:$A,0)),""))</f>
        <v/>
      </c>
      <c r="D284" s="7"/>
      <c r="E284" s="12"/>
      <c r="F284" s="12"/>
      <c r="G284" s="12"/>
      <c r="H284" s="7"/>
      <c r="I284" s="7"/>
      <c r="J284" s="7"/>
      <c r="K284" s="7"/>
      <c r="L284" s="7"/>
      <c r="M284" s="7"/>
      <c r="N284" s="7"/>
      <c r="O284" s="7"/>
      <c r="P284" s="7"/>
      <c r="Q284" s="7"/>
      <c r="R284" s="12"/>
      <c r="S284" s="12"/>
      <c r="T284" s="12"/>
      <c r="U284" s="7"/>
      <c r="V284" s="7" t="str">
        <f t="shared" si="8"/>
        <v/>
      </c>
      <c r="W284" s="7" t="str">
        <f t="shared" si="9"/>
        <v/>
      </c>
      <c r="X284" s="7" t="str">
        <f>IF(A284="","",IF(G284="","Não",IF(G284&lt;=IFERROR(IF(INDEX(FOLLOWUP!$AQ:$AQ,MATCH(B284,FOLLOWUP!$A:$A,0))="",F284,INDEX(FOLLOWUP!$AQ:$AQ,MATCH(B284,FOLLOWUP!$A:$A,0))),F284),"Sim","Não")))</f>
        <v/>
      </c>
      <c r="Y284" s="7"/>
      <c r="Z284" s="12"/>
    </row>
    <row r="285" spans="1:26" x14ac:dyDescent="0.25">
      <c r="A285" s="7"/>
      <c r="B285" s="7"/>
      <c r="C285" s="7" t="str">
        <f>IF(B285="","",IFERROR(INDEX(FOLLOWUP!$C:$C,MATCH(B285,FOLLOWUP!$A:$A,0)),""))</f>
        <v/>
      </c>
      <c r="D285" s="7"/>
      <c r="E285" s="12"/>
      <c r="F285" s="12"/>
      <c r="G285" s="12"/>
      <c r="H285" s="7"/>
      <c r="I285" s="7"/>
      <c r="J285" s="7"/>
      <c r="K285" s="7"/>
      <c r="L285" s="7"/>
      <c r="M285" s="7"/>
      <c r="N285" s="7"/>
      <c r="O285" s="7"/>
      <c r="P285" s="7"/>
      <c r="Q285" s="7"/>
      <c r="R285" s="12"/>
      <c r="S285" s="12"/>
      <c r="T285" s="12"/>
      <c r="U285" s="7"/>
      <c r="V285" s="7" t="str">
        <f t="shared" si="8"/>
        <v/>
      </c>
      <c r="W285" s="7" t="str">
        <f t="shared" si="9"/>
        <v/>
      </c>
      <c r="X285" s="7" t="str">
        <f>IF(A285="","",IF(G285="","Não",IF(G285&lt;=IFERROR(IF(INDEX(FOLLOWUP!$AQ:$AQ,MATCH(B285,FOLLOWUP!$A:$A,0))="",F285,INDEX(FOLLOWUP!$AQ:$AQ,MATCH(B285,FOLLOWUP!$A:$A,0))),F285),"Sim","Não")))</f>
        <v/>
      </c>
      <c r="Y285" s="7"/>
      <c r="Z285" s="12"/>
    </row>
    <row r="286" spans="1:26" x14ac:dyDescent="0.25">
      <c r="A286" s="7"/>
      <c r="B286" s="7"/>
      <c r="C286" s="7" t="str">
        <f>IF(B286="","",IFERROR(INDEX(FOLLOWUP!$C:$C,MATCH(B286,FOLLOWUP!$A:$A,0)),""))</f>
        <v/>
      </c>
      <c r="D286" s="7"/>
      <c r="E286" s="12"/>
      <c r="F286" s="12"/>
      <c r="G286" s="12"/>
      <c r="H286" s="7"/>
      <c r="I286" s="7"/>
      <c r="J286" s="7"/>
      <c r="K286" s="7"/>
      <c r="L286" s="7"/>
      <c r="M286" s="7"/>
      <c r="N286" s="7"/>
      <c r="O286" s="7"/>
      <c r="P286" s="7"/>
      <c r="Q286" s="7"/>
      <c r="R286" s="12"/>
      <c r="S286" s="12"/>
      <c r="T286" s="12"/>
      <c r="U286" s="7"/>
      <c r="V286" s="7" t="str">
        <f t="shared" si="8"/>
        <v/>
      </c>
      <c r="W286" s="7" t="str">
        <f t="shared" si="9"/>
        <v/>
      </c>
      <c r="X286" s="7" t="str">
        <f>IF(A286="","",IF(G286="","Não",IF(G286&lt;=IFERROR(IF(INDEX(FOLLOWUP!$AQ:$AQ,MATCH(B286,FOLLOWUP!$A:$A,0))="",F286,INDEX(FOLLOWUP!$AQ:$AQ,MATCH(B286,FOLLOWUP!$A:$A,0))),F286),"Sim","Não")))</f>
        <v/>
      </c>
      <c r="Y286" s="7"/>
      <c r="Z286" s="12"/>
    </row>
    <row r="287" spans="1:26" x14ac:dyDescent="0.25">
      <c r="A287" s="7"/>
      <c r="B287" s="7"/>
      <c r="C287" s="7" t="str">
        <f>IF(B287="","",IFERROR(INDEX(FOLLOWUP!$C:$C,MATCH(B287,FOLLOWUP!$A:$A,0)),""))</f>
        <v/>
      </c>
      <c r="D287" s="7"/>
      <c r="E287" s="12"/>
      <c r="F287" s="12"/>
      <c r="G287" s="12"/>
      <c r="H287" s="7"/>
      <c r="I287" s="7"/>
      <c r="J287" s="7"/>
      <c r="K287" s="7"/>
      <c r="L287" s="7"/>
      <c r="M287" s="7"/>
      <c r="N287" s="7"/>
      <c r="O287" s="7"/>
      <c r="P287" s="7"/>
      <c r="Q287" s="7"/>
      <c r="R287" s="12"/>
      <c r="S287" s="12"/>
      <c r="T287" s="12"/>
      <c r="U287" s="7"/>
      <c r="V287" s="7" t="str">
        <f t="shared" si="8"/>
        <v/>
      </c>
      <c r="W287" s="7" t="str">
        <f t="shared" si="9"/>
        <v/>
      </c>
      <c r="X287" s="7" t="str">
        <f>IF(A287="","",IF(G287="","Não",IF(G287&lt;=IFERROR(IF(INDEX(FOLLOWUP!$AQ:$AQ,MATCH(B287,FOLLOWUP!$A:$A,0))="",F287,INDEX(FOLLOWUP!$AQ:$AQ,MATCH(B287,FOLLOWUP!$A:$A,0))),F287),"Sim","Não")))</f>
        <v/>
      </c>
      <c r="Y287" s="7"/>
      <c r="Z287" s="12"/>
    </row>
    <row r="288" spans="1:26" x14ac:dyDescent="0.25">
      <c r="A288" s="7"/>
      <c r="B288" s="7"/>
      <c r="C288" s="7" t="str">
        <f>IF(B288="","",IFERROR(INDEX(FOLLOWUP!$C:$C,MATCH(B288,FOLLOWUP!$A:$A,0)),""))</f>
        <v/>
      </c>
      <c r="D288" s="7"/>
      <c r="E288" s="12"/>
      <c r="F288" s="12"/>
      <c r="G288" s="12"/>
      <c r="H288" s="7"/>
      <c r="I288" s="7"/>
      <c r="J288" s="7"/>
      <c r="K288" s="7"/>
      <c r="L288" s="7"/>
      <c r="M288" s="7"/>
      <c r="N288" s="7"/>
      <c r="O288" s="7"/>
      <c r="P288" s="7"/>
      <c r="Q288" s="7"/>
      <c r="R288" s="12"/>
      <c r="S288" s="12"/>
      <c r="T288" s="12"/>
      <c r="U288" s="7"/>
      <c r="V288" s="7" t="str">
        <f t="shared" si="8"/>
        <v/>
      </c>
      <c r="W288" s="7" t="str">
        <f t="shared" si="9"/>
        <v/>
      </c>
      <c r="X288" s="7" t="str">
        <f>IF(A288="","",IF(G288="","Não",IF(G288&lt;=IFERROR(IF(INDEX(FOLLOWUP!$AQ:$AQ,MATCH(B288,FOLLOWUP!$A:$A,0))="",F288,INDEX(FOLLOWUP!$AQ:$AQ,MATCH(B288,FOLLOWUP!$A:$A,0))),F288),"Sim","Não")))</f>
        <v/>
      </c>
      <c r="Y288" s="7"/>
      <c r="Z288" s="12"/>
    </row>
    <row r="289" spans="1:26" x14ac:dyDescent="0.25">
      <c r="A289" s="7"/>
      <c r="B289" s="7"/>
      <c r="C289" s="7" t="str">
        <f>IF(B289="","",IFERROR(INDEX(FOLLOWUP!$C:$C,MATCH(B289,FOLLOWUP!$A:$A,0)),""))</f>
        <v/>
      </c>
      <c r="D289" s="7"/>
      <c r="E289" s="12"/>
      <c r="F289" s="12"/>
      <c r="G289" s="12"/>
      <c r="H289" s="7"/>
      <c r="I289" s="7"/>
      <c r="J289" s="7"/>
      <c r="K289" s="7"/>
      <c r="L289" s="7"/>
      <c r="M289" s="7"/>
      <c r="N289" s="7"/>
      <c r="O289" s="7"/>
      <c r="P289" s="7"/>
      <c r="Q289" s="7"/>
      <c r="R289" s="12"/>
      <c r="S289" s="12"/>
      <c r="T289" s="12"/>
      <c r="U289" s="7"/>
      <c r="V289" s="7" t="str">
        <f t="shared" si="8"/>
        <v/>
      </c>
      <c r="W289" s="7" t="str">
        <f t="shared" si="9"/>
        <v/>
      </c>
      <c r="X289" s="7" t="str">
        <f>IF(A289="","",IF(G289="","Não",IF(G289&lt;=IFERROR(IF(INDEX(FOLLOWUP!$AQ:$AQ,MATCH(B289,FOLLOWUP!$A:$A,0))="",F289,INDEX(FOLLOWUP!$AQ:$AQ,MATCH(B289,FOLLOWUP!$A:$A,0))),F289),"Sim","Não")))</f>
        <v/>
      </c>
      <c r="Y289" s="7"/>
      <c r="Z289" s="12"/>
    </row>
    <row r="290" spans="1:26" x14ac:dyDescent="0.25">
      <c r="A290" s="7"/>
      <c r="B290" s="7"/>
      <c r="C290" s="7" t="str">
        <f>IF(B290="","",IFERROR(INDEX(FOLLOWUP!$C:$C,MATCH(B290,FOLLOWUP!$A:$A,0)),""))</f>
        <v/>
      </c>
      <c r="D290" s="7"/>
      <c r="E290" s="12"/>
      <c r="F290" s="12"/>
      <c r="G290" s="12"/>
      <c r="H290" s="7"/>
      <c r="I290" s="7"/>
      <c r="J290" s="7"/>
      <c r="K290" s="7"/>
      <c r="L290" s="7"/>
      <c r="M290" s="7"/>
      <c r="N290" s="7"/>
      <c r="O290" s="7"/>
      <c r="P290" s="7"/>
      <c r="Q290" s="7"/>
      <c r="R290" s="12"/>
      <c r="S290" s="12"/>
      <c r="T290" s="12"/>
      <c r="U290" s="7"/>
      <c r="V290" s="7" t="str">
        <f t="shared" si="8"/>
        <v/>
      </c>
      <c r="W290" s="7" t="str">
        <f t="shared" si="9"/>
        <v/>
      </c>
      <c r="X290" s="7" t="str">
        <f>IF(A290="","",IF(G290="","Não",IF(G290&lt;=IFERROR(IF(INDEX(FOLLOWUP!$AQ:$AQ,MATCH(B290,FOLLOWUP!$A:$A,0))="",F290,INDEX(FOLLOWUP!$AQ:$AQ,MATCH(B290,FOLLOWUP!$A:$A,0))),F290),"Sim","Não")))</f>
        <v/>
      </c>
      <c r="Y290" s="7"/>
      <c r="Z290" s="12"/>
    </row>
    <row r="291" spans="1:26" x14ac:dyDescent="0.25">
      <c r="A291" s="7"/>
      <c r="B291" s="7"/>
      <c r="C291" s="7" t="str">
        <f>IF(B291="","",IFERROR(INDEX(FOLLOWUP!$C:$C,MATCH(B291,FOLLOWUP!$A:$A,0)),""))</f>
        <v/>
      </c>
      <c r="D291" s="7"/>
      <c r="E291" s="12"/>
      <c r="F291" s="12"/>
      <c r="G291" s="12"/>
      <c r="H291" s="7"/>
      <c r="I291" s="7"/>
      <c r="J291" s="7"/>
      <c r="K291" s="7"/>
      <c r="L291" s="7"/>
      <c r="M291" s="7"/>
      <c r="N291" s="7"/>
      <c r="O291" s="7"/>
      <c r="P291" s="7"/>
      <c r="Q291" s="7"/>
      <c r="R291" s="12"/>
      <c r="S291" s="12"/>
      <c r="T291" s="12"/>
      <c r="U291" s="7"/>
      <c r="V291" s="7" t="str">
        <f t="shared" si="8"/>
        <v/>
      </c>
      <c r="W291" s="7" t="str">
        <f t="shared" si="9"/>
        <v/>
      </c>
      <c r="X291" s="7" t="str">
        <f>IF(A291="","",IF(G291="","Não",IF(G291&lt;=IFERROR(IF(INDEX(FOLLOWUP!$AQ:$AQ,MATCH(B291,FOLLOWUP!$A:$A,0))="",F291,INDEX(FOLLOWUP!$AQ:$AQ,MATCH(B291,FOLLOWUP!$A:$A,0))),F291),"Sim","Não")))</f>
        <v/>
      </c>
      <c r="Y291" s="7"/>
      <c r="Z291" s="12"/>
    </row>
    <row r="292" spans="1:26" x14ac:dyDescent="0.25">
      <c r="A292" s="7"/>
      <c r="B292" s="7"/>
      <c r="C292" s="7" t="str">
        <f>IF(B292="","",IFERROR(INDEX(FOLLOWUP!$C:$C,MATCH(B292,FOLLOWUP!$A:$A,0)),""))</f>
        <v/>
      </c>
      <c r="D292" s="7"/>
      <c r="E292" s="12"/>
      <c r="F292" s="12"/>
      <c r="G292" s="12"/>
      <c r="H292" s="7"/>
      <c r="I292" s="7"/>
      <c r="J292" s="7"/>
      <c r="K292" s="7"/>
      <c r="L292" s="7"/>
      <c r="M292" s="7"/>
      <c r="N292" s="7"/>
      <c r="O292" s="7"/>
      <c r="P292" s="7"/>
      <c r="Q292" s="7"/>
      <c r="R292" s="12"/>
      <c r="S292" s="12"/>
      <c r="T292" s="12"/>
      <c r="U292" s="7"/>
      <c r="V292" s="7" t="str">
        <f t="shared" si="8"/>
        <v/>
      </c>
      <c r="W292" s="7" t="str">
        <f t="shared" si="9"/>
        <v/>
      </c>
      <c r="X292" s="7" t="str">
        <f>IF(A292="","",IF(G292="","Não",IF(G292&lt;=IFERROR(IF(INDEX(FOLLOWUP!$AQ:$AQ,MATCH(B292,FOLLOWUP!$A:$A,0))="",F292,INDEX(FOLLOWUP!$AQ:$AQ,MATCH(B292,FOLLOWUP!$A:$A,0))),F292),"Sim","Não")))</f>
        <v/>
      </c>
      <c r="Y292" s="7"/>
      <c r="Z292" s="12"/>
    </row>
    <row r="293" spans="1:26" x14ac:dyDescent="0.25">
      <c r="A293" s="7"/>
      <c r="B293" s="7"/>
      <c r="C293" s="7" t="str">
        <f>IF(B293="","",IFERROR(INDEX(FOLLOWUP!$C:$C,MATCH(B293,FOLLOWUP!$A:$A,0)),""))</f>
        <v/>
      </c>
      <c r="D293" s="7"/>
      <c r="E293" s="12"/>
      <c r="F293" s="12"/>
      <c r="G293" s="12"/>
      <c r="H293" s="7"/>
      <c r="I293" s="7"/>
      <c r="J293" s="7"/>
      <c r="K293" s="7"/>
      <c r="L293" s="7"/>
      <c r="M293" s="7"/>
      <c r="N293" s="7"/>
      <c r="O293" s="7"/>
      <c r="P293" s="7"/>
      <c r="Q293" s="7"/>
      <c r="R293" s="12"/>
      <c r="S293" s="12"/>
      <c r="T293" s="12"/>
      <c r="U293" s="7"/>
      <c r="V293" s="7" t="str">
        <f t="shared" si="8"/>
        <v/>
      </c>
      <c r="W293" s="7" t="str">
        <f t="shared" si="9"/>
        <v/>
      </c>
      <c r="X293" s="7" t="str">
        <f>IF(A293="","",IF(G293="","Não",IF(G293&lt;=IFERROR(IF(INDEX(FOLLOWUP!$AQ:$AQ,MATCH(B293,FOLLOWUP!$A:$A,0))="",F293,INDEX(FOLLOWUP!$AQ:$AQ,MATCH(B293,FOLLOWUP!$A:$A,0))),F293),"Sim","Não")))</f>
        <v/>
      </c>
      <c r="Y293" s="7"/>
      <c r="Z293" s="12"/>
    </row>
    <row r="294" spans="1:26" x14ac:dyDescent="0.25">
      <c r="A294" s="7"/>
      <c r="B294" s="7"/>
      <c r="C294" s="7" t="str">
        <f>IF(B294="","",IFERROR(INDEX(FOLLOWUP!$C:$C,MATCH(B294,FOLLOWUP!$A:$A,0)),""))</f>
        <v/>
      </c>
      <c r="D294" s="7"/>
      <c r="E294" s="12"/>
      <c r="F294" s="12"/>
      <c r="G294" s="12"/>
      <c r="H294" s="7"/>
      <c r="I294" s="7"/>
      <c r="J294" s="7"/>
      <c r="K294" s="7"/>
      <c r="L294" s="7"/>
      <c r="M294" s="7"/>
      <c r="N294" s="7"/>
      <c r="O294" s="7"/>
      <c r="P294" s="7"/>
      <c r="Q294" s="7"/>
      <c r="R294" s="12"/>
      <c r="S294" s="12"/>
      <c r="T294" s="12"/>
      <c r="U294" s="7"/>
      <c r="V294" s="7" t="str">
        <f t="shared" si="8"/>
        <v/>
      </c>
      <c r="W294" s="7" t="str">
        <f t="shared" si="9"/>
        <v/>
      </c>
      <c r="X294" s="7" t="str">
        <f>IF(A294="","",IF(G294="","Não",IF(G294&lt;=IFERROR(IF(INDEX(FOLLOWUP!$AQ:$AQ,MATCH(B294,FOLLOWUP!$A:$A,0))="",F294,INDEX(FOLLOWUP!$AQ:$AQ,MATCH(B294,FOLLOWUP!$A:$A,0))),F294),"Sim","Não")))</f>
        <v/>
      </c>
      <c r="Y294" s="7"/>
      <c r="Z294" s="12"/>
    </row>
    <row r="295" spans="1:26" x14ac:dyDescent="0.25">
      <c r="A295" s="7"/>
      <c r="B295" s="7"/>
      <c r="C295" s="7" t="str">
        <f>IF(B295="","",IFERROR(INDEX(FOLLOWUP!$C:$C,MATCH(B295,FOLLOWUP!$A:$A,0)),""))</f>
        <v/>
      </c>
      <c r="D295" s="7"/>
      <c r="E295" s="12"/>
      <c r="F295" s="12"/>
      <c r="G295" s="12"/>
      <c r="H295" s="7"/>
      <c r="I295" s="7"/>
      <c r="J295" s="7"/>
      <c r="K295" s="7"/>
      <c r="L295" s="7"/>
      <c r="M295" s="7"/>
      <c r="N295" s="7"/>
      <c r="O295" s="7"/>
      <c r="P295" s="7"/>
      <c r="Q295" s="7"/>
      <c r="R295" s="12"/>
      <c r="S295" s="12"/>
      <c r="T295" s="12"/>
      <c r="U295" s="7"/>
      <c r="V295" s="7" t="str">
        <f t="shared" si="8"/>
        <v/>
      </c>
      <c r="W295" s="7" t="str">
        <f t="shared" si="9"/>
        <v/>
      </c>
      <c r="X295" s="7" t="str">
        <f>IF(A295="","",IF(G295="","Não",IF(G295&lt;=IFERROR(IF(INDEX(FOLLOWUP!$AQ:$AQ,MATCH(B295,FOLLOWUP!$A:$A,0))="",F295,INDEX(FOLLOWUP!$AQ:$AQ,MATCH(B295,FOLLOWUP!$A:$A,0))),F295),"Sim","Não")))</f>
        <v/>
      </c>
      <c r="Y295" s="7"/>
      <c r="Z295" s="12"/>
    </row>
    <row r="296" spans="1:26" x14ac:dyDescent="0.25">
      <c r="A296" s="7"/>
      <c r="B296" s="7"/>
      <c r="C296" s="7" t="str">
        <f>IF(B296="","",IFERROR(INDEX(FOLLOWUP!$C:$C,MATCH(B296,FOLLOWUP!$A:$A,0)),""))</f>
        <v/>
      </c>
      <c r="D296" s="7"/>
      <c r="E296" s="12"/>
      <c r="F296" s="12"/>
      <c r="G296" s="12"/>
      <c r="H296" s="7"/>
      <c r="I296" s="7"/>
      <c r="J296" s="7"/>
      <c r="K296" s="7"/>
      <c r="L296" s="7"/>
      <c r="M296" s="7"/>
      <c r="N296" s="7"/>
      <c r="O296" s="7"/>
      <c r="P296" s="7"/>
      <c r="Q296" s="7"/>
      <c r="R296" s="12"/>
      <c r="S296" s="12"/>
      <c r="T296" s="12"/>
      <c r="U296" s="7"/>
      <c r="V296" s="7" t="str">
        <f t="shared" si="8"/>
        <v/>
      </c>
      <c r="W296" s="7" t="str">
        <f t="shared" si="9"/>
        <v/>
      </c>
      <c r="X296" s="7" t="str">
        <f>IF(A296="","",IF(G296="","Não",IF(G296&lt;=IFERROR(IF(INDEX(FOLLOWUP!$AQ:$AQ,MATCH(B296,FOLLOWUP!$A:$A,0))="",F296,INDEX(FOLLOWUP!$AQ:$AQ,MATCH(B296,FOLLOWUP!$A:$A,0))),F296),"Sim","Não")))</f>
        <v/>
      </c>
      <c r="Y296" s="7"/>
      <c r="Z296" s="12"/>
    </row>
    <row r="297" spans="1:26" x14ac:dyDescent="0.25">
      <c r="A297" s="7"/>
      <c r="B297" s="7"/>
      <c r="C297" s="7" t="str">
        <f>IF(B297="","",IFERROR(INDEX(FOLLOWUP!$C:$C,MATCH(B297,FOLLOWUP!$A:$A,0)),""))</f>
        <v/>
      </c>
      <c r="D297" s="7"/>
      <c r="E297" s="12"/>
      <c r="F297" s="12"/>
      <c r="G297" s="12"/>
      <c r="H297" s="7"/>
      <c r="I297" s="7"/>
      <c r="J297" s="7"/>
      <c r="K297" s="7"/>
      <c r="L297" s="7"/>
      <c r="M297" s="7"/>
      <c r="N297" s="7"/>
      <c r="O297" s="7"/>
      <c r="P297" s="7"/>
      <c r="Q297" s="7"/>
      <c r="R297" s="12"/>
      <c r="S297" s="12"/>
      <c r="T297" s="12"/>
      <c r="U297" s="7"/>
      <c r="V297" s="7" t="str">
        <f t="shared" si="8"/>
        <v/>
      </c>
      <c r="W297" s="7" t="str">
        <f t="shared" si="9"/>
        <v/>
      </c>
      <c r="X297" s="7" t="str">
        <f>IF(A297="","",IF(G297="","Não",IF(G297&lt;=IFERROR(IF(INDEX(FOLLOWUP!$AQ:$AQ,MATCH(B297,FOLLOWUP!$A:$A,0))="",F297,INDEX(FOLLOWUP!$AQ:$AQ,MATCH(B297,FOLLOWUP!$A:$A,0))),F297),"Sim","Não")))</f>
        <v/>
      </c>
      <c r="Y297" s="7"/>
      <c r="Z297" s="12"/>
    </row>
    <row r="298" spans="1:26" x14ac:dyDescent="0.25">
      <c r="A298" s="7"/>
      <c r="B298" s="7"/>
      <c r="C298" s="7" t="str">
        <f>IF(B298="","",IFERROR(INDEX(FOLLOWUP!$C:$C,MATCH(B298,FOLLOWUP!$A:$A,0)),""))</f>
        <v/>
      </c>
      <c r="D298" s="7"/>
      <c r="E298" s="12"/>
      <c r="F298" s="12"/>
      <c r="G298" s="12"/>
      <c r="H298" s="7"/>
      <c r="I298" s="7"/>
      <c r="J298" s="7"/>
      <c r="K298" s="7"/>
      <c r="L298" s="7"/>
      <c r="M298" s="7"/>
      <c r="N298" s="7"/>
      <c r="O298" s="7"/>
      <c r="P298" s="7"/>
      <c r="Q298" s="7"/>
      <c r="R298" s="12"/>
      <c r="S298" s="12"/>
      <c r="T298" s="12"/>
      <c r="U298" s="7"/>
      <c r="V298" s="7" t="str">
        <f t="shared" si="8"/>
        <v/>
      </c>
      <c r="W298" s="7" t="str">
        <f t="shared" si="9"/>
        <v/>
      </c>
      <c r="X298" s="7" t="str">
        <f>IF(A298="","",IF(G298="","Não",IF(G298&lt;=IFERROR(IF(INDEX(FOLLOWUP!$AQ:$AQ,MATCH(B298,FOLLOWUP!$A:$A,0))="",F298,INDEX(FOLLOWUP!$AQ:$AQ,MATCH(B298,FOLLOWUP!$A:$A,0))),F298),"Sim","Não")))</f>
        <v/>
      </c>
      <c r="Y298" s="7"/>
      <c r="Z298" s="12"/>
    </row>
    <row r="299" spans="1:26" x14ac:dyDescent="0.25">
      <c r="A299" s="7"/>
      <c r="B299" s="7"/>
      <c r="C299" s="7" t="str">
        <f>IF(B299="","",IFERROR(INDEX(FOLLOWUP!$C:$C,MATCH(B299,FOLLOWUP!$A:$A,0)),""))</f>
        <v/>
      </c>
      <c r="D299" s="7"/>
      <c r="E299" s="12"/>
      <c r="F299" s="12"/>
      <c r="G299" s="12"/>
      <c r="H299" s="7"/>
      <c r="I299" s="7"/>
      <c r="J299" s="7"/>
      <c r="K299" s="7"/>
      <c r="L299" s="7"/>
      <c r="M299" s="7"/>
      <c r="N299" s="7"/>
      <c r="O299" s="7"/>
      <c r="P299" s="7"/>
      <c r="Q299" s="7"/>
      <c r="R299" s="12"/>
      <c r="S299" s="12"/>
      <c r="T299" s="12"/>
      <c r="U299" s="7"/>
      <c r="V299" s="7" t="str">
        <f t="shared" si="8"/>
        <v/>
      </c>
      <c r="W299" s="7" t="str">
        <f t="shared" si="9"/>
        <v/>
      </c>
      <c r="X299" s="7" t="str">
        <f>IF(A299="","",IF(G299="","Não",IF(G299&lt;=IFERROR(IF(INDEX(FOLLOWUP!$AQ:$AQ,MATCH(B299,FOLLOWUP!$A:$A,0))="",F299,INDEX(FOLLOWUP!$AQ:$AQ,MATCH(B299,FOLLOWUP!$A:$A,0))),F299),"Sim","Não")))</f>
        <v/>
      </c>
      <c r="Y299" s="7"/>
      <c r="Z299" s="12"/>
    </row>
    <row r="300" spans="1:26" x14ac:dyDescent="0.25">
      <c r="A300" s="7"/>
      <c r="B300" s="7"/>
      <c r="C300" s="7" t="str">
        <f>IF(B300="","",IFERROR(INDEX(FOLLOWUP!$C:$C,MATCH(B300,FOLLOWUP!$A:$A,0)),""))</f>
        <v/>
      </c>
      <c r="D300" s="7"/>
      <c r="E300" s="12"/>
      <c r="F300" s="12"/>
      <c r="G300" s="12"/>
      <c r="H300" s="7"/>
      <c r="I300" s="7"/>
      <c r="J300" s="7"/>
      <c r="K300" s="7"/>
      <c r="L300" s="7"/>
      <c r="M300" s="7"/>
      <c r="N300" s="7"/>
      <c r="O300" s="7"/>
      <c r="P300" s="7"/>
      <c r="Q300" s="7"/>
      <c r="R300" s="12"/>
      <c r="S300" s="12"/>
      <c r="T300" s="12"/>
      <c r="U300" s="7"/>
      <c r="V300" s="7" t="str">
        <f t="shared" si="8"/>
        <v/>
      </c>
      <c r="W300" s="7" t="str">
        <f t="shared" si="9"/>
        <v/>
      </c>
      <c r="X300" s="7" t="str">
        <f>IF(A300="","",IF(G300="","Não",IF(G300&lt;=IFERROR(IF(INDEX(FOLLOWUP!$AQ:$AQ,MATCH(B300,FOLLOWUP!$A:$A,0))="",F300,INDEX(FOLLOWUP!$AQ:$AQ,MATCH(B300,FOLLOWUP!$A:$A,0))),F300),"Sim","Não")))</f>
        <v/>
      </c>
      <c r="Y300" s="7"/>
      <c r="Z300" s="12"/>
    </row>
    <row r="301" spans="1:26" x14ac:dyDescent="0.25">
      <c r="A301" s="7"/>
      <c r="B301" s="7"/>
      <c r="C301" s="7" t="str">
        <f>IF(B301="","",IFERROR(INDEX(FOLLOWUP!$C:$C,MATCH(B301,FOLLOWUP!$A:$A,0)),""))</f>
        <v/>
      </c>
      <c r="D301" s="7"/>
      <c r="E301" s="12"/>
      <c r="F301" s="12"/>
      <c r="G301" s="12"/>
      <c r="H301" s="7"/>
      <c r="I301" s="7"/>
      <c r="J301" s="7"/>
      <c r="K301" s="7"/>
      <c r="L301" s="7"/>
      <c r="M301" s="7"/>
      <c r="N301" s="7"/>
      <c r="O301" s="7"/>
      <c r="P301" s="7"/>
      <c r="Q301" s="7"/>
      <c r="R301" s="12"/>
      <c r="S301" s="12"/>
      <c r="T301" s="12"/>
      <c r="U301" s="7"/>
      <c r="V301" s="7" t="str">
        <f t="shared" si="8"/>
        <v/>
      </c>
      <c r="W301" s="7" t="str">
        <f t="shared" si="9"/>
        <v/>
      </c>
      <c r="X301" s="7" t="str">
        <f>IF(A301="","",IF(G301="","Não",IF(G301&lt;=IFERROR(IF(INDEX(FOLLOWUP!$AQ:$AQ,MATCH(B301,FOLLOWUP!$A:$A,0))="",F301,INDEX(FOLLOWUP!$AQ:$AQ,MATCH(B301,FOLLOWUP!$A:$A,0))),F301),"Sim","Não")))</f>
        <v/>
      </c>
      <c r="Y301" s="7"/>
      <c r="Z301" s="12"/>
    </row>
    <row r="302" spans="1:26" x14ac:dyDescent="0.25">
      <c r="A302" s="7"/>
      <c r="B302" s="7"/>
      <c r="C302" s="7" t="str">
        <f>IF(B302="","",IFERROR(INDEX(FOLLOWUP!$C:$C,MATCH(B302,FOLLOWUP!$A:$A,0)),""))</f>
        <v/>
      </c>
      <c r="D302" s="7"/>
      <c r="E302" s="12"/>
      <c r="F302" s="12"/>
      <c r="G302" s="12"/>
      <c r="H302" s="7"/>
      <c r="I302" s="7"/>
      <c r="J302" s="7"/>
      <c r="K302" s="7"/>
      <c r="L302" s="7"/>
      <c r="M302" s="7"/>
      <c r="N302" s="7"/>
      <c r="O302" s="7"/>
      <c r="P302" s="7"/>
      <c r="Q302" s="7"/>
      <c r="R302" s="12"/>
      <c r="S302" s="12"/>
      <c r="T302" s="12"/>
      <c r="U302" s="7"/>
      <c r="V302" s="7" t="str">
        <f t="shared" si="8"/>
        <v/>
      </c>
      <c r="W302" s="7" t="str">
        <f t="shared" si="9"/>
        <v/>
      </c>
      <c r="X302" s="7" t="str">
        <f>IF(A302="","",IF(G302="","Não",IF(G302&lt;=IFERROR(IF(INDEX(FOLLOWUP!$AQ:$AQ,MATCH(B302,FOLLOWUP!$A:$A,0))="",F302,INDEX(FOLLOWUP!$AQ:$AQ,MATCH(B302,FOLLOWUP!$A:$A,0))),F302),"Sim","Não")))</f>
        <v/>
      </c>
      <c r="Y302" s="7"/>
      <c r="Z302" s="12"/>
    </row>
    <row r="303" spans="1:26" x14ac:dyDescent="0.25">
      <c r="A303" s="7"/>
      <c r="B303" s="7"/>
      <c r="C303" s="7" t="str">
        <f>IF(B303="","",IFERROR(INDEX(FOLLOWUP!$C:$C,MATCH(B303,FOLLOWUP!$A:$A,0)),""))</f>
        <v/>
      </c>
      <c r="D303" s="7"/>
      <c r="E303" s="12"/>
      <c r="F303" s="12"/>
      <c r="G303" s="12"/>
      <c r="H303" s="7"/>
      <c r="I303" s="7"/>
      <c r="J303" s="7"/>
      <c r="K303" s="7"/>
      <c r="L303" s="7"/>
      <c r="M303" s="7"/>
      <c r="N303" s="7"/>
      <c r="O303" s="7"/>
      <c r="P303" s="7"/>
      <c r="Q303" s="7"/>
      <c r="R303" s="12"/>
      <c r="S303" s="12"/>
      <c r="T303" s="12"/>
      <c r="U303" s="7"/>
      <c r="V303" s="7" t="str">
        <f t="shared" si="8"/>
        <v/>
      </c>
      <c r="W303" s="7" t="str">
        <f t="shared" si="9"/>
        <v/>
      </c>
      <c r="X303" s="7" t="str">
        <f>IF(A303="","",IF(G303="","Não",IF(G303&lt;=IFERROR(IF(INDEX(FOLLOWUP!$AQ:$AQ,MATCH(B303,FOLLOWUP!$A:$A,0))="",F303,INDEX(FOLLOWUP!$AQ:$AQ,MATCH(B303,FOLLOWUP!$A:$A,0))),F303),"Sim","Não")))</f>
        <v/>
      </c>
      <c r="Y303" s="7"/>
      <c r="Z303" s="12"/>
    </row>
    <row r="304" spans="1:26" x14ac:dyDescent="0.25">
      <c r="A304" s="7"/>
      <c r="B304" s="7"/>
      <c r="C304" s="7" t="str">
        <f>IF(B304="","",IFERROR(INDEX(FOLLOWUP!$C:$C,MATCH(B304,FOLLOWUP!$A:$A,0)),""))</f>
        <v/>
      </c>
      <c r="D304" s="7"/>
      <c r="E304" s="12"/>
      <c r="F304" s="12"/>
      <c r="G304" s="12"/>
      <c r="H304" s="7"/>
      <c r="I304" s="7"/>
      <c r="J304" s="7"/>
      <c r="K304" s="7"/>
      <c r="L304" s="7"/>
      <c r="M304" s="7"/>
      <c r="N304" s="7"/>
      <c r="O304" s="7"/>
      <c r="P304" s="7"/>
      <c r="Q304" s="7"/>
      <c r="R304" s="12"/>
      <c r="S304" s="12"/>
      <c r="T304" s="12"/>
      <c r="U304" s="7"/>
      <c r="V304" s="7" t="str">
        <f t="shared" si="8"/>
        <v/>
      </c>
      <c r="W304" s="7" t="str">
        <f t="shared" si="9"/>
        <v/>
      </c>
      <c r="X304" s="7" t="str">
        <f>IF(A304="","",IF(G304="","Não",IF(G304&lt;=IFERROR(IF(INDEX(FOLLOWUP!$AQ:$AQ,MATCH(B304,FOLLOWUP!$A:$A,0))="",F304,INDEX(FOLLOWUP!$AQ:$AQ,MATCH(B304,FOLLOWUP!$A:$A,0))),F304),"Sim","Não")))</f>
        <v/>
      </c>
      <c r="Y304" s="7"/>
      <c r="Z304" s="12"/>
    </row>
    <row r="305" spans="1:26" x14ac:dyDescent="0.25">
      <c r="A305" s="7"/>
      <c r="B305" s="7"/>
      <c r="C305" s="7" t="str">
        <f>IF(B305="","",IFERROR(INDEX(FOLLOWUP!$C:$C,MATCH(B305,FOLLOWUP!$A:$A,0)),""))</f>
        <v/>
      </c>
      <c r="D305" s="7"/>
      <c r="E305" s="12"/>
      <c r="F305" s="12"/>
      <c r="G305" s="12"/>
      <c r="H305" s="7"/>
      <c r="I305" s="7"/>
      <c r="J305" s="7"/>
      <c r="K305" s="7"/>
      <c r="L305" s="7"/>
      <c r="M305" s="7"/>
      <c r="N305" s="7"/>
      <c r="O305" s="7"/>
      <c r="P305" s="7"/>
      <c r="Q305" s="7"/>
      <c r="R305" s="12"/>
      <c r="S305" s="12"/>
      <c r="T305" s="12"/>
      <c r="U305" s="7"/>
      <c r="V305" s="7" t="str">
        <f t="shared" si="8"/>
        <v/>
      </c>
      <c r="W305" s="7" t="str">
        <f t="shared" si="9"/>
        <v/>
      </c>
      <c r="X305" s="7" t="str">
        <f>IF(A305="","",IF(G305="","Não",IF(G305&lt;=IFERROR(IF(INDEX(FOLLOWUP!$AQ:$AQ,MATCH(B305,FOLLOWUP!$A:$A,0))="",F305,INDEX(FOLLOWUP!$AQ:$AQ,MATCH(B305,FOLLOWUP!$A:$A,0))),F305),"Sim","Não")))</f>
        <v/>
      </c>
      <c r="Y305" s="7"/>
      <c r="Z305" s="12"/>
    </row>
    <row r="306" spans="1:26" x14ac:dyDescent="0.25">
      <c r="A306" s="7"/>
      <c r="B306" s="7"/>
      <c r="C306" s="7" t="str">
        <f>IF(B306="","",IFERROR(INDEX(FOLLOWUP!$C:$C,MATCH(B306,FOLLOWUP!$A:$A,0)),""))</f>
        <v/>
      </c>
      <c r="D306" s="7"/>
      <c r="E306" s="12"/>
      <c r="F306" s="12"/>
      <c r="G306" s="12"/>
      <c r="H306" s="7"/>
      <c r="I306" s="7"/>
      <c r="J306" s="7"/>
      <c r="K306" s="7"/>
      <c r="L306" s="7"/>
      <c r="M306" s="7"/>
      <c r="N306" s="7"/>
      <c r="O306" s="7"/>
      <c r="P306" s="7"/>
      <c r="Q306" s="7"/>
      <c r="R306" s="12"/>
      <c r="S306" s="12"/>
      <c r="T306" s="12"/>
      <c r="U306" s="7"/>
      <c r="V306" s="7" t="str">
        <f t="shared" si="8"/>
        <v/>
      </c>
      <c r="W306" s="7" t="str">
        <f t="shared" si="9"/>
        <v/>
      </c>
      <c r="X306" s="7" t="str">
        <f>IF(A306="","",IF(G306="","Não",IF(G306&lt;=IFERROR(IF(INDEX(FOLLOWUP!$AQ:$AQ,MATCH(B306,FOLLOWUP!$A:$A,0))="",F306,INDEX(FOLLOWUP!$AQ:$AQ,MATCH(B306,FOLLOWUP!$A:$A,0))),F306),"Sim","Não")))</f>
        <v/>
      </c>
      <c r="Y306" s="7"/>
      <c r="Z306" s="12"/>
    </row>
    <row r="307" spans="1:26" x14ac:dyDescent="0.25">
      <c r="A307" s="7"/>
      <c r="B307" s="7"/>
      <c r="C307" s="7" t="str">
        <f>IF(B307="","",IFERROR(INDEX(FOLLOWUP!$C:$C,MATCH(B307,FOLLOWUP!$A:$A,0)),""))</f>
        <v/>
      </c>
      <c r="D307" s="7"/>
      <c r="E307" s="12"/>
      <c r="F307" s="12"/>
      <c r="G307" s="12"/>
      <c r="H307" s="7"/>
      <c r="I307" s="7"/>
      <c r="J307" s="7"/>
      <c r="K307" s="7"/>
      <c r="L307" s="7"/>
      <c r="M307" s="7"/>
      <c r="N307" s="7"/>
      <c r="O307" s="7"/>
      <c r="P307" s="7"/>
      <c r="Q307" s="7"/>
      <c r="R307" s="12"/>
      <c r="S307" s="12"/>
      <c r="T307" s="12"/>
      <c r="U307" s="7"/>
      <c r="V307" s="7" t="str">
        <f t="shared" si="8"/>
        <v/>
      </c>
      <c r="W307" s="7" t="str">
        <f t="shared" si="9"/>
        <v/>
      </c>
      <c r="X307" s="7" t="str">
        <f>IF(A307="","",IF(G307="","Não",IF(G307&lt;=IFERROR(IF(INDEX(FOLLOWUP!$AQ:$AQ,MATCH(B307,FOLLOWUP!$A:$A,0))="",F307,INDEX(FOLLOWUP!$AQ:$AQ,MATCH(B307,FOLLOWUP!$A:$A,0))),F307),"Sim","Não")))</f>
        <v/>
      </c>
      <c r="Y307" s="7"/>
      <c r="Z307" s="12"/>
    </row>
    <row r="308" spans="1:26" x14ac:dyDescent="0.25">
      <c r="A308" s="7"/>
      <c r="B308" s="7"/>
      <c r="C308" s="7" t="str">
        <f>IF(B308="","",IFERROR(INDEX(FOLLOWUP!$C:$C,MATCH(B308,FOLLOWUP!$A:$A,0)),""))</f>
        <v/>
      </c>
      <c r="D308" s="7"/>
      <c r="E308" s="12"/>
      <c r="F308" s="12"/>
      <c r="G308" s="12"/>
      <c r="H308" s="7"/>
      <c r="I308" s="7"/>
      <c r="J308" s="7"/>
      <c r="K308" s="7"/>
      <c r="L308" s="7"/>
      <c r="M308" s="7"/>
      <c r="N308" s="7"/>
      <c r="O308" s="7"/>
      <c r="P308" s="7"/>
      <c r="Q308" s="7"/>
      <c r="R308" s="12"/>
      <c r="S308" s="12"/>
      <c r="T308" s="12"/>
      <c r="U308" s="7"/>
      <c r="V308" s="7" t="str">
        <f t="shared" si="8"/>
        <v/>
      </c>
      <c r="W308" s="7" t="str">
        <f t="shared" si="9"/>
        <v/>
      </c>
      <c r="X308" s="7" t="str">
        <f>IF(A308="","",IF(G308="","Não",IF(G308&lt;=IFERROR(IF(INDEX(FOLLOWUP!$AQ:$AQ,MATCH(B308,FOLLOWUP!$A:$A,0))="",F308,INDEX(FOLLOWUP!$AQ:$AQ,MATCH(B308,FOLLOWUP!$A:$A,0))),F308),"Sim","Não")))</f>
        <v/>
      </c>
      <c r="Y308" s="7"/>
      <c r="Z308" s="12"/>
    </row>
    <row r="309" spans="1:26" x14ac:dyDescent="0.25">
      <c r="A309" s="7"/>
      <c r="B309" s="7"/>
      <c r="C309" s="7" t="str">
        <f>IF(B309="","",IFERROR(INDEX(FOLLOWUP!$C:$C,MATCH(B309,FOLLOWUP!$A:$A,0)),""))</f>
        <v/>
      </c>
      <c r="D309" s="7"/>
      <c r="E309" s="12"/>
      <c r="F309" s="12"/>
      <c r="G309" s="12"/>
      <c r="H309" s="7"/>
      <c r="I309" s="7"/>
      <c r="J309" s="7"/>
      <c r="K309" s="7"/>
      <c r="L309" s="7"/>
      <c r="M309" s="7"/>
      <c r="N309" s="7"/>
      <c r="O309" s="7"/>
      <c r="P309" s="7"/>
      <c r="Q309" s="7"/>
      <c r="R309" s="12"/>
      <c r="S309" s="12"/>
      <c r="T309" s="12"/>
      <c r="U309" s="7"/>
      <c r="V309" s="7" t="str">
        <f t="shared" si="8"/>
        <v/>
      </c>
      <c r="W309" s="7" t="str">
        <f t="shared" si="9"/>
        <v/>
      </c>
      <c r="X309" s="7" t="str">
        <f>IF(A309="","",IF(G309="","Não",IF(G309&lt;=IFERROR(IF(INDEX(FOLLOWUP!$AQ:$AQ,MATCH(B309,FOLLOWUP!$A:$A,0))="",F309,INDEX(FOLLOWUP!$AQ:$AQ,MATCH(B309,FOLLOWUP!$A:$A,0))),F309),"Sim","Não")))</f>
        <v/>
      </c>
      <c r="Y309" s="7"/>
      <c r="Z309" s="12"/>
    </row>
    <row r="310" spans="1:26" x14ac:dyDescent="0.25">
      <c r="A310" s="7"/>
      <c r="B310" s="7"/>
      <c r="C310" s="7" t="str">
        <f>IF(B310="","",IFERROR(INDEX(FOLLOWUP!$C:$C,MATCH(B310,FOLLOWUP!$A:$A,0)),""))</f>
        <v/>
      </c>
      <c r="D310" s="7"/>
      <c r="E310" s="12"/>
      <c r="F310" s="12"/>
      <c r="G310" s="12"/>
      <c r="H310" s="7"/>
      <c r="I310" s="7"/>
      <c r="J310" s="7"/>
      <c r="K310" s="7"/>
      <c r="L310" s="7"/>
      <c r="M310" s="7"/>
      <c r="N310" s="7"/>
      <c r="O310" s="7"/>
      <c r="P310" s="7"/>
      <c r="Q310" s="7"/>
      <c r="R310" s="12"/>
      <c r="S310" s="12"/>
      <c r="T310" s="12"/>
      <c r="U310" s="7"/>
      <c r="V310" s="7" t="str">
        <f t="shared" si="8"/>
        <v/>
      </c>
      <c r="W310" s="7" t="str">
        <f t="shared" si="9"/>
        <v/>
      </c>
      <c r="X310" s="7" t="str">
        <f>IF(A310="","",IF(G310="","Não",IF(G310&lt;=IFERROR(IF(INDEX(FOLLOWUP!$AQ:$AQ,MATCH(B310,FOLLOWUP!$A:$A,0))="",F310,INDEX(FOLLOWUP!$AQ:$AQ,MATCH(B310,FOLLOWUP!$A:$A,0))),F310),"Sim","Não")))</f>
        <v/>
      </c>
      <c r="Y310" s="7"/>
      <c r="Z310" s="12"/>
    </row>
    <row r="311" spans="1:26" x14ac:dyDescent="0.25">
      <c r="A311" s="7"/>
      <c r="B311" s="7"/>
      <c r="C311" s="7" t="str">
        <f>IF(B311="","",IFERROR(INDEX(FOLLOWUP!$C:$C,MATCH(B311,FOLLOWUP!$A:$A,0)),""))</f>
        <v/>
      </c>
      <c r="D311" s="7"/>
      <c r="E311" s="12"/>
      <c r="F311" s="12"/>
      <c r="G311" s="12"/>
      <c r="H311" s="7"/>
      <c r="I311" s="7"/>
      <c r="J311" s="7"/>
      <c r="K311" s="7"/>
      <c r="L311" s="7"/>
      <c r="M311" s="7"/>
      <c r="N311" s="7"/>
      <c r="O311" s="7"/>
      <c r="P311" s="7"/>
      <c r="Q311" s="7"/>
      <c r="R311" s="12"/>
      <c r="S311" s="12"/>
      <c r="T311" s="12"/>
      <c r="U311" s="7"/>
      <c r="V311" s="7" t="str">
        <f t="shared" si="8"/>
        <v/>
      </c>
      <c r="W311" s="7" t="str">
        <f t="shared" si="9"/>
        <v/>
      </c>
      <c r="X311" s="7" t="str">
        <f>IF(A311="","",IF(G311="","Não",IF(G311&lt;=IFERROR(IF(INDEX(FOLLOWUP!$AQ:$AQ,MATCH(B311,FOLLOWUP!$A:$A,0))="",F311,INDEX(FOLLOWUP!$AQ:$AQ,MATCH(B311,FOLLOWUP!$A:$A,0))),F311),"Sim","Não")))</f>
        <v/>
      </c>
      <c r="Y311" s="7"/>
      <c r="Z311" s="12"/>
    </row>
    <row r="312" spans="1:26" x14ac:dyDescent="0.25">
      <c r="A312" s="7"/>
      <c r="B312" s="7"/>
      <c r="C312" s="7" t="str">
        <f>IF(B312="","",IFERROR(INDEX(FOLLOWUP!$C:$C,MATCH(B312,FOLLOWUP!$A:$A,0)),""))</f>
        <v/>
      </c>
      <c r="D312" s="7"/>
      <c r="E312" s="12"/>
      <c r="F312" s="12"/>
      <c r="G312" s="12"/>
      <c r="H312" s="7"/>
      <c r="I312" s="7"/>
      <c r="J312" s="7"/>
      <c r="K312" s="7"/>
      <c r="L312" s="7"/>
      <c r="M312" s="7"/>
      <c r="N312" s="7"/>
      <c r="O312" s="7"/>
      <c r="P312" s="7"/>
      <c r="Q312" s="7"/>
      <c r="R312" s="12"/>
      <c r="S312" s="12"/>
      <c r="T312" s="12"/>
      <c r="U312" s="7"/>
      <c r="V312" s="7" t="str">
        <f t="shared" si="8"/>
        <v/>
      </c>
      <c r="W312" s="7" t="str">
        <f t="shared" si="9"/>
        <v/>
      </c>
      <c r="X312" s="7" t="str">
        <f>IF(A312="","",IF(G312="","Não",IF(G312&lt;=IFERROR(IF(INDEX(FOLLOWUP!$AQ:$AQ,MATCH(B312,FOLLOWUP!$A:$A,0))="",F312,INDEX(FOLLOWUP!$AQ:$AQ,MATCH(B312,FOLLOWUP!$A:$A,0))),F312),"Sim","Não")))</f>
        <v/>
      </c>
      <c r="Y312" s="7"/>
      <c r="Z312" s="12"/>
    </row>
    <row r="313" spans="1:26" x14ac:dyDescent="0.25">
      <c r="A313" s="7"/>
      <c r="B313" s="7"/>
      <c r="C313" s="7" t="str">
        <f>IF(B313="","",IFERROR(INDEX(FOLLOWUP!$C:$C,MATCH(B313,FOLLOWUP!$A:$A,0)),""))</f>
        <v/>
      </c>
      <c r="D313" s="7"/>
      <c r="E313" s="12"/>
      <c r="F313" s="12"/>
      <c r="G313" s="12"/>
      <c r="H313" s="7"/>
      <c r="I313" s="7"/>
      <c r="J313" s="7"/>
      <c r="K313" s="7"/>
      <c r="L313" s="7"/>
      <c r="M313" s="7"/>
      <c r="N313" s="7"/>
      <c r="O313" s="7"/>
      <c r="P313" s="7"/>
      <c r="Q313" s="7"/>
      <c r="R313" s="12"/>
      <c r="S313" s="12"/>
      <c r="T313" s="12"/>
      <c r="U313" s="7"/>
      <c r="V313" s="7" t="str">
        <f t="shared" si="8"/>
        <v/>
      </c>
      <c r="W313" s="7" t="str">
        <f t="shared" si="9"/>
        <v/>
      </c>
      <c r="X313" s="7" t="str">
        <f>IF(A313="","",IF(G313="","Não",IF(G313&lt;=IFERROR(IF(INDEX(FOLLOWUP!$AQ:$AQ,MATCH(B313,FOLLOWUP!$A:$A,0))="",F313,INDEX(FOLLOWUP!$AQ:$AQ,MATCH(B313,FOLLOWUP!$A:$A,0))),F313),"Sim","Não")))</f>
        <v/>
      </c>
      <c r="Y313" s="7"/>
      <c r="Z313" s="12"/>
    </row>
    <row r="314" spans="1:26" x14ac:dyDescent="0.25">
      <c r="A314" s="7"/>
      <c r="B314" s="7"/>
      <c r="C314" s="7" t="str">
        <f>IF(B314="","",IFERROR(INDEX(FOLLOWUP!$C:$C,MATCH(B314,FOLLOWUP!$A:$A,0)),""))</f>
        <v/>
      </c>
      <c r="D314" s="7"/>
      <c r="E314" s="12"/>
      <c r="F314" s="12"/>
      <c r="G314" s="12"/>
      <c r="H314" s="7"/>
      <c r="I314" s="7"/>
      <c r="J314" s="7"/>
      <c r="K314" s="7"/>
      <c r="L314" s="7"/>
      <c r="M314" s="7"/>
      <c r="N314" s="7"/>
      <c r="O314" s="7"/>
      <c r="P314" s="7"/>
      <c r="Q314" s="7"/>
      <c r="R314" s="12"/>
      <c r="S314" s="12"/>
      <c r="T314" s="12"/>
      <c r="U314" s="7"/>
      <c r="V314" s="7" t="str">
        <f t="shared" si="8"/>
        <v/>
      </c>
      <c r="W314" s="7" t="str">
        <f t="shared" si="9"/>
        <v/>
      </c>
      <c r="X314" s="7" t="str">
        <f>IF(A314="","",IF(G314="","Não",IF(G314&lt;=IFERROR(IF(INDEX(FOLLOWUP!$AQ:$AQ,MATCH(B314,FOLLOWUP!$A:$A,0))="",F314,INDEX(FOLLOWUP!$AQ:$AQ,MATCH(B314,FOLLOWUP!$A:$A,0))),F314),"Sim","Não")))</f>
        <v/>
      </c>
      <c r="Y314" s="7"/>
      <c r="Z314" s="12"/>
    </row>
    <row r="315" spans="1:26" x14ac:dyDescent="0.25">
      <c r="A315" s="7"/>
      <c r="B315" s="7"/>
      <c r="C315" s="7" t="str">
        <f>IF(B315="","",IFERROR(INDEX(FOLLOWUP!$C:$C,MATCH(B315,FOLLOWUP!$A:$A,0)),""))</f>
        <v/>
      </c>
      <c r="D315" s="7"/>
      <c r="E315" s="12"/>
      <c r="F315" s="12"/>
      <c r="G315" s="12"/>
      <c r="H315" s="7"/>
      <c r="I315" s="7"/>
      <c r="J315" s="7"/>
      <c r="K315" s="7"/>
      <c r="L315" s="7"/>
      <c r="M315" s="7"/>
      <c r="N315" s="7"/>
      <c r="O315" s="7"/>
      <c r="P315" s="7"/>
      <c r="Q315" s="7"/>
      <c r="R315" s="12"/>
      <c r="S315" s="12"/>
      <c r="T315" s="12"/>
      <c r="U315" s="7"/>
      <c r="V315" s="7" t="str">
        <f t="shared" si="8"/>
        <v/>
      </c>
      <c r="W315" s="7" t="str">
        <f t="shared" si="9"/>
        <v/>
      </c>
      <c r="X315" s="7" t="str">
        <f>IF(A315="","",IF(G315="","Não",IF(G315&lt;=IFERROR(IF(INDEX(FOLLOWUP!$AQ:$AQ,MATCH(B315,FOLLOWUP!$A:$A,0))="",F315,INDEX(FOLLOWUP!$AQ:$AQ,MATCH(B315,FOLLOWUP!$A:$A,0))),F315),"Sim","Não")))</f>
        <v/>
      </c>
      <c r="Y315" s="7"/>
      <c r="Z315" s="12"/>
    </row>
    <row r="316" spans="1:26" x14ac:dyDescent="0.25">
      <c r="A316" s="7"/>
      <c r="B316" s="7"/>
      <c r="C316" s="7" t="str">
        <f>IF(B316="","",IFERROR(INDEX(FOLLOWUP!$C:$C,MATCH(B316,FOLLOWUP!$A:$A,0)),""))</f>
        <v/>
      </c>
      <c r="D316" s="7"/>
      <c r="E316" s="12"/>
      <c r="F316" s="12"/>
      <c r="G316" s="12"/>
      <c r="H316" s="7"/>
      <c r="I316" s="7"/>
      <c r="J316" s="7"/>
      <c r="K316" s="7"/>
      <c r="L316" s="7"/>
      <c r="M316" s="7"/>
      <c r="N316" s="7"/>
      <c r="O316" s="7"/>
      <c r="P316" s="7"/>
      <c r="Q316" s="7"/>
      <c r="R316" s="12"/>
      <c r="S316" s="12"/>
      <c r="T316" s="12"/>
      <c r="U316" s="7"/>
      <c r="V316" s="7" t="str">
        <f t="shared" si="8"/>
        <v/>
      </c>
      <c r="W316" s="7" t="str">
        <f t="shared" si="9"/>
        <v/>
      </c>
      <c r="X316" s="7" t="str">
        <f>IF(A316="","",IF(G316="","Não",IF(G316&lt;=IFERROR(IF(INDEX(FOLLOWUP!$AQ:$AQ,MATCH(B316,FOLLOWUP!$A:$A,0))="",F316,INDEX(FOLLOWUP!$AQ:$AQ,MATCH(B316,FOLLOWUP!$A:$A,0))),F316),"Sim","Não")))</f>
        <v/>
      </c>
      <c r="Y316" s="7"/>
      <c r="Z316" s="12"/>
    </row>
    <row r="317" spans="1:26" x14ac:dyDescent="0.25">
      <c r="A317" s="7"/>
      <c r="B317" s="7"/>
      <c r="C317" s="7" t="str">
        <f>IF(B317="","",IFERROR(INDEX(FOLLOWUP!$C:$C,MATCH(B317,FOLLOWUP!$A:$A,0)),""))</f>
        <v/>
      </c>
      <c r="D317" s="7"/>
      <c r="E317" s="12"/>
      <c r="F317" s="12"/>
      <c r="G317" s="12"/>
      <c r="H317" s="7"/>
      <c r="I317" s="7"/>
      <c r="J317" s="7"/>
      <c r="K317" s="7"/>
      <c r="L317" s="7"/>
      <c r="M317" s="7"/>
      <c r="N317" s="7"/>
      <c r="O317" s="7"/>
      <c r="P317" s="7"/>
      <c r="Q317" s="7"/>
      <c r="R317" s="12"/>
      <c r="S317" s="12"/>
      <c r="T317" s="12"/>
      <c r="U317" s="7"/>
      <c r="V317" s="7" t="str">
        <f t="shared" si="8"/>
        <v/>
      </c>
      <c r="W317" s="7" t="str">
        <f t="shared" si="9"/>
        <v/>
      </c>
      <c r="X317" s="7" t="str">
        <f>IF(A317="","",IF(G317="","Não",IF(G317&lt;=IFERROR(IF(INDEX(FOLLOWUP!$AQ:$AQ,MATCH(B317,FOLLOWUP!$A:$A,0))="",F317,INDEX(FOLLOWUP!$AQ:$AQ,MATCH(B317,FOLLOWUP!$A:$A,0))),F317),"Sim","Não")))</f>
        <v/>
      </c>
      <c r="Y317" s="7"/>
      <c r="Z317" s="12"/>
    </row>
    <row r="318" spans="1:26" x14ac:dyDescent="0.25">
      <c r="A318" s="7"/>
      <c r="B318" s="7"/>
      <c r="C318" s="7" t="str">
        <f>IF(B318="","",IFERROR(INDEX(FOLLOWUP!$C:$C,MATCH(B318,FOLLOWUP!$A:$A,0)),""))</f>
        <v/>
      </c>
      <c r="D318" s="7"/>
      <c r="E318" s="12"/>
      <c r="F318" s="12"/>
      <c r="G318" s="12"/>
      <c r="H318" s="7"/>
      <c r="I318" s="7"/>
      <c r="J318" s="7"/>
      <c r="K318" s="7"/>
      <c r="L318" s="7"/>
      <c r="M318" s="7"/>
      <c r="N318" s="7"/>
      <c r="O318" s="7"/>
      <c r="P318" s="7"/>
      <c r="Q318" s="7"/>
      <c r="R318" s="12"/>
      <c r="S318" s="12"/>
      <c r="T318" s="12"/>
      <c r="U318" s="7"/>
      <c r="V318" s="7" t="str">
        <f t="shared" si="8"/>
        <v/>
      </c>
      <c r="W318" s="7" t="str">
        <f t="shared" si="9"/>
        <v/>
      </c>
      <c r="X318" s="7" t="str">
        <f>IF(A318="","",IF(G318="","Não",IF(G318&lt;=IFERROR(IF(INDEX(FOLLOWUP!$AQ:$AQ,MATCH(B318,FOLLOWUP!$A:$A,0))="",F318,INDEX(FOLLOWUP!$AQ:$AQ,MATCH(B318,FOLLOWUP!$A:$A,0))),F318),"Sim","Não")))</f>
        <v/>
      </c>
      <c r="Y318" s="7"/>
      <c r="Z318" s="12"/>
    </row>
    <row r="319" spans="1:26" x14ac:dyDescent="0.25">
      <c r="A319" s="7"/>
      <c r="B319" s="7"/>
      <c r="C319" s="7" t="str">
        <f>IF(B319="","",IFERROR(INDEX(FOLLOWUP!$C:$C,MATCH(B319,FOLLOWUP!$A:$A,0)),""))</f>
        <v/>
      </c>
      <c r="D319" s="7"/>
      <c r="E319" s="12"/>
      <c r="F319" s="12"/>
      <c r="G319" s="12"/>
      <c r="H319" s="7"/>
      <c r="I319" s="7"/>
      <c r="J319" s="7"/>
      <c r="K319" s="7"/>
      <c r="L319" s="7"/>
      <c r="M319" s="7"/>
      <c r="N319" s="7"/>
      <c r="O319" s="7"/>
      <c r="P319" s="7"/>
      <c r="Q319" s="7"/>
      <c r="R319" s="12"/>
      <c r="S319" s="12"/>
      <c r="T319" s="12"/>
      <c r="U319" s="7"/>
      <c r="V319" s="7" t="str">
        <f t="shared" si="8"/>
        <v/>
      </c>
      <c r="W319" s="7" t="str">
        <f t="shared" si="9"/>
        <v/>
      </c>
      <c r="X319" s="7" t="str">
        <f>IF(A319="","",IF(G319="","Não",IF(G319&lt;=IFERROR(IF(INDEX(FOLLOWUP!$AQ:$AQ,MATCH(B319,FOLLOWUP!$A:$A,0))="",F319,INDEX(FOLLOWUP!$AQ:$AQ,MATCH(B319,FOLLOWUP!$A:$A,0))),F319),"Sim","Não")))</f>
        <v/>
      </c>
      <c r="Y319" s="7"/>
      <c r="Z319" s="12"/>
    </row>
    <row r="320" spans="1:26" x14ac:dyDescent="0.25">
      <c r="A320" s="7"/>
      <c r="B320" s="7"/>
      <c r="C320" s="7" t="str">
        <f>IF(B320="","",IFERROR(INDEX(FOLLOWUP!$C:$C,MATCH(B320,FOLLOWUP!$A:$A,0)),""))</f>
        <v/>
      </c>
      <c r="D320" s="7"/>
      <c r="E320" s="12"/>
      <c r="F320" s="12"/>
      <c r="G320" s="12"/>
      <c r="H320" s="7"/>
      <c r="I320" s="7"/>
      <c r="J320" s="7"/>
      <c r="K320" s="7"/>
      <c r="L320" s="7"/>
      <c r="M320" s="7"/>
      <c r="N320" s="7"/>
      <c r="O320" s="7"/>
      <c r="P320" s="7"/>
      <c r="Q320" s="7"/>
      <c r="R320" s="12"/>
      <c r="S320" s="12"/>
      <c r="T320" s="12"/>
      <c r="U320" s="7"/>
      <c r="V320" s="7" t="str">
        <f t="shared" si="8"/>
        <v/>
      </c>
      <c r="W320" s="7" t="str">
        <f t="shared" si="9"/>
        <v/>
      </c>
      <c r="X320" s="7" t="str">
        <f>IF(A320="","",IF(G320="","Não",IF(G320&lt;=IFERROR(IF(INDEX(FOLLOWUP!$AQ:$AQ,MATCH(B320,FOLLOWUP!$A:$A,0))="",F320,INDEX(FOLLOWUP!$AQ:$AQ,MATCH(B320,FOLLOWUP!$A:$A,0))),F320),"Sim","Não")))</f>
        <v/>
      </c>
      <c r="Y320" s="7"/>
      <c r="Z320" s="12"/>
    </row>
    <row r="321" spans="1:26" x14ac:dyDescent="0.25">
      <c r="A321" s="7"/>
      <c r="B321" s="7"/>
      <c r="C321" s="7" t="str">
        <f>IF(B321="","",IFERROR(INDEX(FOLLOWUP!$C:$C,MATCH(B321,FOLLOWUP!$A:$A,0)),""))</f>
        <v/>
      </c>
      <c r="D321" s="7"/>
      <c r="E321" s="12"/>
      <c r="F321" s="12"/>
      <c r="G321" s="12"/>
      <c r="H321" s="7"/>
      <c r="I321" s="7"/>
      <c r="J321" s="7"/>
      <c r="K321" s="7"/>
      <c r="L321" s="7"/>
      <c r="M321" s="7"/>
      <c r="N321" s="7"/>
      <c r="O321" s="7"/>
      <c r="P321" s="7"/>
      <c r="Q321" s="7"/>
      <c r="R321" s="12"/>
      <c r="S321" s="12"/>
      <c r="T321" s="12"/>
      <c r="U321" s="7"/>
      <c r="V321" s="7" t="str">
        <f t="shared" si="8"/>
        <v/>
      </c>
      <c r="W321" s="7" t="str">
        <f t="shared" si="9"/>
        <v/>
      </c>
      <c r="X321" s="7" t="str">
        <f>IF(A321="","",IF(G321="","Não",IF(G321&lt;=IFERROR(IF(INDEX(FOLLOWUP!$AQ:$AQ,MATCH(B321,FOLLOWUP!$A:$A,0))="",F321,INDEX(FOLLOWUP!$AQ:$AQ,MATCH(B321,FOLLOWUP!$A:$A,0))),F321),"Sim","Não")))</f>
        <v/>
      </c>
      <c r="Y321" s="7"/>
      <c r="Z321" s="12"/>
    </row>
    <row r="322" spans="1:26" x14ac:dyDescent="0.25">
      <c r="A322" s="7"/>
      <c r="B322" s="7"/>
      <c r="C322" s="7" t="str">
        <f>IF(B322="","",IFERROR(INDEX(FOLLOWUP!$C:$C,MATCH(B322,FOLLOWUP!$A:$A,0)),""))</f>
        <v/>
      </c>
      <c r="D322" s="7"/>
      <c r="E322" s="12"/>
      <c r="F322" s="12"/>
      <c r="G322" s="12"/>
      <c r="H322" s="7"/>
      <c r="I322" s="7"/>
      <c r="J322" s="7"/>
      <c r="K322" s="7"/>
      <c r="L322" s="7"/>
      <c r="M322" s="7"/>
      <c r="N322" s="7"/>
      <c r="O322" s="7"/>
      <c r="P322" s="7"/>
      <c r="Q322" s="7"/>
      <c r="R322" s="12"/>
      <c r="S322" s="12"/>
      <c r="T322" s="12"/>
      <c r="U322" s="7"/>
      <c r="V322" s="7" t="str">
        <f t="shared" ref="V322:V385" si="10">IF(OR(E322="",F322=""),"",ROUND((F322-E322)*1440,0))</f>
        <v/>
      </c>
      <c r="W322" s="7" t="str">
        <f t="shared" ref="W322:W385" si="11">IF(OR(E322="",G322=""),"",ROUND((G322-E322)*1440,0))</f>
        <v/>
      </c>
      <c r="X322" s="7" t="str">
        <f>IF(A322="","",IF(G322="","Não",IF(G322&lt;=IFERROR(IF(INDEX(FOLLOWUP!$AQ:$AQ,MATCH(B322,FOLLOWUP!$A:$A,0))="",F322,INDEX(FOLLOWUP!$AQ:$AQ,MATCH(B322,FOLLOWUP!$A:$A,0))),F322),"Sim","Não")))</f>
        <v/>
      </c>
      <c r="Y322" s="7"/>
      <c r="Z322" s="12"/>
    </row>
    <row r="323" spans="1:26" x14ac:dyDescent="0.25">
      <c r="A323" s="7"/>
      <c r="B323" s="7"/>
      <c r="C323" s="7" t="str">
        <f>IF(B323="","",IFERROR(INDEX(FOLLOWUP!$C:$C,MATCH(B323,FOLLOWUP!$A:$A,0)),""))</f>
        <v/>
      </c>
      <c r="D323" s="7"/>
      <c r="E323" s="12"/>
      <c r="F323" s="12"/>
      <c r="G323" s="12"/>
      <c r="H323" s="7"/>
      <c r="I323" s="7"/>
      <c r="J323" s="7"/>
      <c r="K323" s="7"/>
      <c r="L323" s="7"/>
      <c r="M323" s="7"/>
      <c r="N323" s="7"/>
      <c r="O323" s="7"/>
      <c r="P323" s="7"/>
      <c r="Q323" s="7"/>
      <c r="R323" s="12"/>
      <c r="S323" s="12"/>
      <c r="T323" s="12"/>
      <c r="U323" s="7"/>
      <c r="V323" s="7" t="str">
        <f t="shared" si="10"/>
        <v/>
      </c>
      <c r="W323" s="7" t="str">
        <f t="shared" si="11"/>
        <v/>
      </c>
      <c r="X323" s="7" t="str">
        <f>IF(A323="","",IF(G323="","Não",IF(G323&lt;=IFERROR(IF(INDEX(FOLLOWUP!$AQ:$AQ,MATCH(B323,FOLLOWUP!$A:$A,0))="",F323,INDEX(FOLLOWUP!$AQ:$AQ,MATCH(B323,FOLLOWUP!$A:$A,0))),F323),"Sim","Não")))</f>
        <v/>
      </c>
      <c r="Y323" s="7"/>
      <c r="Z323" s="12"/>
    </row>
    <row r="324" spans="1:26" x14ac:dyDescent="0.25">
      <c r="A324" s="7"/>
      <c r="B324" s="7"/>
      <c r="C324" s="7" t="str">
        <f>IF(B324="","",IFERROR(INDEX(FOLLOWUP!$C:$C,MATCH(B324,FOLLOWUP!$A:$A,0)),""))</f>
        <v/>
      </c>
      <c r="D324" s="7"/>
      <c r="E324" s="12"/>
      <c r="F324" s="12"/>
      <c r="G324" s="12"/>
      <c r="H324" s="7"/>
      <c r="I324" s="7"/>
      <c r="J324" s="7"/>
      <c r="K324" s="7"/>
      <c r="L324" s="7"/>
      <c r="M324" s="7"/>
      <c r="N324" s="7"/>
      <c r="O324" s="7"/>
      <c r="P324" s="7"/>
      <c r="Q324" s="7"/>
      <c r="R324" s="12"/>
      <c r="S324" s="12"/>
      <c r="T324" s="12"/>
      <c r="U324" s="7"/>
      <c r="V324" s="7" t="str">
        <f t="shared" si="10"/>
        <v/>
      </c>
      <c r="W324" s="7" t="str">
        <f t="shared" si="11"/>
        <v/>
      </c>
      <c r="X324" s="7" t="str">
        <f>IF(A324="","",IF(G324="","Não",IF(G324&lt;=IFERROR(IF(INDEX(FOLLOWUP!$AQ:$AQ,MATCH(B324,FOLLOWUP!$A:$A,0))="",F324,INDEX(FOLLOWUP!$AQ:$AQ,MATCH(B324,FOLLOWUP!$A:$A,0))),F324),"Sim","Não")))</f>
        <v/>
      </c>
      <c r="Y324" s="7"/>
      <c r="Z324" s="12"/>
    </row>
    <row r="325" spans="1:26" x14ac:dyDescent="0.25">
      <c r="A325" s="7"/>
      <c r="B325" s="7"/>
      <c r="C325" s="7" t="str">
        <f>IF(B325="","",IFERROR(INDEX(FOLLOWUP!$C:$C,MATCH(B325,FOLLOWUP!$A:$A,0)),""))</f>
        <v/>
      </c>
      <c r="D325" s="7"/>
      <c r="E325" s="12"/>
      <c r="F325" s="12"/>
      <c r="G325" s="12"/>
      <c r="H325" s="7"/>
      <c r="I325" s="7"/>
      <c r="J325" s="7"/>
      <c r="K325" s="7"/>
      <c r="L325" s="7"/>
      <c r="M325" s="7"/>
      <c r="N325" s="7"/>
      <c r="O325" s="7"/>
      <c r="P325" s="7"/>
      <c r="Q325" s="7"/>
      <c r="R325" s="12"/>
      <c r="S325" s="12"/>
      <c r="T325" s="12"/>
      <c r="U325" s="7"/>
      <c r="V325" s="7" t="str">
        <f t="shared" si="10"/>
        <v/>
      </c>
      <c r="W325" s="7" t="str">
        <f t="shared" si="11"/>
        <v/>
      </c>
      <c r="X325" s="7" t="str">
        <f>IF(A325="","",IF(G325="","Não",IF(G325&lt;=IFERROR(IF(INDEX(FOLLOWUP!$AQ:$AQ,MATCH(B325,FOLLOWUP!$A:$A,0))="",F325,INDEX(FOLLOWUP!$AQ:$AQ,MATCH(B325,FOLLOWUP!$A:$A,0))),F325),"Sim","Não")))</f>
        <v/>
      </c>
      <c r="Y325" s="7"/>
      <c r="Z325" s="12"/>
    </row>
    <row r="326" spans="1:26" x14ac:dyDescent="0.25">
      <c r="A326" s="7"/>
      <c r="B326" s="7"/>
      <c r="C326" s="7" t="str">
        <f>IF(B326="","",IFERROR(INDEX(FOLLOWUP!$C:$C,MATCH(B326,FOLLOWUP!$A:$A,0)),""))</f>
        <v/>
      </c>
      <c r="D326" s="7"/>
      <c r="E326" s="12"/>
      <c r="F326" s="12"/>
      <c r="G326" s="12"/>
      <c r="H326" s="7"/>
      <c r="I326" s="7"/>
      <c r="J326" s="7"/>
      <c r="K326" s="7"/>
      <c r="L326" s="7"/>
      <c r="M326" s="7"/>
      <c r="N326" s="7"/>
      <c r="O326" s="7"/>
      <c r="P326" s="7"/>
      <c r="Q326" s="7"/>
      <c r="R326" s="12"/>
      <c r="S326" s="12"/>
      <c r="T326" s="12"/>
      <c r="U326" s="7"/>
      <c r="V326" s="7" t="str">
        <f t="shared" si="10"/>
        <v/>
      </c>
      <c r="W326" s="7" t="str">
        <f t="shared" si="11"/>
        <v/>
      </c>
      <c r="X326" s="7" t="str">
        <f>IF(A326="","",IF(G326="","Não",IF(G326&lt;=IFERROR(IF(INDEX(FOLLOWUP!$AQ:$AQ,MATCH(B326,FOLLOWUP!$A:$A,0))="",F326,INDEX(FOLLOWUP!$AQ:$AQ,MATCH(B326,FOLLOWUP!$A:$A,0))),F326),"Sim","Não")))</f>
        <v/>
      </c>
      <c r="Y326" s="7"/>
      <c r="Z326" s="12"/>
    </row>
    <row r="327" spans="1:26" x14ac:dyDescent="0.25">
      <c r="A327" s="7"/>
      <c r="B327" s="7"/>
      <c r="C327" s="7" t="str">
        <f>IF(B327="","",IFERROR(INDEX(FOLLOWUP!$C:$C,MATCH(B327,FOLLOWUP!$A:$A,0)),""))</f>
        <v/>
      </c>
      <c r="D327" s="7"/>
      <c r="E327" s="12"/>
      <c r="F327" s="12"/>
      <c r="G327" s="12"/>
      <c r="H327" s="7"/>
      <c r="I327" s="7"/>
      <c r="J327" s="7"/>
      <c r="K327" s="7"/>
      <c r="L327" s="7"/>
      <c r="M327" s="7"/>
      <c r="N327" s="7"/>
      <c r="O327" s="7"/>
      <c r="P327" s="7"/>
      <c r="Q327" s="7"/>
      <c r="R327" s="12"/>
      <c r="S327" s="12"/>
      <c r="T327" s="12"/>
      <c r="U327" s="7"/>
      <c r="V327" s="7" t="str">
        <f t="shared" si="10"/>
        <v/>
      </c>
      <c r="W327" s="7" t="str">
        <f t="shared" si="11"/>
        <v/>
      </c>
      <c r="X327" s="7" t="str">
        <f>IF(A327="","",IF(G327="","Não",IF(G327&lt;=IFERROR(IF(INDEX(FOLLOWUP!$AQ:$AQ,MATCH(B327,FOLLOWUP!$A:$A,0))="",F327,INDEX(FOLLOWUP!$AQ:$AQ,MATCH(B327,FOLLOWUP!$A:$A,0))),F327),"Sim","Não")))</f>
        <v/>
      </c>
      <c r="Y327" s="7"/>
      <c r="Z327" s="12"/>
    </row>
    <row r="328" spans="1:26" x14ac:dyDescent="0.25">
      <c r="A328" s="7"/>
      <c r="B328" s="7"/>
      <c r="C328" s="7" t="str">
        <f>IF(B328="","",IFERROR(INDEX(FOLLOWUP!$C:$C,MATCH(B328,FOLLOWUP!$A:$A,0)),""))</f>
        <v/>
      </c>
      <c r="D328" s="7"/>
      <c r="E328" s="12"/>
      <c r="F328" s="12"/>
      <c r="G328" s="12"/>
      <c r="H328" s="7"/>
      <c r="I328" s="7"/>
      <c r="J328" s="7"/>
      <c r="K328" s="7"/>
      <c r="L328" s="7"/>
      <c r="M328" s="7"/>
      <c r="N328" s="7"/>
      <c r="O328" s="7"/>
      <c r="P328" s="7"/>
      <c r="Q328" s="7"/>
      <c r="R328" s="12"/>
      <c r="S328" s="12"/>
      <c r="T328" s="12"/>
      <c r="U328" s="7"/>
      <c r="V328" s="7" t="str">
        <f t="shared" si="10"/>
        <v/>
      </c>
      <c r="W328" s="7" t="str">
        <f t="shared" si="11"/>
        <v/>
      </c>
      <c r="X328" s="7" t="str">
        <f>IF(A328="","",IF(G328="","Não",IF(G328&lt;=IFERROR(IF(INDEX(FOLLOWUP!$AQ:$AQ,MATCH(B328,FOLLOWUP!$A:$A,0))="",F328,INDEX(FOLLOWUP!$AQ:$AQ,MATCH(B328,FOLLOWUP!$A:$A,0))),F328),"Sim","Não")))</f>
        <v/>
      </c>
      <c r="Y328" s="7"/>
      <c r="Z328" s="12"/>
    </row>
    <row r="329" spans="1:26" x14ac:dyDescent="0.25">
      <c r="A329" s="7"/>
      <c r="B329" s="7"/>
      <c r="C329" s="7" t="str">
        <f>IF(B329="","",IFERROR(INDEX(FOLLOWUP!$C:$C,MATCH(B329,FOLLOWUP!$A:$A,0)),""))</f>
        <v/>
      </c>
      <c r="D329" s="7"/>
      <c r="E329" s="12"/>
      <c r="F329" s="12"/>
      <c r="G329" s="12"/>
      <c r="H329" s="7"/>
      <c r="I329" s="7"/>
      <c r="J329" s="7"/>
      <c r="K329" s="7"/>
      <c r="L329" s="7"/>
      <c r="M329" s="7"/>
      <c r="N329" s="7"/>
      <c r="O329" s="7"/>
      <c r="P329" s="7"/>
      <c r="Q329" s="7"/>
      <c r="R329" s="12"/>
      <c r="S329" s="12"/>
      <c r="T329" s="12"/>
      <c r="U329" s="7"/>
      <c r="V329" s="7" t="str">
        <f t="shared" si="10"/>
        <v/>
      </c>
      <c r="W329" s="7" t="str">
        <f t="shared" si="11"/>
        <v/>
      </c>
      <c r="X329" s="7" t="str">
        <f>IF(A329="","",IF(G329="","Não",IF(G329&lt;=IFERROR(IF(INDEX(FOLLOWUP!$AQ:$AQ,MATCH(B329,FOLLOWUP!$A:$A,0))="",F329,INDEX(FOLLOWUP!$AQ:$AQ,MATCH(B329,FOLLOWUP!$A:$A,0))),F329),"Sim","Não")))</f>
        <v/>
      </c>
      <c r="Y329" s="7"/>
      <c r="Z329" s="12"/>
    </row>
    <row r="330" spans="1:26" x14ac:dyDescent="0.25">
      <c r="A330" s="7"/>
      <c r="B330" s="7"/>
      <c r="C330" s="7" t="str">
        <f>IF(B330="","",IFERROR(INDEX(FOLLOWUP!$C:$C,MATCH(B330,FOLLOWUP!$A:$A,0)),""))</f>
        <v/>
      </c>
      <c r="D330" s="7"/>
      <c r="E330" s="12"/>
      <c r="F330" s="12"/>
      <c r="G330" s="12"/>
      <c r="H330" s="7"/>
      <c r="I330" s="7"/>
      <c r="J330" s="7"/>
      <c r="K330" s="7"/>
      <c r="L330" s="7"/>
      <c r="M330" s="7"/>
      <c r="N330" s="7"/>
      <c r="O330" s="7"/>
      <c r="P330" s="7"/>
      <c r="Q330" s="7"/>
      <c r="R330" s="12"/>
      <c r="S330" s="12"/>
      <c r="T330" s="12"/>
      <c r="U330" s="7"/>
      <c r="V330" s="7" t="str">
        <f t="shared" si="10"/>
        <v/>
      </c>
      <c r="W330" s="7" t="str">
        <f t="shared" si="11"/>
        <v/>
      </c>
      <c r="X330" s="7" t="str">
        <f>IF(A330="","",IF(G330="","Não",IF(G330&lt;=IFERROR(IF(INDEX(FOLLOWUP!$AQ:$AQ,MATCH(B330,FOLLOWUP!$A:$A,0))="",F330,INDEX(FOLLOWUP!$AQ:$AQ,MATCH(B330,FOLLOWUP!$A:$A,0))),F330),"Sim","Não")))</f>
        <v/>
      </c>
      <c r="Y330" s="7"/>
      <c r="Z330" s="12"/>
    </row>
    <row r="331" spans="1:26" x14ac:dyDescent="0.25">
      <c r="A331" s="7"/>
      <c r="B331" s="7"/>
      <c r="C331" s="7" t="str">
        <f>IF(B331="","",IFERROR(INDEX(FOLLOWUP!$C:$C,MATCH(B331,FOLLOWUP!$A:$A,0)),""))</f>
        <v/>
      </c>
      <c r="D331" s="7"/>
      <c r="E331" s="12"/>
      <c r="F331" s="12"/>
      <c r="G331" s="12"/>
      <c r="H331" s="7"/>
      <c r="I331" s="7"/>
      <c r="J331" s="7"/>
      <c r="K331" s="7"/>
      <c r="L331" s="7"/>
      <c r="M331" s="7"/>
      <c r="N331" s="7"/>
      <c r="O331" s="7"/>
      <c r="P331" s="7"/>
      <c r="Q331" s="7"/>
      <c r="R331" s="12"/>
      <c r="S331" s="12"/>
      <c r="T331" s="12"/>
      <c r="U331" s="7"/>
      <c r="V331" s="7" t="str">
        <f t="shared" si="10"/>
        <v/>
      </c>
      <c r="W331" s="7" t="str">
        <f t="shared" si="11"/>
        <v/>
      </c>
      <c r="X331" s="7" t="str">
        <f>IF(A331="","",IF(G331="","Não",IF(G331&lt;=IFERROR(IF(INDEX(FOLLOWUP!$AQ:$AQ,MATCH(B331,FOLLOWUP!$A:$A,0))="",F331,INDEX(FOLLOWUP!$AQ:$AQ,MATCH(B331,FOLLOWUP!$A:$A,0))),F331),"Sim","Não")))</f>
        <v/>
      </c>
      <c r="Y331" s="7"/>
      <c r="Z331" s="12"/>
    </row>
    <row r="332" spans="1:26" x14ac:dyDescent="0.25">
      <c r="A332" s="7"/>
      <c r="B332" s="7"/>
      <c r="C332" s="7" t="str">
        <f>IF(B332="","",IFERROR(INDEX(FOLLOWUP!$C:$C,MATCH(B332,FOLLOWUP!$A:$A,0)),""))</f>
        <v/>
      </c>
      <c r="D332" s="7"/>
      <c r="E332" s="12"/>
      <c r="F332" s="12"/>
      <c r="G332" s="12"/>
      <c r="H332" s="7"/>
      <c r="I332" s="7"/>
      <c r="J332" s="7"/>
      <c r="K332" s="7"/>
      <c r="L332" s="7"/>
      <c r="M332" s="7"/>
      <c r="N332" s="7"/>
      <c r="O332" s="7"/>
      <c r="P332" s="7"/>
      <c r="Q332" s="7"/>
      <c r="R332" s="12"/>
      <c r="S332" s="12"/>
      <c r="T332" s="12"/>
      <c r="U332" s="7"/>
      <c r="V332" s="7" t="str">
        <f t="shared" si="10"/>
        <v/>
      </c>
      <c r="W332" s="7" t="str">
        <f t="shared" si="11"/>
        <v/>
      </c>
      <c r="X332" s="7" t="str">
        <f>IF(A332="","",IF(G332="","Não",IF(G332&lt;=IFERROR(IF(INDEX(FOLLOWUP!$AQ:$AQ,MATCH(B332,FOLLOWUP!$A:$A,0))="",F332,INDEX(FOLLOWUP!$AQ:$AQ,MATCH(B332,FOLLOWUP!$A:$A,0))),F332),"Sim","Não")))</f>
        <v/>
      </c>
      <c r="Y332" s="7"/>
      <c r="Z332" s="12"/>
    </row>
    <row r="333" spans="1:26" x14ac:dyDescent="0.25">
      <c r="A333" s="7"/>
      <c r="B333" s="7"/>
      <c r="C333" s="7" t="str">
        <f>IF(B333="","",IFERROR(INDEX(FOLLOWUP!$C:$C,MATCH(B333,FOLLOWUP!$A:$A,0)),""))</f>
        <v/>
      </c>
      <c r="D333" s="7"/>
      <c r="E333" s="12"/>
      <c r="F333" s="12"/>
      <c r="G333" s="12"/>
      <c r="H333" s="7"/>
      <c r="I333" s="7"/>
      <c r="J333" s="7"/>
      <c r="K333" s="7"/>
      <c r="L333" s="7"/>
      <c r="M333" s="7"/>
      <c r="N333" s="7"/>
      <c r="O333" s="7"/>
      <c r="P333" s="7"/>
      <c r="Q333" s="7"/>
      <c r="R333" s="12"/>
      <c r="S333" s="12"/>
      <c r="T333" s="12"/>
      <c r="U333" s="7"/>
      <c r="V333" s="7" t="str">
        <f t="shared" si="10"/>
        <v/>
      </c>
      <c r="W333" s="7" t="str">
        <f t="shared" si="11"/>
        <v/>
      </c>
      <c r="X333" s="7" t="str">
        <f>IF(A333="","",IF(G333="","Não",IF(G333&lt;=IFERROR(IF(INDEX(FOLLOWUP!$AQ:$AQ,MATCH(B333,FOLLOWUP!$A:$A,0))="",F333,INDEX(FOLLOWUP!$AQ:$AQ,MATCH(B333,FOLLOWUP!$A:$A,0))),F333),"Sim","Não")))</f>
        <v/>
      </c>
      <c r="Y333" s="7"/>
      <c r="Z333" s="12"/>
    </row>
    <row r="334" spans="1:26" x14ac:dyDescent="0.25">
      <c r="A334" s="7"/>
      <c r="B334" s="7"/>
      <c r="C334" s="7" t="str">
        <f>IF(B334="","",IFERROR(INDEX(FOLLOWUP!$C:$C,MATCH(B334,FOLLOWUP!$A:$A,0)),""))</f>
        <v/>
      </c>
      <c r="D334" s="7"/>
      <c r="E334" s="12"/>
      <c r="F334" s="12"/>
      <c r="G334" s="12"/>
      <c r="H334" s="7"/>
      <c r="I334" s="7"/>
      <c r="J334" s="7"/>
      <c r="K334" s="7"/>
      <c r="L334" s="7"/>
      <c r="M334" s="7"/>
      <c r="N334" s="7"/>
      <c r="O334" s="7"/>
      <c r="P334" s="7"/>
      <c r="Q334" s="7"/>
      <c r="R334" s="12"/>
      <c r="S334" s="12"/>
      <c r="T334" s="12"/>
      <c r="U334" s="7"/>
      <c r="V334" s="7" t="str">
        <f t="shared" si="10"/>
        <v/>
      </c>
      <c r="W334" s="7" t="str">
        <f t="shared" si="11"/>
        <v/>
      </c>
      <c r="X334" s="7" t="str">
        <f>IF(A334="","",IF(G334="","Não",IF(G334&lt;=IFERROR(IF(INDEX(FOLLOWUP!$AQ:$AQ,MATCH(B334,FOLLOWUP!$A:$A,0))="",F334,INDEX(FOLLOWUP!$AQ:$AQ,MATCH(B334,FOLLOWUP!$A:$A,0))),F334),"Sim","Não")))</f>
        <v/>
      </c>
      <c r="Y334" s="7"/>
      <c r="Z334" s="12"/>
    </row>
    <row r="335" spans="1:26" x14ac:dyDescent="0.25">
      <c r="A335" s="7"/>
      <c r="B335" s="7"/>
      <c r="C335" s="7" t="str">
        <f>IF(B335="","",IFERROR(INDEX(FOLLOWUP!$C:$C,MATCH(B335,FOLLOWUP!$A:$A,0)),""))</f>
        <v/>
      </c>
      <c r="D335" s="7"/>
      <c r="E335" s="12"/>
      <c r="F335" s="12"/>
      <c r="G335" s="12"/>
      <c r="H335" s="7"/>
      <c r="I335" s="7"/>
      <c r="J335" s="7"/>
      <c r="K335" s="7"/>
      <c r="L335" s="7"/>
      <c r="M335" s="7"/>
      <c r="N335" s="7"/>
      <c r="O335" s="7"/>
      <c r="P335" s="7"/>
      <c r="Q335" s="7"/>
      <c r="R335" s="12"/>
      <c r="S335" s="12"/>
      <c r="T335" s="12"/>
      <c r="U335" s="7"/>
      <c r="V335" s="7" t="str">
        <f t="shared" si="10"/>
        <v/>
      </c>
      <c r="W335" s="7" t="str">
        <f t="shared" si="11"/>
        <v/>
      </c>
      <c r="X335" s="7" t="str">
        <f>IF(A335="","",IF(G335="","Não",IF(G335&lt;=IFERROR(IF(INDEX(FOLLOWUP!$AQ:$AQ,MATCH(B335,FOLLOWUP!$A:$A,0))="",F335,INDEX(FOLLOWUP!$AQ:$AQ,MATCH(B335,FOLLOWUP!$A:$A,0))),F335),"Sim","Não")))</f>
        <v/>
      </c>
      <c r="Y335" s="7"/>
      <c r="Z335" s="12"/>
    </row>
    <row r="336" spans="1:26" x14ac:dyDescent="0.25">
      <c r="A336" s="7"/>
      <c r="B336" s="7"/>
      <c r="C336" s="7" t="str">
        <f>IF(B336="","",IFERROR(INDEX(FOLLOWUP!$C:$C,MATCH(B336,FOLLOWUP!$A:$A,0)),""))</f>
        <v/>
      </c>
      <c r="D336" s="7"/>
      <c r="E336" s="12"/>
      <c r="F336" s="12"/>
      <c r="G336" s="12"/>
      <c r="H336" s="7"/>
      <c r="I336" s="7"/>
      <c r="J336" s="7"/>
      <c r="K336" s="7"/>
      <c r="L336" s="7"/>
      <c r="M336" s="7"/>
      <c r="N336" s="7"/>
      <c r="O336" s="7"/>
      <c r="P336" s="7"/>
      <c r="Q336" s="7"/>
      <c r="R336" s="12"/>
      <c r="S336" s="12"/>
      <c r="T336" s="12"/>
      <c r="U336" s="7"/>
      <c r="V336" s="7" t="str">
        <f t="shared" si="10"/>
        <v/>
      </c>
      <c r="W336" s="7" t="str">
        <f t="shared" si="11"/>
        <v/>
      </c>
      <c r="X336" s="7" t="str">
        <f>IF(A336="","",IF(G336="","Não",IF(G336&lt;=IFERROR(IF(INDEX(FOLLOWUP!$AQ:$AQ,MATCH(B336,FOLLOWUP!$A:$A,0))="",F336,INDEX(FOLLOWUP!$AQ:$AQ,MATCH(B336,FOLLOWUP!$A:$A,0))),F336),"Sim","Não")))</f>
        <v/>
      </c>
      <c r="Y336" s="7"/>
      <c r="Z336" s="12"/>
    </row>
    <row r="337" spans="1:26" x14ac:dyDescent="0.25">
      <c r="A337" s="7"/>
      <c r="B337" s="7"/>
      <c r="C337" s="7" t="str">
        <f>IF(B337="","",IFERROR(INDEX(FOLLOWUP!$C:$C,MATCH(B337,FOLLOWUP!$A:$A,0)),""))</f>
        <v/>
      </c>
      <c r="D337" s="7"/>
      <c r="E337" s="12"/>
      <c r="F337" s="12"/>
      <c r="G337" s="12"/>
      <c r="H337" s="7"/>
      <c r="I337" s="7"/>
      <c r="J337" s="7"/>
      <c r="K337" s="7"/>
      <c r="L337" s="7"/>
      <c r="M337" s="7"/>
      <c r="N337" s="7"/>
      <c r="O337" s="7"/>
      <c r="P337" s="7"/>
      <c r="Q337" s="7"/>
      <c r="R337" s="12"/>
      <c r="S337" s="12"/>
      <c r="T337" s="12"/>
      <c r="U337" s="7"/>
      <c r="V337" s="7" t="str">
        <f t="shared" si="10"/>
        <v/>
      </c>
      <c r="W337" s="7" t="str">
        <f t="shared" si="11"/>
        <v/>
      </c>
      <c r="X337" s="7" t="str">
        <f>IF(A337="","",IF(G337="","Não",IF(G337&lt;=IFERROR(IF(INDEX(FOLLOWUP!$AQ:$AQ,MATCH(B337,FOLLOWUP!$A:$A,0))="",F337,INDEX(FOLLOWUP!$AQ:$AQ,MATCH(B337,FOLLOWUP!$A:$A,0))),F337),"Sim","Não")))</f>
        <v/>
      </c>
      <c r="Y337" s="7"/>
      <c r="Z337" s="12"/>
    </row>
    <row r="338" spans="1:26" x14ac:dyDescent="0.25">
      <c r="A338" s="7"/>
      <c r="B338" s="7"/>
      <c r="C338" s="7" t="str">
        <f>IF(B338="","",IFERROR(INDEX(FOLLOWUP!$C:$C,MATCH(B338,FOLLOWUP!$A:$A,0)),""))</f>
        <v/>
      </c>
      <c r="D338" s="7"/>
      <c r="E338" s="12"/>
      <c r="F338" s="12"/>
      <c r="G338" s="12"/>
      <c r="H338" s="7"/>
      <c r="I338" s="7"/>
      <c r="J338" s="7"/>
      <c r="K338" s="7"/>
      <c r="L338" s="7"/>
      <c r="M338" s="7"/>
      <c r="N338" s="7"/>
      <c r="O338" s="7"/>
      <c r="P338" s="7"/>
      <c r="Q338" s="7"/>
      <c r="R338" s="12"/>
      <c r="S338" s="12"/>
      <c r="T338" s="12"/>
      <c r="U338" s="7"/>
      <c r="V338" s="7" t="str">
        <f t="shared" si="10"/>
        <v/>
      </c>
      <c r="W338" s="7" t="str">
        <f t="shared" si="11"/>
        <v/>
      </c>
      <c r="X338" s="7" t="str">
        <f>IF(A338="","",IF(G338="","Não",IF(G338&lt;=IFERROR(IF(INDEX(FOLLOWUP!$AQ:$AQ,MATCH(B338,FOLLOWUP!$A:$A,0))="",F338,INDEX(FOLLOWUP!$AQ:$AQ,MATCH(B338,FOLLOWUP!$A:$A,0))),F338),"Sim","Não")))</f>
        <v/>
      </c>
      <c r="Y338" s="7"/>
      <c r="Z338" s="12"/>
    </row>
    <row r="339" spans="1:26" x14ac:dyDescent="0.25">
      <c r="A339" s="7"/>
      <c r="B339" s="7"/>
      <c r="C339" s="7" t="str">
        <f>IF(B339="","",IFERROR(INDEX(FOLLOWUP!$C:$C,MATCH(B339,FOLLOWUP!$A:$A,0)),""))</f>
        <v/>
      </c>
      <c r="D339" s="7"/>
      <c r="E339" s="12"/>
      <c r="F339" s="12"/>
      <c r="G339" s="12"/>
      <c r="H339" s="7"/>
      <c r="I339" s="7"/>
      <c r="J339" s="7"/>
      <c r="K339" s="7"/>
      <c r="L339" s="7"/>
      <c r="M339" s="7"/>
      <c r="N339" s="7"/>
      <c r="O339" s="7"/>
      <c r="P339" s="7"/>
      <c r="Q339" s="7"/>
      <c r="R339" s="12"/>
      <c r="S339" s="12"/>
      <c r="T339" s="12"/>
      <c r="U339" s="7"/>
      <c r="V339" s="7" t="str">
        <f t="shared" si="10"/>
        <v/>
      </c>
      <c r="W339" s="7" t="str">
        <f t="shared" si="11"/>
        <v/>
      </c>
      <c r="X339" s="7" t="str">
        <f>IF(A339="","",IF(G339="","Não",IF(G339&lt;=IFERROR(IF(INDEX(FOLLOWUP!$AQ:$AQ,MATCH(B339,FOLLOWUP!$A:$A,0))="",F339,INDEX(FOLLOWUP!$AQ:$AQ,MATCH(B339,FOLLOWUP!$A:$A,0))),F339),"Sim","Não")))</f>
        <v/>
      </c>
      <c r="Y339" s="7"/>
      <c r="Z339" s="12"/>
    </row>
    <row r="340" spans="1:26" x14ac:dyDescent="0.25">
      <c r="A340" s="7"/>
      <c r="B340" s="7"/>
      <c r="C340" s="7" t="str">
        <f>IF(B340="","",IFERROR(INDEX(FOLLOWUP!$C:$C,MATCH(B340,FOLLOWUP!$A:$A,0)),""))</f>
        <v/>
      </c>
      <c r="D340" s="7"/>
      <c r="E340" s="12"/>
      <c r="F340" s="12"/>
      <c r="G340" s="12"/>
      <c r="H340" s="7"/>
      <c r="I340" s="7"/>
      <c r="J340" s="7"/>
      <c r="K340" s="7"/>
      <c r="L340" s="7"/>
      <c r="M340" s="7"/>
      <c r="N340" s="7"/>
      <c r="O340" s="7"/>
      <c r="P340" s="7"/>
      <c r="Q340" s="7"/>
      <c r="R340" s="12"/>
      <c r="S340" s="12"/>
      <c r="T340" s="12"/>
      <c r="U340" s="7"/>
      <c r="V340" s="7" t="str">
        <f t="shared" si="10"/>
        <v/>
      </c>
      <c r="W340" s="7" t="str">
        <f t="shared" si="11"/>
        <v/>
      </c>
      <c r="X340" s="7" t="str">
        <f>IF(A340="","",IF(G340="","Não",IF(G340&lt;=IFERROR(IF(INDEX(FOLLOWUP!$AQ:$AQ,MATCH(B340,FOLLOWUP!$A:$A,0))="",F340,INDEX(FOLLOWUP!$AQ:$AQ,MATCH(B340,FOLLOWUP!$A:$A,0))),F340),"Sim","Não")))</f>
        <v/>
      </c>
      <c r="Y340" s="7"/>
      <c r="Z340" s="12"/>
    </row>
    <row r="341" spans="1:26" x14ac:dyDescent="0.25">
      <c r="A341" s="7"/>
      <c r="B341" s="7"/>
      <c r="C341" s="7" t="str">
        <f>IF(B341="","",IFERROR(INDEX(FOLLOWUP!$C:$C,MATCH(B341,FOLLOWUP!$A:$A,0)),""))</f>
        <v/>
      </c>
      <c r="D341" s="7"/>
      <c r="E341" s="12"/>
      <c r="F341" s="12"/>
      <c r="G341" s="12"/>
      <c r="H341" s="7"/>
      <c r="I341" s="7"/>
      <c r="J341" s="7"/>
      <c r="K341" s="7"/>
      <c r="L341" s="7"/>
      <c r="M341" s="7"/>
      <c r="N341" s="7"/>
      <c r="O341" s="7"/>
      <c r="P341" s="7"/>
      <c r="Q341" s="7"/>
      <c r="R341" s="12"/>
      <c r="S341" s="12"/>
      <c r="T341" s="12"/>
      <c r="U341" s="7"/>
      <c r="V341" s="7" t="str">
        <f t="shared" si="10"/>
        <v/>
      </c>
      <c r="W341" s="7" t="str">
        <f t="shared" si="11"/>
        <v/>
      </c>
      <c r="X341" s="7" t="str">
        <f>IF(A341="","",IF(G341="","Não",IF(G341&lt;=IFERROR(IF(INDEX(FOLLOWUP!$AQ:$AQ,MATCH(B341,FOLLOWUP!$A:$A,0))="",F341,INDEX(FOLLOWUP!$AQ:$AQ,MATCH(B341,FOLLOWUP!$A:$A,0))),F341),"Sim","Não")))</f>
        <v/>
      </c>
      <c r="Y341" s="7"/>
      <c r="Z341" s="12"/>
    </row>
    <row r="342" spans="1:26" x14ac:dyDescent="0.25">
      <c r="A342" s="7"/>
      <c r="B342" s="7"/>
      <c r="C342" s="7" t="str">
        <f>IF(B342="","",IFERROR(INDEX(FOLLOWUP!$C:$C,MATCH(B342,FOLLOWUP!$A:$A,0)),""))</f>
        <v/>
      </c>
      <c r="D342" s="7"/>
      <c r="E342" s="12"/>
      <c r="F342" s="12"/>
      <c r="G342" s="12"/>
      <c r="H342" s="7"/>
      <c r="I342" s="7"/>
      <c r="J342" s="7"/>
      <c r="K342" s="7"/>
      <c r="L342" s="7"/>
      <c r="M342" s="7"/>
      <c r="N342" s="7"/>
      <c r="O342" s="7"/>
      <c r="P342" s="7"/>
      <c r="Q342" s="7"/>
      <c r="R342" s="12"/>
      <c r="S342" s="12"/>
      <c r="T342" s="12"/>
      <c r="U342" s="7"/>
      <c r="V342" s="7" t="str">
        <f t="shared" si="10"/>
        <v/>
      </c>
      <c r="W342" s="7" t="str">
        <f t="shared" si="11"/>
        <v/>
      </c>
      <c r="X342" s="7" t="str">
        <f>IF(A342="","",IF(G342="","Não",IF(G342&lt;=IFERROR(IF(INDEX(FOLLOWUP!$AQ:$AQ,MATCH(B342,FOLLOWUP!$A:$A,0))="",F342,INDEX(FOLLOWUP!$AQ:$AQ,MATCH(B342,FOLLOWUP!$A:$A,0))),F342),"Sim","Não")))</f>
        <v/>
      </c>
      <c r="Y342" s="7"/>
      <c r="Z342" s="12"/>
    </row>
    <row r="343" spans="1:26" x14ac:dyDescent="0.25">
      <c r="A343" s="7"/>
      <c r="B343" s="7"/>
      <c r="C343" s="7" t="str">
        <f>IF(B343="","",IFERROR(INDEX(FOLLOWUP!$C:$C,MATCH(B343,FOLLOWUP!$A:$A,0)),""))</f>
        <v/>
      </c>
      <c r="D343" s="7"/>
      <c r="E343" s="12"/>
      <c r="F343" s="12"/>
      <c r="G343" s="12"/>
      <c r="H343" s="7"/>
      <c r="I343" s="7"/>
      <c r="J343" s="7"/>
      <c r="K343" s="7"/>
      <c r="L343" s="7"/>
      <c r="M343" s="7"/>
      <c r="N343" s="7"/>
      <c r="O343" s="7"/>
      <c r="P343" s="7"/>
      <c r="Q343" s="7"/>
      <c r="R343" s="12"/>
      <c r="S343" s="12"/>
      <c r="T343" s="12"/>
      <c r="U343" s="7"/>
      <c r="V343" s="7" t="str">
        <f t="shared" si="10"/>
        <v/>
      </c>
      <c r="W343" s="7" t="str">
        <f t="shared" si="11"/>
        <v/>
      </c>
      <c r="X343" s="7" t="str">
        <f>IF(A343="","",IF(G343="","Não",IF(G343&lt;=IFERROR(IF(INDEX(FOLLOWUP!$AQ:$AQ,MATCH(B343,FOLLOWUP!$A:$A,0))="",F343,INDEX(FOLLOWUP!$AQ:$AQ,MATCH(B343,FOLLOWUP!$A:$A,0))),F343),"Sim","Não")))</f>
        <v/>
      </c>
      <c r="Y343" s="7"/>
      <c r="Z343" s="12"/>
    </row>
    <row r="344" spans="1:26" x14ac:dyDescent="0.25">
      <c r="A344" s="7"/>
      <c r="B344" s="7"/>
      <c r="C344" s="7" t="str">
        <f>IF(B344="","",IFERROR(INDEX(FOLLOWUP!$C:$C,MATCH(B344,FOLLOWUP!$A:$A,0)),""))</f>
        <v/>
      </c>
      <c r="D344" s="7"/>
      <c r="E344" s="12"/>
      <c r="F344" s="12"/>
      <c r="G344" s="12"/>
      <c r="H344" s="7"/>
      <c r="I344" s="7"/>
      <c r="J344" s="7"/>
      <c r="K344" s="7"/>
      <c r="L344" s="7"/>
      <c r="M344" s="7"/>
      <c r="N344" s="7"/>
      <c r="O344" s="7"/>
      <c r="P344" s="7"/>
      <c r="Q344" s="7"/>
      <c r="R344" s="12"/>
      <c r="S344" s="12"/>
      <c r="T344" s="12"/>
      <c r="U344" s="7"/>
      <c r="V344" s="7" t="str">
        <f t="shared" si="10"/>
        <v/>
      </c>
      <c r="W344" s="7" t="str">
        <f t="shared" si="11"/>
        <v/>
      </c>
      <c r="X344" s="7" t="str">
        <f>IF(A344="","",IF(G344="","Não",IF(G344&lt;=IFERROR(IF(INDEX(FOLLOWUP!$AQ:$AQ,MATCH(B344,FOLLOWUP!$A:$A,0))="",F344,INDEX(FOLLOWUP!$AQ:$AQ,MATCH(B344,FOLLOWUP!$A:$A,0))),F344),"Sim","Não")))</f>
        <v/>
      </c>
      <c r="Y344" s="7"/>
      <c r="Z344" s="12"/>
    </row>
    <row r="345" spans="1:26" x14ac:dyDescent="0.25">
      <c r="A345" s="7"/>
      <c r="B345" s="7"/>
      <c r="C345" s="7" t="str">
        <f>IF(B345="","",IFERROR(INDEX(FOLLOWUP!$C:$C,MATCH(B345,FOLLOWUP!$A:$A,0)),""))</f>
        <v/>
      </c>
      <c r="D345" s="7"/>
      <c r="E345" s="12"/>
      <c r="F345" s="12"/>
      <c r="G345" s="12"/>
      <c r="H345" s="7"/>
      <c r="I345" s="7"/>
      <c r="J345" s="7"/>
      <c r="K345" s="7"/>
      <c r="L345" s="7"/>
      <c r="M345" s="7"/>
      <c r="N345" s="7"/>
      <c r="O345" s="7"/>
      <c r="P345" s="7"/>
      <c r="Q345" s="7"/>
      <c r="R345" s="12"/>
      <c r="S345" s="12"/>
      <c r="T345" s="12"/>
      <c r="U345" s="7"/>
      <c r="V345" s="7" t="str">
        <f t="shared" si="10"/>
        <v/>
      </c>
      <c r="W345" s="7" t="str">
        <f t="shared" si="11"/>
        <v/>
      </c>
      <c r="X345" s="7" t="str">
        <f>IF(A345="","",IF(G345="","Não",IF(G345&lt;=IFERROR(IF(INDEX(FOLLOWUP!$AQ:$AQ,MATCH(B345,FOLLOWUP!$A:$A,0))="",F345,INDEX(FOLLOWUP!$AQ:$AQ,MATCH(B345,FOLLOWUP!$A:$A,0))),F345),"Sim","Não")))</f>
        <v/>
      </c>
      <c r="Y345" s="7"/>
      <c r="Z345" s="12"/>
    </row>
    <row r="346" spans="1:26" x14ac:dyDescent="0.25">
      <c r="A346" s="7"/>
      <c r="B346" s="7"/>
      <c r="C346" s="7" t="str">
        <f>IF(B346="","",IFERROR(INDEX(FOLLOWUP!$C:$C,MATCH(B346,FOLLOWUP!$A:$A,0)),""))</f>
        <v/>
      </c>
      <c r="D346" s="7"/>
      <c r="E346" s="12"/>
      <c r="F346" s="12"/>
      <c r="G346" s="12"/>
      <c r="H346" s="7"/>
      <c r="I346" s="7"/>
      <c r="J346" s="7"/>
      <c r="K346" s="7"/>
      <c r="L346" s="7"/>
      <c r="M346" s="7"/>
      <c r="N346" s="7"/>
      <c r="O346" s="7"/>
      <c r="P346" s="7"/>
      <c r="Q346" s="7"/>
      <c r="R346" s="12"/>
      <c r="S346" s="12"/>
      <c r="T346" s="12"/>
      <c r="U346" s="7"/>
      <c r="V346" s="7" t="str">
        <f t="shared" si="10"/>
        <v/>
      </c>
      <c r="W346" s="7" t="str">
        <f t="shared" si="11"/>
        <v/>
      </c>
      <c r="X346" s="7" t="str">
        <f>IF(A346="","",IF(G346="","Não",IF(G346&lt;=IFERROR(IF(INDEX(FOLLOWUP!$AQ:$AQ,MATCH(B346,FOLLOWUP!$A:$A,0))="",F346,INDEX(FOLLOWUP!$AQ:$AQ,MATCH(B346,FOLLOWUP!$A:$A,0))),F346),"Sim","Não")))</f>
        <v/>
      </c>
      <c r="Y346" s="7"/>
      <c r="Z346" s="12"/>
    </row>
    <row r="347" spans="1:26" x14ac:dyDescent="0.25">
      <c r="A347" s="7"/>
      <c r="B347" s="7"/>
      <c r="C347" s="7" t="str">
        <f>IF(B347="","",IFERROR(INDEX(FOLLOWUP!$C:$C,MATCH(B347,FOLLOWUP!$A:$A,0)),""))</f>
        <v/>
      </c>
      <c r="D347" s="7"/>
      <c r="E347" s="12"/>
      <c r="F347" s="12"/>
      <c r="G347" s="12"/>
      <c r="H347" s="7"/>
      <c r="I347" s="7"/>
      <c r="J347" s="7"/>
      <c r="K347" s="7"/>
      <c r="L347" s="7"/>
      <c r="M347" s="7"/>
      <c r="N347" s="7"/>
      <c r="O347" s="7"/>
      <c r="P347" s="7"/>
      <c r="Q347" s="7"/>
      <c r="R347" s="12"/>
      <c r="S347" s="12"/>
      <c r="T347" s="12"/>
      <c r="U347" s="7"/>
      <c r="V347" s="7" t="str">
        <f t="shared" si="10"/>
        <v/>
      </c>
      <c r="W347" s="7" t="str">
        <f t="shared" si="11"/>
        <v/>
      </c>
      <c r="X347" s="7" t="str">
        <f>IF(A347="","",IF(G347="","Não",IF(G347&lt;=IFERROR(IF(INDEX(FOLLOWUP!$AQ:$AQ,MATCH(B347,FOLLOWUP!$A:$A,0))="",F347,INDEX(FOLLOWUP!$AQ:$AQ,MATCH(B347,FOLLOWUP!$A:$A,0))),F347),"Sim","Não")))</f>
        <v/>
      </c>
      <c r="Y347" s="7"/>
      <c r="Z347" s="12"/>
    </row>
    <row r="348" spans="1:26" x14ac:dyDescent="0.25">
      <c r="A348" s="7"/>
      <c r="B348" s="7"/>
      <c r="C348" s="7" t="str">
        <f>IF(B348="","",IFERROR(INDEX(FOLLOWUP!$C:$C,MATCH(B348,FOLLOWUP!$A:$A,0)),""))</f>
        <v/>
      </c>
      <c r="D348" s="7"/>
      <c r="E348" s="12"/>
      <c r="F348" s="12"/>
      <c r="G348" s="12"/>
      <c r="H348" s="7"/>
      <c r="I348" s="7"/>
      <c r="J348" s="7"/>
      <c r="K348" s="7"/>
      <c r="L348" s="7"/>
      <c r="M348" s="7"/>
      <c r="N348" s="7"/>
      <c r="O348" s="7"/>
      <c r="P348" s="7"/>
      <c r="Q348" s="7"/>
      <c r="R348" s="12"/>
      <c r="S348" s="12"/>
      <c r="T348" s="12"/>
      <c r="U348" s="7"/>
      <c r="V348" s="7" t="str">
        <f t="shared" si="10"/>
        <v/>
      </c>
      <c r="W348" s="7" t="str">
        <f t="shared" si="11"/>
        <v/>
      </c>
      <c r="X348" s="7" t="str">
        <f>IF(A348="","",IF(G348="","Não",IF(G348&lt;=IFERROR(IF(INDEX(FOLLOWUP!$AQ:$AQ,MATCH(B348,FOLLOWUP!$A:$A,0))="",F348,INDEX(FOLLOWUP!$AQ:$AQ,MATCH(B348,FOLLOWUP!$A:$A,0))),F348),"Sim","Não")))</f>
        <v/>
      </c>
      <c r="Y348" s="7"/>
      <c r="Z348" s="12"/>
    </row>
    <row r="349" spans="1:26" x14ac:dyDescent="0.25">
      <c r="A349" s="7"/>
      <c r="B349" s="7"/>
      <c r="C349" s="7" t="str">
        <f>IF(B349="","",IFERROR(INDEX(FOLLOWUP!$C:$C,MATCH(B349,FOLLOWUP!$A:$A,0)),""))</f>
        <v/>
      </c>
      <c r="D349" s="7"/>
      <c r="E349" s="12"/>
      <c r="F349" s="12"/>
      <c r="G349" s="12"/>
      <c r="H349" s="7"/>
      <c r="I349" s="7"/>
      <c r="J349" s="7"/>
      <c r="K349" s="7"/>
      <c r="L349" s="7"/>
      <c r="M349" s="7"/>
      <c r="N349" s="7"/>
      <c r="O349" s="7"/>
      <c r="P349" s="7"/>
      <c r="Q349" s="7"/>
      <c r="R349" s="12"/>
      <c r="S349" s="12"/>
      <c r="T349" s="12"/>
      <c r="U349" s="7"/>
      <c r="V349" s="7" t="str">
        <f t="shared" si="10"/>
        <v/>
      </c>
      <c r="W349" s="7" t="str">
        <f t="shared" si="11"/>
        <v/>
      </c>
      <c r="X349" s="7" t="str">
        <f>IF(A349="","",IF(G349="","Não",IF(G349&lt;=IFERROR(IF(INDEX(FOLLOWUP!$AQ:$AQ,MATCH(B349,FOLLOWUP!$A:$A,0))="",F349,INDEX(FOLLOWUP!$AQ:$AQ,MATCH(B349,FOLLOWUP!$A:$A,0))),F349),"Sim","Não")))</f>
        <v/>
      </c>
      <c r="Y349" s="7"/>
      <c r="Z349" s="12"/>
    </row>
    <row r="350" spans="1:26" x14ac:dyDescent="0.25">
      <c r="A350" s="7"/>
      <c r="B350" s="7"/>
      <c r="C350" s="7" t="str">
        <f>IF(B350="","",IFERROR(INDEX(FOLLOWUP!$C:$C,MATCH(B350,FOLLOWUP!$A:$A,0)),""))</f>
        <v/>
      </c>
      <c r="D350" s="7"/>
      <c r="E350" s="12"/>
      <c r="F350" s="12"/>
      <c r="G350" s="12"/>
      <c r="H350" s="7"/>
      <c r="I350" s="7"/>
      <c r="J350" s="7"/>
      <c r="K350" s="7"/>
      <c r="L350" s="7"/>
      <c r="M350" s="7"/>
      <c r="N350" s="7"/>
      <c r="O350" s="7"/>
      <c r="P350" s="7"/>
      <c r="Q350" s="7"/>
      <c r="R350" s="12"/>
      <c r="S350" s="12"/>
      <c r="T350" s="12"/>
      <c r="U350" s="7"/>
      <c r="V350" s="7" t="str">
        <f t="shared" si="10"/>
        <v/>
      </c>
      <c r="W350" s="7" t="str">
        <f t="shared" si="11"/>
        <v/>
      </c>
      <c r="X350" s="7" t="str">
        <f>IF(A350="","",IF(G350="","Não",IF(G350&lt;=IFERROR(IF(INDEX(FOLLOWUP!$AQ:$AQ,MATCH(B350,FOLLOWUP!$A:$A,0))="",F350,INDEX(FOLLOWUP!$AQ:$AQ,MATCH(B350,FOLLOWUP!$A:$A,0))),F350),"Sim","Não")))</f>
        <v/>
      </c>
      <c r="Y350" s="7"/>
      <c r="Z350" s="12"/>
    </row>
    <row r="351" spans="1:26" x14ac:dyDescent="0.25">
      <c r="A351" s="7"/>
      <c r="B351" s="7"/>
      <c r="C351" s="7" t="str">
        <f>IF(B351="","",IFERROR(INDEX(FOLLOWUP!$C:$C,MATCH(B351,FOLLOWUP!$A:$A,0)),""))</f>
        <v/>
      </c>
      <c r="D351" s="7"/>
      <c r="E351" s="12"/>
      <c r="F351" s="12"/>
      <c r="G351" s="12"/>
      <c r="H351" s="7"/>
      <c r="I351" s="7"/>
      <c r="J351" s="7"/>
      <c r="K351" s="7"/>
      <c r="L351" s="7"/>
      <c r="M351" s="7"/>
      <c r="N351" s="7"/>
      <c r="O351" s="7"/>
      <c r="P351" s="7"/>
      <c r="Q351" s="7"/>
      <c r="R351" s="12"/>
      <c r="S351" s="12"/>
      <c r="T351" s="12"/>
      <c r="U351" s="7"/>
      <c r="V351" s="7" t="str">
        <f t="shared" si="10"/>
        <v/>
      </c>
      <c r="W351" s="7" t="str">
        <f t="shared" si="11"/>
        <v/>
      </c>
      <c r="X351" s="7" t="str">
        <f>IF(A351="","",IF(G351="","Não",IF(G351&lt;=IFERROR(IF(INDEX(FOLLOWUP!$AQ:$AQ,MATCH(B351,FOLLOWUP!$A:$A,0))="",F351,INDEX(FOLLOWUP!$AQ:$AQ,MATCH(B351,FOLLOWUP!$A:$A,0))),F351),"Sim","Não")))</f>
        <v/>
      </c>
      <c r="Y351" s="7"/>
      <c r="Z351" s="12"/>
    </row>
    <row r="352" spans="1:26" x14ac:dyDescent="0.25">
      <c r="A352" s="7"/>
      <c r="B352" s="7"/>
      <c r="C352" s="7" t="str">
        <f>IF(B352="","",IFERROR(INDEX(FOLLOWUP!$C:$C,MATCH(B352,FOLLOWUP!$A:$A,0)),""))</f>
        <v/>
      </c>
      <c r="D352" s="7"/>
      <c r="E352" s="12"/>
      <c r="F352" s="12"/>
      <c r="G352" s="12"/>
      <c r="H352" s="7"/>
      <c r="I352" s="7"/>
      <c r="J352" s="7"/>
      <c r="K352" s="7"/>
      <c r="L352" s="7"/>
      <c r="M352" s="7"/>
      <c r="N352" s="7"/>
      <c r="O352" s="7"/>
      <c r="P352" s="7"/>
      <c r="Q352" s="7"/>
      <c r="R352" s="12"/>
      <c r="S352" s="12"/>
      <c r="T352" s="12"/>
      <c r="U352" s="7"/>
      <c r="V352" s="7" t="str">
        <f t="shared" si="10"/>
        <v/>
      </c>
      <c r="W352" s="7" t="str">
        <f t="shared" si="11"/>
        <v/>
      </c>
      <c r="X352" s="7" t="str">
        <f>IF(A352="","",IF(G352="","Não",IF(G352&lt;=IFERROR(IF(INDEX(FOLLOWUP!$AQ:$AQ,MATCH(B352,FOLLOWUP!$A:$A,0))="",F352,INDEX(FOLLOWUP!$AQ:$AQ,MATCH(B352,FOLLOWUP!$A:$A,0))),F352),"Sim","Não")))</f>
        <v/>
      </c>
      <c r="Y352" s="7"/>
      <c r="Z352" s="12"/>
    </row>
    <row r="353" spans="1:26" x14ac:dyDescent="0.25">
      <c r="A353" s="7"/>
      <c r="B353" s="7"/>
      <c r="C353" s="7" t="str">
        <f>IF(B353="","",IFERROR(INDEX(FOLLOWUP!$C:$C,MATCH(B353,FOLLOWUP!$A:$A,0)),""))</f>
        <v/>
      </c>
      <c r="D353" s="7"/>
      <c r="E353" s="12"/>
      <c r="F353" s="12"/>
      <c r="G353" s="12"/>
      <c r="H353" s="7"/>
      <c r="I353" s="7"/>
      <c r="J353" s="7"/>
      <c r="K353" s="7"/>
      <c r="L353" s="7"/>
      <c r="M353" s="7"/>
      <c r="N353" s="7"/>
      <c r="O353" s="7"/>
      <c r="P353" s="7"/>
      <c r="Q353" s="7"/>
      <c r="R353" s="12"/>
      <c r="S353" s="12"/>
      <c r="T353" s="12"/>
      <c r="U353" s="7"/>
      <c r="V353" s="7" t="str">
        <f t="shared" si="10"/>
        <v/>
      </c>
      <c r="W353" s="7" t="str">
        <f t="shared" si="11"/>
        <v/>
      </c>
      <c r="X353" s="7" t="str">
        <f>IF(A353="","",IF(G353="","Não",IF(G353&lt;=IFERROR(IF(INDEX(FOLLOWUP!$AQ:$AQ,MATCH(B353,FOLLOWUP!$A:$A,0))="",F353,INDEX(FOLLOWUP!$AQ:$AQ,MATCH(B353,FOLLOWUP!$A:$A,0))),F353),"Sim","Não")))</f>
        <v/>
      </c>
      <c r="Y353" s="7"/>
      <c r="Z353" s="12"/>
    </row>
    <row r="354" spans="1:26" x14ac:dyDescent="0.25">
      <c r="A354" s="7"/>
      <c r="B354" s="7"/>
      <c r="C354" s="7" t="str">
        <f>IF(B354="","",IFERROR(INDEX(FOLLOWUP!$C:$C,MATCH(B354,FOLLOWUP!$A:$A,0)),""))</f>
        <v/>
      </c>
      <c r="D354" s="7"/>
      <c r="E354" s="12"/>
      <c r="F354" s="12"/>
      <c r="G354" s="12"/>
      <c r="H354" s="7"/>
      <c r="I354" s="7"/>
      <c r="J354" s="7"/>
      <c r="K354" s="7"/>
      <c r="L354" s="7"/>
      <c r="M354" s="7"/>
      <c r="N354" s="7"/>
      <c r="O354" s="7"/>
      <c r="P354" s="7"/>
      <c r="Q354" s="7"/>
      <c r="R354" s="12"/>
      <c r="S354" s="12"/>
      <c r="T354" s="12"/>
      <c r="U354" s="7"/>
      <c r="V354" s="7" t="str">
        <f t="shared" si="10"/>
        <v/>
      </c>
      <c r="W354" s="7" t="str">
        <f t="shared" si="11"/>
        <v/>
      </c>
      <c r="X354" s="7" t="str">
        <f>IF(A354="","",IF(G354="","Não",IF(G354&lt;=IFERROR(IF(INDEX(FOLLOWUP!$AQ:$AQ,MATCH(B354,FOLLOWUP!$A:$A,0))="",F354,INDEX(FOLLOWUP!$AQ:$AQ,MATCH(B354,FOLLOWUP!$A:$A,0))),F354),"Sim","Não")))</f>
        <v/>
      </c>
      <c r="Y354" s="7"/>
      <c r="Z354" s="12"/>
    </row>
    <row r="355" spans="1:26" x14ac:dyDescent="0.25">
      <c r="A355" s="7"/>
      <c r="B355" s="7"/>
      <c r="C355" s="7" t="str">
        <f>IF(B355="","",IFERROR(INDEX(FOLLOWUP!$C:$C,MATCH(B355,FOLLOWUP!$A:$A,0)),""))</f>
        <v/>
      </c>
      <c r="D355" s="7"/>
      <c r="E355" s="12"/>
      <c r="F355" s="12"/>
      <c r="G355" s="12"/>
      <c r="H355" s="7"/>
      <c r="I355" s="7"/>
      <c r="J355" s="7"/>
      <c r="K355" s="7"/>
      <c r="L355" s="7"/>
      <c r="M355" s="7"/>
      <c r="N355" s="7"/>
      <c r="O355" s="7"/>
      <c r="P355" s="7"/>
      <c r="Q355" s="7"/>
      <c r="R355" s="12"/>
      <c r="S355" s="12"/>
      <c r="T355" s="12"/>
      <c r="U355" s="7"/>
      <c r="V355" s="7" t="str">
        <f t="shared" si="10"/>
        <v/>
      </c>
      <c r="W355" s="7" t="str">
        <f t="shared" si="11"/>
        <v/>
      </c>
      <c r="X355" s="7" t="str">
        <f>IF(A355="","",IF(G355="","Não",IF(G355&lt;=IFERROR(IF(INDEX(FOLLOWUP!$AQ:$AQ,MATCH(B355,FOLLOWUP!$A:$A,0))="",F355,INDEX(FOLLOWUP!$AQ:$AQ,MATCH(B355,FOLLOWUP!$A:$A,0))),F355),"Sim","Não")))</f>
        <v/>
      </c>
      <c r="Y355" s="7"/>
      <c r="Z355" s="12"/>
    </row>
    <row r="356" spans="1:26" x14ac:dyDescent="0.25">
      <c r="A356" s="7"/>
      <c r="B356" s="7"/>
      <c r="C356" s="7" t="str">
        <f>IF(B356="","",IFERROR(INDEX(FOLLOWUP!$C:$C,MATCH(B356,FOLLOWUP!$A:$A,0)),""))</f>
        <v/>
      </c>
      <c r="D356" s="7"/>
      <c r="E356" s="12"/>
      <c r="F356" s="12"/>
      <c r="G356" s="12"/>
      <c r="H356" s="7"/>
      <c r="I356" s="7"/>
      <c r="J356" s="7"/>
      <c r="K356" s="7"/>
      <c r="L356" s="7"/>
      <c r="M356" s="7"/>
      <c r="N356" s="7"/>
      <c r="O356" s="7"/>
      <c r="P356" s="7"/>
      <c r="Q356" s="7"/>
      <c r="R356" s="12"/>
      <c r="S356" s="12"/>
      <c r="T356" s="12"/>
      <c r="U356" s="7"/>
      <c r="V356" s="7" t="str">
        <f t="shared" si="10"/>
        <v/>
      </c>
      <c r="W356" s="7" t="str">
        <f t="shared" si="11"/>
        <v/>
      </c>
      <c r="X356" s="7" t="str">
        <f>IF(A356="","",IF(G356="","Não",IF(G356&lt;=IFERROR(IF(INDEX(FOLLOWUP!$AQ:$AQ,MATCH(B356,FOLLOWUP!$A:$A,0))="",F356,INDEX(FOLLOWUP!$AQ:$AQ,MATCH(B356,FOLLOWUP!$A:$A,0))),F356),"Sim","Não")))</f>
        <v/>
      </c>
      <c r="Y356" s="7"/>
      <c r="Z356" s="12"/>
    </row>
    <row r="357" spans="1:26" x14ac:dyDescent="0.25">
      <c r="A357" s="7"/>
      <c r="B357" s="7"/>
      <c r="C357" s="7" t="str">
        <f>IF(B357="","",IFERROR(INDEX(FOLLOWUP!$C:$C,MATCH(B357,FOLLOWUP!$A:$A,0)),""))</f>
        <v/>
      </c>
      <c r="D357" s="7"/>
      <c r="E357" s="12"/>
      <c r="F357" s="12"/>
      <c r="G357" s="12"/>
      <c r="H357" s="7"/>
      <c r="I357" s="7"/>
      <c r="J357" s="7"/>
      <c r="K357" s="7"/>
      <c r="L357" s="7"/>
      <c r="M357" s="7"/>
      <c r="N357" s="7"/>
      <c r="O357" s="7"/>
      <c r="P357" s="7"/>
      <c r="Q357" s="7"/>
      <c r="R357" s="12"/>
      <c r="S357" s="12"/>
      <c r="T357" s="12"/>
      <c r="U357" s="7"/>
      <c r="V357" s="7" t="str">
        <f t="shared" si="10"/>
        <v/>
      </c>
      <c r="W357" s="7" t="str">
        <f t="shared" si="11"/>
        <v/>
      </c>
      <c r="X357" s="7" t="str">
        <f>IF(A357="","",IF(G357="","Não",IF(G357&lt;=IFERROR(IF(INDEX(FOLLOWUP!$AQ:$AQ,MATCH(B357,FOLLOWUP!$A:$A,0))="",F357,INDEX(FOLLOWUP!$AQ:$AQ,MATCH(B357,FOLLOWUP!$A:$A,0))),F357),"Sim","Não")))</f>
        <v/>
      </c>
      <c r="Y357" s="7"/>
      <c r="Z357" s="12"/>
    </row>
    <row r="358" spans="1:26" x14ac:dyDescent="0.25">
      <c r="A358" s="7"/>
      <c r="B358" s="7"/>
      <c r="C358" s="7" t="str">
        <f>IF(B358="","",IFERROR(INDEX(FOLLOWUP!$C:$C,MATCH(B358,FOLLOWUP!$A:$A,0)),""))</f>
        <v/>
      </c>
      <c r="D358" s="7"/>
      <c r="E358" s="12"/>
      <c r="F358" s="12"/>
      <c r="G358" s="12"/>
      <c r="H358" s="7"/>
      <c r="I358" s="7"/>
      <c r="J358" s="7"/>
      <c r="K358" s="7"/>
      <c r="L358" s="7"/>
      <c r="M358" s="7"/>
      <c r="N358" s="7"/>
      <c r="O358" s="7"/>
      <c r="P358" s="7"/>
      <c r="Q358" s="7"/>
      <c r="R358" s="12"/>
      <c r="S358" s="12"/>
      <c r="T358" s="12"/>
      <c r="U358" s="7"/>
      <c r="V358" s="7" t="str">
        <f t="shared" si="10"/>
        <v/>
      </c>
      <c r="W358" s="7" t="str">
        <f t="shared" si="11"/>
        <v/>
      </c>
      <c r="X358" s="7" t="str">
        <f>IF(A358="","",IF(G358="","Não",IF(G358&lt;=IFERROR(IF(INDEX(FOLLOWUP!$AQ:$AQ,MATCH(B358,FOLLOWUP!$A:$A,0))="",F358,INDEX(FOLLOWUP!$AQ:$AQ,MATCH(B358,FOLLOWUP!$A:$A,0))),F358),"Sim","Não")))</f>
        <v/>
      </c>
      <c r="Y358" s="7"/>
      <c r="Z358" s="12"/>
    </row>
    <row r="359" spans="1:26" x14ac:dyDescent="0.25">
      <c r="A359" s="7"/>
      <c r="B359" s="7"/>
      <c r="C359" s="7" t="str">
        <f>IF(B359="","",IFERROR(INDEX(FOLLOWUP!$C:$C,MATCH(B359,FOLLOWUP!$A:$A,0)),""))</f>
        <v/>
      </c>
      <c r="D359" s="7"/>
      <c r="E359" s="12"/>
      <c r="F359" s="12"/>
      <c r="G359" s="12"/>
      <c r="H359" s="7"/>
      <c r="I359" s="7"/>
      <c r="J359" s="7"/>
      <c r="K359" s="7"/>
      <c r="L359" s="7"/>
      <c r="M359" s="7"/>
      <c r="N359" s="7"/>
      <c r="O359" s="7"/>
      <c r="P359" s="7"/>
      <c r="Q359" s="7"/>
      <c r="R359" s="12"/>
      <c r="S359" s="12"/>
      <c r="T359" s="12"/>
      <c r="U359" s="7"/>
      <c r="V359" s="7" t="str">
        <f t="shared" si="10"/>
        <v/>
      </c>
      <c r="W359" s="7" t="str">
        <f t="shared" si="11"/>
        <v/>
      </c>
      <c r="X359" s="7" t="str">
        <f>IF(A359="","",IF(G359="","Não",IF(G359&lt;=IFERROR(IF(INDEX(FOLLOWUP!$AQ:$AQ,MATCH(B359,FOLLOWUP!$A:$A,0))="",F359,INDEX(FOLLOWUP!$AQ:$AQ,MATCH(B359,FOLLOWUP!$A:$A,0))),F359),"Sim","Não")))</f>
        <v/>
      </c>
      <c r="Y359" s="7"/>
      <c r="Z359" s="12"/>
    </row>
    <row r="360" spans="1:26" x14ac:dyDescent="0.25">
      <c r="A360" s="7"/>
      <c r="B360" s="7"/>
      <c r="C360" s="7" t="str">
        <f>IF(B360="","",IFERROR(INDEX(FOLLOWUP!$C:$C,MATCH(B360,FOLLOWUP!$A:$A,0)),""))</f>
        <v/>
      </c>
      <c r="D360" s="7"/>
      <c r="E360" s="12"/>
      <c r="F360" s="12"/>
      <c r="G360" s="12"/>
      <c r="H360" s="7"/>
      <c r="I360" s="7"/>
      <c r="J360" s="7"/>
      <c r="K360" s="7"/>
      <c r="L360" s="7"/>
      <c r="M360" s="7"/>
      <c r="N360" s="7"/>
      <c r="O360" s="7"/>
      <c r="P360" s="7"/>
      <c r="Q360" s="7"/>
      <c r="R360" s="12"/>
      <c r="S360" s="12"/>
      <c r="T360" s="12"/>
      <c r="U360" s="7"/>
      <c r="V360" s="7" t="str">
        <f t="shared" si="10"/>
        <v/>
      </c>
      <c r="W360" s="7" t="str">
        <f t="shared" si="11"/>
        <v/>
      </c>
      <c r="X360" s="7" t="str">
        <f>IF(A360="","",IF(G360="","Não",IF(G360&lt;=IFERROR(IF(INDEX(FOLLOWUP!$AQ:$AQ,MATCH(B360,FOLLOWUP!$A:$A,0))="",F360,INDEX(FOLLOWUP!$AQ:$AQ,MATCH(B360,FOLLOWUP!$A:$A,0))),F360),"Sim","Não")))</f>
        <v/>
      </c>
      <c r="Y360" s="7"/>
      <c r="Z360" s="12"/>
    </row>
    <row r="361" spans="1:26" x14ac:dyDescent="0.25">
      <c r="A361" s="7"/>
      <c r="B361" s="7"/>
      <c r="C361" s="7" t="str">
        <f>IF(B361="","",IFERROR(INDEX(FOLLOWUP!$C:$C,MATCH(B361,FOLLOWUP!$A:$A,0)),""))</f>
        <v/>
      </c>
      <c r="D361" s="7"/>
      <c r="E361" s="12"/>
      <c r="F361" s="12"/>
      <c r="G361" s="12"/>
      <c r="H361" s="7"/>
      <c r="I361" s="7"/>
      <c r="J361" s="7"/>
      <c r="K361" s="7"/>
      <c r="L361" s="7"/>
      <c r="M361" s="7"/>
      <c r="N361" s="7"/>
      <c r="O361" s="7"/>
      <c r="P361" s="7"/>
      <c r="Q361" s="7"/>
      <c r="R361" s="12"/>
      <c r="S361" s="12"/>
      <c r="T361" s="12"/>
      <c r="U361" s="7"/>
      <c r="V361" s="7" t="str">
        <f t="shared" si="10"/>
        <v/>
      </c>
      <c r="W361" s="7" t="str">
        <f t="shared" si="11"/>
        <v/>
      </c>
      <c r="X361" s="7" t="str">
        <f>IF(A361="","",IF(G361="","Não",IF(G361&lt;=IFERROR(IF(INDEX(FOLLOWUP!$AQ:$AQ,MATCH(B361,FOLLOWUP!$A:$A,0))="",F361,INDEX(FOLLOWUP!$AQ:$AQ,MATCH(B361,FOLLOWUP!$A:$A,0))),F361),"Sim","Não")))</f>
        <v/>
      </c>
      <c r="Y361" s="7"/>
      <c r="Z361" s="12"/>
    </row>
    <row r="362" spans="1:26" x14ac:dyDescent="0.25">
      <c r="A362" s="7"/>
      <c r="B362" s="7"/>
      <c r="C362" s="7" t="str">
        <f>IF(B362="","",IFERROR(INDEX(FOLLOWUP!$C:$C,MATCH(B362,FOLLOWUP!$A:$A,0)),""))</f>
        <v/>
      </c>
      <c r="D362" s="7"/>
      <c r="E362" s="12"/>
      <c r="F362" s="12"/>
      <c r="G362" s="12"/>
      <c r="H362" s="7"/>
      <c r="I362" s="7"/>
      <c r="J362" s="7"/>
      <c r="K362" s="7"/>
      <c r="L362" s="7"/>
      <c r="M362" s="7"/>
      <c r="N362" s="7"/>
      <c r="O362" s="7"/>
      <c r="P362" s="7"/>
      <c r="Q362" s="7"/>
      <c r="R362" s="12"/>
      <c r="S362" s="12"/>
      <c r="T362" s="12"/>
      <c r="U362" s="7"/>
      <c r="V362" s="7" t="str">
        <f t="shared" si="10"/>
        <v/>
      </c>
      <c r="W362" s="7" t="str">
        <f t="shared" si="11"/>
        <v/>
      </c>
      <c r="X362" s="7" t="str">
        <f>IF(A362="","",IF(G362="","Não",IF(G362&lt;=IFERROR(IF(INDEX(FOLLOWUP!$AQ:$AQ,MATCH(B362,FOLLOWUP!$A:$A,0))="",F362,INDEX(FOLLOWUP!$AQ:$AQ,MATCH(B362,FOLLOWUP!$A:$A,0))),F362),"Sim","Não")))</f>
        <v/>
      </c>
      <c r="Y362" s="7"/>
      <c r="Z362" s="12"/>
    </row>
    <row r="363" spans="1:26" x14ac:dyDescent="0.25">
      <c r="A363" s="7"/>
      <c r="B363" s="7"/>
      <c r="C363" s="7" t="str">
        <f>IF(B363="","",IFERROR(INDEX(FOLLOWUP!$C:$C,MATCH(B363,FOLLOWUP!$A:$A,0)),""))</f>
        <v/>
      </c>
      <c r="D363" s="7"/>
      <c r="E363" s="12"/>
      <c r="F363" s="12"/>
      <c r="G363" s="12"/>
      <c r="H363" s="7"/>
      <c r="I363" s="7"/>
      <c r="J363" s="7"/>
      <c r="K363" s="7"/>
      <c r="L363" s="7"/>
      <c r="M363" s="7"/>
      <c r="N363" s="7"/>
      <c r="O363" s="7"/>
      <c r="P363" s="7"/>
      <c r="Q363" s="7"/>
      <c r="R363" s="12"/>
      <c r="S363" s="12"/>
      <c r="T363" s="12"/>
      <c r="U363" s="7"/>
      <c r="V363" s="7" t="str">
        <f t="shared" si="10"/>
        <v/>
      </c>
      <c r="W363" s="7" t="str">
        <f t="shared" si="11"/>
        <v/>
      </c>
      <c r="X363" s="7" t="str">
        <f>IF(A363="","",IF(G363="","Não",IF(G363&lt;=IFERROR(IF(INDEX(FOLLOWUP!$AQ:$AQ,MATCH(B363,FOLLOWUP!$A:$A,0))="",F363,INDEX(FOLLOWUP!$AQ:$AQ,MATCH(B363,FOLLOWUP!$A:$A,0))),F363),"Sim","Não")))</f>
        <v/>
      </c>
      <c r="Y363" s="7"/>
      <c r="Z363" s="12"/>
    </row>
    <row r="364" spans="1:26" x14ac:dyDescent="0.25">
      <c r="A364" s="7"/>
      <c r="B364" s="7"/>
      <c r="C364" s="7" t="str">
        <f>IF(B364="","",IFERROR(INDEX(FOLLOWUP!$C:$C,MATCH(B364,FOLLOWUP!$A:$A,0)),""))</f>
        <v/>
      </c>
      <c r="D364" s="7"/>
      <c r="E364" s="12"/>
      <c r="F364" s="12"/>
      <c r="G364" s="12"/>
      <c r="H364" s="7"/>
      <c r="I364" s="7"/>
      <c r="J364" s="7"/>
      <c r="K364" s="7"/>
      <c r="L364" s="7"/>
      <c r="M364" s="7"/>
      <c r="N364" s="7"/>
      <c r="O364" s="7"/>
      <c r="P364" s="7"/>
      <c r="Q364" s="7"/>
      <c r="R364" s="12"/>
      <c r="S364" s="12"/>
      <c r="T364" s="12"/>
      <c r="U364" s="7"/>
      <c r="V364" s="7" t="str">
        <f t="shared" si="10"/>
        <v/>
      </c>
      <c r="W364" s="7" t="str">
        <f t="shared" si="11"/>
        <v/>
      </c>
      <c r="X364" s="7" t="str">
        <f>IF(A364="","",IF(G364="","Não",IF(G364&lt;=IFERROR(IF(INDEX(FOLLOWUP!$AQ:$AQ,MATCH(B364,FOLLOWUP!$A:$A,0))="",F364,INDEX(FOLLOWUP!$AQ:$AQ,MATCH(B364,FOLLOWUP!$A:$A,0))),F364),"Sim","Não")))</f>
        <v/>
      </c>
      <c r="Y364" s="7"/>
      <c r="Z364" s="12"/>
    </row>
    <row r="365" spans="1:26" x14ac:dyDescent="0.25">
      <c r="A365" s="7"/>
      <c r="B365" s="7"/>
      <c r="C365" s="7" t="str">
        <f>IF(B365="","",IFERROR(INDEX(FOLLOWUP!$C:$C,MATCH(B365,FOLLOWUP!$A:$A,0)),""))</f>
        <v/>
      </c>
      <c r="D365" s="7"/>
      <c r="E365" s="12"/>
      <c r="F365" s="12"/>
      <c r="G365" s="12"/>
      <c r="H365" s="7"/>
      <c r="I365" s="7"/>
      <c r="J365" s="7"/>
      <c r="K365" s="7"/>
      <c r="L365" s="7"/>
      <c r="M365" s="7"/>
      <c r="N365" s="7"/>
      <c r="O365" s="7"/>
      <c r="P365" s="7"/>
      <c r="Q365" s="7"/>
      <c r="R365" s="12"/>
      <c r="S365" s="12"/>
      <c r="T365" s="12"/>
      <c r="U365" s="7"/>
      <c r="V365" s="7" t="str">
        <f t="shared" si="10"/>
        <v/>
      </c>
      <c r="W365" s="7" t="str">
        <f t="shared" si="11"/>
        <v/>
      </c>
      <c r="X365" s="7" t="str">
        <f>IF(A365="","",IF(G365="","Não",IF(G365&lt;=IFERROR(IF(INDEX(FOLLOWUP!$AQ:$AQ,MATCH(B365,FOLLOWUP!$A:$A,0))="",F365,INDEX(FOLLOWUP!$AQ:$AQ,MATCH(B365,FOLLOWUP!$A:$A,0))),F365),"Sim","Não")))</f>
        <v/>
      </c>
      <c r="Y365" s="7"/>
      <c r="Z365" s="12"/>
    </row>
    <row r="366" spans="1:26" x14ac:dyDescent="0.25">
      <c r="A366" s="7"/>
      <c r="B366" s="7"/>
      <c r="C366" s="7" t="str">
        <f>IF(B366="","",IFERROR(INDEX(FOLLOWUP!$C:$C,MATCH(B366,FOLLOWUP!$A:$A,0)),""))</f>
        <v/>
      </c>
      <c r="D366" s="7"/>
      <c r="E366" s="12"/>
      <c r="F366" s="12"/>
      <c r="G366" s="12"/>
      <c r="H366" s="7"/>
      <c r="I366" s="7"/>
      <c r="J366" s="7"/>
      <c r="K366" s="7"/>
      <c r="L366" s="7"/>
      <c r="M366" s="7"/>
      <c r="N366" s="7"/>
      <c r="O366" s="7"/>
      <c r="P366" s="7"/>
      <c r="Q366" s="7"/>
      <c r="R366" s="12"/>
      <c r="S366" s="12"/>
      <c r="T366" s="12"/>
      <c r="U366" s="7"/>
      <c r="V366" s="7" t="str">
        <f t="shared" si="10"/>
        <v/>
      </c>
      <c r="W366" s="7" t="str">
        <f t="shared" si="11"/>
        <v/>
      </c>
      <c r="X366" s="7" t="str">
        <f>IF(A366="","",IF(G366="","Não",IF(G366&lt;=IFERROR(IF(INDEX(FOLLOWUP!$AQ:$AQ,MATCH(B366,FOLLOWUP!$A:$A,0))="",F366,INDEX(FOLLOWUP!$AQ:$AQ,MATCH(B366,FOLLOWUP!$A:$A,0))),F366),"Sim","Não")))</f>
        <v/>
      </c>
      <c r="Y366" s="7"/>
      <c r="Z366" s="12"/>
    </row>
    <row r="367" spans="1:26" x14ac:dyDescent="0.25">
      <c r="A367" s="7"/>
      <c r="B367" s="7"/>
      <c r="C367" s="7" t="str">
        <f>IF(B367="","",IFERROR(INDEX(FOLLOWUP!$C:$C,MATCH(B367,FOLLOWUP!$A:$A,0)),""))</f>
        <v/>
      </c>
      <c r="D367" s="7"/>
      <c r="E367" s="12"/>
      <c r="F367" s="12"/>
      <c r="G367" s="12"/>
      <c r="H367" s="7"/>
      <c r="I367" s="7"/>
      <c r="J367" s="7"/>
      <c r="K367" s="7"/>
      <c r="L367" s="7"/>
      <c r="M367" s="7"/>
      <c r="N367" s="7"/>
      <c r="O367" s="7"/>
      <c r="P367" s="7"/>
      <c r="Q367" s="7"/>
      <c r="R367" s="12"/>
      <c r="S367" s="12"/>
      <c r="T367" s="12"/>
      <c r="U367" s="7"/>
      <c r="V367" s="7" t="str">
        <f t="shared" si="10"/>
        <v/>
      </c>
      <c r="W367" s="7" t="str">
        <f t="shared" si="11"/>
        <v/>
      </c>
      <c r="X367" s="7" t="str">
        <f>IF(A367="","",IF(G367="","Não",IF(G367&lt;=IFERROR(IF(INDEX(FOLLOWUP!$AQ:$AQ,MATCH(B367,FOLLOWUP!$A:$A,0))="",F367,INDEX(FOLLOWUP!$AQ:$AQ,MATCH(B367,FOLLOWUP!$A:$A,0))),F367),"Sim","Não")))</f>
        <v/>
      </c>
      <c r="Y367" s="7"/>
      <c r="Z367" s="12"/>
    </row>
    <row r="368" spans="1:26" x14ac:dyDescent="0.25">
      <c r="A368" s="7"/>
      <c r="B368" s="7"/>
      <c r="C368" s="7" t="str">
        <f>IF(B368="","",IFERROR(INDEX(FOLLOWUP!$C:$C,MATCH(B368,FOLLOWUP!$A:$A,0)),""))</f>
        <v/>
      </c>
      <c r="D368" s="7"/>
      <c r="E368" s="12"/>
      <c r="F368" s="12"/>
      <c r="G368" s="12"/>
      <c r="H368" s="7"/>
      <c r="I368" s="7"/>
      <c r="J368" s="7"/>
      <c r="K368" s="7"/>
      <c r="L368" s="7"/>
      <c r="M368" s="7"/>
      <c r="N368" s="7"/>
      <c r="O368" s="7"/>
      <c r="P368" s="7"/>
      <c r="Q368" s="7"/>
      <c r="R368" s="12"/>
      <c r="S368" s="12"/>
      <c r="T368" s="12"/>
      <c r="U368" s="7"/>
      <c r="V368" s="7" t="str">
        <f t="shared" si="10"/>
        <v/>
      </c>
      <c r="W368" s="7" t="str">
        <f t="shared" si="11"/>
        <v/>
      </c>
      <c r="X368" s="7" t="str">
        <f>IF(A368="","",IF(G368="","Não",IF(G368&lt;=IFERROR(IF(INDEX(FOLLOWUP!$AQ:$AQ,MATCH(B368,FOLLOWUP!$A:$A,0))="",F368,INDEX(FOLLOWUP!$AQ:$AQ,MATCH(B368,FOLLOWUP!$A:$A,0))),F368),"Sim","Não")))</f>
        <v/>
      </c>
      <c r="Y368" s="7"/>
      <c r="Z368" s="12"/>
    </row>
    <row r="369" spans="1:26" x14ac:dyDescent="0.25">
      <c r="A369" s="7"/>
      <c r="B369" s="7"/>
      <c r="C369" s="7" t="str">
        <f>IF(B369="","",IFERROR(INDEX(FOLLOWUP!$C:$C,MATCH(B369,FOLLOWUP!$A:$A,0)),""))</f>
        <v/>
      </c>
      <c r="D369" s="7"/>
      <c r="E369" s="12"/>
      <c r="F369" s="12"/>
      <c r="G369" s="12"/>
      <c r="H369" s="7"/>
      <c r="I369" s="7"/>
      <c r="J369" s="7"/>
      <c r="K369" s="7"/>
      <c r="L369" s="7"/>
      <c r="M369" s="7"/>
      <c r="N369" s="7"/>
      <c r="O369" s="7"/>
      <c r="P369" s="7"/>
      <c r="Q369" s="7"/>
      <c r="R369" s="12"/>
      <c r="S369" s="12"/>
      <c r="T369" s="12"/>
      <c r="U369" s="7"/>
      <c r="V369" s="7" t="str">
        <f t="shared" si="10"/>
        <v/>
      </c>
      <c r="W369" s="7" t="str">
        <f t="shared" si="11"/>
        <v/>
      </c>
      <c r="X369" s="7" t="str">
        <f>IF(A369="","",IF(G369="","Não",IF(G369&lt;=IFERROR(IF(INDEX(FOLLOWUP!$AQ:$AQ,MATCH(B369,FOLLOWUP!$A:$A,0))="",F369,INDEX(FOLLOWUP!$AQ:$AQ,MATCH(B369,FOLLOWUP!$A:$A,0))),F369),"Sim","Não")))</f>
        <v/>
      </c>
      <c r="Y369" s="7"/>
      <c r="Z369" s="12"/>
    </row>
    <row r="370" spans="1:26" x14ac:dyDescent="0.25">
      <c r="A370" s="7"/>
      <c r="B370" s="7"/>
      <c r="C370" s="7" t="str">
        <f>IF(B370="","",IFERROR(INDEX(FOLLOWUP!$C:$C,MATCH(B370,FOLLOWUP!$A:$A,0)),""))</f>
        <v/>
      </c>
      <c r="D370" s="7"/>
      <c r="E370" s="12"/>
      <c r="F370" s="12"/>
      <c r="G370" s="12"/>
      <c r="H370" s="7"/>
      <c r="I370" s="7"/>
      <c r="J370" s="7"/>
      <c r="K370" s="7"/>
      <c r="L370" s="7"/>
      <c r="M370" s="7"/>
      <c r="N370" s="7"/>
      <c r="O370" s="7"/>
      <c r="P370" s="7"/>
      <c r="Q370" s="7"/>
      <c r="R370" s="12"/>
      <c r="S370" s="12"/>
      <c r="T370" s="12"/>
      <c r="U370" s="7"/>
      <c r="V370" s="7" t="str">
        <f t="shared" si="10"/>
        <v/>
      </c>
      <c r="W370" s="7" t="str">
        <f t="shared" si="11"/>
        <v/>
      </c>
      <c r="X370" s="7" t="str">
        <f>IF(A370="","",IF(G370="","Não",IF(G370&lt;=IFERROR(IF(INDEX(FOLLOWUP!$AQ:$AQ,MATCH(B370,FOLLOWUP!$A:$A,0))="",F370,INDEX(FOLLOWUP!$AQ:$AQ,MATCH(B370,FOLLOWUP!$A:$A,0))),F370),"Sim","Não")))</f>
        <v/>
      </c>
      <c r="Y370" s="7"/>
      <c r="Z370" s="12"/>
    </row>
    <row r="371" spans="1:26" x14ac:dyDescent="0.25">
      <c r="A371" s="7"/>
      <c r="B371" s="7"/>
      <c r="C371" s="7" t="str">
        <f>IF(B371="","",IFERROR(INDEX(FOLLOWUP!$C:$C,MATCH(B371,FOLLOWUP!$A:$A,0)),""))</f>
        <v/>
      </c>
      <c r="D371" s="7"/>
      <c r="E371" s="12"/>
      <c r="F371" s="12"/>
      <c r="G371" s="12"/>
      <c r="H371" s="7"/>
      <c r="I371" s="7"/>
      <c r="J371" s="7"/>
      <c r="K371" s="7"/>
      <c r="L371" s="7"/>
      <c r="M371" s="7"/>
      <c r="N371" s="7"/>
      <c r="O371" s="7"/>
      <c r="P371" s="7"/>
      <c r="Q371" s="7"/>
      <c r="R371" s="12"/>
      <c r="S371" s="12"/>
      <c r="T371" s="12"/>
      <c r="U371" s="7"/>
      <c r="V371" s="7" t="str">
        <f t="shared" si="10"/>
        <v/>
      </c>
      <c r="W371" s="7" t="str">
        <f t="shared" si="11"/>
        <v/>
      </c>
      <c r="X371" s="7" t="str">
        <f>IF(A371="","",IF(G371="","Não",IF(G371&lt;=IFERROR(IF(INDEX(FOLLOWUP!$AQ:$AQ,MATCH(B371,FOLLOWUP!$A:$A,0))="",F371,INDEX(FOLLOWUP!$AQ:$AQ,MATCH(B371,FOLLOWUP!$A:$A,0))),F371),"Sim","Não")))</f>
        <v/>
      </c>
      <c r="Y371" s="7"/>
      <c r="Z371" s="12"/>
    </row>
    <row r="372" spans="1:26" x14ac:dyDescent="0.25">
      <c r="A372" s="7"/>
      <c r="B372" s="7"/>
      <c r="C372" s="7" t="str">
        <f>IF(B372="","",IFERROR(INDEX(FOLLOWUP!$C:$C,MATCH(B372,FOLLOWUP!$A:$A,0)),""))</f>
        <v/>
      </c>
      <c r="D372" s="7"/>
      <c r="E372" s="12"/>
      <c r="F372" s="12"/>
      <c r="G372" s="12"/>
      <c r="H372" s="7"/>
      <c r="I372" s="7"/>
      <c r="J372" s="7"/>
      <c r="K372" s="7"/>
      <c r="L372" s="7"/>
      <c r="M372" s="7"/>
      <c r="N372" s="7"/>
      <c r="O372" s="7"/>
      <c r="P372" s="7"/>
      <c r="Q372" s="7"/>
      <c r="R372" s="12"/>
      <c r="S372" s="12"/>
      <c r="T372" s="12"/>
      <c r="U372" s="7"/>
      <c r="V372" s="7" t="str">
        <f t="shared" si="10"/>
        <v/>
      </c>
      <c r="W372" s="7" t="str">
        <f t="shared" si="11"/>
        <v/>
      </c>
      <c r="X372" s="7" t="str">
        <f>IF(A372="","",IF(G372="","Não",IF(G372&lt;=IFERROR(IF(INDEX(FOLLOWUP!$AQ:$AQ,MATCH(B372,FOLLOWUP!$A:$A,0))="",F372,INDEX(FOLLOWUP!$AQ:$AQ,MATCH(B372,FOLLOWUP!$A:$A,0))),F372),"Sim","Não")))</f>
        <v/>
      </c>
      <c r="Y372" s="7"/>
      <c r="Z372" s="12"/>
    </row>
    <row r="373" spans="1:26" x14ac:dyDescent="0.25">
      <c r="A373" s="7"/>
      <c r="B373" s="7"/>
      <c r="C373" s="7" t="str">
        <f>IF(B373="","",IFERROR(INDEX(FOLLOWUP!$C:$C,MATCH(B373,FOLLOWUP!$A:$A,0)),""))</f>
        <v/>
      </c>
      <c r="D373" s="7"/>
      <c r="E373" s="12"/>
      <c r="F373" s="12"/>
      <c r="G373" s="12"/>
      <c r="H373" s="7"/>
      <c r="I373" s="7"/>
      <c r="J373" s="7"/>
      <c r="K373" s="7"/>
      <c r="L373" s="7"/>
      <c r="M373" s="7"/>
      <c r="N373" s="7"/>
      <c r="O373" s="7"/>
      <c r="P373" s="7"/>
      <c r="Q373" s="7"/>
      <c r="R373" s="12"/>
      <c r="S373" s="12"/>
      <c r="T373" s="12"/>
      <c r="U373" s="7"/>
      <c r="V373" s="7" t="str">
        <f t="shared" si="10"/>
        <v/>
      </c>
      <c r="W373" s="7" t="str">
        <f t="shared" si="11"/>
        <v/>
      </c>
      <c r="X373" s="7" t="str">
        <f>IF(A373="","",IF(G373="","Não",IF(G373&lt;=IFERROR(IF(INDEX(FOLLOWUP!$AQ:$AQ,MATCH(B373,FOLLOWUP!$A:$A,0))="",F373,INDEX(FOLLOWUP!$AQ:$AQ,MATCH(B373,FOLLOWUP!$A:$A,0))),F373),"Sim","Não")))</f>
        <v/>
      </c>
      <c r="Y373" s="7"/>
      <c r="Z373" s="12"/>
    </row>
    <row r="374" spans="1:26" x14ac:dyDescent="0.25">
      <c r="A374" s="7"/>
      <c r="B374" s="7"/>
      <c r="C374" s="7" t="str">
        <f>IF(B374="","",IFERROR(INDEX(FOLLOWUP!$C:$C,MATCH(B374,FOLLOWUP!$A:$A,0)),""))</f>
        <v/>
      </c>
      <c r="D374" s="7"/>
      <c r="E374" s="12"/>
      <c r="F374" s="12"/>
      <c r="G374" s="12"/>
      <c r="H374" s="7"/>
      <c r="I374" s="7"/>
      <c r="J374" s="7"/>
      <c r="K374" s="7"/>
      <c r="L374" s="7"/>
      <c r="M374" s="7"/>
      <c r="N374" s="7"/>
      <c r="O374" s="7"/>
      <c r="P374" s="7"/>
      <c r="Q374" s="7"/>
      <c r="R374" s="12"/>
      <c r="S374" s="12"/>
      <c r="T374" s="12"/>
      <c r="U374" s="7"/>
      <c r="V374" s="7" t="str">
        <f t="shared" si="10"/>
        <v/>
      </c>
      <c r="W374" s="7" t="str">
        <f t="shared" si="11"/>
        <v/>
      </c>
      <c r="X374" s="7" t="str">
        <f>IF(A374="","",IF(G374="","Não",IF(G374&lt;=IFERROR(IF(INDEX(FOLLOWUP!$AQ:$AQ,MATCH(B374,FOLLOWUP!$A:$A,0))="",F374,INDEX(FOLLOWUP!$AQ:$AQ,MATCH(B374,FOLLOWUP!$A:$A,0))),F374),"Sim","Não")))</f>
        <v/>
      </c>
      <c r="Y374" s="7"/>
      <c r="Z374" s="12"/>
    </row>
    <row r="375" spans="1:26" x14ac:dyDescent="0.25">
      <c r="A375" s="7"/>
      <c r="B375" s="7"/>
      <c r="C375" s="7" t="str">
        <f>IF(B375="","",IFERROR(INDEX(FOLLOWUP!$C:$C,MATCH(B375,FOLLOWUP!$A:$A,0)),""))</f>
        <v/>
      </c>
      <c r="D375" s="7"/>
      <c r="E375" s="12"/>
      <c r="F375" s="12"/>
      <c r="G375" s="12"/>
      <c r="H375" s="7"/>
      <c r="I375" s="7"/>
      <c r="J375" s="7"/>
      <c r="K375" s="7"/>
      <c r="L375" s="7"/>
      <c r="M375" s="7"/>
      <c r="N375" s="7"/>
      <c r="O375" s="7"/>
      <c r="P375" s="7"/>
      <c r="Q375" s="7"/>
      <c r="R375" s="12"/>
      <c r="S375" s="12"/>
      <c r="T375" s="12"/>
      <c r="U375" s="7"/>
      <c r="V375" s="7" t="str">
        <f t="shared" si="10"/>
        <v/>
      </c>
      <c r="W375" s="7" t="str">
        <f t="shared" si="11"/>
        <v/>
      </c>
      <c r="X375" s="7" t="str">
        <f>IF(A375="","",IF(G375="","Não",IF(G375&lt;=IFERROR(IF(INDEX(FOLLOWUP!$AQ:$AQ,MATCH(B375,FOLLOWUP!$A:$A,0))="",F375,INDEX(FOLLOWUP!$AQ:$AQ,MATCH(B375,FOLLOWUP!$A:$A,0))),F375),"Sim","Não")))</f>
        <v/>
      </c>
      <c r="Y375" s="7"/>
      <c r="Z375" s="12"/>
    </row>
    <row r="376" spans="1:26" x14ac:dyDescent="0.25">
      <c r="A376" s="7"/>
      <c r="B376" s="7"/>
      <c r="C376" s="7" t="str">
        <f>IF(B376="","",IFERROR(INDEX(FOLLOWUP!$C:$C,MATCH(B376,FOLLOWUP!$A:$A,0)),""))</f>
        <v/>
      </c>
      <c r="D376" s="7"/>
      <c r="E376" s="12"/>
      <c r="F376" s="12"/>
      <c r="G376" s="12"/>
      <c r="H376" s="7"/>
      <c r="I376" s="7"/>
      <c r="J376" s="7"/>
      <c r="K376" s="7"/>
      <c r="L376" s="7"/>
      <c r="M376" s="7"/>
      <c r="N376" s="7"/>
      <c r="O376" s="7"/>
      <c r="P376" s="7"/>
      <c r="Q376" s="7"/>
      <c r="R376" s="12"/>
      <c r="S376" s="12"/>
      <c r="T376" s="12"/>
      <c r="U376" s="7"/>
      <c r="V376" s="7" t="str">
        <f t="shared" si="10"/>
        <v/>
      </c>
      <c r="W376" s="7" t="str">
        <f t="shared" si="11"/>
        <v/>
      </c>
      <c r="X376" s="7" t="str">
        <f>IF(A376="","",IF(G376="","Não",IF(G376&lt;=IFERROR(IF(INDEX(FOLLOWUP!$AQ:$AQ,MATCH(B376,FOLLOWUP!$A:$A,0))="",F376,INDEX(FOLLOWUP!$AQ:$AQ,MATCH(B376,FOLLOWUP!$A:$A,0))),F376),"Sim","Não")))</f>
        <v/>
      </c>
      <c r="Y376" s="7"/>
      <c r="Z376" s="12"/>
    </row>
    <row r="377" spans="1:26" x14ac:dyDescent="0.25">
      <c r="A377" s="7"/>
      <c r="B377" s="7"/>
      <c r="C377" s="7" t="str">
        <f>IF(B377="","",IFERROR(INDEX(FOLLOWUP!$C:$C,MATCH(B377,FOLLOWUP!$A:$A,0)),""))</f>
        <v/>
      </c>
      <c r="D377" s="7"/>
      <c r="E377" s="12"/>
      <c r="F377" s="12"/>
      <c r="G377" s="12"/>
      <c r="H377" s="7"/>
      <c r="I377" s="7"/>
      <c r="J377" s="7"/>
      <c r="K377" s="7"/>
      <c r="L377" s="7"/>
      <c r="M377" s="7"/>
      <c r="N377" s="7"/>
      <c r="O377" s="7"/>
      <c r="P377" s="7"/>
      <c r="Q377" s="7"/>
      <c r="R377" s="12"/>
      <c r="S377" s="12"/>
      <c r="T377" s="12"/>
      <c r="U377" s="7"/>
      <c r="V377" s="7" t="str">
        <f t="shared" si="10"/>
        <v/>
      </c>
      <c r="W377" s="7" t="str">
        <f t="shared" si="11"/>
        <v/>
      </c>
      <c r="X377" s="7" t="str">
        <f>IF(A377="","",IF(G377="","Não",IF(G377&lt;=IFERROR(IF(INDEX(FOLLOWUP!$AQ:$AQ,MATCH(B377,FOLLOWUP!$A:$A,0))="",F377,INDEX(FOLLOWUP!$AQ:$AQ,MATCH(B377,FOLLOWUP!$A:$A,0))),F377),"Sim","Não")))</f>
        <v/>
      </c>
      <c r="Y377" s="7"/>
      <c r="Z377" s="12"/>
    </row>
    <row r="378" spans="1:26" x14ac:dyDescent="0.25">
      <c r="A378" s="7"/>
      <c r="B378" s="7"/>
      <c r="C378" s="7" t="str">
        <f>IF(B378="","",IFERROR(INDEX(FOLLOWUP!$C:$C,MATCH(B378,FOLLOWUP!$A:$A,0)),""))</f>
        <v/>
      </c>
      <c r="D378" s="7"/>
      <c r="E378" s="12"/>
      <c r="F378" s="12"/>
      <c r="G378" s="12"/>
      <c r="H378" s="7"/>
      <c r="I378" s="7"/>
      <c r="J378" s="7"/>
      <c r="K378" s="7"/>
      <c r="L378" s="7"/>
      <c r="M378" s="7"/>
      <c r="N378" s="7"/>
      <c r="O378" s="7"/>
      <c r="P378" s="7"/>
      <c r="Q378" s="7"/>
      <c r="R378" s="12"/>
      <c r="S378" s="12"/>
      <c r="T378" s="12"/>
      <c r="U378" s="7"/>
      <c r="V378" s="7" t="str">
        <f t="shared" si="10"/>
        <v/>
      </c>
      <c r="W378" s="7" t="str">
        <f t="shared" si="11"/>
        <v/>
      </c>
      <c r="X378" s="7" t="str">
        <f>IF(A378="","",IF(G378="","Não",IF(G378&lt;=IFERROR(IF(INDEX(FOLLOWUP!$AQ:$AQ,MATCH(B378,FOLLOWUP!$A:$A,0))="",F378,INDEX(FOLLOWUP!$AQ:$AQ,MATCH(B378,FOLLOWUP!$A:$A,0))),F378),"Sim","Não")))</f>
        <v/>
      </c>
      <c r="Y378" s="7"/>
      <c r="Z378" s="12"/>
    </row>
    <row r="379" spans="1:26" x14ac:dyDescent="0.25">
      <c r="A379" s="7"/>
      <c r="B379" s="7"/>
      <c r="C379" s="7" t="str">
        <f>IF(B379="","",IFERROR(INDEX(FOLLOWUP!$C:$C,MATCH(B379,FOLLOWUP!$A:$A,0)),""))</f>
        <v/>
      </c>
      <c r="D379" s="7"/>
      <c r="E379" s="12"/>
      <c r="F379" s="12"/>
      <c r="G379" s="12"/>
      <c r="H379" s="7"/>
      <c r="I379" s="7"/>
      <c r="J379" s="7"/>
      <c r="K379" s="7"/>
      <c r="L379" s="7"/>
      <c r="M379" s="7"/>
      <c r="N379" s="7"/>
      <c r="O379" s="7"/>
      <c r="P379" s="7"/>
      <c r="Q379" s="7"/>
      <c r="R379" s="12"/>
      <c r="S379" s="12"/>
      <c r="T379" s="12"/>
      <c r="U379" s="7"/>
      <c r="V379" s="7" t="str">
        <f t="shared" si="10"/>
        <v/>
      </c>
      <c r="W379" s="7" t="str">
        <f t="shared" si="11"/>
        <v/>
      </c>
      <c r="X379" s="7" t="str">
        <f>IF(A379="","",IF(G379="","Não",IF(G379&lt;=IFERROR(IF(INDEX(FOLLOWUP!$AQ:$AQ,MATCH(B379,FOLLOWUP!$A:$A,0))="",F379,INDEX(FOLLOWUP!$AQ:$AQ,MATCH(B379,FOLLOWUP!$A:$A,0))),F379),"Sim","Não")))</f>
        <v/>
      </c>
      <c r="Y379" s="7"/>
      <c r="Z379" s="12"/>
    </row>
    <row r="380" spans="1:26" x14ac:dyDescent="0.25">
      <c r="A380" s="7"/>
      <c r="B380" s="7"/>
      <c r="C380" s="7" t="str">
        <f>IF(B380="","",IFERROR(INDEX(FOLLOWUP!$C:$C,MATCH(B380,FOLLOWUP!$A:$A,0)),""))</f>
        <v/>
      </c>
      <c r="D380" s="7"/>
      <c r="E380" s="12"/>
      <c r="F380" s="12"/>
      <c r="G380" s="12"/>
      <c r="H380" s="7"/>
      <c r="I380" s="7"/>
      <c r="J380" s="7"/>
      <c r="K380" s="7"/>
      <c r="L380" s="7"/>
      <c r="M380" s="7"/>
      <c r="N380" s="7"/>
      <c r="O380" s="7"/>
      <c r="P380" s="7"/>
      <c r="Q380" s="7"/>
      <c r="R380" s="12"/>
      <c r="S380" s="12"/>
      <c r="T380" s="12"/>
      <c r="U380" s="7"/>
      <c r="V380" s="7" t="str">
        <f t="shared" si="10"/>
        <v/>
      </c>
      <c r="W380" s="7" t="str">
        <f t="shared" si="11"/>
        <v/>
      </c>
      <c r="X380" s="7" t="str">
        <f>IF(A380="","",IF(G380="","Não",IF(G380&lt;=IFERROR(IF(INDEX(FOLLOWUP!$AQ:$AQ,MATCH(B380,FOLLOWUP!$A:$A,0))="",F380,INDEX(FOLLOWUP!$AQ:$AQ,MATCH(B380,FOLLOWUP!$A:$A,0))),F380),"Sim","Não")))</f>
        <v/>
      </c>
      <c r="Y380" s="7"/>
      <c r="Z380" s="12"/>
    </row>
    <row r="381" spans="1:26" x14ac:dyDescent="0.25">
      <c r="A381" s="7"/>
      <c r="B381" s="7"/>
      <c r="C381" s="7" t="str">
        <f>IF(B381="","",IFERROR(INDEX(FOLLOWUP!$C:$C,MATCH(B381,FOLLOWUP!$A:$A,0)),""))</f>
        <v/>
      </c>
      <c r="D381" s="7"/>
      <c r="E381" s="12"/>
      <c r="F381" s="12"/>
      <c r="G381" s="12"/>
      <c r="H381" s="7"/>
      <c r="I381" s="7"/>
      <c r="J381" s="7"/>
      <c r="K381" s="7"/>
      <c r="L381" s="7"/>
      <c r="M381" s="7"/>
      <c r="N381" s="7"/>
      <c r="O381" s="7"/>
      <c r="P381" s="7"/>
      <c r="Q381" s="7"/>
      <c r="R381" s="12"/>
      <c r="S381" s="12"/>
      <c r="T381" s="12"/>
      <c r="U381" s="7"/>
      <c r="V381" s="7" t="str">
        <f t="shared" si="10"/>
        <v/>
      </c>
      <c r="W381" s="7" t="str">
        <f t="shared" si="11"/>
        <v/>
      </c>
      <c r="X381" s="7" t="str">
        <f>IF(A381="","",IF(G381="","Não",IF(G381&lt;=IFERROR(IF(INDEX(FOLLOWUP!$AQ:$AQ,MATCH(B381,FOLLOWUP!$A:$A,0))="",F381,INDEX(FOLLOWUP!$AQ:$AQ,MATCH(B381,FOLLOWUP!$A:$A,0))),F381),"Sim","Não")))</f>
        <v/>
      </c>
      <c r="Y381" s="7"/>
      <c r="Z381" s="12"/>
    </row>
    <row r="382" spans="1:26" x14ac:dyDescent="0.25">
      <c r="A382" s="7"/>
      <c r="B382" s="7"/>
      <c r="C382" s="7" t="str">
        <f>IF(B382="","",IFERROR(INDEX(FOLLOWUP!$C:$C,MATCH(B382,FOLLOWUP!$A:$A,0)),""))</f>
        <v/>
      </c>
      <c r="D382" s="7"/>
      <c r="E382" s="12"/>
      <c r="F382" s="12"/>
      <c r="G382" s="12"/>
      <c r="H382" s="7"/>
      <c r="I382" s="7"/>
      <c r="J382" s="7"/>
      <c r="K382" s="7"/>
      <c r="L382" s="7"/>
      <c r="M382" s="7"/>
      <c r="N382" s="7"/>
      <c r="O382" s="7"/>
      <c r="P382" s="7"/>
      <c r="Q382" s="7"/>
      <c r="R382" s="12"/>
      <c r="S382" s="12"/>
      <c r="T382" s="12"/>
      <c r="U382" s="7"/>
      <c r="V382" s="7" t="str">
        <f t="shared" si="10"/>
        <v/>
      </c>
      <c r="W382" s="7" t="str">
        <f t="shared" si="11"/>
        <v/>
      </c>
      <c r="X382" s="7" t="str">
        <f>IF(A382="","",IF(G382="","Não",IF(G382&lt;=IFERROR(IF(INDEX(FOLLOWUP!$AQ:$AQ,MATCH(B382,FOLLOWUP!$A:$A,0))="",F382,INDEX(FOLLOWUP!$AQ:$AQ,MATCH(B382,FOLLOWUP!$A:$A,0))),F382),"Sim","Não")))</f>
        <v/>
      </c>
      <c r="Y382" s="7"/>
      <c r="Z382" s="12"/>
    </row>
    <row r="383" spans="1:26" x14ac:dyDescent="0.25">
      <c r="A383" s="7"/>
      <c r="B383" s="7"/>
      <c r="C383" s="7" t="str">
        <f>IF(B383="","",IFERROR(INDEX(FOLLOWUP!$C:$C,MATCH(B383,FOLLOWUP!$A:$A,0)),""))</f>
        <v/>
      </c>
      <c r="D383" s="7"/>
      <c r="E383" s="12"/>
      <c r="F383" s="12"/>
      <c r="G383" s="12"/>
      <c r="H383" s="7"/>
      <c r="I383" s="7"/>
      <c r="J383" s="7"/>
      <c r="K383" s="7"/>
      <c r="L383" s="7"/>
      <c r="M383" s="7"/>
      <c r="N383" s="7"/>
      <c r="O383" s="7"/>
      <c r="P383" s="7"/>
      <c r="Q383" s="7"/>
      <c r="R383" s="12"/>
      <c r="S383" s="12"/>
      <c r="T383" s="12"/>
      <c r="U383" s="7"/>
      <c r="V383" s="7" t="str">
        <f t="shared" si="10"/>
        <v/>
      </c>
      <c r="W383" s="7" t="str">
        <f t="shared" si="11"/>
        <v/>
      </c>
      <c r="X383" s="7" t="str">
        <f>IF(A383="","",IF(G383="","Não",IF(G383&lt;=IFERROR(IF(INDEX(FOLLOWUP!$AQ:$AQ,MATCH(B383,FOLLOWUP!$A:$A,0))="",F383,INDEX(FOLLOWUP!$AQ:$AQ,MATCH(B383,FOLLOWUP!$A:$A,0))),F383),"Sim","Não")))</f>
        <v/>
      </c>
      <c r="Y383" s="7"/>
      <c r="Z383" s="12"/>
    </row>
    <row r="384" spans="1:26" x14ac:dyDescent="0.25">
      <c r="A384" s="7"/>
      <c r="B384" s="7"/>
      <c r="C384" s="7" t="str">
        <f>IF(B384="","",IFERROR(INDEX(FOLLOWUP!$C:$C,MATCH(B384,FOLLOWUP!$A:$A,0)),""))</f>
        <v/>
      </c>
      <c r="D384" s="7"/>
      <c r="E384" s="12"/>
      <c r="F384" s="12"/>
      <c r="G384" s="12"/>
      <c r="H384" s="7"/>
      <c r="I384" s="7"/>
      <c r="J384" s="7"/>
      <c r="K384" s="7"/>
      <c r="L384" s="7"/>
      <c r="M384" s="7"/>
      <c r="N384" s="7"/>
      <c r="O384" s="7"/>
      <c r="P384" s="7"/>
      <c r="Q384" s="7"/>
      <c r="R384" s="12"/>
      <c r="S384" s="12"/>
      <c r="T384" s="12"/>
      <c r="U384" s="7"/>
      <c r="V384" s="7" t="str">
        <f t="shared" si="10"/>
        <v/>
      </c>
      <c r="W384" s="7" t="str">
        <f t="shared" si="11"/>
        <v/>
      </c>
      <c r="X384" s="7" t="str">
        <f>IF(A384="","",IF(G384="","Não",IF(G384&lt;=IFERROR(IF(INDEX(FOLLOWUP!$AQ:$AQ,MATCH(B384,FOLLOWUP!$A:$A,0))="",F384,INDEX(FOLLOWUP!$AQ:$AQ,MATCH(B384,FOLLOWUP!$A:$A,0))),F384),"Sim","Não")))</f>
        <v/>
      </c>
      <c r="Y384" s="7"/>
      <c r="Z384" s="12"/>
    </row>
    <row r="385" spans="1:26" x14ac:dyDescent="0.25">
      <c r="A385" s="7"/>
      <c r="B385" s="7"/>
      <c r="C385" s="7" t="str">
        <f>IF(B385="","",IFERROR(INDEX(FOLLOWUP!$C:$C,MATCH(B385,FOLLOWUP!$A:$A,0)),""))</f>
        <v/>
      </c>
      <c r="D385" s="7"/>
      <c r="E385" s="12"/>
      <c r="F385" s="12"/>
      <c r="G385" s="12"/>
      <c r="H385" s="7"/>
      <c r="I385" s="7"/>
      <c r="J385" s="7"/>
      <c r="K385" s="7"/>
      <c r="L385" s="7"/>
      <c r="M385" s="7"/>
      <c r="N385" s="7"/>
      <c r="O385" s="7"/>
      <c r="P385" s="7"/>
      <c r="Q385" s="7"/>
      <c r="R385" s="12"/>
      <c r="S385" s="12"/>
      <c r="T385" s="12"/>
      <c r="U385" s="7"/>
      <c r="V385" s="7" t="str">
        <f t="shared" si="10"/>
        <v/>
      </c>
      <c r="W385" s="7" t="str">
        <f t="shared" si="11"/>
        <v/>
      </c>
      <c r="X385" s="7" t="str">
        <f>IF(A385="","",IF(G385="","Não",IF(G385&lt;=IFERROR(IF(INDEX(FOLLOWUP!$AQ:$AQ,MATCH(B385,FOLLOWUP!$A:$A,0))="",F385,INDEX(FOLLOWUP!$AQ:$AQ,MATCH(B385,FOLLOWUP!$A:$A,0))),F385),"Sim","Não")))</f>
        <v/>
      </c>
      <c r="Y385" s="7"/>
      <c r="Z385" s="12"/>
    </row>
    <row r="386" spans="1:26" x14ac:dyDescent="0.25">
      <c r="A386" s="7"/>
      <c r="B386" s="7"/>
      <c r="C386" s="7" t="str">
        <f>IF(B386="","",IFERROR(INDEX(FOLLOWUP!$C:$C,MATCH(B386,FOLLOWUP!$A:$A,0)),""))</f>
        <v/>
      </c>
      <c r="D386" s="7"/>
      <c r="E386" s="12"/>
      <c r="F386" s="12"/>
      <c r="G386" s="12"/>
      <c r="H386" s="7"/>
      <c r="I386" s="7"/>
      <c r="J386" s="7"/>
      <c r="K386" s="7"/>
      <c r="L386" s="7"/>
      <c r="M386" s="7"/>
      <c r="N386" s="7"/>
      <c r="O386" s="7"/>
      <c r="P386" s="7"/>
      <c r="Q386" s="7"/>
      <c r="R386" s="12"/>
      <c r="S386" s="12"/>
      <c r="T386" s="12"/>
      <c r="U386" s="7"/>
      <c r="V386" s="7" t="str">
        <f t="shared" ref="V386:V401" si="12">IF(OR(E386="",F386=""),"",ROUND((F386-E386)*1440,0))</f>
        <v/>
      </c>
      <c r="W386" s="7" t="str">
        <f t="shared" ref="W386:W401" si="13">IF(OR(E386="",G386=""),"",ROUND((G386-E386)*1440,0))</f>
        <v/>
      </c>
      <c r="X386" s="7" t="str">
        <f>IF(A386="","",IF(G386="","Não",IF(G386&lt;=IFERROR(IF(INDEX(FOLLOWUP!$AQ:$AQ,MATCH(B386,FOLLOWUP!$A:$A,0))="",F386,INDEX(FOLLOWUP!$AQ:$AQ,MATCH(B386,FOLLOWUP!$A:$A,0))),F386),"Sim","Não")))</f>
        <v/>
      </c>
      <c r="Y386" s="7"/>
      <c r="Z386" s="12"/>
    </row>
    <row r="387" spans="1:26" x14ac:dyDescent="0.25">
      <c r="A387" s="7"/>
      <c r="B387" s="7"/>
      <c r="C387" s="7" t="str">
        <f>IF(B387="","",IFERROR(INDEX(FOLLOWUP!$C:$C,MATCH(B387,FOLLOWUP!$A:$A,0)),""))</f>
        <v/>
      </c>
      <c r="D387" s="7"/>
      <c r="E387" s="12"/>
      <c r="F387" s="12"/>
      <c r="G387" s="12"/>
      <c r="H387" s="7"/>
      <c r="I387" s="7"/>
      <c r="J387" s="7"/>
      <c r="K387" s="7"/>
      <c r="L387" s="7"/>
      <c r="M387" s="7"/>
      <c r="N387" s="7"/>
      <c r="O387" s="7"/>
      <c r="P387" s="7"/>
      <c r="Q387" s="7"/>
      <c r="R387" s="12"/>
      <c r="S387" s="12"/>
      <c r="T387" s="12"/>
      <c r="U387" s="7"/>
      <c r="V387" s="7" t="str">
        <f t="shared" si="12"/>
        <v/>
      </c>
      <c r="W387" s="7" t="str">
        <f t="shared" si="13"/>
        <v/>
      </c>
      <c r="X387" s="7" t="str">
        <f>IF(A387="","",IF(G387="","Não",IF(G387&lt;=IFERROR(IF(INDEX(FOLLOWUP!$AQ:$AQ,MATCH(B387,FOLLOWUP!$A:$A,0))="",F387,INDEX(FOLLOWUP!$AQ:$AQ,MATCH(B387,FOLLOWUP!$A:$A,0))),F387),"Sim","Não")))</f>
        <v/>
      </c>
      <c r="Y387" s="7"/>
      <c r="Z387" s="12"/>
    </row>
    <row r="388" spans="1:26" x14ac:dyDescent="0.25">
      <c r="A388" s="7"/>
      <c r="B388" s="7"/>
      <c r="C388" s="7" t="str">
        <f>IF(B388="","",IFERROR(INDEX(FOLLOWUP!$C:$C,MATCH(B388,FOLLOWUP!$A:$A,0)),""))</f>
        <v/>
      </c>
      <c r="D388" s="7"/>
      <c r="E388" s="12"/>
      <c r="F388" s="12"/>
      <c r="G388" s="12"/>
      <c r="H388" s="7"/>
      <c r="I388" s="7"/>
      <c r="J388" s="7"/>
      <c r="K388" s="7"/>
      <c r="L388" s="7"/>
      <c r="M388" s="7"/>
      <c r="N388" s="7"/>
      <c r="O388" s="7"/>
      <c r="P388" s="7"/>
      <c r="Q388" s="7"/>
      <c r="R388" s="12"/>
      <c r="S388" s="12"/>
      <c r="T388" s="12"/>
      <c r="U388" s="7"/>
      <c r="V388" s="7" t="str">
        <f t="shared" si="12"/>
        <v/>
      </c>
      <c r="W388" s="7" t="str">
        <f t="shared" si="13"/>
        <v/>
      </c>
      <c r="X388" s="7" t="str">
        <f>IF(A388="","",IF(G388="","Não",IF(G388&lt;=IFERROR(IF(INDEX(FOLLOWUP!$AQ:$AQ,MATCH(B388,FOLLOWUP!$A:$A,0))="",F388,INDEX(FOLLOWUP!$AQ:$AQ,MATCH(B388,FOLLOWUP!$A:$A,0))),F388),"Sim","Não")))</f>
        <v/>
      </c>
      <c r="Y388" s="7"/>
      <c r="Z388" s="12"/>
    </row>
    <row r="389" spans="1:26" x14ac:dyDescent="0.25">
      <c r="A389" s="7"/>
      <c r="B389" s="7"/>
      <c r="C389" s="7" t="str">
        <f>IF(B389="","",IFERROR(INDEX(FOLLOWUP!$C:$C,MATCH(B389,FOLLOWUP!$A:$A,0)),""))</f>
        <v/>
      </c>
      <c r="D389" s="7"/>
      <c r="E389" s="12"/>
      <c r="F389" s="12"/>
      <c r="G389" s="12"/>
      <c r="H389" s="7"/>
      <c r="I389" s="7"/>
      <c r="J389" s="7"/>
      <c r="K389" s="7"/>
      <c r="L389" s="7"/>
      <c r="M389" s="7"/>
      <c r="N389" s="7"/>
      <c r="O389" s="7"/>
      <c r="P389" s="7"/>
      <c r="Q389" s="7"/>
      <c r="R389" s="12"/>
      <c r="S389" s="12"/>
      <c r="T389" s="12"/>
      <c r="U389" s="7"/>
      <c r="V389" s="7" t="str">
        <f t="shared" si="12"/>
        <v/>
      </c>
      <c r="W389" s="7" t="str">
        <f t="shared" si="13"/>
        <v/>
      </c>
      <c r="X389" s="7" t="str">
        <f>IF(A389="","",IF(G389="","Não",IF(G389&lt;=IFERROR(IF(INDEX(FOLLOWUP!$AQ:$AQ,MATCH(B389,FOLLOWUP!$A:$A,0))="",F389,INDEX(FOLLOWUP!$AQ:$AQ,MATCH(B389,FOLLOWUP!$A:$A,0))),F389),"Sim","Não")))</f>
        <v/>
      </c>
      <c r="Y389" s="7"/>
      <c r="Z389" s="12"/>
    </row>
    <row r="390" spans="1:26" x14ac:dyDescent="0.25">
      <c r="A390" s="7"/>
      <c r="B390" s="7"/>
      <c r="C390" s="7" t="str">
        <f>IF(B390="","",IFERROR(INDEX(FOLLOWUP!$C:$C,MATCH(B390,FOLLOWUP!$A:$A,0)),""))</f>
        <v/>
      </c>
      <c r="D390" s="7"/>
      <c r="E390" s="12"/>
      <c r="F390" s="12"/>
      <c r="G390" s="12"/>
      <c r="H390" s="7"/>
      <c r="I390" s="7"/>
      <c r="J390" s="7"/>
      <c r="K390" s="7"/>
      <c r="L390" s="7"/>
      <c r="M390" s="7"/>
      <c r="N390" s="7"/>
      <c r="O390" s="7"/>
      <c r="P390" s="7"/>
      <c r="Q390" s="7"/>
      <c r="R390" s="12"/>
      <c r="S390" s="12"/>
      <c r="T390" s="12"/>
      <c r="U390" s="7"/>
      <c r="V390" s="7" t="str">
        <f t="shared" si="12"/>
        <v/>
      </c>
      <c r="W390" s="7" t="str">
        <f t="shared" si="13"/>
        <v/>
      </c>
      <c r="X390" s="7" t="str">
        <f>IF(A390="","",IF(G390="","Não",IF(G390&lt;=IFERROR(IF(INDEX(FOLLOWUP!$AQ:$AQ,MATCH(B390,FOLLOWUP!$A:$A,0))="",F390,INDEX(FOLLOWUP!$AQ:$AQ,MATCH(B390,FOLLOWUP!$A:$A,0))),F390),"Sim","Não")))</f>
        <v/>
      </c>
      <c r="Y390" s="7"/>
      <c r="Z390" s="12"/>
    </row>
    <row r="391" spans="1:26" x14ac:dyDescent="0.25">
      <c r="A391" s="7"/>
      <c r="B391" s="7"/>
      <c r="C391" s="7" t="str">
        <f>IF(B391="","",IFERROR(INDEX(FOLLOWUP!$C:$C,MATCH(B391,FOLLOWUP!$A:$A,0)),""))</f>
        <v/>
      </c>
      <c r="D391" s="7"/>
      <c r="E391" s="12"/>
      <c r="F391" s="12"/>
      <c r="G391" s="12"/>
      <c r="H391" s="7"/>
      <c r="I391" s="7"/>
      <c r="J391" s="7"/>
      <c r="K391" s="7"/>
      <c r="L391" s="7"/>
      <c r="M391" s="7"/>
      <c r="N391" s="7"/>
      <c r="O391" s="7"/>
      <c r="P391" s="7"/>
      <c r="Q391" s="7"/>
      <c r="R391" s="12"/>
      <c r="S391" s="12"/>
      <c r="T391" s="12"/>
      <c r="U391" s="7"/>
      <c r="V391" s="7" t="str">
        <f t="shared" si="12"/>
        <v/>
      </c>
      <c r="W391" s="7" t="str">
        <f t="shared" si="13"/>
        <v/>
      </c>
      <c r="X391" s="7" t="str">
        <f>IF(A391="","",IF(G391="","Não",IF(G391&lt;=IFERROR(IF(INDEX(FOLLOWUP!$AQ:$AQ,MATCH(B391,FOLLOWUP!$A:$A,0))="",F391,INDEX(FOLLOWUP!$AQ:$AQ,MATCH(B391,FOLLOWUP!$A:$A,0))),F391),"Sim","Não")))</f>
        <v/>
      </c>
      <c r="Y391" s="7"/>
      <c r="Z391" s="12"/>
    </row>
    <row r="392" spans="1:26" x14ac:dyDescent="0.25">
      <c r="A392" s="7"/>
      <c r="B392" s="7"/>
      <c r="C392" s="7" t="str">
        <f>IF(B392="","",IFERROR(INDEX(FOLLOWUP!$C:$C,MATCH(B392,FOLLOWUP!$A:$A,0)),""))</f>
        <v/>
      </c>
      <c r="D392" s="7"/>
      <c r="E392" s="12"/>
      <c r="F392" s="12"/>
      <c r="G392" s="12"/>
      <c r="H392" s="7"/>
      <c r="I392" s="7"/>
      <c r="J392" s="7"/>
      <c r="K392" s="7"/>
      <c r="L392" s="7"/>
      <c r="M392" s="7"/>
      <c r="N392" s="7"/>
      <c r="O392" s="7"/>
      <c r="P392" s="7"/>
      <c r="Q392" s="7"/>
      <c r="R392" s="12"/>
      <c r="S392" s="12"/>
      <c r="T392" s="12"/>
      <c r="U392" s="7"/>
      <c r="V392" s="7" t="str">
        <f t="shared" si="12"/>
        <v/>
      </c>
      <c r="W392" s="7" t="str">
        <f t="shared" si="13"/>
        <v/>
      </c>
      <c r="X392" s="7" t="str">
        <f>IF(A392="","",IF(G392="","Não",IF(G392&lt;=IFERROR(IF(INDEX(FOLLOWUP!$AQ:$AQ,MATCH(B392,FOLLOWUP!$A:$A,0))="",F392,INDEX(FOLLOWUP!$AQ:$AQ,MATCH(B392,FOLLOWUP!$A:$A,0))),F392),"Sim","Não")))</f>
        <v/>
      </c>
      <c r="Y392" s="7"/>
      <c r="Z392" s="12"/>
    </row>
    <row r="393" spans="1:26" x14ac:dyDescent="0.25">
      <c r="A393" s="7"/>
      <c r="B393" s="7"/>
      <c r="C393" s="7" t="str">
        <f>IF(B393="","",IFERROR(INDEX(FOLLOWUP!$C:$C,MATCH(B393,FOLLOWUP!$A:$A,0)),""))</f>
        <v/>
      </c>
      <c r="D393" s="7"/>
      <c r="E393" s="12"/>
      <c r="F393" s="12"/>
      <c r="G393" s="12"/>
      <c r="H393" s="7"/>
      <c r="I393" s="7"/>
      <c r="J393" s="7"/>
      <c r="K393" s="7"/>
      <c r="L393" s="7"/>
      <c r="M393" s="7"/>
      <c r="N393" s="7"/>
      <c r="O393" s="7"/>
      <c r="P393" s="7"/>
      <c r="Q393" s="7"/>
      <c r="R393" s="12"/>
      <c r="S393" s="12"/>
      <c r="T393" s="12"/>
      <c r="U393" s="7"/>
      <c r="V393" s="7" t="str">
        <f t="shared" si="12"/>
        <v/>
      </c>
      <c r="W393" s="7" t="str">
        <f t="shared" si="13"/>
        <v/>
      </c>
      <c r="X393" s="7" t="str">
        <f>IF(A393="","",IF(G393="","Não",IF(G393&lt;=IFERROR(IF(INDEX(FOLLOWUP!$AQ:$AQ,MATCH(B393,FOLLOWUP!$A:$A,0))="",F393,INDEX(FOLLOWUP!$AQ:$AQ,MATCH(B393,FOLLOWUP!$A:$A,0))),F393),"Sim","Não")))</f>
        <v/>
      </c>
      <c r="Y393" s="7"/>
      <c r="Z393" s="12"/>
    </row>
    <row r="394" spans="1:26" x14ac:dyDescent="0.25">
      <c r="A394" s="7"/>
      <c r="B394" s="7"/>
      <c r="C394" s="7" t="str">
        <f>IF(B394="","",IFERROR(INDEX(FOLLOWUP!$C:$C,MATCH(B394,FOLLOWUP!$A:$A,0)),""))</f>
        <v/>
      </c>
      <c r="D394" s="7"/>
      <c r="E394" s="12"/>
      <c r="F394" s="12"/>
      <c r="G394" s="12"/>
      <c r="H394" s="7"/>
      <c r="I394" s="7"/>
      <c r="J394" s="7"/>
      <c r="K394" s="7"/>
      <c r="L394" s="7"/>
      <c r="M394" s="7"/>
      <c r="N394" s="7"/>
      <c r="O394" s="7"/>
      <c r="P394" s="7"/>
      <c r="Q394" s="7"/>
      <c r="R394" s="12"/>
      <c r="S394" s="12"/>
      <c r="T394" s="12"/>
      <c r="U394" s="7"/>
      <c r="V394" s="7" t="str">
        <f t="shared" si="12"/>
        <v/>
      </c>
      <c r="W394" s="7" t="str">
        <f t="shared" si="13"/>
        <v/>
      </c>
      <c r="X394" s="7" t="str">
        <f>IF(A394="","",IF(G394="","Não",IF(G394&lt;=IFERROR(IF(INDEX(FOLLOWUP!$AQ:$AQ,MATCH(B394,FOLLOWUP!$A:$A,0))="",F394,INDEX(FOLLOWUP!$AQ:$AQ,MATCH(B394,FOLLOWUP!$A:$A,0))),F394),"Sim","Não")))</f>
        <v/>
      </c>
      <c r="Y394" s="7"/>
      <c r="Z394" s="12"/>
    </row>
    <row r="395" spans="1:26" x14ac:dyDescent="0.25">
      <c r="A395" s="7"/>
      <c r="B395" s="7"/>
      <c r="C395" s="7" t="str">
        <f>IF(B395="","",IFERROR(INDEX(FOLLOWUP!$C:$C,MATCH(B395,FOLLOWUP!$A:$A,0)),""))</f>
        <v/>
      </c>
      <c r="D395" s="7"/>
      <c r="E395" s="12"/>
      <c r="F395" s="12"/>
      <c r="G395" s="12"/>
      <c r="H395" s="7"/>
      <c r="I395" s="7"/>
      <c r="J395" s="7"/>
      <c r="K395" s="7"/>
      <c r="L395" s="7"/>
      <c r="M395" s="7"/>
      <c r="N395" s="7"/>
      <c r="O395" s="7"/>
      <c r="P395" s="7"/>
      <c r="Q395" s="7"/>
      <c r="R395" s="12"/>
      <c r="S395" s="12"/>
      <c r="T395" s="12"/>
      <c r="U395" s="7"/>
      <c r="V395" s="7" t="str">
        <f t="shared" si="12"/>
        <v/>
      </c>
      <c r="W395" s="7" t="str">
        <f t="shared" si="13"/>
        <v/>
      </c>
      <c r="X395" s="7" t="str">
        <f>IF(A395="","",IF(G395="","Não",IF(G395&lt;=IFERROR(IF(INDEX(FOLLOWUP!$AQ:$AQ,MATCH(B395,FOLLOWUP!$A:$A,0))="",F395,INDEX(FOLLOWUP!$AQ:$AQ,MATCH(B395,FOLLOWUP!$A:$A,0))),F395),"Sim","Não")))</f>
        <v/>
      </c>
      <c r="Y395" s="7"/>
      <c r="Z395" s="12"/>
    </row>
    <row r="396" spans="1:26" x14ac:dyDescent="0.25">
      <c r="A396" s="7"/>
      <c r="B396" s="7"/>
      <c r="C396" s="7" t="str">
        <f>IF(B396="","",IFERROR(INDEX(FOLLOWUP!$C:$C,MATCH(B396,FOLLOWUP!$A:$A,0)),""))</f>
        <v/>
      </c>
      <c r="D396" s="7"/>
      <c r="E396" s="12"/>
      <c r="F396" s="12"/>
      <c r="G396" s="12"/>
      <c r="H396" s="7"/>
      <c r="I396" s="7"/>
      <c r="J396" s="7"/>
      <c r="K396" s="7"/>
      <c r="L396" s="7"/>
      <c r="M396" s="7"/>
      <c r="N396" s="7"/>
      <c r="O396" s="7"/>
      <c r="P396" s="7"/>
      <c r="Q396" s="7"/>
      <c r="R396" s="12"/>
      <c r="S396" s="12"/>
      <c r="T396" s="12"/>
      <c r="U396" s="7"/>
      <c r="V396" s="7" t="str">
        <f t="shared" si="12"/>
        <v/>
      </c>
      <c r="W396" s="7" t="str">
        <f t="shared" si="13"/>
        <v/>
      </c>
      <c r="X396" s="7" t="str">
        <f>IF(A396="","",IF(G396="","Não",IF(G396&lt;=IFERROR(IF(INDEX(FOLLOWUP!$AQ:$AQ,MATCH(B396,FOLLOWUP!$A:$A,0))="",F396,INDEX(FOLLOWUP!$AQ:$AQ,MATCH(B396,FOLLOWUP!$A:$A,0))),F396),"Sim","Não")))</f>
        <v/>
      </c>
      <c r="Y396" s="7"/>
      <c r="Z396" s="12"/>
    </row>
    <row r="397" spans="1:26" x14ac:dyDescent="0.25">
      <c r="A397" s="7"/>
      <c r="B397" s="7"/>
      <c r="C397" s="7" t="str">
        <f>IF(B397="","",IFERROR(INDEX(FOLLOWUP!$C:$C,MATCH(B397,FOLLOWUP!$A:$A,0)),""))</f>
        <v/>
      </c>
      <c r="D397" s="7"/>
      <c r="E397" s="12"/>
      <c r="F397" s="12"/>
      <c r="G397" s="12"/>
      <c r="H397" s="7"/>
      <c r="I397" s="7"/>
      <c r="J397" s="7"/>
      <c r="K397" s="7"/>
      <c r="L397" s="7"/>
      <c r="M397" s="7"/>
      <c r="N397" s="7"/>
      <c r="O397" s="7"/>
      <c r="P397" s="7"/>
      <c r="Q397" s="7"/>
      <c r="R397" s="12"/>
      <c r="S397" s="12"/>
      <c r="T397" s="12"/>
      <c r="U397" s="7"/>
      <c r="V397" s="7" t="str">
        <f t="shared" si="12"/>
        <v/>
      </c>
      <c r="W397" s="7" t="str">
        <f t="shared" si="13"/>
        <v/>
      </c>
      <c r="X397" s="7" t="str">
        <f>IF(A397="","",IF(G397="","Não",IF(G397&lt;=IFERROR(IF(INDEX(FOLLOWUP!$AQ:$AQ,MATCH(B397,FOLLOWUP!$A:$A,0))="",F397,INDEX(FOLLOWUP!$AQ:$AQ,MATCH(B397,FOLLOWUP!$A:$A,0))),F397),"Sim","Não")))</f>
        <v/>
      </c>
      <c r="Y397" s="7"/>
      <c r="Z397" s="12"/>
    </row>
    <row r="398" spans="1:26" x14ac:dyDescent="0.25">
      <c r="A398" s="7"/>
      <c r="B398" s="7"/>
      <c r="C398" s="7" t="str">
        <f>IF(B398="","",IFERROR(INDEX(FOLLOWUP!$C:$C,MATCH(B398,FOLLOWUP!$A:$A,0)),""))</f>
        <v/>
      </c>
      <c r="D398" s="7"/>
      <c r="E398" s="12"/>
      <c r="F398" s="12"/>
      <c r="G398" s="12"/>
      <c r="H398" s="7"/>
      <c r="I398" s="7"/>
      <c r="J398" s="7"/>
      <c r="K398" s="7"/>
      <c r="L398" s="7"/>
      <c r="M398" s="7"/>
      <c r="N398" s="7"/>
      <c r="O398" s="7"/>
      <c r="P398" s="7"/>
      <c r="Q398" s="7"/>
      <c r="R398" s="12"/>
      <c r="S398" s="12"/>
      <c r="T398" s="12"/>
      <c r="U398" s="7"/>
      <c r="V398" s="7" t="str">
        <f t="shared" si="12"/>
        <v/>
      </c>
      <c r="W398" s="7" t="str">
        <f t="shared" si="13"/>
        <v/>
      </c>
      <c r="X398" s="7" t="str">
        <f>IF(A398="","",IF(G398="","Não",IF(G398&lt;=IFERROR(IF(INDEX(FOLLOWUP!$AQ:$AQ,MATCH(B398,FOLLOWUP!$A:$A,0))="",F398,INDEX(FOLLOWUP!$AQ:$AQ,MATCH(B398,FOLLOWUP!$A:$A,0))),F398),"Sim","Não")))</f>
        <v/>
      </c>
      <c r="Y398" s="7"/>
      <c r="Z398" s="12"/>
    </row>
    <row r="399" spans="1:26" x14ac:dyDescent="0.25">
      <c r="A399" s="7"/>
      <c r="B399" s="7"/>
      <c r="C399" s="7" t="str">
        <f>IF(B399="","",IFERROR(INDEX(FOLLOWUP!$C:$C,MATCH(B399,FOLLOWUP!$A:$A,0)),""))</f>
        <v/>
      </c>
      <c r="D399" s="7"/>
      <c r="E399" s="12"/>
      <c r="F399" s="12"/>
      <c r="G399" s="12"/>
      <c r="H399" s="7"/>
      <c r="I399" s="7"/>
      <c r="J399" s="7"/>
      <c r="K399" s="7"/>
      <c r="L399" s="7"/>
      <c r="M399" s="7"/>
      <c r="N399" s="7"/>
      <c r="O399" s="7"/>
      <c r="P399" s="7"/>
      <c r="Q399" s="7"/>
      <c r="R399" s="12"/>
      <c r="S399" s="12"/>
      <c r="T399" s="12"/>
      <c r="U399" s="7"/>
      <c r="V399" s="7" t="str">
        <f t="shared" si="12"/>
        <v/>
      </c>
      <c r="W399" s="7" t="str">
        <f t="shared" si="13"/>
        <v/>
      </c>
      <c r="X399" s="7" t="str">
        <f>IF(A399="","",IF(G399="","Não",IF(G399&lt;=IFERROR(IF(INDEX(FOLLOWUP!$AQ:$AQ,MATCH(B399,FOLLOWUP!$A:$A,0))="",F399,INDEX(FOLLOWUP!$AQ:$AQ,MATCH(B399,FOLLOWUP!$A:$A,0))),F399),"Sim","Não")))</f>
        <v/>
      </c>
      <c r="Y399" s="7"/>
      <c r="Z399" s="12"/>
    </row>
    <row r="400" spans="1:26" x14ac:dyDescent="0.25">
      <c r="A400" s="7"/>
      <c r="B400" s="7"/>
      <c r="C400" s="7" t="str">
        <f>IF(B400="","",IFERROR(INDEX(FOLLOWUP!$C:$C,MATCH(B400,FOLLOWUP!$A:$A,0)),""))</f>
        <v/>
      </c>
      <c r="D400" s="7"/>
      <c r="E400" s="12"/>
      <c r="F400" s="12"/>
      <c r="G400" s="12"/>
      <c r="H400" s="7"/>
      <c r="I400" s="7"/>
      <c r="J400" s="7"/>
      <c r="K400" s="7"/>
      <c r="L400" s="7"/>
      <c r="M400" s="7"/>
      <c r="N400" s="7"/>
      <c r="O400" s="7"/>
      <c r="P400" s="7"/>
      <c r="Q400" s="7"/>
      <c r="R400" s="12"/>
      <c r="S400" s="12"/>
      <c r="T400" s="12"/>
      <c r="U400" s="7"/>
      <c r="V400" s="7" t="str">
        <f t="shared" si="12"/>
        <v/>
      </c>
      <c r="W400" s="7" t="str">
        <f t="shared" si="13"/>
        <v/>
      </c>
      <c r="X400" s="7" t="str">
        <f>IF(A400="","",IF(G400="","Não",IF(G400&lt;=IFERROR(IF(INDEX(FOLLOWUP!$AQ:$AQ,MATCH(B400,FOLLOWUP!$A:$A,0))="",F400,INDEX(FOLLOWUP!$AQ:$AQ,MATCH(B400,FOLLOWUP!$A:$A,0))),F400),"Sim","Não")))</f>
        <v/>
      </c>
      <c r="Y400" s="7"/>
      <c r="Z400" s="12"/>
    </row>
    <row r="401" spans="1:26" x14ac:dyDescent="0.25">
      <c r="A401" s="7"/>
      <c r="B401" s="7"/>
      <c r="C401" s="7" t="str">
        <f>IF(B401="","",IFERROR(INDEX(FOLLOWUP!$C:$C,MATCH(B401,FOLLOWUP!$A:$A,0)),""))</f>
        <v/>
      </c>
      <c r="D401" s="7"/>
      <c r="E401" s="12"/>
      <c r="F401" s="12"/>
      <c r="G401" s="12"/>
      <c r="H401" s="7"/>
      <c r="I401" s="7"/>
      <c r="J401" s="7"/>
      <c r="K401" s="7"/>
      <c r="L401" s="7"/>
      <c r="M401" s="7"/>
      <c r="N401" s="7"/>
      <c r="O401" s="7"/>
      <c r="P401" s="7"/>
      <c r="Q401" s="7"/>
      <c r="R401" s="12"/>
      <c r="S401" s="12"/>
      <c r="T401" s="12"/>
      <c r="U401" s="7"/>
      <c r="V401" s="7" t="str">
        <f t="shared" si="12"/>
        <v/>
      </c>
      <c r="W401" s="7" t="str">
        <f t="shared" si="13"/>
        <v/>
      </c>
      <c r="X401" s="7" t="str">
        <f>IF(A401="","",IF(G401="","Não",IF(G401&lt;=IFERROR(IF(INDEX(FOLLOWUP!$AQ:$AQ,MATCH(B401,FOLLOWUP!$A:$A,0))="",F401,INDEX(FOLLOWUP!$AQ:$AQ,MATCH(B401,FOLLOWUP!$A:$A,0))),F401),"Sim","Não")))</f>
        <v/>
      </c>
      <c r="Y401" s="7"/>
      <c r="Z401" s="12"/>
    </row>
  </sheetData>
  <conditionalFormatting sqref="N2:N401">
    <cfRule type="expression" dxfId="20" priority="1">
      <formula>AND(N2&lt;&gt;"",N2&lt;P_ISCA_BAT_MIN)</formula>
    </cfRule>
  </conditionalFormatting>
  <conditionalFormatting sqref="V2:V401">
    <cfRule type="expression" dxfId="19" priority="2">
      <formula>AND(V2&lt;&gt;"",V2&lt;P_SMP_ANTEC_MIN)</formula>
    </cfRule>
  </conditionalFormatting>
  <conditionalFormatting sqref="X2:X401">
    <cfRule type="expression" dxfId="18" priority="3">
      <formula>AND(X2="Não",I2&lt;&gt;"Cancelada")</formula>
    </cfRule>
  </conditionalFormatting>
  <dataValidations count="4">
    <dataValidation type="list" allowBlank="1" showErrorMessage="1" sqref="B2:B401" xr:uid="{00000000-0002-0000-0900-000000000000}">
      <formula1>lst_Viagens</formula1>
    </dataValidation>
    <dataValidation type="list" allowBlank="1" showErrorMessage="1" sqref="D2:D401" xr:uid="{00000000-0002-0000-0900-000001000000}">
      <formula1>lst_GR</formula1>
    </dataValidation>
    <dataValidation type="list" allowBlank="1" showErrorMessage="1" sqref="H2:H401 P2:P401" xr:uid="{00000000-0002-0000-0900-000002000000}">
      <formula1>lst_SN</formula1>
    </dataValidation>
    <dataValidation type="list" allowBlank="1" showErrorMessage="1" sqref="I2:I401" xr:uid="{00000000-0002-0000-0900-000003000000}">
      <formula1>lst_StatusSMP</formula1>
    </dataValidation>
  </dataValidations>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401"/>
  <sheetViews>
    <sheetView workbookViewId="0">
      <pane ySplit="1" topLeftCell="A2" activePane="bottomLeft" state="frozen"/>
      <selection pane="bottomLeft"/>
    </sheetView>
  </sheetViews>
  <sheetFormatPr defaultRowHeight="15" x14ac:dyDescent="0.25"/>
  <cols>
    <col min="1" max="24" width="16" customWidth="1"/>
  </cols>
  <sheetData>
    <row r="1" spans="1:24" ht="32.1" customHeight="1" x14ac:dyDescent="0.25">
      <c r="A1" s="11" t="s">
        <v>554</v>
      </c>
      <c r="B1" s="11" t="s">
        <v>72</v>
      </c>
      <c r="C1" s="11" t="s">
        <v>459</v>
      </c>
      <c r="D1" s="11" t="s">
        <v>555</v>
      </c>
      <c r="E1" s="11" t="s">
        <v>556</v>
      </c>
      <c r="F1" s="11" t="s">
        <v>557</v>
      </c>
      <c r="G1" s="11" t="s">
        <v>558</v>
      </c>
      <c r="H1" s="11" t="s">
        <v>559</v>
      </c>
      <c r="I1" s="11" t="s">
        <v>303</v>
      </c>
      <c r="J1" s="11" t="s">
        <v>560</v>
      </c>
      <c r="K1" s="11" t="s">
        <v>561</v>
      </c>
      <c r="L1" s="11" t="s">
        <v>562</v>
      </c>
      <c r="M1" s="11" t="s">
        <v>563</v>
      </c>
      <c r="N1" s="11" t="s">
        <v>564</v>
      </c>
      <c r="O1" s="11" t="s">
        <v>98</v>
      </c>
      <c r="P1" s="11" t="s">
        <v>565</v>
      </c>
      <c r="Q1" s="11" t="s">
        <v>414</v>
      </c>
      <c r="R1" s="11" t="s">
        <v>566</v>
      </c>
      <c r="S1" s="11" t="s">
        <v>567</v>
      </c>
      <c r="T1" s="11" t="s">
        <v>568</v>
      </c>
      <c r="U1" s="11" t="s">
        <v>569</v>
      </c>
      <c r="V1" s="11" t="s">
        <v>570</v>
      </c>
      <c r="W1" s="11" t="s">
        <v>256</v>
      </c>
      <c r="X1" s="11" t="s">
        <v>163</v>
      </c>
    </row>
    <row r="2" spans="1:24" x14ac:dyDescent="0.25">
      <c r="A2" s="7" t="s">
        <v>571</v>
      </c>
      <c r="B2" s="7" t="s">
        <v>166</v>
      </c>
      <c r="C2" s="7" t="s">
        <v>572</v>
      </c>
      <c r="D2" s="7" t="s">
        <v>573</v>
      </c>
      <c r="E2" s="7" t="s">
        <v>180</v>
      </c>
      <c r="F2" s="7"/>
      <c r="G2" s="7" t="s">
        <v>574</v>
      </c>
      <c r="H2" s="7" t="str">
        <f>IF(G2="","",IFERROR(INDEX(APOLICES!$B:$B,MATCH(G2,APOLICES!$A:$A,0)),""))</f>
        <v>RCTR-VI-C Carga (confirmar)</v>
      </c>
      <c r="I2" s="7" t="str">
        <f>IF(G2="","",IFERROR(INDEX(APOLICES!$C:$C,MATCH(G2,APOLICES!$A:$A,0)),""))</f>
        <v>A DEFINIR</v>
      </c>
      <c r="J2" s="7" t="str">
        <f>IF(G2="","",IFERROR(INDEX(APOLICES!$E:$E,MATCH(G2,APOLICES!$A:$A,0)),""))</f>
        <v>AP-2025-03</v>
      </c>
      <c r="K2" s="7" t="s">
        <v>575</v>
      </c>
      <c r="L2" s="7" t="s">
        <v>576</v>
      </c>
      <c r="M2" s="12">
        <v>46279.263888888891</v>
      </c>
      <c r="N2" s="10">
        <v>610000</v>
      </c>
      <c r="O2" s="7" t="s">
        <v>174</v>
      </c>
      <c r="P2" s="10">
        <f t="shared" ref="P2:P65" si="0">IF(N2="","",IF(O2="USD",N2*P_TAXA_USD,N2))</f>
        <v>610000</v>
      </c>
      <c r="Q2" s="7" t="s">
        <v>577</v>
      </c>
      <c r="R2" s="7" t="str">
        <f>IF(M2="","",IFERROR(IF(INDEX(FOLLOWUP!$AQ:$AQ,MATCH(B2,FOLLOWUP!$A:$A,0))="","Sim",IF(M2&lt;=INDEX(FOLLOWUP!$AQ:$AQ,MATCH(B2,FOLLOWUP!$A:$A,0)),"Sim","Não")),"Viagem não encontrada"))</f>
        <v>Sim</v>
      </c>
      <c r="S2" s="7" t="str">
        <f>IF(P2="","",IF(P2&lt;=IFERROR(INDEX(APOLICES!$L:$L,MATCH(G2,APOLICES!$A:$A,0)),P_LMG_REF),"Sim","Não"))</f>
        <v>Sim</v>
      </c>
      <c r="T2" s="7" t="s">
        <v>216</v>
      </c>
      <c r="U2" s="7"/>
      <c r="V2" s="7"/>
      <c r="W2" s="7"/>
      <c r="X2" s="12"/>
    </row>
    <row r="3" spans="1:24" x14ac:dyDescent="0.25">
      <c r="A3" s="7" t="s">
        <v>578</v>
      </c>
      <c r="B3" s="7" t="s">
        <v>184</v>
      </c>
      <c r="C3" s="7" t="s">
        <v>572</v>
      </c>
      <c r="D3" s="7" t="s">
        <v>573</v>
      </c>
      <c r="E3" s="7" t="s">
        <v>193</v>
      </c>
      <c r="F3" s="7"/>
      <c r="G3" s="7" t="s">
        <v>574</v>
      </c>
      <c r="H3" s="7" t="str">
        <f>IF(G3="","",IFERROR(INDEX(APOLICES!$B:$B,MATCH(G3,APOLICES!$A:$A,0)),""))</f>
        <v>RCTR-VI-C Carga (confirmar)</v>
      </c>
      <c r="I3" s="7" t="str">
        <f>IF(G3="","",IFERROR(INDEX(APOLICES!$C:$C,MATCH(G3,APOLICES!$A:$A,0)),""))</f>
        <v>A DEFINIR</v>
      </c>
      <c r="J3" s="7" t="str">
        <f>IF(G3="","",IFERROR(INDEX(APOLICES!$E:$E,MATCH(G3,APOLICES!$A:$A,0)),""))</f>
        <v>AP-2025-03</v>
      </c>
      <c r="K3" s="7" t="s">
        <v>575</v>
      </c>
      <c r="L3" s="7" t="s">
        <v>579</v>
      </c>
      <c r="M3" s="12">
        <v>46287.243055555547</v>
      </c>
      <c r="N3" s="10">
        <v>820000</v>
      </c>
      <c r="O3" s="7" t="s">
        <v>174</v>
      </c>
      <c r="P3" s="10">
        <f t="shared" si="0"/>
        <v>820000</v>
      </c>
      <c r="Q3" s="7" t="s">
        <v>577</v>
      </c>
      <c r="R3" s="7" t="str">
        <f>IF(M3="","",IFERROR(IF(INDEX(FOLLOWUP!$AQ:$AQ,MATCH(B3,FOLLOWUP!$A:$A,0))="","Sim",IF(M3&lt;=INDEX(FOLLOWUP!$AQ:$AQ,MATCH(B3,FOLLOWUP!$A:$A,0)),"Sim","Não")),"Viagem não encontrada"))</f>
        <v>Sim</v>
      </c>
      <c r="S3" s="7" t="str">
        <f>IF(P3="","",IF(P3&lt;=IFERROR(INDEX(APOLICES!$L:$L,MATCH(G3,APOLICES!$A:$A,0)),P_LMG_REF),"Sim","Não"))</f>
        <v>Sim</v>
      </c>
      <c r="T3" s="7" t="s">
        <v>216</v>
      </c>
      <c r="U3" s="7"/>
      <c r="V3" s="7"/>
      <c r="W3" s="7"/>
      <c r="X3" s="12"/>
    </row>
    <row r="4" spans="1:24" x14ac:dyDescent="0.25">
      <c r="A4" s="7" t="s">
        <v>580</v>
      </c>
      <c r="B4" s="7" t="s">
        <v>196</v>
      </c>
      <c r="C4" s="7" t="s">
        <v>572</v>
      </c>
      <c r="D4" s="7" t="s">
        <v>573</v>
      </c>
      <c r="E4" s="7" t="s">
        <v>203</v>
      </c>
      <c r="F4" s="7"/>
      <c r="G4" s="7" t="s">
        <v>574</v>
      </c>
      <c r="H4" s="7" t="str">
        <f>IF(G4="","",IFERROR(INDEX(APOLICES!$B:$B,MATCH(G4,APOLICES!$A:$A,0)),""))</f>
        <v>RCTR-VI-C Carga (confirmar)</v>
      </c>
      <c r="I4" s="7" t="str">
        <f>IF(G4="","",IFERROR(INDEX(APOLICES!$C:$C,MATCH(G4,APOLICES!$A:$A,0)),""))</f>
        <v>A DEFINIR</v>
      </c>
      <c r="J4" s="7" t="str">
        <f>IF(G4="","",IFERROR(INDEX(APOLICES!$E:$E,MATCH(G4,APOLICES!$A:$A,0)),""))</f>
        <v>AP-2025-03</v>
      </c>
      <c r="K4" s="7" t="s">
        <v>575</v>
      </c>
      <c r="L4" s="7" t="s">
        <v>581</v>
      </c>
      <c r="M4" s="12">
        <v>46289.4375</v>
      </c>
      <c r="N4" s="10">
        <v>95000</v>
      </c>
      <c r="O4" s="7" t="s">
        <v>201</v>
      </c>
      <c r="P4" s="10">
        <f t="shared" si="0"/>
        <v>513000.00000000006</v>
      </c>
      <c r="Q4" s="7" t="s">
        <v>577</v>
      </c>
      <c r="R4" s="7" t="str">
        <f>IF(M4="","",IFERROR(IF(INDEX(FOLLOWUP!$AQ:$AQ,MATCH(B4,FOLLOWUP!$A:$A,0))="","Sim",IF(M4&lt;=INDEX(FOLLOWUP!$AQ:$AQ,MATCH(B4,FOLLOWUP!$A:$A,0)),"Sim","Não")),"Viagem não encontrada"))</f>
        <v>Sim</v>
      </c>
      <c r="S4" s="7" t="str">
        <f>IF(P4="","",IF(P4&lt;=IFERROR(INDEX(APOLICES!$L:$L,MATCH(G4,APOLICES!$A:$A,0)),P_LMG_REF),"Sim","Não"))</f>
        <v>Sim</v>
      </c>
      <c r="T4" s="7" t="s">
        <v>216</v>
      </c>
      <c r="U4" s="7"/>
      <c r="V4" s="7"/>
      <c r="W4" s="7"/>
      <c r="X4" s="12"/>
    </row>
    <row r="5" spans="1:24" x14ac:dyDescent="0.25">
      <c r="A5" s="7" t="s">
        <v>582</v>
      </c>
      <c r="B5" s="7" t="s">
        <v>206</v>
      </c>
      <c r="C5" s="7" t="s">
        <v>572</v>
      </c>
      <c r="D5" s="7" t="s">
        <v>573</v>
      </c>
      <c r="E5" s="7" t="s">
        <v>215</v>
      </c>
      <c r="F5" s="7"/>
      <c r="G5" s="7" t="s">
        <v>574</v>
      </c>
      <c r="H5" s="7" t="str">
        <f>IF(G5="","",IFERROR(INDEX(APOLICES!$B:$B,MATCH(G5,APOLICES!$A:$A,0)),""))</f>
        <v>RCTR-VI-C Carga (confirmar)</v>
      </c>
      <c r="I5" s="7" t="str">
        <f>IF(G5="","",IFERROR(INDEX(APOLICES!$C:$C,MATCH(G5,APOLICES!$A:$A,0)),""))</f>
        <v>A DEFINIR</v>
      </c>
      <c r="J5" s="7" t="str">
        <f>IF(G5="","",IFERROR(INDEX(APOLICES!$E:$E,MATCH(G5,APOLICES!$A:$A,0)),""))</f>
        <v>AP-2025-03</v>
      </c>
      <c r="K5" s="7"/>
      <c r="L5" s="7"/>
      <c r="M5" s="12"/>
      <c r="N5" s="10">
        <v>310000</v>
      </c>
      <c r="O5" s="7" t="s">
        <v>174</v>
      </c>
      <c r="P5" s="10">
        <f t="shared" si="0"/>
        <v>310000</v>
      </c>
      <c r="Q5" s="7" t="s">
        <v>583</v>
      </c>
      <c r="R5" s="7" t="str">
        <f>IF(M5="","",IFERROR(IF(INDEX(FOLLOWUP!$AQ:$AQ,MATCH(B5,FOLLOWUP!$A:$A,0))="","Sim",IF(M5&lt;=INDEX(FOLLOWUP!$AQ:$AQ,MATCH(B5,FOLLOWUP!$A:$A,0)),"Sim","Não")),"Viagem não encontrada"))</f>
        <v/>
      </c>
      <c r="S5" s="7" t="str">
        <f>IF(P5="","",IF(P5&lt;=IFERROR(INDEX(APOLICES!$L:$L,MATCH(G5,APOLICES!$A:$A,0)),P_LMG_REF),"Sim","Não"))</f>
        <v>Sim</v>
      </c>
      <c r="T5" s="7" t="s">
        <v>216</v>
      </c>
      <c r="U5" s="7"/>
      <c r="V5" s="7"/>
      <c r="W5" s="7"/>
      <c r="X5" s="12"/>
    </row>
    <row r="6" spans="1:24" x14ac:dyDescent="0.25">
      <c r="A6" s="7"/>
      <c r="B6" s="7"/>
      <c r="C6" s="7"/>
      <c r="D6" s="7"/>
      <c r="E6" s="7"/>
      <c r="F6" s="7"/>
      <c r="G6" s="7"/>
      <c r="H6" s="7" t="str">
        <f>IF(G6="","",IFERROR(INDEX(APOLICES!$B:$B,MATCH(G6,APOLICES!$A:$A,0)),""))</f>
        <v/>
      </c>
      <c r="I6" s="7" t="str">
        <f>IF(G6="","",IFERROR(INDEX(APOLICES!$C:$C,MATCH(G6,APOLICES!$A:$A,0)),""))</f>
        <v/>
      </c>
      <c r="J6" s="7" t="str">
        <f>IF(G6="","",IFERROR(INDEX(APOLICES!$E:$E,MATCH(G6,APOLICES!$A:$A,0)),""))</f>
        <v/>
      </c>
      <c r="K6" s="7"/>
      <c r="L6" s="7"/>
      <c r="M6" s="12"/>
      <c r="N6" s="10"/>
      <c r="O6" s="7"/>
      <c r="P6" s="10" t="str">
        <f t="shared" si="0"/>
        <v/>
      </c>
      <c r="Q6" s="7"/>
      <c r="R6" s="7" t="str">
        <f>IF(M6="","",IFERROR(IF(INDEX(FOLLOWUP!$AQ:$AQ,MATCH(B6,FOLLOWUP!$A:$A,0))="","Sim",IF(M6&lt;=INDEX(FOLLOWUP!$AQ:$AQ,MATCH(B6,FOLLOWUP!$A:$A,0)),"Sim","Não")),"Viagem não encontrada"))</f>
        <v/>
      </c>
      <c r="S6" s="7" t="str">
        <f>IF(P6="","",IF(P6&lt;=IFERROR(INDEX(APOLICES!$L:$L,MATCH(G6,APOLICES!$A:$A,0)),P_LMG_REF),"Sim","Não"))</f>
        <v/>
      </c>
      <c r="T6" s="7"/>
      <c r="U6" s="7"/>
      <c r="V6" s="7"/>
      <c r="W6" s="7"/>
      <c r="X6" s="12"/>
    </row>
    <row r="7" spans="1:24" x14ac:dyDescent="0.25">
      <c r="A7" s="7"/>
      <c r="B7" s="7"/>
      <c r="C7" s="7"/>
      <c r="D7" s="7"/>
      <c r="E7" s="7"/>
      <c r="F7" s="7"/>
      <c r="G7" s="7"/>
      <c r="H7" s="7" t="str">
        <f>IF(G7="","",IFERROR(INDEX(APOLICES!$B:$B,MATCH(G7,APOLICES!$A:$A,0)),""))</f>
        <v/>
      </c>
      <c r="I7" s="7" t="str">
        <f>IF(G7="","",IFERROR(INDEX(APOLICES!$C:$C,MATCH(G7,APOLICES!$A:$A,0)),""))</f>
        <v/>
      </c>
      <c r="J7" s="7" t="str">
        <f>IF(G7="","",IFERROR(INDEX(APOLICES!$E:$E,MATCH(G7,APOLICES!$A:$A,0)),""))</f>
        <v/>
      </c>
      <c r="K7" s="7"/>
      <c r="L7" s="7"/>
      <c r="M7" s="12"/>
      <c r="N7" s="10"/>
      <c r="O7" s="7"/>
      <c r="P7" s="10" t="str">
        <f t="shared" si="0"/>
        <v/>
      </c>
      <c r="Q7" s="7"/>
      <c r="R7" s="7" t="str">
        <f>IF(M7="","",IFERROR(IF(INDEX(FOLLOWUP!$AQ:$AQ,MATCH(B7,FOLLOWUP!$A:$A,0))="","Sim",IF(M7&lt;=INDEX(FOLLOWUP!$AQ:$AQ,MATCH(B7,FOLLOWUP!$A:$A,0)),"Sim","Não")),"Viagem não encontrada"))</f>
        <v/>
      </c>
      <c r="S7" s="7" t="str">
        <f>IF(P7="","",IF(P7&lt;=IFERROR(INDEX(APOLICES!$L:$L,MATCH(G7,APOLICES!$A:$A,0)),P_LMG_REF),"Sim","Não"))</f>
        <v/>
      </c>
      <c r="T7" s="7"/>
      <c r="U7" s="7"/>
      <c r="V7" s="7"/>
      <c r="W7" s="7"/>
      <c r="X7" s="12"/>
    </row>
    <row r="8" spans="1:24" x14ac:dyDescent="0.25">
      <c r="A8" s="7"/>
      <c r="B8" s="7"/>
      <c r="C8" s="7"/>
      <c r="D8" s="7"/>
      <c r="E8" s="7"/>
      <c r="F8" s="7"/>
      <c r="G8" s="7"/>
      <c r="H8" s="7" t="str">
        <f>IF(G8="","",IFERROR(INDEX(APOLICES!$B:$B,MATCH(G8,APOLICES!$A:$A,0)),""))</f>
        <v/>
      </c>
      <c r="I8" s="7" t="str">
        <f>IF(G8="","",IFERROR(INDEX(APOLICES!$C:$C,MATCH(G8,APOLICES!$A:$A,0)),""))</f>
        <v/>
      </c>
      <c r="J8" s="7" t="str">
        <f>IF(G8="","",IFERROR(INDEX(APOLICES!$E:$E,MATCH(G8,APOLICES!$A:$A,0)),""))</f>
        <v/>
      </c>
      <c r="K8" s="7"/>
      <c r="L8" s="7"/>
      <c r="M8" s="12"/>
      <c r="N8" s="10"/>
      <c r="O8" s="7"/>
      <c r="P8" s="10" t="str">
        <f t="shared" si="0"/>
        <v/>
      </c>
      <c r="Q8" s="7"/>
      <c r="R8" s="7" t="str">
        <f>IF(M8="","",IFERROR(IF(INDEX(FOLLOWUP!$AQ:$AQ,MATCH(B8,FOLLOWUP!$A:$A,0))="","Sim",IF(M8&lt;=INDEX(FOLLOWUP!$AQ:$AQ,MATCH(B8,FOLLOWUP!$A:$A,0)),"Sim","Não")),"Viagem não encontrada"))</f>
        <v/>
      </c>
      <c r="S8" s="7" t="str">
        <f>IF(P8="","",IF(P8&lt;=IFERROR(INDEX(APOLICES!$L:$L,MATCH(G8,APOLICES!$A:$A,0)),P_LMG_REF),"Sim","Não"))</f>
        <v/>
      </c>
      <c r="T8" s="7"/>
      <c r="U8" s="7"/>
      <c r="V8" s="7"/>
      <c r="W8" s="7"/>
      <c r="X8" s="12"/>
    </row>
    <row r="9" spans="1:24" x14ac:dyDescent="0.25">
      <c r="A9" s="7"/>
      <c r="B9" s="7"/>
      <c r="C9" s="7"/>
      <c r="D9" s="7"/>
      <c r="E9" s="7"/>
      <c r="F9" s="7"/>
      <c r="G9" s="7"/>
      <c r="H9" s="7" t="str">
        <f>IF(G9="","",IFERROR(INDEX(APOLICES!$B:$B,MATCH(G9,APOLICES!$A:$A,0)),""))</f>
        <v/>
      </c>
      <c r="I9" s="7" t="str">
        <f>IF(G9="","",IFERROR(INDEX(APOLICES!$C:$C,MATCH(G9,APOLICES!$A:$A,0)),""))</f>
        <v/>
      </c>
      <c r="J9" s="7" t="str">
        <f>IF(G9="","",IFERROR(INDEX(APOLICES!$E:$E,MATCH(G9,APOLICES!$A:$A,0)),""))</f>
        <v/>
      </c>
      <c r="K9" s="7"/>
      <c r="L9" s="7"/>
      <c r="M9" s="12"/>
      <c r="N9" s="10"/>
      <c r="O9" s="7"/>
      <c r="P9" s="10" t="str">
        <f t="shared" si="0"/>
        <v/>
      </c>
      <c r="Q9" s="7"/>
      <c r="R9" s="7" t="str">
        <f>IF(M9="","",IFERROR(IF(INDEX(FOLLOWUP!$AQ:$AQ,MATCH(B9,FOLLOWUP!$A:$A,0))="","Sim",IF(M9&lt;=INDEX(FOLLOWUP!$AQ:$AQ,MATCH(B9,FOLLOWUP!$A:$A,0)),"Sim","Não")),"Viagem não encontrada"))</f>
        <v/>
      </c>
      <c r="S9" s="7" t="str">
        <f>IF(P9="","",IF(P9&lt;=IFERROR(INDEX(APOLICES!$L:$L,MATCH(G9,APOLICES!$A:$A,0)),P_LMG_REF),"Sim","Não"))</f>
        <v/>
      </c>
      <c r="T9" s="7"/>
      <c r="U9" s="7"/>
      <c r="V9" s="7"/>
      <c r="W9" s="7"/>
      <c r="X9" s="12"/>
    </row>
    <row r="10" spans="1:24" x14ac:dyDescent="0.25">
      <c r="A10" s="7"/>
      <c r="B10" s="7"/>
      <c r="C10" s="7"/>
      <c r="D10" s="7"/>
      <c r="E10" s="7"/>
      <c r="F10" s="7"/>
      <c r="G10" s="7"/>
      <c r="H10" s="7" t="str">
        <f>IF(G10="","",IFERROR(INDEX(APOLICES!$B:$B,MATCH(G10,APOLICES!$A:$A,0)),""))</f>
        <v/>
      </c>
      <c r="I10" s="7" t="str">
        <f>IF(G10="","",IFERROR(INDEX(APOLICES!$C:$C,MATCH(G10,APOLICES!$A:$A,0)),""))</f>
        <v/>
      </c>
      <c r="J10" s="7" t="str">
        <f>IF(G10="","",IFERROR(INDEX(APOLICES!$E:$E,MATCH(G10,APOLICES!$A:$A,0)),""))</f>
        <v/>
      </c>
      <c r="K10" s="7"/>
      <c r="L10" s="7"/>
      <c r="M10" s="12"/>
      <c r="N10" s="10"/>
      <c r="O10" s="7"/>
      <c r="P10" s="10" t="str">
        <f t="shared" si="0"/>
        <v/>
      </c>
      <c r="Q10" s="7"/>
      <c r="R10" s="7" t="str">
        <f>IF(M10="","",IFERROR(IF(INDEX(FOLLOWUP!$AQ:$AQ,MATCH(B10,FOLLOWUP!$A:$A,0))="","Sim",IF(M10&lt;=INDEX(FOLLOWUP!$AQ:$AQ,MATCH(B10,FOLLOWUP!$A:$A,0)),"Sim","Não")),"Viagem não encontrada"))</f>
        <v/>
      </c>
      <c r="S10" s="7" t="str">
        <f>IF(P10="","",IF(P10&lt;=IFERROR(INDEX(APOLICES!$L:$L,MATCH(G10,APOLICES!$A:$A,0)),P_LMG_REF),"Sim","Não"))</f>
        <v/>
      </c>
      <c r="T10" s="7"/>
      <c r="U10" s="7"/>
      <c r="V10" s="7"/>
      <c r="W10" s="7"/>
      <c r="X10" s="12"/>
    </row>
    <row r="11" spans="1:24" x14ac:dyDescent="0.25">
      <c r="A11" s="7"/>
      <c r="B11" s="7"/>
      <c r="C11" s="7"/>
      <c r="D11" s="7"/>
      <c r="E11" s="7"/>
      <c r="F11" s="7"/>
      <c r="G11" s="7"/>
      <c r="H11" s="7" t="str">
        <f>IF(G11="","",IFERROR(INDEX(APOLICES!$B:$B,MATCH(G11,APOLICES!$A:$A,0)),""))</f>
        <v/>
      </c>
      <c r="I11" s="7" t="str">
        <f>IF(G11="","",IFERROR(INDEX(APOLICES!$C:$C,MATCH(G11,APOLICES!$A:$A,0)),""))</f>
        <v/>
      </c>
      <c r="J11" s="7" t="str">
        <f>IF(G11="","",IFERROR(INDEX(APOLICES!$E:$E,MATCH(G11,APOLICES!$A:$A,0)),""))</f>
        <v/>
      </c>
      <c r="K11" s="7"/>
      <c r="L11" s="7"/>
      <c r="M11" s="12"/>
      <c r="N11" s="10"/>
      <c r="O11" s="7"/>
      <c r="P11" s="10" t="str">
        <f t="shared" si="0"/>
        <v/>
      </c>
      <c r="Q11" s="7"/>
      <c r="R11" s="7" t="str">
        <f>IF(M11="","",IFERROR(IF(INDEX(FOLLOWUP!$AQ:$AQ,MATCH(B11,FOLLOWUP!$A:$A,0))="","Sim",IF(M11&lt;=INDEX(FOLLOWUP!$AQ:$AQ,MATCH(B11,FOLLOWUP!$A:$A,0)),"Sim","Não")),"Viagem não encontrada"))</f>
        <v/>
      </c>
      <c r="S11" s="7" t="str">
        <f>IF(P11="","",IF(P11&lt;=IFERROR(INDEX(APOLICES!$L:$L,MATCH(G11,APOLICES!$A:$A,0)),P_LMG_REF),"Sim","Não"))</f>
        <v/>
      </c>
      <c r="T11" s="7"/>
      <c r="U11" s="7"/>
      <c r="V11" s="7"/>
      <c r="W11" s="7"/>
      <c r="X11" s="12"/>
    </row>
    <row r="12" spans="1:24" x14ac:dyDescent="0.25">
      <c r="A12" s="7"/>
      <c r="B12" s="7"/>
      <c r="C12" s="7"/>
      <c r="D12" s="7"/>
      <c r="E12" s="7"/>
      <c r="F12" s="7"/>
      <c r="G12" s="7"/>
      <c r="H12" s="7" t="str">
        <f>IF(G12="","",IFERROR(INDEX(APOLICES!$B:$B,MATCH(G12,APOLICES!$A:$A,0)),""))</f>
        <v/>
      </c>
      <c r="I12" s="7" t="str">
        <f>IF(G12="","",IFERROR(INDEX(APOLICES!$C:$C,MATCH(G12,APOLICES!$A:$A,0)),""))</f>
        <v/>
      </c>
      <c r="J12" s="7" t="str">
        <f>IF(G12="","",IFERROR(INDEX(APOLICES!$E:$E,MATCH(G12,APOLICES!$A:$A,0)),""))</f>
        <v/>
      </c>
      <c r="K12" s="7"/>
      <c r="L12" s="7"/>
      <c r="M12" s="12"/>
      <c r="N12" s="10"/>
      <c r="O12" s="7"/>
      <c r="P12" s="10" t="str">
        <f t="shared" si="0"/>
        <v/>
      </c>
      <c r="Q12" s="7"/>
      <c r="R12" s="7" t="str">
        <f>IF(M12="","",IFERROR(IF(INDEX(FOLLOWUP!$AQ:$AQ,MATCH(B12,FOLLOWUP!$A:$A,0))="","Sim",IF(M12&lt;=INDEX(FOLLOWUP!$AQ:$AQ,MATCH(B12,FOLLOWUP!$A:$A,0)),"Sim","Não")),"Viagem não encontrada"))</f>
        <v/>
      </c>
      <c r="S12" s="7" t="str">
        <f>IF(P12="","",IF(P12&lt;=IFERROR(INDEX(APOLICES!$L:$L,MATCH(G12,APOLICES!$A:$A,0)),P_LMG_REF),"Sim","Não"))</f>
        <v/>
      </c>
      <c r="T12" s="7"/>
      <c r="U12" s="7"/>
      <c r="V12" s="7"/>
      <c r="W12" s="7"/>
      <c r="X12" s="12"/>
    </row>
    <row r="13" spans="1:24" x14ac:dyDescent="0.25">
      <c r="A13" s="7"/>
      <c r="B13" s="7"/>
      <c r="C13" s="7"/>
      <c r="D13" s="7"/>
      <c r="E13" s="7"/>
      <c r="F13" s="7"/>
      <c r="G13" s="7"/>
      <c r="H13" s="7" t="str">
        <f>IF(G13="","",IFERROR(INDEX(APOLICES!$B:$B,MATCH(G13,APOLICES!$A:$A,0)),""))</f>
        <v/>
      </c>
      <c r="I13" s="7" t="str">
        <f>IF(G13="","",IFERROR(INDEX(APOLICES!$C:$C,MATCH(G13,APOLICES!$A:$A,0)),""))</f>
        <v/>
      </c>
      <c r="J13" s="7" t="str">
        <f>IF(G13="","",IFERROR(INDEX(APOLICES!$E:$E,MATCH(G13,APOLICES!$A:$A,0)),""))</f>
        <v/>
      </c>
      <c r="K13" s="7"/>
      <c r="L13" s="7"/>
      <c r="M13" s="12"/>
      <c r="N13" s="10"/>
      <c r="O13" s="7"/>
      <c r="P13" s="10" t="str">
        <f t="shared" si="0"/>
        <v/>
      </c>
      <c r="Q13" s="7"/>
      <c r="R13" s="7" t="str">
        <f>IF(M13="","",IFERROR(IF(INDEX(FOLLOWUP!$AQ:$AQ,MATCH(B13,FOLLOWUP!$A:$A,0))="","Sim",IF(M13&lt;=INDEX(FOLLOWUP!$AQ:$AQ,MATCH(B13,FOLLOWUP!$A:$A,0)),"Sim","Não")),"Viagem não encontrada"))</f>
        <v/>
      </c>
      <c r="S13" s="7" t="str">
        <f>IF(P13="","",IF(P13&lt;=IFERROR(INDEX(APOLICES!$L:$L,MATCH(G13,APOLICES!$A:$A,0)),P_LMG_REF),"Sim","Não"))</f>
        <v/>
      </c>
      <c r="T13" s="7"/>
      <c r="U13" s="7"/>
      <c r="V13" s="7"/>
      <c r="W13" s="7"/>
      <c r="X13" s="12"/>
    </row>
    <row r="14" spans="1:24" x14ac:dyDescent="0.25">
      <c r="A14" s="7"/>
      <c r="B14" s="7"/>
      <c r="C14" s="7"/>
      <c r="D14" s="7"/>
      <c r="E14" s="7"/>
      <c r="F14" s="7"/>
      <c r="G14" s="7"/>
      <c r="H14" s="7" t="str">
        <f>IF(G14="","",IFERROR(INDEX(APOLICES!$B:$B,MATCH(G14,APOLICES!$A:$A,0)),""))</f>
        <v/>
      </c>
      <c r="I14" s="7" t="str">
        <f>IF(G14="","",IFERROR(INDEX(APOLICES!$C:$C,MATCH(G14,APOLICES!$A:$A,0)),""))</f>
        <v/>
      </c>
      <c r="J14" s="7" t="str">
        <f>IF(G14="","",IFERROR(INDEX(APOLICES!$E:$E,MATCH(G14,APOLICES!$A:$A,0)),""))</f>
        <v/>
      </c>
      <c r="K14" s="7"/>
      <c r="L14" s="7"/>
      <c r="M14" s="12"/>
      <c r="N14" s="10"/>
      <c r="O14" s="7"/>
      <c r="P14" s="10" t="str">
        <f t="shared" si="0"/>
        <v/>
      </c>
      <c r="Q14" s="7"/>
      <c r="R14" s="7" t="str">
        <f>IF(M14="","",IFERROR(IF(INDEX(FOLLOWUP!$AQ:$AQ,MATCH(B14,FOLLOWUP!$A:$A,0))="","Sim",IF(M14&lt;=INDEX(FOLLOWUP!$AQ:$AQ,MATCH(B14,FOLLOWUP!$A:$A,0)),"Sim","Não")),"Viagem não encontrada"))</f>
        <v/>
      </c>
      <c r="S14" s="7" t="str">
        <f>IF(P14="","",IF(P14&lt;=IFERROR(INDEX(APOLICES!$L:$L,MATCH(G14,APOLICES!$A:$A,0)),P_LMG_REF),"Sim","Não"))</f>
        <v/>
      </c>
      <c r="T14" s="7"/>
      <c r="U14" s="7"/>
      <c r="V14" s="7"/>
      <c r="W14" s="7"/>
      <c r="X14" s="12"/>
    </row>
    <row r="15" spans="1:24" x14ac:dyDescent="0.25">
      <c r="A15" s="7"/>
      <c r="B15" s="7"/>
      <c r="C15" s="7"/>
      <c r="D15" s="7"/>
      <c r="E15" s="7"/>
      <c r="F15" s="7"/>
      <c r="G15" s="7"/>
      <c r="H15" s="7" t="str">
        <f>IF(G15="","",IFERROR(INDEX(APOLICES!$B:$B,MATCH(G15,APOLICES!$A:$A,0)),""))</f>
        <v/>
      </c>
      <c r="I15" s="7" t="str">
        <f>IF(G15="","",IFERROR(INDEX(APOLICES!$C:$C,MATCH(G15,APOLICES!$A:$A,0)),""))</f>
        <v/>
      </c>
      <c r="J15" s="7" t="str">
        <f>IF(G15="","",IFERROR(INDEX(APOLICES!$E:$E,MATCH(G15,APOLICES!$A:$A,0)),""))</f>
        <v/>
      </c>
      <c r="K15" s="7"/>
      <c r="L15" s="7"/>
      <c r="M15" s="12"/>
      <c r="N15" s="10"/>
      <c r="O15" s="7"/>
      <c r="P15" s="10" t="str">
        <f t="shared" si="0"/>
        <v/>
      </c>
      <c r="Q15" s="7"/>
      <c r="R15" s="7" t="str">
        <f>IF(M15="","",IFERROR(IF(INDEX(FOLLOWUP!$AQ:$AQ,MATCH(B15,FOLLOWUP!$A:$A,0))="","Sim",IF(M15&lt;=INDEX(FOLLOWUP!$AQ:$AQ,MATCH(B15,FOLLOWUP!$A:$A,0)),"Sim","Não")),"Viagem não encontrada"))</f>
        <v/>
      </c>
      <c r="S15" s="7" t="str">
        <f>IF(P15="","",IF(P15&lt;=IFERROR(INDEX(APOLICES!$L:$L,MATCH(G15,APOLICES!$A:$A,0)),P_LMG_REF),"Sim","Não"))</f>
        <v/>
      </c>
      <c r="T15" s="7"/>
      <c r="U15" s="7"/>
      <c r="V15" s="7"/>
      <c r="W15" s="7"/>
      <c r="X15" s="12"/>
    </row>
    <row r="16" spans="1:24" x14ac:dyDescent="0.25">
      <c r="A16" s="7"/>
      <c r="B16" s="7"/>
      <c r="C16" s="7"/>
      <c r="D16" s="7"/>
      <c r="E16" s="7"/>
      <c r="F16" s="7"/>
      <c r="G16" s="7"/>
      <c r="H16" s="7" t="str">
        <f>IF(G16="","",IFERROR(INDEX(APOLICES!$B:$B,MATCH(G16,APOLICES!$A:$A,0)),""))</f>
        <v/>
      </c>
      <c r="I16" s="7" t="str">
        <f>IF(G16="","",IFERROR(INDEX(APOLICES!$C:$C,MATCH(G16,APOLICES!$A:$A,0)),""))</f>
        <v/>
      </c>
      <c r="J16" s="7" t="str">
        <f>IF(G16="","",IFERROR(INDEX(APOLICES!$E:$E,MATCH(G16,APOLICES!$A:$A,0)),""))</f>
        <v/>
      </c>
      <c r="K16" s="7"/>
      <c r="L16" s="7"/>
      <c r="M16" s="12"/>
      <c r="N16" s="10"/>
      <c r="O16" s="7"/>
      <c r="P16" s="10" t="str">
        <f t="shared" si="0"/>
        <v/>
      </c>
      <c r="Q16" s="7"/>
      <c r="R16" s="7" t="str">
        <f>IF(M16="","",IFERROR(IF(INDEX(FOLLOWUP!$AQ:$AQ,MATCH(B16,FOLLOWUP!$A:$A,0))="","Sim",IF(M16&lt;=INDEX(FOLLOWUP!$AQ:$AQ,MATCH(B16,FOLLOWUP!$A:$A,0)),"Sim","Não")),"Viagem não encontrada"))</f>
        <v/>
      </c>
      <c r="S16" s="7" t="str">
        <f>IF(P16="","",IF(P16&lt;=IFERROR(INDEX(APOLICES!$L:$L,MATCH(G16,APOLICES!$A:$A,0)),P_LMG_REF),"Sim","Não"))</f>
        <v/>
      </c>
      <c r="T16" s="7"/>
      <c r="U16" s="7"/>
      <c r="V16" s="7"/>
      <c r="W16" s="7"/>
      <c r="X16" s="12"/>
    </row>
    <row r="17" spans="1:24" x14ac:dyDescent="0.25">
      <c r="A17" s="7"/>
      <c r="B17" s="7"/>
      <c r="C17" s="7"/>
      <c r="D17" s="7"/>
      <c r="E17" s="7"/>
      <c r="F17" s="7"/>
      <c r="G17" s="7"/>
      <c r="H17" s="7" t="str">
        <f>IF(G17="","",IFERROR(INDEX(APOLICES!$B:$B,MATCH(G17,APOLICES!$A:$A,0)),""))</f>
        <v/>
      </c>
      <c r="I17" s="7" t="str">
        <f>IF(G17="","",IFERROR(INDEX(APOLICES!$C:$C,MATCH(G17,APOLICES!$A:$A,0)),""))</f>
        <v/>
      </c>
      <c r="J17" s="7" t="str">
        <f>IF(G17="","",IFERROR(INDEX(APOLICES!$E:$E,MATCH(G17,APOLICES!$A:$A,0)),""))</f>
        <v/>
      </c>
      <c r="K17" s="7"/>
      <c r="L17" s="7"/>
      <c r="M17" s="12"/>
      <c r="N17" s="10"/>
      <c r="O17" s="7"/>
      <c r="P17" s="10" t="str">
        <f t="shared" si="0"/>
        <v/>
      </c>
      <c r="Q17" s="7"/>
      <c r="R17" s="7" t="str">
        <f>IF(M17="","",IFERROR(IF(INDEX(FOLLOWUP!$AQ:$AQ,MATCH(B17,FOLLOWUP!$A:$A,0))="","Sim",IF(M17&lt;=INDEX(FOLLOWUP!$AQ:$AQ,MATCH(B17,FOLLOWUP!$A:$A,0)),"Sim","Não")),"Viagem não encontrada"))</f>
        <v/>
      </c>
      <c r="S17" s="7" t="str">
        <f>IF(P17="","",IF(P17&lt;=IFERROR(INDEX(APOLICES!$L:$L,MATCH(G17,APOLICES!$A:$A,0)),P_LMG_REF),"Sim","Não"))</f>
        <v/>
      </c>
      <c r="T17" s="7"/>
      <c r="U17" s="7"/>
      <c r="V17" s="7"/>
      <c r="W17" s="7"/>
      <c r="X17" s="12"/>
    </row>
    <row r="18" spans="1:24" x14ac:dyDescent="0.25">
      <c r="A18" s="7"/>
      <c r="B18" s="7"/>
      <c r="C18" s="7"/>
      <c r="D18" s="7"/>
      <c r="E18" s="7"/>
      <c r="F18" s="7"/>
      <c r="G18" s="7"/>
      <c r="H18" s="7" t="str">
        <f>IF(G18="","",IFERROR(INDEX(APOLICES!$B:$B,MATCH(G18,APOLICES!$A:$A,0)),""))</f>
        <v/>
      </c>
      <c r="I18" s="7" t="str">
        <f>IF(G18="","",IFERROR(INDEX(APOLICES!$C:$C,MATCH(G18,APOLICES!$A:$A,0)),""))</f>
        <v/>
      </c>
      <c r="J18" s="7" t="str">
        <f>IF(G18="","",IFERROR(INDEX(APOLICES!$E:$E,MATCH(G18,APOLICES!$A:$A,0)),""))</f>
        <v/>
      </c>
      <c r="K18" s="7"/>
      <c r="L18" s="7"/>
      <c r="M18" s="12"/>
      <c r="N18" s="10"/>
      <c r="O18" s="7"/>
      <c r="P18" s="10" t="str">
        <f t="shared" si="0"/>
        <v/>
      </c>
      <c r="Q18" s="7"/>
      <c r="R18" s="7" t="str">
        <f>IF(M18="","",IFERROR(IF(INDEX(FOLLOWUP!$AQ:$AQ,MATCH(B18,FOLLOWUP!$A:$A,0))="","Sim",IF(M18&lt;=INDEX(FOLLOWUP!$AQ:$AQ,MATCH(B18,FOLLOWUP!$A:$A,0)),"Sim","Não")),"Viagem não encontrada"))</f>
        <v/>
      </c>
      <c r="S18" s="7" t="str">
        <f>IF(P18="","",IF(P18&lt;=IFERROR(INDEX(APOLICES!$L:$L,MATCH(G18,APOLICES!$A:$A,0)),P_LMG_REF),"Sim","Não"))</f>
        <v/>
      </c>
      <c r="T18" s="7"/>
      <c r="U18" s="7"/>
      <c r="V18" s="7"/>
      <c r="W18" s="7"/>
      <c r="X18" s="12"/>
    </row>
    <row r="19" spans="1:24" x14ac:dyDescent="0.25">
      <c r="A19" s="7"/>
      <c r="B19" s="7"/>
      <c r="C19" s="7"/>
      <c r="D19" s="7"/>
      <c r="E19" s="7"/>
      <c r="F19" s="7"/>
      <c r="G19" s="7"/>
      <c r="H19" s="7" t="str">
        <f>IF(G19="","",IFERROR(INDEX(APOLICES!$B:$B,MATCH(G19,APOLICES!$A:$A,0)),""))</f>
        <v/>
      </c>
      <c r="I19" s="7" t="str">
        <f>IF(G19="","",IFERROR(INDEX(APOLICES!$C:$C,MATCH(G19,APOLICES!$A:$A,0)),""))</f>
        <v/>
      </c>
      <c r="J19" s="7" t="str">
        <f>IF(G19="","",IFERROR(INDEX(APOLICES!$E:$E,MATCH(G19,APOLICES!$A:$A,0)),""))</f>
        <v/>
      </c>
      <c r="K19" s="7"/>
      <c r="L19" s="7"/>
      <c r="M19" s="12"/>
      <c r="N19" s="10"/>
      <c r="O19" s="7"/>
      <c r="P19" s="10" t="str">
        <f t="shared" si="0"/>
        <v/>
      </c>
      <c r="Q19" s="7"/>
      <c r="R19" s="7" t="str">
        <f>IF(M19="","",IFERROR(IF(INDEX(FOLLOWUP!$AQ:$AQ,MATCH(B19,FOLLOWUP!$A:$A,0))="","Sim",IF(M19&lt;=INDEX(FOLLOWUP!$AQ:$AQ,MATCH(B19,FOLLOWUP!$A:$A,0)),"Sim","Não")),"Viagem não encontrada"))</f>
        <v/>
      </c>
      <c r="S19" s="7" t="str">
        <f>IF(P19="","",IF(P19&lt;=IFERROR(INDEX(APOLICES!$L:$L,MATCH(G19,APOLICES!$A:$A,0)),P_LMG_REF),"Sim","Não"))</f>
        <v/>
      </c>
      <c r="T19" s="7"/>
      <c r="U19" s="7"/>
      <c r="V19" s="7"/>
      <c r="W19" s="7"/>
      <c r="X19" s="12"/>
    </row>
    <row r="20" spans="1:24" x14ac:dyDescent="0.25">
      <c r="A20" s="7"/>
      <c r="B20" s="7"/>
      <c r="C20" s="7"/>
      <c r="D20" s="7"/>
      <c r="E20" s="7"/>
      <c r="F20" s="7"/>
      <c r="G20" s="7"/>
      <c r="H20" s="7" t="str">
        <f>IF(G20="","",IFERROR(INDEX(APOLICES!$B:$B,MATCH(G20,APOLICES!$A:$A,0)),""))</f>
        <v/>
      </c>
      <c r="I20" s="7" t="str">
        <f>IF(G20="","",IFERROR(INDEX(APOLICES!$C:$C,MATCH(G20,APOLICES!$A:$A,0)),""))</f>
        <v/>
      </c>
      <c r="J20" s="7" t="str">
        <f>IF(G20="","",IFERROR(INDEX(APOLICES!$E:$E,MATCH(G20,APOLICES!$A:$A,0)),""))</f>
        <v/>
      </c>
      <c r="K20" s="7"/>
      <c r="L20" s="7"/>
      <c r="M20" s="12"/>
      <c r="N20" s="10"/>
      <c r="O20" s="7"/>
      <c r="P20" s="10" t="str">
        <f t="shared" si="0"/>
        <v/>
      </c>
      <c r="Q20" s="7"/>
      <c r="R20" s="7" t="str">
        <f>IF(M20="","",IFERROR(IF(INDEX(FOLLOWUP!$AQ:$AQ,MATCH(B20,FOLLOWUP!$A:$A,0))="","Sim",IF(M20&lt;=INDEX(FOLLOWUP!$AQ:$AQ,MATCH(B20,FOLLOWUP!$A:$A,0)),"Sim","Não")),"Viagem não encontrada"))</f>
        <v/>
      </c>
      <c r="S20" s="7" t="str">
        <f>IF(P20="","",IF(P20&lt;=IFERROR(INDEX(APOLICES!$L:$L,MATCH(G20,APOLICES!$A:$A,0)),P_LMG_REF),"Sim","Não"))</f>
        <v/>
      </c>
      <c r="T20" s="7"/>
      <c r="U20" s="7"/>
      <c r="V20" s="7"/>
      <c r="W20" s="7"/>
      <c r="X20" s="12"/>
    </row>
    <row r="21" spans="1:24" x14ac:dyDescent="0.25">
      <c r="A21" s="7"/>
      <c r="B21" s="7"/>
      <c r="C21" s="7"/>
      <c r="D21" s="7"/>
      <c r="E21" s="7"/>
      <c r="F21" s="7"/>
      <c r="G21" s="7"/>
      <c r="H21" s="7" t="str">
        <f>IF(G21="","",IFERROR(INDEX(APOLICES!$B:$B,MATCH(G21,APOLICES!$A:$A,0)),""))</f>
        <v/>
      </c>
      <c r="I21" s="7" t="str">
        <f>IF(G21="","",IFERROR(INDEX(APOLICES!$C:$C,MATCH(G21,APOLICES!$A:$A,0)),""))</f>
        <v/>
      </c>
      <c r="J21" s="7" t="str">
        <f>IF(G21="","",IFERROR(INDEX(APOLICES!$E:$E,MATCH(G21,APOLICES!$A:$A,0)),""))</f>
        <v/>
      </c>
      <c r="K21" s="7"/>
      <c r="L21" s="7"/>
      <c r="M21" s="12"/>
      <c r="N21" s="10"/>
      <c r="O21" s="7"/>
      <c r="P21" s="10" t="str">
        <f t="shared" si="0"/>
        <v/>
      </c>
      <c r="Q21" s="7"/>
      <c r="R21" s="7" t="str">
        <f>IF(M21="","",IFERROR(IF(INDEX(FOLLOWUP!$AQ:$AQ,MATCH(B21,FOLLOWUP!$A:$A,0))="","Sim",IF(M21&lt;=INDEX(FOLLOWUP!$AQ:$AQ,MATCH(B21,FOLLOWUP!$A:$A,0)),"Sim","Não")),"Viagem não encontrada"))</f>
        <v/>
      </c>
      <c r="S21" s="7" t="str">
        <f>IF(P21="","",IF(P21&lt;=IFERROR(INDEX(APOLICES!$L:$L,MATCH(G21,APOLICES!$A:$A,0)),P_LMG_REF),"Sim","Não"))</f>
        <v/>
      </c>
      <c r="T21" s="7"/>
      <c r="U21" s="7"/>
      <c r="V21" s="7"/>
      <c r="W21" s="7"/>
      <c r="X21" s="12"/>
    </row>
    <row r="22" spans="1:24" x14ac:dyDescent="0.25">
      <c r="A22" s="7"/>
      <c r="B22" s="7"/>
      <c r="C22" s="7"/>
      <c r="D22" s="7"/>
      <c r="E22" s="7"/>
      <c r="F22" s="7"/>
      <c r="G22" s="7"/>
      <c r="H22" s="7" t="str">
        <f>IF(G22="","",IFERROR(INDEX(APOLICES!$B:$B,MATCH(G22,APOLICES!$A:$A,0)),""))</f>
        <v/>
      </c>
      <c r="I22" s="7" t="str">
        <f>IF(G22="","",IFERROR(INDEX(APOLICES!$C:$C,MATCH(G22,APOLICES!$A:$A,0)),""))</f>
        <v/>
      </c>
      <c r="J22" s="7" t="str">
        <f>IF(G22="","",IFERROR(INDEX(APOLICES!$E:$E,MATCH(G22,APOLICES!$A:$A,0)),""))</f>
        <v/>
      </c>
      <c r="K22" s="7"/>
      <c r="L22" s="7"/>
      <c r="M22" s="12"/>
      <c r="N22" s="10"/>
      <c r="O22" s="7"/>
      <c r="P22" s="10" t="str">
        <f t="shared" si="0"/>
        <v/>
      </c>
      <c r="Q22" s="7"/>
      <c r="R22" s="7" t="str">
        <f>IF(M22="","",IFERROR(IF(INDEX(FOLLOWUP!$AQ:$AQ,MATCH(B22,FOLLOWUP!$A:$A,0))="","Sim",IF(M22&lt;=INDEX(FOLLOWUP!$AQ:$AQ,MATCH(B22,FOLLOWUP!$A:$A,0)),"Sim","Não")),"Viagem não encontrada"))</f>
        <v/>
      </c>
      <c r="S22" s="7" t="str">
        <f>IF(P22="","",IF(P22&lt;=IFERROR(INDEX(APOLICES!$L:$L,MATCH(G22,APOLICES!$A:$A,0)),P_LMG_REF),"Sim","Não"))</f>
        <v/>
      </c>
      <c r="T22" s="7"/>
      <c r="U22" s="7"/>
      <c r="V22" s="7"/>
      <c r="W22" s="7"/>
      <c r="X22" s="12"/>
    </row>
    <row r="23" spans="1:24" x14ac:dyDescent="0.25">
      <c r="A23" s="7"/>
      <c r="B23" s="7"/>
      <c r="C23" s="7"/>
      <c r="D23" s="7"/>
      <c r="E23" s="7"/>
      <c r="F23" s="7"/>
      <c r="G23" s="7"/>
      <c r="H23" s="7" t="str">
        <f>IF(G23="","",IFERROR(INDEX(APOLICES!$B:$B,MATCH(G23,APOLICES!$A:$A,0)),""))</f>
        <v/>
      </c>
      <c r="I23" s="7" t="str">
        <f>IF(G23="","",IFERROR(INDEX(APOLICES!$C:$C,MATCH(G23,APOLICES!$A:$A,0)),""))</f>
        <v/>
      </c>
      <c r="J23" s="7" t="str">
        <f>IF(G23="","",IFERROR(INDEX(APOLICES!$E:$E,MATCH(G23,APOLICES!$A:$A,0)),""))</f>
        <v/>
      </c>
      <c r="K23" s="7"/>
      <c r="L23" s="7"/>
      <c r="M23" s="12"/>
      <c r="N23" s="10"/>
      <c r="O23" s="7"/>
      <c r="P23" s="10" t="str">
        <f t="shared" si="0"/>
        <v/>
      </c>
      <c r="Q23" s="7"/>
      <c r="R23" s="7" t="str">
        <f>IF(M23="","",IFERROR(IF(INDEX(FOLLOWUP!$AQ:$AQ,MATCH(B23,FOLLOWUP!$A:$A,0))="","Sim",IF(M23&lt;=INDEX(FOLLOWUP!$AQ:$AQ,MATCH(B23,FOLLOWUP!$A:$A,0)),"Sim","Não")),"Viagem não encontrada"))</f>
        <v/>
      </c>
      <c r="S23" s="7" t="str">
        <f>IF(P23="","",IF(P23&lt;=IFERROR(INDEX(APOLICES!$L:$L,MATCH(G23,APOLICES!$A:$A,0)),P_LMG_REF),"Sim","Não"))</f>
        <v/>
      </c>
      <c r="T23" s="7"/>
      <c r="U23" s="7"/>
      <c r="V23" s="7"/>
      <c r="W23" s="7"/>
      <c r="X23" s="12"/>
    </row>
    <row r="24" spans="1:24" x14ac:dyDescent="0.25">
      <c r="A24" s="7"/>
      <c r="B24" s="7"/>
      <c r="C24" s="7"/>
      <c r="D24" s="7"/>
      <c r="E24" s="7"/>
      <c r="F24" s="7"/>
      <c r="G24" s="7"/>
      <c r="H24" s="7" t="str">
        <f>IF(G24="","",IFERROR(INDEX(APOLICES!$B:$B,MATCH(G24,APOLICES!$A:$A,0)),""))</f>
        <v/>
      </c>
      <c r="I24" s="7" t="str">
        <f>IF(G24="","",IFERROR(INDEX(APOLICES!$C:$C,MATCH(G24,APOLICES!$A:$A,0)),""))</f>
        <v/>
      </c>
      <c r="J24" s="7" t="str">
        <f>IF(G24="","",IFERROR(INDEX(APOLICES!$E:$E,MATCH(G24,APOLICES!$A:$A,0)),""))</f>
        <v/>
      </c>
      <c r="K24" s="7"/>
      <c r="L24" s="7"/>
      <c r="M24" s="12"/>
      <c r="N24" s="10"/>
      <c r="O24" s="7"/>
      <c r="P24" s="10" t="str">
        <f t="shared" si="0"/>
        <v/>
      </c>
      <c r="Q24" s="7"/>
      <c r="R24" s="7" t="str">
        <f>IF(M24="","",IFERROR(IF(INDEX(FOLLOWUP!$AQ:$AQ,MATCH(B24,FOLLOWUP!$A:$A,0))="","Sim",IF(M24&lt;=INDEX(FOLLOWUP!$AQ:$AQ,MATCH(B24,FOLLOWUP!$A:$A,0)),"Sim","Não")),"Viagem não encontrada"))</f>
        <v/>
      </c>
      <c r="S24" s="7" t="str">
        <f>IF(P24="","",IF(P24&lt;=IFERROR(INDEX(APOLICES!$L:$L,MATCH(G24,APOLICES!$A:$A,0)),P_LMG_REF),"Sim","Não"))</f>
        <v/>
      </c>
      <c r="T24" s="7"/>
      <c r="U24" s="7"/>
      <c r="V24" s="7"/>
      <c r="W24" s="7"/>
      <c r="X24" s="12"/>
    </row>
    <row r="25" spans="1:24" x14ac:dyDescent="0.25">
      <c r="A25" s="7"/>
      <c r="B25" s="7"/>
      <c r="C25" s="7"/>
      <c r="D25" s="7"/>
      <c r="E25" s="7"/>
      <c r="F25" s="7"/>
      <c r="G25" s="7"/>
      <c r="H25" s="7" t="str">
        <f>IF(G25="","",IFERROR(INDEX(APOLICES!$B:$B,MATCH(G25,APOLICES!$A:$A,0)),""))</f>
        <v/>
      </c>
      <c r="I25" s="7" t="str">
        <f>IF(G25="","",IFERROR(INDEX(APOLICES!$C:$C,MATCH(G25,APOLICES!$A:$A,0)),""))</f>
        <v/>
      </c>
      <c r="J25" s="7" t="str">
        <f>IF(G25="","",IFERROR(INDEX(APOLICES!$E:$E,MATCH(G25,APOLICES!$A:$A,0)),""))</f>
        <v/>
      </c>
      <c r="K25" s="7"/>
      <c r="L25" s="7"/>
      <c r="M25" s="12"/>
      <c r="N25" s="10"/>
      <c r="O25" s="7"/>
      <c r="P25" s="10" t="str">
        <f t="shared" si="0"/>
        <v/>
      </c>
      <c r="Q25" s="7"/>
      <c r="R25" s="7" t="str">
        <f>IF(M25="","",IFERROR(IF(INDEX(FOLLOWUP!$AQ:$AQ,MATCH(B25,FOLLOWUP!$A:$A,0))="","Sim",IF(M25&lt;=INDEX(FOLLOWUP!$AQ:$AQ,MATCH(B25,FOLLOWUP!$A:$A,0)),"Sim","Não")),"Viagem não encontrada"))</f>
        <v/>
      </c>
      <c r="S25" s="7" t="str">
        <f>IF(P25="","",IF(P25&lt;=IFERROR(INDEX(APOLICES!$L:$L,MATCH(G25,APOLICES!$A:$A,0)),P_LMG_REF),"Sim","Não"))</f>
        <v/>
      </c>
      <c r="T25" s="7"/>
      <c r="U25" s="7"/>
      <c r="V25" s="7"/>
      <c r="W25" s="7"/>
      <c r="X25" s="12"/>
    </row>
    <row r="26" spans="1:24" x14ac:dyDescent="0.25">
      <c r="A26" s="7"/>
      <c r="B26" s="7"/>
      <c r="C26" s="7"/>
      <c r="D26" s="7"/>
      <c r="E26" s="7"/>
      <c r="F26" s="7"/>
      <c r="G26" s="7"/>
      <c r="H26" s="7" t="str">
        <f>IF(G26="","",IFERROR(INDEX(APOLICES!$B:$B,MATCH(G26,APOLICES!$A:$A,0)),""))</f>
        <v/>
      </c>
      <c r="I26" s="7" t="str">
        <f>IF(G26="","",IFERROR(INDEX(APOLICES!$C:$C,MATCH(G26,APOLICES!$A:$A,0)),""))</f>
        <v/>
      </c>
      <c r="J26" s="7" t="str">
        <f>IF(G26="","",IFERROR(INDEX(APOLICES!$E:$E,MATCH(G26,APOLICES!$A:$A,0)),""))</f>
        <v/>
      </c>
      <c r="K26" s="7"/>
      <c r="L26" s="7"/>
      <c r="M26" s="12"/>
      <c r="N26" s="10"/>
      <c r="O26" s="7"/>
      <c r="P26" s="10" t="str">
        <f t="shared" si="0"/>
        <v/>
      </c>
      <c r="Q26" s="7"/>
      <c r="R26" s="7" t="str">
        <f>IF(M26="","",IFERROR(IF(INDEX(FOLLOWUP!$AQ:$AQ,MATCH(B26,FOLLOWUP!$A:$A,0))="","Sim",IF(M26&lt;=INDEX(FOLLOWUP!$AQ:$AQ,MATCH(B26,FOLLOWUP!$A:$A,0)),"Sim","Não")),"Viagem não encontrada"))</f>
        <v/>
      </c>
      <c r="S26" s="7" t="str">
        <f>IF(P26="","",IF(P26&lt;=IFERROR(INDEX(APOLICES!$L:$L,MATCH(G26,APOLICES!$A:$A,0)),P_LMG_REF),"Sim","Não"))</f>
        <v/>
      </c>
      <c r="T26" s="7"/>
      <c r="U26" s="7"/>
      <c r="V26" s="7"/>
      <c r="W26" s="7"/>
      <c r="X26" s="12"/>
    </row>
    <row r="27" spans="1:24" x14ac:dyDescent="0.25">
      <c r="A27" s="7"/>
      <c r="B27" s="7"/>
      <c r="C27" s="7"/>
      <c r="D27" s="7"/>
      <c r="E27" s="7"/>
      <c r="F27" s="7"/>
      <c r="G27" s="7"/>
      <c r="H27" s="7" t="str">
        <f>IF(G27="","",IFERROR(INDEX(APOLICES!$B:$B,MATCH(G27,APOLICES!$A:$A,0)),""))</f>
        <v/>
      </c>
      <c r="I27" s="7" t="str">
        <f>IF(G27="","",IFERROR(INDEX(APOLICES!$C:$C,MATCH(G27,APOLICES!$A:$A,0)),""))</f>
        <v/>
      </c>
      <c r="J27" s="7" t="str">
        <f>IF(G27="","",IFERROR(INDEX(APOLICES!$E:$E,MATCH(G27,APOLICES!$A:$A,0)),""))</f>
        <v/>
      </c>
      <c r="K27" s="7"/>
      <c r="L27" s="7"/>
      <c r="M27" s="12"/>
      <c r="N27" s="10"/>
      <c r="O27" s="7"/>
      <c r="P27" s="10" t="str">
        <f t="shared" si="0"/>
        <v/>
      </c>
      <c r="Q27" s="7"/>
      <c r="R27" s="7" t="str">
        <f>IF(M27="","",IFERROR(IF(INDEX(FOLLOWUP!$AQ:$AQ,MATCH(B27,FOLLOWUP!$A:$A,0))="","Sim",IF(M27&lt;=INDEX(FOLLOWUP!$AQ:$AQ,MATCH(B27,FOLLOWUP!$A:$A,0)),"Sim","Não")),"Viagem não encontrada"))</f>
        <v/>
      </c>
      <c r="S27" s="7" t="str">
        <f>IF(P27="","",IF(P27&lt;=IFERROR(INDEX(APOLICES!$L:$L,MATCH(G27,APOLICES!$A:$A,0)),P_LMG_REF),"Sim","Não"))</f>
        <v/>
      </c>
      <c r="T27" s="7"/>
      <c r="U27" s="7"/>
      <c r="V27" s="7"/>
      <c r="W27" s="7"/>
      <c r="X27" s="12"/>
    </row>
    <row r="28" spans="1:24" x14ac:dyDescent="0.25">
      <c r="A28" s="7"/>
      <c r="B28" s="7"/>
      <c r="C28" s="7"/>
      <c r="D28" s="7"/>
      <c r="E28" s="7"/>
      <c r="F28" s="7"/>
      <c r="G28" s="7"/>
      <c r="H28" s="7" t="str">
        <f>IF(G28="","",IFERROR(INDEX(APOLICES!$B:$B,MATCH(G28,APOLICES!$A:$A,0)),""))</f>
        <v/>
      </c>
      <c r="I28" s="7" t="str">
        <f>IF(G28="","",IFERROR(INDEX(APOLICES!$C:$C,MATCH(G28,APOLICES!$A:$A,0)),""))</f>
        <v/>
      </c>
      <c r="J28" s="7" t="str">
        <f>IF(G28="","",IFERROR(INDEX(APOLICES!$E:$E,MATCH(G28,APOLICES!$A:$A,0)),""))</f>
        <v/>
      </c>
      <c r="K28" s="7"/>
      <c r="L28" s="7"/>
      <c r="M28" s="12"/>
      <c r="N28" s="10"/>
      <c r="O28" s="7"/>
      <c r="P28" s="10" t="str">
        <f t="shared" si="0"/>
        <v/>
      </c>
      <c r="Q28" s="7"/>
      <c r="R28" s="7" t="str">
        <f>IF(M28="","",IFERROR(IF(INDEX(FOLLOWUP!$AQ:$AQ,MATCH(B28,FOLLOWUP!$A:$A,0))="","Sim",IF(M28&lt;=INDEX(FOLLOWUP!$AQ:$AQ,MATCH(B28,FOLLOWUP!$A:$A,0)),"Sim","Não")),"Viagem não encontrada"))</f>
        <v/>
      </c>
      <c r="S28" s="7" t="str">
        <f>IF(P28="","",IF(P28&lt;=IFERROR(INDEX(APOLICES!$L:$L,MATCH(G28,APOLICES!$A:$A,0)),P_LMG_REF),"Sim","Não"))</f>
        <v/>
      </c>
      <c r="T28" s="7"/>
      <c r="U28" s="7"/>
      <c r="V28" s="7"/>
      <c r="W28" s="7"/>
      <c r="X28" s="12"/>
    </row>
    <row r="29" spans="1:24" x14ac:dyDescent="0.25">
      <c r="A29" s="7"/>
      <c r="B29" s="7"/>
      <c r="C29" s="7"/>
      <c r="D29" s="7"/>
      <c r="E29" s="7"/>
      <c r="F29" s="7"/>
      <c r="G29" s="7"/>
      <c r="H29" s="7" t="str">
        <f>IF(G29="","",IFERROR(INDEX(APOLICES!$B:$B,MATCH(G29,APOLICES!$A:$A,0)),""))</f>
        <v/>
      </c>
      <c r="I29" s="7" t="str">
        <f>IF(G29="","",IFERROR(INDEX(APOLICES!$C:$C,MATCH(G29,APOLICES!$A:$A,0)),""))</f>
        <v/>
      </c>
      <c r="J29" s="7" t="str">
        <f>IF(G29="","",IFERROR(INDEX(APOLICES!$E:$E,MATCH(G29,APOLICES!$A:$A,0)),""))</f>
        <v/>
      </c>
      <c r="K29" s="7"/>
      <c r="L29" s="7"/>
      <c r="M29" s="12"/>
      <c r="N29" s="10"/>
      <c r="O29" s="7"/>
      <c r="P29" s="10" t="str">
        <f t="shared" si="0"/>
        <v/>
      </c>
      <c r="Q29" s="7"/>
      <c r="R29" s="7" t="str">
        <f>IF(M29="","",IFERROR(IF(INDEX(FOLLOWUP!$AQ:$AQ,MATCH(B29,FOLLOWUP!$A:$A,0))="","Sim",IF(M29&lt;=INDEX(FOLLOWUP!$AQ:$AQ,MATCH(B29,FOLLOWUP!$A:$A,0)),"Sim","Não")),"Viagem não encontrada"))</f>
        <v/>
      </c>
      <c r="S29" s="7" t="str">
        <f>IF(P29="","",IF(P29&lt;=IFERROR(INDEX(APOLICES!$L:$L,MATCH(G29,APOLICES!$A:$A,0)),P_LMG_REF),"Sim","Não"))</f>
        <v/>
      </c>
      <c r="T29" s="7"/>
      <c r="U29" s="7"/>
      <c r="V29" s="7"/>
      <c r="W29" s="7"/>
      <c r="X29" s="12"/>
    </row>
    <row r="30" spans="1:24" x14ac:dyDescent="0.25">
      <c r="A30" s="7"/>
      <c r="B30" s="7"/>
      <c r="C30" s="7"/>
      <c r="D30" s="7"/>
      <c r="E30" s="7"/>
      <c r="F30" s="7"/>
      <c r="G30" s="7"/>
      <c r="H30" s="7" t="str">
        <f>IF(G30="","",IFERROR(INDEX(APOLICES!$B:$B,MATCH(G30,APOLICES!$A:$A,0)),""))</f>
        <v/>
      </c>
      <c r="I30" s="7" t="str">
        <f>IF(G30="","",IFERROR(INDEX(APOLICES!$C:$C,MATCH(G30,APOLICES!$A:$A,0)),""))</f>
        <v/>
      </c>
      <c r="J30" s="7" t="str">
        <f>IF(G30="","",IFERROR(INDEX(APOLICES!$E:$E,MATCH(G30,APOLICES!$A:$A,0)),""))</f>
        <v/>
      </c>
      <c r="K30" s="7"/>
      <c r="L30" s="7"/>
      <c r="M30" s="12"/>
      <c r="N30" s="10"/>
      <c r="O30" s="7"/>
      <c r="P30" s="10" t="str">
        <f t="shared" si="0"/>
        <v/>
      </c>
      <c r="Q30" s="7"/>
      <c r="R30" s="7" t="str">
        <f>IF(M30="","",IFERROR(IF(INDEX(FOLLOWUP!$AQ:$AQ,MATCH(B30,FOLLOWUP!$A:$A,0))="","Sim",IF(M30&lt;=INDEX(FOLLOWUP!$AQ:$AQ,MATCH(B30,FOLLOWUP!$A:$A,0)),"Sim","Não")),"Viagem não encontrada"))</f>
        <v/>
      </c>
      <c r="S30" s="7" t="str">
        <f>IF(P30="","",IF(P30&lt;=IFERROR(INDEX(APOLICES!$L:$L,MATCH(G30,APOLICES!$A:$A,0)),P_LMG_REF),"Sim","Não"))</f>
        <v/>
      </c>
      <c r="T30" s="7"/>
      <c r="U30" s="7"/>
      <c r="V30" s="7"/>
      <c r="W30" s="7"/>
      <c r="X30" s="12"/>
    </row>
    <row r="31" spans="1:24" x14ac:dyDescent="0.25">
      <c r="A31" s="7"/>
      <c r="B31" s="7"/>
      <c r="C31" s="7"/>
      <c r="D31" s="7"/>
      <c r="E31" s="7"/>
      <c r="F31" s="7"/>
      <c r="G31" s="7"/>
      <c r="H31" s="7" t="str">
        <f>IF(G31="","",IFERROR(INDEX(APOLICES!$B:$B,MATCH(G31,APOLICES!$A:$A,0)),""))</f>
        <v/>
      </c>
      <c r="I31" s="7" t="str">
        <f>IF(G31="","",IFERROR(INDEX(APOLICES!$C:$C,MATCH(G31,APOLICES!$A:$A,0)),""))</f>
        <v/>
      </c>
      <c r="J31" s="7" t="str">
        <f>IF(G31="","",IFERROR(INDEX(APOLICES!$E:$E,MATCH(G31,APOLICES!$A:$A,0)),""))</f>
        <v/>
      </c>
      <c r="K31" s="7"/>
      <c r="L31" s="7"/>
      <c r="M31" s="12"/>
      <c r="N31" s="10"/>
      <c r="O31" s="7"/>
      <c r="P31" s="10" t="str">
        <f t="shared" si="0"/>
        <v/>
      </c>
      <c r="Q31" s="7"/>
      <c r="R31" s="7" t="str">
        <f>IF(M31="","",IFERROR(IF(INDEX(FOLLOWUP!$AQ:$AQ,MATCH(B31,FOLLOWUP!$A:$A,0))="","Sim",IF(M31&lt;=INDEX(FOLLOWUP!$AQ:$AQ,MATCH(B31,FOLLOWUP!$A:$A,0)),"Sim","Não")),"Viagem não encontrada"))</f>
        <v/>
      </c>
      <c r="S31" s="7" t="str">
        <f>IF(P31="","",IF(P31&lt;=IFERROR(INDEX(APOLICES!$L:$L,MATCH(G31,APOLICES!$A:$A,0)),P_LMG_REF),"Sim","Não"))</f>
        <v/>
      </c>
      <c r="T31" s="7"/>
      <c r="U31" s="7"/>
      <c r="V31" s="7"/>
      <c r="W31" s="7"/>
      <c r="X31" s="12"/>
    </row>
    <row r="32" spans="1:24" x14ac:dyDescent="0.25">
      <c r="A32" s="7"/>
      <c r="B32" s="7"/>
      <c r="C32" s="7"/>
      <c r="D32" s="7"/>
      <c r="E32" s="7"/>
      <c r="F32" s="7"/>
      <c r="G32" s="7"/>
      <c r="H32" s="7" t="str">
        <f>IF(G32="","",IFERROR(INDEX(APOLICES!$B:$B,MATCH(G32,APOLICES!$A:$A,0)),""))</f>
        <v/>
      </c>
      <c r="I32" s="7" t="str">
        <f>IF(G32="","",IFERROR(INDEX(APOLICES!$C:$C,MATCH(G32,APOLICES!$A:$A,0)),""))</f>
        <v/>
      </c>
      <c r="J32" s="7" t="str">
        <f>IF(G32="","",IFERROR(INDEX(APOLICES!$E:$E,MATCH(G32,APOLICES!$A:$A,0)),""))</f>
        <v/>
      </c>
      <c r="K32" s="7"/>
      <c r="L32" s="7"/>
      <c r="M32" s="12"/>
      <c r="N32" s="10"/>
      <c r="O32" s="7"/>
      <c r="P32" s="10" t="str">
        <f t="shared" si="0"/>
        <v/>
      </c>
      <c r="Q32" s="7"/>
      <c r="R32" s="7" t="str">
        <f>IF(M32="","",IFERROR(IF(INDEX(FOLLOWUP!$AQ:$AQ,MATCH(B32,FOLLOWUP!$A:$A,0))="","Sim",IF(M32&lt;=INDEX(FOLLOWUP!$AQ:$AQ,MATCH(B32,FOLLOWUP!$A:$A,0)),"Sim","Não")),"Viagem não encontrada"))</f>
        <v/>
      </c>
      <c r="S32" s="7" t="str">
        <f>IF(P32="","",IF(P32&lt;=IFERROR(INDEX(APOLICES!$L:$L,MATCH(G32,APOLICES!$A:$A,0)),P_LMG_REF),"Sim","Não"))</f>
        <v/>
      </c>
      <c r="T32" s="7"/>
      <c r="U32" s="7"/>
      <c r="V32" s="7"/>
      <c r="W32" s="7"/>
      <c r="X32" s="12"/>
    </row>
    <row r="33" spans="1:24" x14ac:dyDescent="0.25">
      <c r="A33" s="7"/>
      <c r="B33" s="7"/>
      <c r="C33" s="7"/>
      <c r="D33" s="7"/>
      <c r="E33" s="7"/>
      <c r="F33" s="7"/>
      <c r="G33" s="7"/>
      <c r="H33" s="7" t="str">
        <f>IF(G33="","",IFERROR(INDEX(APOLICES!$B:$B,MATCH(G33,APOLICES!$A:$A,0)),""))</f>
        <v/>
      </c>
      <c r="I33" s="7" t="str">
        <f>IF(G33="","",IFERROR(INDEX(APOLICES!$C:$C,MATCH(G33,APOLICES!$A:$A,0)),""))</f>
        <v/>
      </c>
      <c r="J33" s="7" t="str">
        <f>IF(G33="","",IFERROR(INDEX(APOLICES!$E:$E,MATCH(G33,APOLICES!$A:$A,0)),""))</f>
        <v/>
      </c>
      <c r="K33" s="7"/>
      <c r="L33" s="7"/>
      <c r="M33" s="12"/>
      <c r="N33" s="10"/>
      <c r="O33" s="7"/>
      <c r="P33" s="10" t="str">
        <f t="shared" si="0"/>
        <v/>
      </c>
      <c r="Q33" s="7"/>
      <c r="R33" s="7" t="str">
        <f>IF(M33="","",IFERROR(IF(INDEX(FOLLOWUP!$AQ:$AQ,MATCH(B33,FOLLOWUP!$A:$A,0))="","Sim",IF(M33&lt;=INDEX(FOLLOWUP!$AQ:$AQ,MATCH(B33,FOLLOWUP!$A:$A,0)),"Sim","Não")),"Viagem não encontrada"))</f>
        <v/>
      </c>
      <c r="S33" s="7" t="str">
        <f>IF(P33="","",IF(P33&lt;=IFERROR(INDEX(APOLICES!$L:$L,MATCH(G33,APOLICES!$A:$A,0)),P_LMG_REF),"Sim","Não"))</f>
        <v/>
      </c>
      <c r="T33" s="7"/>
      <c r="U33" s="7"/>
      <c r="V33" s="7"/>
      <c r="W33" s="7"/>
      <c r="X33" s="12"/>
    </row>
    <row r="34" spans="1:24" x14ac:dyDescent="0.25">
      <c r="A34" s="7"/>
      <c r="B34" s="7"/>
      <c r="C34" s="7"/>
      <c r="D34" s="7"/>
      <c r="E34" s="7"/>
      <c r="F34" s="7"/>
      <c r="G34" s="7"/>
      <c r="H34" s="7" t="str">
        <f>IF(G34="","",IFERROR(INDEX(APOLICES!$B:$B,MATCH(G34,APOLICES!$A:$A,0)),""))</f>
        <v/>
      </c>
      <c r="I34" s="7" t="str">
        <f>IF(G34="","",IFERROR(INDEX(APOLICES!$C:$C,MATCH(G34,APOLICES!$A:$A,0)),""))</f>
        <v/>
      </c>
      <c r="J34" s="7" t="str">
        <f>IF(G34="","",IFERROR(INDEX(APOLICES!$E:$E,MATCH(G34,APOLICES!$A:$A,0)),""))</f>
        <v/>
      </c>
      <c r="K34" s="7"/>
      <c r="L34" s="7"/>
      <c r="M34" s="12"/>
      <c r="N34" s="10"/>
      <c r="O34" s="7"/>
      <c r="P34" s="10" t="str">
        <f t="shared" si="0"/>
        <v/>
      </c>
      <c r="Q34" s="7"/>
      <c r="R34" s="7" t="str">
        <f>IF(M34="","",IFERROR(IF(INDEX(FOLLOWUP!$AQ:$AQ,MATCH(B34,FOLLOWUP!$A:$A,0))="","Sim",IF(M34&lt;=INDEX(FOLLOWUP!$AQ:$AQ,MATCH(B34,FOLLOWUP!$A:$A,0)),"Sim","Não")),"Viagem não encontrada"))</f>
        <v/>
      </c>
      <c r="S34" s="7" t="str">
        <f>IF(P34="","",IF(P34&lt;=IFERROR(INDEX(APOLICES!$L:$L,MATCH(G34,APOLICES!$A:$A,0)),P_LMG_REF),"Sim","Não"))</f>
        <v/>
      </c>
      <c r="T34" s="7"/>
      <c r="U34" s="7"/>
      <c r="V34" s="7"/>
      <c r="W34" s="7"/>
      <c r="X34" s="12"/>
    </row>
    <row r="35" spans="1:24" x14ac:dyDescent="0.25">
      <c r="A35" s="7"/>
      <c r="B35" s="7"/>
      <c r="C35" s="7"/>
      <c r="D35" s="7"/>
      <c r="E35" s="7"/>
      <c r="F35" s="7"/>
      <c r="G35" s="7"/>
      <c r="H35" s="7" t="str">
        <f>IF(G35="","",IFERROR(INDEX(APOLICES!$B:$B,MATCH(G35,APOLICES!$A:$A,0)),""))</f>
        <v/>
      </c>
      <c r="I35" s="7" t="str">
        <f>IF(G35="","",IFERROR(INDEX(APOLICES!$C:$C,MATCH(G35,APOLICES!$A:$A,0)),""))</f>
        <v/>
      </c>
      <c r="J35" s="7" t="str">
        <f>IF(G35="","",IFERROR(INDEX(APOLICES!$E:$E,MATCH(G35,APOLICES!$A:$A,0)),""))</f>
        <v/>
      </c>
      <c r="K35" s="7"/>
      <c r="L35" s="7"/>
      <c r="M35" s="12"/>
      <c r="N35" s="10"/>
      <c r="O35" s="7"/>
      <c r="P35" s="10" t="str">
        <f t="shared" si="0"/>
        <v/>
      </c>
      <c r="Q35" s="7"/>
      <c r="R35" s="7" t="str">
        <f>IF(M35="","",IFERROR(IF(INDEX(FOLLOWUP!$AQ:$AQ,MATCH(B35,FOLLOWUP!$A:$A,0))="","Sim",IF(M35&lt;=INDEX(FOLLOWUP!$AQ:$AQ,MATCH(B35,FOLLOWUP!$A:$A,0)),"Sim","Não")),"Viagem não encontrada"))</f>
        <v/>
      </c>
      <c r="S35" s="7" t="str">
        <f>IF(P35="","",IF(P35&lt;=IFERROR(INDEX(APOLICES!$L:$L,MATCH(G35,APOLICES!$A:$A,0)),P_LMG_REF),"Sim","Não"))</f>
        <v/>
      </c>
      <c r="T35" s="7"/>
      <c r="U35" s="7"/>
      <c r="V35" s="7"/>
      <c r="W35" s="7"/>
      <c r="X35" s="12"/>
    </row>
    <row r="36" spans="1:24" x14ac:dyDescent="0.25">
      <c r="A36" s="7"/>
      <c r="B36" s="7"/>
      <c r="C36" s="7"/>
      <c r="D36" s="7"/>
      <c r="E36" s="7"/>
      <c r="F36" s="7"/>
      <c r="G36" s="7"/>
      <c r="H36" s="7" t="str">
        <f>IF(G36="","",IFERROR(INDEX(APOLICES!$B:$B,MATCH(G36,APOLICES!$A:$A,0)),""))</f>
        <v/>
      </c>
      <c r="I36" s="7" t="str">
        <f>IF(G36="","",IFERROR(INDEX(APOLICES!$C:$C,MATCH(G36,APOLICES!$A:$A,0)),""))</f>
        <v/>
      </c>
      <c r="J36" s="7" t="str">
        <f>IF(G36="","",IFERROR(INDEX(APOLICES!$E:$E,MATCH(G36,APOLICES!$A:$A,0)),""))</f>
        <v/>
      </c>
      <c r="K36" s="7"/>
      <c r="L36" s="7"/>
      <c r="M36" s="12"/>
      <c r="N36" s="10"/>
      <c r="O36" s="7"/>
      <c r="P36" s="10" t="str">
        <f t="shared" si="0"/>
        <v/>
      </c>
      <c r="Q36" s="7"/>
      <c r="R36" s="7" t="str">
        <f>IF(M36="","",IFERROR(IF(INDEX(FOLLOWUP!$AQ:$AQ,MATCH(B36,FOLLOWUP!$A:$A,0))="","Sim",IF(M36&lt;=INDEX(FOLLOWUP!$AQ:$AQ,MATCH(B36,FOLLOWUP!$A:$A,0)),"Sim","Não")),"Viagem não encontrada"))</f>
        <v/>
      </c>
      <c r="S36" s="7" t="str">
        <f>IF(P36="","",IF(P36&lt;=IFERROR(INDEX(APOLICES!$L:$L,MATCH(G36,APOLICES!$A:$A,0)),P_LMG_REF),"Sim","Não"))</f>
        <v/>
      </c>
      <c r="T36" s="7"/>
      <c r="U36" s="7"/>
      <c r="V36" s="7"/>
      <c r="W36" s="7"/>
      <c r="X36" s="12"/>
    </row>
    <row r="37" spans="1:24" x14ac:dyDescent="0.25">
      <c r="A37" s="7"/>
      <c r="B37" s="7"/>
      <c r="C37" s="7"/>
      <c r="D37" s="7"/>
      <c r="E37" s="7"/>
      <c r="F37" s="7"/>
      <c r="G37" s="7"/>
      <c r="H37" s="7" t="str">
        <f>IF(G37="","",IFERROR(INDEX(APOLICES!$B:$B,MATCH(G37,APOLICES!$A:$A,0)),""))</f>
        <v/>
      </c>
      <c r="I37" s="7" t="str">
        <f>IF(G37="","",IFERROR(INDEX(APOLICES!$C:$C,MATCH(G37,APOLICES!$A:$A,0)),""))</f>
        <v/>
      </c>
      <c r="J37" s="7" t="str">
        <f>IF(G37="","",IFERROR(INDEX(APOLICES!$E:$E,MATCH(G37,APOLICES!$A:$A,0)),""))</f>
        <v/>
      </c>
      <c r="K37" s="7"/>
      <c r="L37" s="7"/>
      <c r="M37" s="12"/>
      <c r="N37" s="10"/>
      <c r="O37" s="7"/>
      <c r="P37" s="10" t="str">
        <f t="shared" si="0"/>
        <v/>
      </c>
      <c r="Q37" s="7"/>
      <c r="R37" s="7" t="str">
        <f>IF(M37="","",IFERROR(IF(INDEX(FOLLOWUP!$AQ:$AQ,MATCH(B37,FOLLOWUP!$A:$A,0))="","Sim",IF(M37&lt;=INDEX(FOLLOWUP!$AQ:$AQ,MATCH(B37,FOLLOWUP!$A:$A,0)),"Sim","Não")),"Viagem não encontrada"))</f>
        <v/>
      </c>
      <c r="S37" s="7" t="str">
        <f>IF(P37="","",IF(P37&lt;=IFERROR(INDEX(APOLICES!$L:$L,MATCH(G37,APOLICES!$A:$A,0)),P_LMG_REF),"Sim","Não"))</f>
        <v/>
      </c>
      <c r="T37" s="7"/>
      <c r="U37" s="7"/>
      <c r="V37" s="7"/>
      <c r="W37" s="7"/>
      <c r="X37" s="12"/>
    </row>
    <row r="38" spans="1:24" x14ac:dyDescent="0.25">
      <c r="A38" s="7"/>
      <c r="B38" s="7"/>
      <c r="C38" s="7"/>
      <c r="D38" s="7"/>
      <c r="E38" s="7"/>
      <c r="F38" s="7"/>
      <c r="G38" s="7"/>
      <c r="H38" s="7" t="str">
        <f>IF(G38="","",IFERROR(INDEX(APOLICES!$B:$B,MATCH(G38,APOLICES!$A:$A,0)),""))</f>
        <v/>
      </c>
      <c r="I38" s="7" t="str">
        <f>IF(G38="","",IFERROR(INDEX(APOLICES!$C:$C,MATCH(G38,APOLICES!$A:$A,0)),""))</f>
        <v/>
      </c>
      <c r="J38" s="7" t="str">
        <f>IF(G38="","",IFERROR(INDEX(APOLICES!$E:$E,MATCH(G38,APOLICES!$A:$A,0)),""))</f>
        <v/>
      </c>
      <c r="K38" s="7"/>
      <c r="L38" s="7"/>
      <c r="M38" s="12"/>
      <c r="N38" s="10"/>
      <c r="O38" s="7"/>
      <c r="P38" s="10" t="str">
        <f t="shared" si="0"/>
        <v/>
      </c>
      <c r="Q38" s="7"/>
      <c r="R38" s="7" t="str">
        <f>IF(M38="","",IFERROR(IF(INDEX(FOLLOWUP!$AQ:$AQ,MATCH(B38,FOLLOWUP!$A:$A,0))="","Sim",IF(M38&lt;=INDEX(FOLLOWUP!$AQ:$AQ,MATCH(B38,FOLLOWUP!$A:$A,0)),"Sim","Não")),"Viagem não encontrada"))</f>
        <v/>
      </c>
      <c r="S38" s="7" t="str">
        <f>IF(P38="","",IF(P38&lt;=IFERROR(INDEX(APOLICES!$L:$L,MATCH(G38,APOLICES!$A:$A,0)),P_LMG_REF),"Sim","Não"))</f>
        <v/>
      </c>
      <c r="T38" s="7"/>
      <c r="U38" s="7"/>
      <c r="V38" s="7"/>
      <c r="W38" s="7"/>
      <c r="X38" s="12"/>
    </row>
    <row r="39" spans="1:24" x14ac:dyDescent="0.25">
      <c r="A39" s="7"/>
      <c r="B39" s="7"/>
      <c r="C39" s="7"/>
      <c r="D39" s="7"/>
      <c r="E39" s="7"/>
      <c r="F39" s="7"/>
      <c r="G39" s="7"/>
      <c r="H39" s="7" t="str">
        <f>IF(G39="","",IFERROR(INDEX(APOLICES!$B:$B,MATCH(G39,APOLICES!$A:$A,0)),""))</f>
        <v/>
      </c>
      <c r="I39" s="7" t="str">
        <f>IF(G39="","",IFERROR(INDEX(APOLICES!$C:$C,MATCH(G39,APOLICES!$A:$A,0)),""))</f>
        <v/>
      </c>
      <c r="J39" s="7" t="str">
        <f>IF(G39="","",IFERROR(INDEX(APOLICES!$E:$E,MATCH(G39,APOLICES!$A:$A,0)),""))</f>
        <v/>
      </c>
      <c r="K39" s="7"/>
      <c r="L39" s="7"/>
      <c r="M39" s="12"/>
      <c r="N39" s="10"/>
      <c r="O39" s="7"/>
      <c r="P39" s="10" t="str">
        <f t="shared" si="0"/>
        <v/>
      </c>
      <c r="Q39" s="7"/>
      <c r="R39" s="7" t="str">
        <f>IF(M39="","",IFERROR(IF(INDEX(FOLLOWUP!$AQ:$AQ,MATCH(B39,FOLLOWUP!$A:$A,0))="","Sim",IF(M39&lt;=INDEX(FOLLOWUP!$AQ:$AQ,MATCH(B39,FOLLOWUP!$A:$A,0)),"Sim","Não")),"Viagem não encontrada"))</f>
        <v/>
      </c>
      <c r="S39" s="7" t="str">
        <f>IF(P39="","",IF(P39&lt;=IFERROR(INDEX(APOLICES!$L:$L,MATCH(G39,APOLICES!$A:$A,0)),P_LMG_REF),"Sim","Não"))</f>
        <v/>
      </c>
      <c r="T39" s="7"/>
      <c r="U39" s="7"/>
      <c r="V39" s="7"/>
      <c r="W39" s="7"/>
      <c r="X39" s="12"/>
    </row>
    <row r="40" spans="1:24" x14ac:dyDescent="0.25">
      <c r="A40" s="7"/>
      <c r="B40" s="7"/>
      <c r="C40" s="7"/>
      <c r="D40" s="7"/>
      <c r="E40" s="7"/>
      <c r="F40" s="7"/>
      <c r="G40" s="7"/>
      <c r="H40" s="7" t="str">
        <f>IF(G40="","",IFERROR(INDEX(APOLICES!$B:$B,MATCH(G40,APOLICES!$A:$A,0)),""))</f>
        <v/>
      </c>
      <c r="I40" s="7" t="str">
        <f>IF(G40="","",IFERROR(INDEX(APOLICES!$C:$C,MATCH(G40,APOLICES!$A:$A,0)),""))</f>
        <v/>
      </c>
      <c r="J40" s="7" t="str">
        <f>IF(G40="","",IFERROR(INDEX(APOLICES!$E:$E,MATCH(G40,APOLICES!$A:$A,0)),""))</f>
        <v/>
      </c>
      <c r="K40" s="7"/>
      <c r="L40" s="7"/>
      <c r="M40" s="12"/>
      <c r="N40" s="10"/>
      <c r="O40" s="7"/>
      <c r="P40" s="10" t="str">
        <f t="shared" si="0"/>
        <v/>
      </c>
      <c r="Q40" s="7"/>
      <c r="R40" s="7" t="str">
        <f>IF(M40="","",IFERROR(IF(INDEX(FOLLOWUP!$AQ:$AQ,MATCH(B40,FOLLOWUP!$A:$A,0))="","Sim",IF(M40&lt;=INDEX(FOLLOWUP!$AQ:$AQ,MATCH(B40,FOLLOWUP!$A:$A,0)),"Sim","Não")),"Viagem não encontrada"))</f>
        <v/>
      </c>
      <c r="S40" s="7" t="str">
        <f>IF(P40="","",IF(P40&lt;=IFERROR(INDEX(APOLICES!$L:$L,MATCH(G40,APOLICES!$A:$A,0)),P_LMG_REF),"Sim","Não"))</f>
        <v/>
      </c>
      <c r="T40" s="7"/>
      <c r="U40" s="7"/>
      <c r="V40" s="7"/>
      <c r="W40" s="7"/>
      <c r="X40" s="12"/>
    </row>
    <row r="41" spans="1:24" x14ac:dyDescent="0.25">
      <c r="A41" s="7"/>
      <c r="B41" s="7"/>
      <c r="C41" s="7"/>
      <c r="D41" s="7"/>
      <c r="E41" s="7"/>
      <c r="F41" s="7"/>
      <c r="G41" s="7"/>
      <c r="H41" s="7" t="str">
        <f>IF(G41="","",IFERROR(INDEX(APOLICES!$B:$B,MATCH(G41,APOLICES!$A:$A,0)),""))</f>
        <v/>
      </c>
      <c r="I41" s="7" t="str">
        <f>IF(G41="","",IFERROR(INDEX(APOLICES!$C:$C,MATCH(G41,APOLICES!$A:$A,0)),""))</f>
        <v/>
      </c>
      <c r="J41" s="7" t="str">
        <f>IF(G41="","",IFERROR(INDEX(APOLICES!$E:$E,MATCH(G41,APOLICES!$A:$A,0)),""))</f>
        <v/>
      </c>
      <c r="K41" s="7"/>
      <c r="L41" s="7"/>
      <c r="M41" s="12"/>
      <c r="N41" s="10"/>
      <c r="O41" s="7"/>
      <c r="P41" s="10" t="str">
        <f t="shared" si="0"/>
        <v/>
      </c>
      <c r="Q41" s="7"/>
      <c r="R41" s="7" t="str">
        <f>IF(M41="","",IFERROR(IF(INDEX(FOLLOWUP!$AQ:$AQ,MATCH(B41,FOLLOWUP!$A:$A,0))="","Sim",IF(M41&lt;=INDEX(FOLLOWUP!$AQ:$AQ,MATCH(B41,FOLLOWUP!$A:$A,0)),"Sim","Não")),"Viagem não encontrada"))</f>
        <v/>
      </c>
      <c r="S41" s="7" t="str">
        <f>IF(P41="","",IF(P41&lt;=IFERROR(INDEX(APOLICES!$L:$L,MATCH(G41,APOLICES!$A:$A,0)),P_LMG_REF),"Sim","Não"))</f>
        <v/>
      </c>
      <c r="T41" s="7"/>
      <c r="U41" s="7"/>
      <c r="V41" s="7"/>
      <c r="W41" s="7"/>
      <c r="X41" s="12"/>
    </row>
    <row r="42" spans="1:24" x14ac:dyDescent="0.25">
      <c r="A42" s="7"/>
      <c r="B42" s="7"/>
      <c r="C42" s="7"/>
      <c r="D42" s="7"/>
      <c r="E42" s="7"/>
      <c r="F42" s="7"/>
      <c r="G42" s="7"/>
      <c r="H42" s="7" t="str">
        <f>IF(G42="","",IFERROR(INDEX(APOLICES!$B:$B,MATCH(G42,APOLICES!$A:$A,0)),""))</f>
        <v/>
      </c>
      <c r="I42" s="7" t="str">
        <f>IF(G42="","",IFERROR(INDEX(APOLICES!$C:$C,MATCH(G42,APOLICES!$A:$A,0)),""))</f>
        <v/>
      </c>
      <c r="J42" s="7" t="str">
        <f>IF(G42="","",IFERROR(INDEX(APOLICES!$E:$E,MATCH(G42,APOLICES!$A:$A,0)),""))</f>
        <v/>
      </c>
      <c r="K42" s="7"/>
      <c r="L42" s="7"/>
      <c r="M42" s="12"/>
      <c r="N42" s="10"/>
      <c r="O42" s="7"/>
      <c r="P42" s="10" t="str">
        <f t="shared" si="0"/>
        <v/>
      </c>
      <c r="Q42" s="7"/>
      <c r="R42" s="7" t="str">
        <f>IF(M42="","",IFERROR(IF(INDEX(FOLLOWUP!$AQ:$AQ,MATCH(B42,FOLLOWUP!$A:$A,0))="","Sim",IF(M42&lt;=INDEX(FOLLOWUP!$AQ:$AQ,MATCH(B42,FOLLOWUP!$A:$A,0)),"Sim","Não")),"Viagem não encontrada"))</f>
        <v/>
      </c>
      <c r="S42" s="7" t="str">
        <f>IF(P42="","",IF(P42&lt;=IFERROR(INDEX(APOLICES!$L:$L,MATCH(G42,APOLICES!$A:$A,0)),P_LMG_REF),"Sim","Não"))</f>
        <v/>
      </c>
      <c r="T42" s="7"/>
      <c r="U42" s="7"/>
      <c r="V42" s="7"/>
      <c r="W42" s="7"/>
      <c r="X42" s="12"/>
    </row>
    <row r="43" spans="1:24" x14ac:dyDescent="0.25">
      <c r="A43" s="7"/>
      <c r="B43" s="7"/>
      <c r="C43" s="7"/>
      <c r="D43" s="7"/>
      <c r="E43" s="7"/>
      <c r="F43" s="7"/>
      <c r="G43" s="7"/>
      <c r="H43" s="7" t="str">
        <f>IF(G43="","",IFERROR(INDEX(APOLICES!$B:$B,MATCH(G43,APOLICES!$A:$A,0)),""))</f>
        <v/>
      </c>
      <c r="I43" s="7" t="str">
        <f>IF(G43="","",IFERROR(INDEX(APOLICES!$C:$C,MATCH(G43,APOLICES!$A:$A,0)),""))</f>
        <v/>
      </c>
      <c r="J43" s="7" t="str">
        <f>IF(G43="","",IFERROR(INDEX(APOLICES!$E:$E,MATCH(G43,APOLICES!$A:$A,0)),""))</f>
        <v/>
      </c>
      <c r="K43" s="7"/>
      <c r="L43" s="7"/>
      <c r="M43" s="12"/>
      <c r="N43" s="10"/>
      <c r="O43" s="7"/>
      <c r="P43" s="10" t="str">
        <f t="shared" si="0"/>
        <v/>
      </c>
      <c r="Q43" s="7"/>
      <c r="R43" s="7" t="str">
        <f>IF(M43="","",IFERROR(IF(INDEX(FOLLOWUP!$AQ:$AQ,MATCH(B43,FOLLOWUP!$A:$A,0))="","Sim",IF(M43&lt;=INDEX(FOLLOWUP!$AQ:$AQ,MATCH(B43,FOLLOWUP!$A:$A,0)),"Sim","Não")),"Viagem não encontrada"))</f>
        <v/>
      </c>
      <c r="S43" s="7" t="str">
        <f>IF(P43="","",IF(P43&lt;=IFERROR(INDEX(APOLICES!$L:$L,MATCH(G43,APOLICES!$A:$A,0)),P_LMG_REF),"Sim","Não"))</f>
        <v/>
      </c>
      <c r="T43" s="7"/>
      <c r="U43" s="7"/>
      <c r="V43" s="7"/>
      <c r="W43" s="7"/>
      <c r="X43" s="12"/>
    </row>
    <row r="44" spans="1:24" x14ac:dyDescent="0.25">
      <c r="A44" s="7"/>
      <c r="B44" s="7"/>
      <c r="C44" s="7"/>
      <c r="D44" s="7"/>
      <c r="E44" s="7"/>
      <c r="F44" s="7"/>
      <c r="G44" s="7"/>
      <c r="H44" s="7" t="str">
        <f>IF(G44="","",IFERROR(INDEX(APOLICES!$B:$B,MATCH(G44,APOLICES!$A:$A,0)),""))</f>
        <v/>
      </c>
      <c r="I44" s="7" t="str">
        <f>IF(G44="","",IFERROR(INDEX(APOLICES!$C:$C,MATCH(G44,APOLICES!$A:$A,0)),""))</f>
        <v/>
      </c>
      <c r="J44" s="7" t="str">
        <f>IF(G44="","",IFERROR(INDEX(APOLICES!$E:$E,MATCH(G44,APOLICES!$A:$A,0)),""))</f>
        <v/>
      </c>
      <c r="K44" s="7"/>
      <c r="L44" s="7"/>
      <c r="M44" s="12"/>
      <c r="N44" s="10"/>
      <c r="O44" s="7"/>
      <c r="P44" s="10" t="str">
        <f t="shared" si="0"/>
        <v/>
      </c>
      <c r="Q44" s="7"/>
      <c r="R44" s="7" t="str">
        <f>IF(M44="","",IFERROR(IF(INDEX(FOLLOWUP!$AQ:$AQ,MATCH(B44,FOLLOWUP!$A:$A,0))="","Sim",IF(M44&lt;=INDEX(FOLLOWUP!$AQ:$AQ,MATCH(B44,FOLLOWUP!$A:$A,0)),"Sim","Não")),"Viagem não encontrada"))</f>
        <v/>
      </c>
      <c r="S44" s="7" t="str">
        <f>IF(P44="","",IF(P44&lt;=IFERROR(INDEX(APOLICES!$L:$L,MATCH(G44,APOLICES!$A:$A,0)),P_LMG_REF),"Sim","Não"))</f>
        <v/>
      </c>
      <c r="T44" s="7"/>
      <c r="U44" s="7"/>
      <c r="V44" s="7"/>
      <c r="W44" s="7"/>
      <c r="X44" s="12"/>
    </row>
    <row r="45" spans="1:24" x14ac:dyDescent="0.25">
      <c r="A45" s="7"/>
      <c r="B45" s="7"/>
      <c r="C45" s="7"/>
      <c r="D45" s="7"/>
      <c r="E45" s="7"/>
      <c r="F45" s="7"/>
      <c r="G45" s="7"/>
      <c r="H45" s="7" t="str">
        <f>IF(G45="","",IFERROR(INDEX(APOLICES!$B:$B,MATCH(G45,APOLICES!$A:$A,0)),""))</f>
        <v/>
      </c>
      <c r="I45" s="7" t="str">
        <f>IF(G45="","",IFERROR(INDEX(APOLICES!$C:$C,MATCH(G45,APOLICES!$A:$A,0)),""))</f>
        <v/>
      </c>
      <c r="J45" s="7" t="str">
        <f>IF(G45="","",IFERROR(INDEX(APOLICES!$E:$E,MATCH(G45,APOLICES!$A:$A,0)),""))</f>
        <v/>
      </c>
      <c r="K45" s="7"/>
      <c r="L45" s="7"/>
      <c r="M45" s="12"/>
      <c r="N45" s="10"/>
      <c r="O45" s="7"/>
      <c r="P45" s="10" t="str">
        <f t="shared" si="0"/>
        <v/>
      </c>
      <c r="Q45" s="7"/>
      <c r="R45" s="7" t="str">
        <f>IF(M45="","",IFERROR(IF(INDEX(FOLLOWUP!$AQ:$AQ,MATCH(B45,FOLLOWUP!$A:$A,0))="","Sim",IF(M45&lt;=INDEX(FOLLOWUP!$AQ:$AQ,MATCH(B45,FOLLOWUP!$A:$A,0)),"Sim","Não")),"Viagem não encontrada"))</f>
        <v/>
      </c>
      <c r="S45" s="7" t="str">
        <f>IF(P45="","",IF(P45&lt;=IFERROR(INDEX(APOLICES!$L:$L,MATCH(G45,APOLICES!$A:$A,0)),P_LMG_REF),"Sim","Não"))</f>
        <v/>
      </c>
      <c r="T45" s="7"/>
      <c r="U45" s="7"/>
      <c r="V45" s="7"/>
      <c r="W45" s="7"/>
      <c r="X45" s="12"/>
    </row>
    <row r="46" spans="1:24" x14ac:dyDescent="0.25">
      <c r="A46" s="7"/>
      <c r="B46" s="7"/>
      <c r="C46" s="7"/>
      <c r="D46" s="7"/>
      <c r="E46" s="7"/>
      <c r="F46" s="7"/>
      <c r="G46" s="7"/>
      <c r="H46" s="7" t="str">
        <f>IF(G46="","",IFERROR(INDEX(APOLICES!$B:$B,MATCH(G46,APOLICES!$A:$A,0)),""))</f>
        <v/>
      </c>
      <c r="I46" s="7" t="str">
        <f>IF(G46="","",IFERROR(INDEX(APOLICES!$C:$C,MATCH(G46,APOLICES!$A:$A,0)),""))</f>
        <v/>
      </c>
      <c r="J46" s="7" t="str">
        <f>IF(G46="","",IFERROR(INDEX(APOLICES!$E:$E,MATCH(G46,APOLICES!$A:$A,0)),""))</f>
        <v/>
      </c>
      <c r="K46" s="7"/>
      <c r="L46" s="7"/>
      <c r="M46" s="12"/>
      <c r="N46" s="10"/>
      <c r="O46" s="7"/>
      <c r="P46" s="10" t="str">
        <f t="shared" si="0"/>
        <v/>
      </c>
      <c r="Q46" s="7"/>
      <c r="R46" s="7" t="str">
        <f>IF(M46="","",IFERROR(IF(INDEX(FOLLOWUP!$AQ:$AQ,MATCH(B46,FOLLOWUP!$A:$A,0))="","Sim",IF(M46&lt;=INDEX(FOLLOWUP!$AQ:$AQ,MATCH(B46,FOLLOWUP!$A:$A,0)),"Sim","Não")),"Viagem não encontrada"))</f>
        <v/>
      </c>
      <c r="S46" s="7" t="str">
        <f>IF(P46="","",IF(P46&lt;=IFERROR(INDEX(APOLICES!$L:$L,MATCH(G46,APOLICES!$A:$A,0)),P_LMG_REF),"Sim","Não"))</f>
        <v/>
      </c>
      <c r="T46" s="7"/>
      <c r="U46" s="7"/>
      <c r="V46" s="7"/>
      <c r="W46" s="7"/>
      <c r="X46" s="12"/>
    </row>
    <row r="47" spans="1:24" x14ac:dyDescent="0.25">
      <c r="A47" s="7"/>
      <c r="B47" s="7"/>
      <c r="C47" s="7"/>
      <c r="D47" s="7"/>
      <c r="E47" s="7"/>
      <c r="F47" s="7"/>
      <c r="G47" s="7"/>
      <c r="H47" s="7" t="str">
        <f>IF(G47="","",IFERROR(INDEX(APOLICES!$B:$B,MATCH(G47,APOLICES!$A:$A,0)),""))</f>
        <v/>
      </c>
      <c r="I47" s="7" t="str">
        <f>IF(G47="","",IFERROR(INDEX(APOLICES!$C:$C,MATCH(G47,APOLICES!$A:$A,0)),""))</f>
        <v/>
      </c>
      <c r="J47" s="7" t="str">
        <f>IF(G47="","",IFERROR(INDEX(APOLICES!$E:$E,MATCH(G47,APOLICES!$A:$A,0)),""))</f>
        <v/>
      </c>
      <c r="K47" s="7"/>
      <c r="L47" s="7"/>
      <c r="M47" s="12"/>
      <c r="N47" s="10"/>
      <c r="O47" s="7"/>
      <c r="P47" s="10" t="str">
        <f t="shared" si="0"/>
        <v/>
      </c>
      <c r="Q47" s="7"/>
      <c r="R47" s="7" t="str">
        <f>IF(M47="","",IFERROR(IF(INDEX(FOLLOWUP!$AQ:$AQ,MATCH(B47,FOLLOWUP!$A:$A,0))="","Sim",IF(M47&lt;=INDEX(FOLLOWUP!$AQ:$AQ,MATCH(B47,FOLLOWUP!$A:$A,0)),"Sim","Não")),"Viagem não encontrada"))</f>
        <v/>
      </c>
      <c r="S47" s="7" t="str">
        <f>IF(P47="","",IF(P47&lt;=IFERROR(INDEX(APOLICES!$L:$L,MATCH(G47,APOLICES!$A:$A,0)),P_LMG_REF),"Sim","Não"))</f>
        <v/>
      </c>
      <c r="T47" s="7"/>
      <c r="U47" s="7"/>
      <c r="V47" s="7"/>
      <c r="W47" s="7"/>
      <c r="X47" s="12"/>
    </row>
    <row r="48" spans="1:24" x14ac:dyDescent="0.25">
      <c r="A48" s="7"/>
      <c r="B48" s="7"/>
      <c r="C48" s="7"/>
      <c r="D48" s="7"/>
      <c r="E48" s="7"/>
      <c r="F48" s="7"/>
      <c r="G48" s="7"/>
      <c r="H48" s="7" t="str">
        <f>IF(G48="","",IFERROR(INDEX(APOLICES!$B:$B,MATCH(G48,APOLICES!$A:$A,0)),""))</f>
        <v/>
      </c>
      <c r="I48" s="7" t="str">
        <f>IF(G48="","",IFERROR(INDEX(APOLICES!$C:$C,MATCH(G48,APOLICES!$A:$A,0)),""))</f>
        <v/>
      </c>
      <c r="J48" s="7" t="str">
        <f>IF(G48="","",IFERROR(INDEX(APOLICES!$E:$E,MATCH(G48,APOLICES!$A:$A,0)),""))</f>
        <v/>
      </c>
      <c r="K48" s="7"/>
      <c r="L48" s="7"/>
      <c r="M48" s="12"/>
      <c r="N48" s="10"/>
      <c r="O48" s="7"/>
      <c r="P48" s="10" t="str">
        <f t="shared" si="0"/>
        <v/>
      </c>
      <c r="Q48" s="7"/>
      <c r="R48" s="7" t="str">
        <f>IF(M48="","",IFERROR(IF(INDEX(FOLLOWUP!$AQ:$AQ,MATCH(B48,FOLLOWUP!$A:$A,0))="","Sim",IF(M48&lt;=INDEX(FOLLOWUP!$AQ:$AQ,MATCH(B48,FOLLOWUP!$A:$A,0)),"Sim","Não")),"Viagem não encontrada"))</f>
        <v/>
      </c>
      <c r="S48" s="7" t="str">
        <f>IF(P48="","",IF(P48&lt;=IFERROR(INDEX(APOLICES!$L:$L,MATCH(G48,APOLICES!$A:$A,0)),P_LMG_REF),"Sim","Não"))</f>
        <v/>
      </c>
      <c r="T48" s="7"/>
      <c r="U48" s="7"/>
      <c r="V48" s="7"/>
      <c r="W48" s="7"/>
      <c r="X48" s="12"/>
    </row>
    <row r="49" spans="1:24" x14ac:dyDescent="0.25">
      <c r="A49" s="7"/>
      <c r="B49" s="7"/>
      <c r="C49" s="7"/>
      <c r="D49" s="7"/>
      <c r="E49" s="7"/>
      <c r="F49" s="7"/>
      <c r="G49" s="7"/>
      <c r="H49" s="7" t="str">
        <f>IF(G49="","",IFERROR(INDEX(APOLICES!$B:$B,MATCH(G49,APOLICES!$A:$A,0)),""))</f>
        <v/>
      </c>
      <c r="I49" s="7" t="str">
        <f>IF(G49="","",IFERROR(INDEX(APOLICES!$C:$C,MATCH(G49,APOLICES!$A:$A,0)),""))</f>
        <v/>
      </c>
      <c r="J49" s="7" t="str">
        <f>IF(G49="","",IFERROR(INDEX(APOLICES!$E:$E,MATCH(G49,APOLICES!$A:$A,0)),""))</f>
        <v/>
      </c>
      <c r="K49" s="7"/>
      <c r="L49" s="7"/>
      <c r="M49" s="12"/>
      <c r="N49" s="10"/>
      <c r="O49" s="7"/>
      <c r="P49" s="10" t="str">
        <f t="shared" si="0"/>
        <v/>
      </c>
      <c r="Q49" s="7"/>
      <c r="R49" s="7" t="str">
        <f>IF(M49="","",IFERROR(IF(INDEX(FOLLOWUP!$AQ:$AQ,MATCH(B49,FOLLOWUP!$A:$A,0))="","Sim",IF(M49&lt;=INDEX(FOLLOWUP!$AQ:$AQ,MATCH(B49,FOLLOWUP!$A:$A,0)),"Sim","Não")),"Viagem não encontrada"))</f>
        <v/>
      </c>
      <c r="S49" s="7" t="str">
        <f>IF(P49="","",IF(P49&lt;=IFERROR(INDEX(APOLICES!$L:$L,MATCH(G49,APOLICES!$A:$A,0)),P_LMG_REF),"Sim","Não"))</f>
        <v/>
      </c>
      <c r="T49" s="7"/>
      <c r="U49" s="7"/>
      <c r="V49" s="7"/>
      <c r="W49" s="7"/>
      <c r="X49" s="12"/>
    </row>
    <row r="50" spans="1:24" x14ac:dyDescent="0.25">
      <c r="A50" s="7"/>
      <c r="B50" s="7"/>
      <c r="C50" s="7"/>
      <c r="D50" s="7"/>
      <c r="E50" s="7"/>
      <c r="F50" s="7"/>
      <c r="G50" s="7"/>
      <c r="H50" s="7" t="str">
        <f>IF(G50="","",IFERROR(INDEX(APOLICES!$B:$B,MATCH(G50,APOLICES!$A:$A,0)),""))</f>
        <v/>
      </c>
      <c r="I50" s="7" t="str">
        <f>IF(G50="","",IFERROR(INDEX(APOLICES!$C:$C,MATCH(G50,APOLICES!$A:$A,0)),""))</f>
        <v/>
      </c>
      <c r="J50" s="7" t="str">
        <f>IF(G50="","",IFERROR(INDEX(APOLICES!$E:$E,MATCH(G50,APOLICES!$A:$A,0)),""))</f>
        <v/>
      </c>
      <c r="K50" s="7"/>
      <c r="L50" s="7"/>
      <c r="M50" s="12"/>
      <c r="N50" s="10"/>
      <c r="O50" s="7"/>
      <c r="P50" s="10" t="str">
        <f t="shared" si="0"/>
        <v/>
      </c>
      <c r="Q50" s="7"/>
      <c r="R50" s="7" t="str">
        <f>IF(M50="","",IFERROR(IF(INDEX(FOLLOWUP!$AQ:$AQ,MATCH(B50,FOLLOWUP!$A:$A,0))="","Sim",IF(M50&lt;=INDEX(FOLLOWUP!$AQ:$AQ,MATCH(B50,FOLLOWUP!$A:$A,0)),"Sim","Não")),"Viagem não encontrada"))</f>
        <v/>
      </c>
      <c r="S50" s="7" t="str">
        <f>IF(P50="","",IF(P50&lt;=IFERROR(INDEX(APOLICES!$L:$L,MATCH(G50,APOLICES!$A:$A,0)),P_LMG_REF),"Sim","Não"))</f>
        <v/>
      </c>
      <c r="T50" s="7"/>
      <c r="U50" s="7"/>
      <c r="V50" s="7"/>
      <c r="W50" s="7"/>
      <c r="X50" s="12"/>
    </row>
    <row r="51" spans="1:24" x14ac:dyDescent="0.25">
      <c r="A51" s="7"/>
      <c r="B51" s="7"/>
      <c r="C51" s="7"/>
      <c r="D51" s="7"/>
      <c r="E51" s="7"/>
      <c r="F51" s="7"/>
      <c r="G51" s="7"/>
      <c r="H51" s="7" t="str">
        <f>IF(G51="","",IFERROR(INDEX(APOLICES!$B:$B,MATCH(G51,APOLICES!$A:$A,0)),""))</f>
        <v/>
      </c>
      <c r="I51" s="7" t="str">
        <f>IF(G51="","",IFERROR(INDEX(APOLICES!$C:$C,MATCH(G51,APOLICES!$A:$A,0)),""))</f>
        <v/>
      </c>
      <c r="J51" s="7" t="str">
        <f>IF(G51="","",IFERROR(INDEX(APOLICES!$E:$E,MATCH(G51,APOLICES!$A:$A,0)),""))</f>
        <v/>
      </c>
      <c r="K51" s="7"/>
      <c r="L51" s="7"/>
      <c r="M51" s="12"/>
      <c r="N51" s="10"/>
      <c r="O51" s="7"/>
      <c r="P51" s="10" t="str">
        <f t="shared" si="0"/>
        <v/>
      </c>
      <c r="Q51" s="7"/>
      <c r="R51" s="7" t="str">
        <f>IF(M51="","",IFERROR(IF(INDEX(FOLLOWUP!$AQ:$AQ,MATCH(B51,FOLLOWUP!$A:$A,0))="","Sim",IF(M51&lt;=INDEX(FOLLOWUP!$AQ:$AQ,MATCH(B51,FOLLOWUP!$A:$A,0)),"Sim","Não")),"Viagem não encontrada"))</f>
        <v/>
      </c>
      <c r="S51" s="7" t="str">
        <f>IF(P51="","",IF(P51&lt;=IFERROR(INDEX(APOLICES!$L:$L,MATCH(G51,APOLICES!$A:$A,0)),P_LMG_REF),"Sim","Não"))</f>
        <v/>
      </c>
      <c r="T51" s="7"/>
      <c r="U51" s="7"/>
      <c r="V51" s="7"/>
      <c r="W51" s="7"/>
      <c r="X51" s="12"/>
    </row>
    <row r="52" spans="1:24" x14ac:dyDescent="0.25">
      <c r="A52" s="7"/>
      <c r="B52" s="7"/>
      <c r="C52" s="7"/>
      <c r="D52" s="7"/>
      <c r="E52" s="7"/>
      <c r="F52" s="7"/>
      <c r="G52" s="7"/>
      <c r="H52" s="7" t="str">
        <f>IF(G52="","",IFERROR(INDEX(APOLICES!$B:$B,MATCH(G52,APOLICES!$A:$A,0)),""))</f>
        <v/>
      </c>
      <c r="I52" s="7" t="str">
        <f>IF(G52="","",IFERROR(INDEX(APOLICES!$C:$C,MATCH(G52,APOLICES!$A:$A,0)),""))</f>
        <v/>
      </c>
      <c r="J52" s="7" t="str">
        <f>IF(G52="","",IFERROR(INDEX(APOLICES!$E:$E,MATCH(G52,APOLICES!$A:$A,0)),""))</f>
        <v/>
      </c>
      <c r="K52" s="7"/>
      <c r="L52" s="7"/>
      <c r="M52" s="12"/>
      <c r="N52" s="10"/>
      <c r="O52" s="7"/>
      <c r="P52" s="10" t="str">
        <f t="shared" si="0"/>
        <v/>
      </c>
      <c r="Q52" s="7"/>
      <c r="R52" s="7" t="str">
        <f>IF(M52="","",IFERROR(IF(INDEX(FOLLOWUP!$AQ:$AQ,MATCH(B52,FOLLOWUP!$A:$A,0))="","Sim",IF(M52&lt;=INDEX(FOLLOWUP!$AQ:$AQ,MATCH(B52,FOLLOWUP!$A:$A,0)),"Sim","Não")),"Viagem não encontrada"))</f>
        <v/>
      </c>
      <c r="S52" s="7" t="str">
        <f>IF(P52="","",IF(P52&lt;=IFERROR(INDEX(APOLICES!$L:$L,MATCH(G52,APOLICES!$A:$A,0)),P_LMG_REF),"Sim","Não"))</f>
        <v/>
      </c>
      <c r="T52" s="7"/>
      <c r="U52" s="7"/>
      <c r="V52" s="7"/>
      <c r="W52" s="7"/>
      <c r="X52" s="12"/>
    </row>
    <row r="53" spans="1:24" x14ac:dyDescent="0.25">
      <c r="A53" s="7"/>
      <c r="B53" s="7"/>
      <c r="C53" s="7"/>
      <c r="D53" s="7"/>
      <c r="E53" s="7"/>
      <c r="F53" s="7"/>
      <c r="G53" s="7"/>
      <c r="H53" s="7" t="str">
        <f>IF(G53="","",IFERROR(INDEX(APOLICES!$B:$B,MATCH(G53,APOLICES!$A:$A,0)),""))</f>
        <v/>
      </c>
      <c r="I53" s="7" t="str">
        <f>IF(G53="","",IFERROR(INDEX(APOLICES!$C:$C,MATCH(G53,APOLICES!$A:$A,0)),""))</f>
        <v/>
      </c>
      <c r="J53" s="7" t="str">
        <f>IF(G53="","",IFERROR(INDEX(APOLICES!$E:$E,MATCH(G53,APOLICES!$A:$A,0)),""))</f>
        <v/>
      </c>
      <c r="K53" s="7"/>
      <c r="L53" s="7"/>
      <c r="M53" s="12"/>
      <c r="N53" s="10"/>
      <c r="O53" s="7"/>
      <c r="P53" s="10" t="str">
        <f t="shared" si="0"/>
        <v/>
      </c>
      <c r="Q53" s="7"/>
      <c r="R53" s="7" t="str">
        <f>IF(M53="","",IFERROR(IF(INDEX(FOLLOWUP!$AQ:$AQ,MATCH(B53,FOLLOWUP!$A:$A,0))="","Sim",IF(M53&lt;=INDEX(FOLLOWUP!$AQ:$AQ,MATCH(B53,FOLLOWUP!$A:$A,0)),"Sim","Não")),"Viagem não encontrada"))</f>
        <v/>
      </c>
      <c r="S53" s="7" t="str">
        <f>IF(P53="","",IF(P53&lt;=IFERROR(INDEX(APOLICES!$L:$L,MATCH(G53,APOLICES!$A:$A,0)),P_LMG_REF),"Sim","Não"))</f>
        <v/>
      </c>
      <c r="T53" s="7"/>
      <c r="U53" s="7"/>
      <c r="V53" s="7"/>
      <c r="W53" s="7"/>
      <c r="X53" s="12"/>
    </row>
    <row r="54" spans="1:24" x14ac:dyDescent="0.25">
      <c r="A54" s="7"/>
      <c r="B54" s="7"/>
      <c r="C54" s="7"/>
      <c r="D54" s="7"/>
      <c r="E54" s="7"/>
      <c r="F54" s="7"/>
      <c r="G54" s="7"/>
      <c r="H54" s="7" t="str">
        <f>IF(G54="","",IFERROR(INDEX(APOLICES!$B:$B,MATCH(G54,APOLICES!$A:$A,0)),""))</f>
        <v/>
      </c>
      <c r="I54" s="7" t="str">
        <f>IF(G54="","",IFERROR(INDEX(APOLICES!$C:$C,MATCH(G54,APOLICES!$A:$A,0)),""))</f>
        <v/>
      </c>
      <c r="J54" s="7" t="str">
        <f>IF(G54="","",IFERROR(INDEX(APOLICES!$E:$E,MATCH(G54,APOLICES!$A:$A,0)),""))</f>
        <v/>
      </c>
      <c r="K54" s="7"/>
      <c r="L54" s="7"/>
      <c r="M54" s="12"/>
      <c r="N54" s="10"/>
      <c r="O54" s="7"/>
      <c r="P54" s="10" t="str">
        <f t="shared" si="0"/>
        <v/>
      </c>
      <c r="Q54" s="7"/>
      <c r="R54" s="7" t="str">
        <f>IF(M54="","",IFERROR(IF(INDEX(FOLLOWUP!$AQ:$AQ,MATCH(B54,FOLLOWUP!$A:$A,0))="","Sim",IF(M54&lt;=INDEX(FOLLOWUP!$AQ:$AQ,MATCH(B54,FOLLOWUP!$A:$A,0)),"Sim","Não")),"Viagem não encontrada"))</f>
        <v/>
      </c>
      <c r="S54" s="7" t="str">
        <f>IF(P54="","",IF(P54&lt;=IFERROR(INDEX(APOLICES!$L:$L,MATCH(G54,APOLICES!$A:$A,0)),P_LMG_REF),"Sim","Não"))</f>
        <v/>
      </c>
      <c r="T54" s="7"/>
      <c r="U54" s="7"/>
      <c r="V54" s="7"/>
      <c r="W54" s="7"/>
      <c r="X54" s="12"/>
    </row>
    <row r="55" spans="1:24" x14ac:dyDescent="0.25">
      <c r="A55" s="7"/>
      <c r="B55" s="7"/>
      <c r="C55" s="7"/>
      <c r="D55" s="7"/>
      <c r="E55" s="7"/>
      <c r="F55" s="7"/>
      <c r="G55" s="7"/>
      <c r="H55" s="7" t="str">
        <f>IF(G55="","",IFERROR(INDEX(APOLICES!$B:$B,MATCH(G55,APOLICES!$A:$A,0)),""))</f>
        <v/>
      </c>
      <c r="I55" s="7" t="str">
        <f>IF(G55="","",IFERROR(INDEX(APOLICES!$C:$C,MATCH(G55,APOLICES!$A:$A,0)),""))</f>
        <v/>
      </c>
      <c r="J55" s="7" t="str">
        <f>IF(G55="","",IFERROR(INDEX(APOLICES!$E:$E,MATCH(G55,APOLICES!$A:$A,0)),""))</f>
        <v/>
      </c>
      <c r="K55" s="7"/>
      <c r="L55" s="7"/>
      <c r="M55" s="12"/>
      <c r="N55" s="10"/>
      <c r="O55" s="7"/>
      <c r="P55" s="10" t="str">
        <f t="shared" si="0"/>
        <v/>
      </c>
      <c r="Q55" s="7"/>
      <c r="R55" s="7" t="str">
        <f>IF(M55="","",IFERROR(IF(INDEX(FOLLOWUP!$AQ:$AQ,MATCH(B55,FOLLOWUP!$A:$A,0))="","Sim",IF(M55&lt;=INDEX(FOLLOWUP!$AQ:$AQ,MATCH(B55,FOLLOWUP!$A:$A,0)),"Sim","Não")),"Viagem não encontrada"))</f>
        <v/>
      </c>
      <c r="S55" s="7" t="str">
        <f>IF(P55="","",IF(P55&lt;=IFERROR(INDEX(APOLICES!$L:$L,MATCH(G55,APOLICES!$A:$A,0)),P_LMG_REF),"Sim","Não"))</f>
        <v/>
      </c>
      <c r="T55" s="7"/>
      <c r="U55" s="7"/>
      <c r="V55" s="7"/>
      <c r="W55" s="7"/>
      <c r="X55" s="12"/>
    </row>
    <row r="56" spans="1:24" x14ac:dyDescent="0.25">
      <c r="A56" s="7"/>
      <c r="B56" s="7"/>
      <c r="C56" s="7"/>
      <c r="D56" s="7"/>
      <c r="E56" s="7"/>
      <c r="F56" s="7"/>
      <c r="G56" s="7"/>
      <c r="H56" s="7" t="str">
        <f>IF(G56="","",IFERROR(INDEX(APOLICES!$B:$B,MATCH(G56,APOLICES!$A:$A,0)),""))</f>
        <v/>
      </c>
      <c r="I56" s="7" t="str">
        <f>IF(G56="","",IFERROR(INDEX(APOLICES!$C:$C,MATCH(G56,APOLICES!$A:$A,0)),""))</f>
        <v/>
      </c>
      <c r="J56" s="7" t="str">
        <f>IF(G56="","",IFERROR(INDEX(APOLICES!$E:$E,MATCH(G56,APOLICES!$A:$A,0)),""))</f>
        <v/>
      </c>
      <c r="K56" s="7"/>
      <c r="L56" s="7"/>
      <c r="M56" s="12"/>
      <c r="N56" s="10"/>
      <c r="O56" s="7"/>
      <c r="P56" s="10" t="str">
        <f t="shared" si="0"/>
        <v/>
      </c>
      <c r="Q56" s="7"/>
      <c r="R56" s="7" t="str">
        <f>IF(M56="","",IFERROR(IF(INDEX(FOLLOWUP!$AQ:$AQ,MATCH(B56,FOLLOWUP!$A:$A,0))="","Sim",IF(M56&lt;=INDEX(FOLLOWUP!$AQ:$AQ,MATCH(B56,FOLLOWUP!$A:$A,0)),"Sim","Não")),"Viagem não encontrada"))</f>
        <v/>
      </c>
      <c r="S56" s="7" t="str">
        <f>IF(P56="","",IF(P56&lt;=IFERROR(INDEX(APOLICES!$L:$L,MATCH(G56,APOLICES!$A:$A,0)),P_LMG_REF),"Sim","Não"))</f>
        <v/>
      </c>
      <c r="T56" s="7"/>
      <c r="U56" s="7"/>
      <c r="V56" s="7"/>
      <c r="W56" s="7"/>
      <c r="X56" s="12"/>
    </row>
    <row r="57" spans="1:24" x14ac:dyDescent="0.25">
      <c r="A57" s="7"/>
      <c r="B57" s="7"/>
      <c r="C57" s="7"/>
      <c r="D57" s="7"/>
      <c r="E57" s="7"/>
      <c r="F57" s="7"/>
      <c r="G57" s="7"/>
      <c r="H57" s="7" t="str">
        <f>IF(G57="","",IFERROR(INDEX(APOLICES!$B:$B,MATCH(G57,APOLICES!$A:$A,0)),""))</f>
        <v/>
      </c>
      <c r="I57" s="7" t="str">
        <f>IF(G57="","",IFERROR(INDEX(APOLICES!$C:$C,MATCH(G57,APOLICES!$A:$A,0)),""))</f>
        <v/>
      </c>
      <c r="J57" s="7" t="str">
        <f>IF(G57="","",IFERROR(INDEX(APOLICES!$E:$E,MATCH(G57,APOLICES!$A:$A,0)),""))</f>
        <v/>
      </c>
      <c r="K57" s="7"/>
      <c r="L57" s="7"/>
      <c r="M57" s="12"/>
      <c r="N57" s="10"/>
      <c r="O57" s="7"/>
      <c r="P57" s="10" t="str">
        <f t="shared" si="0"/>
        <v/>
      </c>
      <c r="Q57" s="7"/>
      <c r="R57" s="7" t="str">
        <f>IF(M57="","",IFERROR(IF(INDEX(FOLLOWUP!$AQ:$AQ,MATCH(B57,FOLLOWUP!$A:$A,0))="","Sim",IF(M57&lt;=INDEX(FOLLOWUP!$AQ:$AQ,MATCH(B57,FOLLOWUP!$A:$A,0)),"Sim","Não")),"Viagem não encontrada"))</f>
        <v/>
      </c>
      <c r="S57" s="7" t="str">
        <f>IF(P57="","",IF(P57&lt;=IFERROR(INDEX(APOLICES!$L:$L,MATCH(G57,APOLICES!$A:$A,0)),P_LMG_REF),"Sim","Não"))</f>
        <v/>
      </c>
      <c r="T57" s="7"/>
      <c r="U57" s="7"/>
      <c r="V57" s="7"/>
      <c r="W57" s="7"/>
      <c r="X57" s="12"/>
    </row>
    <row r="58" spans="1:24" x14ac:dyDescent="0.25">
      <c r="A58" s="7"/>
      <c r="B58" s="7"/>
      <c r="C58" s="7"/>
      <c r="D58" s="7"/>
      <c r="E58" s="7"/>
      <c r="F58" s="7"/>
      <c r="G58" s="7"/>
      <c r="H58" s="7" t="str">
        <f>IF(G58="","",IFERROR(INDEX(APOLICES!$B:$B,MATCH(G58,APOLICES!$A:$A,0)),""))</f>
        <v/>
      </c>
      <c r="I58" s="7" t="str">
        <f>IF(G58="","",IFERROR(INDEX(APOLICES!$C:$C,MATCH(G58,APOLICES!$A:$A,0)),""))</f>
        <v/>
      </c>
      <c r="J58" s="7" t="str">
        <f>IF(G58="","",IFERROR(INDEX(APOLICES!$E:$E,MATCH(G58,APOLICES!$A:$A,0)),""))</f>
        <v/>
      </c>
      <c r="K58" s="7"/>
      <c r="L58" s="7"/>
      <c r="M58" s="12"/>
      <c r="N58" s="10"/>
      <c r="O58" s="7"/>
      <c r="P58" s="10" t="str">
        <f t="shared" si="0"/>
        <v/>
      </c>
      <c r="Q58" s="7"/>
      <c r="R58" s="7" t="str">
        <f>IF(M58="","",IFERROR(IF(INDEX(FOLLOWUP!$AQ:$AQ,MATCH(B58,FOLLOWUP!$A:$A,0))="","Sim",IF(M58&lt;=INDEX(FOLLOWUP!$AQ:$AQ,MATCH(B58,FOLLOWUP!$A:$A,0)),"Sim","Não")),"Viagem não encontrada"))</f>
        <v/>
      </c>
      <c r="S58" s="7" t="str">
        <f>IF(P58="","",IF(P58&lt;=IFERROR(INDEX(APOLICES!$L:$L,MATCH(G58,APOLICES!$A:$A,0)),P_LMG_REF),"Sim","Não"))</f>
        <v/>
      </c>
      <c r="T58" s="7"/>
      <c r="U58" s="7"/>
      <c r="V58" s="7"/>
      <c r="W58" s="7"/>
      <c r="X58" s="12"/>
    </row>
    <row r="59" spans="1:24" x14ac:dyDescent="0.25">
      <c r="A59" s="7"/>
      <c r="B59" s="7"/>
      <c r="C59" s="7"/>
      <c r="D59" s="7"/>
      <c r="E59" s="7"/>
      <c r="F59" s="7"/>
      <c r="G59" s="7"/>
      <c r="H59" s="7" t="str">
        <f>IF(G59="","",IFERROR(INDEX(APOLICES!$B:$B,MATCH(G59,APOLICES!$A:$A,0)),""))</f>
        <v/>
      </c>
      <c r="I59" s="7" t="str">
        <f>IF(G59="","",IFERROR(INDEX(APOLICES!$C:$C,MATCH(G59,APOLICES!$A:$A,0)),""))</f>
        <v/>
      </c>
      <c r="J59" s="7" t="str">
        <f>IF(G59="","",IFERROR(INDEX(APOLICES!$E:$E,MATCH(G59,APOLICES!$A:$A,0)),""))</f>
        <v/>
      </c>
      <c r="K59" s="7"/>
      <c r="L59" s="7"/>
      <c r="M59" s="12"/>
      <c r="N59" s="10"/>
      <c r="O59" s="7"/>
      <c r="P59" s="10" t="str">
        <f t="shared" si="0"/>
        <v/>
      </c>
      <c r="Q59" s="7"/>
      <c r="R59" s="7" t="str">
        <f>IF(M59="","",IFERROR(IF(INDEX(FOLLOWUP!$AQ:$AQ,MATCH(B59,FOLLOWUP!$A:$A,0))="","Sim",IF(M59&lt;=INDEX(FOLLOWUP!$AQ:$AQ,MATCH(B59,FOLLOWUP!$A:$A,0)),"Sim","Não")),"Viagem não encontrada"))</f>
        <v/>
      </c>
      <c r="S59" s="7" t="str">
        <f>IF(P59="","",IF(P59&lt;=IFERROR(INDEX(APOLICES!$L:$L,MATCH(G59,APOLICES!$A:$A,0)),P_LMG_REF),"Sim","Não"))</f>
        <v/>
      </c>
      <c r="T59" s="7"/>
      <c r="U59" s="7"/>
      <c r="V59" s="7"/>
      <c r="W59" s="7"/>
      <c r="X59" s="12"/>
    </row>
    <row r="60" spans="1:24" x14ac:dyDescent="0.25">
      <c r="A60" s="7"/>
      <c r="B60" s="7"/>
      <c r="C60" s="7"/>
      <c r="D60" s="7"/>
      <c r="E60" s="7"/>
      <c r="F60" s="7"/>
      <c r="G60" s="7"/>
      <c r="H60" s="7" t="str">
        <f>IF(G60="","",IFERROR(INDEX(APOLICES!$B:$B,MATCH(G60,APOLICES!$A:$A,0)),""))</f>
        <v/>
      </c>
      <c r="I60" s="7" t="str">
        <f>IF(G60="","",IFERROR(INDEX(APOLICES!$C:$C,MATCH(G60,APOLICES!$A:$A,0)),""))</f>
        <v/>
      </c>
      <c r="J60" s="7" t="str">
        <f>IF(G60="","",IFERROR(INDEX(APOLICES!$E:$E,MATCH(G60,APOLICES!$A:$A,0)),""))</f>
        <v/>
      </c>
      <c r="K60" s="7"/>
      <c r="L60" s="7"/>
      <c r="M60" s="12"/>
      <c r="N60" s="10"/>
      <c r="O60" s="7"/>
      <c r="P60" s="10" t="str">
        <f t="shared" si="0"/>
        <v/>
      </c>
      <c r="Q60" s="7"/>
      <c r="R60" s="7" t="str">
        <f>IF(M60="","",IFERROR(IF(INDEX(FOLLOWUP!$AQ:$AQ,MATCH(B60,FOLLOWUP!$A:$A,0))="","Sim",IF(M60&lt;=INDEX(FOLLOWUP!$AQ:$AQ,MATCH(B60,FOLLOWUP!$A:$A,0)),"Sim","Não")),"Viagem não encontrada"))</f>
        <v/>
      </c>
      <c r="S60" s="7" t="str">
        <f>IF(P60="","",IF(P60&lt;=IFERROR(INDEX(APOLICES!$L:$L,MATCH(G60,APOLICES!$A:$A,0)),P_LMG_REF),"Sim","Não"))</f>
        <v/>
      </c>
      <c r="T60" s="7"/>
      <c r="U60" s="7"/>
      <c r="V60" s="7"/>
      <c r="W60" s="7"/>
      <c r="X60" s="12"/>
    </row>
    <row r="61" spans="1:24" x14ac:dyDescent="0.25">
      <c r="A61" s="7"/>
      <c r="B61" s="7"/>
      <c r="C61" s="7"/>
      <c r="D61" s="7"/>
      <c r="E61" s="7"/>
      <c r="F61" s="7"/>
      <c r="G61" s="7"/>
      <c r="H61" s="7" t="str">
        <f>IF(G61="","",IFERROR(INDEX(APOLICES!$B:$B,MATCH(G61,APOLICES!$A:$A,0)),""))</f>
        <v/>
      </c>
      <c r="I61" s="7" t="str">
        <f>IF(G61="","",IFERROR(INDEX(APOLICES!$C:$C,MATCH(G61,APOLICES!$A:$A,0)),""))</f>
        <v/>
      </c>
      <c r="J61" s="7" t="str">
        <f>IF(G61="","",IFERROR(INDEX(APOLICES!$E:$E,MATCH(G61,APOLICES!$A:$A,0)),""))</f>
        <v/>
      </c>
      <c r="K61" s="7"/>
      <c r="L61" s="7"/>
      <c r="M61" s="12"/>
      <c r="N61" s="10"/>
      <c r="O61" s="7"/>
      <c r="P61" s="10" t="str">
        <f t="shared" si="0"/>
        <v/>
      </c>
      <c r="Q61" s="7"/>
      <c r="R61" s="7" t="str">
        <f>IF(M61="","",IFERROR(IF(INDEX(FOLLOWUP!$AQ:$AQ,MATCH(B61,FOLLOWUP!$A:$A,0))="","Sim",IF(M61&lt;=INDEX(FOLLOWUP!$AQ:$AQ,MATCH(B61,FOLLOWUP!$A:$A,0)),"Sim","Não")),"Viagem não encontrada"))</f>
        <v/>
      </c>
      <c r="S61" s="7" t="str">
        <f>IF(P61="","",IF(P61&lt;=IFERROR(INDEX(APOLICES!$L:$L,MATCH(G61,APOLICES!$A:$A,0)),P_LMG_REF),"Sim","Não"))</f>
        <v/>
      </c>
      <c r="T61" s="7"/>
      <c r="U61" s="7"/>
      <c r="V61" s="7"/>
      <c r="W61" s="7"/>
      <c r="X61" s="12"/>
    </row>
    <row r="62" spans="1:24" x14ac:dyDescent="0.25">
      <c r="A62" s="7"/>
      <c r="B62" s="7"/>
      <c r="C62" s="7"/>
      <c r="D62" s="7"/>
      <c r="E62" s="7"/>
      <c r="F62" s="7"/>
      <c r="G62" s="7"/>
      <c r="H62" s="7" t="str">
        <f>IF(G62="","",IFERROR(INDEX(APOLICES!$B:$B,MATCH(G62,APOLICES!$A:$A,0)),""))</f>
        <v/>
      </c>
      <c r="I62" s="7" t="str">
        <f>IF(G62="","",IFERROR(INDEX(APOLICES!$C:$C,MATCH(G62,APOLICES!$A:$A,0)),""))</f>
        <v/>
      </c>
      <c r="J62" s="7" t="str">
        <f>IF(G62="","",IFERROR(INDEX(APOLICES!$E:$E,MATCH(G62,APOLICES!$A:$A,0)),""))</f>
        <v/>
      </c>
      <c r="K62" s="7"/>
      <c r="L62" s="7"/>
      <c r="M62" s="12"/>
      <c r="N62" s="10"/>
      <c r="O62" s="7"/>
      <c r="P62" s="10" t="str">
        <f t="shared" si="0"/>
        <v/>
      </c>
      <c r="Q62" s="7"/>
      <c r="R62" s="7" t="str">
        <f>IF(M62="","",IFERROR(IF(INDEX(FOLLOWUP!$AQ:$AQ,MATCH(B62,FOLLOWUP!$A:$A,0))="","Sim",IF(M62&lt;=INDEX(FOLLOWUP!$AQ:$AQ,MATCH(B62,FOLLOWUP!$A:$A,0)),"Sim","Não")),"Viagem não encontrada"))</f>
        <v/>
      </c>
      <c r="S62" s="7" t="str">
        <f>IF(P62="","",IF(P62&lt;=IFERROR(INDEX(APOLICES!$L:$L,MATCH(G62,APOLICES!$A:$A,0)),P_LMG_REF),"Sim","Não"))</f>
        <v/>
      </c>
      <c r="T62" s="7"/>
      <c r="U62" s="7"/>
      <c r="V62" s="7"/>
      <c r="W62" s="7"/>
      <c r="X62" s="12"/>
    </row>
    <row r="63" spans="1:24" x14ac:dyDescent="0.25">
      <c r="A63" s="7"/>
      <c r="B63" s="7"/>
      <c r="C63" s="7"/>
      <c r="D63" s="7"/>
      <c r="E63" s="7"/>
      <c r="F63" s="7"/>
      <c r="G63" s="7"/>
      <c r="H63" s="7" t="str">
        <f>IF(G63="","",IFERROR(INDEX(APOLICES!$B:$B,MATCH(G63,APOLICES!$A:$A,0)),""))</f>
        <v/>
      </c>
      <c r="I63" s="7" t="str">
        <f>IF(G63="","",IFERROR(INDEX(APOLICES!$C:$C,MATCH(G63,APOLICES!$A:$A,0)),""))</f>
        <v/>
      </c>
      <c r="J63" s="7" t="str">
        <f>IF(G63="","",IFERROR(INDEX(APOLICES!$E:$E,MATCH(G63,APOLICES!$A:$A,0)),""))</f>
        <v/>
      </c>
      <c r="K63" s="7"/>
      <c r="L63" s="7"/>
      <c r="M63" s="12"/>
      <c r="N63" s="10"/>
      <c r="O63" s="7"/>
      <c r="P63" s="10" t="str">
        <f t="shared" si="0"/>
        <v/>
      </c>
      <c r="Q63" s="7"/>
      <c r="R63" s="7" t="str">
        <f>IF(M63="","",IFERROR(IF(INDEX(FOLLOWUP!$AQ:$AQ,MATCH(B63,FOLLOWUP!$A:$A,0))="","Sim",IF(M63&lt;=INDEX(FOLLOWUP!$AQ:$AQ,MATCH(B63,FOLLOWUP!$A:$A,0)),"Sim","Não")),"Viagem não encontrada"))</f>
        <v/>
      </c>
      <c r="S63" s="7" t="str">
        <f>IF(P63="","",IF(P63&lt;=IFERROR(INDEX(APOLICES!$L:$L,MATCH(G63,APOLICES!$A:$A,0)),P_LMG_REF),"Sim","Não"))</f>
        <v/>
      </c>
      <c r="T63" s="7"/>
      <c r="U63" s="7"/>
      <c r="V63" s="7"/>
      <c r="W63" s="7"/>
      <c r="X63" s="12"/>
    </row>
    <row r="64" spans="1:24" x14ac:dyDescent="0.25">
      <c r="A64" s="7"/>
      <c r="B64" s="7"/>
      <c r="C64" s="7"/>
      <c r="D64" s="7"/>
      <c r="E64" s="7"/>
      <c r="F64" s="7"/>
      <c r="G64" s="7"/>
      <c r="H64" s="7" t="str">
        <f>IF(G64="","",IFERROR(INDEX(APOLICES!$B:$B,MATCH(G64,APOLICES!$A:$A,0)),""))</f>
        <v/>
      </c>
      <c r="I64" s="7" t="str">
        <f>IF(G64="","",IFERROR(INDEX(APOLICES!$C:$C,MATCH(G64,APOLICES!$A:$A,0)),""))</f>
        <v/>
      </c>
      <c r="J64" s="7" t="str">
        <f>IF(G64="","",IFERROR(INDEX(APOLICES!$E:$E,MATCH(G64,APOLICES!$A:$A,0)),""))</f>
        <v/>
      </c>
      <c r="K64" s="7"/>
      <c r="L64" s="7"/>
      <c r="M64" s="12"/>
      <c r="N64" s="10"/>
      <c r="O64" s="7"/>
      <c r="P64" s="10" t="str">
        <f t="shared" si="0"/>
        <v/>
      </c>
      <c r="Q64" s="7"/>
      <c r="R64" s="7" t="str">
        <f>IF(M64="","",IFERROR(IF(INDEX(FOLLOWUP!$AQ:$AQ,MATCH(B64,FOLLOWUP!$A:$A,0))="","Sim",IF(M64&lt;=INDEX(FOLLOWUP!$AQ:$AQ,MATCH(B64,FOLLOWUP!$A:$A,0)),"Sim","Não")),"Viagem não encontrada"))</f>
        <v/>
      </c>
      <c r="S64" s="7" t="str">
        <f>IF(P64="","",IF(P64&lt;=IFERROR(INDEX(APOLICES!$L:$L,MATCH(G64,APOLICES!$A:$A,0)),P_LMG_REF),"Sim","Não"))</f>
        <v/>
      </c>
      <c r="T64" s="7"/>
      <c r="U64" s="7"/>
      <c r="V64" s="7"/>
      <c r="W64" s="7"/>
      <c r="X64" s="12"/>
    </row>
    <row r="65" spans="1:24" x14ac:dyDescent="0.25">
      <c r="A65" s="7"/>
      <c r="B65" s="7"/>
      <c r="C65" s="7"/>
      <c r="D65" s="7"/>
      <c r="E65" s="7"/>
      <c r="F65" s="7"/>
      <c r="G65" s="7"/>
      <c r="H65" s="7" t="str">
        <f>IF(G65="","",IFERROR(INDEX(APOLICES!$B:$B,MATCH(G65,APOLICES!$A:$A,0)),""))</f>
        <v/>
      </c>
      <c r="I65" s="7" t="str">
        <f>IF(G65="","",IFERROR(INDEX(APOLICES!$C:$C,MATCH(G65,APOLICES!$A:$A,0)),""))</f>
        <v/>
      </c>
      <c r="J65" s="7" t="str">
        <f>IF(G65="","",IFERROR(INDEX(APOLICES!$E:$E,MATCH(G65,APOLICES!$A:$A,0)),""))</f>
        <v/>
      </c>
      <c r="K65" s="7"/>
      <c r="L65" s="7"/>
      <c r="M65" s="12"/>
      <c r="N65" s="10"/>
      <c r="O65" s="7"/>
      <c r="P65" s="10" t="str">
        <f t="shared" si="0"/>
        <v/>
      </c>
      <c r="Q65" s="7"/>
      <c r="R65" s="7" t="str">
        <f>IF(M65="","",IFERROR(IF(INDEX(FOLLOWUP!$AQ:$AQ,MATCH(B65,FOLLOWUP!$A:$A,0))="","Sim",IF(M65&lt;=INDEX(FOLLOWUP!$AQ:$AQ,MATCH(B65,FOLLOWUP!$A:$A,0)),"Sim","Não")),"Viagem não encontrada"))</f>
        <v/>
      </c>
      <c r="S65" s="7" t="str">
        <f>IF(P65="","",IF(P65&lt;=IFERROR(INDEX(APOLICES!$L:$L,MATCH(G65,APOLICES!$A:$A,0)),P_LMG_REF),"Sim","Não"))</f>
        <v/>
      </c>
      <c r="T65" s="7"/>
      <c r="U65" s="7"/>
      <c r="V65" s="7"/>
      <c r="W65" s="7"/>
      <c r="X65" s="12"/>
    </row>
    <row r="66" spans="1:24" x14ac:dyDescent="0.25">
      <c r="A66" s="7"/>
      <c r="B66" s="7"/>
      <c r="C66" s="7"/>
      <c r="D66" s="7"/>
      <c r="E66" s="7"/>
      <c r="F66" s="7"/>
      <c r="G66" s="7"/>
      <c r="H66" s="7" t="str">
        <f>IF(G66="","",IFERROR(INDEX(APOLICES!$B:$B,MATCH(G66,APOLICES!$A:$A,0)),""))</f>
        <v/>
      </c>
      <c r="I66" s="7" t="str">
        <f>IF(G66="","",IFERROR(INDEX(APOLICES!$C:$C,MATCH(G66,APOLICES!$A:$A,0)),""))</f>
        <v/>
      </c>
      <c r="J66" s="7" t="str">
        <f>IF(G66="","",IFERROR(INDEX(APOLICES!$E:$E,MATCH(G66,APOLICES!$A:$A,0)),""))</f>
        <v/>
      </c>
      <c r="K66" s="7"/>
      <c r="L66" s="7"/>
      <c r="M66" s="12"/>
      <c r="N66" s="10"/>
      <c r="O66" s="7"/>
      <c r="P66" s="10" t="str">
        <f t="shared" ref="P66:P129" si="1">IF(N66="","",IF(O66="USD",N66*P_TAXA_USD,N66))</f>
        <v/>
      </c>
      <c r="Q66" s="7"/>
      <c r="R66" s="7" t="str">
        <f>IF(M66="","",IFERROR(IF(INDEX(FOLLOWUP!$AQ:$AQ,MATCH(B66,FOLLOWUP!$A:$A,0))="","Sim",IF(M66&lt;=INDEX(FOLLOWUP!$AQ:$AQ,MATCH(B66,FOLLOWUP!$A:$A,0)),"Sim","Não")),"Viagem não encontrada"))</f>
        <v/>
      </c>
      <c r="S66" s="7" t="str">
        <f>IF(P66="","",IF(P66&lt;=IFERROR(INDEX(APOLICES!$L:$L,MATCH(G66,APOLICES!$A:$A,0)),P_LMG_REF),"Sim","Não"))</f>
        <v/>
      </c>
      <c r="T66" s="7"/>
      <c r="U66" s="7"/>
      <c r="V66" s="7"/>
      <c r="W66" s="7"/>
      <c r="X66" s="12"/>
    </row>
    <row r="67" spans="1:24" x14ac:dyDescent="0.25">
      <c r="A67" s="7"/>
      <c r="B67" s="7"/>
      <c r="C67" s="7"/>
      <c r="D67" s="7"/>
      <c r="E67" s="7"/>
      <c r="F67" s="7"/>
      <c r="G67" s="7"/>
      <c r="H67" s="7" t="str">
        <f>IF(G67="","",IFERROR(INDEX(APOLICES!$B:$B,MATCH(G67,APOLICES!$A:$A,0)),""))</f>
        <v/>
      </c>
      <c r="I67" s="7" t="str">
        <f>IF(G67="","",IFERROR(INDEX(APOLICES!$C:$C,MATCH(G67,APOLICES!$A:$A,0)),""))</f>
        <v/>
      </c>
      <c r="J67" s="7" t="str">
        <f>IF(G67="","",IFERROR(INDEX(APOLICES!$E:$E,MATCH(G67,APOLICES!$A:$A,0)),""))</f>
        <v/>
      </c>
      <c r="K67" s="7"/>
      <c r="L67" s="7"/>
      <c r="M67" s="12"/>
      <c r="N67" s="10"/>
      <c r="O67" s="7"/>
      <c r="P67" s="10" t="str">
        <f t="shared" si="1"/>
        <v/>
      </c>
      <c r="Q67" s="7"/>
      <c r="R67" s="7" t="str">
        <f>IF(M67="","",IFERROR(IF(INDEX(FOLLOWUP!$AQ:$AQ,MATCH(B67,FOLLOWUP!$A:$A,0))="","Sim",IF(M67&lt;=INDEX(FOLLOWUP!$AQ:$AQ,MATCH(B67,FOLLOWUP!$A:$A,0)),"Sim","Não")),"Viagem não encontrada"))</f>
        <v/>
      </c>
      <c r="S67" s="7" t="str">
        <f>IF(P67="","",IF(P67&lt;=IFERROR(INDEX(APOLICES!$L:$L,MATCH(G67,APOLICES!$A:$A,0)),P_LMG_REF),"Sim","Não"))</f>
        <v/>
      </c>
      <c r="T67" s="7"/>
      <c r="U67" s="7"/>
      <c r="V67" s="7"/>
      <c r="W67" s="7"/>
      <c r="X67" s="12"/>
    </row>
    <row r="68" spans="1:24" x14ac:dyDescent="0.25">
      <c r="A68" s="7"/>
      <c r="B68" s="7"/>
      <c r="C68" s="7"/>
      <c r="D68" s="7"/>
      <c r="E68" s="7"/>
      <c r="F68" s="7"/>
      <c r="G68" s="7"/>
      <c r="H68" s="7" t="str">
        <f>IF(G68="","",IFERROR(INDEX(APOLICES!$B:$B,MATCH(G68,APOLICES!$A:$A,0)),""))</f>
        <v/>
      </c>
      <c r="I68" s="7" t="str">
        <f>IF(G68="","",IFERROR(INDEX(APOLICES!$C:$C,MATCH(G68,APOLICES!$A:$A,0)),""))</f>
        <v/>
      </c>
      <c r="J68" s="7" t="str">
        <f>IF(G68="","",IFERROR(INDEX(APOLICES!$E:$E,MATCH(G68,APOLICES!$A:$A,0)),""))</f>
        <v/>
      </c>
      <c r="K68" s="7"/>
      <c r="L68" s="7"/>
      <c r="M68" s="12"/>
      <c r="N68" s="10"/>
      <c r="O68" s="7"/>
      <c r="P68" s="10" t="str">
        <f t="shared" si="1"/>
        <v/>
      </c>
      <c r="Q68" s="7"/>
      <c r="R68" s="7" t="str">
        <f>IF(M68="","",IFERROR(IF(INDEX(FOLLOWUP!$AQ:$AQ,MATCH(B68,FOLLOWUP!$A:$A,0))="","Sim",IF(M68&lt;=INDEX(FOLLOWUP!$AQ:$AQ,MATCH(B68,FOLLOWUP!$A:$A,0)),"Sim","Não")),"Viagem não encontrada"))</f>
        <v/>
      </c>
      <c r="S68" s="7" t="str">
        <f>IF(P68="","",IF(P68&lt;=IFERROR(INDEX(APOLICES!$L:$L,MATCH(G68,APOLICES!$A:$A,0)),P_LMG_REF),"Sim","Não"))</f>
        <v/>
      </c>
      <c r="T68" s="7"/>
      <c r="U68" s="7"/>
      <c r="V68" s="7"/>
      <c r="W68" s="7"/>
      <c r="X68" s="12"/>
    </row>
    <row r="69" spans="1:24" x14ac:dyDescent="0.25">
      <c r="A69" s="7"/>
      <c r="B69" s="7"/>
      <c r="C69" s="7"/>
      <c r="D69" s="7"/>
      <c r="E69" s="7"/>
      <c r="F69" s="7"/>
      <c r="G69" s="7"/>
      <c r="H69" s="7" t="str">
        <f>IF(G69="","",IFERROR(INDEX(APOLICES!$B:$B,MATCH(G69,APOLICES!$A:$A,0)),""))</f>
        <v/>
      </c>
      <c r="I69" s="7" t="str">
        <f>IF(G69="","",IFERROR(INDEX(APOLICES!$C:$C,MATCH(G69,APOLICES!$A:$A,0)),""))</f>
        <v/>
      </c>
      <c r="J69" s="7" t="str">
        <f>IF(G69="","",IFERROR(INDEX(APOLICES!$E:$E,MATCH(G69,APOLICES!$A:$A,0)),""))</f>
        <v/>
      </c>
      <c r="K69" s="7"/>
      <c r="L69" s="7"/>
      <c r="M69" s="12"/>
      <c r="N69" s="10"/>
      <c r="O69" s="7"/>
      <c r="P69" s="10" t="str">
        <f t="shared" si="1"/>
        <v/>
      </c>
      <c r="Q69" s="7"/>
      <c r="R69" s="7" t="str">
        <f>IF(M69="","",IFERROR(IF(INDEX(FOLLOWUP!$AQ:$AQ,MATCH(B69,FOLLOWUP!$A:$A,0))="","Sim",IF(M69&lt;=INDEX(FOLLOWUP!$AQ:$AQ,MATCH(B69,FOLLOWUP!$A:$A,0)),"Sim","Não")),"Viagem não encontrada"))</f>
        <v/>
      </c>
      <c r="S69" s="7" t="str">
        <f>IF(P69="","",IF(P69&lt;=IFERROR(INDEX(APOLICES!$L:$L,MATCH(G69,APOLICES!$A:$A,0)),P_LMG_REF),"Sim","Não"))</f>
        <v/>
      </c>
      <c r="T69" s="7"/>
      <c r="U69" s="7"/>
      <c r="V69" s="7"/>
      <c r="W69" s="7"/>
      <c r="X69" s="12"/>
    </row>
    <row r="70" spans="1:24" x14ac:dyDescent="0.25">
      <c r="A70" s="7"/>
      <c r="B70" s="7"/>
      <c r="C70" s="7"/>
      <c r="D70" s="7"/>
      <c r="E70" s="7"/>
      <c r="F70" s="7"/>
      <c r="G70" s="7"/>
      <c r="H70" s="7" t="str">
        <f>IF(G70="","",IFERROR(INDEX(APOLICES!$B:$B,MATCH(G70,APOLICES!$A:$A,0)),""))</f>
        <v/>
      </c>
      <c r="I70" s="7" t="str">
        <f>IF(G70="","",IFERROR(INDEX(APOLICES!$C:$C,MATCH(G70,APOLICES!$A:$A,0)),""))</f>
        <v/>
      </c>
      <c r="J70" s="7" t="str">
        <f>IF(G70="","",IFERROR(INDEX(APOLICES!$E:$E,MATCH(G70,APOLICES!$A:$A,0)),""))</f>
        <v/>
      </c>
      <c r="K70" s="7"/>
      <c r="L70" s="7"/>
      <c r="M70" s="12"/>
      <c r="N70" s="10"/>
      <c r="O70" s="7"/>
      <c r="P70" s="10" t="str">
        <f t="shared" si="1"/>
        <v/>
      </c>
      <c r="Q70" s="7"/>
      <c r="R70" s="7" t="str">
        <f>IF(M70="","",IFERROR(IF(INDEX(FOLLOWUP!$AQ:$AQ,MATCH(B70,FOLLOWUP!$A:$A,0))="","Sim",IF(M70&lt;=INDEX(FOLLOWUP!$AQ:$AQ,MATCH(B70,FOLLOWUP!$A:$A,0)),"Sim","Não")),"Viagem não encontrada"))</f>
        <v/>
      </c>
      <c r="S70" s="7" t="str">
        <f>IF(P70="","",IF(P70&lt;=IFERROR(INDEX(APOLICES!$L:$L,MATCH(G70,APOLICES!$A:$A,0)),P_LMG_REF),"Sim","Não"))</f>
        <v/>
      </c>
      <c r="T70" s="7"/>
      <c r="U70" s="7"/>
      <c r="V70" s="7"/>
      <c r="W70" s="7"/>
      <c r="X70" s="12"/>
    </row>
    <row r="71" spans="1:24" x14ac:dyDescent="0.25">
      <c r="A71" s="7"/>
      <c r="B71" s="7"/>
      <c r="C71" s="7"/>
      <c r="D71" s="7"/>
      <c r="E71" s="7"/>
      <c r="F71" s="7"/>
      <c r="G71" s="7"/>
      <c r="H71" s="7" t="str">
        <f>IF(G71="","",IFERROR(INDEX(APOLICES!$B:$B,MATCH(G71,APOLICES!$A:$A,0)),""))</f>
        <v/>
      </c>
      <c r="I71" s="7" t="str">
        <f>IF(G71="","",IFERROR(INDEX(APOLICES!$C:$C,MATCH(G71,APOLICES!$A:$A,0)),""))</f>
        <v/>
      </c>
      <c r="J71" s="7" t="str">
        <f>IF(G71="","",IFERROR(INDEX(APOLICES!$E:$E,MATCH(G71,APOLICES!$A:$A,0)),""))</f>
        <v/>
      </c>
      <c r="K71" s="7"/>
      <c r="L71" s="7"/>
      <c r="M71" s="12"/>
      <c r="N71" s="10"/>
      <c r="O71" s="7"/>
      <c r="P71" s="10" t="str">
        <f t="shared" si="1"/>
        <v/>
      </c>
      <c r="Q71" s="7"/>
      <c r="R71" s="7" t="str">
        <f>IF(M71="","",IFERROR(IF(INDEX(FOLLOWUP!$AQ:$AQ,MATCH(B71,FOLLOWUP!$A:$A,0))="","Sim",IF(M71&lt;=INDEX(FOLLOWUP!$AQ:$AQ,MATCH(B71,FOLLOWUP!$A:$A,0)),"Sim","Não")),"Viagem não encontrada"))</f>
        <v/>
      </c>
      <c r="S71" s="7" t="str">
        <f>IF(P71="","",IF(P71&lt;=IFERROR(INDEX(APOLICES!$L:$L,MATCH(G71,APOLICES!$A:$A,0)),P_LMG_REF),"Sim","Não"))</f>
        <v/>
      </c>
      <c r="T71" s="7"/>
      <c r="U71" s="7"/>
      <c r="V71" s="7"/>
      <c r="W71" s="7"/>
      <c r="X71" s="12"/>
    </row>
    <row r="72" spans="1:24" x14ac:dyDescent="0.25">
      <c r="A72" s="7"/>
      <c r="B72" s="7"/>
      <c r="C72" s="7"/>
      <c r="D72" s="7"/>
      <c r="E72" s="7"/>
      <c r="F72" s="7"/>
      <c r="G72" s="7"/>
      <c r="H72" s="7" t="str">
        <f>IF(G72="","",IFERROR(INDEX(APOLICES!$B:$B,MATCH(G72,APOLICES!$A:$A,0)),""))</f>
        <v/>
      </c>
      <c r="I72" s="7" t="str">
        <f>IF(G72="","",IFERROR(INDEX(APOLICES!$C:$C,MATCH(G72,APOLICES!$A:$A,0)),""))</f>
        <v/>
      </c>
      <c r="J72" s="7" t="str">
        <f>IF(G72="","",IFERROR(INDEX(APOLICES!$E:$E,MATCH(G72,APOLICES!$A:$A,0)),""))</f>
        <v/>
      </c>
      <c r="K72" s="7"/>
      <c r="L72" s="7"/>
      <c r="M72" s="12"/>
      <c r="N72" s="10"/>
      <c r="O72" s="7"/>
      <c r="P72" s="10" t="str">
        <f t="shared" si="1"/>
        <v/>
      </c>
      <c r="Q72" s="7"/>
      <c r="R72" s="7" t="str">
        <f>IF(M72="","",IFERROR(IF(INDEX(FOLLOWUP!$AQ:$AQ,MATCH(B72,FOLLOWUP!$A:$A,0))="","Sim",IF(M72&lt;=INDEX(FOLLOWUP!$AQ:$AQ,MATCH(B72,FOLLOWUP!$A:$A,0)),"Sim","Não")),"Viagem não encontrada"))</f>
        <v/>
      </c>
      <c r="S72" s="7" t="str">
        <f>IF(P72="","",IF(P72&lt;=IFERROR(INDEX(APOLICES!$L:$L,MATCH(G72,APOLICES!$A:$A,0)),P_LMG_REF),"Sim","Não"))</f>
        <v/>
      </c>
      <c r="T72" s="7"/>
      <c r="U72" s="7"/>
      <c r="V72" s="7"/>
      <c r="W72" s="7"/>
      <c r="X72" s="12"/>
    </row>
    <row r="73" spans="1:24" x14ac:dyDescent="0.25">
      <c r="A73" s="7"/>
      <c r="B73" s="7"/>
      <c r="C73" s="7"/>
      <c r="D73" s="7"/>
      <c r="E73" s="7"/>
      <c r="F73" s="7"/>
      <c r="G73" s="7"/>
      <c r="H73" s="7" t="str">
        <f>IF(G73="","",IFERROR(INDEX(APOLICES!$B:$B,MATCH(G73,APOLICES!$A:$A,0)),""))</f>
        <v/>
      </c>
      <c r="I73" s="7" t="str">
        <f>IF(G73="","",IFERROR(INDEX(APOLICES!$C:$C,MATCH(G73,APOLICES!$A:$A,0)),""))</f>
        <v/>
      </c>
      <c r="J73" s="7" t="str">
        <f>IF(G73="","",IFERROR(INDEX(APOLICES!$E:$E,MATCH(G73,APOLICES!$A:$A,0)),""))</f>
        <v/>
      </c>
      <c r="K73" s="7"/>
      <c r="L73" s="7"/>
      <c r="M73" s="12"/>
      <c r="N73" s="10"/>
      <c r="O73" s="7"/>
      <c r="P73" s="10" t="str">
        <f t="shared" si="1"/>
        <v/>
      </c>
      <c r="Q73" s="7"/>
      <c r="R73" s="7" t="str">
        <f>IF(M73="","",IFERROR(IF(INDEX(FOLLOWUP!$AQ:$AQ,MATCH(B73,FOLLOWUP!$A:$A,0))="","Sim",IF(M73&lt;=INDEX(FOLLOWUP!$AQ:$AQ,MATCH(B73,FOLLOWUP!$A:$A,0)),"Sim","Não")),"Viagem não encontrada"))</f>
        <v/>
      </c>
      <c r="S73" s="7" t="str">
        <f>IF(P73="","",IF(P73&lt;=IFERROR(INDEX(APOLICES!$L:$L,MATCH(G73,APOLICES!$A:$A,0)),P_LMG_REF),"Sim","Não"))</f>
        <v/>
      </c>
      <c r="T73" s="7"/>
      <c r="U73" s="7"/>
      <c r="V73" s="7"/>
      <c r="W73" s="7"/>
      <c r="X73" s="12"/>
    </row>
    <row r="74" spans="1:24" x14ac:dyDescent="0.25">
      <c r="A74" s="7"/>
      <c r="B74" s="7"/>
      <c r="C74" s="7"/>
      <c r="D74" s="7"/>
      <c r="E74" s="7"/>
      <c r="F74" s="7"/>
      <c r="G74" s="7"/>
      <c r="H74" s="7" t="str">
        <f>IF(G74="","",IFERROR(INDEX(APOLICES!$B:$B,MATCH(G74,APOLICES!$A:$A,0)),""))</f>
        <v/>
      </c>
      <c r="I74" s="7" t="str">
        <f>IF(G74="","",IFERROR(INDEX(APOLICES!$C:$C,MATCH(G74,APOLICES!$A:$A,0)),""))</f>
        <v/>
      </c>
      <c r="J74" s="7" t="str">
        <f>IF(G74="","",IFERROR(INDEX(APOLICES!$E:$E,MATCH(G74,APOLICES!$A:$A,0)),""))</f>
        <v/>
      </c>
      <c r="K74" s="7"/>
      <c r="L74" s="7"/>
      <c r="M74" s="12"/>
      <c r="N74" s="10"/>
      <c r="O74" s="7"/>
      <c r="P74" s="10" t="str">
        <f t="shared" si="1"/>
        <v/>
      </c>
      <c r="Q74" s="7"/>
      <c r="R74" s="7" t="str">
        <f>IF(M74="","",IFERROR(IF(INDEX(FOLLOWUP!$AQ:$AQ,MATCH(B74,FOLLOWUP!$A:$A,0))="","Sim",IF(M74&lt;=INDEX(FOLLOWUP!$AQ:$AQ,MATCH(B74,FOLLOWUP!$A:$A,0)),"Sim","Não")),"Viagem não encontrada"))</f>
        <v/>
      </c>
      <c r="S74" s="7" t="str">
        <f>IF(P74="","",IF(P74&lt;=IFERROR(INDEX(APOLICES!$L:$L,MATCH(G74,APOLICES!$A:$A,0)),P_LMG_REF),"Sim","Não"))</f>
        <v/>
      </c>
      <c r="T74" s="7"/>
      <c r="U74" s="7"/>
      <c r="V74" s="7"/>
      <c r="W74" s="7"/>
      <c r="X74" s="12"/>
    </row>
    <row r="75" spans="1:24" x14ac:dyDescent="0.25">
      <c r="A75" s="7"/>
      <c r="B75" s="7"/>
      <c r="C75" s="7"/>
      <c r="D75" s="7"/>
      <c r="E75" s="7"/>
      <c r="F75" s="7"/>
      <c r="G75" s="7"/>
      <c r="H75" s="7" t="str">
        <f>IF(G75="","",IFERROR(INDEX(APOLICES!$B:$B,MATCH(G75,APOLICES!$A:$A,0)),""))</f>
        <v/>
      </c>
      <c r="I75" s="7" t="str">
        <f>IF(G75="","",IFERROR(INDEX(APOLICES!$C:$C,MATCH(G75,APOLICES!$A:$A,0)),""))</f>
        <v/>
      </c>
      <c r="J75" s="7" t="str">
        <f>IF(G75="","",IFERROR(INDEX(APOLICES!$E:$E,MATCH(G75,APOLICES!$A:$A,0)),""))</f>
        <v/>
      </c>
      <c r="K75" s="7"/>
      <c r="L75" s="7"/>
      <c r="M75" s="12"/>
      <c r="N75" s="10"/>
      <c r="O75" s="7"/>
      <c r="P75" s="10" t="str">
        <f t="shared" si="1"/>
        <v/>
      </c>
      <c r="Q75" s="7"/>
      <c r="R75" s="7" t="str">
        <f>IF(M75="","",IFERROR(IF(INDEX(FOLLOWUP!$AQ:$AQ,MATCH(B75,FOLLOWUP!$A:$A,0))="","Sim",IF(M75&lt;=INDEX(FOLLOWUP!$AQ:$AQ,MATCH(B75,FOLLOWUP!$A:$A,0)),"Sim","Não")),"Viagem não encontrada"))</f>
        <v/>
      </c>
      <c r="S75" s="7" t="str">
        <f>IF(P75="","",IF(P75&lt;=IFERROR(INDEX(APOLICES!$L:$L,MATCH(G75,APOLICES!$A:$A,0)),P_LMG_REF),"Sim","Não"))</f>
        <v/>
      </c>
      <c r="T75" s="7"/>
      <c r="U75" s="7"/>
      <c r="V75" s="7"/>
      <c r="W75" s="7"/>
      <c r="X75" s="12"/>
    </row>
    <row r="76" spans="1:24" x14ac:dyDescent="0.25">
      <c r="A76" s="7"/>
      <c r="B76" s="7"/>
      <c r="C76" s="7"/>
      <c r="D76" s="7"/>
      <c r="E76" s="7"/>
      <c r="F76" s="7"/>
      <c r="G76" s="7"/>
      <c r="H76" s="7" t="str">
        <f>IF(G76="","",IFERROR(INDEX(APOLICES!$B:$B,MATCH(G76,APOLICES!$A:$A,0)),""))</f>
        <v/>
      </c>
      <c r="I76" s="7" t="str">
        <f>IF(G76="","",IFERROR(INDEX(APOLICES!$C:$C,MATCH(G76,APOLICES!$A:$A,0)),""))</f>
        <v/>
      </c>
      <c r="J76" s="7" t="str">
        <f>IF(G76="","",IFERROR(INDEX(APOLICES!$E:$E,MATCH(G76,APOLICES!$A:$A,0)),""))</f>
        <v/>
      </c>
      <c r="K76" s="7"/>
      <c r="L76" s="7"/>
      <c r="M76" s="12"/>
      <c r="N76" s="10"/>
      <c r="O76" s="7"/>
      <c r="P76" s="10" t="str">
        <f t="shared" si="1"/>
        <v/>
      </c>
      <c r="Q76" s="7"/>
      <c r="R76" s="7" t="str">
        <f>IF(M76="","",IFERROR(IF(INDEX(FOLLOWUP!$AQ:$AQ,MATCH(B76,FOLLOWUP!$A:$A,0))="","Sim",IF(M76&lt;=INDEX(FOLLOWUP!$AQ:$AQ,MATCH(B76,FOLLOWUP!$A:$A,0)),"Sim","Não")),"Viagem não encontrada"))</f>
        <v/>
      </c>
      <c r="S76" s="7" t="str">
        <f>IF(P76="","",IF(P76&lt;=IFERROR(INDEX(APOLICES!$L:$L,MATCH(G76,APOLICES!$A:$A,0)),P_LMG_REF),"Sim","Não"))</f>
        <v/>
      </c>
      <c r="T76" s="7"/>
      <c r="U76" s="7"/>
      <c r="V76" s="7"/>
      <c r="W76" s="7"/>
      <c r="X76" s="12"/>
    </row>
    <row r="77" spans="1:24" x14ac:dyDescent="0.25">
      <c r="A77" s="7"/>
      <c r="B77" s="7"/>
      <c r="C77" s="7"/>
      <c r="D77" s="7"/>
      <c r="E77" s="7"/>
      <c r="F77" s="7"/>
      <c r="G77" s="7"/>
      <c r="H77" s="7" t="str">
        <f>IF(G77="","",IFERROR(INDEX(APOLICES!$B:$B,MATCH(G77,APOLICES!$A:$A,0)),""))</f>
        <v/>
      </c>
      <c r="I77" s="7" t="str">
        <f>IF(G77="","",IFERROR(INDEX(APOLICES!$C:$C,MATCH(G77,APOLICES!$A:$A,0)),""))</f>
        <v/>
      </c>
      <c r="J77" s="7" t="str">
        <f>IF(G77="","",IFERROR(INDEX(APOLICES!$E:$E,MATCH(G77,APOLICES!$A:$A,0)),""))</f>
        <v/>
      </c>
      <c r="K77" s="7"/>
      <c r="L77" s="7"/>
      <c r="M77" s="12"/>
      <c r="N77" s="10"/>
      <c r="O77" s="7"/>
      <c r="P77" s="10" t="str">
        <f t="shared" si="1"/>
        <v/>
      </c>
      <c r="Q77" s="7"/>
      <c r="R77" s="7" t="str">
        <f>IF(M77="","",IFERROR(IF(INDEX(FOLLOWUP!$AQ:$AQ,MATCH(B77,FOLLOWUP!$A:$A,0))="","Sim",IF(M77&lt;=INDEX(FOLLOWUP!$AQ:$AQ,MATCH(B77,FOLLOWUP!$A:$A,0)),"Sim","Não")),"Viagem não encontrada"))</f>
        <v/>
      </c>
      <c r="S77" s="7" t="str">
        <f>IF(P77="","",IF(P77&lt;=IFERROR(INDEX(APOLICES!$L:$L,MATCH(G77,APOLICES!$A:$A,0)),P_LMG_REF),"Sim","Não"))</f>
        <v/>
      </c>
      <c r="T77" s="7"/>
      <c r="U77" s="7"/>
      <c r="V77" s="7"/>
      <c r="W77" s="7"/>
      <c r="X77" s="12"/>
    </row>
    <row r="78" spans="1:24" x14ac:dyDescent="0.25">
      <c r="A78" s="7"/>
      <c r="B78" s="7"/>
      <c r="C78" s="7"/>
      <c r="D78" s="7"/>
      <c r="E78" s="7"/>
      <c r="F78" s="7"/>
      <c r="G78" s="7"/>
      <c r="H78" s="7" t="str">
        <f>IF(G78="","",IFERROR(INDEX(APOLICES!$B:$B,MATCH(G78,APOLICES!$A:$A,0)),""))</f>
        <v/>
      </c>
      <c r="I78" s="7" t="str">
        <f>IF(G78="","",IFERROR(INDEX(APOLICES!$C:$C,MATCH(G78,APOLICES!$A:$A,0)),""))</f>
        <v/>
      </c>
      <c r="J78" s="7" t="str">
        <f>IF(G78="","",IFERROR(INDEX(APOLICES!$E:$E,MATCH(G78,APOLICES!$A:$A,0)),""))</f>
        <v/>
      </c>
      <c r="K78" s="7"/>
      <c r="L78" s="7"/>
      <c r="M78" s="12"/>
      <c r="N78" s="10"/>
      <c r="O78" s="7"/>
      <c r="P78" s="10" t="str">
        <f t="shared" si="1"/>
        <v/>
      </c>
      <c r="Q78" s="7"/>
      <c r="R78" s="7" t="str">
        <f>IF(M78="","",IFERROR(IF(INDEX(FOLLOWUP!$AQ:$AQ,MATCH(B78,FOLLOWUP!$A:$A,0))="","Sim",IF(M78&lt;=INDEX(FOLLOWUP!$AQ:$AQ,MATCH(B78,FOLLOWUP!$A:$A,0)),"Sim","Não")),"Viagem não encontrada"))</f>
        <v/>
      </c>
      <c r="S78" s="7" t="str">
        <f>IF(P78="","",IF(P78&lt;=IFERROR(INDEX(APOLICES!$L:$L,MATCH(G78,APOLICES!$A:$A,0)),P_LMG_REF),"Sim","Não"))</f>
        <v/>
      </c>
      <c r="T78" s="7"/>
      <c r="U78" s="7"/>
      <c r="V78" s="7"/>
      <c r="W78" s="7"/>
      <c r="X78" s="12"/>
    </row>
    <row r="79" spans="1:24" x14ac:dyDescent="0.25">
      <c r="A79" s="7"/>
      <c r="B79" s="7"/>
      <c r="C79" s="7"/>
      <c r="D79" s="7"/>
      <c r="E79" s="7"/>
      <c r="F79" s="7"/>
      <c r="G79" s="7"/>
      <c r="H79" s="7" t="str">
        <f>IF(G79="","",IFERROR(INDEX(APOLICES!$B:$B,MATCH(G79,APOLICES!$A:$A,0)),""))</f>
        <v/>
      </c>
      <c r="I79" s="7" t="str">
        <f>IF(G79="","",IFERROR(INDEX(APOLICES!$C:$C,MATCH(G79,APOLICES!$A:$A,0)),""))</f>
        <v/>
      </c>
      <c r="J79" s="7" t="str">
        <f>IF(G79="","",IFERROR(INDEX(APOLICES!$E:$E,MATCH(G79,APOLICES!$A:$A,0)),""))</f>
        <v/>
      </c>
      <c r="K79" s="7"/>
      <c r="L79" s="7"/>
      <c r="M79" s="12"/>
      <c r="N79" s="10"/>
      <c r="O79" s="7"/>
      <c r="P79" s="10" t="str">
        <f t="shared" si="1"/>
        <v/>
      </c>
      <c r="Q79" s="7"/>
      <c r="R79" s="7" t="str">
        <f>IF(M79="","",IFERROR(IF(INDEX(FOLLOWUP!$AQ:$AQ,MATCH(B79,FOLLOWUP!$A:$A,0))="","Sim",IF(M79&lt;=INDEX(FOLLOWUP!$AQ:$AQ,MATCH(B79,FOLLOWUP!$A:$A,0)),"Sim","Não")),"Viagem não encontrada"))</f>
        <v/>
      </c>
      <c r="S79" s="7" t="str">
        <f>IF(P79="","",IF(P79&lt;=IFERROR(INDEX(APOLICES!$L:$L,MATCH(G79,APOLICES!$A:$A,0)),P_LMG_REF),"Sim","Não"))</f>
        <v/>
      </c>
      <c r="T79" s="7"/>
      <c r="U79" s="7"/>
      <c r="V79" s="7"/>
      <c r="W79" s="7"/>
      <c r="X79" s="12"/>
    </row>
    <row r="80" spans="1:24" x14ac:dyDescent="0.25">
      <c r="A80" s="7"/>
      <c r="B80" s="7"/>
      <c r="C80" s="7"/>
      <c r="D80" s="7"/>
      <c r="E80" s="7"/>
      <c r="F80" s="7"/>
      <c r="G80" s="7"/>
      <c r="H80" s="7" t="str">
        <f>IF(G80="","",IFERROR(INDEX(APOLICES!$B:$B,MATCH(G80,APOLICES!$A:$A,0)),""))</f>
        <v/>
      </c>
      <c r="I80" s="7" t="str">
        <f>IF(G80="","",IFERROR(INDEX(APOLICES!$C:$C,MATCH(G80,APOLICES!$A:$A,0)),""))</f>
        <v/>
      </c>
      <c r="J80" s="7" t="str">
        <f>IF(G80="","",IFERROR(INDEX(APOLICES!$E:$E,MATCH(G80,APOLICES!$A:$A,0)),""))</f>
        <v/>
      </c>
      <c r="K80" s="7"/>
      <c r="L80" s="7"/>
      <c r="M80" s="12"/>
      <c r="N80" s="10"/>
      <c r="O80" s="7"/>
      <c r="P80" s="10" t="str">
        <f t="shared" si="1"/>
        <v/>
      </c>
      <c r="Q80" s="7"/>
      <c r="R80" s="7" t="str">
        <f>IF(M80="","",IFERROR(IF(INDEX(FOLLOWUP!$AQ:$AQ,MATCH(B80,FOLLOWUP!$A:$A,0))="","Sim",IF(M80&lt;=INDEX(FOLLOWUP!$AQ:$AQ,MATCH(B80,FOLLOWUP!$A:$A,0)),"Sim","Não")),"Viagem não encontrada"))</f>
        <v/>
      </c>
      <c r="S80" s="7" t="str">
        <f>IF(P80="","",IF(P80&lt;=IFERROR(INDEX(APOLICES!$L:$L,MATCH(G80,APOLICES!$A:$A,0)),P_LMG_REF),"Sim","Não"))</f>
        <v/>
      </c>
      <c r="T80" s="7"/>
      <c r="U80" s="7"/>
      <c r="V80" s="7"/>
      <c r="W80" s="7"/>
      <c r="X80" s="12"/>
    </row>
    <row r="81" spans="1:24" x14ac:dyDescent="0.25">
      <c r="A81" s="7"/>
      <c r="B81" s="7"/>
      <c r="C81" s="7"/>
      <c r="D81" s="7"/>
      <c r="E81" s="7"/>
      <c r="F81" s="7"/>
      <c r="G81" s="7"/>
      <c r="H81" s="7" t="str">
        <f>IF(G81="","",IFERROR(INDEX(APOLICES!$B:$B,MATCH(G81,APOLICES!$A:$A,0)),""))</f>
        <v/>
      </c>
      <c r="I81" s="7" t="str">
        <f>IF(G81="","",IFERROR(INDEX(APOLICES!$C:$C,MATCH(G81,APOLICES!$A:$A,0)),""))</f>
        <v/>
      </c>
      <c r="J81" s="7" t="str">
        <f>IF(G81="","",IFERROR(INDEX(APOLICES!$E:$E,MATCH(G81,APOLICES!$A:$A,0)),""))</f>
        <v/>
      </c>
      <c r="K81" s="7"/>
      <c r="L81" s="7"/>
      <c r="M81" s="12"/>
      <c r="N81" s="10"/>
      <c r="O81" s="7"/>
      <c r="P81" s="10" t="str">
        <f t="shared" si="1"/>
        <v/>
      </c>
      <c r="Q81" s="7"/>
      <c r="R81" s="7" t="str">
        <f>IF(M81="","",IFERROR(IF(INDEX(FOLLOWUP!$AQ:$AQ,MATCH(B81,FOLLOWUP!$A:$A,0))="","Sim",IF(M81&lt;=INDEX(FOLLOWUP!$AQ:$AQ,MATCH(B81,FOLLOWUP!$A:$A,0)),"Sim","Não")),"Viagem não encontrada"))</f>
        <v/>
      </c>
      <c r="S81" s="7" t="str">
        <f>IF(P81="","",IF(P81&lt;=IFERROR(INDEX(APOLICES!$L:$L,MATCH(G81,APOLICES!$A:$A,0)),P_LMG_REF),"Sim","Não"))</f>
        <v/>
      </c>
      <c r="T81" s="7"/>
      <c r="U81" s="7"/>
      <c r="V81" s="7"/>
      <c r="W81" s="7"/>
      <c r="X81" s="12"/>
    </row>
    <row r="82" spans="1:24" x14ac:dyDescent="0.25">
      <c r="A82" s="7"/>
      <c r="B82" s="7"/>
      <c r="C82" s="7"/>
      <c r="D82" s="7"/>
      <c r="E82" s="7"/>
      <c r="F82" s="7"/>
      <c r="G82" s="7"/>
      <c r="H82" s="7" t="str">
        <f>IF(G82="","",IFERROR(INDEX(APOLICES!$B:$B,MATCH(G82,APOLICES!$A:$A,0)),""))</f>
        <v/>
      </c>
      <c r="I82" s="7" t="str">
        <f>IF(G82="","",IFERROR(INDEX(APOLICES!$C:$C,MATCH(G82,APOLICES!$A:$A,0)),""))</f>
        <v/>
      </c>
      <c r="J82" s="7" t="str">
        <f>IF(G82="","",IFERROR(INDEX(APOLICES!$E:$E,MATCH(G82,APOLICES!$A:$A,0)),""))</f>
        <v/>
      </c>
      <c r="K82" s="7"/>
      <c r="L82" s="7"/>
      <c r="M82" s="12"/>
      <c r="N82" s="10"/>
      <c r="O82" s="7"/>
      <c r="P82" s="10" t="str">
        <f t="shared" si="1"/>
        <v/>
      </c>
      <c r="Q82" s="7"/>
      <c r="R82" s="7" t="str">
        <f>IF(M82="","",IFERROR(IF(INDEX(FOLLOWUP!$AQ:$AQ,MATCH(B82,FOLLOWUP!$A:$A,0))="","Sim",IF(M82&lt;=INDEX(FOLLOWUP!$AQ:$AQ,MATCH(B82,FOLLOWUP!$A:$A,0)),"Sim","Não")),"Viagem não encontrada"))</f>
        <v/>
      </c>
      <c r="S82" s="7" t="str">
        <f>IF(P82="","",IF(P82&lt;=IFERROR(INDEX(APOLICES!$L:$L,MATCH(G82,APOLICES!$A:$A,0)),P_LMG_REF),"Sim","Não"))</f>
        <v/>
      </c>
      <c r="T82" s="7"/>
      <c r="U82" s="7"/>
      <c r="V82" s="7"/>
      <c r="W82" s="7"/>
      <c r="X82" s="12"/>
    </row>
    <row r="83" spans="1:24" x14ac:dyDescent="0.25">
      <c r="A83" s="7"/>
      <c r="B83" s="7"/>
      <c r="C83" s="7"/>
      <c r="D83" s="7"/>
      <c r="E83" s="7"/>
      <c r="F83" s="7"/>
      <c r="G83" s="7"/>
      <c r="H83" s="7" t="str">
        <f>IF(G83="","",IFERROR(INDEX(APOLICES!$B:$B,MATCH(G83,APOLICES!$A:$A,0)),""))</f>
        <v/>
      </c>
      <c r="I83" s="7" t="str">
        <f>IF(G83="","",IFERROR(INDEX(APOLICES!$C:$C,MATCH(G83,APOLICES!$A:$A,0)),""))</f>
        <v/>
      </c>
      <c r="J83" s="7" t="str">
        <f>IF(G83="","",IFERROR(INDEX(APOLICES!$E:$E,MATCH(G83,APOLICES!$A:$A,0)),""))</f>
        <v/>
      </c>
      <c r="K83" s="7"/>
      <c r="L83" s="7"/>
      <c r="M83" s="12"/>
      <c r="N83" s="10"/>
      <c r="O83" s="7"/>
      <c r="P83" s="10" t="str">
        <f t="shared" si="1"/>
        <v/>
      </c>
      <c r="Q83" s="7"/>
      <c r="R83" s="7" t="str">
        <f>IF(M83="","",IFERROR(IF(INDEX(FOLLOWUP!$AQ:$AQ,MATCH(B83,FOLLOWUP!$A:$A,0))="","Sim",IF(M83&lt;=INDEX(FOLLOWUP!$AQ:$AQ,MATCH(B83,FOLLOWUP!$A:$A,0)),"Sim","Não")),"Viagem não encontrada"))</f>
        <v/>
      </c>
      <c r="S83" s="7" t="str">
        <f>IF(P83="","",IF(P83&lt;=IFERROR(INDEX(APOLICES!$L:$L,MATCH(G83,APOLICES!$A:$A,0)),P_LMG_REF),"Sim","Não"))</f>
        <v/>
      </c>
      <c r="T83" s="7"/>
      <c r="U83" s="7"/>
      <c r="V83" s="7"/>
      <c r="W83" s="7"/>
      <c r="X83" s="12"/>
    </row>
    <row r="84" spans="1:24" x14ac:dyDescent="0.25">
      <c r="A84" s="7"/>
      <c r="B84" s="7"/>
      <c r="C84" s="7"/>
      <c r="D84" s="7"/>
      <c r="E84" s="7"/>
      <c r="F84" s="7"/>
      <c r="G84" s="7"/>
      <c r="H84" s="7" t="str">
        <f>IF(G84="","",IFERROR(INDEX(APOLICES!$B:$B,MATCH(G84,APOLICES!$A:$A,0)),""))</f>
        <v/>
      </c>
      <c r="I84" s="7" t="str">
        <f>IF(G84="","",IFERROR(INDEX(APOLICES!$C:$C,MATCH(G84,APOLICES!$A:$A,0)),""))</f>
        <v/>
      </c>
      <c r="J84" s="7" t="str">
        <f>IF(G84="","",IFERROR(INDEX(APOLICES!$E:$E,MATCH(G84,APOLICES!$A:$A,0)),""))</f>
        <v/>
      </c>
      <c r="K84" s="7"/>
      <c r="L84" s="7"/>
      <c r="M84" s="12"/>
      <c r="N84" s="10"/>
      <c r="O84" s="7"/>
      <c r="P84" s="10" t="str">
        <f t="shared" si="1"/>
        <v/>
      </c>
      <c r="Q84" s="7"/>
      <c r="R84" s="7" t="str">
        <f>IF(M84="","",IFERROR(IF(INDEX(FOLLOWUP!$AQ:$AQ,MATCH(B84,FOLLOWUP!$A:$A,0))="","Sim",IF(M84&lt;=INDEX(FOLLOWUP!$AQ:$AQ,MATCH(B84,FOLLOWUP!$A:$A,0)),"Sim","Não")),"Viagem não encontrada"))</f>
        <v/>
      </c>
      <c r="S84" s="7" t="str">
        <f>IF(P84="","",IF(P84&lt;=IFERROR(INDEX(APOLICES!$L:$L,MATCH(G84,APOLICES!$A:$A,0)),P_LMG_REF),"Sim","Não"))</f>
        <v/>
      </c>
      <c r="T84" s="7"/>
      <c r="U84" s="7"/>
      <c r="V84" s="7"/>
      <c r="W84" s="7"/>
      <c r="X84" s="12"/>
    </row>
    <row r="85" spans="1:24" x14ac:dyDescent="0.25">
      <c r="A85" s="7"/>
      <c r="B85" s="7"/>
      <c r="C85" s="7"/>
      <c r="D85" s="7"/>
      <c r="E85" s="7"/>
      <c r="F85" s="7"/>
      <c r="G85" s="7"/>
      <c r="H85" s="7" t="str">
        <f>IF(G85="","",IFERROR(INDEX(APOLICES!$B:$B,MATCH(G85,APOLICES!$A:$A,0)),""))</f>
        <v/>
      </c>
      <c r="I85" s="7" t="str">
        <f>IF(G85="","",IFERROR(INDEX(APOLICES!$C:$C,MATCH(G85,APOLICES!$A:$A,0)),""))</f>
        <v/>
      </c>
      <c r="J85" s="7" t="str">
        <f>IF(G85="","",IFERROR(INDEX(APOLICES!$E:$E,MATCH(G85,APOLICES!$A:$A,0)),""))</f>
        <v/>
      </c>
      <c r="K85" s="7"/>
      <c r="L85" s="7"/>
      <c r="M85" s="12"/>
      <c r="N85" s="10"/>
      <c r="O85" s="7"/>
      <c r="P85" s="10" t="str">
        <f t="shared" si="1"/>
        <v/>
      </c>
      <c r="Q85" s="7"/>
      <c r="R85" s="7" t="str">
        <f>IF(M85="","",IFERROR(IF(INDEX(FOLLOWUP!$AQ:$AQ,MATCH(B85,FOLLOWUP!$A:$A,0))="","Sim",IF(M85&lt;=INDEX(FOLLOWUP!$AQ:$AQ,MATCH(B85,FOLLOWUP!$A:$A,0)),"Sim","Não")),"Viagem não encontrada"))</f>
        <v/>
      </c>
      <c r="S85" s="7" t="str">
        <f>IF(P85="","",IF(P85&lt;=IFERROR(INDEX(APOLICES!$L:$L,MATCH(G85,APOLICES!$A:$A,0)),P_LMG_REF),"Sim","Não"))</f>
        <v/>
      </c>
      <c r="T85" s="7"/>
      <c r="U85" s="7"/>
      <c r="V85" s="7"/>
      <c r="W85" s="7"/>
      <c r="X85" s="12"/>
    </row>
    <row r="86" spans="1:24" x14ac:dyDescent="0.25">
      <c r="A86" s="7"/>
      <c r="B86" s="7"/>
      <c r="C86" s="7"/>
      <c r="D86" s="7"/>
      <c r="E86" s="7"/>
      <c r="F86" s="7"/>
      <c r="G86" s="7"/>
      <c r="H86" s="7" t="str">
        <f>IF(G86="","",IFERROR(INDEX(APOLICES!$B:$B,MATCH(G86,APOLICES!$A:$A,0)),""))</f>
        <v/>
      </c>
      <c r="I86" s="7" t="str">
        <f>IF(G86="","",IFERROR(INDEX(APOLICES!$C:$C,MATCH(G86,APOLICES!$A:$A,0)),""))</f>
        <v/>
      </c>
      <c r="J86" s="7" t="str">
        <f>IF(G86="","",IFERROR(INDEX(APOLICES!$E:$E,MATCH(G86,APOLICES!$A:$A,0)),""))</f>
        <v/>
      </c>
      <c r="K86" s="7"/>
      <c r="L86" s="7"/>
      <c r="M86" s="12"/>
      <c r="N86" s="10"/>
      <c r="O86" s="7"/>
      <c r="P86" s="10" t="str">
        <f t="shared" si="1"/>
        <v/>
      </c>
      <c r="Q86" s="7"/>
      <c r="R86" s="7" t="str">
        <f>IF(M86="","",IFERROR(IF(INDEX(FOLLOWUP!$AQ:$AQ,MATCH(B86,FOLLOWUP!$A:$A,0))="","Sim",IF(M86&lt;=INDEX(FOLLOWUP!$AQ:$AQ,MATCH(B86,FOLLOWUP!$A:$A,0)),"Sim","Não")),"Viagem não encontrada"))</f>
        <v/>
      </c>
      <c r="S86" s="7" t="str">
        <f>IF(P86="","",IF(P86&lt;=IFERROR(INDEX(APOLICES!$L:$L,MATCH(G86,APOLICES!$A:$A,0)),P_LMG_REF),"Sim","Não"))</f>
        <v/>
      </c>
      <c r="T86" s="7"/>
      <c r="U86" s="7"/>
      <c r="V86" s="7"/>
      <c r="W86" s="7"/>
      <c r="X86" s="12"/>
    </row>
    <row r="87" spans="1:24" x14ac:dyDescent="0.25">
      <c r="A87" s="7"/>
      <c r="B87" s="7"/>
      <c r="C87" s="7"/>
      <c r="D87" s="7"/>
      <c r="E87" s="7"/>
      <c r="F87" s="7"/>
      <c r="G87" s="7"/>
      <c r="H87" s="7" t="str">
        <f>IF(G87="","",IFERROR(INDEX(APOLICES!$B:$B,MATCH(G87,APOLICES!$A:$A,0)),""))</f>
        <v/>
      </c>
      <c r="I87" s="7" t="str">
        <f>IF(G87="","",IFERROR(INDEX(APOLICES!$C:$C,MATCH(G87,APOLICES!$A:$A,0)),""))</f>
        <v/>
      </c>
      <c r="J87" s="7" t="str">
        <f>IF(G87="","",IFERROR(INDEX(APOLICES!$E:$E,MATCH(G87,APOLICES!$A:$A,0)),""))</f>
        <v/>
      </c>
      <c r="K87" s="7"/>
      <c r="L87" s="7"/>
      <c r="M87" s="12"/>
      <c r="N87" s="10"/>
      <c r="O87" s="7"/>
      <c r="P87" s="10" t="str">
        <f t="shared" si="1"/>
        <v/>
      </c>
      <c r="Q87" s="7"/>
      <c r="R87" s="7" t="str">
        <f>IF(M87="","",IFERROR(IF(INDEX(FOLLOWUP!$AQ:$AQ,MATCH(B87,FOLLOWUP!$A:$A,0))="","Sim",IF(M87&lt;=INDEX(FOLLOWUP!$AQ:$AQ,MATCH(B87,FOLLOWUP!$A:$A,0)),"Sim","Não")),"Viagem não encontrada"))</f>
        <v/>
      </c>
      <c r="S87" s="7" t="str">
        <f>IF(P87="","",IF(P87&lt;=IFERROR(INDEX(APOLICES!$L:$L,MATCH(G87,APOLICES!$A:$A,0)),P_LMG_REF),"Sim","Não"))</f>
        <v/>
      </c>
      <c r="T87" s="7"/>
      <c r="U87" s="7"/>
      <c r="V87" s="7"/>
      <c r="W87" s="7"/>
      <c r="X87" s="12"/>
    </row>
    <row r="88" spans="1:24" x14ac:dyDescent="0.25">
      <c r="A88" s="7"/>
      <c r="B88" s="7"/>
      <c r="C88" s="7"/>
      <c r="D88" s="7"/>
      <c r="E88" s="7"/>
      <c r="F88" s="7"/>
      <c r="G88" s="7"/>
      <c r="H88" s="7" t="str">
        <f>IF(G88="","",IFERROR(INDEX(APOLICES!$B:$B,MATCH(G88,APOLICES!$A:$A,0)),""))</f>
        <v/>
      </c>
      <c r="I88" s="7" t="str">
        <f>IF(G88="","",IFERROR(INDEX(APOLICES!$C:$C,MATCH(G88,APOLICES!$A:$A,0)),""))</f>
        <v/>
      </c>
      <c r="J88" s="7" t="str">
        <f>IF(G88="","",IFERROR(INDEX(APOLICES!$E:$E,MATCH(G88,APOLICES!$A:$A,0)),""))</f>
        <v/>
      </c>
      <c r="K88" s="7"/>
      <c r="L88" s="7"/>
      <c r="M88" s="12"/>
      <c r="N88" s="10"/>
      <c r="O88" s="7"/>
      <c r="P88" s="10" t="str">
        <f t="shared" si="1"/>
        <v/>
      </c>
      <c r="Q88" s="7"/>
      <c r="R88" s="7" t="str">
        <f>IF(M88="","",IFERROR(IF(INDEX(FOLLOWUP!$AQ:$AQ,MATCH(B88,FOLLOWUP!$A:$A,0))="","Sim",IF(M88&lt;=INDEX(FOLLOWUP!$AQ:$AQ,MATCH(B88,FOLLOWUP!$A:$A,0)),"Sim","Não")),"Viagem não encontrada"))</f>
        <v/>
      </c>
      <c r="S88" s="7" t="str">
        <f>IF(P88="","",IF(P88&lt;=IFERROR(INDEX(APOLICES!$L:$L,MATCH(G88,APOLICES!$A:$A,0)),P_LMG_REF),"Sim","Não"))</f>
        <v/>
      </c>
      <c r="T88" s="7"/>
      <c r="U88" s="7"/>
      <c r="V88" s="7"/>
      <c r="W88" s="7"/>
      <c r="X88" s="12"/>
    </row>
    <row r="89" spans="1:24" x14ac:dyDescent="0.25">
      <c r="A89" s="7"/>
      <c r="B89" s="7"/>
      <c r="C89" s="7"/>
      <c r="D89" s="7"/>
      <c r="E89" s="7"/>
      <c r="F89" s="7"/>
      <c r="G89" s="7"/>
      <c r="H89" s="7" t="str">
        <f>IF(G89="","",IFERROR(INDEX(APOLICES!$B:$B,MATCH(G89,APOLICES!$A:$A,0)),""))</f>
        <v/>
      </c>
      <c r="I89" s="7" t="str">
        <f>IF(G89="","",IFERROR(INDEX(APOLICES!$C:$C,MATCH(G89,APOLICES!$A:$A,0)),""))</f>
        <v/>
      </c>
      <c r="J89" s="7" t="str">
        <f>IF(G89="","",IFERROR(INDEX(APOLICES!$E:$E,MATCH(G89,APOLICES!$A:$A,0)),""))</f>
        <v/>
      </c>
      <c r="K89" s="7"/>
      <c r="L89" s="7"/>
      <c r="M89" s="12"/>
      <c r="N89" s="10"/>
      <c r="O89" s="7"/>
      <c r="P89" s="10" t="str">
        <f t="shared" si="1"/>
        <v/>
      </c>
      <c r="Q89" s="7"/>
      <c r="R89" s="7" t="str">
        <f>IF(M89="","",IFERROR(IF(INDEX(FOLLOWUP!$AQ:$AQ,MATCH(B89,FOLLOWUP!$A:$A,0))="","Sim",IF(M89&lt;=INDEX(FOLLOWUP!$AQ:$AQ,MATCH(B89,FOLLOWUP!$A:$A,0)),"Sim","Não")),"Viagem não encontrada"))</f>
        <v/>
      </c>
      <c r="S89" s="7" t="str">
        <f>IF(P89="","",IF(P89&lt;=IFERROR(INDEX(APOLICES!$L:$L,MATCH(G89,APOLICES!$A:$A,0)),P_LMG_REF),"Sim","Não"))</f>
        <v/>
      </c>
      <c r="T89" s="7"/>
      <c r="U89" s="7"/>
      <c r="V89" s="7"/>
      <c r="W89" s="7"/>
      <c r="X89" s="12"/>
    </row>
    <row r="90" spans="1:24" x14ac:dyDescent="0.25">
      <c r="A90" s="7"/>
      <c r="B90" s="7"/>
      <c r="C90" s="7"/>
      <c r="D90" s="7"/>
      <c r="E90" s="7"/>
      <c r="F90" s="7"/>
      <c r="G90" s="7"/>
      <c r="H90" s="7" t="str">
        <f>IF(G90="","",IFERROR(INDEX(APOLICES!$B:$B,MATCH(G90,APOLICES!$A:$A,0)),""))</f>
        <v/>
      </c>
      <c r="I90" s="7" t="str">
        <f>IF(G90="","",IFERROR(INDEX(APOLICES!$C:$C,MATCH(G90,APOLICES!$A:$A,0)),""))</f>
        <v/>
      </c>
      <c r="J90" s="7" t="str">
        <f>IF(G90="","",IFERROR(INDEX(APOLICES!$E:$E,MATCH(G90,APOLICES!$A:$A,0)),""))</f>
        <v/>
      </c>
      <c r="K90" s="7"/>
      <c r="L90" s="7"/>
      <c r="M90" s="12"/>
      <c r="N90" s="10"/>
      <c r="O90" s="7"/>
      <c r="P90" s="10" t="str">
        <f t="shared" si="1"/>
        <v/>
      </c>
      <c r="Q90" s="7"/>
      <c r="R90" s="7" t="str">
        <f>IF(M90="","",IFERROR(IF(INDEX(FOLLOWUP!$AQ:$AQ,MATCH(B90,FOLLOWUP!$A:$A,0))="","Sim",IF(M90&lt;=INDEX(FOLLOWUP!$AQ:$AQ,MATCH(B90,FOLLOWUP!$A:$A,0)),"Sim","Não")),"Viagem não encontrada"))</f>
        <v/>
      </c>
      <c r="S90" s="7" t="str">
        <f>IF(P90="","",IF(P90&lt;=IFERROR(INDEX(APOLICES!$L:$L,MATCH(G90,APOLICES!$A:$A,0)),P_LMG_REF),"Sim","Não"))</f>
        <v/>
      </c>
      <c r="T90" s="7"/>
      <c r="U90" s="7"/>
      <c r="V90" s="7"/>
      <c r="W90" s="7"/>
      <c r="X90" s="12"/>
    </row>
    <row r="91" spans="1:24" x14ac:dyDescent="0.25">
      <c r="A91" s="7"/>
      <c r="B91" s="7"/>
      <c r="C91" s="7"/>
      <c r="D91" s="7"/>
      <c r="E91" s="7"/>
      <c r="F91" s="7"/>
      <c r="G91" s="7"/>
      <c r="H91" s="7" t="str">
        <f>IF(G91="","",IFERROR(INDEX(APOLICES!$B:$B,MATCH(G91,APOLICES!$A:$A,0)),""))</f>
        <v/>
      </c>
      <c r="I91" s="7" t="str">
        <f>IF(G91="","",IFERROR(INDEX(APOLICES!$C:$C,MATCH(G91,APOLICES!$A:$A,0)),""))</f>
        <v/>
      </c>
      <c r="J91" s="7" t="str">
        <f>IF(G91="","",IFERROR(INDEX(APOLICES!$E:$E,MATCH(G91,APOLICES!$A:$A,0)),""))</f>
        <v/>
      </c>
      <c r="K91" s="7"/>
      <c r="L91" s="7"/>
      <c r="M91" s="12"/>
      <c r="N91" s="10"/>
      <c r="O91" s="7"/>
      <c r="P91" s="10" t="str">
        <f t="shared" si="1"/>
        <v/>
      </c>
      <c r="Q91" s="7"/>
      <c r="R91" s="7" t="str">
        <f>IF(M91="","",IFERROR(IF(INDEX(FOLLOWUP!$AQ:$AQ,MATCH(B91,FOLLOWUP!$A:$A,0))="","Sim",IF(M91&lt;=INDEX(FOLLOWUP!$AQ:$AQ,MATCH(B91,FOLLOWUP!$A:$A,0)),"Sim","Não")),"Viagem não encontrada"))</f>
        <v/>
      </c>
      <c r="S91" s="7" t="str">
        <f>IF(P91="","",IF(P91&lt;=IFERROR(INDEX(APOLICES!$L:$L,MATCH(G91,APOLICES!$A:$A,0)),P_LMG_REF),"Sim","Não"))</f>
        <v/>
      </c>
      <c r="T91" s="7"/>
      <c r="U91" s="7"/>
      <c r="V91" s="7"/>
      <c r="W91" s="7"/>
      <c r="X91" s="12"/>
    </row>
    <row r="92" spans="1:24" x14ac:dyDescent="0.25">
      <c r="A92" s="7"/>
      <c r="B92" s="7"/>
      <c r="C92" s="7"/>
      <c r="D92" s="7"/>
      <c r="E92" s="7"/>
      <c r="F92" s="7"/>
      <c r="G92" s="7"/>
      <c r="H92" s="7" t="str">
        <f>IF(G92="","",IFERROR(INDEX(APOLICES!$B:$B,MATCH(G92,APOLICES!$A:$A,0)),""))</f>
        <v/>
      </c>
      <c r="I92" s="7" t="str">
        <f>IF(G92="","",IFERROR(INDEX(APOLICES!$C:$C,MATCH(G92,APOLICES!$A:$A,0)),""))</f>
        <v/>
      </c>
      <c r="J92" s="7" t="str">
        <f>IF(G92="","",IFERROR(INDEX(APOLICES!$E:$E,MATCH(G92,APOLICES!$A:$A,0)),""))</f>
        <v/>
      </c>
      <c r="K92" s="7"/>
      <c r="L92" s="7"/>
      <c r="M92" s="12"/>
      <c r="N92" s="10"/>
      <c r="O92" s="7"/>
      <c r="P92" s="10" t="str">
        <f t="shared" si="1"/>
        <v/>
      </c>
      <c r="Q92" s="7"/>
      <c r="R92" s="7" t="str">
        <f>IF(M92="","",IFERROR(IF(INDEX(FOLLOWUP!$AQ:$AQ,MATCH(B92,FOLLOWUP!$A:$A,0))="","Sim",IF(M92&lt;=INDEX(FOLLOWUP!$AQ:$AQ,MATCH(B92,FOLLOWUP!$A:$A,0)),"Sim","Não")),"Viagem não encontrada"))</f>
        <v/>
      </c>
      <c r="S92" s="7" t="str">
        <f>IF(P92="","",IF(P92&lt;=IFERROR(INDEX(APOLICES!$L:$L,MATCH(G92,APOLICES!$A:$A,0)),P_LMG_REF),"Sim","Não"))</f>
        <v/>
      </c>
      <c r="T92" s="7"/>
      <c r="U92" s="7"/>
      <c r="V92" s="7"/>
      <c r="W92" s="7"/>
      <c r="X92" s="12"/>
    </row>
    <row r="93" spans="1:24" x14ac:dyDescent="0.25">
      <c r="A93" s="7"/>
      <c r="B93" s="7"/>
      <c r="C93" s="7"/>
      <c r="D93" s="7"/>
      <c r="E93" s="7"/>
      <c r="F93" s="7"/>
      <c r="G93" s="7"/>
      <c r="H93" s="7" t="str">
        <f>IF(G93="","",IFERROR(INDEX(APOLICES!$B:$B,MATCH(G93,APOLICES!$A:$A,0)),""))</f>
        <v/>
      </c>
      <c r="I93" s="7" t="str">
        <f>IF(G93="","",IFERROR(INDEX(APOLICES!$C:$C,MATCH(G93,APOLICES!$A:$A,0)),""))</f>
        <v/>
      </c>
      <c r="J93" s="7" t="str">
        <f>IF(G93="","",IFERROR(INDEX(APOLICES!$E:$E,MATCH(G93,APOLICES!$A:$A,0)),""))</f>
        <v/>
      </c>
      <c r="K93" s="7"/>
      <c r="L93" s="7"/>
      <c r="M93" s="12"/>
      <c r="N93" s="10"/>
      <c r="O93" s="7"/>
      <c r="P93" s="10" t="str">
        <f t="shared" si="1"/>
        <v/>
      </c>
      <c r="Q93" s="7"/>
      <c r="R93" s="7" t="str">
        <f>IF(M93="","",IFERROR(IF(INDEX(FOLLOWUP!$AQ:$AQ,MATCH(B93,FOLLOWUP!$A:$A,0))="","Sim",IF(M93&lt;=INDEX(FOLLOWUP!$AQ:$AQ,MATCH(B93,FOLLOWUP!$A:$A,0)),"Sim","Não")),"Viagem não encontrada"))</f>
        <v/>
      </c>
      <c r="S93" s="7" t="str">
        <f>IF(P93="","",IF(P93&lt;=IFERROR(INDEX(APOLICES!$L:$L,MATCH(G93,APOLICES!$A:$A,0)),P_LMG_REF),"Sim","Não"))</f>
        <v/>
      </c>
      <c r="T93" s="7"/>
      <c r="U93" s="7"/>
      <c r="V93" s="7"/>
      <c r="W93" s="7"/>
      <c r="X93" s="12"/>
    </row>
    <row r="94" spans="1:24" x14ac:dyDescent="0.25">
      <c r="A94" s="7"/>
      <c r="B94" s="7"/>
      <c r="C94" s="7"/>
      <c r="D94" s="7"/>
      <c r="E94" s="7"/>
      <c r="F94" s="7"/>
      <c r="G94" s="7"/>
      <c r="H94" s="7" t="str">
        <f>IF(G94="","",IFERROR(INDEX(APOLICES!$B:$B,MATCH(G94,APOLICES!$A:$A,0)),""))</f>
        <v/>
      </c>
      <c r="I94" s="7" t="str">
        <f>IF(G94="","",IFERROR(INDEX(APOLICES!$C:$C,MATCH(G94,APOLICES!$A:$A,0)),""))</f>
        <v/>
      </c>
      <c r="J94" s="7" t="str">
        <f>IF(G94="","",IFERROR(INDEX(APOLICES!$E:$E,MATCH(G94,APOLICES!$A:$A,0)),""))</f>
        <v/>
      </c>
      <c r="K94" s="7"/>
      <c r="L94" s="7"/>
      <c r="M94" s="12"/>
      <c r="N94" s="10"/>
      <c r="O94" s="7"/>
      <c r="P94" s="10" t="str">
        <f t="shared" si="1"/>
        <v/>
      </c>
      <c r="Q94" s="7"/>
      <c r="R94" s="7" t="str">
        <f>IF(M94="","",IFERROR(IF(INDEX(FOLLOWUP!$AQ:$AQ,MATCH(B94,FOLLOWUP!$A:$A,0))="","Sim",IF(M94&lt;=INDEX(FOLLOWUP!$AQ:$AQ,MATCH(B94,FOLLOWUP!$A:$A,0)),"Sim","Não")),"Viagem não encontrada"))</f>
        <v/>
      </c>
      <c r="S94" s="7" t="str">
        <f>IF(P94="","",IF(P94&lt;=IFERROR(INDEX(APOLICES!$L:$L,MATCH(G94,APOLICES!$A:$A,0)),P_LMG_REF),"Sim","Não"))</f>
        <v/>
      </c>
      <c r="T94" s="7"/>
      <c r="U94" s="7"/>
      <c r="V94" s="7"/>
      <c r="W94" s="7"/>
      <c r="X94" s="12"/>
    </row>
    <row r="95" spans="1:24" x14ac:dyDescent="0.25">
      <c r="A95" s="7"/>
      <c r="B95" s="7"/>
      <c r="C95" s="7"/>
      <c r="D95" s="7"/>
      <c r="E95" s="7"/>
      <c r="F95" s="7"/>
      <c r="G95" s="7"/>
      <c r="H95" s="7" t="str">
        <f>IF(G95="","",IFERROR(INDEX(APOLICES!$B:$B,MATCH(G95,APOLICES!$A:$A,0)),""))</f>
        <v/>
      </c>
      <c r="I95" s="7" t="str">
        <f>IF(G95="","",IFERROR(INDEX(APOLICES!$C:$C,MATCH(G95,APOLICES!$A:$A,0)),""))</f>
        <v/>
      </c>
      <c r="J95" s="7" t="str">
        <f>IF(G95="","",IFERROR(INDEX(APOLICES!$E:$E,MATCH(G95,APOLICES!$A:$A,0)),""))</f>
        <v/>
      </c>
      <c r="K95" s="7"/>
      <c r="L95" s="7"/>
      <c r="M95" s="12"/>
      <c r="N95" s="10"/>
      <c r="O95" s="7"/>
      <c r="P95" s="10" t="str">
        <f t="shared" si="1"/>
        <v/>
      </c>
      <c r="Q95" s="7"/>
      <c r="R95" s="7" t="str">
        <f>IF(M95="","",IFERROR(IF(INDEX(FOLLOWUP!$AQ:$AQ,MATCH(B95,FOLLOWUP!$A:$A,0))="","Sim",IF(M95&lt;=INDEX(FOLLOWUP!$AQ:$AQ,MATCH(B95,FOLLOWUP!$A:$A,0)),"Sim","Não")),"Viagem não encontrada"))</f>
        <v/>
      </c>
      <c r="S95" s="7" t="str">
        <f>IF(P95="","",IF(P95&lt;=IFERROR(INDEX(APOLICES!$L:$L,MATCH(G95,APOLICES!$A:$A,0)),P_LMG_REF),"Sim","Não"))</f>
        <v/>
      </c>
      <c r="T95" s="7"/>
      <c r="U95" s="7"/>
      <c r="V95" s="7"/>
      <c r="W95" s="7"/>
      <c r="X95" s="12"/>
    </row>
    <row r="96" spans="1:24" x14ac:dyDescent="0.25">
      <c r="A96" s="7"/>
      <c r="B96" s="7"/>
      <c r="C96" s="7"/>
      <c r="D96" s="7"/>
      <c r="E96" s="7"/>
      <c r="F96" s="7"/>
      <c r="G96" s="7"/>
      <c r="H96" s="7" t="str">
        <f>IF(G96="","",IFERROR(INDEX(APOLICES!$B:$B,MATCH(G96,APOLICES!$A:$A,0)),""))</f>
        <v/>
      </c>
      <c r="I96" s="7" t="str">
        <f>IF(G96="","",IFERROR(INDEX(APOLICES!$C:$C,MATCH(G96,APOLICES!$A:$A,0)),""))</f>
        <v/>
      </c>
      <c r="J96" s="7" t="str">
        <f>IF(G96="","",IFERROR(INDEX(APOLICES!$E:$E,MATCH(G96,APOLICES!$A:$A,0)),""))</f>
        <v/>
      </c>
      <c r="K96" s="7"/>
      <c r="L96" s="7"/>
      <c r="M96" s="12"/>
      <c r="N96" s="10"/>
      <c r="O96" s="7"/>
      <c r="P96" s="10" t="str">
        <f t="shared" si="1"/>
        <v/>
      </c>
      <c r="Q96" s="7"/>
      <c r="R96" s="7" t="str">
        <f>IF(M96="","",IFERROR(IF(INDEX(FOLLOWUP!$AQ:$AQ,MATCH(B96,FOLLOWUP!$A:$A,0))="","Sim",IF(M96&lt;=INDEX(FOLLOWUP!$AQ:$AQ,MATCH(B96,FOLLOWUP!$A:$A,0)),"Sim","Não")),"Viagem não encontrada"))</f>
        <v/>
      </c>
      <c r="S96" s="7" t="str">
        <f>IF(P96="","",IF(P96&lt;=IFERROR(INDEX(APOLICES!$L:$L,MATCH(G96,APOLICES!$A:$A,0)),P_LMG_REF),"Sim","Não"))</f>
        <v/>
      </c>
      <c r="T96" s="7"/>
      <c r="U96" s="7"/>
      <c r="V96" s="7"/>
      <c r="W96" s="7"/>
      <c r="X96" s="12"/>
    </row>
    <row r="97" spans="1:24" x14ac:dyDescent="0.25">
      <c r="A97" s="7"/>
      <c r="B97" s="7"/>
      <c r="C97" s="7"/>
      <c r="D97" s="7"/>
      <c r="E97" s="7"/>
      <c r="F97" s="7"/>
      <c r="G97" s="7"/>
      <c r="H97" s="7" t="str">
        <f>IF(G97="","",IFERROR(INDEX(APOLICES!$B:$B,MATCH(G97,APOLICES!$A:$A,0)),""))</f>
        <v/>
      </c>
      <c r="I97" s="7" t="str">
        <f>IF(G97="","",IFERROR(INDEX(APOLICES!$C:$C,MATCH(G97,APOLICES!$A:$A,0)),""))</f>
        <v/>
      </c>
      <c r="J97" s="7" t="str">
        <f>IF(G97="","",IFERROR(INDEX(APOLICES!$E:$E,MATCH(G97,APOLICES!$A:$A,0)),""))</f>
        <v/>
      </c>
      <c r="K97" s="7"/>
      <c r="L97" s="7"/>
      <c r="M97" s="12"/>
      <c r="N97" s="10"/>
      <c r="O97" s="7"/>
      <c r="P97" s="10" t="str">
        <f t="shared" si="1"/>
        <v/>
      </c>
      <c r="Q97" s="7"/>
      <c r="R97" s="7" t="str">
        <f>IF(M97="","",IFERROR(IF(INDEX(FOLLOWUP!$AQ:$AQ,MATCH(B97,FOLLOWUP!$A:$A,0))="","Sim",IF(M97&lt;=INDEX(FOLLOWUP!$AQ:$AQ,MATCH(B97,FOLLOWUP!$A:$A,0)),"Sim","Não")),"Viagem não encontrada"))</f>
        <v/>
      </c>
      <c r="S97" s="7" t="str">
        <f>IF(P97="","",IF(P97&lt;=IFERROR(INDEX(APOLICES!$L:$L,MATCH(G97,APOLICES!$A:$A,0)),P_LMG_REF),"Sim","Não"))</f>
        <v/>
      </c>
      <c r="T97" s="7"/>
      <c r="U97" s="7"/>
      <c r="V97" s="7"/>
      <c r="W97" s="7"/>
      <c r="X97" s="12"/>
    </row>
    <row r="98" spans="1:24" x14ac:dyDescent="0.25">
      <c r="A98" s="7"/>
      <c r="B98" s="7"/>
      <c r="C98" s="7"/>
      <c r="D98" s="7"/>
      <c r="E98" s="7"/>
      <c r="F98" s="7"/>
      <c r="G98" s="7"/>
      <c r="H98" s="7" t="str">
        <f>IF(G98="","",IFERROR(INDEX(APOLICES!$B:$B,MATCH(G98,APOLICES!$A:$A,0)),""))</f>
        <v/>
      </c>
      <c r="I98" s="7" t="str">
        <f>IF(G98="","",IFERROR(INDEX(APOLICES!$C:$C,MATCH(G98,APOLICES!$A:$A,0)),""))</f>
        <v/>
      </c>
      <c r="J98" s="7" t="str">
        <f>IF(G98="","",IFERROR(INDEX(APOLICES!$E:$E,MATCH(G98,APOLICES!$A:$A,0)),""))</f>
        <v/>
      </c>
      <c r="K98" s="7"/>
      <c r="L98" s="7"/>
      <c r="M98" s="12"/>
      <c r="N98" s="10"/>
      <c r="O98" s="7"/>
      <c r="P98" s="10" t="str">
        <f t="shared" si="1"/>
        <v/>
      </c>
      <c r="Q98" s="7"/>
      <c r="R98" s="7" t="str">
        <f>IF(M98="","",IFERROR(IF(INDEX(FOLLOWUP!$AQ:$AQ,MATCH(B98,FOLLOWUP!$A:$A,0))="","Sim",IF(M98&lt;=INDEX(FOLLOWUP!$AQ:$AQ,MATCH(B98,FOLLOWUP!$A:$A,0)),"Sim","Não")),"Viagem não encontrada"))</f>
        <v/>
      </c>
      <c r="S98" s="7" t="str">
        <f>IF(P98="","",IF(P98&lt;=IFERROR(INDEX(APOLICES!$L:$L,MATCH(G98,APOLICES!$A:$A,0)),P_LMG_REF),"Sim","Não"))</f>
        <v/>
      </c>
      <c r="T98" s="7"/>
      <c r="U98" s="7"/>
      <c r="V98" s="7"/>
      <c r="W98" s="7"/>
      <c r="X98" s="12"/>
    </row>
    <row r="99" spans="1:24" x14ac:dyDescent="0.25">
      <c r="A99" s="7"/>
      <c r="B99" s="7"/>
      <c r="C99" s="7"/>
      <c r="D99" s="7"/>
      <c r="E99" s="7"/>
      <c r="F99" s="7"/>
      <c r="G99" s="7"/>
      <c r="H99" s="7" t="str">
        <f>IF(G99="","",IFERROR(INDEX(APOLICES!$B:$B,MATCH(G99,APOLICES!$A:$A,0)),""))</f>
        <v/>
      </c>
      <c r="I99" s="7" t="str">
        <f>IF(G99="","",IFERROR(INDEX(APOLICES!$C:$C,MATCH(G99,APOLICES!$A:$A,0)),""))</f>
        <v/>
      </c>
      <c r="J99" s="7" t="str">
        <f>IF(G99="","",IFERROR(INDEX(APOLICES!$E:$E,MATCH(G99,APOLICES!$A:$A,0)),""))</f>
        <v/>
      </c>
      <c r="K99" s="7"/>
      <c r="L99" s="7"/>
      <c r="M99" s="12"/>
      <c r="N99" s="10"/>
      <c r="O99" s="7"/>
      <c r="P99" s="10" t="str">
        <f t="shared" si="1"/>
        <v/>
      </c>
      <c r="Q99" s="7"/>
      <c r="R99" s="7" t="str">
        <f>IF(M99="","",IFERROR(IF(INDEX(FOLLOWUP!$AQ:$AQ,MATCH(B99,FOLLOWUP!$A:$A,0))="","Sim",IF(M99&lt;=INDEX(FOLLOWUP!$AQ:$AQ,MATCH(B99,FOLLOWUP!$A:$A,0)),"Sim","Não")),"Viagem não encontrada"))</f>
        <v/>
      </c>
      <c r="S99" s="7" t="str">
        <f>IF(P99="","",IF(P99&lt;=IFERROR(INDEX(APOLICES!$L:$L,MATCH(G99,APOLICES!$A:$A,0)),P_LMG_REF),"Sim","Não"))</f>
        <v/>
      </c>
      <c r="T99" s="7"/>
      <c r="U99" s="7"/>
      <c r="V99" s="7"/>
      <c r="W99" s="7"/>
      <c r="X99" s="12"/>
    </row>
    <row r="100" spans="1:24" x14ac:dyDescent="0.25">
      <c r="A100" s="7"/>
      <c r="B100" s="7"/>
      <c r="C100" s="7"/>
      <c r="D100" s="7"/>
      <c r="E100" s="7"/>
      <c r="F100" s="7"/>
      <c r="G100" s="7"/>
      <c r="H100" s="7" t="str">
        <f>IF(G100="","",IFERROR(INDEX(APOLICES!$B:$B,MATCH(G100,APOLICES!$A:$A,0)),""))</f>
        <v/>
      </c>
      <c r="I100" s="7" t="str">
        <f>IF(G100="","",IFERROR(INDEX(APOLICES!$C:$C,MATCH(G100,APOLICES!$A:$A,0)),""))</f>
        <v/>
      </c>
      <c r="J100" s="7" t="str">
        <f>IF(G100="","",IFERROR(INDEX(APOLICES!$E:$E,MATCH(G100,APOLICES!$A:$A,0)),""))</f>
        <v/>
      </c>
      <c r="K100" s="7"/>
      <c r="L100" s="7"/>
      <c r="M100" s="12"/>
      <c r="N100" s="10"/>
      <c r="O100" s="7"/>
      <c r="P100" s="10" t="str">
        <f t="shared" si="1"/>
        <v/>
      </c>
      <c r="Q100" s="7"/>
      <c r="R100" s="7" t="str">
        <f>IF(M100="","",IFERROR(IF(INDEX(FOLLOWUP!$AQ:$AQ,MATCH(B100,FOLLOWUP!$A:$A,0))="","Sim",IF(M100&lt;=INDEX(FOLLOWUP!$AQ:$AQ,MATCH(B100,FOLLOWUP!$A:$A,0)),"Sim","Não")),"Viagem não encontrada"))</f>
        <v/>
      </c>
      <c r="S100" s="7" t="str">
        <f>IF(P100="","",IF(P100&lt;=IFERROR(INDEX(APOLICES!$L:$L,MATCH(G100,APOLICES!$A:$A,0)),P_LMG_REF),"Sim","Não"))</f>
        <v/>
      </c>
      <c r="T100" s="7"/>
      <c r="U100" s="7"/>
      <c r="V100" s="7"/>
      <c r="W100" s="7"/>
      <c r="X100" s="12"/>
    </row>
    <row r="101" spans="1:24" x14ac:dyDescent="0.25">
      <c r="A101" s="7"/>
      <c r="B101" s="7"/>
      <c r="C101" s="7"/>
      <c r="D101" s="7"/>
      <c r="E101" s="7"/>
      <c r="F101" s="7"/>
      <c r="G101" s="7"/>
      <c r="H101" s="7" t="str">
        <f>IF(G101="","",IFERROR(INDEX(APOLICES!$B:$B,MATCH(G101,APOLICES!$A:$A,0)),""))</f>
        <v/>
      </c>
      <c r="I101" s="7" t="str">
        <f>IF(G101="","",IFERROR(INDEX(APOLICES!$C:$C,MATCH(G101,APOLICES!$A:$A,0)),""))</f>
        <v/>
      </c>
      <c r="J101" s="7" t="str">
        <f>IF(G101="","",IFERROR(INDEX(APOLICES!$E:$E,MATCH(G101,APOLICES!$A:$A,0)),""))</f>
        <v/>
      </c>
      <c r="K101" s="7"/>
      <c r="L101" s="7"/>
      <c r="M101" s="12"/>
      <c r="N101" s="10"/>
      <c r="O101" s="7"/>
      <c r="P101" s="10" t="str">
        <f t="shared" si="1"/>
        <v/>
      </c>
      <c r="Q101" s="7"/>
      <c r="R101" s="7" t="str">
        <f>IF(M101="","",IFERROR(IF(INDEX(FOLLOWUP!$AQ:$AQ,MATCH(B101,FOLLOWUP!$A:$A,0))="","Sim",IF(M101&lt;=INDEX(FOLLOWUP!$AQ:$AQ,MATCH(B101,FOLLOWUP!$A:$A,0)),"Sim","Não")),"Viagem não encontrada"))</f>
        <v/>
      </c>
      <c r="S101" s="7" t="str">
        <f>IF(P101="","",IF(P101&lt;=IFERROR(INDEX(APOLICES!$L:$L,MATCH(G101,APOLICES!$A:$A,0)),P_LMG_REF),"Sim","Não"))</f>
        <v/>
      </c>
      <c r="T101" s="7"/>
      <c r="U101" s="7"/>
      <c r="V101" s="7"/>
      <c r="W101" s="7"/>
      <c r="X101" s="12"/>
    </row>
    <row r="102" spans="1:24" x14ac:dyDescent="0.25">
      <c r="A102" s="7"/>
      <c r="B102" s="7"/>
      <c r="C102" s="7"/>
      <c r="D102" s="7"/>
      <c r="E102" s="7"/>
      <c r="F102" s="7"/>
      <c r="G102" s="7"/>
      <c r="H102" s="7" t="str">
        <f>IF(G102="","",IFERROR(INDEX(APOLICES!$B:$B,MATCH(G102,APOLICES!$A:$A,0)),""))</f>
        <v/>
      </c>
      <c r="I102" s="7" t="str">
        <f>IF(G102="","",IFERROR(INDEX(APOLICES!$C:$C,MATCH(G102,APOLICES!$A:$A,0)),""))</f>
        <v/>
      </c>
      <c r="J102" s="7" t="str">
        <f>IF(G102="","",IFERROR(INDEX(APOLICES!$E:$E,MATCH(G102,APOLICES!$A:$A,0)),""))</f>
        <v/>
      </c>
      <c r="K102" s="7"/>
      <c r="L102" s="7"/>
      <c r="M102" s="12"/>
      <c r="N102" s="10"/>
      <c r="O102" s="7"/>
      <c r="P102" s="10" t="str">
        <f t="shared" si="1"/>
        <v/>
      </c>
      <c r="Q102" s="7"/>
      <c r="R102" s="7" t="str">
        <f>IF(M102="","",IFERROR(IF(INDEX(FOLLOWUP!$AQ:$AQ,MATCH(B102,FOLLOWUP!$A:$A,0))="","Sim",IF(M102&lt;=INDEX(FOLLOWUP!$AQ:$AQ,MATCH(B102,FOLLOWUP!$A:$A,0)),"Sim","Não")),"Viagem não encontrada"))</f>
        <v/>
      </c>
      <c r="S102" s="7" t="str">
        <f>IF(P102="","",IF(P102&lt;=IFERROR(INDEX(APOLICES!$L:$L,MATCH(G102,APOLICES!$A:$A,0)),P_LMG_REF),"Sim","Não"))</f>
        <v/>
      </c>
      <c r="T102" s="7"/>
      <c r="U102" s="7"/>
      <c r="V102" s="7"/>
      <c r="W102" s="7"/>
      <c r="X102" s="12"/>
    </row>
    <row r="103" spans="1:24" x14ac:dyDescent="0.25">
      <c r="A103" s="7"/>
      <c r="B103" s="7"/>
      <c r="C103" s="7"/>
      <c r="D103" s="7"/>
      <c r="E103" s="7"/>
      <c r="F103" s="7"/>
      <c r="G103" s="7"/>
      <c r="H103" s="7" t="str">
        <f>IF(G103="","",IFERROR(INDEX(APOLICES!$B:$B,MATCH(G103,APOLICES!$A:$A,0)),""))</f>
        <v/>
      </c>
      <c r="I103" s="7" t="str">
        <f>IF(G103="","",IFERROR(INDEX(APOLICES!$C:$C,MATCH(G103,APOLICES!$A:$A,0)),""))</f>
        <v/>
      </c>
      <c r="J103" s="7" t="str">
        <f>IF(G103="","",IFERROR(INDEX(APOLICES!$E:$E,MATCH(G103,APOLICES!$A:$A,0)),""))</f>
        <v/>
      </c>
      <c r="K103" s="7"/>
      <c r="L103" s="7"/>
      <c r="M103" s="12"/>
      <c r="N103" s="10"/>
      <c r="O103" s="7"/>
      <c r="P103" s="10" t="str">
        <f t="shared" si="1"/>
        <v/>
      </c>
      <c r="Q103" s="7"/>
      <c r="R103" s="7" t="str">
        <f>IF(M103="","",IFERROR(IF(INDEX(FOLLOWUP!$AQ:$AQ,MATCH(B103,FOLLOWUP!$A:$A,0))="","Sim",IF(M103&lt;=INDEX(FOLLOWUP!$AQ:$AQ,MATCH(B103,FOLLOWUP!$A:$A,0)),"Sim","Não")),"Viagem não encontrada"))</f>
        <v/>
      </c>
      <c r="S103" s="7" t="str">
        <f>IF(P103="","",IF(P103&lt;=IFERROR(INDEX(APOLICES!$L:$L,MATCH(G103,APOLICES!$A:$A,0)),P_LMG_REF),"Sim","Não"))</f>
        <v/>
      </c>
      <c r="T103" s="7"/>
      <c r="U103" s="7"/>
      <c r="V103" s="7"/>
      <c r="W103" s="7"/>
      <c r="X103" s="12"/>
    </row>
    <row r="104" spans="1:24" x14ac:dyDescent="0.25">
      <c r="A104" s="7"/>
      <c r="B104" s="7"/>
      <c r="C104" s="7"/>
      <c r="D104" s="7"/>
      <c r="E104" s="7"/>
      <c r="F104" s="7"/>
      <c r="G104" s="7"/>
      <c r="H104" s="7" t="str">
        <f>IF(G104="","",IFERROR(INDEX(APOLICES!$B:$B,MATCH(G104,APOLICES!$A:$A,0)),""))</f>
        <v/>
      </c>
      <c r="I104" s="7" t="str">
        <f>IF(G104="","",IFERROR(INDEX(APOLICES!$C:$C,MATCH(G104,APOLICES!$A:$A,0)),""))</f>
        <v/>
      </c>
      <c r="J104" s="7" t="str">
        <f>IF(G104="","",IFERROR(INDEX(APOLICES!$E:$E,MATCH(G104,APOLICES!$A:$A,0)),""))</f>
        <v/>
      </c>
      <c r="K104" s="7"/>
      <c r="L104" s="7"/>
      <c r="M104" s="12"/>
      <c r="N104" s="10"/>
      <c r="O104" s="7"/>
      <c r="P104" s="10" t="str">
        <f t="shared" si="1"/>
        <v/>
      </c>
      <c r="Q104" s="7"/>
      <c r="R104" s="7" t="str">
        <f>IF(M104="","",IFERROR(IF(INDEX(FOLLOWUP!$AQ:$AQ,MATCH(B104,FOLLOWUP!$A:$A,0))="","Sim",IF(M104&lt;=INDEX(FOLLOWUP!$AQ:$AQ,MATCH(B104,FOLLOWUP!$A:$A,0)),"Sim","Não")),"Viagem não encontrada"))</f>
        <v/>
      </c>
      <c r="S104" s="7" t="str">
        <f>IF(P104="","",IF(P104&lt;=IFERROR(INDEX(APOLICES!$L:$L,MATCH(G104,APOLICES!$A:$A,0)),P_LMG_REF),"Sim","Não"))</f>
        <v/>
      </c>
      <c r="T104" s="7"/>
      <c r="U104" s="7"/>
      <c r="V104" s="7"/>
      <c r="W104" s="7"/>
      <c r="X104" s="12"/>
    </row>
    <row r="105" spans="1:24" x14ac:dyDescent="0.25">
      <c r="A105" s="7"/>
      <c r="B105" s="7"/>
      <c r="C105" s="7"/>
      <c r="D105" s="7"/>
      <c r="E105" s="7"/>
      <c r="F105" s="7"/>
      <c r="G105" s="7"/>
      <c r="H105" s="7" t="str">
        <f>IF(G105="","",IFERROR(INDEX(APOLICES!$B:$B,MATCH(G105,APOLICES!$A:$A,0)),""))</f>
        <v/>
      </c>
      <c r="I105" s="7" t="str">
        <f>IF(G105="","",IFERROR(INDEX(APOLICES!$C:$C,MATCH(G105,APOLICES!$A:$A,0)),""))</f>
        <v/>
      </c>
      <c r="J105" s="7" t="str">
        <f>IF(G105="","",IFERROR(INDEX(APOLICES!$E:$E,MATCH(G105,APOLICES!$A:$A,0)),""))</f>
        <v/>
      </c>
      <c r="K105" s="7"/>
      <c r="L105" s="7"/>
      <c r="M105" s="12"/>
      <c r="N105" s="10"/>
      <c r="O105" s="7"/>
      <c r="P105" s="10" t="str">
        <f t="shared" si="1"/>
        <v/>
      </c>
      <c r="Q105" s="7"/>
      <c r="R105" s="7" t="str">
        <f>IF(M105="","",IFERROR(IF(INDEX(FOLLOWUP!$AQ:$AQ,MATCH(B105,FOLLOWUP!$A:$A,0))="","Sim",IF(M105&lt;=INDEX(FOLLOWUP!$AQ:$AQ,MATCH(B105,FOLLOWUP!$A:$A,0)),"Sim","Não")),"Viagem não encontrada"))</f>
        <v/>
      </c>
      <c r="S105" s="7" t="str">
        <f>IF(P105="","",IF(P105&lt;=IFERROR(INDEX(APOLICES!$L:$L,MATCH(G105,APOLICES!$A:$A,0)),P_LMG_REF),"Sim","Não"))</f>
        <v/>
      </c>
      <c r="T105" s="7"/>
      <c r="U105" s="7"/>
      <c r="V105" s="7"/>
      <c r="W105" s="7"/>
      <c r="X105" s="12"/>
    </row>
    <row r="106" spans="1:24" x14ac:dyDescent="0.25">
      <c r="A106" s="7"/>
      <c r="B106" s="7"/>
      <c r="C106" s="7"/>
      <c r="D106" s="7"/>
      <c r="E106" s="7"/>
      <c r="F106" s="7"/>
      <c r="G106" s="7"/>
      <c r="H106" s="7" t="str">
        <f>IF(G106="","",IFERROR(INDEX(APOLICES!$B:$B,MATCH(G106,APOLICES!$A:$A,0)),""))</f>
        <v/>
      </c>
      <c r="I106" s="7" t="str">
        <f>IF(G106="","",IFERROR(INDEX(APOLICES!$C:$C,MATCH(G106,APOLICES!$A:$A,0)),""))</f>
        <v/>
      </c>
      <c r="J106" s="7" t="str">
        <f>IF(G106="","",IFERROR(INDEX(APOLICES!$E:$E,MATCH(G106,APOLICES!$A:$A,0)),""))</f>
        <v/>
      </c>
      <c r="K106" s="7"/>
      <c r="L106" s="7"/>
      <c r="M106" s="12"/>
      <c r="N106" s="10"/>
      <c r="O106" s="7"/>
      <c r="P106" s="10" t="str">
        <f t="shared" si="1"/>
        <v/>
      </c>
      <c r="Q106" s="7"/>
      <c r="R106" s="7" t="str">
        <f>IF(M106="","",IFERROR(IF(INDEX(FOLLOWUP!$AQ:$AQ,MATCH(B106,FOLLOWUP!$A:$A,0))="","Sim",IF(M106&lt;=INDEX(FOLLOWUP!$AQ:$AQ,MATCH(B106,FOLLOWUP!$A:$A,0)),"Sim","Não")),"Viagem não encontrada"))</f>
        <v/>
      </c>
      <c r="S106" s="7" t="str">
        <f>IF(P106="","",IF(P106&lt;=IFERROR(INDEX(APOLICES!$L:$L,MATCH(G106,APOLICES!$A:$A,0)),P_LMG_REF),"Sim","Não"))</f>
        <v/>
      </c>
      <c r="T106" s="7"/>
      <c r="U106" s="7"/>
      <c r="V106" s="7"/>
      <c r="W106" s="7"/>
      <c r="X106" s="12"/>
    </row>
    <row r="107" spans="1:24" x14ac:dyDescent="0.25">
      <c r="A107" s="7"/>
      <c r="B107" s="7"/>
      <c r="C107" s="7"/>
      <c r="D107" s="7"/>
      <c r="E107" s="7"/>
      <c r="F107" s="7"/>
      <c r="G107" s="7"/>
      <c r="H107" s="7" t="str">
        <f>IF(G107="","",IFERROR(INDEX(APOLICES!$B:$B,MATCH(G107,APOLICES!$A:$A,0)),""))</f>
        <v/>
      </c>
      <c r="I107" s="7" t="str">
        <f>IF(G107="","",IFERROR(INDEX(APOLICES!$C:$C,MATCH(G107,APOLICES!$A:$A,0)),""))</f>
        <v/>
      </c>
      <c r="J107" s="7" t="str">
        <f>IF(G107="","",IFERROR(INDEX(APOLICES!$E:$E,MATCH(G107,APOLICES!$A:$A,0)),""))</f>
        <v/>
      </c>
      <c r="K107" s="7"/>
      <c r="L107" s="7"/>
      <c r="M107" s="12"/>
      <c r="N107" s="10"/>
      <c r="O107" s="7"/>
      <c r="P107" s="10" t="str">
        <f t="shared" si="1"/>
        <v/>
      </c>
      <c r="Q107" s="7"/>
      <c r="R107" s="7" t="str">
        <f>IF(M107="","",IFERROR(IF(INDEX(FOLLOWUP!$AQ:$AQ,MATCH(B107,FOLLOWUP!$A:$A,0))="","Sim",IF(M107&lt;=INDEX(FOLLOWUP!$AQ:$AQ,MATCH(B107,FOLLOWUP!$A:$A,0)),"Sim","Não")),"Viagem não encontrada"))</f>
        <v/>
      </c>
      <c r="S107" s="7" t="str">
        <f>IF(P107="","",IF(P107&lt;=IFERROR(INDEX(APOLICES!$L:$L,MATCH(G107,APOLICES!$A:$A,0)),P_LMG_REF),"Sim","Não"))</f>
        <v/>
      </c>
      <c r="T107" s="7"/>
      <c r="U107" s="7"/>
      <c r="V107" s="7"/>
      <c r="W107" s="7"/>
      <c r="X107" s="12"/>
    </row>
    <row r="108" spans="1:24" x14ac:dyDescent="0.25">
      <c r="A108" s="7"/>
      <c r="B108" s="7"/>
      <c r="C108" s="7"/>
      <c r="D108" s="7"/>
      <c r="E108" s="7"/>
      <c r="F108" s="7"/>
      <c r="G108" s="7"/>
      <c r="H108" s="7" t="str">
        <f>IF(G108="","",IFERROR(INDEX(APOLICES!$B:$B,MATCH(G108,APOLICES!$A:$A,0)),""))</f>
        <v/>
      </c>
      <c r="I108" s="7" t="str">
        <f>IF(G108="","",IFERROR(INDEX(APOLICES!$C:$C,MATCH(G108,APOLICES!$A:$A,0)),""))</f>
        <v/>
      </c>
      <c r="J108" s="7" t="str">
        <f>IF(G108="","",IFERROR(INDEX(APOLICES!$E:$E,MATCH(G108,APOLICES!$A:$A,0)),""))</f>
        <v/>
      </c>
      <c r="K108" s="7"/>
      <c r="L108" s="7"/>
      <c r="M108" s="12"/>
      <c r="N108" s="10"/>
      <c r="O108" s="7"/>
      <c r="P108" s="10" t="str">
        <f t="shared" si="1"/>
        <v/>
      </c>
      <c r="Q108" s="7"/>
      <c r="R108" s="7" t="str">
        <f>IF(M108="","",IFERROR(IF(INDEX(FOLLOWUP!$AQ:$AQ,MATCH(B108,FOLLOWUP!$A:$A,0))="","Sim",IF(M108&lt;=INDEX(FOLLOWUP!$AQ:$AQ,MATCH(B108,FOLLOWUP!$A:$A,0)),"Sim","Não")),"Viagem não encontrada"))</f>
        <v/>
      </c>
      <c r="S108" s="7" t="str">
        <f>IF(P108="","",IF(P108&lt;=IFERROR(INDEX(APOLICES!$L:$L,MATCH(G108,APOLICES!$A:$A,0)),P_LMG_REF),"Sim","Não"))</f>
        <v/>
      </c>
      <c r="T108" s="7"/>
      <c r="U108" s="7"/>
      <c r="V108" s="7"/>
      <c r="W108" s="7"/>
      <c r="X108" s="12"/>
    </row>
    <row r="109" spans="1:24" x14ac:dyDescent="0.25">
      <c r="A109" s="7"/>
      <c r="B109" s="7"/>
      <c r="C109" s="7"/>
      <c r="D109" s="7"/>
      <c r="E109" s="7"/>
      <c r="F109" s="7"/>
      <c r="G109" s="7"/>
      <c r="H109" s="7" t="str">
        <f>IF(G109="","",IFERROR(INDEX(APOLICES!$B:$B,MATCH(G109,APOLICES!$A:$A,0)),""))</f>
        <v/>
      </c>
      <c r="I109" s="7" t="str">
        <f>IF(G109="","",IFERROR(INDEX(APOLICES!$C:$C,MATCH(G109,APOLICES!$A:$A,0)),""))</f>
        <v/>
      </c>
      <c r="J109" s="7" t="str">
        <f>IF(G109="","",IFERROR(INDEX(APOLICES!$E:$E,MATCH(G109,APOLICES!$A:$A,0)),""))</f>
        <v/>
      </c>
      <c r="K109" s="7"/>
      <c r="L109" s="7"/>
      <c r="M109" s="12"/>
      <c r="N109" s="10"/>
      <c r="O109" s="7"/>
      <c r="P109" s="10" t="str">
        <f t="shared" si="1"/>
        <v/>
      </c>
      <c r="Q109" s="7"/>
      <c r="R109" s="7" t="str">
        <f>IF(M109="","",IFERROR(IF(INDEX(FOLLOWUP!$AQ:$AQ,MATCH(B109,FOLLOWUP!$A:$A,0))="","Sim",IF(M109&lt;=INDEX(FOLLOWUP!$AQ:$AQ,MATCH(B109,FOLLOWUP!$A:$A,0)),"Sim","Não")),"Viagem não encontrada"))</f>
        <v/>
      </c>
      <c r="S109" s="7" t="str">
        <f>IF(P109="","",IF(P109&lt;=IFERROR(INDEX(APOLICES!$L:$L,MATCH(G109,APOLICES!$A:$A,0)),P_LMG_REF),"Sim","Não"))</f>
        <v/>
      </c>
      <c r="T109" s="7"/>
      <c r="U109" s="7"/>
      <c r="V109" s="7"/>
      <c r="W109" s="7"/>
      <c r="X109" s="12"/>
    </row>
    <row r="110" spans="1:24" x14ac:dyDescent="0.25">
      <c r="A110" s="7"/>
      <c r="B110" s="7"/>
      <c r="C110" s="7"/>
      <c r="D110" s="7"/>
      <c r="E110" s="7"/>
      <c r="F110" s="7"/>
      <c r="G110" s="7"/>
      <c r="H110" s="7" t="str">
        <f>IF(G110="","",IFERROR(INDEX(APOLICES!$B:$B,MATCH(G110,APOLICES!$A:$A,0)),""))</f>
        <v/>
      </c>
      <c r="I110" s="7" t="str">
        <f>IF(G110="","",IFERROR(INDEX(APOLICES!$C:$C,MATCH(G110,APOLICES!$A:$A,0)),""))</f>
        <v/>
      </c>
      <c r="J110" s="7" t="str">
        <f>IF(G110="","",IFERROR(INDEX(APOLICES!$E:$E,MATCH(G110,APOLICES!$A:$A,0)),""))</f>
        <v/>
      </c>
      <c r="K110" s="7"/>
      <c r="L110" s="7"/>
      <c r="M110" s="12"/>
      <c r="N110" s="10"/>
      <c r="O110" s="7"/>
      <c r="P110" s="10" t="str">
        <f t="shared" si="1"/>
        <v/>
      </c>
      <c r="Q110" s="7"/>
      <c r="R110" s="7" t="str">
        <f>IF(M110="","",IFERROR(IF(INDEX(FOLLOWUP!$AQ:$AQ,MATCH(B110,FOLLOWUP!$A:$A,0))="","Sim",IF(M110&lt;=INDEX(FOLLOWUP!$AQ:$AQ,MATCH(B110,FOLLOWUP!$A:$A,0)),"Sim","Não")),"Viagem não encontrada"))</f>
        <v/>
      </c>
      <c r="S110" s="7" t="str">
        <f>IF(P110="","",IF(P110&lt;=IFERROR(INDEX(APOLICES!$L:$L,MATCH(G110,APOLICES!$A:$A,0)),P_LMG_REF),"Sim","Não"))</f>
        <v/>
      </c>
      <c r="T110" s="7"/>
      <c r="U110" s="7"/>
      <c r="V110" s="7"/>
      <c r="W110" s="7"/>
      <c r="X110" s="12"/>
    </row>
    <row r="111" spans="1:24" x14ac:dyDescent="0.25">
      <c r="A111" s="7"/>
      <c r="B111" s="7"/>
      <c r="C111" s="7"/>
      <c r="D111" s="7"/>
      <c r="E111" s="7"/>
      <c r="F111" s="7"/>
      <c r="G111" s="7"/>
      <c r="H111" s="7" t="str">
        <f>IF(G111="","",IFERROR(INDEX(APOLICES!$B:$B,MATCH(G111,APOLICES!$A:$A,0)),""))</f>
        <v/>
      </c>
      <c r="I111" s="7" t="str">
        <f>IF(G111="","",IFERROR(INDEX(APOLICES!$C:$C,MATCH(G111,APOLICES!$A:$A,0)),""))</f>
        <v/>
      </c>
      <c r="J111" s="7" t="str">
        <f>IF(G111="","",IFERROR(INDEX(APOLICES!$E:$E,MATCH(G111,APOLICES!$A:$A,0)),""))</f>
        <v/>
      </c>
      <c r="K111" s="7"/>
      <c r="L111" s="7"/>
      <c r="M111" s="12"/>
      <c r="N111" s="10"/>
      <c r="O111" s="7"/>
      <c r="P111" s="10" t="str">
        <f t="shared" si="1"/>
        <v/>
      </c>
      <c r="Q111" s="7"/>
      <c r="R111" s="7" t="str">
        <f>IF(M111="","",IFERROR(IF(INDEX(FOLLOWUP!$AQ:$AQ,MATCH(B111,FOLLOWUP!$A:$A,0))="","Sim",IF(M111&lt;=INDEX(FOLLOWUP!$AQ:$AQ,MATCH(B111,FOLLOWUP!$A:$A,0)),"Sim","Não")),"Viagem não encontrada"))</f>
        <v/>
      </c>
      <c r="S111" s="7" t="str">
        <f>IF(P111="","",IF(P111&lt;=IFERROR(INDEX(APOLICES!$L:$L,MATCH(G111,APOLICES!$A:$A,0)),P_LMG_REF),"Sim","Não"))</f>
        <v/>
      </c>
      <c r="T111" s="7"/>
      <c r="U111" s="7"/>
      <c r="V111" s="7"/>
      <c r="W111" s="7"/>
      <c r="X111" s="12"/>
    </row>
    <row r="112" spans="1:24" x14ac:dyDescent="0.25">
      <c r="A112" s="7"/>
      <c r="B112" s="7"/>
      <c r="C112" s="7"/>
      <c r="D112" s="7"/>
      <c r="E112" s="7"/>
      <c r="F112" s="7"/>
      <c r="G112" s="7"/>
      <c r="H112" s="7" t="str">
        <f>IF(G112="","",IFERROR(INDEX(APOLICES!$B:$B,MATCH(G112,APOLICES!$A:$A,0)),""))</f>
        <v/>
      </c>
      <c r="I112" s="7" t="str">
        <f>IF(G112="","",IFERROR(INDEX(APOLICES!$C:$C,MATCH(G112,APOLICES!$A:$A,0)),""))</f>
        <v/>
      </c>
      <c r="J112" s="7" t="str">
        <f>IF(G112="","",IFERROR(INDEX(APOLICES!$E:$E,MATCH(G112,APOLICES!$A:$A,0)),""))</f>
        <v/>
      </c>
      <c r="K112" s="7"/>
      <c r="L112" s="7"/>
      <c r="M112" s="12"/>
      <c r="N112" s="10"/>
      <c r="O112" s="7"/>
      <c r="P112" s="10" t="str">
        <f t="shared" si="1"/>
        <v/>
      </c>
      <c r="Q112" s="7"/>
      <c r="R112" s="7" t="str">
        <f>IF(M112="","",IFERROR(IF(INDEX(FOLLOWUP!$AQ:$AQ,MATCH(B112,FOLLOWUP!$A:$A,0))="","Sim",IF(M112&lt;=INDEX(FOLLOWUP!$AQ:$AQ,MATCH(B112,FOLLOWUP!$A:$A,0)),"Sim","Não")),"Viagem não encontrada"))</f>
        <v/>
      </c>
      <c r="S112" s="7" t="str">
        <f>IF(P112="","",IF(P112&lt;=IFERROR(INDEX(APOLICES!$L:$L,MATCH(G112,APOLICES!$A:$A,0)),P_LMG_REF),"Sim","Não"))</f>
        <v/>
      </c>
      <c r="T112" s="7"/>
      <c r="U112" s="7"/>
      <c r="V112" s="7"/>
      <c r="W112" s="7"/>
      <c r="X112" s="12"/>
    </row>
    <row r="113" spans="1:24" x14ac:dyDescent="0.25">
      <c r="A113" s="7"/>
      <c r="B113" s="7"/>
      <c r="C113" s="7"/>
      <c r="D113" s="7"/>
      <c r="E113" s="7"/>
      <c r="F113" s="7"/>
      <c r="G113" s="7"/>
      <c r="H113" s="7" t="str">
        <f>IF(G113="","",IFERROR(INDEX(APOLICES!$B:$B,MATCH(G113,APOLICES!$A:$A,0)),""))</f>
        <v/>
      </c>
      <c r="I113" s="7" t="str">
        <f>IF(G113="","",IFERROR(INDEX(APOLICES!$C:$C,MATCH(G113,APOLICES!$A:$A,0)),""))</f>
        <v/>
      </c>
      <c r="J113" s="7" t="str">
        <f>IF(G113="","",IFERROR(INDEX(APOLICES!$E:$E,MATCH(G113,APOLICES!$A:$A,0)),""))</f>
        <v/>
      </c>
      <c r="K113" s="7"/>
      <c r="L113" s="7"/>
      <c r="M113" s="12"/>
      <c r="N113" s="10"/>
      <c r="O113" s="7"/>
      <c r="P113" s="10" t="str">
        <f t="shared" si="1"/>
        <v/>
      </c>
      <c r="Q113" s="7"/>
      <c r="R113" s="7" t="str">
        <f>IF(M113="","",IFERROR(IF(INDEX(FOLLOWUP!$AQ:$AQ,MATCH(B113,FOLLOWUP!$A:$A,0))="","Sim",IF(M113&lt;=INDEX(FOLLOWUP!$AQ:$AQ,MATCH(B113,FOLLOWUP!$A:$A,0)),"Sim","Não")),"Viagem não encontrada"))</f>
        <v/>
      </c>
      <c r="S113" s="7" t="str">
        <f>IF(P113="","",IF(P113&lt;=IFERROR(INDEX(APOLICES!$L:$L,MATCH(G113,APOLICES!$A:$A,0)),P_LMG_REF),"Sim","Não"))</f>
        <v/>
      </c>
      <c r="T113" s="7"/>
      <c r="U113" s="7"/>
      <c r="V113" s="7"/>
      <c r="W113" s="7"/>
      <c r="X113" s="12"/>
    </row>
    <row r="114" spans="1:24" x14ac:dyDescent="0.25">
      <c r="A114" s="7"/>
      <c r="B114" s="7"/>
      <c r="C114" s="7"/>
      <c r="D114" s="7"/>
      <c r="E114" s="7"/>
      <c r="F114" s="7"/>
      <c r="G114" s="7"/>
      <c r="H114" s="7" t="str">
        <f>IF(G114="","",IFERROR(INDEX(APOLICES!$B:$B,MATCH(G114,APOLICES!$A:$A,0)),""))</f>
        <v/>
      </c>
      <c r="I114" s="7" t="str">
        <f>IF(G114="","",IFERROR(INDEX(APOLICES!$C:$C,MATCH(G114,APOLICES!$A:$A,0)),""))</f>
        <v/>
      </c>
      <c r="J114" s="7" t="str">
        <f>IF(G114="","",IFERROR(INDEX(APOLICES!$E:$E,MATCH(G114,APOLICES!$A:$A,0)),""))</f>
        <v/>
      </c>
      <c r="K114" s="7"/>
      <c r="L114" s="7"/>
      <c r="M114" s="12"/>
      <c r="N114" s="10"/>
      <c r="O114" s="7"/>
      <c r="P114" s="10" t="str">
        <f t="shared" si="1"/>
        <v/>
      </c>
      <c r="Q114" s="7"/>
      <c r="R114" s="7" t="str">
        <f>IF(M114="","",IFERROR(IF(INDEX(FOLLOWUP!$AQ:$AQ,MATCH(B114,FOLLOWUP!$A:$A,0))="","Sim",IF(M114&lt;=INDEX(FOLLOWUP!$AQ:$AQ,MATCH(B114,FOLLOWUP!$A:$A,0)),"Sim","Não")),"Viagem não encontrada"))</f>
        <v/>
      </c>
      <c r="S114" s="7" t="str">
        <f>IF(P114="","",IF(P114&lt;=IFERROR(INDEX(APOLICES!$L:$L,MATCH(G114,APOLICES!$A:$A,0)),P_LMG_REF),"Sim","Não"))</f>
        <v/>
      </c>
      <c r="T114" s="7"/>
      <c r="U114" s="7"/>
      <c r="V114" s="7"/>
      <c r="W114" s="7"/>
      <c r="X114" s="12"/>
    </row>
    <row r="115" spans="1:24" x14ac:dyDescent="0.25">
      <c r="A115" s="7"/>
      <c r="B115" s="7"/>
      <c r="C115" s="7"/>
      <c r="D115" s="7"/>
      <c r="E115" s="7"/>
      <c r="F115" s="7"/>
      <c r="G115" s="7"/>
      <c r="H115" s="7" t="str">
        <f>IF(G115="","",IFERROR(INDEX(APOLICES!$B:$B,MATCH(G115,APOLICES!$A:$A,0)),""))</f>
        <v/>
      </c>
      <c r="I115" s="7" t="str">
        <f>IF(G115="","",IFERROR(INDEX(APOLICES!$C:$C,MATCH(G115,APOLICES!$A:$A,0)),""))</f>
        <v/>
      </c>
      <c r="J115" s="7" t="str">
        <f>IF(G115="","",IFERROR(INDEX(APOLICES!$E:$E,MATCH(G115,APOLICES!$A:$A,0)),""))</f>
        <v/>
      </c>
      <c r="K115" s="7"/>
      <c r="L115" s="7"/>
      <c r="M115" s="12"/>
      <c r="N115" s="10"/>
      <c r="O115" s="7"/>
      <c r="P115" s="10" t="str">
        <f t="shared" si="1"/>
        <v/>
      </c>
      <c r="Q115" s="7"/>
      <c r="R115" s="7" t="str">
        <f>IF(M115="","",IFERROR(IF(INDEX(FOLLOWUP!$AQ:$AQ,MATCH(B115,FOLLOWUP!$A:$A,0))="","Sim",IF(M115&lt;=INDEX(FOLLOWUP!$AQ:$AQ,MATCH(B115,FOLLOWUP!$A:$A,0)),"Sim","Não")),"Viagem não encontrada"))</f>
        <v/>
      </c>
      <c r="S115" s="7" t="str">
        <f>IF(P115="","",IF(P115&lt;=IFERROR(INDEX(APOLICES!$L:$L,MATCH(G115,APOLICES!$A:$A,0)),P_LMG_REF),"Sim","Não"))</f>
        <v/>
      </c>
      <c r="T115" s="7"/>
      <c r="U115" s="7"/>
      <c r="V115" s="7"/>
      <c r="W115" s="7"/>
      <c r="X115" s="12"/>
    </row>
    <row r="116" spans="1:24" x14ac:dyDescent="0.25">
      <c r="A116" s="7"/>
      <c r="B116" s="7"/>
      <c r="C116" s="7"/>
      <c r="D116" s="7"/>
      <c r="E116" s="7"/>
      <c r="F116" s="7"/>
      <c r="G116" s="7"/>
      <c r="H116" s="7" t="str">
        <f>IF(G116="","",IFERROR(INDEX(APOLICES!$B:$B,MATCH(G116,APOLICES!$A:$A,0)),""))</f>
        <v/>
      </c>
      <c r="I116" s="7" t="str">
        <f>IF(G116="","",IFERROR(INDEX(APOLICES!$C:$C,MATCH(G116,APOLICES!$A:$A,0)),""))</f>
        <v/>
      </c>
      <c r="J116" s="7" t="str">
        <f>IF(G116="","",IFERROR(INDEX(APOLICES!$E:$E,MATCH(G116,APOLICES!$A:$A,0)),""))</f>
        <v/>
      </c>
      <c r="K116" s="7"/>
      <c r="L116" s="7"/>
      <c r="M116" s="12"/>
      <c r="N116" s="10"/>
      <c r="O116" s="7"/>
      <c r="P116" s="10" t="str">
        <f t="shared" si="1"/>
        <v/>
      </c>
      <c r="Q116" s="7"/>
      <c r="R116" s="7" t="str">
        <f>IF(M116="","",IFERROR(IF(INDEX(FOLLOWUP!$AQ:$AQ,MATCH(B116,FOLLOWUP!$A:$A,0))="","Sim",IF(M116&lt;=INDEX(FOLLOWUP!$AQ:$AQ,MATCH(B116,FOLLOWUP!$A:$A,0)),"Sim","Não")),"Viagem não encontrada"))</f>
        <v/>
      </c>
      <c r="S116" s="7" t="str">
        <f>IF(P116="","",IF(P116&lt;=IFERROR(INDEX(APOLICES!$L:$L,MATCH(G116,APOLICES!$A:$A,0)),P_LMG_REF),"Sim","Não"))</f>
        <v/>
      </c>
      <c r="T116" s="7"/>
      <c r="U116" s="7"/>
      <c r="V116" s="7"/>
      <c r="W116" s="7"/>
      <c r="X116" s="12"/>
    </row>
    <row r="117" spans="1:24" x14ac:dyDescent="0.25">
      <c r="A117" s="7"/>
      <c r="B117" s="7"/>
      <c r="C117" s="7"/>
      <c r="D117" s="7"/>
      <c r="E117" s="7"/>
      <c r="F117" s="7"/>
      <c r="G117" s="7"/>
      <c r="H117" s="7" t="str">
        <f>IF(G117="","",IFERROR(INDEX(APOLICES!$B:$B,MATCH(G117,APOLICES!$A:$A,0)),""))</f>
        <v/>
      </c>
      <c r="I117" s="7" t="str">
        <f>IF(G117="","",IFERROR(INDEX(APOLICES!$C:$C,MATCH(G117,APOLICES!$A:$A,0)),""))</f>
        <v/>
      </c>
      <c r="J117" s="7" t="str">
        <f>IF(G117="","",IFERROR(INDEX(APOLICES!$E:$E,MATCH(G117,APOLICES!$A:$A,0)),""))</f>
        <v/>
      </c>
      <c r="K117" s="7"/>
      <c r="L117" s="7"/>
      <c r="M117" s="12"/>
      <c r="N117" s="10"/>
      <c r="O117" s="7"/>
      <c r="P117" s="10" t="str">
        <f t="shared" si="1"/>
        <v/>
      </c>
      <c r="Q117" s="7"/>
      <c r="R117" s="7" t="str">
        <f>IF(M117="","",IFERROR(IF(INDEX(FOLLOWUP!$AQ:$AQ,MATCH(B117,FOLLOWUP!$A:$A,0))="","Sim",IF(M117&lt;=INDEX(FOLLOWUP!$AQ:$AQ,MATCH(B117,FOLLOWUP!$A:$A,0)),"Sim","Não")),"Viagem não encontrada"))</f>
        <v/>
      </c>
      <c r="S117" s="7" t="str">
        <f>IF(P117="","",IF(P117&lt;=IFERROR(INDEX(APOLICES!$L:$L,MATCH(G117,APOLICES!$A:$A,0)),P_LMG_REF),"Sim","Não"))</f>
        <v/>
      </c>
      <c r="T117" s="7"/>
      <c r="U117" s="7"/>
      <c r="V117" s="7"/>
      <c r="W117" s="7"/>
      <c r="X117" s="12"/>
    </row>
    <row r="118" spans="1:24" x14ac:dyDescent="0.25">
      <c r="A118" s="7"/>
      <c r="B118" s="7"/>
      <c r="C118" s="7"/>
      <c r="D118" s="7"/>
      <c r="E118" s="7"/>
      <c r="F118" s="7"/>
      <c r="G118" s="7"/>
      <c r="H118" s="7" t="str">
        <f>IF(G118="","",IFERROR(INDEX(APOLICES!$B:$B,MATCH(G118,APOLICES!$A:$A,0)),""))</f>
        <v/>
      </c>
      <c r="I118" s="7" t="str">
        <f>IF(G118="","",IFERROR(INDEX(APOLICES!$C:$C,MATCH(G118,APOLICES!$A:$A,0)),""))</f>
        <v/>
      </c>
      <c r="J118" s="7" t="str">
        <f>IF(G118="","",IFERROR(INDEX(APOLICES!$E:$E,MATCH(G118,APOLICES!$A:$A,0)),""))</f>
        <v/>
      </c>
      <c r="K118" s="7"/>
      <c r="L118" s="7"/>
      <c r="M118" s="12"/>
      <c r="N118" s="10"/>
      <c r="O118" s="7"/>
      <c r="P118" s="10" t="str">
        <f t="shared" si="1"/>
        <v/>
      </c>
      <c r="Q118" s="7"/>
      <c r="R118" s="7" t="str">
        <f>IF(M118="","",IFERROR(IF(INDEX(FOLLOWUP!$AQ:$AQ,MATCH(B118,FOLLOWUP!$A:$A,0))="","Sim",IF(M118&lt;=INDEX(FOLLOWUP!$AQ:$AQ,MATCH(B118,FOLLOWUP!$A:$A,0)),"Sim","Não")),"Viagem não encontrada"))</f>
        <v/>
      </c>
      <c r="S118" s="7" t="str">
        <f>IF(P118="","",IF(P118&lt;=IFERROR(INDEX(APOLICES!$L:$L,MATCH(G118,APOLICES!$A:$A,0)),P_LMG_REF),"Sim","Não"))</f>
        <v/>
      </c>
      <c r="T118" s="7"/>
      <c r="U118" s="7"/>
      <c r="V118" s="7"/>
      <c r="W118" s="7"/>
      <c r="X118" s="12"/>
    </row>
    <row r="119" spans="1:24" x14ac:dyDescent="0.25">
      <c r="A119" s="7"/>
      <c r="B119" s="7"/>
      <c r="C119" s="7"/>
      <c r="D119" s="7"/>
      <c r="E119" s="7"/>
      <c r="F119" s="7"/>
      <c r="G119" s="7"/>
      <c r="H119" s="7" t="str">
        <f>IF(G119="","",IFERROR(INDEX(APOLICES!$B:$B,MATCH(G119,APOLICES!$A:$A,0)),""))</f>
        <v/>
      </c>
      <c r="I119" s="7" t="str">
        <f>IF(G119="","",IFERROR(INDEX(APOLICES!$C:$C,MATCH(G119,APOLICES!$A:$A,0)),""))</f>
        <v/>
      </c>
      <c r="J119" s="7" t="str">
        <f>IF(G119="","",IFERROR(INDEX(APOLICES!$E:$E,MATCH(G119,APOLICES!$A:$A,0)),""))</f>
        <v/>
      </c>
      <c r="K119" s="7"/>
      <c r="L119" s="7"/>
      <c r="M119" s="12"/>
      <c r="N119" s="10"/>
      <c r="O119" s="7"/>
      <c r="P119" s="10" t="str">
        <f t="shared" si="1"/>
        <v/>
      </c>
      <c r="Q119" s="7"/>
      <c r="R119" s="7" t="str">
        <f>IF(M119="","",IFERROR(IF(INDEX(FOLLOWUP!$AQ:$AQ,MATCH(B119,FOLLOWUP!$A:$A,0))="","Sim",IF(M119&lt;=INDEX(FOLLOWUP!$AQ:$AQ,MATCH(B119,FOLLOWUP!$A:$A,0)),"Sim","Não")),"Viagem não encontrada"))</f>
        <v/>
      </c>
      <c r="S119" s="7" t="str">
        <f>IF(P119="","",IF(P119&lt;=IFERROR(INDEX(APOLICES!$L:$L,MATCH(G119,APOLICES!$A:$A,0)),P_LMG_REF),"Sim","Não"))</f>
        <v/>
      </c>
      <c r="T119" s="7"/>
      <c r="U119" s="7"/>
      <c r="V119" s="7"/>
      <c r="W119" s="7"/>
      <c r="X119" s="12"/>
    </row>
    <row r="120" spans="1:24" x14ac:dyDescent="0.25">
      <c r="A120" s="7"/>
      <c r="B120" s="7"/>
      <c r="C120" s="7"/>
      <c r="D120" s="7"/>
      <c r="E120" s="7"/>
      <c r="F120" s="7"/>
      <c r="G120" s="7"/>
      <c r="H120" s="7" t="str">
        <f>IF(G120="","",IFERROR(INDEX(APOLICES!$B:$B,MATCH(G120,APOLICES!$A:$A,0)),""))</f>
        <v/>
      </c>
      <c r="I120" s="7" t="str">
        <f>IF(G120="","",IFERROR(INDEX(APOLICES!$C:$C,MATCH(G120,APOLICES!$A:$A,0)),""))</f>
        <v/>
      </c>
      <c r="J120" s="7" t="str">
        <f>IF(G120="","",IFERROR(INDEX(APOLICES!$E:$E,MATCH(G120,APOLICES!$A:$A,0)),""))</f>
        <v/>
      </c>
      <c r="K120" s="7"/>
      <c r="L120" s="7"/>
      <c r="M120" s="12"/>
      <c r="N120" s="10"/>
      <c r="O120" s="7"/>
      <c r="P120" s="10" t="str">
        <f t="shared" si="1"/>
        <v/>
      </c>
      <c r="Q120" s="7"/>
      <c r="R120" s="7" t="str">
        <f>IF(M120="","",IFERROR(IF(INDEX(FOLLOWUP!$AQ:$AQ,MATCH(B120,FOLLOWUP!$A:$A,0))="","Sim",IF(M120&lt;=INDEX(FOLLOWUP!$AQ:$AQ,MATCH(B120,FOLLOWUP!$A:$A,0)),"Sim","Não")),"Viagem não encontrada"))</f>
        <v/>
      </c>
      <c r="S120" s="7" t="str">
        <f>IF(P120="","",IF(P120&lt;=IFERROR(INDEX(APOLICES!$L:$L,MATCH(G120,APOLICES!$A:$A,0)),P_LMG_REF),"Sim","Não"))</f>
        <v/>
      </c>
      <c r="T120" s="7"/>
      <c r="U120" s="7"/>
      <c r="V120" s="7"/>
      <c r="W120" s="7"/>
      <c r="X120" s="12"/>
    </row>
    <row r="121" spans="1:24" x14ac:dyDescent="0.25">
      <c r="A121" s="7"/>
      <c r="B121" s="7"/>
      <c r="C121" s="7"/>
      <c r="D121" s="7"/>
      <c r="E121" s="7"/>
      <c r="F121" s="7"/>
      <c r="G121" s="7"/>
      <c r="H121" s="7" t="str">
        <f>IF(G121="","",IFERROR(INDEX(APOLICES!$B:$B,MATCH(G121,APOLICES!$A:$A,0)),""))</f>
        <v/>
      </c>
      <c r="I121" s="7" t="str">
        <f>IF(G121="","",IFERROR(INDEX(APOLICES!$C:$C,MATCH(G121,APOLICES!$A:$A,0)),""))</f>
        <v/>
      </c>
      <c r="J121" s="7" t="str">
        <f>IF(G121="","",IFERROR(INDEX(APOLICES!$E:$E,MATCH(G121,APOLICES!$A:$A,0)),""))</f>
        <v/>
      </c>
      <c r="K121" s="7"/>
      <c r="L121" s="7"/>
      <c r="M121" s="12"/>
      <c r="N121" s="10"/>
      <c r="O121" s="7"/>
      <c r="P121" s="10" t="str">
        <f t="shared" si="1"/>
        <v/>
      </c>
      <c r="Q121" s="7"/>
      <c r="R121" s="7" t="str">
        <f>IF(M121="","",IFERROR(IF(INDEX(FOLLOWUP!$AQ:$AQ,MATCH(B121,FOLLOWUP!$A:$A,0))="","Sim",IF(M121&lt;=INDEX(FOLLOWUP!$AQ:$AQ,MATCH(B121,FOLLOWUP!$A:$A,0)),"Sim","Não")),"Viagem não encontrada"))</f>
        <v/>
      </c>
      <c r="S121" s="7" t="str">
        <f>IF(P121="","",IF(P121&lt;=IFERROR(INDEX(APOLICES!$L:$L,MATCH(G121,APOLICES!$A:$A,0)),P_LMG_REF),"Sim","Não"))</f>
        <v/>
      </c>
      <c r="T121" s="7"/>
      <c r="U121" s="7"/>
      <c r="V121" s="7"/>
      <c r="W121" s="7"/>
      <c r="X121" s="12"/>
    </row>
    <row r="122" spans="1:24" x14ac:dyDescent="0.25">
      <c r="A122" s="7"/>
      <c r="B122" s="7"/>
      <c r="C122" s="7"/>
      <c r="D122" s="7"/>
      <c r="E122" s="7"/>
      <c r="F122" s="7"/>
      <c r="G122" s="7"/>
      <c r="H122" s="7" t="str">
        <f>IF(G122="","",IFERROR(INDEX(APOLICES!$B:$B,MATCH(G122,APOLICES!$A:$A,0)),""))</f>
        <v/>
      </c>
      <c r="I122" s="7" t="str">
        <f>IF(G122="","",IFERROR(INDEX(APOLICES!$C:$C,MATCH(G122,APOLICES!$A:$A,0)),""))</f>
        <v/>
      </c>
      <c r="J122" s="7" t="str">
        <f>IF(G122="","",IFERROR(INDEX(APOLICES!$E:$E,MATCH(G122,APOLICES!$A:$A,0)),""))</f>
        <v/>
      </c>
      <c r="K122" s="7"/>
      <c r="L122" s="7"/>
      <c r="M122" s="12"/>
      <c r="N122" s="10"/>
      <c r="O122" s="7"/>
      <c r="P122" s="10" t="str">
        <f t="shared" si="1"/>
        <v/>
      </c>
      <c r="Q122" s="7"/>
      <c r="R122" s="7" t="str">
        <f>IF(M122="","",IFERROR(IF(INDEX(FOLLOWUP!$AQ:$AQ,MATCH(B122,FOLLOWUP!$A:$A,0))="","Sim",IF(M122&lt;=INDEX(FOLLOWUP!$AQ:$AQ,MATCH(B122,FOLLOWUP!$A:$A,0)),"Sim","Não")),"Viagem não encontrada"))</f>
        <v/>
      </c>
      <c r="S122" s="7" t="str">
        <f>IF(P122="","",IF(P122&lt;=IFERROR(INDEX(APOLICES!$L:$L,MATCH(G122,APOLICES!$A:$A,0)),P_LMG_REF),"Sim","Não"))</f>
        <v/>
      </c>
      <c r="T122" s="7"/>
      <c r="U122" s="7"/>
      <c r="V122" s="7"/>
      <c r="W122" s="7"/>
      <c r="X122" s="12"/>
    </row>
    <row r="123" spans="1:24" x14ac:dyDescent="0.25">
      <c r="A123" s="7"/>
      <c r="B123" s="7"/>
      <c r="C123" s="7"/>
      <c r="D123" s="7"/>
      <c r="E123" s="7"/>
      <c r="F123" s="7"/>
      <c r="G123" s="7"/>
      <c r="H123" s="7" t="str">
        <f>IF(G123="","",IFERROR(INDEX(APOLICES!$B:$B,MATCH(G123,APOLICES!$A:$A,0)),""))</f>
        <v/>
      </c>
      <c r="I123" s="7" t="str">
        <f>IF(G123="","",IFERROR(INDEX(APOLICES!$C:$C,MATCH(G123,APOLICES!$A:$A,0)),""))</f>
        <v/>
      </c>
      <c r="J123" s="7" t="str">
        <f>IF(G123="","",IFERROR(INDEX(APOLICES!$E:$E,MATCH(G123,APOLICES!$A:$A,0)),""))</f>
        <v/>
      </c>
      <c r="K123" s="7"/>
      <c r="L123" s="7"/>
      <c r="M123" s="12"/>
      <c r="N123" s="10"/>
      <c r="O123" s="7"/>
      <c r="P123" s="10" t="str">
        <f t="shared" si="1"/>
        <v/>
      </c>
      <c r="Q123" s="7"/>
      <c r="R123" s="7" t="str">
        <f>IF(M123="","",IFERROR(IF(INDEX(FOLLOWUP!$AQ:$AQ,MATCH(B123,FOLLOWUP!$A:$A,0))="","Sim",IF(M123&lt;=INDEX(FOLLOWUP!$AQ:$AQ,MATCH(B123,FOLLOWUP!$A:$A,0)),"Sim","Não")),"Viagem não encontrada"))</f>
        <v/>
      </c>
      <c r="S123" s="7" t="str">
        <f>IF(P123="","",IF(P123&lt;=IFERROR(INDEX(APOLICES!$L:$L,MATCH(G123,APOLICES!$A:$A,0)),P_LMG_REF),"Sim","Não"))</f>
        <v/>
      </c>
      <c r="T123" s="7"/>
      <c r="U123" s="7"/>
      <c r="V123" s="7"/>
      <c r="W123" s="7"/>
      <c r="X123" s="12"/>
    </row>
    <row r="124" spans="1:24" x14ac:dyDescent="0.25">
      <c r="A124" s="7"/>
      <c r="B124" s="7"/>
      <c r="C124" s="7"/>
      <c r="D124" s="7"/>
      <c r="E124" s="7"/>
      <c r="F124" s="7"/>
      <c r="G124" s="7"/>
      <c r="H124" s="7" t="str">
        <f>IF(G124="","",IFERROR(INDEX(APOLICES!$B:$B,MATCH(G124,APOLICES!$A:$A,0)),""))</f>
        <v/>
      </c>
      <c r="I124" s="7" t="str">
        <f>IF(G124="","",IFERROR(INDEX(APOLICES!$C:$C,MATCH(G124,APOLICES!$A:$A,0)),""))</f>
        <v/>
      </c>
      <c r="J124" s="7" t="str">
        <f>IF(G124="","",IFERROR(INDEX(APOLICES!$E:$E,MATCH(G124,APOLICES!$A:$A,0)),""))</f>
        <v/>
      </c>
      <c r="K124" s="7"/>
      <c r="L124" s="7"/>
      <c r="M124" s="12"/>
      <c r="N124" s="10"/>
      <c r="O124" s="7"/>
      <c r="P124" s="10" t="str">
        <f t="shared" si="1"/>
        <v/>
      </c>
      <c r="Q124" s="7"/>
      <c r="R124" s="7" t="str">
        <f>IF(M124="","",IFERROR(IF(INDEX(FOLLOWUP!$AQ:$AQ,MATCH(B124,FOLLOWUP!$A:$A,0))="","Sim",IF(M124&lt;=INDEX(FOLLOWUP!$AQ:$AQ,MATCH(B124,FOLLOWUP!$A:$A,0)),"Sim","Não")),"Viagem não encontrada"))</f>
        <v/>
      </c>
      <c r="S124" s="7" t="str">
        <f>IF(P124="","",IF(P124&lt;=IFERROR(INDEX(APOLICES!$L:$L,MATCH(G124,APOLICES!$A:$A,0)),P_LMG_REF),"Sim","Não"))</f>
        <v/>
      </c>
      <c r="T124" s="7"/>
      <c r="U124" s="7"/>
      <c r="V124" s="7"/>
      <c r="W124" s="7"/>
      <c r="X124" s="12"/>
    </row>
    <row r="125" spans="1:24" x14ac:dyDescent="0.25">
      <c r="A125" s="7"/>
      <c r="B125" s="7"/>
      <c r="C125" s="7"/>
      <c r="D125" s="7"/>
      <c r="E125" s="7"/>
      <c r="F125" s="7"/>
      <c r="G125" s="7"/>
      <c r="H125" s="7" t="str">
        <f>IF(G125="","",IFERROR(INDEX(APOLICES!$B:$B,MATCH(G125,APOLICES!$A:$A,0)),""))</f>
        <v/>
      </c>
      <c r="I125" s="7" t="str">
        <f>IF(G125="","",IFERROR(INDEX(APOLICES!$C:$C,MATCH(G125,APOLICES!$A:$A,0)),""))</f>
        <v/>
      </c>
      <c r="J125" s="7" t="str">
        <f>IF(G125="","",IFERROR(INDEX(APOLICES!$E:$E,MATCH(G125,APOLICES!$A:$A,0)),""))</f>
        <v/>
      </c>
      <c r="K125" s="7"/>
      <c r="L125" s="7"/>
      <c r="M125" s="12"/>
      <c r="N125" s="10"/>
      <c r="O125" s="7"/>
      <c r="P125" s="10" t="str">
        <f t="shared" si="1"/>
        <v/>
      </c>
      <c r="Q125" s="7"/>
      <c r="R125" s="7" t="str">
        <f>IF(M125="","",IFERROR(IF(INDEX(FOLLOWUP!$AQ:$AQ,MATCH(B125,FOLLOWUP!$A:$A,0))="","Sim",IF(M125&lt;=INDEX(FOLLOWUP!$AQ:$AQ,MATCH(B125,FOLLOWUP!$A:$A,0)),"Sim","Não")),"Viagem não encontrada"))</f>
        <v/>
      </c>
      <c r="S125" s="7" t="str">
        <f>IF(P125="","",IF(P125&lt;=IFERROR(INDEX(APOLICES!$L:$L,MATCH(G125,APOLICES!$A:$A,0)),P_LMG_REF),"Sim","Não"))</f>
        <v/>
      </c>
      <c r="T125" s="7"/>
      <c r="U125" s="7"/>
      <c r="V125" s="7"/>
      <c r="W125" s="7"/>
      <c r="X125" s="12"/>
    </row>
    <row r="126" spans="1:24" x14ac:dyDescent="0.25">
      <c r="A126" s="7"/>
      <c r="B126" s="7"/>
      <c r="C126" s="7"/>
      <c r="D126" s="7"/>
      <c r="E126" s="7"/>
      <c r="F126" s="7"/>
      <c r="G126" s="7"/>
      <c r="H126" s="7" t="str">
        <f>IF(G126="","",IFERROR(INDEX(APOLICES!$B:$B,MATCH(G126,APOLICES!$A:$A,0)),""))</f>
        <v/>
      </c>
      <c r="I126" s="7" t="str">
        <f>IF(G126="","",IFERROR(INDEX(APOLICES!$C:$C,MATCH(G126,APOLICES!$A:$A,0)),""))</f>
        <v/>
      </c>
      <c r="J126" s="7" t="str">
        <f>IF(G126="","",IFERROR(INDEX(APOLICES!$E:$E,MATCH(G126,APOLICES!$A:$A,0)),""))</f>
        <v/>
      </c>
      <c r="K126" s="7"/>
      <c r="L126" s="7"/>
      <c r="M126" s="12"/>
      <c r="N126" s="10"/>
      <c r="O126" s="7"/>
      <c r="P126" s="10" t="str">
        <f t="shared" si="1"/>
        <v/>
      </c>
      <c r="Q126" s="7"/>
      <c r="R126" s="7" t="str">
        <f>IF(M126="","",IFERROR(IF(INDEX(FOLLOWUP!$AQ:$AQ,MATCH(B126,FOLLOWUP!$A:$A,0))="","Sim",IF(M126&lt;=INDEX(FOLLOWUP!$AQ:$AQ,MATCH(B126,FOLLOWUP!$A:$A,0)),"Sim","Não")),"Viagem não encontrada"))</f>
        <v/>
      </c>
      <c r="S126" s="7" t="str">
        <f>IF(P126="","",IF(P126&lt;=IFERROR(INDEX(APOLICES!$L:$L,MATCH(G126,APOLICES!$A:$A,0)),P_LMG_REF),"Sim","Não"))</f>
        <v/>
      </c>
      <c r="T126" s="7"/>
      <c r="U126" s="7"/>
      <c r="V126" s="7"/>
      <c r="W126" s="7"/>
      <c r="X126" s="12"/>
    </row>
    <row r="127" spans="1:24" x14ac:dyDescent="0.25">
      <c r="A127" s="7"/>
      <c r="B127" s="7"/>
      <c r="C127" s="7"/>
      <c r="D127" s="7"/>
      <c r="E127" s="7"/>
      <c r="F127" s="7"/>
      <c r="G127" s="7"/>
      <c r="H127" s="7" t="str">
        <f>IF(G127="","",IFERROR(INDEX(APOLICES!$B:$B,MATCH(G127,APOLICES!$A:$A,0)),""))</f>
        <v/>
      </c>
      <c r="I127" s="7" t="str">
        <f>IF(G127="","",IFERROR(INDEX(APOLICES!$C:$C,MATCH(G127,APOLICES!$A:$A,0)),""))</f>
        <v/>
      </c>
      <c r="J127" s="7" t="str">
        <f>IF(G127="","",IFERROR(INDEX(APOLICES!$E:$E,MATCH(G127,APOLICES!$A:$A,0)),""))</f>
        <v/>
      </c>
      <c r="K127" s="7"/>
      <c r="L127" s="7"/>
      <c r="M127" s="12"/>
      <c r="N127" s="10"/>
      <c r="O127" s="7"/>
      <c r="P127" s="10" t="str">
        <f t="shared" si="1"/>
        <v/>
      </c>
      <c r="Q127" s="7"/>
      <c r="R127" s="7" t="str">
        <f>IF(M127="","",IFERROR(IF(INDEX(FOLLOWUP!$AQ:$AQ,MATCH(B127,FOLLOWUP!$A:$A,0))="","Sim",IF(M127&lt;=INDEX(FOLLOWUP!$AQ:$AQ,MATCH(B127,FOLLOWUP!$A:$A,0)),"Sim","Não")),"Viagem não encontrada"))</f>
        <v/>
      </c>
      <c r="S127" s="7" t="str">
        <f>IF(P127="","",IF(P127&lt;=IFERROR(INDEX(APOLICES!$L:$L,MATCH(G127,APOLICES!$A:$A,0)),P_LMG_REF),"Sim","Não"))</f>
        <v/>
      </c>
      <c r="T127" s="7"/>
      <c r="U127" s="7"/>
      <c r="V127" s="7"/>
      <c r="W127" s="7"/>
      <c r="X127" s="12"/>
    </row>
    <row r="128" spans="1:24" x14ac:dyDescent="0.25">
      <c r="A128" s="7"/>
      <c r="B128" s="7"/>
      <c r="C128" s="7"/>
      <c r="D128" s="7"/>
      <c r="E128" s="7"/>
      <c r="F128" s="7"/>
      <c r="G128" s="7"/>
      <c r="H128" s="7" t="str">
        <f>IF(G128="","",IFERROR(INDEX(APOLICES!$B:$B,MATCH(G128,APOLICES!$A:$A,0)),""))</f>
        <v/>
      </c>
      <c r="I128" s="7" t="str">
        <f>IF(G128="","",IFERROR(INDEX(APOLICES!$C:$C,MATCH(G128,APOLICES!$A:$A,0)),""))</f>
        <v/>
      </c>
      <c r="J128" s="7" t="str">
        <f>IF(G128="","",IFERROR(INDEX(APOLICES!$E:$E,MATCH(G128,APOLICES!$A:$A,0)),""))</f>
        <v/>
      </c>
      <c r="K128" s="7"/>
      <c r="L128" s="7"/>
      <c r="M128" s="12"/>
      <c r="N128" s="10"/>
      <c r="O128" s="7"/>
      <c r="P128" s="10" t="str">
        <f t="shared" si="1"/>
        <v/>
      </c>
      <c r="Q128" s="7"/>
      <c r="R128" s="7" t="str">
        <f>IF(M128="","",IFERROR(IF(INDEX(FOLLOWUP!$AQ:$AQ,MATCH(B128,FOLLOWUP!$A:$A,0))="","Sim",IF(M128&lt;=INDEX(FOLLOWUP!$AQ:$AQ,MATCH(B128,FOLLOWUP!$A:$A,0)),"Sim","Não")),"Viagem não encontrada"))</f>
        <v/>
      </c>
      <c r="S128" s="7" t="str">
        <f>IF(P128="","",IF(P128&lt;=IFERROR(INDEX(APOLICES!$L:$L,MATCH(G128,APOLICES!$A:$A,0)),P_LMG_REF),"Sim","Não"))</f>
        <v/>
      </c>
      <c r="T128" s="7"/>
      <c r="U128" s="7"/>
      <c r="V128" s="7"/>
      <c r="W128" s="7"/>
      <c r="X128" s="12"/>
    </row>
    <row r="129" spans="1:24" x14ac:dyDescent="0.25">
      <c r="A129" s="7"/>
      <c r="B129" s="7"/>
      <c r="C129" s="7"/>
      <c r="D129" s="7"/>
      <c r="E129" s="7"/>
      <c r="F129" s="7"/>
      <c r="G129" s="7"/>
      <c r="H129" s="7" t="str">
        <f>IF(G129="","",IFERROR(INDEX(APOLICES!$B:$B,MATCH(G129,APOLICES!$A:$A,0)),""))</f>
        <v/>
      </c>
      <c r="I129" s="7" t="str">
        <f>IF(G129="","",IFERROR(INDEX(APOLICES!$C:$C,MATCH(G129,APOLICES!$A:$A,0)),""))</f>
        <v/>
      </c>
      <c r="J129" s="7" t="str">
        <f>IF(G129="","",IFERROR(INDEX(APOLICES!$E:$E,MATCH(G129,APOLICES!$A:$A,0)),""))</f>
        <v/>
      </c>
      <c r="K129" s="7"/>
      <c r="L129" s="7"/>
      <c r="M129" s="12"/>
      <c r="N129" s="10"/>
      <c r="O129" s="7"/>
      <c r="P129" s="10" t="str">
        <f t="shared" si="1"/>
        <v/>
      </c>
      <c r="Q129" s="7"/>
      <c r="R129" s="7" t="str">
        <f>IF(M129="","",IFERROR(IF(INDEX(FOLLOWUP!$AQ:$AQ,MATCH(B129,FOLLOWUP!$A:$A,0))="","Sim",IF(M129&lt;=INDEX(FOLLOWUP!$AQ:$AQ,MATCH(B129,FOLLOWUP!$A:$A,0)),"Sim","Não")),"Viagem não encontrada"))</f>
        <v/>
      </c>
      <c r="S129" s="7" t="str">
        <f>IF(P129="","",IF(P129&lt;=IFERROR(INDEX(APOLICES!$L:$L,MATCH(G129,APOLICES!$A:$A,0)),P_LMG_REF),"Sim","Não"))</f>
        <v/>
      </c>
      <c r="T129" s="7"/>
      <c r="U129" s="7"/>
      <c r="V129" s="7"/>
      <c r="W129" s="7"/>
      <c r="X129" s="12"/>
    </row>
    <row r="130" spans="1:24" x14ac:dyDescent="0.25">
      <c r="A130" s="7"/>
      <c r="B130" s="7"/>
      <c r="C130" s="7"/>
      <c r="D130" s="7"/>
      <c r="E130" s="7"/>
      <c r="F130" s="7"/>
      <c r="G130" s="7"/>
      <c r="H130" s="7" t="str">
        <f>IF(G130="","",IFERROR(INDEX(APOLICES!$B:$B,MATCH(G130,APOLICES!$A:$A,0)),""))</f>
        <v/>
      </c>
      <c r="I130" s="7" t="str">
        <f>IF(G130="","",IFERROR(INDEX(APOLICES!$C:$C,MATCH(G130,APOLICES!$A:$A,0)),""))</f>
        <v/>
      </c>
      <c r="J130" s="7" t="str">
        <f>IF(G130="","",IFERROR(INDEX(APOLICES!$E:$E,MATCH(G130,APOLICES!$A:$A,0)),""))</f>
        <v/>
      </c>
      <c r="K130" s="7"/>
      <c r="L130" s="7"/>
      <c r="M130" s="12"/>
      <c r="N130" s="10"/>
      <c r="O130" s="7"/>
      <c r="P130" s="10" t="str">
        <f t="shared" ref="P130:P193" si="2">IF(N130="","",IF(O130="USD",N130*P_TAXA_USD,N130))</f>
        <v/>
      </c>
      <c r="Q130" s="7"/>
      <c r="R130" s="7" t="str">
        <f>IF(M130="","",IFERROR(IF(INDEX(FOLLOWUP!$AQ:$AQ,MATCH(B130,FOLLOWUP!$A:$A,0))="","Sim",IF(M130&lt;=INDEX(FOLLOWUP!$AQ:$AQ,MATCH(B130,FOLLOWUP!$A:$A,0)),"Sim","Não")),"Viagem não encontrada"))</f>
        <v/>
      </c>
      <c r="S130" s="7" t="str">
        <f>IF(P130="","",IF(P130&lt;=IFERROR(INDEX(APOLICES!$L:$L,MATCH(G130,APOLICES!$A:$A,0)),P_LMG_REF),"Sim","Não"))</f>
        <v/>
      </c>
      <c r="T130" s="7"/>
      <c r="U130" s="7"/>
      <c r="V130" s="7"/>
      <c r="W130" s="7"/>
      <c r="X130" s="12"/>
    </row>
    <row r="131" spans="1:24" x14ac:dyDescent="0.25">
      <c r="A131" s="7"/>
      <c r="B131" s="7"/>
      <c r="C131" s="7"/>
      <c r="D131" s="7"/>
      <c r="E131" s="7"/>
      <c r="F131" s="7"/>
      <c r="G131" s="7"/>
      <c r="H131" s="7" t="str">
        <f>IF(G131="","",IFERROR(INDEX(APOLICES!$B:$B,MATCH(G131,APOLICES!$A:$A,0)),""))</f>
        <v/>
      </c>
      <c r="I131" s="7" t="str">
        <f>IF(G131="","",IFERROR(INDEX(APOLICES!$C:$C,MATCH(G131,APOLICES!$A:$A,0)),""))</f>
        <v/>
      </c>
      <c r="J131" s="7" t="str">
        <f>IF(G131="","",IFERROR(INDEX(APOLICES!$E:$E,MATCH(G131,APOLICES!$A:$A,0)),""))</f>
        <v/>
      </c>
      <c r="K131" s="7"/>
      <c r="L131" s="7"/>
      <c r="M131" s="12"/>
      <c r="N131" s="10"/>
      <c r="O131" s="7"/>
      <c r="P131" s="10" t="str">
        <f t="shared" si="2"/>
        <v/>
      </c>
      <c r="Q131" s="7"/>
      <c r="R131" s="7" t="str">
        <f>IF(M131="","",IFERROR(IF(INDEX(FOLLOWUP!$AQ:$AQ,MATCH(B131,FOLLOWUP!$A:$A,0))="","Sim",IF(M131&lt;=INDEX(FOLLOWUP!$AQ:$AQ,MATCH(B131,FOLLOWUP!$A:$A,0)),"Sim","Não")),"Viagem não encontrada"))</f>
        <v/>
      </c>
      <c r="S131" s="7" t="str">
        <f>IF(P131="","",IF(P131&lt;=IFERROR(INDEX(APOLICES!$L:$L,MATCH(G131,APOLICES!$A:$A,0)),P_LMG_REF),"Sim","Não"))</f>
        <v/>
      </c>
      <c r="T131" s="7"/>
      <c r="U131" s="7"/>
      <c r="V131" s="7"/>
      <c r="W131" s="7"/>
      <c r="X131" s="12"/>
    </row>
    <row r="132" spans="1:24" x14ac:dyDescent="0.25">
      <c r="A132" s="7"/>
      <c r="B132" s="7"/>
      <c r="C132" s="7"/>
      <c r="D132" s="7"/>
      <c r="E132" s="7"/>
      <c r="F132" s="7"/>
      <c r="G132" s="7"/>
      <c r="H132" s="7" t="str">
        <f>IF(G132="","",IFERROR(INDEX(APOLICES!$B:$B,MATCH(G132,APOLICES!$A:$A,0)),""))</f>
        <v/>
      </c>
      <c r="I132" s="7" t="str">
        <f>IF(G132="","",IFERROR(INDEX(APOLICES!$C:$C,MATCH(G132,APOLICES!$A:$A,0)),""))</f>
        <v/>
      </c>
      <c r="J132" s="7" t="str">
        <f>IF(G132="","",IFERROR(INDEX(APOLICES!$E:$E,MATCH(G132,APOLICES!$A:$A,0)),""))</f>
        <v/>
      </c>
      <c r="K132" s="7"/>
      <c r="L132" s="7"/>
      <c r="M132" s="12"/>
      <c r="N132" s="10"/>
      <c r="O132" s="7"/>
      <c r="P132" s="10" t="str">
        <f t="shared" si="2"/>
        <v/>
      </c>
      <c r="Q132" s="7"/>
      <c r="R132" s="7" t="str">
        <f>IF(M132="","",IFERROR(IF(INDEX(FOLLOWUP!$AQ:$AQ,MATCH(B132,FOLLOWUP!$A:$A,0))="","Sim",IF(M132&lt;=INDEX(FOLLOWUP!$AQ:$AQ,MATCH(B132,FOLLOWUP!$A:$A,0)),"Sim","Não")),"Viagem não encontrada"))</f>
        <v/>
      </c>
      <c r="S132" s="7" t="str">
        <f>IF(P132="","",IF(P132&lt;=IFERROR(INDEX(APOLICES!$L:$L,MATCH(G132,APOLICES!$A:$A,0)),P_LMG_REF),"Sim","Não"))</f>
        <v/>
      </c>
      <c r="T132" s="7"/>
      <c r="U132" s="7"/>
      <c r="V132" s="7"/>
      <c r="W132" s="7"/>
      <c r="X132" s="12"/>
    </row>
    <row r="133" spans="1:24" x14ac:dyDescent="0.25">
      <c r="A133" s="7"/>
      <c r="B133" s="7"/>
      <c r="C133" s="7"/>
      <c r="D133" s="7"/>
      <c r="E133" s="7"/>
      <c r="F133" s="7"/>
      <c r="G133" s="7"/>
      <c r="H133" s="7" t="str">
        <f>IF(G133="","",IFERROR(INDEX(APOLICES!$B:$B,MATCH(G133,APOLICES!$A:$A,0)),""))</f>
        <v/>
      </c>
      <c r="I133" s="7" t="str">
        <f>IF(G133="","",IFERROR(INDEX(APOLICES!$C:$C,MATCH(G133,APOLICES!$A:$A,0)),""))</f>
        <v/>
      </c>
      <c r="J133" s="7" t="str">
        <f>IF(G133="","",IFERROR(INDEX(APOLICES!$E:$E,MATCH(G133,APOLICES!$A:$A,0)),""))</f>
        <v/>
      </c>
      <c r="K133" s="7"/>
      <c r="L133" s="7"/>
      <c r="M133" s="12"/>
      <c r="N133" s="10"/>
      <c r="O133" s="7"/>
      <c r="P133" s="10" t="str">
        <f t="shared" si="2"/>
        <v/>
      </c>
      <c r="Q133" s="7"/>
      <c r="R133" s="7" t="str">
        <f>IF(M133="","",IFERROR(IF(INDEX(FOLLOWUP!$AQ:$AQ,MATCH(B133,FOLLOWUP!$A:$A,0))="","Sim",IF(M133&lt;=INDEX(FOLLOWUP!$AQ:$AQ,MATCH(B133,FOLLOWUP!$A:$A,0)),"Sim","Não")),"Viagem não encontrada"))</f>
        <v/>
      </c>
      <c r="S133" s="7" t="str">
        <f>IF(P133="","",IF(P133&lt;=IFERROR(INDEX(APOLICES!$L:$L,MATCH(G133,APOLICES!$A:$A,0)),P_LMG_REF),"Sim","Não"))</f>
        <v/>
      </c>
      <c r="T133" s="7"/>
      <c r="U133" s="7"/>
      <c r="V133" s="7"/>
      <c r="W133" s="7"/>
      <c r="X133" s="12"/>
    </row>
    <row r="134" spans="1:24" x14ac:dyDescent="0.25">
      <c r="A134" s="7"/>
      <c r="B134" s="7"/>
      <c r="C134" s="7"/>
      <c r="D134" s="7"/>
      <c r="E134" s="7"/>
      <c r="F134" s="7"/>
      <c r="G134" s="7"/>
      <c r="H134" s="7" t="str">
        <f>IF(G134="","",IFERROR(INDEX(APOLICES!$B:$B,MATCH(G134,APOLICES!$A:$A,0)),""))</f>
        <v/>
      </c>
      <c r="I134" s="7" t="str">
        <f>IF(G134="","",IFERROR(INDEX(APOLICES!$C:$C,MATCH(G134,APOLICES!$A:$A,0)),""))</f>
        <v/>
      </c>
      <c r="J134" s="7" t="str">
        <f>IF(G134="","",IFERROR(INDEX(APOLICES!$E:$E,MATCH(G134,APOLICES!$A:$A,0)),""))</f>
        <v/>
      </c>
      <c r="K134" s="7"/>
      <c r="L134" s="7"/>
      <c r="M134" s="12"/>
      <c r="N134" s="10"/>
      <c r="O134" s="7"/>
      <c r="P134" s="10" t="str">
        <f t="shared" si="2"/>
        <v/>
      </c>
      <c r="Q134" s="7"/>
      <c r="R134" s="7" t="str">
        <f>IF(M134="","",IFERROR(IF(INDEX(FOLLOWUP!$AQ:$AQ,MATCH(B134,FOLLOWUP!$A:$A,0))="","Sim",IF(M134&lt;=INDEX(FOLLOWUP!$AQ:$AQ,MATCH(B134,FOLLOWUP!$A:$A,0)),"Sim","Não")),"Viagem não encontrada"))</f>
        <v/>
      </c>
      <c r="S134" s="7" t="str">
        <f>IF(P134="","",IF(P134&lt;=IFERROR(INDEX(APOLICES!$L:$L,MATCH(G134,APOLICES!$A:$A,0)),P_LMG_REF),"Sim","Não"))</f>
        <v/>
      </c>
      <c r="T134" s="7"/>
      <c r="U134" s="7"/>
      <c r="V134" s="7"/>
      <c r="W134" s="7"/>
      <c r="X134" s="12"/>
    </row>
    <row r="135" spans="1:24" x14ac:dyDescent="0.25">
      <c r="A135" s="7"/>
      <c r="B135" s="7"/>
      <c r="C135" s="7"/>
      <c r="D135" s="7"/>
      <c r="E135" s="7"/>
      <c r="F135" s="7"/>
      <c r="G135" s="7"/>
      <c r="H135" s="7" t="str">
        <f>IF(G135="","",IFERROR(INDEX(APOLICES!$B:$B,MATCH(G135,APOLICES!$A:$A,0)),""))</f>
        <v/>
      </c>
      <c r="I135" s="7" t="str">
        <f>IF(G135="","",IFERROR(INDEX(APOLICES!$C:$C,MATCH(G135,APOLICES!$A:$A,0)),""))</f>
        <v/>
      </c>
      <c r="J135" s="7" t="str">
        <f>IF(G135="","",IFERROR(INDEX(APOLICES!$E:$E,MATCH(G135,APOLICES!$A:$A,0)),""))</f>
        <v/>
      </c>
      <c r="K135" s="7"/>
      <c r="L135" s="7"/>
      <c r="M135" s="12"/>
      <c r="N135" s="10"/>
      <c r="O135" s="7"/>
      <c r="P135" s="10" t="str">
        <f t="shared" si="2"/>
        <v/>
      </c>
      <c r="Q135" s="7"/>
      <c r="R135" s="7" t="str">
        <f>IF(M135="","",IFERROR(IF(INDEX(FOLLOWUP!$AQ:$AQ,MATCH(B135,FOLLOWUP!$A:$A,0))="","Sim",IF(M135&lt;=INDEX(FOLLOWUP!$AQ:$AQ,MATCH(B135,FOLLOWUP!$A:$A,0)),"Sim","Não")),"Viagem não encontrada"))</f>
        <v/>
      </c>
      <c r="S135" s="7" t="str">
        <f>IF(P135="","",IF(P135&lt;=IFERROR(INDEX(APOLICES!$L:$L,MATCH(G135,APOLICES!$A:$A,0)),P_LMG_REF),"Sim","Não"))</f>
        <v/>
      </c>
      <c r="T135" s="7"/>
      <c r="U135" s="7"/>
      <c r="V135" s="7"/>
      <c r="W135" s="7"/>
      <c r="X135" s="12"/>
    </row>
    <row r="136" spans="1:24" x14ac:dyDescent="0.25">
      <c r="A136" s="7"/>
      <c r="B136" s="7"/>
      <c r="C136" s="7"/>
      <c r="D136" s="7"/>
      <c r="E136" s="7"/>
      <c r="F136" s="7"/>
      <c r="G136" s="7"/>
      <c r="H136" s="7" t="str">
        <f>IF(G136="","",IFERROR(INDEX(APOLICES!$B:$B,MATCH(G136,APOLICES!$A:$A,0)),""))</f>
        <v/>
      </c>
      <c r="I136" s="7" t="str">
        <f>IF(G136="","",IFERROR(INDEX(APOLICES!$C:$C,MATCH(G136,APOLICES!$A:$A,0)),""))</f>
        <v/>
      </c>
      <c r="J136" s="7" t="str">
        <f>IF(G136="","",IFERROR(INDEX(APOLICES!$E:$E,MATCH(G136,APOLICES!$A:$A,0)),""))</f>
        <v/>
      </c>
      <c r="K136" s="7"/>
      <c r="L136" s="7"/>
      <c r="M136" s="12"/>
      <c r="N136" s="10"/>
      <c r="O136" s="7"/>
      <c r="P136" s="10" t="str">
        <f t="shared" si="2"/>
        <v/>
      </c>
      <c r="Q136" s="7"/>
      <c r="R136" s="7" t="str">
        <f>IF(M136="","",IFERROR(IF(INDEX(FOLLOWUP!$AQ:$AQ,MATCH(B136,FOLLOWUP!$A:$A,0))="","Sim",IF(M136&lt;=INDEX(FOLLOWUP!$AQ:$AQ,MATCH(B136,FOLLOWUP!$A:$A,0)),"Sim","Não")),"Viagem não encontrada"))</f>
        <v/>
      </c>
      <c r="S136" s="7" t="str">
        <f>IF(P136="","",IF(P136&lt;=IFERROR(INDEX(APOLICES!$L:$L,MATCH(G136,APOLICES!$A:$A,0)),P_LMG_REF),"Sim","Não"))</f>
        <v/>
      </c>
      <c r="T136" s="7"/>
      <c r="U136" s="7"/>
      <c r="V136" s="7"/>
      <c r="W136" s="7"/>
      <c r="X136" s="12"/>
    </row>
    <row r="137" spans="1:24" x14ac:dyDescent="0.25">
      <c r="A137" s="7"/>
      <c r="B137" s="7"/>
      <c r="C137" s="7"/>
      <c r="D137" s="7"/>
      <c r="E137" s="7"/>
      <c r="F137" s="7"/>
      <c r="G137" s="7"/>
      <c r="H137" s="7" t="str">
        <f>IF(G137="","",IFERROR(INDEX(APOLICES!$B:$B,MATCH(G137,APOLICES!$A:$A,0)),""))</f>
        <v/>
      </c>
      <c r="I137" s="7" t="str">
        <f>IF(G137="","",IFERROR(INDEX(APOLICES!$C:$C,MATCH(G137,APOLICES!$A:$A,0)),""))</f>
        <v/>
      </c>
      <c r="J137" s="7" t="str">
        <f>IF(G137="","",IFERROR(INDEX(APOLICES!$E:$E,MATCH(G137,APOLICES!$A:$A,0)),""))</f>
        <v/>
      </c>
      <c r="K137" s="7"/>
      <c r="L137" s="7"/>
      <c r="M137" s="12"/>
      <c r="N137" s="10"/>
      <c r="O137" s="7"/>
      <c r="P137" s="10" t="str">
        <f t="shared" si="2"/>
        <v/>
      </c>
      <c r="Q137" s="7"/>
      <c r="R137" s="7" t="str">
        <f>IF(M137="","",IFERROR(IF(INDEX(FOLLOWUP!$AQ:$AQ,MATCH(B137,FOLLOWUP!$A:$A,0))="","Sim",IF(M137&lt;=INDEX(FOLLOWUP!$AQ:$AQ,MATCH(B137,FOLLOWUP!$A:$A,0)),"Sim","Não")),"Viagem não encontrada"))</f>
        <v/>
      </c>
      <c r="S137" s="7" t="str">
        <f>IF(P137="","",IF(P137&lt;=IFERROR(INDEX(APOLICES!$L:$L,MATCH(G137,APOLICES!$A:$A,0)),P_LMG_REF),"Sim","Não"))</f>
        <v/>
      </c>
      <c r="T137" s="7"/>
      <c r="U137" s="7"/>
      <c r="V137" s="7"/>
      <c r="W137" s="7"/>
      <c r="X137" s="12"/>
    </row>
    <row r="138" spans="1:24" x14ac:dyDescent="0.25">
      <c r="A138" s="7"/>
      <c r="B138" s="7"/>
      <c r="C138" s="7"/>
      <c r="D138" s="7"/>
      <c r="E138" s="7"/>
      <c r="F138" s="7"/>
      <c r="G138" s="7"/>
      <c r="H138" s="7" t="str">
        <f>IF(G138="","",IFERROR(INDEX(APOLICES!$B:$B,MATCH(G138,APOLICES!$A:$A,0)),""))</f>
        <v/>
      </c>
      <c r="I138" s="7" t="str">
        <f>IF(G138="","",IFERROR(INDEX(APOLICES!$C:$C,MATCH(G138,APOLICES!$A:$A,0)),""))</f>
        <v/>
      </c>
      <c r="J138" s="7" t="str">
        <f>IF(G138="","",IFERROR(INDEX(APOLICES!$E:$E,MATCH(G138,APOLICES!$A:$A,0)),""))</f>
        <v/>
      </c>
      <c r="K138" s="7"/>
      <c r="L138" s="7"/>
      <c r="M138" s="12"/>
      <c r="N138" s="10"/>
      <c r="O138" s="7"/>
      <c r="P138" s="10" t="str">
        <f t="shared" si="2"/>
        <v/>
      </c>
      <c r="Q138" s="7"/>
      <c r="R138" s="7" t="str">
        <f>IF(M138="","",IFERROR(IF(INDEX(FOLLOWUP!$AQ:$AQ,MATCH(B138,FOLLOWUP!$A:$A,0))="","Sim",IF(M138&lt;=INDEX(FOLLOWUP!$AQ:$AQ,MATCH(B138,FOLLOWUP!$A:$A,0)),"Sim","Não")),"Viagem não encontrada"))</f>
        <v/>
      </c>
      <c r="S138" s="7" t="str">
        <f>IF(P138="","",IF(P138&lt;=IFERROR(INDEX(APOLICES!$L:$L,MATCH(G138,APOLICES!$A:$A,0)),P_LMG_REF),"Sim","Não"))</f>
        <v/>
      </c>
      <c r="T138" s="7"/>
      <c r="U138" s="7"/>
      <c r="V138" s="7"/>
      <c r="W138" s="7"/>
      <c r="X138" s="12"/>
    </row>
    <row r="139" spans="1:24" x14ac:dyDescent="0.25">
      <c r="A139" s="7"/>
      <c r="B139" s="7"/>
      <c r="C139" s="7"/>
      <c r="D139" s="7"/>
      <c r="E139" s="7"/>
      <c r="F139" s="7"/>
      <c r="G139" s="7"/>
      <c r="H139" s="7" t="str">
        <f>IF(G139="","",IFERROR(INDEX(APOLICES!$B:$B,MATCH(G139,APOLICES!$A:$A,0)),""))</f>
        <v/>
      </c>
      <c r="I139" s="7" t="str">
        <f>IF(G139="","",IFERROR(INDEX(APOLICES!$C:$C,MATCH(G139,APOLICES!$A:$A,0)),""))</f>
        <v/>
      </c>
      <c r="J139" s="7" t="str">
        <f>IF(G139="","",IFERROR(INDEX(APOLICES!$E:$E,MATCH(G139,APOLICES!$A:$A,0)),""))</f>
        <v/>
      </c>
      <c r="K139" s="7"/>
      <c r="L139" s="7"/>
      <c r="M139" s="12"/>
      <c r="N139" s="10"/>
      <c r="O139" s="7"/>
      <c r="P139" s="10" t="str">
        <f t="shared" si="2"/>
        <v/>
      </c>
      <c r="Q139" s="7"/>
      <c r="R139" s="7" t="str">
        <f>IF(M139="","",IFERROR(IF(INDEX(FOLLOWUP!$AQ:$AQ,MATCH(B139,FOLLOWUP!$A:$A,0))="","Sim",IF(M139&lt;=INDEX(FOLLOWUP!$AQ:$AQ,MATCH(B139,FOLLOWUP!$A:$A,0)),"Sim","Não")),"Viagem não encontrada"))</f>
        <v/>
      </c>
      <c r="S139" s="7" t="str">
        <f>IF(P139="","",IF(P139&lt;=IFERROR(INDEX(APOLICES!$L:$L,MATCH(G139,APOLICES!$A:$A,0)),P_LMG_REF),"Sim","Não"))</f>
        <v/>
      </c>
      <c r="T139" s="7"/>
      <c r="U139" s="7"/>
      <c r="V139" s="7"/>
      <c r="W139" s="7"/>
      <c r="X139" s="12"/>
    </row>
    <row r="140" spans="1:24" x14ac:dyDescent="0.25">
      <c r="A140" s="7"/>
      <c r="B140" s="7"/>
      <c r="C140" s="7"/>
      <c r="D140" s="7"/>
      <c r="E140" s="7"/>
      <c r="F140" s="7"/>
      <c r="G140" s="7"/>
      <c r="H140" s="7" t="str">
        <f>IF(G140="","",IFERROR(INDEX(APOLICES!$B:$B,MATCH(G140,APOLICES!$A:$A,0)),""))</f>
        <v/>
      </c>
      <c r="I140" s="7" t="str">
        <f>IF(G140="","",IFERROR(INDEX(APOLICES!$C:$C,MATCH(G140,APOLICES!$A:$A,0)),""))</f>
        <v/>
      </c>
      <c r="J140" s="7" t="str">
        <f>IF(G140="","",IFERROR(INDEX(APOLICES!$E:$E,MATCH(G140,APOLICES!$A:$A,0)),""))</f>
        <v/>
      </c>
      <c r="K140" s="7"/>
      <c r="L140" s="7"/>
      <c r="M140" s="12"/>
      <c r="N140" s="10"/>
      <c r="O140" s="7"/>
      <c r="P140" s="10" t="str">
        <f t="shared" si="2"/>
        <v/>
      </c>
      <c r="Q140" s="7"/>
      <c r="R140" s="7" t="str">
        <f>IF(M140="","",IFERROR(IF(INDEX(FOLLOWUP!$AQ:$AQ,MATCH(B140,FOLLOWUP!$A:$A,0))="","Sim",IF(M140&lt;=INDEX(FOLLOWUP!$AQ:$AQ,MATCH(B140,FOLLOWUP!$A:$A,0)),"Sim","Não")),"Viagem não encontrada"))</f>
        <v/>
      </c>
      <c r="S140" s="7" t="str">
        <f>IF(P140="","",IF(P140&lt;=IFERROR(INDEX(APOLICES!$L:$L,MATCH(G140,APOLICES!$A:$A,0)),P_LMG_REF),"Sim","Não"))</f>
        <v/>
      </c>
      <c r="T140" s="7"/>
      <c r="U140" s="7"/>
      <c r="V140" s="7"/>
      <c r="W140" s="7"/>
      <c r="X140" s="12"/>
    </row>
    <row r="141" spans="1:24" x14ac:dyDescent="0.25">
      <c r="A141" s="7"/>
      <c r="B141" s="7"/>
      <c r="C141" s="7"/>
      <c r="D141" s="7"/>
      <c r="E141" s="7"/>
      <c r="F141" s="7"/>
      <c r="G141" s="7"/>
      <c r="H141" s="7" t="str">
        <f>IF(G141="","",IFERROR(INDEX(APOLICES!$B:$B,MATCH(G141,APOLICES!$A:$A,0)),""))</f>
        <v/>
      </c>
      <c r="I141" s="7" t="str">
        <f>IF(G141="","",IFERROR(INDEX(APOLICES!$C:$C,MATCH(G141,APOLICES!$A:$A,0)),""))</f>
        <v/>
      </c>
      <c r="J141" s="7" t="str">
        <f>IF(G141="","",IFERROR(INDEX(APOLICES!$E:$E,MATCH(G141,APOLICES!$A:$A,0)),""))</f>
        <v/>
      </c>
      <c r="K141" s="7"/>
      <c r="L141" s="7"/>
      <c r="M141" s="12"/>
      <c r="N141" s="10"/>
      <c r="O141" s="7"/>
      <c r="P141" s="10" t="str">
        <f t="shared" si="2"/>
        <v/>
      </c>
      <c r="Q141" s="7"/>
      <c r="R141" s="7" t="str">
        <f>IF(M141="","",IFERROR(IF(INDEX(FOLLOWUP!$AQ:$AQ,MATCH(B141,FOLLOWUP!$A:$A,0))="","Sim",IF(M141&lt;=INDEX(FOLLOWUP!$AQ:$AQ,MATCH(B141,FOLLOWUP!$A:$A,0)),"Sim","Não")),"Viagem não encontrada"))</f>
        <v/>
      </c>
      <c r="S141" s="7" t="str">
        <f>IF(P141="","",IF(P141&lt;=IFERROR(INDEX(APOLICES!$L:$L,MATCH(G141,APOLICES!$A:$A,0)),P_LMG_REF),"Sim","Não"))</f>
        <v/>
      </c>
      <c r="T141" s="7"/>
      <c r="U141" s="7"/>
      <c r="V141" s="7"/>
      <c r="W141" s="7"/>
      <c r="X141" s="12"/>
    </row>
    <row r="142" spans="1:24" x14ac:dyDescent="0.25">
      <c r="A142" s="7"/>
      <c r="B142" s="7"/>
      <c r="C142" s="7"/>
      <c r="D142" s="7"/>
      <c r="E142" s="7"/>
      <c r="F142" s="7"/>
      <c r="G142" s="7"/>
      <c r="H142" s="7" t="str">
        <f>IF(G142="","",IFERROR(INDEX(APOLICES!$B:$B,MATCH(G142,APOLICES!$A:$A,0)),""))</f>
        <v/>
      </c>
      <c r="I142" s="7" t="str">
        <f>IF(G142="","",IFERROR(INDEX(APOLICES!$C:$C,MATCH(G142,APOLICES!$A:$A,0)),""))</f>
        <v/>
      </c>
      <c r="J142" s="7" t="str">
        <f>IF(G142="","",IFERROR(INDEX(APOLICES!$E:$E,MATCH(G142,APOLICES!$A:$A,0)),""))</f>
        <v/>
      </c>
      <c r="K142" s="7"/>
      <c r="L142" s="7"/>
      <c r="M142" s="12"/>
      <c r="N142" s="10"/>
      <c r="O142" s="7"/>
      <c r="P142" s="10" t="str">
        <f t="shared" si="2"/>
        <v/>
      </c>
      <c r="Q142" s="7"/>
      <c r="R142" s="7" t="str">
        <f>IF(M142="","",IFERROR(IF(INDEX(FOLLOWUP!$AQ:$AQ,MATCH(B142,FOLLOWUP!$A:$A,0))="","Sim",IF(M142&lt;=INDEX(FOLLOWUP!$AQ:$AQ,MATCH(B142,FOLLOWUP!$A:$A,0)),"Sim","Não")),"Viagem não encontrada"))</f>
        <v/>
      </c>
      <c r="S142" s="7" t="str">
        <f>IF(P142="","",IF(P142&lt;=IFERROR(INDEX(APOLICES!$L:$L,MATCH(G142,APOLICES!$A:$A,0)),P_LMG_REF),"Sim","Não"))</f>
        <v/>
      </c>
      <c r="T142" s="7"/>
      <c r="U142" s="7"/>
      <c r="V142" s="7"/>
      <c r="W142" s="7"/>
      <c r="X142" s="12"/>
    </row>
    <row r="143" spans="1:24" x14ac:dyDescent="0.25">
      <c r="A143" s="7"/>
      <c r="B143" s="7"/>
      <c r="C143" s="7"/>
      <c r="D143" s="7"/>
      <c r="E143" s="7"/>
      <c r="F143" s="7"/>
      <c r="G143" s="7"/>
      <c r="H143" s="7" t="str">
        <f>IF(G143="","",IFERROR(INDEX(APOLICES!$B:$B,MATCH(G143,APOLICES!$A:$A,0)),""))</f>
        <v/>
      </c>
      <c r="I143" s="7" t="str">
        <f>IF(G143="","",IFERROR(INDEX(APOLICES!$C:$C,MATCH(G143,APOLICES!$A:$A,0)),""))</f>
        <v/>
      </c>
      <c r="J143" s="7" t="str">
        <f>IF(G143="","",IFERROR(INDEX(APOLICES!$E:$E,MATCH(G143,APOLICES!$A:$A,0)),""))</f>
        <v/>
      </c>
      <c r="K143" s="7"/>
      <c r="L143" s="7"/>
      <c r="M143" s="12"/>
      <c r="N143" s="10"/>
      <c r="O143" s="7"/>
      <c r="P143" s="10" t="str">
        <f t="shared" si="2"/>
        <v/>
      </c>
      <c r="Q143" s="7"/>
      <c r="R143" s="7" t="str">
        <f>IF(M143="","",IFERROR(IF(INDEX(FOLLOWUP!$AQ:$AQ,MATCH(B143,FOLLOWUP!$A:$A,0))="","Sim",IF(M143&lt;=INDEX(FOLLOWUP!$AQ:$AQ,MATCH(B143,FOLLOWUP!$A:$A,0)),"Sim","Não")),"Viagem não encontrada"))</f>
        <v/>
      </c>
      <c r="S143" s="7" t="str">
        <f>IF(P143="","",IF(P143&lt;=IFERROR(INDEX(APOLICES!$L:$L,MATCH(G143,APOLICES!$A:$A,0)),P_LMG_REF),"Sim","Não"))</f>
        <v/>
      </c>
      <c r="T143" s="7"/>
      <c r="U143" s="7"/>
      <c r="V143" s="7"/>
      <c r="W143" s="7"/>
      <c r="X143" s="12"/>
    </row>
    <row r="144" spans="1:24" x14ac:dyDescent="0.25">
      <c r="A144" s="7"/>
      <c r="B144" s="7"/>
      <c r="C144" s="7"/>
      <c r="D144" s="7"/>
      <c r="E144" s="7"/>
      <c r="F144" s="7"/>
      <c r="G144" s="7"/>
      <c r="H144" s="7" t="str">
        <f>IF(G144="","",IFERROR(INDEX(APOLICES!$B:$B,MATCH(G144,APOLICES!$A:$A,0)),""))</f>
        <v/>
      </c>
      <c r="I144" s="7" t="str">
        <f>IF(G144="","",IFERROR(INDEX(APOLICES!$C:$C,MATCH(G144,APOLICES!$A:$A,0)),""))</f>
        <v/>
      </c>
      <c r="J144" s="7" t="str">
        <f>IF(G144="","",IFERROR(INDEX(APOLICES!$E:$E,MATCH(G144,APOLICES!$A:$A,0)),""))</f>
        <v/>
      </c>
      <c r="K144" s="7"/>
      <c r="L144" s="7"/>
      <c r="M144" s="12"/>
      <c r="N144" s="10"/>
      <c r="O144" s="7"/>
      <c r="P144" s="10" t="str">
        <f t="shared" si="2"/>
        <v/>
      </c>
      <c r="Q144" s="7"/>
      <c r="R144" s="7" t="str">
        <f>IF(M144="","",IFERROR(IF(INDEX(FOLLOWUP!$AQ:$AQ,MATCH(B144,FOLLOWUP!$A:$A,0))="","Sim",IF(M144&lt;=INDEX(FOLLOWUP!$AQ:$AQ,MATCH(B144,FOLLOWUP!$A:$A,0)),"Sim","Não")),"Viagem não encontrada"))</f>
        <v/>
      </c>
      <c r="S144" s="7" t="str">
        <f>IF(P144="","",IF(P144&lt;=IFERROR(INDEX(APOLICES!$L:$L,MATCH(G144,APOLICES!$A:$A,0)),P_LMG_REF),"Sim","Não"))</f>
        <v/>
      </c>
      <c r="T144" s="7"/>
      <c r="U144" s="7"/>
      <c r="V144" s="7"/>
      <c r="W144" s="7"/>
      <c r="X144" s="12"/>
    </row>
    <row r="145" spans="1:24" x14ac:dyDescent="0.25">
      <c r="A145" s="7"/>
      <c r="B145" s="7"/>
      <c r="C145" s="7"/>
      <c r="D145" s="7"/>
      <c r="E145" s="7"/>
      <c r="F145" s="7"/>
      <c r="G145" s="7"/>
      <c r="H145" s="7" t="str">
        <f>IF(G145="","",IFERROR(INDEX(APOLICES!$B:$B,MATCH(G145,APOLICES!$A:$A,0)),""))</f>
        <v/>
      </c>
      <c r="I145" s="7" t="str">
        <f>IF(G145="","",IFERROR(INDEX(APOLICES!$C:$C,MATCH(G145,APOLICES!$A:$A,0)),""))</f>
        <v/>
      </c>
      <c r="J145" s="7" t="str">
        <f>IF(G145="","",IFERROR(INDEX(APOLICES!$E:$E,MATCH(G145,APOLICES!$A:$A,0)),""))</f>
        <v/>
      </c>
      <c r="K145" s="7"/>
      <c r="L145" s="7"/>
      <c r="M145" s="12"/>
      <c r="N145" s="10"/>
      <c r="O145" s="7"/>
      <c r="P145" s="10" t="str">
        <f t="shared" si="2"/>
        <v/>
      </c>
      <c r="Q145" s="7"/>
      <c r="R145" s="7" t="str">
        <f>IF(M145="","",IFERROR(IF(INDEX(FOLLOWUP!$AQ:$AQ,MATCH(B145,FOLLOWUP!$A:$A,0))="","Sim",IF(M145&lt;=INDEX(FOLLOWUP!$AQ:$AQ,MATCH(B145,FOLLOWUP!$A:$A,0)),"Sim","Não")),"Viagem não encontrada"))</f>
        <v/>
      </c>
      <c r="S145" s="7" t="str">
        <f>IF(P145="","",IF(P145&lt;=IFERROR(INDEX(APOLICES!$L:$L,MATCH(G145,APOLICES!$A:$A,0)),P_LMG_REF),"Sim","Não"))</f>
        <v/>
      </c>
      <c r="T145" s="7"/>
      <c r="U145" s="7"/>
      <c r="V145" s="7"/>
      <c r="W145" s="7"/>
      <c r="X145" s="12"/>
    </row>
    <row r="146" spans="1:24" x14ac:dyDescent="0.25">
      <c r="A146" s="7"/>
      <c r="B146" s="7"/>
      <c r="C146" s="7"/>
      <c r="D146" s="7"/>
      <c r="E146" s="7"/>
      <c r="F146" s="7"/>
      <c r="G146" s="7"/>
      <c r="H146" s="7" t="str">
        <f>IF(G146="","",IFERROR(INDEX(APOLICES!$B:$B,MATCH(G146,APOLICES!$A:$A,0)),""))</f>
        <v/>
      </c>
      <c r="I146" s="7" t="str">
        <f>IF(G146="","",IFERROR(INDEX(APOLICES!$C:$C,MATCH(G146,APOLICES!$A:$A,0)),""))</f>
        <v/>
      </c>
      <c r="J146" s="7" t="str">
        <f>IF(G146="","",IFERROR(INDEX(APOLICES!$E:$E,MATCH(G146,APOLICES!$A:$A,0)),""))</f>
        <v/>
      </c>
      <c r="K146" s="7"/>
      <c r="L146" s="7"/>
      <c r="M146" s="12"/>
      <c r="N146" s="10"/>
      <c r="O146" s="7"/>
      <c r="P146" s="10" t="str">
        <f t="shared" si="2"/>
        <v/>
      </c>
      <c r="Q146" s="7"/>
      <c r="R146" s="7" t="str">
        <f>IF(M146="","",IFERROR(IF(INDEX(FOLLOWUP!$AQ:$AQ,MATCH(B146,FOLLOWUP!$A:$A,0))="","Sim",IF(M146&lt;=INDEX(FOLLOWUP!$AQ:$AQ,MATCH(B146,FOLLOWUP!$A:$A,0)),"Sim","Não")),"Viagem não encontrada"))</f>
        <v/>
      </c>
      <c r="S146" s="7" t="str">
        <f>IF(P146="","",IF(P146&lt;=IFERROR(INDEX(APOLICES!$L:$L,MATCH(G146,APOLICES!$A:$A,0)),P_LMG_REF),"Sim","Não"))</f>
        <v/>
      </c>
      <c r="T146" s="7"/>
      <c r="U146" s="7"/>
      <c r="V146" s="7"/>
      <c r="W146" s="7"/>
      <c r="X146" s="12"/>
    </row>
    <row r="147" spans="1:24" x14ac:dyDescent="0.25">
      <c r="A147" s="7"/>
      <c r="B147" s="7"/>
      <c r="C147" s="7"/>
      <c r="D147" s="7"/>
      <c r="E147" s="7"/>
      <c r="F147" s="7"/>
      <c r="G147" s="7"/>
      <c r="H147" s="7" t="str">
        <f>IF(G147="","",IFERROR(INDEX(APOLICES!$B:$B,MATCH(G147,APOLICES!$A:$A,0)),""))</f>
        <v/>
      </c>
      <c r="I147" s="7" t="str">
        <f>IF(G147="","",IFERROR(INDEX(APOLICES!$C:$C,MATCH(G147,APOLICES!$A:$A,0)),""))</f>
        <v/>
      </c>
      <c r="J147" s="7" t="str">
        <f>IF(G147="","",IFERROR(INDEX(APOLICES!$E:$E,MATCH(G147,APOLICES!$A:$A,0)),""))</f>
        <v/>
      </c>
      <c r="K147" s="7"/>
      <c r="L147" s="7"/>
      <c r="M147" s="12"/>
      <c r="N147" s="10"/>
      <c r="O147" s="7"/>
      <c r="P147" s="10" t="str">
        <f t="shared" si="2"/>
        <v/>
      </c>
      <c r="Q147" s="7"/>
      <c r="R147" s="7" t="str">
        <f>IF(M147="","",IFERROR(IF(INDEX(FOLLOWUP!$AQ:$AQ,MATCH(B147,FOLLOWUP!$A:$A,0))="","Sim",IF(M147&lt;=INDEX(FOLLOWUP!$AQ:$AQ,MATCH(B147,FOLLOWUP!$A:$A,0)),"Sim","Não")),"Viagem não encontrada"))</f>
        <v/>
      </c>
      <c r="S147" s="7" t="str">
        <f>IF(P147="","",IF(P147&lt;=IFERROR(INDEX(APOLICES!$L:$L,MATCH(G147,APOLICES!$A:$A,0)),P_LMG_REF),"Sim","Não"))</f>
        <v/>
      </c>
      <c r="T147" s="7"/>
      <c r="U147" s="7"/>
      <c r="V147" s="7"/>
      <c r="W147" s="7"/>
      <c r="X147" s="12"/>
    </row>
    <row r="148" spans="1:24" x14ac:dyDescent="0.25">
      <c r="A148" s="7"/>
      <c r="B148" s="7"/>
      <c r="C148" s="7"/>
      <c r="D148" s="7"/>
      <c r="E148" s="7"/>
      <c r="F148" s="7"/>
      <c r="G148" s="7"/>
      <c r="H148" s="7" t="str">
        <f>IF(G148="","",IFERROR(INDEX(APOLICES!$B:$B,MATCH(G148,APOLICES!$A:$A,0)),""))</f>
        <v/>
      </c>
      <c r="I148" s="7" t="str">
        <f>IF(G148="","",IFERROR(INDEX(APOLICES!$C:$C,MATCH(G148,APOLICES!$A:$A,0)),""))</f>
        <v/>
      </c>
      <c r="J148" s="7" t="str">
        <f>IF(G148="","",IFERROR(INDEX(APOLICES!$E:$E,MATCH(G148,APOLICES!$A:$A,0)),""))</f>
        <v/>
      </c>
      <c r="K148" s="7"/>
      <c r="L148" s="7"/>
      <c r="M148" s="12"/>
      <c r="N148" s="10"/>
      <c r="O148" s="7"/>
      <c r="P148" s="10" t="str">
        <f t="shared" si="2"/>
        <v/>
      </c>
      <c r="Q148" s="7"/>
      <c r="R148" s="7" t="str">
        <f>IF(M148="","",IFERROR(IF(INDEX(FOLLOWUP!$AQ:$AQ,MATCH(B148,FOLLOWUP!$A:$A,0))="","Sim",IF(M148&lt;=INDEX(FOLLOWUP!$AQ:$AQ,MATCH(B148,FOLLOWUP!$A:$A,0)),"Sim","Não")),"Viagem não encontrada"))</f>
        <v/>
      </c>
      <c r="S148" s="7" t="str">
        <f>IF(P148="","",IF(P148&lt;=IFERROR(INDEX(APOLICES!$L:$L,MATCH(G148,APOLICES!$A:$A,0)),P_LMG_REF),"Sim","Não"))</f>
        <v/>
      </c>
      <c r="T148" s="7"/>
      <c r="U148" s="7"/>
      <c r="V148" s="7"/>
      <c r="W148" s="7"/>
      <c r="X148" s="12"/>
    </row>
    <row r="149" spans="1:24" x14ac:dyDescent="0.25">
      <c r="A149" s="7"/>
      <c r="B149" s="7"/>
      <c r="C149" s="7"/>
      <c r="D149" s="7"/>
      <c r="E149" s="7"/>
      <c r="F149" s="7"/>
      <c r="G149" s="7"/>
      <c r="H149" s="7" t="str">
        <f>IF(G149="","",IFERROR(INDEX(APOLICES!$B:$B,MATCH(G149,APOLICES!$A:$A,0)),""))</f>
        <v/>
      </c>
      <c r="I149" s="7" t="str">
        <f>IF(G149="","",IFERROR(INDEX(APOLICES!$C:$C,MATCH(G149,APOLICES!$A:$A,0)),""))</f>
        <v/>
      </c>
      <c r="J149" s="7" t="str">
        <f>IF(G149="","",IFERROR(INDEX(APOLICES!$E:$E,MATCH(G149,APOLICES!$A:$A,0)),""))</f>
        <v/>
      </c>
      <c r="K149" s="7"/>
      <c r="L149" s="7"/>
      <c r="M149" s="12"/>
      <c r="N149" s="10"/>
      <c r="O149" s="7"/>
      <c r="P149" s="10" t="str">
        <f t="shared" si="2"/>
        <v/>
      </c>
      <c r="Q149" s="7"/>
      <c r="R149" s="7" t="str">
        <f>IF(M149="","",IFERROR(IF(INDEX(FOLLOWUP!$AQ:$AQ,MATCH(B149,FOLLOWUP!$A:$A,0))="","Sim",IF(M149&lt;=INDEX(FOLLOWUP!$AQ:$AQ,MATCH(B149,FOLLOWUP!$A:$A,0)),"Sim","Não")),"Viagem não encontrada"))</f>
        <v/>
      </c>
      <c r="S149" s="7" t="str">
        <f>IF(P149="","",IF(P149&lt;=IFERROR(INDEX(APOLICES!$L:$L,MATCH(G149,APOLICES!$A:$A,0)),P_LMG_REF),"Sim","Não"))</f>
        <v/>
      </c>
      <c r="T149" s="7"/>
      <c r="U149" s="7"/>
      <c r="V149" s="7"/>
      <c r="W149" s="7"/>
      <c r="X149" s="12"/>
    </row>
    <row r="150" spans="1:24" x14ac:dyDescent="0.25">
      <c r="A150" s="7"/>
      <c r="B150" s="7"/>
      <c r="C150" s="7"/>
      <c r="D150" s="7"/>
      <c r="E150" s="7"/>
      <c r="F150" s="7"/>
      <c r="G150" s="7"/>
      <c r="H150" s="7" t="str">
        <f>IF(G150="","",IFERROR(INDEX(APOLICES!$B:$B,MATCH(G150,APOLICES!$A:$A,0)),""))</f>
        <v/>
      </c>
      <c r="I150" s="7" t="str">
        <f>IF(G150="","",IFERROR(INDEX(APOLICES!$C:$C,MATCH(G150,APOLICES!$A:$A,0)),""))</f>
        <v/>
      </c>
      <c r="J150" s="7" t="str">
        <f>IF(G150="","",IFERROR(INDEX(APOLICES!$E:$E,MATCH(G150,APOLICES!$A:$A,0)),""))</f>
        <v/>
      </c>
      <c r="K150" s="7"/>
      <c r="L150" s="7"/>
      <c r="M150" s="12"/>
      <c r="N150" s="10"/>
      <c r="O150" s="7"/>
      <c r="P150" s="10" t="str">
        <f t="shared" si="2"/>
        <v/>
      </c>
      <c r="Q150" s="7"/>
      <c r="R150" s="7" t="str">
        <f>IF(M150="","",IFERROR(IF(INDEX(FOLLOWUP!$AQ:$AQ,MATCH(B150,FOLLOWUP!$A:$A,0))="","Sim",IF(M150&lt;=INDEX(FOLLOWUP!$AQ:$AQ,MATCH(B150,FOLLOWUP!$A:$A,0)),"Sim","Não")),"Viagem não encontrada"))</f>
        <v/>
      </c>
      <c r="S150" s="7" t="str">
        <f>IF(P150="","",IF(P150&lt;=IFERROR(INDEX(APOLICES!$L:$L,MATCH(G150,APOLICES!$A:$A,0)),P_LMG_REF),"Sim","Não"))</f>
        <v/>
      </c>
      <c r="T150" s="7"/>
      <c r="U150" s="7"/>
      <c r="V150" s="7"/>
      <c r="W150" s="7"/>
      <c r="X150" s="12"/>
    </row>
    <row r="151" spans="1:24" x14ac:dyDescent="0.25">
      <c r="A151" s="7"/>
      <c r="B151" s="7"/>
      <c r="C151" s="7"/>
      <c r="D151" s="7"/>
      <c r="E151" s="7"/>
      <c r="F151" s="7"/>
      <c r="G151" s="7"/>
      <c r="H151" s="7" t="str">
        <f>IF(G151="","",IFERROR(INDEX(APOLICES!$B:$B,MATCH(G151,APOLICES!$A:$A,0)),""))</f>
        <v/>
      </c>
      <c r="I151" s="7" t="str">
        <f>IF(G151="","",IFERROR(INDEX(APOLICES!$C:$C,MATCH(G151,APOLICES!$A:$A,0)),""))</f>
        <v/>
      </c>
      <c r="J151" s="7" t="str">
        <f>IF(G151="","",IFERROR(INDEX(APOLICES!$E:$E,MATCH(G151,APOLICES!$A:$A,0)),""))</f>
        <v/>
      </c>
      <c r="K151" s="7"/>
      <c r="L151" s="7"/>
      <c r="M151" s="12"/>
      <c r="N151" s="10"/>
      <c r="O151" s="7"/>
      <c r="P151" s="10" t="str">
        <f t="shared" si="2"/>
        <v/>
      </c>
      <c r="Q151" s="7"/>
      <c r="R151" s="7" t="str">
        <f>IF(M151="","",IFERROR(IF(INDEX(FOLLOWUP!$AQ:$AQ,MATCH(B151,FOLLOWUP!$A:$A,0))="","Sim",IF(M151&lt;=INDEX(FOLLOWUP!$AQ:$AQ,MATCH(B151,FOLLOWUP!$A:$A,0)),"Sim","Não")),"Viagem não encontrada"))</f>
        <v/>
      </c>
      <c r="S151" s="7" t="str">
        <f>IF(P151="","",IF(P151&lt;=IFERROR(INDEX(APOLICES!$L:$L,MATCH(G151,APOLICES!$A:$A,0)),P_LMG_REF),"Sim","Não"))</f>
        <v/>
      </c>
      <c r="T151" s="7"/>
      <c r="U151" s="7"/>
      <c r="V151" s="7"/>
      <c r="W151" s="7"/>
      <c r="X151" s="12"/>
    </row>
    <row r="152" spans="1:24" x14ac:dyDescent="0.25">
      <c r="A152" s="7"/>
      <c r="B152" s="7"/>
      <c r="C152" s="7"/>
      <c r="D152" s="7"/>
      <c r="E152" s="7"/>
      <c r="F152" s="7"/>
      <c r="G152" s="7"/>
      <c r="H152" s="7" t="str">
        <f>IF(G152="","",IFERROR(INDEX(APOLICES!$B:$B,MATCH(G152,APOLICES!$A:$A,0)),""))</f>
        <v/>
      </c>
      <c r="I152" s="7" t="str">
        <f>IF(G152="","",IFERROR(INDEX(APOLICES!$C:$C,MATCH(G152,APOLICES!$A:$A,0)),""))</f>
        <v/>
      </c>
      <c r="J152" s="7" t="str">
        <f>IF(G152="","",IFERROR(INDEX(APOLICES!$E:$E,MATCH(G152,APOLICES!$A:$A,0)),""))</f>
        <v/>
      </c>
      <c r="K152" s="7"/>
      <c r="L152" s="7"/>
      <c r="M152" s="12"/>
      <c r="N152" s="10"/>
      <c r="O152" s="7"/>
      <c r="P152" s="10" t="str">
        <f t="shared" si="2"/>
        <v/>
      </c>
      <c r="Q152" s="7"/>
      <c r="R152" s="7" t="str">
        <f>IF(M152="","",IFERROR(IF(INDEX(FOLLOWUP!$AQ:$AQ,MATCH(B152,FOLLOWUP!$A:$A,0))="","Sim",IF(M152&lt;=INDEX(FOLLOWUP!$AQ:$AQ,MATCH(B152,FOLLOWUP!$A:$A,0)),"Sim","Não")),"Viagem não encontrada"))</f>
        <v/>
      </c>
      <c r="S152" s="7" t="str">
        <f>IF(P152="","",IF(P152&lt;=IFERROR(INDEX(APOLICES!$L:$L,MATCH(G152,APOLICES!$A:$A,0)),P_LMG_REF),"Sim","Não"))</f>
        <v/>
      </c>
      <c r="T152" s="7"/>
      <c r="U152" s="7"/>
      <c r="V152" s="7"/>
      <c r="W152" s="7"/>
      <c r="X152" s="12"/>
    </row>
    <row r="153" spans="1:24" x14ac:dyDescent="0.25">
      <c r="A153" s="7"/>
      <c r="B153" s="7"/>
      <c r="C153" s="7"/>
      <c r="D153" s="7"/>
      <c r="E153" s="7"/>
      <c r="F153" s="7"/>
      <c r="G153" s="7"/>
      <c r="H153" s="7" t="str">
        <f>IF(G153="","",IFERROR(INDEX(APOLICES!$B:$B,MATCH(G153,APOLICES!$A:$A,0)),""))</f>
        <v/>
      </c>
      <c r="I153" s="7" t="str">
        <f>IF(G153="","",IFERROR(INDEX(APOLICES!$C:$C,MATCH(G153,APOLICES!$A:$A,0)),""))</f>
        <v/>
      </c>
      <c r="J153" s="7" t="str">
        <f>IF(G153="","",IFERROR(INDEX(APOLICES!$E:$E,MATCH(G153,APOLICES!$A:$A,0)),""))</f>
        <v/>
      </c>
      <c r="K153" s="7"/>
      <c r="L153" s="7"/>
      <c r="M153" s="12"/>
      <c r="N153" s="10"/>
      <c r="O153" s="7"/>
      <c r="P153" s="10" t="str">
        <f t="shared" si="2"/>
        <v/>
      </c>
      <c r="Q153" s="7"/>
      <c r="R153" s="7" t="str">
        <f>IF(M153="","",IFERROR(IF(INDEX(FOLLOWUP!$AQ:$AQ,MATCH(B153,FOLLOWUP!$A:$A,0))="","Sim",IF(M153&lt;=INDEX(FOLLOWUP!$AQ:$AQ,MATCH(B153,FOLLOWUP!$A:$A,0)),"Sim","Não")),"Viagem não encontrada"))</f>
        <v/>
      </c>
      <c r="S153" s="7" t="str">
        <f>IF(P153="","",IF(P153&lt;=IFERROR(INDEX(APOLICES!$L:$L,MATCH(G153,APOLICES!$A:$A,0)),P_LMG_REF),"Sim","Não"))</f>
        <v/>
      </c>
      <c r="T153" s="7"/>
      <c r="U153" s="7"/>
      <c r="V153" s="7"/>
      <c r="W153" s="7"/>
      <c r="X153" s="12"/>
    </row>
    <row r="154" spans="1:24" x14ac:dyDescent="0.25">
      <c r="A154" s="7"/>
      <c r="B154" s="7"/>
      <c r="C154" s="7"/>
      <c r="D154" s="7"/>
      <c r="E154" s="7"/>
      <c r="F154" s="7"/>
      <c r="G154" s="7"/>
      <c r="H154" s="7" t="str">
        <f>IF(G154="","",IFERROR(INDEX(APOLICES!$B:$B,MATCH(G154,APOLICES!$A:$A,0)),""))</f>
        <v/>
      </c>
      <c r="I154" s="7" t="str">
        <f>IF(G154="","",IFERROR(INDEX(APOLICES!$C:$C,MATCH(G154,APOLICES!$A:$A,0)),""))</f>
        <v/>
      </c>
      <c r="J154" s="7" t="str">
        <f>IF(G154="","",IFERROR(INDEX(APOLICES!$E:$E,MATCH(G154,APOLICES!$A:$A,0)),""))</f>
        <v/>
      </c>
      <c r="K154" s="7"/>
      <c r="L154" s="7"/>
      <c r="M154" s="12"/>
      <c r="N154" s="10"/>
      <c r="O154" s="7"/>
      <c r="P154" s="10" t="str">
        <f t="shared" si="2"/>
        <v/>
      </c>
      <c r="Q154" s="7"/>
      <c r="R154" s="7" t="str">
        <f>IF(M154="","",IFERROR(IF(INDEX(FOLLOWUP!$AQ:$AQ,MATCH(B154,FOLLOWUP!$A:$A,0))="","Sim",IF(M154&lt;=INDEX(FOLLOWUP!$AQ:$AQ,MATCH(B154,FOLLOWUP!$A:$A,0)),"Sim","Não")),"Viagem não encontrada"))</f>
        <v/>
      </c>
      <c r="S154" s="7" t="str">
        <f>IF(P154="","",IF(P154&lt;=IFERROR(INDEX(APOLICES!$L:$L,MATCH(G154,APOLICES!$A:$A,0)),P_LMG_REF),"Sim","Não"))</f>
        <v/>
      </c>
      <c r="T154" s="7"/>
      <c r="U154" s="7"/>
      <c r="V154" s="7"/>
      <c r="W154" s="7"/>
      <c r="X154" s="12"/>
    </row>
    <row r="155" spans="1:24" x14ac:dyDescent="0.25">
      <c r="A155" s="7"/>
      <c r="B155" s="7"/>
      <c r="C155" s="7"/>
      <c r="D155" s="7"/>
      <c r="E155" s="7"/>
      <c r="F155" s="7"/>
      <c r="G155" s="7"/>
      <c r="H155" s="7" t="str">
        <f>IF(G155="","",IFERROR(INDEX(APOLICES!$B:$B,MATCH(G155,APOLICES!$A:$A,0)),""))</f>
        <v/>
      </c>
      <c r="I155" s="7" t="str">
        <f>IF(G155="","",IFERROR(INDEX(APOLICES!$C:$C,MATCH(G155,APOLICES!$A:$A,0)),""))</f>
        <v/>
      </c>
      <c r="J155" s="7" t="str">
        <f>IF(G155="","",IFERROR(INDEX(APOLICES!$E:$E,MATCH(G155,APOLICES!$A:$A,0)),""))</f>
        <v/>
      </c>
      <c r="K155" s="7"/>
      <c r="L155" s="7"/>
      <c r="M155" s="12"/>
      <c r="N155" s="10"/>
      <c r="O155" s="7"/>
      <c r="P155" s="10" t="str">
        <f t="shared" si="2"/>
        <v/>
      </c>
      <c r="Q155" s="7"/>
      <c r="R155" s="7" t="str">
        <f>IF(M155="","",IFERROR(IF(INDEX(FOLLOWUP!$AQ:$AQ,MATCH(B155,FOLLOWUP!$A:$A,0))="","Sim",IF(M155&lt;=INDEX(FOLLOWUP!$AQ:$AQ,MATCH(B155,FOLLOWUP!$A:$A,0)),"Sim","Não")),"Viagem não encontrada"))</f>
        <v/>
      </c>
      <c r="S155" s="7" t="str">
        <f>IF(P155="","",IF(P155&lt;=IFERROR(INDEX(APOLICES!$L:$L,MATCH(G155,APOLICES!$A:$A,0)),P_LMG_REF),"Sim","Não"))</f>
        <v/>
      </c>
      <c r="T155" s="7"/>
      <c r="U155" s="7"/>
      <c r="V155" s="7"/>
      <c r="W155" s="7"/>
      <c r="X155" s="12"/>
    </row>
    <row r="156" spans="1:24" x14ac:dyDescent="0.25">
      <c r="A156" s="7"/>
      <c r="B156" s="7"/>
      <c r="C156" s="7"/>
      <c r="D156" s="7"/>
      <c r="E156" s="7"/>
      <c r="F156" s="7"/>
      <c r="G156" s="7"/>
      <c r="H156" s="7" t="str">
        <f>IF(G156="","",IFERROR(INDEX(APOLICES!$B:$B,MATCH(G156,APOLICES!$A:$A,0)),""))</f>
        <v/>
      </c>
      <c r="I156" s="7" t="str">
        <f>IF(G156="","",IFERROR(INDEX(APOLICES!$C:$C,MATCH(G156,APOLICES!$A:$A,0)),""))</f>
        <v/>
      </c>
      <c r="J156" s="7" t="str">
        <f>IF(G156="","",IFERROR(INDEX(APOLICES!$E:$E,MATCH(G156,APOLICES!$A:$A,0)),""))</f>
        <v/>
      </c>
      <c r="K156" s="7"/>
      <c r="L156" s="7"/>
      <c r="M156" s="12"/>
      <c r="N156" s="10"/>
      <c r="O156" s="7"/>
      <c r="P156" s="10" t="str">
        <f t="shared" si="2"/>
        <v/>
      </c>
      <c r="Q156" s="7"/>
      <c r="R156" s="7" t="str">
        <f>IF(M156="","",IFERROR(IF(INDEX(FOLLOWUP!$AQ:$AQ,MATCH(B156,FOLLOWUP!$A:$A,0))="","Sim",IF(M156&lt;=INDEX(FOLLOWUP!$AQ:$AQ,MATCH(B156,FOLLOWUP!$A:$A,0)),"Sim","Não")),"Viagem não encontrada"))</f>
        <v/>
      </c>
      <c r="S156" s="7" t="str">
        <f>IF(P156="","",IF(P156&lt;=IFERROR(INDEX(APOLICES!$L:$L,MATCH(G156,APOLICES!$A:$A,0)),P_LMG_REF),"Sim","Não"))</f>
        <v/>
      </c>
      <c r="T156" s="7"/>
      <c r="U156" s="7"/>
      <c r="V156" s="7"/>
      <c r="W156" s="7"/>
      <c r="X156" s="12"/>
    </row>
    <row r="157" spans="1:24" x14ac:dyDescent="0.25">
      <c r="A157" s="7"/>
      <c r="B157" s="7"/>
      <c r="C157" s="7"/>
      <c r="D157" s="7"/>
      <c r="E157" s="7"/>
      <c r="F157" s="7"/>
      <c r="G157" s="7"/>
      <c r="H157" s="7" t="str">
        <f>IF(G157="","",IFERROR(INDEX(APOLICES!$B:$B,MATCH(G157,APOLICES!$A:$A,0)),""))</f>
        <v/>
      </c>
      <c r="I157" s="7" t="str">
        <f>IF(G157="","",IFERROR(INDEX(APOLICES!$C:$C,MATCH(G157,APOLICES!$A:$A,0)),""))</f>
        <v/>
      </c>
      <c r="J157" s="7" t="str">
        <f>IF(G157="","",IFERROR(INDEX(APOLICES!$E:$E,MATCH(G157,APOLICES!$A:$A,0)),""))</f>
        <v/>
      </c>
      <c r="K157" s="7"/>
      <c r="L157" s="7"/>
      <c r="M157" s="12"/>
      <c r="N157" s="10"/>
      <c r="O157" s="7"/>
      <c r="P157" s="10" t="str">
        <f t="shared" si="2"/>
        <v/>
      </c>
      <c r="Q157" s="7"/>
      <c r="R157" s="7" t="str">
        <f>IF(M157="","",IFERROR(IF(INDEX(FOLLOWUP!$AQ:$AQ,MATCH(B157,FOLLOWUP!$A:$A,0))="","Sim",IF(M157&lt;=INDEX(FOLLOWUP!$AQ:$AQ,MATCH(B157,FOLLOWUP!$A:$A,0)),"Sim","Não")),"Viagem não encontrada"))</f>
        <v/>
      </c>
      <c r="S157" s="7" t="str">
        <f>IF(P157="","",IF(P157&lt;=IFERROR(INDEX(APOLICES!$L:$L,MATCH(G157,APOLICES!$A:$A,0)),P_LMG_REF),"Sim","Não"))</f>
        <v/>
      </c>
      <c r="T157" s="7"/>
      <c r="U157" s="7"/>
      <c r="V157" s="7"/>
      <c r="W157" s="7"/>
      <c r="X157" s="12"/>
    </row>
    <row r="158" spans="1:24" x14ac:dyDescent="0.25">
      <c r="A158" s="7"/>
      <c r="B158" s="7"/>
      <c r="C158" s="7"/>
      <c r="D158" s="7"/>
      <c r="E158" s="7"/>
      <c r="F158" s="7"/>
      <c r="G158" s="7"/>
      <c r="H158" s="7" t="str">
        <f>IF(G158="","",IFERROR(INDEX(APOLICES!$B:$B,MATCH(G158,APOLICES!$A:$A,0)),""))</f>
        <v/>
      </c>
      <c r="I158" s="7" t="str">
        <f>IF(G158="","",IFERROR(INDEX(APOLICES!$C:$C,MATCH(G158,APOLICES!$A:$A,0)),""))</f>
        <v/>
      </c>
      <c r="J158" s="7" t="str">
        <f>IF(G158="","",IFERROR(INDEX(APOLICES!$E:$E,MATCH(G158,APOLICES!$A:$A,0)),""))</f>
        <v/>
      </c>
      <c r="K158" s="7"/>
      <c r="L158" s="7"/>
      <c r="M158" s="12"/>
      <c r="N158" s="10"/>
      <c r="O158" s="7"/>
      <c r="P158" s="10" t="str">
        <f t="shared" si="2"/>
        <v/>
      </c>
      <c r="Q158" s="7"/>
      <c r="R158" s="7" t="str">
        <f>IF(M158="","",IFERROR(IF(INDEX(FOLLOWUP!$AQ:$AQ,MATCH(B158,FOLLOWUP!$A:$A,0))="","Sim",IF(M158&lt;=INDEX(FOLLOWUP!$AQ:$AQ,MATCH(B158,FOLLOWUP!$A:$A,0)),"Sim","Não")),"Viagem não encontrada"))</f>
        <v/>
      </c>
      <c r="S158" s="7" t="str">
        <f>IF(P158="","",IF(P158&lt;=IFERROR(INDEX(APOLICES!$L:$L,MATCH(G158,APOLICES!$A:$A,0)),P_LMG_REF),"Sim","Não"))</f>
        <v/>
      </c>
      <c r="T158" s="7"/>
      <c r="U158" s="7"/>
      <c r="V158" s="7"/>
      <c r="W158" s="7"/>
      <c r="X158" s="12"/>
    </row>
    <row r="159" spans="1:24" x14ac:dyDescent="0.25">
      <c r="A159" s="7"/>
      <c r="B159" s="7"/>
      <c r="C159" s="7"/>
      <c r="D159" s="7"/>
      <c r="E159" s="7"/>
      <c r="F159" s="7"/>
      <c r="G159" s="7"/>
      <c r="H159" s="7" t="str">
        <f>IF(G159="","",IFERROR(INDEX(APOLICES!$B:$B,MATCH(G159,APOLICES!$A:$A,0)),""))</f>
        <v/>
      </c>
      <c r="I159" s="7" t="str">
        <f>IF(G159="","",IFERROR(INDEX(APOLICES!$C:$C,MATCH(G159,APOLICES!$A:$A,0)),""))</f>
        <v/>
      </c>
      <c r="J159" s="7" t="str">
        <f>IF(G159="","",IFERROR(INDEX(APOLICES!$E:$E,MATCH(G159,APOLICES!$A:$A,0)),""))</f>
        <v/>
      </c>
      <c r="K159" s="7"/>
      <c r="L159" s="7"/>
      <c r="M159" s="12"/>
      <c r="N159" s="10"/>
      <c r="O159" s="7"/>
      <c r="P159" s="10" t="str">
        <f t="shared" si="2"/>
        <v/>
      </c>
      <c r="Q159" s="7"/>
      <c r="R159" s="7" t="str">
        <f>IF(M159="","",IFERROR(IF(INDEX(FOLLOWUP!$AQ:$AQ,MATCH(B159,FOLLOWUP!$A:$A,0))="","Sim",IF(M159&lt;=INDEX(FOLLOWUP!$AQ:$AQ,MATCH(B159,FOLLOWUP!$A:$A,0)),"Sim","Não")),"Viagem não encontrada"))</f>
        <v/>
      </c>
      <c r="S159" s="7" t="str">
        <f>IF(P159="","",IF(P159&lt;=IFERROR(INDEX(APOLICES!$L:$L,MATCH(G159,APOLICES!$A:$A,0)),P_LMG_REF),"Sim","Não"))</f>
        <v/>
      </c>
      <c r="T159" s="7"/>
      <c r="U159" s="7"/>
      <c r="V159" s="7"/>
      <c r="W159" s="7"/>
      <c r="X159" s="12"/>
    </row>
    <row r="160" spans="1:24" x14ac:dyDescent="0.25">
      <c r="A160" s="7"/>
      <c r="B160" s="7"/>
      <c r="C160" s="7"/>
      <c r="D160" s="7"/>
      <c r="E160" s="7"/>
      <c r="F160" s="7"/>
      <c r="G160" s="7"/>
      <c r="H160" s="7" t="str">
        <f>IF(G160="","",IFERROR(INDEX(APOLICES!$B:$B,MATCH(G160,APOLICES!$A:$A,0)),""))</f>
        <v/>
      </c>
      <c r="I160" s="7" t="str">
        <f>IF(G160="","",IFERROR(INDEX(APOLICES!$C:$C,MATCH(G160,APOLICES!$A:$A,0)),""))</f>
        <v/>
      </c>
      <c r="J160" s="7" t="str">
        <f>IF(G160="","",IFERROR(INDEX(APOLICES!$E:$E,MATCH(G160,APOLICES!$A:$A,0)),""))</f>
        <v/>
      </c>
      <c r="K160" s="7"/>
      <c r="L160" s="7"/>
      <c r="M160" s="12"/>
      <c r="N160" s="10"/>
      <c r="O160" s="7"/>
      <c r="P160" s="10" t="str">
        <f t="shared" si="2"/>
        <v/>
      </c>
      <c r="Q160" s="7"/>
      <c r="R160" s="7" t="str">
        <f>IF(M160="","",IFERROR(IF(INDEX(FOLLOWUP!$AQ:$AQ,MATCH(B160,FOLLOWUP!$A:$A,0))="","Sim",IF(M160&lt;=INDEX(FOLLOWUP!$AQ:$AQ,MATCH(B160,FOLLOWUP!$A:$A,0)),"Sim","Não")),"Viagem não encontrada"))</f>
        <v/>
      </c>
      <c r="S160" s="7" t="str">
        <f>IF(P160="","",IF(P160&lt;=IFERROR(INDEX(APOLICES!$L:$L,MATCH(G160,APOLICES!$A:$A,0)),P_LMG_REF),"Sim","Não"))</f>
        <v/>
      </c>
      <c r="T160" s="7"/>
      <c r="U160" s="7"/>
      <c r="V160" s="7"/>
      <c r="W160" s="7"/>
      <c r="X160" s="12"/>
    </row>
    <row r="161" spans="1:24" x14ac:dyDescent="0.25">
      <c r="A161" s="7"/>
      <c r="B161" s="7"/>
      <c r="C161" s="7"/>
      <c r="D161" s="7"/>
      <c r="E161" s="7"/>
      <c r="F161" s="7"/>
      <c r="G161" s="7"/>
      <c r="H161" s="7" t="str">
        <f>IF(G161="","",IFERROR(INDEX(APOLICES!$B:$B,MATCH(G161,APOLICES!$A:$A,0)),""))</f>
        <v/>
      </c>
      <c r="I161" s="7" t="str">
        <f>IF(G161="","",IFERROR(INDEX(APOLICES!$C:$C,MATCH(G161,APOLICES!$A:$A,0)),""))</f>
        <v/>
      </c>
      <c r="J161" s="7" t="str">
        <f>IF(G161="","",IFERROR(INDEX(APOLICES!$E:$E,MATCH(G161,APOLICES!$A:$A,0)),""))</f>
        <v/>
      </c>
      <c r="K161" s="7"/>
      <c r="L161" s="7"/>
      <c r="M161" s="12"/>
      <c r="N161" s="10"/>
      <c r="O161" s="7"/>
      <c r="P161" s="10" t="str">
        <f t="shared" si="2"/>
        <v/>
      </c>
      <c r="Q161" s="7"/>
      <c r="R161" s="7" t="str">
        <f>IF(M161="","",IFERROR(IF(INDEX(FOLLOWUP!$AQ:$AQ,MATCH(B161,FOLLOWUP!$A:$A,0))="","Sim",IF(M161&lt;=INDEX(FOLLOWUP!$AQ:$AQ,MATCH(B161,FOLLOWUP!$A:$A,0)),"Sim","Não")),"Viagem não encontrada"))</f>
        <v/>
      </c>
      <c r="S161" s="7" t="str">
        <f>IF(P161="","",IF(P161&lt;=IFERROR(INDEX(APOLICES!$L:$L,MATCH(G161,APOLICES!$A:$A,0)),P_LMG_REF),"Sim","Não"))</f>
        <v/>
      </c>
      <c r="T161" s="7"/>
      <c r="U161" s="7"/>
      <c r="V161" s="7"/>
      <c r="W161" s="7"/>
      <c r="X161" s="12"/>
    </row>
    <row r="162" spans="1:24" x14ac:dyDescent="0.25">
      <c r="A162" s="7"/>
      <c r="B162" s="7"/>
      <c r="C162" s="7"/>
      <c r="D162" s="7"/>
      <c r="E162" s="7"/>
      <c r="F162" s="7"/>
      <c r="G162" s="7"/>
      <c r="H162" s="7" t="str">
        <f>IF(G162="","",IFERROR(INDEX(APOLICES!$B:$B,MATCH(G162,APOLICES!$A:$A,0)),""))</f>
        <v/>
      </c>
      <c r="I162" s="7" t="str">
        <f>IF(G162="","",IFERROR(INDEX(APOLICES!$C:$C,MATCH(G162,APOLICES!$A:$A,0)),""))</f>
        <v/>
      </c>
      <c r="J162" s="7" t="str">
        <f>IF(G162="","",IFERROR(INDEX(APOLICES!$E:$E,MATCH(G162,APOLICES!$A:$A,0)),""))</f>
        <v/>
      </c>
      <c r="K162" s="7"/>
      <c r="L162" s="7"/>
      <c r="M162" s="12"/>
      <c r="N162" s="10"/>
      <c r="O162" s="7"/>
      <c r="P162" s="10" t="str">
        <f t="shared" si="2"/>
        <v/>
      </c>
      <c r="Q162" s="7"/>
      <c r="R162" s="7" t="str">
        <f>IF(M162="","",IFERROR(IF(INDEX(FOLLOWUP!$AQ:$AQ,MATCH(B162,FOLLOWUP!$A:$A,0))="","Sim",IF(M162&lt;=INDEX(FOLLOWUP!$AQ:$AQ,MATCH(B162,FOLLOWUP!$A:$A,0)),"Sim","Não")),"Viagem não encontrada"))</f>
        <v/>
      </c>
      <c r="S162" s="7" t="str">
        <f>IF(P162="","",IF(P162&lt;=IFERROR(INDEX(APOLICES!$L:$L,MATCH(G162,APOLICES!$A:$A,0)),P_LMG_REF),"Sim","Não"))</f>
        <v/>
      </c>
      <c r="T162" s="7"/>
      <c r="U162" s="7"/>
      <c r="V162" s="7"/>
      <c r="W162" s="7"/>
      <c r="X162" s="12"/>
    </row>
    <row r="163" spans="1:24" x14ac:dyDescent="0.25">
      <c r="A163" s="7"/>
      <c r="B163" s="7"/>
      <c r="C163" s="7"/>
      <c r="D163" s="7"/>
      <c r="E163" s="7"/>
      <c r="F163" s="7"/>
      <c r="G163" s="7"/>
      <c r="H163" s="7" t="str">
        <f>IF(G163="","",IFERROR(INDEX(APOLICES!$B:$B,MATCH(G163,APOLICES!$A:$A,0)),""))</f>
        <v/>
      </c>
      <c r="I163" s="7" t="str">
        <f>IF(G163="","",IFERROR(INDEX(APOLICES!$C:$C,MATCH(G163,APOLICES!$A:$A,0)),""))</f>
        <v/>
      </c>
      <c r="J163" s="7" t="str">
        <f>IF(G163="","",IFERROR(INDEX(APOLICES!$E:$E,MATCH(G163,APOLICES!$A:$A,0)),""))</f>
        <v/>
      </c>
      <c r="K163" s="7"/>
      <c r="L163" s="7"/>
      <c r="M163" s="12"/>
      <c r="N163" s="10"/>
      <c r="O163" s="7"/>
      <c r="P163" s="10" t="str">
        <f t="shared" si="2"/>
        <v/>
      </c>
      <c r="Q163" s="7"/>
      <c r="R163" s="7" t="str">
        <f>IF(M163="","",IFERROR(IF(INDEX(FOLLOWUP!$AQ:$AQ,MATCH(B163,FOLLOWUP!$A:$A,0))="","Sim",IF(M163&lt;=INDEX(FOLLOWUP!$AQ:$AQ,MATCH(B163,FOLLOWUP!$A:$A,0)),"Sim","Não")),"Viagem não encontrada"))</f>
        <v/>
      </c>
      <c r="S163" s="7" t="str">
        <f>IF(P163="","",IF(P163&lt;=IFERROR(INDEX(APOLICES!$L:$L,MATCH(G163,APOLICES!$A:$A,0)),P_LMG_REF),"Sim","Não"))</f>
        <v/>
      </c>
      <c r="T163" s="7"/>
      <c r="U163" s="7"/>
      <c r="V163" s="7"/>
      <c r="W163" s="7"/>
      <c r="X163" s="12"/>
    </row>
    <row r="164" spans="1:24" x14ac:dyDescent="0.25">
      <c r="A164" s="7"/>
      <c r="B164" s="7"/>
      <c r="C164" s="7"/>
      <c r="D164" s="7"/>
      <c r="E164" s="7"/>
      <c r="F164" s="7"/>
      <c r="G164" s="7"/>
      <c r="H164" s="7" t="str">
        <f>IF(G164="","",IFERROR(INDEX(APOLICES!$B:$B,MATCH(G164,APOLICES!$A:$A,0)),""))</f>
        <v/>
      </c>
      <c r="I164" s="7" t="str">
        <f>IF(G164="","",IFERROR(INDEX(APOLICES!$C:$C,MATCH(G164,APOLICES!$A:$A,0)),""))</f>
        <v/>
      </c>
      <c r="J164" s="7" t="str">
        <f>IF(G164="","",IFERROR(INDEX(APOLICES!$E:$E,MATCH(G164,APOLICES!$A:$A,0)),""))</f>
        <v/>
      </c>
      <c r="K164" s="7"/>
      <c r="L164" s="7"/>
      <c r="M164" s="12"/>
      <c r="N164" s="10"/>
      <c r="O164" s="7"/>
      <c r="P164" s="10" t="str">
        <f t="shared" si="2"/>
        <v/>
      </c>
      <c r="Q164" s="7"/>
      <c r="R164" s="7" t="str">
        <f>IF(M164="","",IFERROR(IF(INDEX(FOLLOWUP!$AQ:$AQ,MATCH(B164,FOLLOWUP!$A:$A,0))="","Sim",IF(M164&lt;=INDEX(FOLLOWUP!$AQ:$AQ,MATCH(B164,FOLLOWUP!$A:$A,0)),"Sim","Não")),"Viagem não encontrada"))</f>
        <v/>
      </c>
      <c r="S164" s="7" t="str">
        <f>IF(P164="","",IF(P164&lt;=IFERROR(INDEX(APOLICES!$L:$L,MATCH(G164,APOLICES!$A:$A,0)),P_LMG_REF),"Sim","Não"))</f>
        <v/>
      </c>
      <c r="T164" s="7"/>
      <c r="U164" s="7"/>
      <c r="V164" s="7"/>
      <c r="W164" s="7"/>
      <c r="X164" s="12"/>
    </row>
    <row r="165" spans="1:24" x14ac:dyDescent="0.25">
      <c r="A165" s="7"/>
      <c r="B165" s="7"/>
      <c r="C165" s="7"/>
      <c r="D165" s="7"/>
      <c r="E165" s="7"/>
      <c r="F165" s="7"/>
      <c r="G165" s="7"/>
      <c r="H165" s="7" t="str">
        <f>IF(G165="","",IFERROR(INDEX(APOLICES!$B:$B,MATCH(G165,APOLICES!$A:$A,0)),""))</f>
        <v/>
      </c>
      <c r="I165" s="7" t="str">
        <f>IF(G165="","",IFERROR(INDEX(APOLICES!$C:$C,MATCH(G165,APOLICES!$A:$A,0)),""))</f>
        <v/>
      </c>
      <c r="J165" s="7" t="str">
        <f>IF(G165="","",IFERROR(INDEX(APOLICES!$E:$E,MATCH(G165,APOLICES!$A:$A,0)),""))</f>
        <v/>
      </c>
      <c r="K165" s="7"/>
      <c r="L165" s="7"/>
      <c r="M165" s="12"/>
      <c r="N165" s="10"/>
      <c r="O165" s="7"/>
      <c r="P165" s="10" t="str">
        <f t="shared" si="2"/>
        <v/>
      </c>
      <c r="Q165" s="7"/>
      <c r="R165" s="7" t="str">
        <f>IF(M165="","",IFERROR(IF(INDEX(FOLLOWUP!$AQ:$AQ,MATCH(B165,FOLLOWUP!$A:$A,0))="","Sim",IF(M165&lt;=INDEX(FOLLOWUP!$AQ:$AQ,MATCH(B165,FOLLOWUP!$A:$A,0)),"Sim","Não")),"Viagem não encontrada"))</f>
        <v/>
      </c>
      <c r="S165" s="7" t="str">
        <f>IF(P165="","",IF(P165&lt;=IFERROR(INDEX(APOLICES!$L:$L,MATCH(G165,APOLICES!$A:$A,0)),P_LMG_REF),"Sim","Não"))</f>
        <v/>
      </c>
      <c r="T165" s="7"/>
      <c r="U165" s="7"/>
      <c r="V165" s="7"/>
      <c r="W165" s="7"/>
      <c r="X165" s="12"/>
    </row>
    <row r="166" spans="1:24" x14ac:dyDescent="0.25">
      <c r="A166" s="7"/>
      <c r="B166" s="7"/>
      <c r="C166" s="7"/>
      <c r="D166" s="7"/>
      <c r="E166" s="7"/>
      <c r="F166" s="7"/>
      <c r="G166" s="7"/>
      <c r="H166" s="7" t="str">
        <f>IF(G166="","",IFERROR(INDEX(APOLICES!$B:$B,MATCH(G166,APOLICES!$A:$A,0)),""))</f>
        <v/>
      </c>
      <c r="I166" s="7" t="str">
        <f>IF(G166="","",IFERROR(INDEX(APOLICES!$C:$C,MATCH(G166,APOLICES!$A:$A,0)),""))</f>
        <v/>
      </c>
      <c r="J166" s="7" t="str">
        <f>IF(G166="","",IFERROR(INDEX(APOLICES!$E:$E,MATCH(G166,APOLICES!$A:$A,0)),""))</f>
        <v/>
      </c>
      <c r="K166" s="7"/>
      <c r="L166" s="7"/>
      <c r="M166" s="12"/>
      <c r="N166" s="10"/>
      <c r="O166" s="7"/>
      <c r="P166" s="10" t="str">
        <f t="shared" si="2"/>
        <v/>
      </c>
      <c r="Q166" s="7"/>
      <c r="R166" s="7" t="str">
        <f>IF(M166="","",IFERROR(IF(INDEX(FOLLOWUP!$AQ:$AQ,MATCH(B166,FOLLOWUP!$A:$A,0))="","Sim",IF(M166&lt;=INDEX(FOLLOWUP!$AQ:$AQ,MATCH(B166,FOLLOWUP!$A:$A,0)),"Sim","Não")),"Viagem não encontrada"))</f>
        <v/>
      </c>
      <c r="S166" s="7" t="str">
        <f>IF(P166="","",IF(P166&lt;=IFERROR(INDEX(APOLICES!$L:$L,MATCH(G166,APOLICES!$A:$A,0)),P_LMG_REF),"Sim","Não"))</f>
        <v/>
      </c>
      <c r="T166" s="7"/>
      <c r="U166" s="7"/>
      <c r="V166" s="7"/>
      <c r="W166" s="7"/>
      <c r="X166" s="12"/>
    </row>
    <row r="167" spans="1:24" x14ac:dyDescent="0.25">
      <c r="A167" s="7"/>
      <c r="B167" s="7"/>
      <c r="C167" s="7"/>
      <c r="D167" s="7"/>
      <c r="E167" s="7"/>
      <c r="F167" s="7"/>
      <c r="G167" s="7"/>
      <c r="H167" s="7" t="str">
        <f>IF(G167="","",IFERROR(INDEX(APOLICES!$B:$B,MATCH(G167,APOLICES!$A:$A,0)),""))</f>
        <v/>
      </c>
      <c r="I167" s="7" t="str">
        <f>IF(G167="","",IFERROR(INDEX(APOLICES!$C:$C,MATCH(G167,APOLICES!$A:$A,0)),""))</f>
        <v/>
      </c>
      <c r="J167" s="7" t="str">
        <f>IF(G167="","",IFERROR(INDEX(APOLICES!$E:$E,MATCH(G167,APOLICES!$A:$A,0)),""))</f>
        <v/>
      </c>
      <c r="K167" s="7"/>
      <c r="L167" s="7"/>
      <c r="M167" s="12"/>
      <c r="N167" s="10"/>
      <c r="O167" s="7"/>
      <c r="P167" s="10" t="str">
        <f t="shared" si="2"/>
        <v/>
      </c>
      <c r="Q167" s="7"/>
      <c r="R167" s="7" t="str">
        <f>IF(M167="","",IFERROR(IF(INDEX(FOLLOWUP!$AQ:$AQ,MATCH(B167,FOLLOWUP!$A:$A,0))="","Sim",IF(M167&lt;=INDEX(FOLLOWUP!$AQ:$AQ,MATCH(B167,FOLLOWUP!$A:$A,0)),"Sim","Não")),"Viagem não encontrada"))</f>
        <v/>
      </c>
      <c r="S167" s="7" t="str">
        <f>IF(P167="","",IF(P167&lt;=IFERROR(INDEX(APOLICES!$L:$L,MATCH(G167,APOLICES!$A:$A,0)),P_LMG_REF),"Sim","Não"))</f>
        <v/>
      </c>
      <c r="T167" s="7"/>
      <c r="U167" s="7"/>
      <c r="V167" s="7"/>
      <c r="W167" s="7"/>
      <c r="X167" s="12"/>
    </row>
    <row r="168" spans="1:24" x14ac:dyDescent="0.25">
      <c r="A168" s="7"/>
      <c r="B168" s="7"/>
      <c r="C168" s="7"/>
      <c r="D168" s="7"/>
      <c r="E168" s="7"/>
      <c r="F168" s="7"/>
      <c r="G168" s="7"/>
      <c r="H168" s="7" t="str">
        <f>IF(G168="","",IFERROR(INDEX(APOLICES!$B:$B,MATCH(G168,APOLICES!$A:$A,0)),""))</f>
        <v/>
      </c>
      <c r="I168" s="7" t="str">
        <f>IF(G168="","",IFERROR(INDEX(APOLICES!$C:$C,MATCH(G168,APOLICES!$A:$A,0)),""))</f>
        <v/>
      </c>
      <c r="J168" s="7" t="str">
        <f>IF(G168="","",IFERROR(INDEX(APOLICES!$E:$E,MATCH(G168,APOLICES!$A:$A,0)),""))</f>
        <v/>
      </c>
      <c r="K168" s="7"/>
      <c r="L168" s="7"/>
      <c r="M168" s="12"/>
      <c r="N168" s="10"/>
      <c r="O168" s="7"/>
      <c r="P168" s="10" t="str">
        <f t="shared" si="2"/>
        <v/>
      </c>
      <c r="Q168" s="7"/>
      <c r="R168" s="7" t="str">
        <f>IF(M168="","",IFERROR(IF(INDEX(FOLLOWUP!$AQ:$AQ,MATCH(B168,FOLLOWUP!$A:$A,0))="","Sim",IF(M168&lt;=INDEX(FOLLOWUP!$AQ:$AQ,MATCH(B168,FOLLOWUP!$A:$A,0)),"Sim","Não")),"Viagem não encontrada"))</f>
        <v/>
      </c>
      <c r="S168" s="7" t="str">
        <f>IF(P168="","",IF(P168&lt;=IFERROR(INDEX(APOLICES!$L:$L,MATCH(G168,APOLICES!$A:$A,0)),P_LMG_REF),"Sim","Não"))</f>
        <v/>
      </c>
      <c r="T168" s="7"/>
      <c r="U168" s="7"/>
      <c r="V168" s="7"/>
      <c r="W168" s="7"/>
      <c r="X168" s="12"/>
    </row>
    <row r="169" spans="1:24" x14ac:dyDescent="0.25">
      <c r="A169" s="7"/>
      <c r="B169" s="7"/>
      <c r="C169" s="7"/>
      <c r="D169" s="7"/>
      <c r="E169" s="7"/>
      <c r="F169" s="7"/>
      <c r="G169" s="7"/>
      <c r="H169" s="7" t="str">
        <f>IF(G169="","",IFERROR(INDEX(APOLICES!$B:$B,MATCH(G169,APOLICES!$A:$A,0)),""))</f>
        <v/>
      </c>
      <c r="I169" s="7" t="str">
        <f>IF(G169="","",IFERROR(INDEX(APOLICES!$C:$C,MATCH(G169,APOLICES!$A:$A,0)),""))</f>
        <v/>
      </c>
      <c r="J169" s="7" t="str">
        <f>IF(G169="","",IFERROR(INDEX(APOLICES!$E:$E,MATCH(G169,APOLICES!$A:$A,0)),""))</f>
        <v/>
      </c>
      <c r="K169" s="7"/>
      <c r="L169" s="7"/>
      <c r="M169" s="12"/>
      <c r="N169" s="10"/>
      <c r="O169" s="7"/>
      <c r="P169" s="10" t="str">
        <f t="shared" si="2"/>
        <v/>
      </c>
      <c r="Q169" s="7"/>
      <c r="R169" s="7" t="str">
        <f>IF(M169="","",IFERROR(IF(INDEX(FOLLOWUP!$AQ:$AQ,MATCH(B169,FOLLOWUP!$A:$A,0))="","Sim",IF(M169&lt;=INDEX(FOLLOWUP!$AQ:$AQ,MATCH(B169,FOLLOWUP!$A:$A,0)),"Sim","Não")),"Viagem não encontrada"))</f>
        <v/>
      </c>
      <c r="S169" s="7" t="str">
        <f>IF(P169="","",IF(P169&lt;=IFERROR(INDEX(APOLICES!$L:$L,MATCH(G169,APOLICES!$A:$A,0)),P_LMG_REF),"Sim","Não"))</f>
        <v/>
      </c>
      <c r="T169" s="7"/>
      <c r="U169" s="7"/>
      <c r="V169" s="7"/>
      <c r="W169" s="7"/>
      <c r="X169" s="12"/>
    </row>
    <row r="170" spans="1:24" x14ac:dyDescent="0.25">
      <c r="A170" s="7"/>
      <c r="B170" s="7"/>
      <c r="C170" s="7"/>
      <c r="D170" s="7"/>
      <c r="E170" s="7"/>
      <c r="F170" s="7"/>
      <c r="G170" s="7"/>
      <c r="H170" s="7" t="str">
        <f>IF(G170="","",IFERROR(INDEX(APOLICES!$B:$B,MATCH(G170,APOLICES!$A:$A,0)),""))</f>
        <v/>
      </c>
      <c r="I170" s="7" t="str">
        <f>IF(G170="","",IFERROR(INDEX(APOLICES!$C:$C,MATCH(G170,APOLICES!$A:$A,0)),""))</f>
        <v/>
      </c>
      <c r="J170" s="7" t="str">
        <f>IF(G170="","",IFERROR(INDEX(APOLICES!$E:$E,MATCH(G170,APOLICES!$A:$A,0)),""))</f>
        <v/>
      </c>
      <c r="K170" s="7"/>
      <c r="L170" s="7"/>
      <c r="M170" s="12"/>
      <c r="N170" s="10"/>
      <c r="O170" s="7"/>
      <c r="P170" s="10" t="str">
        <f t="shared" si="2"/>
        <v/>
      </c>
      <c r="Q170" s="7"/>
      <c r="R170" s="7" t="str">
        <f>IF(M170="","",IFERROR(IF(INDEX(FOLLOWUP!$AQ:$AQ,MATCH(B170,FOLLOWUP!$A:$A,0))="","Sim",IF(M170&lt;=INDEX(FOLLOWUP!$AQ:$AQ,MATCH(B170,FOLLOWUP!$A:$A,0)),"Sim","Não")),"Viagem não encontrada"))</f>
        <v/>
      </c>
      <c r="S170" s="7" t="str">
        <f>IF(P170="","",IF(P170&lt;=IFERROR(INDEX(APOLICES!$L:$L,MATCH(G170,APOLICES!$A:$A,0)),P_LMG_REF),"Sim","Não"))</f>
        <v/>
      </c>
      <c r="T170" s="7"/>
      <c r="U170" s="7"/>
      <c r="V170" s="7"/>
      <c r="W170" s="7"/>
      <c r="X170" s="12"/>
    </row>
    <row r="171" spans="1:24" x14ac:dyDescent="0.25">
      <c r="A171" s="7"/>
      <c r="B171" s="7"/>
      <c r="C171" s="7"/>
      <c r="D171" s="7"/>
      <c r="E171" s="7"/>
      <c r="F171" s="7"/>
      <c r="G171" s="7"/>
      <c r="H171" s="7" t="str">
        <f>IF(G171="","",IFERROR(INDEX(APOLICES!$B:$B,MATCH(G171,APOLICES!$A:$A,0)),""))</f>
        <v/>
      </c>
      <c r="I171" s="7" t="str">
        <f>IF(G171="","",IFERROR(INDEX(APOLICES!$C:$C,MATCH(G171,APOLICES!$A:$A,0)),""))</f>
        <v/>
      </c>
      <c r="J171" s="7" t="str">
        <f>IF(G171="","",IFERROR(INDEX(APOLICES!$E:$E,MATCH(G171,APOLICES!$A:$A,0)),""))</f>
        <v/>
      </c>
      <c r="K171" s="7"/>
      <c r="L171" s="7"/>
      <c r="M171" s="12"/>
      <c r="N171" s="10"/>
      <c r="O171" s="7"/>
      <c r="P171" s="10" t="str">
        <f t="shared" si="2"/>
        <v/>
      </c>
      <c r="Q171" s="7"/>
      <c r="R171" s="7" t="str">
        <f>IF(M171="","",IFERROR(IF(INDEX(FOLLOWUP!$AQ:$AQ,MATCH(B171,FOLLOWUP!$A:$A,0))="","Sim",IF(M171&lt;=INDEX(FOLLOWUP!$AQ:$AQ,MATCH(B171,FOLLOWUP!$A:$A,0)),"Sim","Não")),"Viagem não encontrada"))</f>
        <v/>
      </c>
      <c r="S171" s="7" t="str">
        <f>IF(P171="","",IF(P171&lt;=IFERROR(INDEX(APOLICES!$L:$L,MATCH(G171,APOLICES!$A:$A,0)),P_LMG_REF),"Sim","Não"))</f>
        <v/>
      </c>
      <c r="T171" s="7"/>
      <c r="U171" s="7"/>
      <c r="V171" s="7"/>
      <c r="W171" s="7"/>
      <c r="X171" s="12"/>
    </row>
    <row r="172" spans="1:24" x14ac:dyDescent="0.25">
      <c r="A172" s="7"/>
      <c r="B172" s="7"/>
      <c r="C172" s="7"/>
      <c r="D172" s="7"/>
      <c r="E172" s="7"/>
      <c r="F172" s="7"/>
      <c r="G172" s="7"/>
      <c r="H172" s="7" t="str">
        <f>IF(G172="","",IFERROR(INDEX(APOLICES!$B:$B,MATCH(G172,APOLICES!$A:$A,0)),""))</f>
        <v/>
      </c>
      <c r="I172" s="7" t="str">
        <f>IF(G172="","",IFERROR(INDEX(APOLICES!$C:$C,MATCH(G172,APOLICES!$A:$A,0)),""))</f>
        <v/>
      </c>
      <c r="J172" s="7" t="str">
        <f>IF(G172="","",IFERROR(INDEX(APOLICES!$E:$E,MATCH(G172,APOLICES!$A:$A,0)),""))</f>
        <v/>
      </c>
      <c r="K172" s="7"/>
      <c r="L172" s="7"/>
      <c r="M172" s="12"/>
      <c r="N172" s="10"/>
      <c r="O172" s="7"/>
      <c r="P172" s="10" t="str">
        <f t="shared" si="2"/>
        <v/>
      </c>
      <c r="Q172" s="7"/>
      <c r="R172" s="7" t="str">
        <f>IF(M172="","",IFERROR(IF(INDEX(FOLLOWUP!$AQ:$AQ,MATCH(B172,FOLLOWUP!$A:$A,0))="","Sim",IF(M172&lt;=INDEX(FOLLOWUP!$AQ:$AQ,MATCH(B172,FOLLOWUP!$A:$A,0)),"Sim","Não")),"Viagem não encontrada"))</f>
        <v/>
      </c>
      <c r="S172" s="7" t="str">
        <f>IF(P172="","",IF(P172&lt;=IFERROR(INDEX(APOLICES!$L:$L,MATCH(G172,APOLICES!$A:$A,0)),P_LMG_REF),"Sim","Não"))</f>
        <v/>
      </c>
      <c r="T172" s="7"/>
      <c r="U172" s="7"/>
      <c r="V172" s="7"/>
      <c r="W172" s="7"/>
      <c r="X172" s="12"/>
    </row>
    <row r="173" spans="1:24" x14ac:dyDescent="0.25">
      <c r="A173" s="7"/>
      <c r="B173" s="7"/>
      <c r="C173" s="7"/>
      <c r="D173" s="7"/>
      <c r="E173" s="7"/>
      <c r="F173" s="7"/>
      <c r="G173" s="7"/>
      <c r="H173" s="7" t="str">
        <f>IF(G173="","",IFERROR(INDEX(APOLICES!$B:$B,MATCH(G173,APOLICES!$A:$A,0)),""))</f>
        <v/>
      </c>
      <c r="I173" s="7" t="str">
        <f>IF(G173="","",IFERROR(INDEX(APOLICES!$C:$C,MATCH(G173,APOLICES!$A:$A,0)),""))</f>
        <v/>
      </c>
      <c r="J173" s="7" t="str">
        <f>IF(G173="","",IFERROR(INDEX(APOLICES!$E:$E,MATCH(G173,APOLICES!$A:$A,0)),""))</f>
        <v/>
      </c>
      <c r="K173" s="7"/>
      <c r="L173" s="7"/>
      <c r="M173" s="12"/>
      <c r="N173" s="10"/>
      <c r="O173" s="7"/>
      <c r="P173" s="10" t="str">
        <f t="shared" si="2"/>
        <v/>
      </c>
      <c r="Q173" s="7"/>
      <c r="R173" s="7" t="str">
        <f>IF(M173="","",IFERROR(IF(INDEX(FOLLOWUP!$AQ:$AQ,MATCH(B173,FOLLOWUP!$A:$A,0))="","Sim",IF(M173&lt;=INDEX(FOLLOWUP!$AQ:$AQ,MATCH(B173,FOLLOWUP!$A:$A,0)),"Sim","Não")),"Viagem não encontrada"))</f>
        <v/>
      </c>
      <c r="S173" s="7" t="str">
        <f>IF(P173="","",IF(P173&lt;=IFERROR(INDEX(APOLICES!$L:$L,MATCH(G173,APOLICES!$A:$A,0)),P_LMG_REF),"Sim","Não"))</f>
        <v/>
      </c>
      <c r="T173" s="7"/>
      <c r="U173" s="7"/>
      <c r="V173" s="7"/>
      <c r="W173" s="7"/>
      <c r="X173" s="12"/>
    </row>
    <row r="174" spans="1:24" x14ac:dyDescent="0.25">
      <c r="A174" s="7"/>
      <c r="B174" s="7"/>
      <c r="C174" s="7"/>
      <c r="D174" s="7"/>
      <c r="E174" s="7"/>
      <c r="F174" s="7"/>
      <c r="G174" s="7"/>
      <c r="H174" s="7" t="str">
        <f>IF(G174="","",IFERROR(INDEX(APOLICES!$B:$B,MATCH(G174,APOLICES!$A:$A,0)),""))</f>
        <v/>
      </c>
      <c r="I174" s="7" t="str">
        <f>IF(G174="","",IFERROR(INDEX(APOLICES!$C:$C,MATCH(G174,APOLICES!$A:$A,0)),""))</f>
        <v/>
      </c>
      <c r="J174" s="7" t="str">
        <f>IF(G174="","",IFERROR(INDEX(APOLICES!$E:$E,MATCH(G174,APOLICES!$A:$A,0)),""))</f>
        <v/>
      </c>
      <c r="K174" s="7"/>
      <c r="L174" s="7"/>
      <c r="M174" s="12"/>
      <c r="N174" s="10"/>
      <c r="O174" s="7"/>
      <c r="P174" s="10" t="str">
        <f t="shared" si="2"/>
        <v/>
      </c>
      <c r="Q174" s="7"/>
      <c r="R174" s="7" t="str">
        <f>IF(M174="","",IFERROR(IF(INDEX(FOLLOWUP!$AQ:$AQ,MATCH(B174,FOLLOWUP!$A:$A,0))="","Sim",IF(M174&lt;=INDEX(FOLLOWUP!$AQ:$AQ,MATCH(B174,FOLLOWUP!$A:$A,0)),"Sim","Não")),"Viagem não encontrada"))</f>
        <v/>
      </c>
      <c r="S174" s="7" t="str">
        <f>IF(P174="","",IF(P174&lt;=IFERROR(INDEX(APOLICES!$L:$L,MATCH(G174,APOLICES!$A:$A,0)),P_LMG_REF),"Sim","Não"))</f>
        <v/>
      </c>
      <c r="T174" s="7"/>
      <c r="U174" s="7"/>
      <c r="V174" s="7"/>
      <c r="W174" s="7"/>
      <c r="X174" s="12"/>
    </row>
    <row r="175" spans="1:24" x14ac:dyDescent="0.25">
      <c r="A175" s="7"/>
      <c r="B175" s="7"/>
      <c r="C175" s="7"/>
      <c r="D175" s="7"/>
      <c r="E175" s="7"/>
      <c r="F175" s="7"/>
      <c r="G175" s="7"/>
      <c r="H175" s="7" t="str">
        <f>IF(G175="","",IFERROR(INDEX(APOLICES!$B:$B,MATCH(G175,APOLICES!$A:$A,0)),""))</f>
        <v/>
      </c>
      <c r="I175" s="7" t="str">
        <f>IF(G175="","",IFERROR(INDEX(APOLICES!$C:$C,MATCH(G175,APOLICES!$A:$A,0)),""))</f>
        <v/>
      </c>
      <c r="J175" s="7" t="str">
        <f>IF(G175="","",IFERROR(INDEX(APOLICES!$E:$E,MATCH(G175,APOLICES!$A:$A,0)),""))</f>
        <v/>
      </c>
      <c r="K175" s="7"/>
      <c r="L175" s="7"/>
      <c r="M175" s="12"/>
      <c r="N175" s="10"/>
      <c r="O175" s="7"/>
      <c r="P175" s="10" t="str">
        <f t="shared" si="2"/>
        <v/>
      </c>
      <c r="Q175" s="7"/>
      <c r="R175" s="7" t="str">
        <f>IF(M175="","",IFERROR(IF(INDEX(FOLLOWUP!$AQ:$AQ,MATCH(B175,FOLLOWUP!$A:$A,0))="","Sim",IF(M175&lt;=INDEX(FOLLOWUP!$AQ:$AQ,MATCH(B175,FOLLOWUP!$A:$A,0)),"Sim","Não")),"Viagem não encontrada"))</f>
        <v/>
      </c>
      <c r="S175" s="7" t="str">
        <f>IF(P175="","",IF(P175&lt;=IFERROR(INDEX(APOLICES!$L:$L,MATCH(G175,APOLICES!$A:$A,0)),P_LMG_REF),"Sim","Não"))</f>
        <v/>
      </c>
      <c r="T175" s="7"/>
      <c r="U175" s="7"/>
      <c r="V175" s="7"/>
      <c r="W175" s="7"/>
      <c r="X175" s="12"/>
    </row>
    <row r="176" spans="1:24" x14ac:dyDescent="0.25">
      <c r="A176" s="7"/>
      <c r="B176" s="7"/>
      <c r="C176" s="7"/>
      <c r="D176" s="7"/>
      <c r="E176" s="7"/>
      <c r="F176" s="7"/>
      <c r="G176" s="7"/>
      <c r="H176" s="7" t="str">
        <f>IF(G176="","",IFERROR(INDEX(APOLICES!$B:$B,MATCH(G176,APOLICES!$A:$A,0)),""))</f>
        <v/>
      </c>
      <c r="I176" s="7" t="str">
        <f>IF(G176="","",IFERROR(INDEX(APOLICES!$C:$C,MATCH(G176,APOLICES!$A:$A,0)),""))</f>
        <v/>
      </c>
      <c r="J176" s="7" t="str">
        <f>IF(G176="","",IFERROR(INDEX(APOLICES!$E:$E,MATCH(G176,APOLICES!$A:$A,0)),""))</f>
        <v/>
      </c>
      <c r="K176" s="7"/>
      <c r="L176" s="7"/>
      <c r="M176" s="12"/>
      <c r="N176" s="10"/>
      <c r="O176" s="7"/>
      <c r="P176" s="10" t="str">
        <f t="shared" si="2"/>
        <v/>
      </c>
      <c r="Q176" s="7"/>
      <c r="R176" s="7" t="str">
        <f>IF(M176="","",IFERROR(IF(INDEX(FOLLOWUP!$AQ:$AQ,MATCH(B176,FOLLOWUP!$A:$A,0))="","Sim",IF(M176&lt;=INDEX(FOLLOWUP!$AQ:$AQ,MATCH(B176,FOLLOWUP!$A:$A,0)),"Sim","Não")),"Viagem não encontrada"))</f>
        <v/>
      </c>
      <c r="S176" s="7" t="str">
        <f>IF(P176="","",IF(P176&lt;=IFERROR(INDEX(APOLICES!$L:$L,MATCH(G176,APOLICES!$A:$A,0)),P_LMG_REF),"Sim","Não"))</f>
        <v/>
      </c>
      <c r="T176" s="7"/>
      <c r="U176" s="7"/>
      <c r="V176" s="7"/>
      <c r="W176" s="7"/>
      <c r="X176" s="12"/>
    </row>
    <row r="177" spans="1:24" x14ac:dyDescent="0.25">
      <c r="A177" s="7"/>
      <c r="B177" s="7"/>
      <c r="C177" s="7"/>
      <c r="D177" s="7"/>
      <c r="E177" s="7"/>
      <c r="F177" s="7"/>
      <c r="G177" s="7"/>
      <c r="H177" s="7" t="str">
        <f>IF(G177="","",IFERROR(INDEX(APOLICES!$B:$B,MATCH(G177,APOLICES!$A:$A,0)),""))</f>
        <v/>
      </c>
      <c r="I177" s="7" t="str">
        <f>IF(G177="","",IFERROR(INDEX(APOLICES!$C:$C,MATCH(G177,APOLICES!$A:$A,0)),""))</f>
        <v/>
      </c>
      <c r="J177" s="7" t="str">
        <f>IF(G177="","",IFERROR(INDEX(APOLICES!$E:$E,MATCH(G177,APOLICES!$A:$A,0)),""))</f>
        <v/>
      </c>
      <c r="K177" s="7"/>
      <c r="L177" s="7"/>
      <c r="M177" s="12"/>
      <c r="N177" s="10"/>
      <c r="O177" s="7"/>
      <c r="P177" s="10" t="str">
        <f t="shared" si="2"/>
        <v/>
      </c>
      <c r="Q177" s="7"/>
      <c r="R177" s="7" t="str">
        <f>IF(M177="","",IFERROR(IF(INDEX(FOLLOWUP!$AQ:$AQ,MATCH(B177,FOLLOWUP!$A:$A,0))="","Sim",IF(M177&lt;=INDEX(FOLLOWUP!$AQ:$AQ,MATCH(B177,FOLLOWUP!$A:$A,0)),"Sim","Não")),"Viagem não encontrada"))</f>
        <v/>
      </c>
      <c r="S177" s="7" t="str">
        <f>IF(P177="","",IF(P177&lt;=IFERROR(INDEX(APOLICES!$L:$L,MATCH(G177,APOLICES!$A:$A,0)),P_LMG_REF),"Sim","Não"))</f>
        <v/>
      </c>
      <c r="T177" s="7"/>
      <c r="U177" s="7"/>
      <c r="V177" s="7"/>
      <c r="W177" s="7"/>
      <c r="X177" s="12"/>
    </row>
    <row r="178" spans="1:24" x14ac:dyDescent="0.25">
      <c r="A178" s="7"/>
      <c r="B178" s="7"/>
      <c r="C178" s="7"/>
      <c r="D178" s="7"/>
      <c r="E178" s="7"/>
      <c r="F178" s="7"/>
      <c r="G178" s="7"/>
      <c r="H178" s="7" t="str">
        <f>IF(G178="","",IFERROR(INDEX(APOLICES!$B:$B,MATCH(G178,APOLICES!$A:$A,0)),""))</f>
        <v/>
      </c>
      <c r="I178" s="7" t="str">
        <f>IF(G178="","",IFERROR(INDEX(APOLICES!$C:$C,MATCH(G178,APOLICES!$A:$A,0)),""))</f>
        <v/>
      </c>
      <c r="J178" s="7" t="str">
        <f>IF(G178="","",IFERROR(INDEX(APOLICES!$E:$E,MATCH(G178,APOLICES!$A:$A,0)),""))</f>
        <v/>
      </c>
      <c r="K178" s="7"/>
      <c r="L178" s="7"/>
      <c r="M178" s="12"/>
      <c r="N178" s="10"/>
      <c r="O178" s="7"/>
      <c r="P178" s="10" t="str">
        <f t="shared" si="2"/>
        <v/>
      </c>
      <c r="Q178" s="7"/>
      <c r="R178" s="7" t="str">
        <f>IF(M178="","",IFERROR(IF(INDEX(FOLLOWUP!$AQ:$AQ,MATCH(B178,FOLLOWUP!$A:$A,0))="","Sim",IF(M178&lt;=INDEX(FOLLOWUP!$AQ:$AQ,MATCH(B178,FOLLOWUP!$A:$A,0)),"Sim","Não")),"Viagem não encontrada"))</f>
        <v/>
      </c>
      <c r="S178" s="7" t="str">
        <f>IF(P178="","",IF(P178&lt;=IFERROR(INDEX(APOLICES!$L:$L,MATCH(G178,APOLICES!$A:$A,0)),P_LMG_REF),"Sim","Não"))</f>
        <v/>
      </c>
      <c r="T178" s="7"/>
      <c r="U178" s="7"/>
      <c r="V178" s="7"/>
      <c r="W178" s="7"/>
      <c r="X178" s="12"/>
    </row>
    <row r="179" spans="1:24" x14ac:dyDescent="0.25">
      <c r="A179" s="7"/>
      <c r="B179" s="7"/>
      <c r="C179" s="7"/>
      <c r="D179" s="7"/>
      <c r="E179" s="7"/>
      <c r="F179" s="7"/>
      <c r="G179" s="7"/>
      <c r="H179" s="7" t="str">
        <f>IF(G179="","",IFERROR(INDEX(APOLICES!$B:$B,MATCH(G179,APOLICES!$A:$A,0)),""))</f>
        <v/>
      </c>
      <c r="I179" s="7" t="str">
        <f>IF(G179="","",IFERROR(INDEX(APOLICES!$C:$C,MATCH(G179,APOLICES!$A:$A,0)),""))</f>
        <v/>
      </c>
      <c r="J179" s="7" t="str">
        <f>IF(G179="","",IFERROR(INDEX(APOLICES!$E:$E,MATCH(G179,APOLICES!$A:$A,0)),""))</f>
        <v/>
      </c>
      <c r="K179" s="7"/>
      <c r="L179" s="7"/>
      <c r="M179" s="12"/>
      <c r="N179" s="10"/>
      <c r="O179" s="7"/>
      <c r="P179" s="10" t="str">
        <f t="shared" si="2"/>
        <v/>
      </c>
      <c r="Q179" s="7"/>
      <c r="R179" s="7" t="str">
        <f>IF(M179="","",IFERROR(IF(INDEX(FOLLOWUP!$AQ:$AQ,MATCH(B179,FOLLOWUP!$A:$A,0))="","Sim",IF(M179&lt;=INDEX(FOLLOWUP!$AQ:$AQ,MATCH(B179,FOLLOWUP!$A:$A,0)),"Sim","Não")),"Viagem não encontrada"))</f>
        <v/>
      </c>
      <c r="S179" s="7" t="str">
        <f>IF(P179="","",IF(P179&lt;=IFERROR(INDEX(APOLICES!$L:$L,MATCH(G179,APOLICES!$A:$A,0)),P_LMG_REF),"Sim","Não"))</f>
        <v/>
      </c>
      <c r="T179" s="7"/>
      <c r="U179" s="7"/>
      <c r="V179" s="7"/>
      <c r="W179" s="7"/>
      <c r="X179" s="12"/>
    </row>
    <row r="180" spans="1:24" x14ac:dyDescent="0.25">
      <c r="A180" s="7"/>
      <c r="B180" s="7"/>
      <c r="C180" s="7"/>
      <c r="D180" s="7"/>
      <c r="E180" s="7"/>
      <c r="F180" s="7"/>
      <c r="G180" s="7"/>
      <c r="H180" s="7" t="str">
        <f>IF(G180="","",IFERROR(INDEX(APOLICES!$B:$B,MATCH(G180,APOLICES!$A:$A,0)),""))</f>
        <v/>
      </c>
      <c r="I180" s="7" t="str">
        <f>IF(G180="","",IFERROR(INDEX(APOLICES!$C:$C,MATCH(G180,APOLICES!$A:$A,0)),""))</f>
        <v/>
      </c>
      <c r="J180" s="7" t="str">
        <f>IF(G180="","",IFERROR(INDEX(APOLICES!$E:$E,MATCH(G180,APOLICES!$A:$A,0)),""))</f>
        <v/>
      </c>
      <c r="K180" s="7"/>
      <c r="L180" s="7"/>
      <c r="M180" s="12"/>
      <c r="N180" s="10"/>
      <c r="O180" s="7"/>
      <c r="P180" s="10" t="str">
        <f t="shared" si="2"/>
        <v/>
      </c>
      <c r="Q180" s="7"/>
      <c r="R180" s="7" t="str">
        <f>IF(M180="","",IFERROR(IF(INDEX(FOLLOWUP!$AQ:$AQ,MATCH(B180,FOLLOWUP!$A:$A,0))="","Sim",IF(M180&lt;=INDEX(FOLLOWUP!$AQ:$AQ,MATCH(B180,FOLLOWUP!$A:$A,0)),"Sim","Não")),"Viagem não encontrada"))</f>
        <v/>
      </c>
      <c r="S180" s="7" t="str">
        <f>IF(P180="","",IF(P180&lt;=IFERROR(INDEX(APOLICES!$L:$L,MATCH(G180,APOLICES!$A:$A,0)),P_LMG_REF),"Sim","Não"))</f>
        <v/>
      </c>
      <c r="T180" s="7"/>
      <c r="U180" s="7"/>
      <c r="V180" s="7"/>
      <c r="W180" s="7"/>
      <c r="X180" s="12"/>
    </row>
    <row r="181" spans="1:24" x14ac:dyDescent="0.25">
      <c r="A181" s="7"/>
      <c r="B181" s="7"/>
      <c r="C181" s="7"/>
      <c r="D181" s="7"/>
      <c r="E181" s="7"/>
      <c r="F181" s="7"/>
      <c r="G181" s="7"/>
      <c r="H181" s="7" t="str">
        <f>IF(G181="","",IFERROR(INDEX(APOLICES!$B:$B,MATCH(G181,APOLICES!$A:$A,0)),""))</f>
        <v/>
      </c>
      <c r="I181" s="7" t="str">
        <f>IF(G181="","",IFERROR(INDEX(APOLICES!$C:$C,MATCH(G181,APOLICES!$A:$A,0)),""))</f>
        <v/>
      </c>
      <c r="J181" s="7" t="str">
        <f>IF(G181="","",IFERROR(INDEX(APOLICES!$E:$E,MATCH(G181,APOLICES!$A:$A,0)),""))</f>
        <v/>
      </c>
      <c r="K181" s="7"/>
      <c r="L181" s="7"/>
      <c r="M181" s="12"/>
      <c r="N181" s="10"/>
      <c r="O181" s="7"/>
      <c r="P181" s="10" t="str">
        <f t="shared" si="2"/>
        <v/>
      </c>
      <c r="Q181" s="7"/>
      <c r="R181" s="7" t="str">
        <f>IF(M181="","",IFERROR(IF(INDEX(FOLLOWUP!$AQ:$AQ,MATCH(B181,FOLLOWUP!$A:$A,0))="","Sim",IF(M181&lt;=INDEX(FOLLOWUP!$AQ:$AQ,MATCH(B181,FOLLOWUP!$A:$A,0)),"Sim","Não")),"Viagem não encontrada"))</f>
        <v/>
      </c>
      <c r="S181" s="7" t="str">
        <f>IF(P181="","",IF(P181&lt;=IFERROR(INDEX(APOLICES!$L:$L,MATCH(G181,APOLICES!$A:$A,0)),P_LMG_REF),"Sim","Não"))</f>
        <v/>
      </c>
      <c r="T181" s="7"/>
      <c r="U181" s="7"/>
      <c r="V181" s="7"/>
      <c r="W181" s="7"/>
      <c r="X181" s="12"/>
    </row>
    <row r="182" spans="1:24" x14ac:dyDescent="0.25">
      <c r="A182" s="7"/>
      <c r="B182" s="7"/>
      <c r="C182" s="7"/>
      <c r="D182" s="7"/>
      <c r="E182" s="7"/>
      <c r="F182" s="7"/>
      <c r="G182" s="7"/>
      <c r="H182" s="7" t="str">
        <f>IF(G182="","",IFERROR(INDEX(APOLICES!$B:$B,MATCH(G182,APOLICES!$A:$A,0)),""))</f>
        <v/>
      </c>
      <c r="I182" s="7" t="str">
        <f>IF(G182="","",IFERROR(INDEX(APOLICES!$C:$C,MATCH(G182,APOLICES!$A:$A,0)),""))</f>
        <v/>
      </c>
      <c r="J182" s="7" t="str">
        <f>IF(G182="","",IFERROR(INDEX(APOLICES!$E:$E,MATCH(G182,APOLICES!$A:$A,0)),""))</f>
        <v/>
      </c>
      <c r="K182" s="7"/>
      <c r="L182" s="7"/>
      <c r="M182" s="12"/>
      <c r="N182" s="10"/>
      <c r="O182" s="7"/>
      <c r="P182" s="10" t="str">
        <f t="shared" si="2"/>
        <v/>
      </c>
      <c r="Q182" s="7"/>
      <c r="R182" s="7" t="str">
        <f>IF(M182="","",IFERROR(IF(INDEX(FOLLOWUP!$AQ:$AQ,MATCH(B182,FOLLOWUP!$A:$A,0))="","Sim",IF(M182&lt;=INDEX(FOLLOWUP!$AQ:$AQ,MATCH(B182,FOLLOWUP!$A:$A,0)),"Sim","Não")),"Viagem não encontrada"))</f>
        <v/>
      </c>
      <c r="S182" s="7" t="str">
        <f>IF(P182="","",IF(P182&lt;=IFERROR(INDEX(APOLICES!$L:$L,MATCH(G182,APOLICES!$A:$A,0)),P_LMG_REF),"Sim","Não"))</f>
        <v/>
      </c>
      <c r="T182" s="7"/>
      <c r="U182" s="7"/>
      <c r="V182" s="7"/>
      <c r="W182" s="7"/>
      <c r="X182" s="12"/>
    </row>
    <row r="183" spans="1:24" x14ac:dyDescent="0.25">
      <c r="A183" s="7"/>
      <c r="B183" s="7"/>
      <c r="C183" s="7"/>
      <c r="D183" s="7"/>
      <c r="E183" s="7"/>
      <c r="F183" s="7"/>
      <c r="G183" s="7"/>
      <c r="H183" s="7" t="str">
        <f>IF(G183="","",IFERROR(INDEX(APOLICES!$B:$B,MATCH(G183,APOLICES!$A:$A,0)),""))</f>
        <v/>
      </c>
      <c r="I183" s="7" t="str">
        <f>IF(G183="","",IFERROR(INDEX(APOLICES!$C:$C,MATCH(G183,APOLICES!$A:$A,0)),""))</f>
        <v/>
      </c>
      <c r="J183" s="7" t="str">
        <f>IF(G183="","",IFERROR(INDEX(APOLICES!$E:$E,MATCH(G183,APOLICES!$A:$A,0)),""))</f>
        <v/>
      </c>
      <c r="K183" s="7"/>
      <c r="L183" s="7"/>
      <c r="M183" s="12"/>
      <c r="N183" s="10"/>
      <c r="O183" s="7"/>
      <c r="P183" s="10" t="str">
        <f t="shared" si="2"/>
        <v/>
      </c>
      <c r="Q183" s="7"/>
      <c r="R183" s="7" t="str">
        <f>IF(M183="","",IFERROR(IF(INDEX(FOLLOWUP!$AQ:$AQ,MATCH(B183,FOLLOWUP!$A:$A,0))="","Sim",IF(M183&lt;=INDEX(FOLLOWUP!$AQ:$AQ,MATCH(B183,FOLLOWUP!$A:$A,0)),"Sim","Não")),"Viagem não encontrada"))</f>
        <v/>
      </c>
      <c r="S183" s="7" t="str">
        <f>IF(P183="","",IF(P183&lt;=IFERROR(INDEX(APOLICES!$L:$L,MATCH(G183,APOLICES!$A:$A,0)),P_LMG_REF),"Sim","Não"))</f>
        <v/>
      </c>
      <c r="T183" s="7"/>
      <c r="U183" s="7"/>
      <c r="V183" s="7"/>
      <c r="W183" s="7"/>
      <c r="X183" s="12"/>
    </row>
    <row r="184" spans="1:24" x14ac:dyDescent="0.25">
      <c r="A184" s="7"/>
      <c r="B184" s="7"/>
      <c r="C184" s="7"/>
      <c r="D184" s="7"/>
      <c r="E184" s="7"/>
      <c r="F184" s="7"/>
      <c r="G184" s="7"/>
      <c r="H184" s="7" t="str">
        <f>IF(G184="","",IFERROR(INDEX(APOLICES!$B:$B,MATCH(G184,APOLICES!$A:$A,0)),""))</f>
        <v/>
      </c>
      <c r="I184" s="7" t="str">
        <f>IF(G184="","",IFERROR(INDEX(APOLICES!$C:$C,MATCH(G184,APOLICES!$A:$A,0)),""))</f>
        <v/>
      </c>
      <c r="J184" s="7" t="str">
        <f>IF(G184="","",IFERROR(INDEX(APOLICES!$E:$E,MATCH(G184,APOLICES!$A:$A,0)),""))</f>
        <v/>
      </c>
      <c r="K184" s="7"/>
      <c r="L184" s="7"/>
      <c r="M184" s="12"/>
      <c r="N184" s="10"/>
      <c r="O184" s="7"/>
      <c r="P184" s="10" t="str">
        <f t="shared" si="2"/>
        <v/>
      </c>
      <c r="Q184" s="7"/>
      <c r="R184" s="7" t="str">
        <f>IF(M184="","",IFERROR(IF(INDEX(FOLLOWUP!$AQ:$AQ,MATCH(B184,FOLLOWUP!$A:$A,0))="","Sim",IF(M184&lt;=INDEX(FOLLOWUP!$AQ:$AQ,MATCH(B184,FOLLOWUP!$A:$A,0)),"Sim","Não")),"Viagem não encontrada"))</f>
        <v/>
      </c>
      <c r="S184" s="7" t="str">
        <f>IF(P184="","",IF(P184&lt;=IFERROR(INDEX(APOLICES!$L:$L,MATCH(G184,APOLICES!$A:$A,0)),P_LMG_REF),"Sim","Não"))</f>
        <v/>
      </c>
      <c r="T184" s="7"/>
      <c r="U184" s="7"/>
      <c r="V184" s="7"/>
      <c r="W184" s="7"/>
      <c r="X184" s="12"/>
    </row>
    <row r="185" spans="1:24" x14ac:dyDescent="0.25">
      <c r="A185" s="7"/>
      <c r="B185" s="7"/>
      <c r="C185" s="7"/>
      <c r="D185" s="7"/>
      <c r="E185" s="7"/>
      <c r="F185" s="7"/>
      <c r="G185" s="7"/>
      <c r="H185" s="7" t="str">
        <f>IF(G185="","",IFERROR(INDEX(APOLICES!$B:$B,MATCH(G185,APOLICES!$A:$A,0)),""))</f>
        <v/>
      </c>
      <c r="I185" s="7" t="str">
        <f>IF(G185="","",IFERROR(INDEX(APOLICES!$C:$C,MATCH(G185,APOLICES!$A:$A,0)),""))</f>
        <v/>
      </c>
      <c r="J185" s="7" t="str">
        <f>IF(G185="","",IFERROR(INDEX(APOLICES!$E:$E,MATCH(G185,APOLICES!$A:$A,0)),""))</f>
        <v/>
      </c>
      <c r="K185" s="7"/>
      <c r="L185" s="7"/>
      <c r="M185" s="12"/>
      <c r="N185" s="10"/>
      <c r="O185" s="7"/>
      <c r="P185" s="10" t="str">
        <f t="shared" si="2"/>
        <v/>
      </c>
      <c r="Q185" s="7"/>
      <c r="R185" s="7" t="str">
        <f>IF(M185="","",IFERROR(IF(INDEX(FOLLOWUP!$AQ:$AQ,MATCH(B185,FOLLOWUP!$A:$A,0))="","Sim",IF(M185&lt;=INDEX(FOLLOWUP!$AQ:$AQ,MATCH(B185,FOLLOWUP!$A:$A,0)),"Sim","Não")),"Viagem não encontrada"))</f>
        <v/>
      </c>
      <c r="S185" s="7" t="str">
        <f>IF(P185="","",IF(P185&lt;=IFERROR(INDEX(APOLICES!$L:$L,MATCH(G185,APOLICES!$A:$A,0)),P_LMG_REF),"Sim","Não"))</f>
        <v/>
      </c>
      <c r="T185" s="7"/>
      <c r="U185" s="7"/>
      <c r="V185" s="7"/>
      <c r="W185" s="7"/>
      <c r="X185" s="12"/>
    </row>
    <row r="186" spans="1:24" x14ac:dyDescent="0.25">
      <c r="A186" s="7"/>
      <c r="B186" s="7"/>
      <c r="C186" s="7"/>
      <c r="D186" s="7"/>
      <c r="E186" s="7"/>
      <c r="F186" s="7"/>
      <c r="G186" s="7"/>
      <c r="H186" s="7" t="str">
        <f>IF(G186="","",IFERROR(INDEX(APOLICES!$B:$B,MATCH(G186,APOLICES!$A:$A,0)),""))</f>
        <v/>
      </c>
      <c r="I186" s="7" t="str">
        <f>IF(G186="","",IFERROR(INDEX(APOLICES!$C:$C,MATCH(G186,APOLICES!$A:$A,0)),""))</f>
        <v/>
      </c>
      <c r="J186" s="7" t="str">
        <f>IF(G186="","",IFERROR(INDEX(APOLICES!$E:$E,MATCH(G186,APOLICES!$A:$A,0)),""))</f>
        <v/>
      </c>
      <c r="K186" s="7"/>
      <c r="L186" s="7"/>
      <c r="M186" s="12"/>
      <c r="N186" s="10"/>
      <c r="O186" s="7"/>
      <c r="P186" s="10" t="str">
        <f t="shared" si="2"/>
        <v/>
      </c>
      <c r="Q186" s="7"/>
      <c r="R186" s="7" t="str">
        <f>IF(M186="","",IFERROR(IF(INDEX(FOLLOWUP!$AQ:$AQ,MATCH(B186,FOLLOWUP!$A:$A,0))="","Sim",IF(M186&lt;=INDEX(FOLLOWUP!$AQ:$AQ,MATCH(B186,FOLLOWUP!$A:$A,0)),"Sim","Não")),"Viagem não encontrada"))</f>
        <v/>
      </c>
      <c r="S186" s="7" t="str">
        <f>IF(P186="","",IF(P186&lt;=IFERROR(INDEX(APOLICES!$L:$L,MATCH(G186,APOLICES!$A:$A,0)),P_LMG_REF),"Sim","Não"))</f>
        <v/>
      </c>
      <c r="T186" s="7"/>
      <c r="U186" s="7"/>
      <c r="V186" s="7"/>
      <c r="W186" s="7"/>
      <c r="X186" s="12"/>
    </row>
    <row r="187" spans="1:24" x14ac:dyDescent="0.25">
      <c r="A187" s="7"/>
      <c r="B187" s="7"/>
      <c r="C187" s="7"/>
      <c r="D187" s="7"/>
      <c r="E187" s="7"/>
      <c r="F187" s="7"/>
      <c r="G187" s="7"/>
      <c r="H187" s="7" t="str">
        <f>IF(G187="","",IFERROR(INDEX(APOLICES!$B:$B,MATCH(G187,APOLICES!$A:$A,0)),""))</f>
        <v/>
      </c>
      <c r="I187" s="7" t="str">
        <f>IF(G187="","",IFERROR(INDEX(APOLICES!$C:$C,MATCH(G187,APOLICES!$A:$A,0)),""))</f>
        <v/>
      </c>
      <c r="J187" s="7" t="str">
        <f>IF(G187="","",IFERROR(INDEX(APOLICES!$E:$E,MATCH(G187,APOLICES!$A:$A,0)),""))</f>
        <v/>
      </c>
      <c r="K187" s="7"/>
      <c r="L187" s="7"/>
      <c r="M187" s="12"/>
      <c r="N187" s="10"/>
      <c r="O187" s="7"/>
      <c r="P187" s="10" t="str">
        <f t="shared" si="2"/>
        <v/>
      </c>
      <c r="Q187" s="7"/>
      <c r="R187" s="7" t="str">
        <f>IF(M187="","",IFERROR(IF(INDEX(FOLLOWUP!$AQ:$AQ,MATCH(B187,FOLLOWUP!$A:$A,0))="","Sim",IF(M187&lt;=INDEX(FOLLOWUP!$AQ:$AQ,MATCH(B187,FOLLOWUP!$A:$A,0)),"Sim","Não")),"Viagem não encontrada"))</f>
        <v/>
      </c>
      <c r="S187" s="7" t="str">
        <f>IF(P187="","",IF(P187&lt;=IFERROR(INDEX(APOLICES!$L:$L,MATCH(G187,APOLICES!$A:$A,0)),P_LMG_REF),"Sim","Não"))</f>
        <v/>
      </c>
      <c r="T187" s="7"/>
      <c r="U187" s="7"/>
      <c r="V187" s="7"/>
      <c r="W187" s="7"/>
      <c r="X187" s="12"/>
    </row>
    <row r="188" spans="1:24" x14ac:dyDescent="0.25">
      <c r="A188" s="7"/>
      <c r="B188" s="7"/>
      <c r="C188" s="7"/>
      <c r="D188" s="7"/>
      <c r="E188" s="7"/>
      <c r="F188" s="7"/>
      <c r="G188" s="7"/>
      <c r="H188" s="7" t="str">
        <f>IF(G188="","",IFERROR(INDEX(APOLICES!$B:$B,MATCH(G188,APOLICES!$A:$A,0)),""))</f>
        <v/>
      </c>
      <c r="I188" s="7" t="str">
        <f>IF(G188="","",IFERROR(INDEX(APOLICES!$C:$C,MATCH(G188,APOLICES!$A:$A,0)),""))</f>
        <v/>
      </c>
      <c r="J188" s="7" t="str">
        <f>IF(G188="","",IFERROR(INDEX(APOLICES!$E:$E,MATCH(G188,APOLICES!$A:$A,0)),""))</f>
        <v/>
      </c>
      <c r="K188" s="7"/>
      <c r="L188" s="7"/>
      <c r="M188" s="12"/>
      <c r="N188" s="10"/>
      <c r="O188" s="7"/>
      <c r="P188" s="10" t="str">
        <f t="shared" si="2"/>
        <v/>
      </c>
      <c r="Q188" s="7"/>
      <c r="R188" s="7" t="str">
        <f>IF(M188="","",IFERROR(IF(INDEX(FOLLOWUP!$AQ:$AQ,MATCH(B188,FOLLOWUP!$A:$A,0))="","Sim",IF(M188&lt;=INDEX(FOLLOWUP!$AQ:$AQ,MATCH(B188,FOLLOWUP!$A:$A,0)),"Sim","Não")),"Viagem não encontrada"))</f>
        <v/>
      </c>
      <c r="S188" s="7" t="str">
        <f>IF(P188="","",IF(P188&lt;=IFERROR(INDEX(APOLICES!$L:$L,MATCH(G188,APOLICES!$A:$A,0)),P_LMG_REF),"Sim","Não"))</f>
        <v/>
      </c>
      <c r="T188" s="7"/>
      <c r="U188" s="7"/>
      <c r="V188" s="7"/>
      <c r="W188" s="7"/>
      <c r="X188" s="12"/>
    </row>
    <row r="189" spans="1:24" x14ac:dyDescent="0.25">
      <c r="A189" s="7"/>
      <c r="B189" s="7"/>
      <c r="C189" s="7"/>
      <c r="D189" s="7"/>
      <c r="E189" s="7"/>
      <c r="F189" s="7"/>
      <c r="G189" s="7"/>
      <c r="H189" s="7" t="str">
        <f>IF(G189="","",IFERROR(INDEX(APOLICES!$B:$B,MATCH(G189,APOLICES!$A:$A,0)),""))</f>
        <v/>
      </c>
      <c r="I189" s="7" t="str">
        <f>IF(G189="","",IFERROR(INDEX(APOLICES!$C:$C,MATCH(G189,APOLICES!$A:$A,0)),""))</f>
        <v/>
      </c>
      <c r="J189" s="7" t="str">
        <f>IF(G189="","",IFERROR(INDEX(APOLICES!$E:$E,MATCH(G189,APOLICES!$A:$A,0)),""))</f>
        <v/>
      </c>
      <c r="K189" s="7"/>
      <c r="L189" s="7"/>
      <c r="M189" s="12"/>
      <c r="N189" s="10"/>
      <c r="O189" s="7"/>
      <c r="P189" s="10" t="str">
        <f t="shared" si="2"/>
        <v/>
      </c>
      <c r="Q189" s="7"/>
      <c r="R189" s="7" t="str">
        <f>IF(M189="","",IFERROR(IF(INDEX(FOLLOWUP!$AQ:$AQ,MATCH(B189,FOLLOWUP!$A:$A,0))="","Sim",IF(M189&lt;=INDEX(FOLLOWUP!$AQ:$AQ,MATCH(B189,FOLLOWUP!$A:$A,0)),"Sim","Não")),"Viagem não encontrada"))</f>
        <v/>
      </c>
      <c r="S189" s="7" t="str">
        <f>IF(P189="","",IF(P189&lt;=IFERROR(INDEX(APOLICES!$L:$L,MATCH(G189,APOLICES!$A:$A,0)),P_LMG_REF),"Sim","Não"))</f>
        <v/>
      </c>
      <c r="T189" s="7"/>
      <c r="U189" s="7"/>
      <c r="V189" s="7"/>
      <c r="W189" s="7"/>
      <c r="X189" s="12"/>
    </row>
    <row r="190" spans="1:24" x14ac:dyDescent="0.25">
      <c r="A190" s="7"/>
      <c r="B190" s="7"/>
      <c r="C190" s="7"/>
      <c r="D190" s="7"/>
      <c r="E190" s="7"/>
      <c r="F190" s="7"/>
      <c r="G190" s="7"/>
      <c r="H190" s="7" t="str">
        <f>IF(G190="","",IFERROR(INDEX(APOLICES!$B:$B,MATCH(G190,APOLICES!$A:$A,0)),""))</f>
        <v/>
      </c>
      <c r="I190" s="7" t="str">
        <f>IF(G190="","",IFERROR(INDEX(APOLICES!$C:$C,MATCH(G190,APOLICES!$A:$A,0)),""))</f>
        <v/>
      </c>
      <c r="J190" s="7" t="str">
        <f>IF(G190="","",IFERROR(INDEX(APOLICES!$E:$E,MATCH(G190,APOLICES!$A:$A,0)),""))</f>
        <v/>
      </c>
      <c r="K190" s="7"/>
      <c r="L190" s="7"/>
      <c r="M190" s="12"/>
      <c r="N190" s="10"/>
      <c r="O190" s="7"/>
      <c r="P190" s="10" t="str">
        <f t="shared" si="2"/>
        <v/>
      </c>
      <c r="Q190" s="7"/>
      <c r="R190" s="7" t="str">
        <f>IF(M190="","",IFERROR(IF(INDEX(FOLLOWUP!$AQ:$AQ,MATCH(B190,FOLLOWUP!$A:$A,0))="","Sim",IF(M190&lt;=INDEX(FOLLOWUP!$AQ:$AQ,MATCH(B190,FOLLOWUP!$A:$A,0)),"Sim","Não")),"Viagem não encontrada"))</f>
        <v/>
      </c>
      <c r="S190" s="7" t="str">
        <f>IF(P190="","",IF(P190&lt;=IFERROR(INDEX(APOLICES!$L:$L,MATCH(G190,APOLICES!$A:$A,0)),P_LMG_REF),"Sim","Não"))</f>
        <v/>
      </c>
      <c r="T190" s="7"/>
      <c r="U190" s="7"/>
      <c r="V190" s="7"/>
      <c r="W190" s="7"/>
      <c r="X190" s="12"/>
    </row>
    <row r="191" spans="1:24" x14ac:dyDescent="0.25">
      <c r="A191" s="7"/>
      <c r="B191" s="7"/>
      <c r="C191" s="7"/>
      <c r="D191" s="7"/>
      <c r="E191" s="7"/>
      <c r="F191" s="7"/>
      <c r="G191" s="7"/>
      <c r="H191" s="7" t="str">
        <f>IF(G191="","",IFERROR(INDEX(APOLICES!$B:$B,MATCH(G191,APOLICES!$A:$A,0)),""))</f>
        <v/>
      </c>
      <c r="I191" s="7" t="str">
        <f>IF(G191="","",IFERROR(INDEX(APOLICES!$C:$C,MATCH(G191,APOLICES!$A:$A,0)),""))</f>
        <v/>
      </c>
      <c r="J191" s="7" t="str">
        <f>IF(G191="","",IFERROR(INDEX(APOLICES!$E:$E,MATCH(G191,APOLICES!$A:$A,0)),""))</f>
        <v/>
      </c>
      <c r="K191" s="7"/>
      <c r="L191" s="7"/>
      <c r="M191" s="12"/>
      <c r="N191" s="10"/>
      <c r="O191" s="7"/>
      <c r="P191" s="10" t="str">
        <f t="shared" si="2"/>
        <v/>
      </c>
      <c r="Q191" s="7"/>
      <c r="R191" s="7" t="str">
        <f>IF(M191="","",IFERROR(IF(INDEX(FOLLOWUP!$AQ:$AQ,MATCH(B191,FOLLOWUP!$A:$A,0))="","Sim",IF(M191&lt;=INDEX(FOLLOWUP!$AQ:$AQ,MATCH(B191,FOLLOWUP!$A:$A,0)),"Sim","Não")),"Viagem não encontrada"))</f>
        <v/>
      </c>
      <c r="S191" s="7" t="str">
        <f>IF(P191="","",IF(P191&lt;=IFERROR(INDEX(APOLICES!$L:$L,MATCH(G191,APOLICES!$A:$A,0)),P_LMG_REF),"Sim","Não"))</f>
        <v/>
      </c>
      <c r="T191" s="7"/>
      <c r="U191" s="7"/>
      <c r="V191" s="7"/>
      <c r="W191" s="7"/>
      <c r="X191" s="12"/>
    </row>
    <row r="192" spans="1:24" x14ac:dyDescent="0.25">
      <c r="A192" s="7"/>
      <c r="B192" s="7"/>
      <c r="C192" s="7"/>
      <c r="D192" s="7"/>
      <c r="E192" s="7"/>
      <c r="F192" s="7"/>
      <c r="G192" s="7"/>
      <c r="H192" s="7" t="str">
        <f>IF(G192="","",IFERROR(INDEX(APOLICES!$B:$B,MATCH(G192,APOLICES!$A:$A,0)),""))</f>
        <v/>
      </c>
      <c r="I192" s="7" t="str">
        <f>IF(G192="","",IFERROR(INDEX(APOLICES!$C:$C,MATCH(G192,APOLICES!$A:$A,0)),""))</f>
        <v/>
      </c>
      <c r="J192" s="7" t="str">
        <f>IF(G192="","",IFERROR(INDEX(APOLICES!$E:$E,MATCH(G192,APOLICES!$A:$A,0)),""))</f>
        <v/>
      </c>
      <c r="K192" s="7"/>
      <c r="L192" s="7"/>
      <c r="M192" s="12"/>
      <c r="N192" s="10"/>
      <c r="O192" s="7"/>
      <c r="P192" s="10" t="str">
        <f t="shared" si="2"/>
        <v/>
      </c>
      <c r="Q192" s="7"/>
      <c r="R192" s="7" t="str">
        <f>IF(M192="","",IFERROR(IF(INDEX(FOLLOWUP!$AQ:$AQ,MATCH(B192,FOLLOWUP!$A:$A,0))="","Sim",IF(M192&lt;=INDEX(FOLLOWUP!$AQ:$AQ,MATCH(B192,FOLLOWUP!$A:$A,0)),"Sim","Não")),"Viagem não encontrada"))</f>
        <v/>
      </c>
      <c r="S192" s="7" t="str">
        <f>IF(P192="","",IF(P192&lt;=IFERROR(INDEX(APOLICES!$L:$L,MATCH(G192,APOLICES!$A:$A,0)),P_LMG_REF),"Sim","Não"))</f>
        <v/>
      </c>
      <c r="T192" s="7"/>
      <c r="U192" s="7"/>
      <c r="V192" s="7"/>
      <c r="W192" s="7"/>
      <c r="X192" s="12"/>
    </row>
    <row r="193" spans="1:24" x14ac:dyDescent="0.25">
      <c r="A193" s="7"/>
      <c r="B193" s="7"/>
      <c r="C193" s="7"/>
      <c r="D193" s="7"/>
      <c r="E193" s="7"/>
      <c r="F193" s="7"/>
      <c r="G193" s="7"/>
      <c r="H193" s="7" t="str">
        <f>IF(G193="","",IFERROR(INDEX(APOLICES!$B:$B,MATCH(G193,APOLICES!$A:$A,0)),""))</f>
        <v/>
      </c>
      <c r="I193" s="7" t="str">
        <f>IF(G193="","",IFERROR(INDEX(APOLICES!$C:$C,MATCH(G193,APOLICES!$A:$A,0)),""))</f>
        <v/>
      </c>
      <c r="J193" s="7" t="str">
        <f>IF(G193="","",IFERROR(INDEX(APOLICES!$E:$E,MATCH(G193,APOLICES!$A:$A,0)),""))</f>
        <v/>
      </c>
      <c r="K193" s="7"/>
      <c r="L193" s="7"/>
      <c r="M193" s="12"/>
      <c r="N193" s="10"/>
      <c r="O193" s="7"/>
      <c r="P193" s="10" t="str">
        <f t="shared" si="2"/>
        <v/>
      </c>
      <c r="Q193" s="7"/>
      <c r="R193" s="7" t="str">
        <f>IF(M193="","",IFERROR(IF(INDEX(FOLLOWUP!$AQ:$AQ,MATCH(B193,FOLLOWUP!$A:$A,0))="","Sim",IF(M193&lt;=INDEX(FOLLOWUP!$AQ:$AQ,MATCH(B193,FOLLOWUP!$A:$A,0)),"Sim","Não")),"Viagem não encontrada"))</f>
        <v/>
      </c>
      <c r="S193" s="7" t="str">
        <f>IF(P193="","",IF(P193&lt;=IFERROR(INDEX(APOLICES!$L:$L,MATCH(G193,APOLICES!$A:$A,0)),P_LMG_REF),"Sim","Não"))</f>
        <v/>
      </c>
      <c r="T193" s="7"/>
      <c r="U193" s="7"/>
      <c r="V193" s="7"/>
      <c r="W193" s="7"/>
      <c r="X193" s="12"/>
    </row>
    <row r="194" spans="1:24" x14ac:dyDescent="0.25">
      <c r="A194" s="7"/>
      <c r="B194" s="7"/>
      <c r="C194" s="7"/>
      <c r="D194" s="7"/>
      <c r="E194" s="7"/>
      <c r="F194" s="7"/>
      <c r="G194" s="7"/>
      <c r="H194" s="7" t="str">
        <f>IF(G194="","",IFERROR(INDEX(APOLICES!$B:$B,MATCH(G194,APOLICES!$A:$A,0)),""))</f>
        <v/>
      </c>
      <c r="I194" s="7" t="str">
        <f>IF(G194="","",IFERROR(INDEX(APOLICES!$C:$C,MATCH(G194,APOLICES!$A:$A,0)),""))</f>
        <v/>
      </c>
      <c r="J194" s="7" t="str">
        <f>IF(G194="","",IFERROR(INDEX(APOLICES!$E:$E,MATCH(G194,APOLICES!$A:$A,0)),""))</f>
        <v/>
      </c>
      <c r="K194" s="7"/>
      <c r="L194" s="7"/>
      <c r="M194" s="12"/>
      <c r="N194" s="10"/>
      <c r="O194" s="7"/>
      <c r="P194" s="10" t="str">
        <f t="shared" ref="P194:P257" si="3">IF(N194="","",IF(O194="USD",N194*P_TAXA_USD,N194))</f>
        <v/>
      </c>
      <c r="Q194" s="7"/>
      <c r="R194" s="7" t="str">
        <f>IF(M194="","",IFERROR(IF(INDEX(FOLLOWUP!$AQ:$AQ,MATCH(B194,FOLLOWUP!$A:$A,0))="","Sim",IF(M194&lt;=INDEX(FOLLOWUP!$AQ:$AQ,MATCH(B194,FOLLOWUP!$A:$A,0)),"Sim","Não")),"Viagem não encontrada"))</f>
        <v/>
      </c>
      <c r="S194" s="7" t="str">
        <f>IF(P194="","",IF(P194&lt;=IFERROR(INDEX(APOLICES!$L:$L,MATCH(G194,APOLICES!$A:$A,0)),P_LMG_REF),"Sim","Não"))</f>
        <v/>
      </c>
      <c r="T194" s="7"/>
      <c r="U194" s="7"/>
      <c r="V194" s="7"/>
      <c r="W194" s="7"/>
      <c r="X194" s="12"/>
    </row>
    <row r="195" spans="1:24" x14ac:dyDescent="0.25">
      <c r="A195" s="7"/>
      <c r="B195" s="7"/>
      <c r="C195" s="7"/>
      <c r="D195" s="7"/>
      <c r="E195" s="7"/>
      <c r="F195" s="7"/>
      <c r="G195" s="7"/>
      <c r="H195" s="7" t="str">
        <f>IF(G195="","",IFERROR(INDEX(APOLICES!$B:$B,MATCH(G195,APOLICES!$A:$A,0)),""))</f>
        <v/>
      </c>
      <c r="I195" s="7" t="str">
        <f>IF(G195="","",IFERROR(INDEX(APOLICES!$C:$C,MATCH(G195,APOLICES!$A:$A,0)),""))</f>
        <v/>
      </c>
      <c r="J195" s="7" t="str">
        <f>IF(G195="","",IFERROR(INDEX(APOLICES!$E:$E,MATCH(G195,APOLICES!$A:$A,0)),""))</f>
        <v/>
      </c>
      <c r="K195" s="7"/>
      <c r="L195" s="7"/>
      <c r="M195" s="12"/>
      <c r="N195" s="10"/>
      <c r="O195" s="7"/>
      <c r="P195" s="10" t="str">
        <f t="shared" si="3"/>
        <v/>
      </c>
      <c r="Q195" s="7"/>
      <c r="R195" s="7" t="str">
        <f>IF(M195="","",IFERROR(IF(INDEX(FOLLOWUP!$AQ:$AQ,MATCH(B195,FOLLOWUP!$A:$A,0))="","Sim",IF(M195&lt;=INDEX(FOLLOWUP!$AQ:$AQ,MATCH(B195,FOLLOWUP!$A:$A,0)),"Sim","Não")),"Viagem não encontrada"))</f>
        <v/>
      </c>
      <c r="S195" s="7" t="str">
        <f>IF(P195="","",IF(P195&lt;=IFERROR(INDEX(APOLICES!$L:$L,MATCH(G195,APOLICES!$A:$A,0)),P_LMG_REF),"Sim","Não"))</f>
        <v/>
      </c>
      <c r="T195" s="7"/>
      <c r="U195" s="7"/>
      <c r="V195" s="7"/>
      <c r="W195" s="7"/>
      <c r="X195" s="12"/>
    </row>
    <row r="196" spans="1:24" x14ac:dyDescent="0.25">
      <c r="A196" s="7"/>
      <c r="B196" s="7"/>
      <c r="C196" s="7"/>
      <c r="D196" s="7"/>
      <c r="E196" s="7"/>
      <c r="F196" s="7"/>
      <c r="G196" s="7"/>
      <c r="H196" s="7" t="str">
        <f>IF(G196="","",IFERROR(INDEX(APOLICES!$B:$B,MATCH(G196,APOLICES!$A:$A,0)),""))</f>
        <v/>
      </c>
      <c r="I196" s="7" t="str">
        <f>IF(G196="","",IFERROR(INDEX(APOLICES!$C:$C,MATCH(G196,APOLICES!$A:$A,0)),""))</f>
        <v/>
      </c>
      <c r="J196" s="7" t="str">
        <f>IF(G196="","",IFERROR(INDEX(APOLICES!$E:$E,MATCH(G196,APOLICES!$A:$A,0)),""))</f>
        <v/>
      </c>
      <c r="K196" s="7"/>
      <c r="L196" s="7"/>
      <c r="M196" s="12"/>
      <c r="N196" s="10"/>
      <c r="O196" s="7"/>
      <c r="P196" s="10" t="str">
        <f t="shared" si="3"/>
        <v/>
      </c>
      <c r="Q196" s="7"/>
      <c r="R196" s="7" t="str">
        <f>IF(M196="","",IFERROR(IF(INDEX(FOLLOWUP!$AQ:$AQ,MATCH(B196,FOLLOWUP!$A:$A,0))="","Sim",IF(M196&lt;=INDEX(FOLLOWUP!$AQ:$AQ,MATCH(B196,FOLLOWUP!$A:$A,0)),"Sim","Não")),"Viagem não encontrada"))</f>
        <v/>
      </c>
      <c r="S196" s="7" t="str">
        <f>IF(P196="","",IF(P196&lt;=IFERROR(INDEX(APOLICES!$L:$L,MATCH(G196,APOLICES!$A:$A,0)),P_LMG_REF),"Sim","Não"))</f>
        <v/>
      </c>
      <c r="T196" s="7"/>
      <c r="U196" s="7"/>
      <c r="V196" s="7"/>
      <c r="W196" s="7"/>
      <c r="X196" s="12"/>
    </row>
    <row r="197" spans="1:24" x14ac:dyDescent="0.25">
      <c r="A197" s="7"/>
      <c r="B197" s="7"/>
      <c r="C197" s="7"/>
      <c r="D197" s="7"/>
      <c r="E197" s="7"/>
      <c r="F197" s="7"/>
      <c r="G197" s="7"/>
      <c r="H197" s="7" t="str">
        <f>IF(G197="","",IFERROR(INDEX(APOLICES!$B:$B,MATCH(G197,APOLICES!$A:$A,0)),""))</f>
        <v/>
      </c>
      <c r="I197" s="7" t="str">
        <f>IF(G197="","",IFERROR(INDEX(APOLICES!$C:$C,MATCH(G197,APOLICES!$A:$A,0)),""))</f>
        <v/>
      </c>
      <c r="J197" s="7" t="str">
        <f>IF(G197="","",IFERROR(INDEX(APOLICES!$E:$E,MATCH(G197,APOLICES!$A:$A,0)),""))</f>
        <v/>
      </c>
      <c r="K197" s="7"/>
      <c r="L197" s="7"/>
      <c r="M197" s="12"/>
      <c r="N197" s="10"/>
      <c r="O197" s="7"/>
      <c r="P197" s="10" t="str">
        <f t="shared" si="3"/>
        <v/>
      </c>
      <c r="Q197" s="7"/>
      <c r="R197" s="7" t="str">
        <f>IF(M197="","",IFERROR(IF(INDEX(FOLLOWUP!$AQ:$AQ,MATCH(B197,FOLLOWUP!$A:$A,0))="","Sim",IF(M197&lt;=INDEX(FOLLOWUP!$AQ:$AQ,MATCH(B197,FOLLOWUP!$A:$A,0)),"Sim","Não")),"Viagem não encontrada"))</f>
        <v/>
      </c>
      <c r="S197" s="7" t="str">
        <f>IF(P197="","",IF(P197&lt;=IFERROR(INDEX(APOLICES!$L:$L,MATCH(G197,APOLICES!$A:$A,0)),P_LMG_REF),"Sim","Não"))</f>
        <v/>
      </c>
      <c r="T197" s="7"/>
      <c r="U197" s="7"/>
      <c r="V197" s="7"/>
      <c r="W197" s="7"/>
      <c r="X197" s="12"/>
    </row>
    <row r="198" spans="1:24" x14ac:dyDescent="0.25">
      <c r="A198" s="7"/>
      <c r="B198" s="7"/>
      <c r="C198" s="7"/>
      <c r="D198" s="7"/>
      <c r="E198" s="7"/>
      <c r="F198" s="7"/>
      <c r="G198" s="7"/>
      <c r="H198" s="7" t="str">
        <f>IF(G198="","",IFERROR(INDEX(APOLICES!$B:$B,MATCH(G198,APOLICES!$A:$A,0)),""))</f>
        <v/>
      </c>
      <c r="I198" s="7" t="str">
        <f>IF(G198="","",IFERROR(INDEX(APOLICES!$C:$C,MATCH(G198,APOLICES!$A:$A,0)),""))</f>
        <v/>
      </c>
      <c r="J198" s="7" t="str">
        <f>IF(G198="","",IFERROR(INDEX(APOLICES!$E:$E,MATCH(G198,APOLICES!$A:$A,0)),""))</f>
        <v/>
      </c>
      <c r="K198" s="7"/>
      <c r="L198" s="7"/>
      <c r="M198" s="12"/>
      <c r="N198" s="10"/>
      <c r="O198" s="7"/>
      <c r="P198" s="10" t="str">
        <f t="shared" si="3"/>
        <v/>
      </c>
      <c r="Q198" s="7"/>
      <c r="R198" s="7" t="str">
        <f>IF(M198="","",IFERROR(IF(INDEX(FOLLOWUP!$AQ:$AQ,MATCH(B198,FOLLOWUP!$A:$A,0))="","Sim",IF(M198&lt;=INDEX(FOLLOWUP!$AQ:$AQ,MATCH(B198,FOLLOWUP!$A:$A,0)),"Sim","Não")),"Viagem não encontrada"))</f>
        <v/>
      </c>
      <c r="S198" s="7" t="str">
        <f>IF(P198="","",IF(P198&lt;=IFERROR(INDEX(APOLICES!$L:$L,MATCH(G198,APOLICES!$A:$A,0)),P_LMG_REF),"Sim","Não"))</f>
        <v/>
      </c>
      <c r="T198" s="7"/>
      <c r="U198" s="7"/>
      <c r="V198" s="7"/>
      <c r="W198" s="7"/>
      <c r="X198" s="12"/>
    </row>
    <row r="199" spans="1:24" x14ac:dyDescent="0.25">
      <c r="A199" s="7"/>
      <c r="B199" s="7"/>
      <c r="C199" s="7"/>
      <c r="D199" s="7"/>
      <c r="E199" s="7"/>
      <c r="F199" s="7"/>
      <c r="G199" s="7"/>
      <c r="H199" s="7" t="str">
        <f>IF(G199="","",IFERROR(INDEX(APOLICES!$B:$B,MATCH(G199,APOLICES!$A:$A,0)),""))</f>
        <v/>
      </c>
      <c r="I199" s="7" t="str">
        <f>IF(G199="","",IFERROR(INDEX(APOLICES!$C:$C,MATCH(G199,APOLICES!$A:$A,0)),""))</f>
        <v/>
      </c>
      <c r="J199" s="7" t="str">
        <f>IF(G199="","",IFERROR(INDEX(APOLICES!$E:$E,MATCH(G199,APOLICES!$A:$A,0)),""))</f>
        <v/>
      </c>
      <c r="K199" s="7"/>
      <c r="L199" s="7"/>
      <c r="M199" s="12"/>
      <c r="N199" s="10"/>
      <c r="O199" s="7"/>
      <c r="P199" s="10" t="str">
        <f t="shared" si="3"/>
        <v/>
      </c>
      <c r="Q199" s="7"/>
      <c r="R199" s="7" t="str">
        <f>IF(M199="","",IFERROR(IF(INDEX(FOLLOWUP!$AQ:$AQ,MATCH(B199,FOLLOWUP!$A:$A,0))="","Sim",IF(M199&lt;=INDEX(FOLLOWUP!$AQ:$AQ,MATCH(B199,FOLLOWUP!$A:$A,0)),"Sim","Não")),"Viagem não encontrada"))</f>
        <v/>
      </c>
      <c r="S199" s="7" t="str">
        <f>IF(P199="","",IF(P199&lt;=IFERROR(INDEX(APOLICES!$L:$L,MATCH(G199,APOLICES!$A:$A,0)),P_LMG_REF),"Sim","Não"))</f>
        <v/>
      </c>
      <c r="T199" s="7"/>
      <c r="U199" s="7"/>
      <c r="V199" s="7"/>
      <c r="W199" s="7"/>
      <c r="X199" s="12"/>
    </row>
    <row r="200" spans="1:24" x14ac:dyDescent="0.25">
      <c r="A200" s="7"/>
      <c r="B200" s="7"/>
      <c r="C200" s="7"/>
      <c r="D200" s="7"/>
      <c r="E200" s="7"/>
      <c r="F200" s="7"/>
      <c r="G200" s="7"/>
      <c r="H200" s="7" t="str">
        <f>IF(G200="","",IFERROR(INDEX(APOLICES!$B:$B,MATCH(G200,APOLICES!$A:$A,0)),""))</f>
        <v/>
      </c>
      <c r="I200" s="7" t="str">
        <f>IF(G200="","",IFERROR(INDEX(APOLICES!$C:$C,MATCH(G200,APOLICES!$A:$A,0)),""))</f>
        <v/>
      </c>
      <c r="J200" s="7" t="str">
        <f>IF(G200="","",IFERROR(INDEX(APOLICES!$E:$E,MATCH(G200,APOLICES!$A:$A,0)),""))</f>
        <v/>
      </c>
      <c r="K200" s="7"/>
      <c r="L200" s="7"/>
      <c r="M200" s="12"/>
      <c r="N200" s="10"/>
      <c r="O200" s="7"/>
      <c r="P200" s="10" t="str">
        <f t="shared" si="3"/>
        <v/>
      </c>
      <c r="Q200" s="7"/>
      <c r="R200" s="7" t="str">
        <f>IF(M200="","",IFERROR(IF(INDEX(FOLLOWUP!$AQ:$AQ,MATCH(B200,FOLLOWUP!$A:$A,0))="","Sim",IF(M200&lt;=INDEX(FOLLOWUP!$AQ:$AQ,MATCH(B200,FOLLOWUP!$A:$A,0)),"Sim","Não")),"Viagem não encontrada"))</f>
        <v/>
      </c>
      <c r="S200" s="7" t="str">
        <f>IF(P200="","",IF(P200&lt;=IFERROR(INDEX(APOLICES!$L:$L,MATCH(G200,APOLICES!$A:$A,0)),P_LMG_REF),"Sim","Não"))</f>
        <v/>
      </c>
      <c r="T200" s="7"/>
      <c r="U200" s="7"/>
      <c r="V200" s="7"/>
      <c r="W200" s="7"/>
      <c r="X200" s="12"/>
    </row>
    <row r="201" spans="1:24" x14ac:dyDescent="0.25">
      <c r="A201" s="7"/>
      <c r="B201" s="7"/>
      <c r="C201" s="7"/>
      <c r="D201" s="7"/>
      <c r="E201" s="7"/>
      <c r="F201" s="7"/>
      <c r="G201" s="7"/>
      <c r="H201" s="7" t="str">
        <f>IF(G201="","",IFERROR(INDEX(APOLICES!$B:$B,MATCH(G201,APOLICES!$A:$A,0)),""))</f>
        <v/>
      </c>
      <c r="I201" s="7" t="str">
        <f>IF(G201="","",IFERROR(INDEX(APOLICES!$C:$C,MATCH(G201,APOLICES!$A:$A,0)),""))</f>
        <v/>
      </c>
      <c r="J201" s="7" t="str">
        <f>IF(G201="","",IFERROR(INDEX(APOLICES!$E:$E,MATCH(G201,APOLICES!$A:$A,0)),""))</f>
        <v/>
      </c>
      <c r="K201" s="7"/>
      <c r="L201" s="7"/>
      <c r="M201" s="12"/>
      <c r="N201" s="10"/>
      <c r="O201" s="7"/>
      <c r="P201" s="10" t="str">
        <f t="shared" si="3"/>
        <v/>
      </c>
      <c r="Q201" s="7"/>
      <c r="R201" s="7" t="str">
        <f>IF(M201="","",IFERROR(IF(INDEX(FOLLOWUP!$AQ:$AQ,MATCH(B201,FOLLOWUP!$A:$A,0))="","Sim",IF(M201&lt;=INDEX(FOLLOWUP!$AQ:$AQ,MATCH(B201,FOLLOWUP!$A:$A,0)),"Sim","Não")),"Viagem não encontrada"))</f>
        <v/>
      </c>
      <c r="S201" s="7" t="str">
        <f>IF(P201="","",IF(P201&lt;=IFERROR(INDEX(APOLICES!$L:$L,MATCH(G201,APOLICES!$A:$A,0)),P_LMG_REF),"Sim","Não"))</f>
        <v/>
      </c>
      <c r="T201" s="7"/>
      <c r="U201" s="7"/>
      <c r="V201" s="7"/>
      <c r="W201" s="7"/>
      <c r="X201" s="12"/>
    </row>
    <row r="202" spans="1:24" x14ac:dyDescent="0.25">
      <c r="A202" s="7"/>
      <c r="B202" s="7"/>
      <c r="C202" s="7"/>
      <c r="D202" s="7"/>
      <c r="E202" s="7"/>
      <c r="F202" s="7"/>
      <c r="G202" s="7"/>
      <c r="H202" s="7" t="str">
        <f>IF(G202="","",IFERROR(INDEX(APOLICES!$B:$B,MATCH(G202,APOLICES!$A:$A,0)),""))</f>
        <v/>
      </c>
      <c r="I202" s="7" t="str">
        <f>IF(G202="","",IFERROR(INDEX(APOLICES!$C:$C,MATCH(G202,APOLICES!$A:$A,0)),""))</f>
        <v/>
      </c>
      <c r="J202" s="7" t="str">
        <f>IF(G202="","",IFERROR(INDEX(APOLICES!$E:$E,MATCH(G202,APOLICES!$A:$A,0)),""))</f>
        <v/>
      </c>
      <c r="K202" s="7"/>
      <c r="L202" s="7"/>
      <c r="M202" s="12"/>
      <c r="N202" s="10"/>
      <c r="O202" s="7"/>
      <c r="P202" s="10" t="str">
        <f t="shared" si="3"/>
        <v/>
      </c>
      <c r="Q202" s="7"/>
      <c r="R202" s="7" t="str">
        <f>IF(M202="","",IFERROR(IF(INDEX(FOLLOWUP!$AQ:$AQ,MATCH(B202,FOLLOWUP!$A:$A,0))="","Sim",IF(M202&lt;=INDEX(FOLLOWUP!$AQ:$AQ,MATCH(B202,FOLLOWUP!$A:$A,0)),"Sim","Não")),"Viagem não encontrada"))</f>
        <v/>
      </c>
      <c r="S202" s="7" t="str">
        <f>IF(P202="","",IF(P202&lt;=IFERROR(INDEX(APOLICES!$L:$L,MATCH(G202,APOLICES!$A:$A,0)),P_LMG_REF),"Sim","Não"))</f>
        <v/>
      </c>
      <c r="T202" s="7"/>
      <c r="U202" s="7"/>
      <c r="V202" s="7"/>
      <c r="W202" s="7"/>
      <c r="X202" s="12"/>
    </row>
    <row r="203" spans="1:24" x14ac:dyDescent="0.25">
      <c r="A203" s="7"/>
      <c r="B203" s="7"/>
      <c r="C203" s="7"/>
      <c r="D203" s="7"/>
      <c r="E203" s="7"/>
      <c r="F203" s="7"/>
      <c r="G203" s="7"/>
      <c r="H203" s="7" t="str">
        <f>IF(G203="","",IFERROR(INDEX(APOLICES!$B:$B,MATCH(G203,APOLICES!$A:$A,0)),""))</f>
        <v/>
      </c>
      <c r="I203" s="7" t="str">
        <f>IF(G203="","",IFERROR(INDEX(APOLICES!$C:$C,MATCH(G203,APOLICES!$A:$A,0)),""))</f>
        <v/>
      </c>
      <c r="J203" s="7" t="str">
        <f>IF(G203="","",IFERROR(INDEX(APOLICES!$E:$E,MATCH(G203,APOLICES!$A:$A,0)),""))</f>
        <v/>
      </c>
      <c r="K203" s="7"/>
      <c r="L203" s="7"/>
      <c r="M203" s="12"/>
      <c r="N203" s="10"/>
      <c r="O203" s="7"/>
      <c r="P203" s="10" t="str">
        <f t="shared" si="3"/>
        <v/>
      </c>
      <c r="Q203" s="7"/>
      <c r="R203" s="7" t="str">
        <f>IF(M203="","",IFERROR(IF(INDEX(FOLLOWUP!$AQ:$AQ,MATCH(B203,FOLLOWUP!$A:$A,0))="","Sim",IF(M203&lt;=INDEX(FOLLOWUP!$AQ:$AQ,MATCH(B203,FOLLOWUP!$A:$A,0)),"Sim","Não")),"Viagem não encontrada"))</f>
        <v/>
      </c>
      <c r="S203" s="7" t="str">
        <f>IF(P203="","",IF(P203&lt;=IFERROR(INDEX(APOLICES!$L:$L,MATCH(G203,APOLICES!$A:$A,0)),P_LMG_REF),"Sim","Não"))</f>
        <v/>
      </c>
      <c r="T203" s="7"/>
      <c r="U203" s="7"/>
      <c r="V203" s="7"/>
      <c r="W203" s="7"/>
      <c r="X203" s="12"/>
    </row>
    <row r="204" spans="1:24" x14ac:dyDescent="0.25">
      <c r="A204" s="7"/>
      <c r="B204" s="7"/>
      <c r="C204" s="7"/>
      <c r="D204" s="7"/>
      <c r="E204" s="7"/>
      <c r="F204" s="7"/>
      <c r="G204" s="7"/>
      <c r="H204" s="7" t="str">
        <f>IF(G204="","",IFERROR(INDEX(APOLICES!$B:$B,MATCH(G204,APOLICES!$A:$A,0)),""))</f>
        <v/>
      </c>
      <c r="I204" s="7" t="str">
        <f>IF(G204="","",IFERROR(INDEX(APOLICES!$C:$C,MATCH(G204,APOLICES!$A:$A,0)),""))</f>
        <v/>
      </c>
      <c r="J204" s="7" t="str">
        <f>IF(G204="","",IFERROR(INDEX(APOLICES!$E:$E,MATCH(G204,APOLICES!$A:$A,0)),""))</f>
        <v/>
      </c>
      <c r="K204" s="7"/>
      <c r="L204" s="7"/>
      <c r="M204" s="12"/>
      <c r="N204" s="10"/>
      <c r="O204" s="7"/>
      <c r="P204" s="10" t="str">
        <f t="shared" si="3"/>
        <v/>
      </c>
      <c r="Q204" s="7"/>
      <c r="R204" s="7" t="str">
        <f>IF(M204="","",IFERROR(IF(INDEX(FOLLOWUP!$AQ:$AQ,MATCH(B204,FOLLOWUP!$A:$A,0))="","Sim",IF(M204&lt;=INDEX(FOLLOWUP!$AQ:$AQ,MATCH(B204,FOLLOWUP!$A:$A,0)),"Sim","Não")),"Viagem não encontrada"))</f>
        <v/>
      </c>
      <c r="S204" s="7" t="str">
        <f>IF(P204="","",IF(P204&lt;=IFERROR(INDEX(APOLICES!$L:$L,MATCH(G204,APOLICES!$A:$A,0)),P_LMG_REF),"Sim","Não"))</f>
        <v/>
      </c>
      <c r="T204" s="7"/>
      <c r="U204" s="7"/>
      <c r="V204" s="7"/>
      <c r="W204" s="7"/>
      <c r="X204" s="12"/>
    </row>
    <row r="205" spans="1:24" x14ac:dyDescent="0.25">
      <c r="A205" s="7"/>
      <c r="B205" s="7"/>
      <c r="C205" s="7"/>
      <c r="D205" s="7"/>
      <c r="E205" s="7"/>
      <c r="F205" s="7"/>
      <c r="G205" s="7"/>
      <c r="H205" s="7" t="str">
        <f>IF(G205="","",IFERROR(INDEX(APOLICES!$B:$B,MATCH(G205,APOLICES!$A:$A,0)),""))</f>
        <v/>
      </c>
      <c r="I205" s="7" t="str">
        <f>IF(G205="","",IFERROR(INDEX(APOLICES!$C:$C,MATCH(G205,APOLICES!$A:$A,0)),""))</f>
        <v/>
      </c>
      <c r="J205" s="7" t="str">
        <f>IF(G205="","",IFERROR(INDEX(APOLICES!$E:$E,MATCH(G205,APOLICES!$A:$A,0)),""))</f>
        <v/>
      </c>
      <c r="K205" s="7"/>
      <c r="L205" s="7"/>
      <c r="M205" s="12"/>
      <c r="N205" s="10"/>
      <c r="O205" s="7"/>
      <c r="P205" s="10" t="str">
        <f t="shared" si="3"/>
        <v/>
      </c>
      <c r="Q205" s="7"/>
      <c r="R205" s="7" t="str">
        <f>IF(M205="","",IFERROR(IF(INDEX(FOLLOWUP!$AQ:$AQ,MATCH(B205,FOLLOWUP!$A:$A,0))="","Sim",IF(M205&lt;=INDEX(FOLLOWUP!$AQ:$AQ,MATCH(B205,FOLLOWUP!$A:$A,0)),"Sim","Não")),"Viagem não encontrada"))</f>
        <v/>
      </c>
      <c r="S205" s="7" t="str">
        <f>IF(P205="","",IF(P205&lt;=IFERROR(INDEX(APOLICES!$L:$L,MATCH(G205,APOLICES!$A:$A,0)),P_LMG_REF),"Sim","Não"))</f>
        <v/>
      </c>
      <c r="T205" s="7"/>
      <c r="U205" s="7"/>
      <c r="V205" s="7"/>
      <c r="W205" s="7"/>
      <c r="X205" s="12"/>
    </row>
    <row r="206" spans="1:24" x14ac:dyDescent="0.25">
      <c r="A206" s="7"/>
      <c r="B206" s="7"/>
      <c r="C206" s="7"/>
      <c r="D206" s="7"/>
      <c r="E206" s="7"/>
      <c r="F206" s="7"/>
      <c r="G206" s="7"/>
      <c r="H206" s="7" t="str">
        <f>IF(G206="","",IFERROR(INDEX(APOLICES!$B:$B,MATCH(G206,APOLICES!$A:$A,0)),""))</f>
        <v/>
      </c>
      <c r="I206" s="7" t="str">
        <f>IF(G206="","",IFERROR(INDEX(APOLICES!$C:$C,MATCH(G206,APOLICES!$A:$A,0)),""))</f>
        <v/>
      </c>
      <c r="J206" s="7" t="str">
        <f>IF(G206="","",IFERROR(INDEX(APOLICES!$E:$E,MATCH(G206,APOLICES!$A:$A,0)),""))</f>
        <v/>
      </c>
      <c r="K206" s="7"/>
      <c r="L206" s="7"/>
      <c r="M206" s="12"/>
      <c r="N206" s="10"/>
      <c r="O206" s="7"/>
      <c r="P206" s="10" t="str">
        <f t="shared" si="3"/>
        <v/>
      </c>
      <c r="Q206" s="7"/>
      <c r="R206" s="7" t="str">
        <f>IF(M206="","",IFERROR(IF(INDEX(FOLLOWUP!$AQ:$AQ,MATCH(B206,FOLLOWUP!$A:$A,0))="","Sim",IF(M206&lt;=INDEX(FOLLOWUP!$AQ:$AQ,MATCH(B206,FOLLOWUP!$A:$A,0)),"Sim","Não")),"Viagem não encontrada"))</f>
        <v/>
      </c>
      <c r="S206" s="7" t="str">
        <f>IF(P206="","",IF(P206&lt;=IFERROR(INDEX(APOLICES!$L:$L,MATCH(G206,APOLICES!$A:$A,0)),P_LMG_REF),"Sim","Não"))</f>
        <v/>
      </c>
      <c r="T206" s="7"/>
      <c r="U206" s="7"/>
      <c r="V206" s="7"/>
      <c r="W206" s="7"/>
      <c r="X206" s="12"/>
    </row>
    <row r="207" spans="1:24" x14ac:dyDescent="0.25">
      <c r="A207" s="7"/>
      <c r="B207" s="7"/>
      <c r="C207" s="7"/>
      <c r="D207" s="7"/>
      <c r="E207" s="7"/>
      <c r="F207" s="7"/>
      <c r="G207" s="7"/>
      <c r="H207" s="7" t="str">
        <f>IF(G207="","",IFERROR(INDEX(APOLICES!$B:$B,MATCH(G207,APOLICES!$A:$A,0)),""))</f>
        <v/>
      </c>
      <c r="I207" s="7" t="str">
        <f>IF(G207="","",IFERROR(INDEX(APOLICES!$C:$C,MATCH(G207,APOLICES!$A:$A,0)),""))</f>
        <v/>
      </c>
      <c r="J207" s="7" t="str">
        <f>IF(G207="","",IFERROR(INDEX(APOLICES!$E:$E,MATCH(G207,APOLICES!$A:$A,0)),""))</f>
        <v/>
      </c>
      <c r="K207" s="7"/>
      <c r="L207" s="7"/>
      <c r="M207" s="12"/>
      <c r="N207" s="10"/>
      <c r="O207" s="7"/>
      <c r="P207" s="10" t="str">
        <f t="shared" si="3"/>
        <v/>
      </c>
      <c r="Q207" s="7"/>
      <c r="R207" s="7" t="str">
        <f>IF(M207="","",IFERROR(IF(INDEX(FOLLOWUP!$AQ:$AQ,MATCH(B207,FOLLOWUP!$A:$A,0))="","Sim",IF(M207&lt;=INDEX(FOLLOWUP!$AQ:$AQ,MATCH(B207,FOLLOWUP!$A:$A,0)),"Sim","Não")),"Viagem não encontrada"))</f>
        <v/>
      </c>
      <c r="S207" s="7" t="str">
        <f>IF(P207="","",IF(P207&lt;=IFERROR(INDEX(APOLICES!$L:$L,MATCH(G207,APOLICES!$A:$A,0)),P_LMG_REF),"Sim","Não"))</f>
        <v/>
      </c>
      <c r="T207" s="7"/>
      <c r="U207" s="7"/>
      <c r="V207" s="7"/>
      <c r="W207" s="7"/>
      <c r="X207" s="12"/>
    </row>
    <row r="208" spans="1:24" x14ac:dyDescent="0.25">
      <c r="A208" s="7"/>
      <c r="B208" s="7"/>
      <c r="C208" s="7"/>
      <c r="D208" s="7"/>
      <c r="E208" s="7"/>
      <c r="F208" s="7"/>
      <c r="G208" s="7"/>
      <c r="H208" s="7" t="str">
        <f>IF(G208="","",IFERROR(INDEX(APOLICES!$B:$B,MATCH(G208,APOLICES!$A:$A,0)),""))</f>
        <v/>
      </c>
      <c r="I208" s="7" t="str">
        <f>IF(G208="","",IFERROR(INDEX(APOLICES!$C:$C,MATCH(G208,APOLICES!$A:$A,0)),""))</f>
        <v/>
      </c>
      <c r="J208" s="7" t="str">
        <f>IF(G208="","",IFERROR(INDEX(APOLICES!$E:$E,MATCH(G208,APOLICES!$A:$A,0)),""))</f>
        <v/>
      </c>
      <c r="K208" s="7"/>
      <c r="L208" s="7"/>
      <c r="M208" s="12"/>
      <c r="N208" s="10"/>
      <c r="O208" s="7"/>
      <c r="P208" s="10" t="str">
        <f t="shared" si="3"/>
        <v/>
      </c>
      <c r="Q208" s="7"/>
      <c r="R208" s="7" t="str">
        <f>IF(M208="","",IFERROR(IF(INDEX(FOLLOWUP!$AQ:$AQ,MATCH(B208,FOLLOWUP!$A:$A,0))="","Sim",IF(M208&lt;=INDEX(FOLLOWUP!$AQ:$AQ,MATCH(B208,FOLLOWUP!$A:$A,0)),"Sim","Não")),"Viagem não encontrada"))</f>
        <v/>
      </c>
      <c r="S208" s="7" t="str">
        <f>IF(P208="","",IF(P208&lt;=IFERROR(INDEX(APOLICES!$L:$L,MATCH(G208,APOLICES!$A:$A,0)),P_LMG_REF),"Sim","Não"))</f>
        <v/>
      </c>
      <c r="T208" s="7"/>
      <c r="U208" s="7"/>
      <c r="V208" s="7"/>
      <c r="W208" s="7"/>
      <c r="X208" s="12"/>
    </row>
    <row r="209" spans="1:24" x14ac:dyDescent="0.25">
      <c r="A209" s="7"/>
      <c r="B209" s="7"/>
      <c r="C209" s="7"/>
      <c r="D209" s="7"/>
      <c r="E209" s="7"/>
      <c r="F209" s="7"/>
      <c r="G209" s="7"/>
      <c r="H209" s="7" t="str">
        <f>IF(G209="","",IFERROR(INDEX(APOLICES!$B:$B,MATCH(G209,APOLICES!$A:$A,0)),""))</f>
        <v/>
      </c>
      <c r="I209" s="7" t="str">
        <f>IF(G209="","",IFERROR(INDEX(APOLICES!$C:$C,MATCH(G209,APOLICES!$A:$A,0)),""))</f>
        <v/>
      </c>
      <c r="J209" s="7" t="str">
        <f>IF(G209="","",IFERROR(INDEX(APOLICES!$E:$E,MATCH(G209,APOLICES!$A:$A,0)),""))</f>
        <v/>
      </c>
      <c r="K209" s="7"/>
      <c r="L209" s="7"/>
      <c r="M209" s="12"/>
      <c r="N209" s="10"/>
      <c r="O209" s="7"/>
      <c r="P209" s="10" t="str">
        <f t="shared" si="3"/>
        <v/>
      </c>
      <c r="Q209" s="7"/>
      <c r="R209" s="7" t="str">
        <f>IF(M209="","",IFERROR(IF(INDEX(FOLLOWUP!$AQ:$AQ,MATCH(B209,FOLLOWUP!$A:$A,0))="","Sim",IF(M209&lt;=INDEX(FOLLOWUP!$AQ:$AQ,MATCH(B209,FOLLOWUP!$A:$A,0)),"Sim","Não")),"Viagem não encontrada"))</f>
        <v/>
      </c>
      <c r="S209" s="7" t="str">
        <f>IF(P209="","",IF(P209&lt;=IFERROR(INDEX(APOLICES!$L:$L,MATCH(G209,APOLICES!$A:$A,0)),P_LMG_REF),"Sim","Não"))</f>
        <v/>
      </c>
      <c r="T209" s="7"/>
      <c r="U209" s="7"/>
      <c r="V209" s="7"/>
      <c r="W209" s="7"/>
      <c r="X209" s="12"/>
    </row>
    <row r="210" spans="1:24" x14ac:dyDescent="0.25">
      <c r="A210" s="7"/>
      <c r="B210" s="7"/>
      <c r="C210" s="7"/>
      <c r="D210" s="7"/>
      <c r="E210" s="7"/>
      <c r="F210" s="7"/>
      <c r="G210" s="7"/>
      <c r="H210" s="7" t="str">
        <f>IF(G210="","",IFERROR(INDEX(APOLICES!$B:$B,MATCH(G210,APOLICES!$A:$A,0)),""))</f>
        <v/>
      </c>
      <c r="I210" s="7" t="str">
        <f>IF(G210="","",IFERROR(INDEX(APOLICES!$C:$C,MATCH(G210,APOLICES!$A:$A,0)),""))</f>
        <v/>
      </c>
      <c r="J210" s="7" t="str">
        <f>IF(G210="","",IFERROR(INDEX(APOLICES!$E:$E,MATCH(G210,APOLICES!$A:$A,0)),""))</f>
        <v/>
      </c>
      <c r="K210" s="7"/>
      <c r="L210" s="7"/>
      <c r="M210" s="12"/>
      <c r="N210" s="10"/>
      <c r="O210" s="7"/>
      <c r="P210" s="10" t="str">
        <f t="shared" si="3"/>
        <v/>
      </c>
      <c r="Q210" s="7"/>
      <c r="R210" s="7" t="str">
        <f>IF(M210="","",IFERROR(IF(INDEX(FOLLOWUP!$AQ:$AQ,MATCH(B210,FOLLOWUP!$A:$A,0))="","Sim",IF(M210&lt;=INDEX(FOLLOWUP!$AQ:$AQ,MATCH(B210,FOLLOWUP!$A:$A,0)),"Sim","Não")),"Viagem não encontrada"))</f>
        <v/>
      </c>
      <c r="S210" s="7" t="str">
        <f>IF(P210="","",IF(P210&lt;=IFERROR(INDEX(APOLICES!$L:$L,MATCH(G210,APOLICES!$A:$A,0)),P_LMG_REF),"Sim","Não"))</f>
        <v/>
      </c>
      <c r="T210" s="7"/>
      <c r="U210" s="7"/>
      <c r="V210" s="7"/>
      <c r="W210" s="7"/>
      <c r="X210" s="12"/>
    </row>
    <row r="211" spans="1:24" x14ac:dyDescent="0.25">
      <c r="A211" s="7"/>
      <c r="B211" s="7"/>
      <c r="C211" s="7"/>
      <c r="D211" s="7"/>
      <c r="E211" s="7"/>
      <c r="F211" s="7"/>
      <c r="G211" s="7"/>
      <c r="H211" s="7" t="str">
        <f>IF(G211="","",IFERROR(INDEX(APOLICES!$B:$B,MATCH(G211,APOLICES!$A:$A,0)),""))</f>
        <v/>
      </c>
      <c r="I211" s="7" t="str">
        <f>IF(G211="","",IFERROR(INDEX(APOLICES!$C:$C,MATCH(G211,APOLICES!$A:$A,0)),""))</f>
        <v/>
      </c>
      <c r="J211" s="7" t="str">
        <f>IF(G211="","",IFERROR(INDEX(APOLICES!$E:$E,MATCH(G211,APOLICES!$A:$A,0)),""))</f>
        <v/>
      </c>
      <c r="K211" s="7"/>
      <c r="L211" s="7"/>
      <c r="M211" s="12"/>
      <c r="N211" s="10"/>
      <c r="O211" s="7"/>
      <c r="P211" s="10" t="str">
        <f t="shared" si="3"/>
        <v/>
      </c>
      <c r="Q211" s="7"/>
      <c r="R211" s="7" t="str">
        <f>IF(M211="","",IFERROR(IF(INDEX(FOLLOWUP!$AQ:$AQ,MATCH(B211,FOLLOWUP!$A:$A,0))="","Sim",IF(M211&lt;=INDEX(FOLLOWUP!$AQ:$AQ,MATCH(B211,FOLLOWUP!$A:$A,0)),"Sim","Não")),"Viagem não encontrada"))</f>
        <v/>
      </c>
      <c r="S211" s="7" t="str">
        <f>IF(P211="","",IF(P211&lt;=IFERROR(INDEX(APOLICES!$L:$L,MATCH(G211,APOLICES!$A:$A,0)),P_LMG_REF),"Sim","Não"))</f>
        <v/>
      </c>
      <c r="T211" s="7"/>
      <c r="U211" s="7"/>
      <c r="V211" s="7"/>
      <c r="W211" s="7"/>
      <c r="X211" s="12"/>
    </row>
    <row r="212" spans="1:24" x14ac:dyDescent="0.25">
      <c r="A212" s="7"/>
      <c r="B212" s="7"/>
      <c r="C212" s="7"/>
      <c r="D212" s="7"/>
      <c r="E212" s="7"/>
      <c r="F212" s="7"/>
      <c r="G212" s="7"/>
      <c r="H212" s="7" t="str">
        <f>IF(G212="","",IFERROR(INDEX(APOLICES!$B:$B,MATCH(G212,APOLICES!$A:$A,0)),""))</f>
        <v/>
      </c>
      <c r="I212" s="7" t="str">
        <f>IF(G212="","",IFERROR(INDEX(APOLICES!$C:$C,MATCH(G212,APOLICES!$A:$A,0)),""))</f>
        <v/>
      </c>
      <c r="J212" s="7" t="str">
        <f>IF(G212="","",IFERROR(INDEX(APOLICES!$E:$E,MATCH(G212,APOLICES!$A:$A,0)),""))</f>
        <v/>
      </c>
      <c r="K212" s="7"/>
      <c r="L212" s="7"/>
      <c r="M212" s="12"/>
      <c r="N212" s="10"/>
      <c r="O212" s="7"/>
      <c r="P212" s="10" t="str">
        <f t="shared" si="3"/>
        <v/>
      </c>
      <c r="Q212" s="7"/>
      <c r="R212" s="7" t="str">
        <f>IF(M212="","",IFERROR(IF(INDEX(FOLLOWUP!$AQ:$AQ,MATCH(B212,FOLLOWUP!$A:$A,0))="","Sim",IF(M212&lt;=INDEX(FOLLOWUP!$AQ:$AQ,MATCH(B212,FOLLOWUP!$A:$A,0)),"Sim","Não")),"Viagem não encontrada"))</f>
        <v/>
      </c>
      <c r="S212" s="7" t="str">
        <f>IF(P212="","",IF(P212&lt;=IFERROR(INDEX(APOLICES!$L:$L,MATCH(G212,APOLICES!$A:$A,0)),P_LMG_REF),"Sim","Não"))</f>
        <v/>
      </c>
      <c r="T212" s="7"/>
      <c r="U212" s="7"/>
      <c r="V212" s="7"/>
      <c r="W212" s="7"/>
      <c r="X212" s="12"/>
    </row>
    <row r="213" spans="1:24" x14ac:dyDescent="0.25">
      <c r="A213" s="7"/>
      <c r="B213" s="7"/>
      <c r="C213" s="7"/>
      <c r="D213" s="7"/>
      <c r="E213" s="7"/>
      <c r="F213" s="7"/>
      <c r="G213" s="7"/>
      <c r="H213" s="7" t="str">
        <f>IF(G213="","",IFERROR(INDEX(APOLICES!$B:$B,MATCH(G213,APOLICES!$A:$A,0)),""))</f>
        <v/>
      </c>
      <c r="I213" s="7" t="str">
        <f>IF(G213="","",IFERROR(INDEX(APOLICES!$C:$C,MATCH(G213,APOLICES!$A:$A,0)),""))</f>
        <v/>
      </c>
      <c r="J213" s="7" t="str">
        <f>IF(G213="","",IFERROR(INDEX(APOLICES!$E:$E,MATCH(G213,APOLICES!$A:$A,0)),""))</f>
        <v/>
      </c>
      <c r="K213" s="7"/>
      <c r="L213" s="7"/>
      <c r="M213" s="12"/>
      <c r="N213" s="10"/>
      <c r="O213" s="7"/>
      <c r="P213" s="10" t="str">
        <f t="shared" si="3"/>
        <v/>
      </c>
      <c r="Q213" s="7"/>
      <c r="R213" s="7" t="str">
        <f>IF(M213="","",IFERROR(IF(INDEX(FOLLOWUP!$AQ:$AQ,MATCH(B213,FOLLOWUP!$A:$A,0))="","Sim",IF(M213&lt;=INDEX(FOLLOWUP!$AQ:$AQ,MATCH(B213,FOLLOWUP!$A:$A,0)),"Sim","Não")),"Viagem não encontrada"))</f>
        <v/>
      </c>
      <c r="S213" s="7" t="str">
        <f>IF(P213="","",IF(P213&lt;=IFERROR(INDEX(APOLICES!$L:$L,MATCH(G213,APOLICES!$A:$A,0)),P_LMG_REF),"Sim","Não"))</f>
        <v/>
      </c>
      <c r="T213" s="7"/>
      <c r="U213" s="7"/>
      <c r="V213" s="7"/>
      <c r="W213" s="7"/>
      <c r="X213" s="12"/>
    </row>
    <row r="214" spans="1:24" x14ac:dyDescent="0.25">
      <c r="A214" s="7"/>
      <c r="B214" s="7"/>
      <c r="C214" s="7"/>
      <c r="D214" s="7"/>
      <c r="E214" s="7"/>
      <c r="F214" s="7"/>
      <c r="G214" s="7"/>
      <c r="H214" s="7" t="str">
        <f>IF(G214="","",IFERROR(INDEX(APOLICES!$B:$B,MATCH(G214,APOLICES!$A:$A,0)),""))</f>
        <v/>
      </c>
      <c r="I214" s="7" t="str">
        <f>IF(G214="","",IFERROR(INDEX(APOLICES!$C:$C,MATCH(G214,APOLICES!$A:$A,0)),""))</f>
        <v/>
      </c>
      <c r="J214" s="7" t="str">
        <f>IF(G214="","",IFERROR(INDEX(APOLICES!$E:$E,MATCH(G214,APOLICES!$A:$A,0)),""))</f>
        <v/>
      </c>
      <c r="K214" s="7"/>
      <c r="L214" s="7"/>
      <c r="M214" s="12"/>
      <c r="N214" s="10"/>
      <c r="O214" s="7"/>
      <c r="P214" s="10" t="str">
        <f t="shared" si="3"/>
        <v/>
      </c>
      <c r="Q214" s="7"/>
      <c r="R214" s="7" t="str">
        <f>IF(M214="","",IFERROR(IF(INDEX(FOLLOWUP!$AQ:$AQ,MATCH(B214,FOLLOWUP!$A:$A,0))="","Sim",IF(M214&lt;=INDEX(FOLLOWUP!$AQ:$AQ,MATCH(B214,FOLLOWUP!$A:$A,0)),"Sim","Não")),"Viagem não encontrada"))</f>
        <v/>
      </c>
      <c r="S214" s="7" t="str">
        <f>IF(P214="","",IF(P214&lt;=IFERROR(INDEX(APOLICES!$L:$L,MATCH(G214,APOLICES!$A:$A,0)),P_LMG_REF),"Sim","Não"))</f>
        <v/>
      </c>
      <c r="T214" s="7"/>
      <c r="U214" s="7"/>
      <c r="V214" s="7"/>
      <c r="W214" s="7"/>
      <c r="X214" s="12"/>
    </row>
    <row r="215" spans="1:24" x14ac:dyDescent="0.25">
      <c r="A215" s="7"/>
      <c r="B215" s="7"/>
      <c r="C215" s="7"/>
      <c r="D215" s="7"/>
      <c r="E215" s="7"/>
      <c r="F215" s="7"/>
      <c r="G215" s="7"/>
      <c r="H215" s="7" t="str">
        <f>IF(G215="","",IFERROR(INDEX(APOLICES!$B:$B,MATCH(G215,APOLICES!$A:$A,0)),""))</f>
        <v/>
      </c>
      <c r="I215" s="7" t="str">
        <f>IF(G215="","",IFERROR(INDEX(APOLICES!$C:$C,MATCH(G215,APOLICES!$A:$A,0)),""))</f>
        <v/>
      </c>
      <c r="J215" s="7" t="str">
        <f>IF(G215="","",IFERROR(INDEX(APOLICES!$E:$E,MATCH(G215,APOLICES!$A:$A,0)),""))</f>
        <v/>
      </c>
      <c r="K215" s="7"/>
      <c r="L215" s="7"/>
      <c r="M215" s="12"/>
      <c r="N215" s="10"/>
      <c r="O215" s="7"/>
      <c r="P215" s="10" t="str">
        <f t="shared" si="3"/>
        <v/>
      </c>
      <c r="Q215" s="7"/>
      <c r="R215" s="7" t="str">
        <f>IF(M215="","",IFERROR(IF(INDEX(FOLLOWUP!$AQ:$AQ,MATCH(B215,FOLLOWUP!$A:$A,0))="","Sim",IF(M215&lt;=INDEX(FOLLOWUP!$AQ:$AQ,MATCH(B215,FOLLOWUP!$A:$A,0)),"Sim","Não")),"Viagem não encontrada"))</f>
        <v/>
      </c>
      <c r="S215" s="7" t="str">
        <f>IF(P215="","",IF(P215&lt;=IFERROR(INDEX(APOLICES!$L:$L,MATCH(G215,APOLICES!$A:$A,0)),P_LMG_REF),"Sim","Não"))</f>
        <v/>
      </c>
      <c r="T215" s="7"/>
      <c r="U215" s="7"/>
      <c r="V215" s="7"/>
      <c r="W215" s="7"/>
      <c r="X215" s="12"/>
    </row>
    <row r="216" spans="1:24" x14ac:dyDescent="0.25">
      <c r="A216" s="7"/>
      <c r="B216" s="7"/>
      <c r="C216" s="7"/>
      <c r="D216" s="7"/>
      <c r="E216" s="7"/>
      <c r="F216" s="7"/>
      <c r="G216" s="7"/>
      <c r="H216" s="7" t="str">
        <f>IF(G216="","",IFERROR(INDEX(APOLICES!$B:$B,MATCH(G216,APOLICES!$A:$A,0)),""))</f>
        <v/>
      </c>
      <c r="I216" s="7" t="str">
        <f>IF(G216="","",IFERROR(INDEX(APOLICES!$C:$C,MATCH(G216,APOLICES!$A:$A,0)),""))</f>
        <v/>
      </c>
      <c r="J216" s="7" t="str">
        <f>IF(G216="","",IFERROR(INDEX(APOLICES!$E:$E,MATCH(G216,APOLICES!$A:$A,0)),""))</f>
        <v/>
      </c>
      <c r="K216" s="7"/>
      <c r="L216" s="7"/>
      <c r="M216" s="12"/>
      <c r="N216" s="10"/>
      <c r="O216" s="7"/>
      <c r="P216" s="10" t="str">
        <f t="shared" si="3"/>
        <v/>
      </c>
      <c r="Q216" s="7"/>
      <c r="R216" s="7" t="str">
        <f>IF(M216="","",IFERROR(IF(INDEX(FOLLOWUP!$AQ:$AQ,MATCH(B216,FOLLOWUP!$A:$A,0))="","Sim",IF(M216&lt;=INDEX(FOLLOWUP!$AQ:$AQ,MATCH(B216,FOLLOWUP!$A:$A,0)),"Sim","Não")),"Viagem não encontrada"))</f>
        <v/>
      </c>
      <c r="S216" s="7" t="str">
        <f>IF(P216="","",IF(P216&lt;=IFERROR(INDEX(APOLICES!$L:$L,MATCH(G216,APOLICES!$A:$A,0)),P_LMG_REF),"Sim","Não"))</f>
        <v/>
      </c>
      <c r="T216" s="7"/>
      <c r="U216" s="7"/>
      <c r="V216" s="7"/>
      <c r="W216" s="7"/>
      <c r="X216" s="12"/>
    </row>
    <row r="217" spans="1:24" x14ac:dyDescent="0.25">
      <c r="A217" s="7"/>
      <c r="B217" s="7"/>
      <c r="C217" s="7"/>
      <c r="D217" s="7"/>
      <c r="E217" s="7"/>
      <c r="F217" s="7"/>
      <c r="G217" s="7"/>
      <c r="H217" s="7" t="str">
        <f>IF(G217="","",IFERROR(INDEX(APOLICES!$B:$B,MATCH(G217,APOLICES!$A:$A,0)),""))</f>
        <v/>
      </c>
      <c r="I217" s="7" t="str">
        <f>IF(G217="","",IFERROR(INDEX(APOLICES!$C:$C,MATCH(G217,APOLICES!$A:$A,0)),""))</f>
        <v/>
      </c>
      <c r="J217" s="7" t="str">
        <f>IF(G217="","",IFERROR(INDEX(APOLICES!$E:$E,MATCH(G217,APOLICES!$A:$A,0)),""))</f>
        <v/>
      </c>
      <c r="K217" s="7"/>
      <c r="L217" s="7"/>
      <c r="M217" s="12"/>
      <c r="N217" s="10"/>
      <c r="O217" s="7"/>
      <c r="P217" s="10" t="str">
        <f t="shared" si="3"/>
        <v/>
      </c>
      <c r="Q217" s="7"/>
      <c r="R217" s="7" t="str">
        <f>IF(M217="","",IFERROR(IF(INDEX(FOLLOWUP!$AQ:$AQ,MATCH(B217,FOLLOWUP!$A:$A,0))="","Sim",IF(M217&lt;=INDEX(FOLLOWUP!$AQ:$AQ,MATCH(B217,FOLLOWUP!$A:$A,0)),"Sim","Não")),"Viagem não encontrada"))</f>
        <v/>
      </c>
      <c r="S217" s="7" t="str">
        <f>IF(P217="","",IF(P217&lt;=IFERROR(INDEX(APOLICES!$L:$L,MATCH(G217,APOLICES!$A:$A,0)),P_LMG_REF),"Sim","Não"))</f>
        <v/>
      </c>
      <c r="T217" s="7"/>
      <c r="U217" s="7"/>
      <c r="V217" s="7"/>
      <c r="W217" s="7"/>
      <c r="X217" s="12"/>
    </row>
    <row r="218" spans="1:24" x14ac:dyDescent="0.25">
      <c r="A218" s="7"/>
      <c r="B218" s="7"/>
      <c r="C218" s="7"/>
      <c r="D218" s="7"/>
      <c r="E218" s="7"/>
      <c r="F218" s="7"/>
      <c r="G218" s="7"/>
      <c r="H218" s="7" t="str">
        <f>IF(G218="","",IFERROR(INDEX(APOLICES!$B:$B,MATCH(G218,APOLICES!$A:$A,0)),""))</f>
        <v/>
      </c>
      <c r="I218" s="7" t="str">
        <f>IF(G218="","",IFERROR(INDEX(APOLICES!$C:$C,MATCH(G218,APOLICES!$A:$A,0)),""))</f>
        <v/>
      </c>
      <c r="J218" s="7" t="str">
        <f>IF(G218="","",IFERROR(INDEX(APOLICES!$E:$E,MATCH(G218,APOLICES!$A:$A,0)),""))</f>
        <v/>
      </c>
      <c r="K218" s="7"/>
      <c r="L218" s="7"/>
      <c r="M218" s="12"/>
      <c r="N218" s="10"/>
      <c r="O218" s="7"/>
      <c r="P218" s="10" t="str">
        <f t="shared" si="3"/>
        <v/>
      </c>
      <c r="Q218" s="7"/>
      <c r="R218" s="7" t="str">
        <f>IF(M218="","",IFERROR(IF(INDEX(FOLLOWUP!$AQ:$AQ,MATCH(B218,FOLLOWUP!$A:$A,0))="","Sim",IF(M218&lt;=INDEX(FOLLOWUP!$AQ:$AQ,MATCH(B218,FOLLOWUP!$A:$A,0)),"Sim","Não")),"Viagem não encontrada"))</f>
        <v/>
      </c>
      <c r="S218" s="7" t="str">
        <f>IF(P218="","",IF(P218&lt;=IFERROR(INDEX(APOLICES!$L:$L,MATCH(G218,APOLICES!$A:$A,0)),P_LMG_REF),"Sim","Não"))</f>
        <v/>
      </c>
      <c r="T218" s="7"/>
      <c r="U218" s="7"/>
      <c r="V218" s="7"/>
      <c r="W218" s="7"/>
      <c r="X218" s="12"/>
    </row>
    <row r="219" spans="1:24" x14ac:dyDescent="0.25">
      <c r="A219" s="7"/>
      <c r="B219" s="7"/>
      <c r="C219" s="7"/>
      <c r="D219" s="7"/>
      <c r="E219" s="7"/>
      <c r="F219" s="7"/>
      <c r="G219" s="7"/>
      <c r="H219" s="7" t="str">
        <f>IF(G219="","",IFERROR(INDEX(APOLICES!$B:$B,MATCH(G219,APOLICES!$A:$A,0)),""))</f>
        <v/>
      </c>
      <c r="I219" s="7" t="str">
        <f>IF(G219="","",IFERROR(INDEX(APOLICES!$C:$C,MATCH(G219,APOLICES!$A:$A,0)),""))</f>
        <v/>
      </c>
      <c r="J219" s="7" t="str">
        <f>IF(G219="","",IFERROR(INDEX(APOLICES!$E:$E,MATCH(G219,APOLICES!$A:$A,0)),""))</f>
        <v/>
      </c>
      <c r="K219" s="7"/>
      <c r="L219" s="7"/>
      <c r="M219" s="12"/>
      <c r="N219" s="10"/>
      <c r="O219" s="7"/>
      <c r="P219" s="10" t="str">
        <f t="shared" si="3"/>
        <v/>
      </c>
      <c r="Q219" s="7"/>
      <c r="R219" s="7" t="str">
        <f>IF(M219="","",IFERROR(IF(INDEX(FOLLOWUP!$AQ:$AQ,MATCH(B219,FOLLOWUP!$A:$A,0))="","Sim",IF(M219&lt;=INDEX(FOLLOWUP!$AQ:$AQ,MATCH(B219,FOLLOWUP!$A:$A,0)),"Sim","Não")),"Viagem não encontrada"))</f>
        <v/>
      </c>
      <c r="S219" s="7" t="str">
        <f>IF(P219="","",IF(P219&lt;=IFERROR(INDEX(APOLICES!$L:$L,MATCH(G219,APOLICES!$A:$A,0)),P_LMG_REF),"Sim","Não"))</f>
        <v/>
      </c>
      <c r="T219" s="7"/>
      <c r="U219" s="7"/>
      <c r="V219" s="7"/>
      <c r="W219" s="7"/>
      <c r="X219" s="12"/>
    </row>
    <row r="220" spans="1:24" x14ac:dyDescent="0.25">
      <c r="A220" s="7"/>
      <c r="B220" s="7"/>
      <c r="C220" s="7"/>
      <c r="D220" s="7"/>
      <c r="E220" s="7"/>
      <c r="F220" s="7"/>
      <c r="G220" s="7"/>
      <c r="H220" s="7" t="str">
        <f>IF(G220="","",IFERROR(INDEX(APOLICES!$B:$B,MATCH(G220,APOLICES!$A:$A,0)),""))</f>
        <v/>
      </c>
      <c r="I220" s="7" t="str">
        <f>IF(G220="","",IFERROR(INDEX(APOLICES!$C:$C,MATCH(G220,APOLICES!$A:$A,0)),""))</f>
        <v/>
      </c>
      <c r="J220" s="7" t="str">
        <f>IF(G220="","",IFERROR(INDEX(APOLICES!$E:$E,MATCH(G220,APOLICES!$A:$A,0)),""))</f>
        <v/>
      </c>
      <c r="K220" s="7"/>
      <c r="L220" s="7"/>
      <c r="M220" s="12"/>
      <c r="N220" s="10"/>
      <c r="O220" s="7"/>
      <c r="P220" s="10" t="str">
        <f t="shared" si="3"/>
        <v/>
      </c>
      <c r="Q220" s="7"/>
      <c r="R220" s="7" t="str">
        <f>IF(M220="","",IFERROR(IF(INDEX(FOLLOWUP!$AQ:$AQ,MATCH(B220,FOLLOWUP!$A:$A,0))="","Sim",IF(M220&lt;=INDEX(FOLLOWUP!$AQ:$AQ,MATCH(B220,FOLLOWUP!$A:$A,0)),"Sim","Não")),"Viagem não encontrada"))</f>
        <v/>
      </c>
      <c r="S220" s="7" t="str">
        <f>IF(P220="","",IF(P220&lt;=IFERROR(INDEX(APOLICES!$L:$L,MATCH(G220,APOLICES!$A:$A,0)),P_LMG_REF),"Sim","Não"))</f>
        <v/>
      </c>
      <c r="T220" s="7"/>
      <c r="U220" s="7"/>
      <c r="V220" s="7"/>
      <c r="W220" s="7"/>
      <c r="X220" s="12"/>
    </row>
    <row r="221" spans="1:24" x14ac:dyDescent="0.25">
      <c r="A221" s="7"/>
      <c r="B221" s="7"/>
      <c r="C221" s="7"/>
      <c r="D221" s="7"/>
      <c r="E221" s="7"/>
      <c r="F221" s="7"/>
      <c r="G221" s="7"/>
      <c r="H221" s="7" t="str">
        <f>IF(G221="","",IFERROR(INDEX(APOLICES!$B:$B,MATCH(G221,APOLICES!$A:$A,0)),""))</f>
        <v/>
      </c>
      <c r="I221" s="7" t="str">
        <f>IF(G221="","",IFERROR(INDEX(APOLICES!$C:$C,MATCH(G221,APOLICES!$A:$A,0)),""))</f>
        <v/>
      </c>
      <c r="J221" s="7" t="str">
        <f>IF(G221="","",IFERROR(INDEX(APOLICES!$E:$E,MATCH(G221,APOLICES!$A:$A,0)),""))</f>
        <v/>
      </c>
      <c r="K221" s="7"/>
      <c r="L221" s="7"/>
      <c r="M221" s="12"/>
      <c r="N221" s="10"/>
      <c r="O221" s="7"/>
      <c r="P221" s="10" t="str">
        <f t="shared" si="3"/>
        <v/>
      </c>
      <c r="Q221" s="7"/>
      <c r="R221" s="7" t="str">
        <f>IF(M221="","",IFERROR(IF(INDEX(FOLLOWUP!$AQ:$AQ,MATCH(B221,FOLLOWUP!$A:$A,0))="","Sim",IF(M221&lt;=INDEX(FOLLOWUP!$AQ:$AQ,MATCH(B221,FOLLOWUP!$A:$A,0)),"Sim","Não")),"Viagem não encontrada"))</f>
        <v/>
      </c>
      <c r="S221" s="7" t="str">
        <f>IF(P221="","",IF(P221&lt;=IFERROR(INDEX(APOLICES!$L:$L,MATCH(G221,APOLICES!$A:$A,0)),P_LMG_REF),"Sim","Não"))</f>
        <v/>
      </c>
      <c r="T221" s="7"/>
      <c r="U221" s="7"/>
      <c r="V221" s="7"/>
      <c r="W221" s="7"/>
      <c r="X221" s="12"/>
    </row>
    <row r="222" spans="1:24" x14ac:dyDescent="0.25">
      <c r="A222" s="7"/>
      <c r="B222" s="7"/>
      <c r="C222" s="7"/>
      <c r="D222" s="7"/>
      <c r="E222" s="7"/>
      <c r="F222" s="7"/>
      <c r="G222" s="7"/>
      <c r="H222" s="7" t="str">
        <f>IF(G222="","",IFERROR(INDEX(APOLICES!$B:$B,MATCH(G222,APOLICES!$A:$A,0)),""))</f>
        <v/>
      </c>
      <c r="I222" s="7" t="str">
        <f>IF(G222="","",IFERROR(INDEX(APOLICES!$C:$C,MATCH(G222,APOLICES!$A:$A,0)),""))</f>
        <v/>
      </c>
      <c r="J222" s="7" t="str">
        <f>IF(G222="","",IFERROR(INDEX(APOLICES!$E:$E,MATCH(G222,APOLICES!$A:$A,0)),""))</f>
        <v/>
      </c>
      <c r="K222" s="7"/>
      <c r="L222" s="7"/>
      <c r="M222" s="12"/>
      <c r="N222" s="10"/>
      <c r="O222" s="7"/>
      <c r="P222" s="10" t="str">
        <f t="shared" si="3"/>
        <v/>
      </c>
      <c r="Q222" s="7"/>
      <c r="R222" s="7" t="str">
        <f>IF(M222="","",IFERROR(IF(INDEX(FOLLOWUP!$AQ:$AQ,MATCH(B222,FOLLOWUP!$A:$A,0))="","Sim",IF(M222&lt;=INDEX(FOLLOWUP!$AQ:$AQ,MATCH(B222,FOLLOWUP!$A:$A,0)),"Sim","Não")),"Viagem não encontrada"))</f>
        <v/>
      </c>
      <c r="S222" s="7" t="str">
        <f>IF(P222="","",IF(P222&lt;=IFERROR(INDEX(APOLICES!$L:$L,MATCH(G222,APOLICES!$A:$A,0)),P_LMG_REF),"Sim","Não"))</f>
        <v/>
      </c>
      <c r="T222" s="7"/>
      <c r="U222" s="7"/>
      <c r="V222" s="7"/>
      <c r="W222" s="7"/>
      <c r="X222" s="12"/>
    </row>
    <row r="223" spans="1:24" x14ac:dyDescent="0.25">
      <c r="A223" s="7"/>
      <c r="B223" s="7"/>
      <c r="C223" s="7"/>
      <c r="D223" s="7"/>
      <c r="E223" s="7"/>
      <c r="F223" s="7"/>
      <c r="G223" s="7"/>
      <c r="H223" s="7" t="str">
        <f>IF(G223="","",IFERROR(INDEX(APOLICES!$B:$B,MATCH(G223,APOLICES!$A:$A,0)),""))</f>
        <v/>
      </c>
      <c r="I223" s="7" t="str">
        <f>IF(G223="","",IFERROR(INDEX(APOLICES!$C:$C,MATCH(G223,APOLICES!$A:$A,0)),""))</f>
        <v/>
      </c>
      <c r="J223" s="7" t="str">
        <f>IF(G223="","",IFERROR(INDEX(APOLICES!$E:$E,MATCH(G223,APOLICES!$A:$A,0)),""))</f>
        <v/>
      </c>
      <c r="K223" s="7"/>
      <c r="L223" s="7"/>
      <c r="M223" s="12"/>
      <c r="N223" s="10"/>
      <c r="O223" s="7"/>
      <c r="P223" s="10" t="str">
        <f t="shared" si="3"/>
        <v/>
      </c>
      <c r="Q223" s="7"/>
      <c r="R223" s="7" t="str">
        <f>IF(M223="","",IFERROR(IF(INDEX(FOLLOWUP!$AQ:$AQ,MATCH(B223,FOLLOWUP!$A:$A,0))="","Sim",IF(M223&lt;=INDEX(FOLLOWUP!$AQ:$AQ,MATCH(B223,FOLLOWUP!$A:$A,0)),"Sim","Não")),"Viagem não encontrada"))</f>
        <v/>
      </c>
      <c r="S223" s="7" t="str">
        <f>IF(P223="","",IF(P223&lt;=IFERROR(INDEX(APOLICES!$L:$L,MATCH(G223,APOLICES!$A:$A,0)),P_LMG_REF),"Sim","Não"))</f>
        <v/>
      </c>
      <c r="T223" s="7"/>
      <c r="U223" s="7"/>
      <c r="V223" s="7"/>
      <c r="W223" s="7"/>
      <c r="X223" s="12"/>
    </row>
    <row r="224" spans="1:24" x14ac:dyDescent="0.25">
      <c r="A224" s="7"/>
      <c r="B224" s="7"/>
      <c r="C224" s="7"/>
      <c r="D224" s="7"/>
      <c r="E224" s="7"/>
      <c r="F224" s="7"/>
      <c r="G224" s="7"/>
      <c r="H224" s="7" t="str">
        <f>IF(G224="","",IFERROR(INDEX(APOLICES!$B:$B,MATCH(G224,APOLICES!$A:$A,0)),""))</f>
        <v/>
      </c>
      <c r="I224" s="7" t="str">
        <f>IF(G224="","",IFERROR(INDEX(APOLICES!$C:$C,MATCH(G224,APOLICES!$A:$A,0)),""))</f>
        <v/>
      </c>
      <c r="J224" s="7" t="str">
        <f>IF(G224="","",IFERROR(INDEX(APOLICES!$E:$E,MATCH(G224,APOLICES!$A:$A,0)),""))</f>
        <v/>
      </c>
      <c r="K224" s="7"/>
      <c r="L224" s="7"/>
      <c r="M224" s="12"/>
      <c r="N224" s="10"/>
      <c r="O224" s="7"/>
      <c r="P224" s="10" t="str">
        <f t="shared" si="3"/>
        <v/>
      </c>
      <c r="Q224" s="7"/>
      <c r="R224" s="7" t="str">
        <f>IF(M224="","",IFERROR(IF(INDEX(FOLLOWUP!$AQ:$AQ,MATCH(B224,FOLLOWUP!$A:$A,0))="","Sim",IF(M224&lt;=INDEX(FOLLOWUP!$AQ:$AQ,MATCH(B224,FOLLOWUP!$A:$A,0)),"Sim","Não")),"Viagem não encontrada"))</f>
        <v/>
      </c>
      <c r="S224" s="7" t="str">
        <f>IF(P224="","",IF(P224&lt;=IFERROR(INDEX(APOLICES!$L:$L,MATCH(G224,APOLICES!$A:$A,0)),P_LMG_REF),"Sim","Não"))</f>
        <v/>
      </c>
      <c r="T224" s="7"/>
      <c r="U224" s="7"/>
      <c r="V224" s="7"/>
      <c r="W224" s="7"/>
      <c r="X224" s="12"/>
    </row>
    <row r="225" spans="1:24" x14ac:dyDescent="0.25">
      <c r="A225" s="7"/>
      <c r="B225" s="7"/>
      <c r="C225" s="7"/>
      <c r="D225" s="7"/>
      <c r="E225" s="7"/>
      <c r="F225" s="7"/>
      <c r="G225" s="7"/>
      <c r="H225" s="7" t="str">
        <f>IF(G225="","",IFERROR(INDEX(APOLICES!$B:$B,MATCH(G225,APOLICES!$A:$A,0)),""))</f>
        <v/>
      </c>
      <c r="I225" s="7" t="str">
        <f>IF(G225="","",IFERROR(INDEX(APOLICES!$C:$C,MATCH(G225,APOLICES!$A:$A,0)),""))</f>
        <v/>
      </c>
      <c r="J225" s="7" t="str">
        <f>IF(G225="","",IFERROR(INDEX(APOLICES!$E:$E,MATCH(G225,APOLICES!$A:$A,0)),""))</f>
        <v/>
      </c>
      <c r="K225" s="7"/>
      <c r="L225" s="7"/>
      <c r="M225" s="12"/>
      <c r="N225" s="10"/>
      <c r="O225" s="7"/>
      <c r="P225" s="10" t="str">
        <f t="shared" si="3"/>
        <v/>
      </c>
      <c r="Q225" s="7"/>
      <c r="R225" s="7" t="str">
        <f>IF(M225="","",IFERROR(IF(INDEX(FOLLOWUP!$AQ:$AQ,MATCH(B225,FOLLOWUP!$A:$A,0))="","Sim",IF(M225&lt;=INDEX(FOLLOWUP!$AQ:$AQ,MATCH(B225,FOLLOWUP!$A:$A,0)),"Sim","Não")),"Viagem não encontrada"))</f>
        <v/>
      </c>
      <c r="S225" s="7" t="str">
        <f>IF(P225="","",IF(P225&lt;=IFERROR(INDEX(APOLICES!$L:$L,MATCH(G225,APOLICES!$A:$A,0)),P_LMG_REF),"Sim","Não"))</f>
        <v/>
      </c>
      <c r="T225" s="7"/>
      <c r="U225" s="7"/>
      <c r="V225" s="7"/>
      <c r="W225" s="7"/>
      <c r="X225" s="12"/>
    </row>
    <row r="226" spans="1:24" x14ac:dyDescent="0.25">
      <c r="A226" s="7"/>
      <c r="B226" s="7"/>
      <c r="C226" s="7"/>
      <c r="D226" s="7"/>
      <c r="E226" s="7"/>
      <c r="F226" s="7"/>
      <c r="G226" s="7"/>
      <c r="H226" s="7" t="str">
        <f>IF(G226="","",IFERROR(INDEX(APOLICES!$B:$B,MATCH(G226,APOLICES!$A:$A,0)),""))</f>
        <v/>
      </c>
      <c r="I226" s="7" t="str">
        <f>IF(G226="","",IFERROR(INDEX(APOLICES!$C:$C,MATCH(G226,APOLICES!$A:$A,0)),""))</f>
        <v/>
      </c>
      <c r="J226" s="7" t="str">
        <f>IF(G226="","",IFERROR(INDEX(APOLICES!$E:$E,MATCH(G226,APOLICES!$A:$A,0)),""))</f>
        <v/>
      </c>
      <c r="K226" s="7"/>
      <c r="L226" s="7"/>
      <c r="M226" s="12"/>
      <c r="N226" s="10"/>
      <c r="O226" s="7"/>
      <c r="P226" s="10" t="str">
        <f t="shared" si="3"/>
        <v/>
      </c>
      <c r="Q226" s="7"/>
      <c r="R226" s="7" t="str">
        <f>IF(M226="","",IFERROR(IF(INDEX(FOLLOWUP!$AQ:$AQ,MATCH(B226,FOLLOWUP!$A:$A,0))="","Sim",IF(M226&lt;=INDEX(FOLLOWUP!$AQ:$AQ,MATCH(B226,FOLLOWUP!$A:$A,0)),"Sim","Não")),"Viagem não encontrada"))</f>
        <v/>
      </c>
      <c r="S226" s="7" t="str">
        <f>IF(P226="","",IF(P226&lt;=IFERROR(INDEX(APOLICES!$L:$L,MATCH(G226,APOLICES!$A:$A,0)),P_LMG_REF),"Sim","Não"))</f>
        <v/>
      </c>
      <c r="T226" s="7"/>
      <c r="U226" s="7"/>
      <c r="V226" s="7"/>
      <c r="W226" s="7"/>
      <c r="X226" s="12"/>
    </row>
    <row r="227" spans="1:24" x14ac:dyDescent="0.25">
      <c r="A227" s="7"/>
      <c r="B227" s="7"/>
      <c r="C227" s="7"/>
      <c r="D227" s="7"/>
      <c r="E227" s="7"/>
      <c r="F227" s="7"/>
      <c r="G227" s="7"/>
      <c r="H227" s="7" t="str">
        <f>IF(G227="","",IFERROR(INDEX(APOLICES!$B:$B,MATCH(G227,APOLICES!$A:$A,0)),""))</f>
        <v/>
      </c>
      <c r="I227" s="7" t="str">
        <f>IF(G227="","",IFERROR(INDEX(APOLICES!$C:$C,MATCH(G227,APOLICES!$A:$A,0)),""))</f>
        <v/>
      </c>
      <c r="J227" s="7" t="str">
        <f>IF(G227="","",IFERROR(INDEX(APOLICES!$E:$E,MATCH(G227,APOLICES!$A:$A,0)),""))</f>
        <v/>
      </c>
      <c r="K227" s="7"/>
      <c r="L227" s="7"/>
      <c r="M227" s="12"/>
      <c r="N227" s="10"/>
      <c r="O227" s="7"/>
      <c r="P227" s="10" t="str">
        <f t="shared" si="3"/>
        <v/>
      </c>
      <c r="Q227" s="7"/>
      <c r="R227" s="7" t="str">
        <f>IF(M227="","",IFERROR(IF(INDEX(FOLLOWUP!$AQ:$AQ,MATCH(B227,FOLLOWUP!$A:$A,0))="","Sim",IF(M227&lt;=INDEX(FOLLOWUP!$AQ:$AQ,MATCH(B227,FOLLOWUP!$A:$A,0)),"Sim","Não")),"Viagem não encontrada"))</f>
        <v/>
      </c>
      <c r="S227" s="7" t="str">
        <f>IF(P227="","",IF(P227&lt;=IFERROR(INDEX(APOLICES!$L:$L,MATCH(G227,APOLICES!$A:$A,0)),P_LMG_REF),"Sim","Não"))</f>
        <v/>
      </c>
      <c r="T227" s="7"/>
      <c r="U227" s="7"/>
      <c r="V227" s="7"/>
      <c r="W227" s="7"/>
      <c r="X227" s="12"/>
    </row>
    <row r="228" spans="1:24" x14ac:dyDescent="0.25">
      <c r="A228" s="7"/>
      <c r="B228" s="7"/>
      <c r="C228" s="7"/>
      <c r="D228" s="7"/>
      <c r="E228" s="7"/>
      <c r="F228" s="7"/>
      <c r="G228" s="7"/>
      <c r="H228" s="7" t="str">
        <f>IF(G228="","",IFERROR(INDEX(APOLICES!$B:$B,MATCH(G228,APOLICES!$A:$A,0)),""))</f>
        <v/>
      </c>
      <c r="I228" s="7" t="str">
        <f>IF(G228="","",IFERROR(INDEX(APOLICES!$C:$C,MATCH(G228,APOLICES!$A:$A,0)),""))</f>
        <v/>
      </c>
      <c r="J228" s="7" t="str">
        <f>IF(G228="","",IFERROR(INDEX(APOLICES!$E:$E,MATCH(G228,APOLICES!$A:$A,0)),""))</f>
        <v/>
      </c>
      <c r="K228" s="7"/>
      <c r="L228" s="7"/>
      <c r="M228" s="12"/>
      <c r="N228" s="10"/>
      <c r="O228" s="7"/>
      <c r="P228" s="10" t="str">
        <f t="shared" si="3"/>
        <v/>
      </c>
      <c r="Q228" s="7"/>
      <c r="R228" s="7" t="str">
        <f>IF(M228="","",IFERROR(IF(INDEX(FOLLOWUP!$AQ:$AQ,MATCH(B228,FOLLOWUP!$A:$A,0))="","Sim",IF(M228&lt;=INDEX(FOLLOWUP!$AQ:$AQ,MATCH(B228,FOLLOWUP!$A:$A,0)),"Sim","Não")),"Viagem não encontrada"))</f>
        <v/>
      </c>
      <c r="S228" s="7" t="str">
        <f>IF(P228="","",IF(P228&lt;=IFERROR(INDEX(APOLICES!$L:$L,MATCH(G228,APOLICES!$A:$A,0)),P_LMG_REF),"Sim","Não"))</f>
        <v/>
      </c>
      <c r="T228" s="7"/>
      <c r="U228" s="7"/>
      <c r="V228" s="7"/>
      <c r="W228" s="7"/>
      <c r="X228" s="12"/>
    </row>
    <row r="229" spans="1:24" x14ac:dyDescent="0.25">
      <c r="A229" s="7"/>
      <c r="B229" s="7"/>
      <c r="C229" s="7"/>
      <c r="D229" s="7"/>
      <c r="E229" s="7"/>
      <c r="F229" s="7"/>
      <c r="G229" s="7"/>
      <c r="H229" s="7" t="str">
        <f>IF(G229="","",IFERROR(INDEX(APOLICES!$B:$B,MATCH(G229,APOLICES!$A:$A,0)),""))</f>
        <v/>
      </c>
      <c r="I229" s="7" t="str">
        <f>IF(G229="","",IFERROR(INDEX(APOLICES!$C:$C,MATCH(G229,APOLICES!$A:$A,0)),""))</f>
        <v/>
      </c>
      <c r="J229" s="7" t="str">
        <f>IF(G229="","",IFERROR(INDEX(APOLICES!$E:$E,MATCH(G229,APOLICES!$A:$A,0)),""))</f>
        <v/>
      </c>
      <c r="K229" s="7"/>
      <c r="L229" s="7"/>
      <c r="M229" s="12"/>
      <c r="N229" s="10"/>
      <c r="O229" s="7"/>
      <c r="P229" s="10" t="str">
        <f t="shared" si="3"/>
        <v/>
      </c>
      <c r="Q229" s="7"/>
      <c r="R229" s="7" t="str">
        <f>IF(M229="","",IFERROR(IF(INDEX(FOLLOWUP!$AQ:$AQ,MATCH(B229,FOLLOWUP!$A:$A,0))="","Sim",IF(M229&lt;=INDEX(FOLLOWUP!$AQ:$AQ,MATCH(B229,FOLLOWUP!$A:$A,0)),"Sim","Não")),"Viagem não encontrada"))</f>
        <v/>
      </c>
      <c r="S229" s="7" t="str">
        <f>IF(P229="","",IF(P229&lt;=IFERROR(INDEX(APOLICES!$L:$L,MATCH(G229,APOLICES!$A:$A,0)),P_LMG_REF),"Sim","Não"))</f>
        <v/>
      </c>
      <c r="T229" s="7"/>
      <c r="U229" s="7"/>
      <c r="V229" s="7"/>
      <c r="W229" s="7"/>
      <c r="X229" s="12"/>
    </row>
    <row r="230" spans="1:24" x14ac:dyDescent="0.25">
      <c r="A230" s="7"/>
      <c r="B230" s="7"/>
      <c r="C230" s="7"/>
      <c r="D230" s="7"/>
      <c r="E230" s="7"/>
      <c r="F230" s="7"/>
      <c r="G230" s="7"/>
      <c r="H230" s="7" t="str">
        <f>IF(G230="","",IFERROR(INDEX(APOLICES!$B:$B,MATCH(G230,APOLICES!$A:$A,0)),""))</f>
        <v/>
      </c>
      <c r="I230" s="7" t="str">
        <f>IF(G230="","",IFERROR(INDEX(APOLICES!$C:$C,MATCH(G230,APOLICES!$A:$A,0)),""))</f>
        <v/>
      </c>
      <c r="J230" s="7" t="str">
        <f>IF(G230="","",IFERROR(INDEX(APOLICES!$E:$E,MATCH(G230,APOLICES!$A:$A,0)),""))</f>
        <v/>
      </c>
      <c r="K230" s="7"/>
      <c r="L230" s="7"/>
      <c r="M230" s="12"/>
      <c r="N230" s="10"/>
      <c r="O230" s="7"/>
      <c r="P230" s="10" t="str">
        <f t="shared" si="3"/>
        <v/>
      </c>
      <c r="Q230" s="7"/>
      <c r="R230" s="7" t="str">
        <f>IF(M230="","",IFERROR(IF(INDEX(FOLLOWUP!$AQ:$AQ,MATCH(B230,FOLLOWUP!$A:$A,0))="","Sim",IF(M230&lt;=INDEX(FOLLOWUP!$AQ:$AQ,MATCH(B230,FOLLOWUP!$A:$A,0)),"Sim","Não")),"Viagem não encontrada"))</f>
        <v/>
      </c>
      <c r="S230" s="7" t="str">
        <f>IF(P230="","",IF(P230&lt;=IFERROR(INDEX(APOLICES!$L:$L,MATCH(G230,APOLICES!$A:$A,0)),P_LMG_REF),"Sim","Não"))</f>
        <v/>
      </c>
      <c r="T230" s="7"/>
      <c r="U230" s="7"/>
      <c r="V230" s="7"/>
      <c r="W230" s="7"/>
      <c r="X230" s="12"/>
    </row>
    <row r="231" spans="1:24" x14ac:dyDescent="0.25">
      <c r="A231" s="7"/>
      <c r="B231" s="7"/>
      <c r="C231" s="7"/>
      <c r="D231" s="7"/>
      <c r="E231" s="7"/>
      <c r="F231" s="7"/>
      <c r="G231" s="7"/>
      <c r="H231" s="7" t="str">
        <f>IF(G231="","",IFERROR(INDEX(APOLICES!$B:$B,MATCH(G231,APOLICES!$A:$A,0)),""))</f>
        <v/>
      </c>
      <c r="I231" s="7" t="str">
        <f>IF(G231="","",IFERROR(INDEX(APOLICES!$C:$C,MATCH(G231,APOLICES!$A:$A,0)),""))</f>
        <v/>
      </c>
      <c r="J231" s="7" t="str">
        <f>IF(G231="","",IFERROR(INDEX(APOLICES!$E:$E,MATCH(G231,APOLICES!$A:$A,0)),""))</f>
        <v/>
      </c>
      <c r="K231" s="7"/>
      <c r="L231" s="7"/>
      <c r="M231" s="12"/>
      <c r="N231" s="10"/>
      <c r="O231" s="7"/>
      <c r="P231" s="10" t="str">
        <f t="shared" si="3"/>
        <v/>
      </c>
      <c r="Q231" s="7"/>
      <c r="R231" s="7" t="str">
        <f>IF(M231="","",IFERROR(IF(INDEX(FOLLOWUP!$AQ:$AQ,MATCH(B231,FOLLOWUP!$A:$A,0))="","Sim",IF(M231&lt;=INDEX(FOLLOWUP!$AQ:$AQ,MATCH(B231,FOLLOWUP!$A:$A,0)),"Sim","Não")),"Viagem não encontrada"))</f>
        <v/>
      </c>
      <c r="S231" s="7" t="str">
        <f>IF(P231="","",IF(P231&lt;=IFERROR(INDEX(APOLICES!$L:$L,MATCH(G231,APOLICES!$A:$A,0)),P_LMG_REF),"Sim","Não"))</f>
        <v/>
      </c>
      <c r="T231" s="7"/>
      <c r="U231" s="7"/>
      <c r="V231" s="7"/>
      <c r="W231" s="7"/>
      <c r="X231" s="12"/>
    </row>
    <row r="232" spans="1:24" x14ac:dyDescent="0.25">
      <c r="A232" s="7"/>
      <c r="B232" s="7"/>
      <c r="C232" s="7"/>
      <c r="D232" s="7"/>
      <c r="E232" s="7"/>
      <c r="F232" s="7"/>
      <c r="G232" s="7"/>
      <c r="H232" s="7" t="str">
        <f>IF(G232="","",IFERROR(INDEX(APOLICES!$B:$B,MATCH(G232,APOLICES!$A:$A,0)),""))</f>
        <v/>
      </c>
      <c r="I232" s="7" t="str">
        <f>IF(G232="","",IFERROR(INDEX(APOLICES!$C:$C,MATCH(G232,APOLICES!$A:$A,0)),""))</f>
        <v/>
      </c>
      <c r="J232" s="7" t="str">
        <f>IF(G232="","",IFERROR(INDEX(APOLICES!$E:$E,MATCH(G232,APOLICES!$A:$A,0)),""))</f>
        <v/>
      </c>
      <c r="K232" s="7"/>
      <c r="L232" s="7"/>
      <c r="M232" s="12"/>
      <c r="N232" s="10"/>
      <c r="O232" s="7"/>
      <c r="P232" s="10" t="str">
        <f t="shared" si="3"/>
        <v/>
      </c>
      <c r="Q232" s="7"/>
      <c r="R232" s="7" t="str">
        <f>IF(M232="","",IFERROR(IF(INDEX(FOLLOWUP!$AQ:$AQ,MATCH(B232,FOLLOWUP!$A:$A,0))="","Sim",IF(M232&lt;=INDEX(FOLLOWUP!$AQ:$AQ,MATCH(B232,FOLLOWUP!$A:$A,0)),"Sim","Não")),"Viagem não encontrada"))</f>
        <v/>
      </c>
      <c r="S232" s="7" t="str">
        <f>IF(P232="","",IF(P232&lt;=IFERROR(INDEX(APOLICES!$L:$L,MATCH(G232,APOLICES!$A:$A,0)),P_LMG_REF),"Sim","Não"))</f>
        <v/>
      </c>
      <c r="T232" s="7"/>
      <c r="U232" s="7"/>
      <c r="V232" s="7"/>
      <c r="W232" s="7"/>
      <c r="X232" s="12"/>
    </row>
    <row r="233" spans="1:24" x14ac:dyDescent="0.25">
      <c r="A233" s="7"/>
      <c r="B233" s="7"/>
      <c r="C233" s="7"/>
      <c r="D233" s="7"/>
      <c r="E233" s="7"/>
      <c r="F233" s="7"/>
      <c r="G233" s="7"/>
      <c r="H233" s="7" t="str">
        <f>IF(G233="","",IFERROR(INDEX(APOLICES!$B:$B,MATCH(G233,APOLICES!$A:$A,0)),""))</f>
        <v/>
      </c>
      <c r="I233" s="7" t="str">
        <f>IF(G233="","",IFERROR(INDEX(APOLICES!$C:$C,MATCH(G233,APOLICES!$A:$A,0)),""))</f>
        <v/>
      </c>
      <c r="J233" s="7" t="str">
        <f>IF(G233="","",IFERROR(INDEX(APOLICES!$E:$E,MATCH(G233,APOLICES!$A:$A,0)),""))</f>
        <v/>
      </c>
      <c r="K233" s="7"/>
      <c r="L233" s="7"/>
      <c r="M233" s="12"/>
      <c r="N233" s="10"/>
      <c r="O233" s="7"/>
      <c r="P233" s="10" t="str">
        <f t="shared" si="3"/>
        <v/>
      </c>
      <c r="Q233" s="7"/>
      <c r="R233" s="7" t="str">
        <f>IF(M233="","",IFERROR(IF(INDEX(FOLLOWUP!$AQ:$AQ,MATCH(B233,FOLLOWUP!$A:$A,0))="","Sim",IF(M233&lt;=INDEX(FOLLOWUP!$AQ:$AQ,MATCH(B233,FOLLOWUP!$A:$A,0)),"Sim","Não")),"Viagem não encontrada"))</f>
        <v/>
      </c>
      <c r="S233" s="7" t="str">
        <f>IF(P233="","",IF(P233&lt;=IFERROR(INDEX(APOLICES!$L:$L,MATCH(G233,APOLICES!$A:$A,0)),P_LMG_REF),"Sim","Não"))</f>
        <v/>
      </c>
      <c r="T233" s="7"/>
      <c r="U233" s="7"/>
      <c r="V233" s="7"/>
      <c r="W233" s="7"/>
      <c r="X233" s="12"/>
    </row>
    <row r="234" spans="1:24" x14ac:dyDescent="0.25">
      <c r="A234" s="7"/>
      <c r="B234" s="7"/>
      <c r="C234" s="7"/>
      <c r="D234" s="7"/>
      <c r="E234" s="7"/>
      <c r="F234" s="7"/>
      <c r="G234" s="7"/>
      <c r="H234" s="7" t="str">
        <f>IF(G234="","",IFERROR(INDEX(APOLICES!$B:$B,MATCH(G234,APOLICES!$A:$A,0)),""))</f>
        <v/>
      </c>
      <c r="I234" s="7" t="str">
        <f>IF(G234="","",IFERROR(INDEX(APOLICES!$C:$C,MATCH(G234,APOLICES!$A:$A,0)),""))</f>
        <v/>
      </c>
      <c r="J234" s="7" t="str">
        <f>IF(G234="","",IFERROR(INDEX(APOLICES!$E:$E,MATCH(G234,APOLICES!$A:$A,0)),""))</f>
        <v/>
      </c>
      <c r="K234" s="7"/>
      <c r="L234" s="7"/>
      <c r="M234" s="12"/>
      <c r="N234" s="10"/>
      <c r="O234" s="7"/>
      <c r="P234" s="10" t="str">
        <f t="shared" si="3"/>
        <v/>
      </c>
      <c r="Q234" s="7"/>
      <c r="R234" s="7" t="str">
        <f>IF(M234="","",IFERROR(IF(INDEX(FOLLOWUP!$AQ:$AQ,MATCH(B234,FOLLOWUP!$A:$A,0))="","Sim",IF(M234&lt;=INDEX(FOLLOWUP!$AQ:$AQ,MATCH(B234,FOLLOWUP!$A:$A,0)),"Sim","Não")),"Viagem não encontrada"))</f>
        <v/>
      </c>
      <c r="S234" s="7" t="str">
        <f>IF(P234="","",IF(P234&lt;=IFERROR(INDEX(APOLICES!$L:$L,MATCH(G234,APOLICES!$A:$A,0)),P_LMG_REF),"Sim","Não"))</f>
        <v/>
      </c>
      <c r="T234" s="7"/>
      <c r="U234" s="7"/>
      <c r="V234" s="7"/>
      <c r="W234" s="7"/>
      <c r="X234" s="12"/>
    </row>
    <row r="235" spans="1:24" x14ac:dyDescent="0.25">
      <c r="A235" s="7"/>
      <c r="B235" s="7"/>
      <c r="C235" s="7"/>
      <c r="D235" s="7"/>
      <c r="E235" s="7"/>
      <c r="F235" s="7"/>
      <c r="G235" s="7"/>
      <c r="H235" s="7" t="str">
        <f>IF(G235="","",IFERROR(INDEX(APOLICES!$B:$B,MATCH(G235,APOLICES!$A:$A,0)),""))</f>
        <v/>
      </c>
      <c r="I235" s="7" t="str">
        <f>IF(G235="","",IFERROR(INDEX(APOLICES!$C:$C,MATCH(G235,APOLICES!$A:$A,0)),""))</f>
        <v/>
      </c>
      <c r="J235" s="7" t="str">
        <f>IF(G235="","",IFERROR(INDEX(APOLICES!$E:$E,MATCH(G235,APOLICES!$A:$A,0)),""))</f>
        <v/>
      </c>
      <c r="K235" s="7"/>
      <c r="L235" s="7"/>
      <c r="M235" s="12"/>
      <c r="N235" s="10"/>
      <c r="O235" s="7"/>
      <c r="P235" s="10" t="str">
        <f t="shared" si="3"/>
        <v/>
      </c>
      <c r="Q235" s="7"/>
      <c r="R235" s="7" t="str">
        <f>IF(M235="","",IFERROR(IF(INDEX(FOLLOWUP!$AQ:$AQ,MATCH(B235,FOLLOWUP!$A:$A,0))="","Sim",IF(M235&lt;=INDEX(FOLLOWUP!$AQ:$AQ,MATCH(B235,FOLLOWUP!$A:$A,0)),"Sim","Não")),"Viagem não encontrada"))</f>
        <v/>
      </c>
      <c r="S235" s="7" t="str">
        <f>IF(P235="","",IF(P235&lt;=IFERROR(INDEX(APOLICES!$L:$L,MATCH(G235,APOLICES!$A:$A,0)),P_LMG_REF),"Sim","Não"))</f>
        <v/>
      </c>
      <c r="T235" s="7"/>
      <c r="U235" s="7"/>
      <c r="V235" s="7"/>
      <c r="W235" s="7"/>
      <c r="X235" s="12"/>
    </row>
    <row r="236" spans="1:24" x14ac:dyDescent="0.25">
      <c r="A236" s="7"/>
      <c r="B236" s="7"/>
      <c r="C236" s="7"/>
      <c r="D236" s="7"/>
      <c r="E236" s="7"/>
      <c r="F236" s="7"/>
      <c r="G236" s="7"/>
      <c r="H236" s="7" t="str">
        <f>IF(G236="","",IFERROR(INDEX(APOLICES!$B:$B,MATCH(G236,APOLICES!$A:$A,0)),""))</f>
        <v/>
      </c>
      <c r="I236" s="7" t="str">
        <f>IF(G236="","",IFERROR(INDEX(APOLICES!$C:$C,MATCH(G236,APOLICES!$A:$A,0)),""))</f>
        <v/>
      </c>
      <c r="J236" s="7" t="str">
        <f>IF(G236="","",IFERROR(INDEX(APOLICES!$E:$E,MATCH(G236,APOLICES!$A:$A,0)),""))</f>
        <v/>
      </c>
      <c r="K236" s="7"/>
      <c r="L236" s="7"/>
      <c r="M236" s="12"/>
      <c r="N236" s="10"/>
      <c r="O236" s="7"/>
      <c r="P236" s="10" t="str">
        <f t="shared" si="3"/>
        <v/>
      </c>
      <c r="Q236" s="7"/>
      <c r="R236" s="7" t="str">
        <f>IF(M236="","",IFERROR(IF(INDEX(FOLLOWUP!$AQ:$AQ,MATCH(B236,FOLLOWUP!$A:$A,0))="","Sim",IF(M236&lt;=INDEX(FOLLOWUP!$AQ:$AQ,MATCH(B236,FOLLOWUP!$A:$A,0)),"Sim","Não")),"Viagem não encontrada"))</f>
        <v/>
      </c>
      <c r="S236" s="7" t="str">
        <f>IF(P236="","",IF(P236&lt;=IFERROR(INDEX(APOLICES!$L:$L,MATCH(G236,APOLICES!$A:$A,0)),P_LMG_REF),"Sim","Não"))</f>
        <v/>
      </c>
      <c r="T236" s="7"/>
      <c r="U236" s="7"/>
      <c r="V236" s="7"/>
      <c r="W236" s="7"/>
      <c r="X236" s="12"/>
    </row>
    <row r="237" spans="1:24" x14ac:dyDescent="0.25">
      <c r="A237" s="7"/>
      <c r="B237" s="7"/>
      <c r="C237" s="7"/>
      <c r="D237" s="7"/>
      <c r="E237" s="7"/>
      <c r="F237" s="7"/>
      <c r="G237" s="7"/>
      <c r="H237" s="7" t="str">
        <f>IF(G237="","",IFERROR(INDEX(APOLICES!$B:$B,MATCH(G237,APOLICES!$A:$A,0)),""))</f>
        <v/>
      </c>
      <c r="I237" s="7" t="str">
        <f>IF(G237="","",IFERROR(INDEX(APOLICES!$C:$C,MATCH(G237,APOLICES!$A:$A,0)),""))</f>
        <v/>
      </c>
      <c r="J237" s="7" t="str">
        <f>IF(G237="","",IFERROR(INDEX(APOLICES!$E:$E,MATCH(G237,APOLICES!$A:$A,0)),""))</f>
        <v/>
      </c>
      <c r="K237" s="7"/>
      <c r="L237" s="7"/>
      <c r="M237" s="12"/>
      <c r="N237" s="10"/>
      <c r="O237" s="7"/>
      <c r="P237" s="10" t="str">
        <f t="shared" si="3"/>
        <v/>
      </c>
      <c r="Q237" s="7"/>
      <c r="R237" s="7" t="str">
        <f>IF(M237="","",IFERROR(IF(INDEX(FOLLOWUP!$AQ:$AQ,MATCH(B237,FOLLOWUP!$A:$A,0))="","Sim",IF(M237&lt;=INDEX(FOLLOWUP!$AQ:$AQ,MATCH(B237,FOLLOWUP!$A:$A,0)),"Sim","Não")),"Viagem não encontrada"))</f>
        <v/>
      </c>
      <c r="S237" s="7" t="str">
        <f>IF(P237="","",IF(P237&lt;=IFERROR(INDEX(APOLICES!$L:$L,MATCH(G237,APOLICES!$A:$A,0)),P_LMG_REF),"Sim","Não"))</f>
        <v/>
      </c>
      <c r="T237" s="7"/>
      <c r="U237" s="7"/>
      <c r="V237" s="7"/>
      <c r="W237" s="7"/>
      <c r="X237" s="12"/>
    </row>
    <row r="238" spans="1:24" x14ac:dyDescent="0.25">
      <c r="A238" s="7"/>
      <c r="B238" s="7"/>
      <c r="C238" s="7"/>
      <c r="D238" s="7"/>
      <c r="E238" s="7"/>
      <c r="F238" s="7"/>
      <c r="G238" s="7"/>
      <c r="H238" s="7" t="str">
        <f>IF(G238="","",IFERROR(INDEX(APOLICES!$B:$B,MATCH(G238,APOLICES!$A:$A,0)),""))</f>
        <v/>
      </c>
      <c r="I238" s="7" t="str">
        <f>IF(G238="","",IFERROR(INDEX(APOLICES!$C:$C,MATCH(G238,APOLICES!$A:$A,0)),""))</f>
        <v/>
      </c>
      <c r="J238" s="7" t="str">
        <f>IF(G238="","",IFERROR(INDEX(APOLICES!$E:$E,MATCH(G238,APOLICES!$A:$A,0)),""))</f>
        <v/>
      </c>
      <c r="K238" s="7"/>
      <c r="L238" s="7"/>
      <c r="M238" s="12"/>
      <c r="N238" s="10"/>
      <c r="O238" s="7"/>
      <c r="P238" s="10" t="str">
        <f t="shared" si="3"/>
        <v/>
      </c>
      <c r="Q238" s="7"/>
      <c r="R238" s="7" t="str">
        <f>IF(M238="","",IFERROR(IF(INDEX(FOLLOWUP!$AQ:$AQ,MATCH(B238,FOLLOWUP!$A:$A,0))="","Sim",IF(M238&lt;=INDEX(FOLLOWUP!$AQ:$AQ,MATCH(B238,FOLLOWUP!$A:$A,0)),"Sim","Não")),"Viagem não encontrada"))</f>
        <v/>
      </c>
      <c r="S238" s="7" t="str">
        <f>IF(P238="","",IF(P238&lt;=IFERROR(INDEX(APOLICES!$L:$L,MATCH(G238,APOLICES!$A:$A,0)),P_LMG_REF),"Sim","Não"))</f>
        <v/>
      </c>
      <c r="T238" s="7"/>
      <c r="U238" s="7"/>
      <c r="V238" s="7"/>
      <c r="W238" s="7"/>
      <c r="X238" s="12"/>
    </row>
    <row r="239" spans="1:24" x14ac:dyDescent="0.25">
      <c r="A239" s="7"/>
      <c r="B239" s="7"/>
      <c r="C239" s="7"/>
      <c r="D239" s="7"/>
      <c r="E239" s="7"/>
      <c r="F239" s="7"/>
      <c r="G239" s="7"/>
      <c r="H239" s="7" t="str">
        <f>IF(G239="","",IFERROR(INDEX(APOLICES!$B:$B,MATCH(G239,APOLICES!$A:$A,0)),""))</f>
        <v/>
      </c>
      <c r="I239" s="7" t="str">
        <f>IF(G239="","",IFERROR(INDEX(APOLICES!$C:$C,MATCH(G239,APOLICES!$A:$A,0)),""))</f>
        <v/>
      </c>
      <c r="J239" s="7" t="str">
        <f>IF(G239="","",IFERROR(INDEX(APOLICES!$E:$E,MATCH(G239,APOLICES!$A:$A,0)),""))</f>
        <v/>
      </c>
      <c r="K239" s="7"/>
      <c r="L239" s="7"/>
      <c r="M239" s="12"/>
      <c r="N239" s="10"/>
      <c r="O239" s="7"/>
      <c r="P239" s="10" t="str">
        <f t="shared" si="3"/>
        <v/>
      </c>
      <c r="Q239" s="7"/>
      <c r="R239" s="7" t="str">
        <f>IF(M239="","",IFERROR(IF(INDEX(FOLLOWUP!$AQ:$AQ,MATCH(B239,FOLLOWUP!$A:$A,0))="","Sim",IF(M239&lt;=INDEX(FOLLOWUP!$AQ:$AQ,MATCH(B239,FOLLOWUP!$A:$A,0)),"Sim","Não")),"Viagem não encontrada"))</f>
        <v/>
      </c>
      <c r="S239" s="7" t="str">
        <f>IF(P239="","",IF(P239&lt;=IFERROR(INDEX(APOLICES!$L:$L,MATCH(G239,APOLICES!$A:$A,0)),P_LMG_REF),"Sim","Não"))</f>
        <v/>
      </c>
      <c r="T239" s="7"/>
      <c r="U239" s="7"/>
      <c r="V239" s="7"/>
      <c r="W239" s="7"/>
      <c r="X239" s="12"/>
    </row>
    <row r="240" spans="1:24" x14ac:dyDescent="0.25">
      <c r="A240" s="7"/>
      <c r="B240" s="7"/>
      <c r="C240" s="7"/>
      <c r="D240" s="7"/>
      <c r="E240" s="7"/>
      <c r="F240" s="7"/>
      <c r="G240" s="7"/>
      <c r="H240" s="7" t="str">
        <f>IF(G240="","",IFERROR(INDEX(APOLICES!$B:$B,MATCH(G240,APOLICES!$A:$A,0)),""))</f>
        <v/>
      </c>
      <c r="I240" s="7" t="str">
        <f>IF(G240="","",IFERROR(INDEX(APOLICES!$C:$C,MATCH(G240,APOLICES!$A:$A,0)),""))</f>
        <v/>
      </c>
      <c r="J240" s="7" t="str">
        <f>IF(G240="","",IFERROR(INDEX(APOLICES!$E:$E,MATCH(G240,APOLICES!$A:$A,0)),""))</f>
        <v/>
      </c>
      <c r="K240" s="7"/>
      <c r="L240" s="7"/>
      <c r="M240" s="12"/>
      <c r="N240" s="10"/>
      <c r="O240" s="7"/>
      <c r="P240" s="10" t="str">
        <f t="shared" si="3"/>
        <v/>
      </c>
      <c r="Q240" s="7"/>
      <c r="R240" s="7" t="str">
        <f>IF(M240="","",IFERROR(IF(INDEX(FOLLOWUP!$AQ:$AQ,MATCH(B240,FOLLOWUP!$A:$A,0))="","Sim",IF(M240&lt;=INDEX(FOLLOWUP!$AQ:$AQ,MATCH(B240,FOLLOWUP!$A:$A,0)),"Sim","Não")),"Viagem não encontrada"))</f>
        <v/>
      </c>
      <c r="S240" s="7" t="str">
        <f>IF(P240="","",IF(P240&lt;=IFERROR(INDEX(APOLICES!$L:$L,MATCH(G240,APOLICES!$A:$A,0)),P_LMG_REF),"Sim","Não"))</f>
        <v/>
      </c>
      <c r="T240" s="7"/>
      <c r="U240" s="7"/>
      <c r="V240" s="7"/>
      <c r="W240" s="7"/>
      <c r="X240" s="12"/>
    </row>
    <row r="241" spans="1:24" x14ac:dyDescent="0.25">
      <c r="A241" s="7"/>
      <c r="B241" s="7"/>
      <c r="C241" s="7"/>
      <c r="D241" s="7"/>
      <c r="E241" s="7"/>
      <c r="F241" s="7"/>
      <c r="G241" s="7"/>
      <c r="H241" s="7" t="str">
        <f>IF(G241="","",IFERROR(INDEX(APOLICES!$B:$B,MATCH(G241,APOLICES!$A:$A,0)),""))</f>
        <v/>
      </c>
      <c r="I241" s="7" t="str">
        <f>IF(G241="","",IFERROR(INDEX(APOLICES!$C:$C,MATCH(G241,APOLICES!$A:$A,0)),""))</f>
        <v/>
      </c>
      <c r="J241" s="7" t="str">
        <f>IF(G241="","",IFERROR(INDEX(APOLICES!$E:$E,MATCH(G241,APOLICES!$A:$A,0)),""))</f>
        <v/>
      </c>
      <c r="K241" s="7"/>
      <c r="L241" s="7"/>
      <c r="M241" s="12"/>
      <c r="N241" s="10"/>
      <c r="O241" s="7"/>
      <c r="P241" s="10" t="str">
        <f t="shared" si="3"/>
        <v/>
      </c>
      <c r="Q241" s="7"/>
      <c r="R241" s="7" t="str">
        <f>IF(M241="","",IFERROR(IF(INDEX(FOLLOWUP!$AQ:$AQ,MATCH(B241,FOLLOWUP!$A:$A,0))="","Sim",IF(M241&lt;=INDEX(FOLLOWUP!$AQ:$AQ,MATCH(B241,FOLLOWUP!$A:$A,0)),"Sim","Não")),"Viagem não encontrada"))</f>
        <v/>
      </c>
      <c r="S241" s="7" t="str">
        <f>IF(P241="","",IF(P241&lt;=IFERROR(INDEX(APOLICES!$L:$L,MATCH(G241,APOLICES!$A:$A,0)),P_LMG_REF),"Sim","Não"))</f>
        <v/>
      </c>
      <c r="T241" s="7"/>
      <c r="U241" s="7"/>
      <c r="V241" s="7"/>
      <c r="W241" s="7"/>
      <c r="X241" s="12"/>
    </row>
    <row r="242" spans="1:24" x14ac:dyDescent="0.25">
      <c r="A242" s="7"/>
      <c r="B242" s="7"/>
      <c r="C242" s="7"/>
      <c r="D242" s="7"/>
      <c r="E242" s="7"/>
      <c r="F242" s="7"/>
      <c r="G242" s="7"/>
      <c r="H242" s="7" t="str">
        <f>IF(G242="","",IFERROR(INDEX(APOLICES!$B:$B,MATCH(G242,APOLICES!$A:$A,0)),""))</f>
        <v/>
      </c>
      <c r="I242" s="7" t="str">
        <f>IF(G242="","",IFERROR(INDEX(APOLICES!$C:$C,MATCH(G242,APOLICES!$A:$A,0)),""))</f>
        <v/>
      </c>
      <c r="J242" s="7" t="str">
        <f>IF(G242="","",IFERROR(INDEX(APOLICES!$E:$E,MATCH(G242,APOLICES!$A:$A,0)),""))</f>
        <v/>
      </c>
      <c r="K242" s="7"/>
      <c r="L242" s="7"/>
      <c r="M242" s="12"/>
      <c r="N242" s="10"/>
      <c r="O242" s="7"/>
      <c r="P242" s="10" t="str">
        <f t="shared" si="3"/>
        <v/>
      </c>
      <c r="Q242" s="7"/>
      <c r="R242" s="7" t="str">
        <f>IF(M242="","",IFERROR(IF(INDEX(FOLLOWUP!$AQ:$AQ,MATCH(B242,FOLLOWUP!$A:$A,0))="","Sim",IF(M242&lt;=INDEX(FOLLOWUP!$AQ:$AQ,MATCH(B242,FOLLOWUP!$A:$A,0)),"Sim","Não")),"Viagem não encontrada"))</f>
        <v/>
      </c>
      <c r="S242" s="7" t="str">
        <f>IF(P242="","",IF(P242&lt;=IFERROR(INDEX(APOLICES!$L:$L,MATCH(G242,APOLICES!$A:$A,0)),P_LMG_REF),"Sim","Não"))</f>
        <v/>
      </c>
      <c r="T242" s="7"/>
      <c r="U242" s="7"/>
      <c r="V242" s="7"/>
      <c r="W242" s="7"/>
      <c r="X242" s="12"/>
    </row>
    <row r="243" spans="1:24" x14ac:dyDescent="0.25">
      <c r="A243" s="7"/>
      <c r="B243" s="7"/>
      <c r="C243" s="7"/>
      <c r="D243" s="7"/>
      <c r="E243" s="7"/>
      <c r="F243" s="7"/>
      <c r="G243" s="7"/>
      <c r="H243" s="7" t="str">
        <f>IF(G243="","",IFERROR(INDEX(APOLICES!$B:$B,MATCH(G243,APOLICES!$A:$A,0)),""))</f>
        <v/>
      </c>
      <c r="I243" s="7" t="str">
        <f>IF(G243="","",IFERROR(INDEX(APOLICES!$C:$C,MATCH(G243,APOLICES!$A:$A,0)),""))</f>
        <v/>
      </c>
      <c r="J243" s="7" t="str">
        <f>IF(G243="","",IFERROR(INDEX(APOLICES!$E:$E,MATCH(G243,APOLICES!$A:$A,0)),""))</f>
        <v/>
      </c>
      <c r="K243" s="7"/>
      <c r="L243" s="7"/>
      <c r="M243" s="12"/>
      <c r="N243" s="10"/>
      <c r="O243" s="7"/>
      <c r="P243" s="10" t="str">
        <f t="shared" si="3"/>
        <v/>
      </c>
      <c r="Q243" s="7"/>
      <c r="R243" s="7" t="str">
        <f>IF(M243="","",IFERROR(IF(INDEX(FOLLOWUP!$AQ:$AQ,MATCH(B243,FOLLOWUP!$A:$A,0))="","Sim",IF(M243&lt;=INDEX(FOLLOWUP!$AQ:$AQ,MATCH(B243,FOLLOWUP!$A:$A,0)),"Sim","Não")),"Viagem não encontrada"))</f>
        <v/>
      </c>
      <c r="S243" s="7" t="str">
        <f>IF(P243="","",IF(P243&lt;=IFERROR(INDEX(APOLICES!$L:$L,MATCH(G243,APOLICES!$A:$A,0)),P_LMG_REF),"Sim","Não"))</f>
        <v/>
      </c>
      <c r="T243" s="7"/>
      <c r="U243" s="7"/>
      <c r="V243" s="7"/>
      <c r="W243" s="7"/>
      <c r="X243" s="12"/>
    </row>
    <row r="244" spans="1:24" x14ac:dyDescent="0.25">
      <c r="A244" s="7"/>
      <c r="B244" s="7"/>
      <c r="C244" s="7"/>
      <c r="D244" s="7"/>
      <c r="E244" s="7"/>
      <c r="F244" s="7"/>
      <c r="G244" s="7"/>
      <c r="H244" s="7" t="str">
        <f>IF(G244="","",IFERROR(INDEX(APOLICES!$B:$B,MATCH(G244,APOLICES!$A:$A,0)),""))</f>
        <v/>
      </c>
      <c r="I244" s="7" t="str">
        <f>IF(G244="","",IFERROR(INDEX(APOLICES!$C:$C,MATCH(G244,APOLICES!$A:$A,0)),""))</f>
        <v/>
      </c>
      <c r="J244" s="7" t="str">
        <f>IF(G244="","",IFERROR(INDEX(APOLICES!$E:$E,MATCH(G244,APOLICES!$A:$A,0)),""))</f>
        <v/>
      </c>
      <c r="K244" s="7"/>
      <c r="L244" s="7"/>
      <c r="M244" s="12"/>
      <c r="N244" s="10"/>
      <c r="O244" s="7"/>
      <c r="P244" s="10" t="str">
        <f t="shared" si="3"/>
        <v/>
      </c>
      <c r="Q244" s="7"/>
      <c r="R244" s="7" t="str">
        <f>IF(M244="","",IFERROR(IF(INDEX(FOLLOWUP!$AQ:$AQ,MATCH(B244,FOLLOWUP!$A:$A,0))="","Sim",IF(M244&lt;=INDEX(FOLLOWUP!$AQ:$AQ,MATCH(B244,FOLLOWUP!$A:$A,0)),"Sim","Não")),"Viagem não encontrada"))</f>
        <v/>
      </c>
      <c r="S244" s="7" t="str">
        <f>IF(P244="","",IF(P244&lt;=IFERROR(INDEX(APOLICES!$L:$L,MATCH(G244,APOLICES!$A:$A,0)),P_LMG_REF),"Sim","Não"))</f>
        <v/>
      </c>
      <c r="T244" s="7"/>
      <c r="U244" s="7"/>
      <c r="V244" s="7"/>
      <c r="W244" s="7"/>
      <c r="X244" s="12"/>
    </row>
    <row r="245" spans="1:24" x14ac:dyDescent="0.25">
      <c r="A245" s="7"/>
      <c r="B245" s="7"/>
      <c r="C245" s="7"/>
      <c r="D245" s="7"/>
      <c r="E245" s="7"/>
      <c r="F245" s="7"/>
      <c r="G245" s="7"/>
      <c r="H245" s="7" t="str">
        <f>IF(G245="","",IFERROR(INDEX(APOLICES!$B:$B,MATCH(G245,APOLICES!$A:$A,0)),""))</f>
        <v/>
      </c>
      <c r="I245" s="7" t="str">
        <f>IF(G245="","",IFERROR(INDEX(APOLICES!$C:$C,MATCH(G245,APOLICES!$A:$A,0)),""))</f>
        <v/>
      </c>
      <c r="J245" s="7" t="str">
        <f>IF(G245="","",IFERROR(INDEX(APOLICES!$E:$E,MATCH(G245,APOLICES!$A:$A,0)),""))</f>
        <v/>
      </c>
      <c r="K245" s="7"/>
      <c r="L245" s="7"/>
      <c r="M245" s="12"/>
      <c r="N245" s="10"/>
      <c r="O245" s="7"/>
      <c r="P245" s="10" t="str">
        <f t="shared" si="3"/>
        <v/>
      </c>
      <c r="Q245" s="7"/>
      <c r="R245" s="7" t="str">
        <f>IF(M245="","",IFERROR(IF(INDEX(FOLLOWUP!$AQ:$AQ,MATCH(B245,FOLLOWUP!$A:$A,0))="","Sim",IF(M245&lt;=INDEX(FOLLOWUP!$AQ:$AQ,MATCH(B245,FOLLOWUP!$A:$A,0)),"Sim","Não")),"Viagem não encontrada"))</f>
        <v/>
      </c>
      <c r="S245" s="7" t="str">
        <f>IF(P245="","",IF(P245&lt;=IFERROR(INDEX(APOLICES!$L:$L,MATCH(G245,APOLICES!$A:$A,0)),P_LMG_REF),"Sim","Não"))</f>
        <v/>
      </c>
      <c r="T245" s="7"/>
      <c r="U245" s="7"/>
      <c r="V245" s="7"/>
      <c r="W245" s="7"/>
      <c r="X245" s="12"/>
    </row>
    <row r="246" spans="1:24" x14ac:dyDescent="0.25">
      <c r="A246" s="7"/>
      <c r="B246" s="7"/>
      <c r="C246" s="7"/>
      <c r="D246" s="7"/>
      <c r="E246" s="7"/>
      <c r="F246" s="7"/>
      <c r="G246" s="7"/>
      <c r="H246" s="7" t="str">
        <f>IF(G246="","",IFERROR(INDEX(APOLICES!$B:$B,MATCH(G246,APOLICES!$A:$A,0)),""))</f>
        <v/>
      </c>
      <c r="I246" s="7" t="str">
        <f>IF(G246="","",IFERROR(INDEX(APOLICES!$C:$C,MATCH(G246,APOLICES!$A:$A,0)),""))</f>
        <v/>
      </c>
      <c r="J246" s="7" t="str">
        <f>IF(G246="","",IFERROR(INDEX(APOLICES!$E:$E,MATCH(G246,APOLICES!$A:$A,0)),""))</f>
        <v/>
      </c>
      <c r="K246" s="7"/>
      <c r="L246" s="7"/>
      <c r="M246" s="12"/>
      <c r="N246" s="10"/>
      <c r="O246" s="7"/>
      <c r="P246" s="10" t="str">
        <f t="shared" si="3"/>
        <v/>
      </c>
      <c r="Q246" s="7"/>
      <c r="R246" s="7" t="str">
        <f>IF(M246="","",IFERROR(IF(INDEX(FOLLOWUP!$AQ:$AQ,MATCH(B246,FOLLOWUP!$A:$A,0))="","Sim",IF(M246&lt;=INDEX(FOLLOWUP!$AQ:$AQ,MATCH(B246,FOLLOWUP!$A:$A,0)),"Sim","Não")),"Viagem não encontrada"))</f>
        <v/>
      </c>
      <c r="S246" s="7" t="str">
        <f>IF(P246="","",IF(P246&lt;=IFERROR(INDEX(APOLICES!$L:$L,MATCH(G246,APOLICES!$A:$A,0)),P_LMG_REF),"Sim","Não"))</f>
        <v/>
      </c>
      <c r="T246" s="7"/>
      <c r="U246" s="7"/>
      <c r="V246" s="7"/>
      <c r="W246" s="7"/>
      <c r="X246" s="12"/>
    </row>
    <row r="247" spans="1:24" x14ac:dyDescent="0.25">
      <c r="A247" s="7"/>
      <c r="B247" s="7"/>
      <c r="C247" s="7"/>
      <c r="D247" s="7"/>
      <c r="E247" s="7"/>
      <c r="F247" s="7"/>
      <c r="G247" s="7"/>
      <c r="H247" s="7" t="str">
        <f>IF(G247="","",IFERROR(INDEX(APOLICES!$B:$B,MATCH(G247,APOLICES!$A:$A,0)),""))</f>
        <v/>
      </c>
      <c r="I247" s="7" t="str">
        <f>IF(G247="","",IFERROR(INDEX(APOLICES!$C:$C,MATCH(G247,APOLICES!$A:$A,0)),""))</f>
        <v/>
      </c>
      <c r="J247" s="7" t="str">
        <f>IF(G247="","",IFERROR(INDEX(APOLICES!$E:$E,MATCH(G247,APOLICES!$A:$A,0)),""))</f>
        <v/>
      </c>
      <c r="K247" s="7"/>
      <c r="L247" s="7"/>
      <c r="M247" s="12"/>
      <c r="N247" s="10"/>
      <c r="O247" s="7"/>
      <c r="P247" s="10" t="str">
        <f t="shared" si="3"/>
        <v/>
      </c>
      <c r="Q247" s="7"/>
      <c r="R247" s="7" t="str">
        <f>IF(M247="","",IFERROR(IF(INDEX(FOLLOWUP!$AQ:$AQ,MATCH(B247,FOLLOWUP!$A:$A,0))="","Sim",IF(M247&lt;=INDEX(FOLLOWUP!$AQ:$AQ,MATCH(B247,FOLLOWUP!$A:$A,0)),"Sim","Não")),"Viagem não encontrada"))</f>
        <v/>
      </c>
      <c r="S247" s="7" t="str">
        <f>IF(P247="","",IF(P247&lt;=IFERROR(INDEX(APOLICES!$L:$L,MATCH(G247,APOLICES!$A:$A,0)),P_LMG_REF),"Sim","Não"))</f>
        <v/>
      </c>
      <c r="T247" s="7"/>
      <c r="U247" s="7"/>
      <c r="V247" s="7"/>
      <c r="W247" s="7"/>
      <c r="X247" s="12"/>
    </row>
    <row r="248" spans="1:24" x14ac:dyDescent="0.25">
      <c r="A248" s="7"/>
      <c r="B248" s="7"/>
      <c r="C248" s="7"/>
      <c r="D248" s="7"/>
      <c r="E248" s="7"/>
      <c r="F248" s="7"/>
      <c r="G248" s="7"/>
      <c r="H248" s="7" t="str">
        <f>IF(G248="","",IFERROR(INDEX(APOLICES!$B:$B,MATCH(G248,APOLICES!$A:$A,0)),""))</f>
        <v/>
      </c>
      <c r="I248" s="7" t="str">
        <f>IF(G248="","",IFERROR(INDEX(APOLICES!$C:$C,MATCH(G248,APOLICES!$A:$A,0)),""))</f>
        <v/>
      </c>
      <c r="J248" s="7" t="str">
        <f>IF(G248="","",IFERROR(INDEX(APOLICES!$E:$E,MATCH(G248,APOLICES!$A:$A,0)),""))</f>
        <v/>
      </c>
      <c r="K248" s="7"/>
      <c r="L248" s="7"/>
      <c r="M248" s="12"/>
      <c r="N248" s="10"/>
      <c r="O248" s="7"/>
      <c r="P248" s="10" t="str">
        <f t="shared" si="3"/>
        <v/>
      </c>
      <c r="Q248" s="7"/>
      <c r="R248" s="7" t="str">
        <f>IF(M248="","",IFERROR(IF(INDEX(FOLLOWUP!$AQ:$AQ,MATCH(B248,FOLLOWUP!$A:$A,0))="","Sim",IF(M248&lt;=INDEX(FOLLOWUP!$AQ:$AQ,MATCH(B248,FOLLOWUP!$A:$A,0)),"Sim","Não")),"Viagem não encontrada"))</f>
        <v/>
      </c>
      <c r="S248" s="7" t="str">
        <f>IF(P248="","",IF(P248&lt;=IFERROR(INDEX(APOLICES!$L:$L,MATCH(G248,APOLICES!$A:$A,0)),P_LMG_REF),"Sim","Não"))</f>
        <v/>
      </c>
      <c r="T248" s="7"/>
      <c r="U248" s="7"/>
      <c r="V248" s="7"/>
      <c r="W248" s="7"/>
      <c r="X248" s="12"/>
    </row>
    <row r="249" spans="1:24" x14ac:dyDescent="0.25">
      <c r="A249" s="7"/>
      <c r="B249" s="7"/>
      <c r="C249" s="7"/>
      <c r="D249" s="7"/>
      <c r="E249" s="7"/>
      <c r="F249" s="7"/>
      <c r="G249" s="7"/>
      <c r="H249" s="7" t="str">
        <f>IF(G249="","",IFERROR(INDEX(APOLICES!$B:$B,MATCH(G249,APOLICES!$A:$A,0)),""))</f>
        <v/>
      </c>
      <c r="I249" s="7" t="str">
        <f>IF(G249="","",IFERROR(INDEX(APOLICES!$C:$C,MATCH(G249,APOLICES!$A:$A,0)),""))</f>
        <v/>
      </c>
      <c r="J249" s="7" t="str">
        <f>IF(G249="","",IFERROR(INDEX(APOLICES!$E:$E,MATCH(G249,APOLICES!$A:$A,0)),""))</f>
        <v/>
      </c>
      <c r="K249" s="7"/>
      <c r="L249" s="7"/>
      <c r="M249" s="12"/>
      <c r="N249" s="10"/>
      <c r="O249" s="7"/>
      <c r="P249" s="10" t="str">
        <f t="shared" si="3"/>
        <v/>
      </c>
      <c r="Q249" s="7"/>
      <c r="R249" s="7" t="str">
        <f>IF(M249="","",IFERROR(IF(INDEX(FOLLOWUP!$AQ:$AQ,MATCH(B249,FOLLOWUP!$A:$A,0))="","Sim",IF(M249&lt;=INDEX(FOLLOWUP!$AQ:$AQ,MATCH(B249,FOLLOWUP!$A:$A,0)),"Sim","Não")),"Viagem não encontrada"))</f>
        <v/>
      </c>
      <c r="S249" s="7" t="str">
        <f>IF(P249="","",IF(P249&lt;=IFERROR(INDEX(APOLICES!$L:$L,MATCH(G249,APOLICES!$A:$A,0)),P_LMG_REF),"Sim","Não"))</f>
        <v/>
      </c>
      <c r="T249" s="7"/>
      <c r="U249" s="7"/>
      <c r="V249" s="7"/>
      <c r="W249" s="7"/>
      <c r="X249" s="12"/>
    </row>
    <row r="250" spans="1:24" x14ac:dyDescent="0.25">
      <c r="A250" s="7"/>
      <c r="B250" s="7"/>
      <c r="C250" s="7"/>
      <c r="D250" s="7"/>
      <c r="E250" s="7"/>
      <c r="F250" s="7"/>
      <c r="G250" s="7"/>
      <c r="H250" s="7" t="str">
        <f>IF(G250="","",IFERROR(INDEX(APOLICES!$B:$B,MATCH(G250,APOLICES!$A:$A,0)),""))</f>
        <v/>
      </c>
      <c r="I250" s="7" t="str">
        <f>IF(G250="","",IFERROR(INDEX(APOLICES!$C:$C,MATCH(G250,APOLICES!$A:$A,0)),""))</f>
        <v/>
      </c>
      <c r="J250" s="7" t="str">
        <f>IF(G250="","",IFERROR(INDEX(APOLICES!$E:$E,MATCH(G250,APOLICES!$A:$A,0)),""))</f>
        <v/>
      </c>
      <c r="K250" s="7"/>
      <c r="L250" s="7"/>
      <c r="M250" s="12"/>
      <c r="N250" s="10"/>
      <c r="O250" s="7"/>
      <c r="P250" s="10" t="str">
        <f t="shared" si="3"/>
        <v/>
      </c>
      <c r="Q250" s="7"/>
      <c r="R250" s="7" t="str">
        <f>IF(M250="","",IFERROR(IF(INDEX(FOLLOWUP!$AQ:$AQ,MATCH(B250,FOLLOWUP!$A:$A,0))="","Sim",IF(M250&lt;=INDEX(FOLLOWUP!$AQ:$AQ,MATCH(B250,FOLLOWUP!$A:$A,0)),"Sim","Não")),"Viagem não encontrada"))</f>
        <v/>
      </c>
      <c r="S250" s="7" t="str">
        <f>IF(P250="","",IF(P250&lt;=IFERROR(INDEX(APOLICES!$L:$L,MATCH(G250,APOLICES!$A:$A,0)),P_LMG_REF),"Sim","Não"))</f>
        <v/>
      </c>
      <c r="T250" s="7"/>
      <c r="U250" s="7"/>
      <c r="V250" s="7"/>
      <c r="W250" s="7"/>
      <c r="X250" s="12"/>
    </row>
    <row r="251" spans="1:24" x14ac:dyDescent="0.25">
      <c r="A251" s="7"/>
      <c r="B251" s="7"/>
      <c r="C251" s="7"/>
      <c r="D251" s="7"/>
      <c r="E251" s="7"/>
      <c r="F251" s="7"/>
      <c r="G251" s="7"/>
      <c r="H251" s="7" t="str">
        <f>IF(G251="","",IFERROR(INDEX(APOLICES!$B:$B,MATCH(G251,APOLICES!$A:$A,0)),""))</f>
        <v/>
      </c>
      <c r="I251" s="7" t="str">
        <f>IF(G251="","",IFERROR(INDEX(APOLICES!$C:$C,MATCH(G251,APOLICES!$A:$A,0)),""))</f>
        <v/>
      </c>
      <c r="J251" s="7" t="str">
        <f>IF(G251="","",IFERROR(INDEX(APOLICES!$E:$E,MATCH(G251,APOLICES!$A:$A,0)),""))</f>
        <v/>
      </c>
      <c r="K251" s="7"/>
      <c r="L251" s="7"/>
      <c r="M251" s="12"/>
      <c r="N251" s="10"/>
      <c r="O251" s="7"/>
      <c r="P251" s="10" t="str">
        <f t="shared" si="3"/>
        <v/>
      </c>
      <c r="Q251" s="7"/>
      <c r="R251" s="7" t="str">
        <f>IF(M251="","",IFERROR(IF(INDEX(FOLLOWUP!$AQ:$AQ,MATCH(B251,FOLLOWUP!$A:$A,0))="","Sim",IF(M251&lt;=INDEX(FOLLOWUP!$AQ:$AQ,MATCH(B251,FOLLOWUP!$A:$A,0)),"Sim","Não")),"Viagem não encontrada"))</f>
        <v/>
      </c>
      <c r="S251" s="7" t="str">
        <f>IF(P251="","",IF(P251&lt;=IFERROR(INDEX(APOLICES!$L:$L,MATCH(G251,APOLICES!$A:$A,0)),P_LMG_REF),"Sim","Não"))</f>
        <v/>
      </c>
      <c r="T251" s="7"/>
      <c r="U251" s="7"/>
      <c r="V251" s="7"/>
      <c r="W251" s="7"/>
      <c r="X251" s="12"/>
    </row>
    <row r="252" spans="1:24" x14ac:dyDescent="0.25">
      <c r="A252" s="7"/>
      <c r="B252" s="7"/>
      <c r="C252" s="7"/>
      <c r="D252" s="7"/>
      <c r="E252" s="7"/>
      <c r="F252" s="7"/>
      <c r="G252" s="7"/>
      <c r="H252" s="7" t="str">
        <f>IF(G252="","",IFERROR(INDEX(APOLICES!$B:$B,MATCH(G252,APOLICES!$A:$A,0)),""))</f>
        <v/>
      </c>
      <c r="I252" s="7" t="str">
        <f>IF(G252="","",IFERROR(INDEX(APOLICES!$C:$C,MATCH(G252,APOLICES!$A:$A,0)),""))</f>
        <v/>
      </c>
      <c r="J252" s="7" t="str">
        <f>IF(G252="","",IFERROR(INDEX(APOLICES!$E:$E,MATCH(G252,APOLICES!$A:$A,0)),""))</f>
        <v/>
      </c>
      <c r="K252" s="7"/>
      <c r="L252" s="7"/>
      <c r="M252" s="12"/>
      <c r="N252" s="10"/>
      <c r="O252" s="7"/>
      <c r="P252" s="10" t="str">
        <f t="shared" si="3"/>
        <v/>
      </c>
      <c r="Q252" s="7"/>
      <c r="R252" s="7" t="str">
        <f>IF(M252="","",IFERROR(IF(INDEX(FOLLOWUP!$AQ:$AQ,MATCH(B252,FOLLOWUP!$A:$A,0))="","Sim",IF(M252&lt;=INDEX(FOLLOWUP!$AQ:$AQ,MATCH(B252,FOLLOWUP!$A:$A,0)),"Sim","Não")),"Viagem não encontrada"))</f>
        <v/>
      </c>
      <c r="S252" s="7" t="str">
        <f>IF(P252="","",IF(P252&lt;=IFERROR(INDEX(APOLICES!$L:$L,MATCH(G252,APOLICES!$A:$A,0)),P_LMG_REF),"Sim","Não"))</f>
        <v/>
      </c>
      <c r="T252" s="7"/>
      <c r="U252" s="7"/>
      <c r="V252" s="7"/>
      <c r="W252" s="7"/>
      <c r="X252" s="12"/>
    </row>
    <row r="253" spans="1:24" x14ac:dyDescent="0.25">
      <c r="A253" s="7"/>
      <c r="B253" s="7"/>
      <c r="C253" s="7"/>
      <c r="D253" s="7"/>
      <c r="E253" s="7"/>
      <c r="F253" s="7"/>
      <c r="G253" s="7"/>
      <c r="H253" s="7" t="str">
        <f>IF(G253="","",IFERROR(INDEX(APOLICES!$B:$B,MATCH(G253,APOLICES!$A:$A,0)),""))</f>
        <v/>
      </c>
      <c r="I253" s="7" t="str">
        <f>IF(G253="","",IFERROR(INDEX(APOLICES!$C:$C,MATCH(G253,APOLICES!$A:$A,0)),""))</f>
        <v/>
      </c>
      <c r="J253" s="7" t="str">
        <f>IF(G253="","",IFERROR(INDEX(APOLICES!$E:$E,MATCH(G253,APOLICES!$A:$A,0)),""))</f>
        <v/>
      </c>
      <c r="K253" s="7"/>
      <c r="L253" s="7"/>
      <c r="M253" s="12"/>
      <c r="N253" s="10"/>
      <c r="O253" s="7"/>
      <c r="P253" s="10" t="str">
        <f t="shared" si="3"/>
        <v/>
      </c>
      <c r="Q253" s="7"/>
      <c r="R253" s="7" t="str">
        <f>IF(M253="","",IFERROR(IF(INDEX(FOLLOWUP!$AQ:$AQ,MATCH(B253,FOLLOWUP!$A:$A,0))="","Sim",IF(M253&lt;=INDEX(FOLLOWUP!$AQ:$AQ,MATCH(B253,FOLLOWUP!$A:$A,0)),"Sim","Não")),"Viagem não encontrada"))</f>
        <v/>
      </c>
      <c r="S253" s="7" t="str">
        <f>IF(P253="","",IF(P253&lt;=IFERROR(INDEX(APOLICES!$L:$L,MATCH(G253,APOLICES!$A:$A,0)),P_LMG_REF),"Sim","Não"))</f>
        <v/>
      </c>
      <c r="T253" s="7"/>
      <c r="U253" s="7"/>
      <c r="V253" s="7"/>
      <c r="W253" s="7"/>
      <c r="X253" s="12"/>
    </row>
    <row r="254" spans="1:24" x14ac:dyDescent="0.25">
      <c r="A254" s="7"/>
      <c r="B254" s="7"/>
      <c r="C254" s="7"/>
      <c r="D254" s="7"/>
      <c r="E254" s="7"/>
      <c r="F254" s="7"/>
      <c r="G254" s="7"/>
      <c r="H254" s="7" t="str">
        <f>IF(G254="","",IFERROR(INDEX(APOLICES!$B:$B,MATCH(G254,APOLICES!$A:$A,0)),""))</f>
        <v/>
      </c>
      <c r="I254" s="7" t="str">
        <f>IF(G254="","",IFERROR(INDEX(APOLICES!$C:$C,MATCH(G254,APOLICES!$A:$A,0)),""))</f>
        <v/>
      </c>
      <c r="J254" s="7" t="str">
        <f>IF(G254="","",IFERROR(INDEX(APOLICES!$E:$E,MATCH(G254,APOLICES!$A:$A,0)),""))</f>
        <v/>
      </c>
      <c r="K254" s="7"/>
      <c r="L254" s="7"/>
      <c r="M254" s="12"/>
      <c r="N254" s="10"/>
      <c r="O254" s="7"/>
      <c r="P254" s="10" t="str">
        <f t="shared" si="3"/>
        <v/>
      </c>
      <c r="Q254" s="7"/>
      <c r="R254" s="7" t="str">
        <f>IF(M254="","",IFERROR(IF(INDEX(FOLLOWUP!$AQ:$AQ,MATCH(B254,FOLLOWUP!$A:$A,0))="","Sim",IF(M254&lt;=INDEX(FOLLOWUP!$AQ:$AQ,MATCH(B254,FOLLOWUP!$A:$A,0)),"Sim","Não")),"Viagem não encontrada"))</f>
        <v/>
      </c>
      <c r="S254" s="7" t="str">
        <f>IF(P254="","",IF(P254&lt;=IFERROR(INDEX(APOLICES!$L:$L,MATCH(G254,APOLICES!$A:$A,0)),P_LMG_REF),"Sim","Não"))</f>
        <v/>
      </c>
      <c r="T254" s="7"/>
      <c r="U254" s="7"/>
      <c r="V254" s="7"/>
      <c r="W254" s="7"/>
      <c r="X254" s="12"/>
    </row>
    <row r="255" spans="1:24" x14ac:dyDescent="0.25">
      <c r="A255" s="7"/>
      <c r="B255" s="7"/>
      <c r="C255" s="7"/>
      <c r="D255" s="7"/>
      <c r="E255" s="7"/>
      <c r="F255" s="7"/>
      <c r="G255" s="7"/>
      <c r="H255" s="7" t="str">
        <f>IF(G255="","",IFERROR(INDEX(APOLICES!$B:$B,MATCH(G255,APOLICES!$A:$A,0)),""))</f>
        <v/>
      </c>
      <c r="I255" s="7" t="str">
        <f>IF(G255="","",IFERROR(INDEX(APOLICES!$C:$C,MATCH(G255,APOLICES!$A:$A,0)),""))</f>
        <v/>
      </c>
      <c r="J255" s="7" t="str">
        <f>IF(G255="","",IFERROR(INDEX(APOLICES!$E:$E,MATCH(G255,APOLICES!$A:$A,0)),""))</f>
        <v/>
      </c>
      <c r="K255" s="7"/>
      <c r="L255" s="7"/>
      <c r="M255" s="12"/>
      <c r="N255" s="10"/>
      <c r="O255" s="7"/>
      <c r="P255" s="10" t="str">
        <f t="shared" si="3"/>
        <v/>
      </c>
      <c r="Q255" s="7"/>
      <c r="R255" s="7" t="str">
        <f>IF(M255="","",IFERROR(IF(INDEX(FOLLOWUP!$AQ:$AQ,MATCH(B255,FOLLOWUP!$A:$A,0))="","Sim",IF(M255&lt;=INDEX(FOLLOWUP!$AQ:$AQ,MATCH(B255,FOLLOWUP!$A:$A,0)),"Sim","Não")),"Viagem não encontrada"))</f>
        <v/>
      </c>
      <c r="S255" s="7" t="str">
        <f>IF(P255="","",IF(P255&lt;=IFERROR(INDEX(APOLICES!$L:$L,MATCH(G255,APOLICES!$A:$A,0)),P_LMG_REF),"Sim","Não"))</f>
        <v/>
      </c>
      <c r="T255" s="7"/>
      <c r="U255" s="7"/>
      <c r="V255" s="7"/>
      <c r="W255" s="7"/>
      <c r="X255" s="12"/>
    </row>
    <row r="256" spans="1:24" x14ac:dyDescent="0.25">
      <c r="A256" s="7"/>
      <c r="B256" s="7"/>
      <c r="C256" s="7"/>
      <c r="D256" s="7"/>
      <c r="E256" s="7"/>
      <c r="F256" s="7"/>
      <c r="G256" s="7"/>
      <c r="H256" s="7" t="str">
        <f>IF(G256="","",IFERROR(INDEX(APOLICES!$B:$B,MATCH(G256,APOLICES!$A:$A,0)),""))</f>
        <v/>
      </c>
      <c r="I256" s="7" t="str">
        <f>IF(G256="","",IFERROR(INDEX(APOLICES!$C:$C,MATCH(G256,APOLICES!$A:$A,0)),""))</f>
        <v/>
      </c>
      <c r="J256" s="7" t="str">
        <f>IF(G256="","",IFERROR(INDEX(APOLICES!$E:$E,MATCH(G256,APOLICES!$A:$A,0)),""))</f>
        <v/>
      </c>
      <c r="K256" s="7"/>
      <c r="L256" s="7"/>
      <c r="M256" s="12"/>
      <c r="N256" s="10"/>
      <c r="O256" s="7"/>
      <c r="P256" s="10" t="str">
        <f t="shared" si="3"/>
        <v/>
      </c>
      <c r="Q256" s="7"/>
      <c r="R256" s="7" t="str">
        <f>IF(M256="","",IFERROR(IF(INDEX(FOLLOWUP!$AQ:$AQ,MATCH(B256,FOLLOWUP!$A:$A,0))="","Sim",IF(M256&lt;=INDEX(FOLLOWUP!$AQ:$AQ,MATCH(B256,FOLLOWUP!$A:$A,0)),"Sim","Não")),"Viagem não encontrada"))</f>
        <v/>
      </c>
      <c r="S256" s="7" t="str">
        <f>IF(P256="","",IF(P256&lt;=IFERROR(INDEX(APOLICES!$L:$L,MATCH(G256,APOLICES!$A:$A,0)),P_LMG_REF),"Sim","Não"))</f>
        <v/>
      </c>
      <c r="T256" s="7"/>
      <c r="U256" s="7"/>
      <c r="V256" s="7"/>
      <c r="W256" s="7"/>
      <c r="X256" s="12"/>
    </row>
    <row r="257" spans="1:24" x14ac:dyDescent="0.25">
      <c r="A257" s="7"/>
      <c r="B257" s="7"/>
      <c r="C257" s="7"/>
      <c r="D257" s="7"/>
      <c r="E257" s="7"/>
      <c r="F257" s="7"/>
      <c r="G257" s="7"/>
      <c r="H257" s="7" t="str">
        <f>IF(G257="","",IFERROR(INDEX(APOLICES!$B:$B,MATCH(G257,APOLICES!$A:$A,0)),""))</f>
        <v/>
      </c>
      <c r="I257" s="7" t="str">
        <f>IF(G257="","",IFERROR(INDEX(APOLICES!$C:$C,MATCH(G257,APOLICES!$A:$A,0)),""))</f>
        <v/>
      </c>
      <c r="J257" s="7" t="str">
        <f>IF(G257="","",IFERROR(INDEX(APOLICES!$E:$E,MATCH(G257,APOLICES!$A:$A,0)),""))</f>
        <v/>
      </c>
      <c r="K257" s="7"/>
      <c r="L257" s="7"/>
      <c r="M257" s="12"/>
      <c r="N257" s="10"/>
      <c r="O257" s="7"/>
      <c r="P257" s="10" t="str">
        <f t="shared" si="3"/>
        <v/>
      </c>
      <c r="Q257" s="7"/>
      <c r="R257" s="7" t="str">
        <f>IF(M257="","",IFERROR(IF(INDEX(FOLLOWUP!$AQ:$AQ,MATCH(B257,FOLLOWUP!$A:$A,0))="","Sim",IF(M257&lt;=INDEX(FOLLOWUP!$AQ:$AQ,MATCH(B257,FOLLOWUP!$A:$A,0)),"Sim","Não")),"Viagem não encontrada"))</f>
        <v/>
      </c>
      <c r="S257" s="7" t="str">
        <f>IF(P257="","",IF(P257&lt;=IFERROR(INDEX(APOLICES!$L:$L,MATCH(G257,APOLICES!$A:$A,0)),P_LMG_REF),"Sim","Não"))</f>
        <v/>
      </c>
      <c r="T257" s="7"/>
      <c r="U257" s="7"/>
      <c r="V257" s="7"/>
      <c r="W257" s="7"/>
      <c r="X257" s="12"/>
    </row>
    <row r="258" spans="1:24" x14ac:dyDescent="0.25">
      <c r="A258" s="7"/>
      <c r="B258" s="7"/>
      <c r="C258" s="7"/>
      <c r="D258" s="7"/>
      <c r="E258" s="7"/>
      <c r="F258" s="7"/>
      <c r="G258" s="7"/>
      <c r="H258" s="7" t="str">
        <f>IF(G258="","",IFERROR(INDEX(APOLICES!$B:$B,MATCH(G258,APOLICES!$A:$A,0)),""))</f>
        <v/>
      </c>
      <c r="I258" s="7" t="str">
        <f>IF(G258="","",IFERROR(INDEX(APOLICES!$C:$C,MATCH(G258,APOLICES!$A:$A,0)),""))</f>
        <v/>
      </c>
      <c r="J258" s="7" t="str">
        <f>IF(G258="","",IFERROR(INDEX(APOLICES!$E:$E,MATCH(G258,APOLICES!$A:$A,0)),""))</f>
        <v/>
      </c>
      <c r="K258" s="7"/>
      <c r="L258" s="7"/>
      <c r="M258" s="12"/>
      <c r="N258" s="10"/>
      <c r="O258" s="7"/>
      <c r="P258" s="10" t="str">
        <f t="shared" ref="P258:P321" si="4">IF(N258="","",IF(O258="USD",N258*P_TAXA_USD,N258))</f>
        <v/>
      </c>
      <c r="Q258" s="7"/>
      <c r="R258" s="7" t="str">
        <f>IF(M258="","",IFERROR(IF(INDEX(FOLLOWUP!$AQ:$AQ,MATCH(B258,FOLLOWUP!$A:$A,0))="","Sim",IF(M258&lt;=INDEX(FOLLOWUP!$AQ:$AQ,MATCH(B258,FOLLOWUP!$A:$A,0)),"Sim","Não")),"Viagem não encontrada"))</f>
        <v/>
      </c>
      <c r="S258" s="7" t="str">
        <f>IF(P258="","",IF(P258&lt;=IFERROR(INDEX(APOLICES!$L:$L,MATCH(G258,APOLICES!$A:$A,0)),P_LMG_REF),"Sim","Não"))</f>
        <v/>
      </c>
      <c r="T258" s="7"/>
      <c r="U258" s="7"/>
      <c r="V258" s="7"/>
      <c r="W258" s="7"/>
      <c r="X258" s="12"/>
    </row>
    <row r="259" spans="1:24" x14ac:dyDescent="0.25">
      <c r="A259" s="7"/>
      <c r="B259" s="7"/>
      <c r="C259" s="7"/>
      <c r="D259" s="7"/>
      <c r="E259" s="7"/>
      <c r="F259" s="7"/>
      <c r="G259" s="7"/>
      <c r="H259" s="7" t="str">
        <f>IF(G259="","",IFERROR(INDEX(APOLICES!$B:$B,MATCH(G259,APOLICES!$A:$A,0)),""))</f>
        <v/>
      </c>
      <c r="I259" s="7" t="str">
        <f>IF(G259="","",IFERROR(INDEX(APOLICES!$C:$C,MATCH(G259,APOLICES!$A:$A,0)),""))</f>
        <v/>
      </c>
      <c r="J259" s="7" t="str">
        <f>IF(G259="","",IFERROR(INDEX(APOLICES!$E:$E,MATCH(G259,APOLICES!$A:$A,0)),""))</f>
        <v/>
      </c>
      <c r="K259" s="7"/>
      <c r="L259" s="7"/>
      <c r="M259" s="12"/>
      <c r="N259" s="10"/>
      <c r="O259" s="7"/>
      <c r="P259" s="10" t="str">
        <f t="shared" si="4"/>
        <v/>
      </c>
      <c r="Q259" s="7"/>
      <c r="R259" s="7" t="str">
        <f>IF(M259="","",IFERROR(IF(INDEX(FOLLOWUP!$AQ:$AQ,MATCH(B259,FOLLOWUP!$A:$A,0))="","Sim",IF(M259&lt;=INDEX(FOLLOWUP!$AQ:$AQ,MATCH(B259,FOLLOWUP!$A:$A,0)),"Sim","Não")),"Viagem não encontrada"))</f>
        <v/>
      </c>
      <c r="S259" s="7" t="str">
        <f>IF(P259="","",IF(P259&lt;=IFERROR(INDEX(APOLICES!$L:$L,MATCH(G259,APOLICES!$A:$A,0)),P_LMG_REF),"Sim","Não"))</f>
        <v/>
      </c>
      <c r="T259" s="7"/>
      <c r="U259" s="7"/>
      <c r="V259" s="7"/>
      <c r="W259" s="7"/>
      <c r="X259" s="12"/>
    </row>
    <row r="260" spans="1:24" x14ac:dyDescent="0.25">
      <c r="A260" s="7"/>
      <c r="B260" s="7"/>
      <c r="C260" s="7"/>
      <c r="D260" s="7"/>
      <c r="E260" s="7"/>
      <c r="F260" s="7"/>
      <c r="G260" s="7"/>
      <c r="H260" s="7" t="str">
        <f>IF(G260="","",IFERROR(INDEX(APOLICES!$B:$B,MATCH(G260,APOLICES!$A:$A,0)),""))</f>
        <v/>
      </c>
      <c r="I260" s="7" t="str">
        <f>IF(G260="","",IFERROR(INDEX(APOLICES!$C:$C,MATCH(G260,APOLICES!$A:$A,0)),""))</f>
        <v/>
      </c>
      <c r="J260" s="7" t="str">
        <f>IF(G260="","",IFERROR(INDEX(APOLICES!$E:$E,MATCH(G260,APOLICES!$A:$A,0)),""))</f>
        <v/>
      </c>
      <c r="K260" s="7"/>
      <c r="L260" s="7"/>
      <c r="M260" s="12"/>
      <c r="N260" s="10"/>
      <c r="O260" s="7"/>
      <c r="P260" s="10" t="str">
        <f t="shared" si="4"/>
        <v/>
      </c>
      <c r="Q260" s="7"/>
      <c r="R260" s="7" t="str">
        <f>IF(M260="","",IFERROR(IF(INDEX(FOLLOWUP!$AQ:$AQ,MATCH(B260,FOLLOWUP!$A:$A,0))="","Sim",IF(M260&lt;=INDEX(FOLLOWUP!$AQ:$AQ,MATCH(B260,FOLLOWUP!$A:$A,0)),"Sim","Não")),"Viagem não encontrada"))</f>
        <v/>
      </c>
      <c r="S260" s="7" t="str">
        <f>IF(P260="","",IF(P260&lt;=IFERROR(INDEX(APOLICES!$L:$L,MATCH(G260,APOLICES!$A:$A,0)),P_LMG_REF),"Sim","Não"))</f>
        <v/>
      </c>
      <c r="T260" s="7"/>
      <c r="U260" s="7"/>
      <c r="V260" s="7"/>
      <c r="W260" s="7"/>
      <c r="X260" s="12"/>
    </row>
    <row r="261" spans="1:24" x14ac:dyDescent="0.25">
      <c r="A261" s="7"/>
      <c r="B261" s="7"/>
      <c r="C261" s="7"/>
      <c r="D261" s="7"/>
      <c r="E261" s="7"/>
      <c r="F261" s="7"/>
      <c r="G261" s="7"/>
      <c r="H261" s="7" t="str">
        <f>IF(G261="","",IFERROR(INDEX(APOLICES!$B:$B,MATCH(G261,APOLICES!$A:$A,0)),""))</f>
        <v/>
      </c>
      <c r="I261" s="7" t="str">
        <f>IF(G261="","",IFERROR(INDEX(APOLICES!$C:$C,MATCH(G261,APOLICES!$A:$A,0)),""))</f>
        <v/>
      </c>
      <c r="J261" s="7" t="str">
        <f>IF(G261="","",IFERROR(INDEX(APOLICES!$E:$E,MATCH(G261,APOLICES!$A:$A,0)),""))</f>
        <v/>
      </c>
      <c r="K261" s="7"/>
      <c r="L261" s="7"/>
      <c r="M261" s="12"/>
      <c r="N261" s="10"/>
      <c r="O261" s="7"/>
      <c r="P261" s="10" t="str">
        <f t="shared" si="4"/>
        <v/>
      </c>
      <c r="Q261" s="7"/>
      <c r="R261" s="7" t="str">
        <f>IF(M261="","",IFERROR(IF(INDEX(FOLLOWUP!$AQ:$AQ,MATCH(B261,FOLLOWUP!$A:$A,0))="","Sim",IF(M261&lt;=INDEX(FOLLOWUP!$AQ:$AQ,MATCH(B261,FOLLOWUP!$A:$A,0)),"Sim","Não")),"Viagem não encontrada"))</f>
        <v/>
      </c>
      <c r="S261" s="7" t="str">
        <f>IF(P261="","",IF(P261&lt;=IFERROR(INDEX(APOLICES!$L:$L,MATCH(G261,APOLICES!$A:$A,0)),P_LMG_REF),"Sim","Não"))</f>
        <v/>
      </c>
      <c r="T261" s="7"/>
      <c r="U261" s="7"/>
      <c r="V261" s="7"/>
      <c r="W261" s="7"/>
      <c r="X261" s="12"/>
    </row>
    <row r="262" spans="1:24" x14ac:dyDescent="0.25">
      <c r="A262" s="7"/>
      <c r="B262" s="7"/>
      <c r="C262" s="7"/>
      <c r="D262" s="7"/>
      <c r="E262" s="7"/>
      <c r="F262" s="7"/>
      <c r="G262" s="7"/>
      <c r="H262" s="7" t="str">
        <f>IF(G262="","",IFERROR(INDEX(APOLICES!$B:$B,MATCH(G262,APOLICES!$A:$A,0)),""))</f>
        <v/>
      </c>
      <c r="I262" s="7" t="str">
        <f>IF(G262="","",IFERROR(INDEX(APOLICES!$C:$C,MATCH(G262,APOLICES!$A:$A,0)),""))</f>
        <v/>
      </c>
      <c r="J262" s="7" t="str">
        <f>IF(G262="","",IFERROR(INDEX(APOLICES!$E:$E,MATCH(G262,APOLICES!$A:$A,0)),""))</f>
        <v/>
      </c>
      <c r="K262" s="7"/>
      <c r="L262" s="7"/>
      <c r="M262" s="12"/>
      <c r="N262" s="10"/>
      <c r="O262" s="7"/>
      <c r="P262" s="10" t="str">
        <f t="shared" si="4"/>
        <v/>
      </c>
      <c r="Q262" s="7"/>
      <c r="R262" s="7" t="str">
        <f>IF(M262="","",IFERROR(IF(INDEX(FOLLOWUP!$AQ:$AQ,MATCH(B262,FOLLOWUP!$A:$A,0))="","Sim",IF(M262&lt;=INDEX(FOLLOWUP!$AQ:$AQ,MATCH(B262,FOLLOWUP!$A:$A,0)),"Sim","Não")),"Viagem não encontrada"))</f>
        <v/>
      </c>
      <c r="S262" s="7" t="str">
        <f>IF(P262="","",IF(P262&lt;=IFERROR(INDEX(APOLICES!$L:$L,MATCH(G262,APOLICES!$A:$A,0)),P_LMG_REF),"Sim","Não"))</f>
        <v/>
      </c>
      <c r="T262" s="7"/>
      <c r="U262" s="7"/>
      <c r="V262" s="7"/>
      <c r="W262" s="7"/>
      <c r="X262" s="12"/>
    </row>
    <row r="263" spans="1:24" x14ac:dyDescent="0.25">
      <c r="A263" s="7"/>
      <c r="B263" s="7"/>
      <c r="C263" s="7"/>
      <c r="D263" s="7"/>
      <c r="E263" s="7"/>
      <c r="F263" s="7"/>
      <c r="G263" s="7"/>
      <c r="H263" s="7" t="str">
        <f>IF(G263="","",IFERROR(INDEX(APOLICES!$B:$B,MATCH(G263,APOLICES!$A:$A,0)),""))</f>
        <v/>
      </c>
      <c r="I263" s="7" t="str">
        <f>IF(G263="","",IFERROR(INDEX(APOLICES!$C:$C,MATCH(G263,APOLICES!$A:$A,0)),""))</f>
        <v/>
      </c>
      <c r="J263" s="7" t="str">
        <f>IF(G263="","",IFERROR(INDEX(APOLICES!$E:$E,MATCH(G263,APOLICES!$A:$A,0)),""))</f>
        <v/>
      </c>
      <c r="K263" s="7"/>
      <c r="L263" s="7"/>
      <c r="M263" s="12"/>
      <c r="N263" s="10"/>
      <c r="O263" s="7"/>
      <c r="P263" s="10" t="str">
        <f t="shared" si="4"/>
        <v/>
      </c>
      <c r="Q263" s="7"/>
      <c r="R263" s="7" t="str">
        <f>IF(M263="","",IFERROR(IF(INDEX(FOLLOWUP!$AQ:$AQ,MATCH(B263,FOLLOWUP!$A:$A,0))="","Sim",IF(M263&lt;=INDEX(FOLLOWUP!$AQ:$AQ,MATCH(B263,FOLLOWUP!$A:$A,0)),"Sim","Não")),"Viagem não encontrada"))</f>
        <v/>
      </c>
      <c r="S263" s="7" t="str">
        <f>IF(P263="","",IF(P263&lt;=IFERROR(INDEX(APOLICES!$L:$L,MATCH(G263,APOLICES!$A:$A,0)),P_LMG_REF),"Sim","Não"))</f>
        <v/>
      </c>
      <c r="T263" s="7"/>
      <c r="U263" s="7"/>
      <c r="V263" s="7"/>
      <c r="W263" s="7"/>
      <c r="X263" s="12"/>
    </row>
    <row r="264" spans="1:24" x14ac:dyDescent="0.25">
      <c r="A264" s="7"/>
      <c r="B264" s="7"/>
      <c r="C264" s="7"/>
      <c r="D264" s="7"/>
      <c r="E264" s="7"/>
      <c r="F264" s="7"/>
      <c r="G264" s="7"/>
      <c r="H264" s="7" t="str">
        <f>IF(G264="","",IFERROR(INDEX(APOLICES!$B:$B,MATCH(G264,APOLICES!$A:$A,0)),""))</f>
        <v/>
      </c>
      <c r="I264" s="7" t="str">
        <f>IF(G264="","",IFERROR(INDEX(APOLICES!$C:$C,MATCH(G264,APOLICES!$A:$A,0)),""))</f>
        <v/>
      </c>
      <c r="J264" s="7" t="str">
        <f>IF(G264="","",IFERROR(INDEX(APOLICES!$E:$E,MATCH(G264,APOLICES!$A:$A,0)),""))</f>
        <v/>
      </c>
      <c r="K264" s="7"/>
      <c r="L264" s="7"/>
      <c r="M264" s="12"/>
      <c r="N264" s="10"/>
      <c r="O264" s="7"/>
      <c r="P264" s="10" t="str">
        <f t="shared" si="4"/>
        <v/>
      </c>
      <c r="Q264" s="7"/>
      <c r="R264" s="7" t="str">
        <f>IF(M264="","",IFERROR(IF(INDEX(FOLLOWUP!$AQ:$AQ,MATCH(B264,FOLLOWUP!$A:$A,0))="","Sim",IF(M264&lt;=INDEX(FOLLOWUP!$AQ:$AQ,MATCH(B264,FOLLOWUP!$A:$A,0)),"Sim","Não")),"Viagem não encontrada"))</f>
        <v/>
      </c>
      <c r="S264" s="7" t="str">
        <f>IF(P264="","",IF(P264&lt;=IFERROR(INDEX(APOLICES!$L:$L,MATCH(G264,APOLICES!$A:$A,0)),P_LMG_REF),"Sim","Não"))</f>
        <v/>
      </c>
      <c r="T264" s="7"/>
      <c r="U264" s="7"/>
      <c r="V264" s="7"/>
      <c r="W264" s="7"/>
      <c r="X264" s="12"/>
    </row>
    <row r="265" spans="1:24" x14ac:dyDescent="0.25">
      <c r="A265" s="7"/>
      <c r="B265" s="7"/>
      <c r="C265" s="7"/>
      <c r="D265" s="7"/>
      <c r="E265" s="7"/>
      <c r="F265" s="7"/>
      <c r="G265" s="7"/>
      <c r="H265" s="7" t="str">
        <f>IF(G265="","",IFERROR(INDEX(APOLICES!$B:$B,MATCH(G265,APOLICES!$A:$A,0)),""))</f>
        <v/>
      </c>
      <c r="I265" s="7" t="str">
        <f>IF(G265="","",IFERROR(INDEX(APOLICES!$C:$C,MATCH(G265,APOLICES!$A:$A,0)),""))</f>
        <v/>
      </c>
      <c r="J265" s="7" t="str">
        <f>IF(G265="","",IFERROR(INDEX(APOLICES!$E:$E,MATCH(G265,APOLICES!$A:$A,0)),""))</f>
        <v/>
      </c>
      <c r="K265" s="7"/>
      <c r="L265" s="7"/>
      <c r="M265" s="12"/>
      <c r="N265" s="10"/>
      <c r="O265" s="7"/>
      <c r="P265" s="10" t="str">
        <f t="shared" si="4"/>
        <v/>
      </c>
      <c r="Q265" s="7"/>
      <c r="R265" s="7" t="str">
        <f>IF(M265="","",IFERROR(IF(INDEX(FOLLOWUP!$AQ:$AQ,MATCH(B265,FOLLOWUP!$A:$A,0))="","Sim",IF(M265&lt;=INDEX(FOLLOWUP!$AQ:$AQ,MATCH(B265,FOLLOWUP!$A:$A,0)),"Sim","Não")),"Viagem não encontrada"))</f>
        <v/>
      </c>
      <c r="S265" s="7" t="str">
        <f>IF(P265="","",IF(P265&lt;=IFERROR(INDEX(APOLICES!$L:$L,MATCH(G265,APOLICES!$A:$A,0)),P_LMG_REF),"Sim","Não"))</f>
        <v/>
      </c>
      <c r="T265" s="7"/>
      <c r="U265" s="7"/>
      <c r="V265" s="7"/>
      <c r="W265" s="7"/>
      <c r="X265" s="12"/>
    </row>
    <row r="266" spans="1:24" x14ac:dyDescent="0.25">
      <c r="A266" s="7"/>
      <c r="B266" s="7"/>
      <c r="C266" s="7"/>
      <c r="D266" s="7"/>
      <c r="E266" s="7"/>
      <c r="F266" s="7"/>
      <c r="G266" s="7"/>
      <c r="H266" s="7" t="str">
        <f>IF(G266="","",IFERROR(INDEX(APOLICES!$B:$B,MATCH(G266,APOLICES!$A:$A,0)),""))</f>
        <v/>
      </c>
      <c r="I266" s="7" t="str">
        <f>IF(G266="","",IFERROR(INDEX(APOLICES!$C:$C,MATCH(G266,APOLICES!$A:$A,0)),""))</f>
        <v/>
      </c>
      <c r="J266" s="7" t="str">
        <f>IF(G266="","",IFERROR(INDEX(APOLICES!$E:$E,MATCH(G266,APOLICES!$A:$A,0)),""))</f>
        <v/>
      </c>
      <c r="K266" s="7"/>
      <c r="L266" s="7"/>
      <c r="M266" s="12"/>
      <c r="N266" s="10"/>
      <c r="O266" s="7"/>
      <c r="P266" s="10" t="str">
        <f t="shared" si="4"/>
        <v/>
      </c>
      <c r="Q266" s="7"/>
      <c r="R266" s="7" t="str">
        <f>IF(M266="","",IFERROR(IF(INDEX(FOLLOWUP!$AQ:$AQ,MATCH(B266,FOLLOWUP!$A:$A,0))="","Sim",IF(M266&lt;=INDEX(FOLLOWUP!$AQ:$AQ,MATCH(B266,FOLLOWUP!$A:$A,0)),"Sim","Não")),"Viagem não encontrada"))</f>
        <v/>
      </c>
      <c r="S266" s="7" t="str">
        <f>IF(P266="","",IF(P266&lt;=IFERROR(INDEX(APOLICES!$L:$L,MATCH(G266,APOLICES!$A:$A,0)),P_LMG_REF),"Sim","Não"))</f>
        <v/>
      </c>
      <c r="T266" s="7"/>
      <c r="U266" s="7"/>
      <c r="V266" s="7"/>
      <c r="W266" s="7"/>
      <c r="X266" s="12"/>
    </row>
    <row r="267" spans="1:24" x14ac:dyDescent="0.25">
      <c r="A267" s="7"/>
      <c r="B267" s="7"/>
      <c r="C267" s="7"/>
      <c r="D267" s="7"/>
      <c r="E267" s="7"/>
      <c r="F267" s="7"/>
      <c r="G267" s="7"/>
      <c r="H267" s="7" t="str">
        <f>IF(G267="","",IFERROR(INDEX(APOLICES!$B:$B,MATCH(G267,APOLICES!$A:$A,0)),""))</f>
        <v/>
      </c>
      <c r="I267" s="7" t="str">
        <f>IF(G267="","",IFERROR(INDEX(APOLICES!$C:$C,MATCH(G267,APOLICES!$A:$A,0)),""))</f>
        <v/>
      </c>
      <c r="J267" s="7" t="str">
        <f>IF(G267="","",IFERROR(INDEX(APOLICES!$E:$E,MATCH(G267,APOLICES!$A:$A,0)),""))</f>
        <v/>
      </c>
      <c r="K267" s="7"/>
      <c r="L267" s="7"/>
      <c r="M267" s="12"/>
      <c r="N267" s="10"/>
      <c r="O267" s="7"/>
      <c r="P267" s="10" t="str">
        <f t="shared" si="4"/>
        <v/>
      </c>
      <c r="Q267" s="7"/>
      <c r="R267" s="7" t="str">
        <f>IF(M267="","",IFERROR(IF(INDEX(FOLLOWUP!$AQ:$AQ,MATCH(B267,FOLLOWUP!$A:$A,0))="","Sim",IF(M267&lt;=INDEX(FOLLOWUP!$AQ:$AQ,MATCH(B267,FOLLOWUP!$A:$A,0)),"Sim","Não")),"Viagem não encontrada"))</f>
        <v/>
      </c>
      <c r="S267" s="7" t="str">
        <f>IF(P267="","",IF(P267&lt;=IFERROR(INDEX(APOLICES!$L:$L,MATCH(G267,APOLICES!$A:$A,0)),P_LMG_REF),"Sim","Não"))</f>
        <v/>
      </c>
      <c r="T267" s="7"/>
      <c r="U267" s="7"/>
      <c r="V267" s="7"/>
      <c r="W267" s="7"/>
      <c r="X267" s="12"/>
    </row>
    <row r="268" spans="1:24" x14ac:dyDescent="0.25">
      <c r="A268" s="7"/>
      <c r="B268" s="7"/>
      <c r="C268" s="7"/>
      <c r="D268" s="7"/>
      <c r="E268" s="7"/>
      <c r="F268" s="7"/>
      <c r="G268" s="7"/>
      <c r="H268" s="7" t="str">
        <f>IF(G268="","",IFERROR(INDEX(APOLICES!$B:$B,MATCH(G268,APOLICES!$A:$A,0)),""))</f>
        <v/>
      </c>
      <c r="I268" s="7" t="str">
        <f>IF(G268="","",IFERROR(INDEX(APOLICES!$C:$C,MATCH(G268,APOLICES!$A:$A,0)),""))</f>
        <v/>
      </c>
      <c r="J268" s="7" t="str">
        <f>IF(G268="","",IFERROR(INDEX(APOLICES!$E:$E,MATCH(G268,APOLICES!$A:$A,0)),""))</f>
        <v/>
      </c>
      <c r="K268" s="7"/>
      <c r="L268" s="7"/>
      <c r="M268" s="12"/>
      <c r="N268" s="10"/>
      <c r="O268" s="7"/>
      <c r="P268" s="10" t="str">
        <f t="shared" si="4"/>
        <v/>
      </c>
      <c r="Q268" s="7"/>
      <c r="R268" s="7" t="str">
        <f>IF(M268="","",IFERROR(IF(INDEX(FOLLOWUP!$AQ:$AQ,MATCH(B268,FOLLOWUP!$A:$A,0))="","Sim",IF(M268&lt;=INDEX(FOLLOWUP!$AQ:$AQ,MATCH(B268,FOLLOWUP!$A:$A,0)),"Sim","Não")),"Viagem não encontrada"))</f>
        <v/>
      </c>
      <c r="S268" s="7" t="str">
        <f>IF(P268="","",IF(P268&lt;=IFERROR(INDEX(APOLICES!$L:$L,MATCH(G268,APOLICES!$A:$A,0)),P_LMG_REF),"Sim","Não"))</f>
        <v/>
      </c>
      <c r="T268" s="7"/>
      <c r="U268" s="7"/>
      <c r="V268" s="7"/>
      <c r="W268" s="7"/>
      <c r="X268" s="12"/>
    </row>
    <row r="269" spans="1:24" x14ac:dyDescent="0.25">
      <c r="A269" s="7"/>
      <c r="B269" s="7"/>
      <c r="C269" s="7"/>
      <c r="D269" s="7"/>
      <c r="E269" s="7"/>
      <c r="F269" s="7"/>
      <c r="G269" s="7"/>
      <c r="H269" s="7" t="str">
        <f>IF(G269="","",IFERROR(INDEX(APOLICES!$B:$B,MATCH(G269,APOLICES!$A:$A,0)),""))</f>
        <v/>
      </c>
      <c r="I269" s="7" t="str">
        <f>IF(G269="","",IFERROR(INDEX(APOLICES!$C:$C,MATCH(G269,APOLICES!$A:$A,0)),""))</f>
        <v/>
      </c>
      <c r="J269" s="7" t="str">
        <f>IF(G269="","",IFERROR(INDEX(APOLICES!$E:$E,MATCH(G269,APOLICES!$A:$A,0)),""))</f>
        <v/>
      </c>
      <c r="K269" s="7"/>
      <c r="L269" s="7"/>
      <c r="M269" s="12"/>
      <c r="N269" s="10"/>
      <c r="O269" s="7"/>
      <c r="P269" s="10" t="str">
        <f t="shared" si="4"/>
        <v/>
      </c>
      <c r="Q269" s="7"/>
      <c r="R269" s="7" t="str">
        <f>IF(M269="","",IFERROR(IF(INDEX(FOLLOWUP!$AQ:$AQ,MATCH(B269,FOLLOWUP!$A:$A,0))="","Sim",IF(M269&lt;=INDEX(FOLLOWUP!$AQ:$AQ,MATCH(B269,FOLLOWUP!$A:$A,0)),"Sim","Não")),"Viagem não encontrada"))</f>
        <v/>
      </c>
      <c r="S269" s="7" t="str">
        <f>IF(P269="","",IF(P269&lt;=IFERROR(INDEX(APOLICES!$L:$L,MATCH(G269,APOLICES!$A:$A,0)),P_LMG_REF),"Sim","Não"))</f>
        <v/>
      </c>
      <c r="T269" s="7"/>
      <c r="U269" s="7"/>
      <c r="V269" s="7"/>
      <c r="W269" s="7"/>
      <c r="X269" s="12"/>
    </row>
    <row r="270" spans="1:24" x14ac:dyDescent="0.25">
      <c r="A270" s="7"/>
      <c r="B270" s="7"/>
      <c r="C270" s="7"/>
      <c r="D270" s="7"/>
      <c r="E270" s="7"/>
      <c r="F270" s="7"/>
      <c r="G270" s="7"/>
      <c r="H270" s="7" t="str">
        <f>IF(G270="","",IFERROR(INDEX(APOLICES!$B:$B,MATCH(G270,APOLICES!$A:$A,0)),""))</f>
        <v/>
      </c>
      <c r="I270" s="7" t="str">
        <f>IF(G270="","",IFERROR(INDEX(APOLICES!$C:$C,MATCH(G270,APOLICES!$A:$A,0)),""))</f>
        <v/>
      </c>
      <c r="J270" s="7" t="str">
        <f>IF(G270="","",IFERROR(INDEX(APOLICES!$E:$E,MATCH(G270,APOLICES!$A:$A,0)),""))</f>
        <v/>
      </c>
      <c r="K270" s="7"/>
      <c r="L270" s="7"/>
      <c r="M270" s="12"/>
      <c r="N270" s="10"/>
      <c r="O270" s="7"/>
      <c r="P270" s="10" t="str">
        <f t="shared" si="4"/>
        <v/>
      </c>
      <c r="Q270" s="7"/>
      <c r="R270" s="7" t="str">
        <f>IF(M270="","",IFERROR(IF(INDEX(FOLLOWUP!$AQ:$AQ,MATCH(B270,FOLLOWUP!$A:$A,0))="","Sim",IF(M270&lt;=INDEX(FOLLOWUP!$AQ:$AQ,MATCH(B270,FOLLOWUP!$A:$A,0)),"Sim","Não")),"Viagem não encontrada"))</f>
        <v/>
      </c>
      <c r="S270" s="7" t="str">
        <f>IF(P270="","",IF(P270&lt;=IFERROR(INDEX(APOLICES!$L:$L,MATCH(G270,APOLICES!$A:$A,0)),P_LMG_REF),"Sim","Não"))</f>
        <v/>
      </c>
      <c r="T270" s="7"/>
      <c r="U270" s="7"/>
      <c r="V270" s="7"/>
      <c r="W270" s="7"/>
      <c r="X270" s="12"/>
    </row>
    <row r="271" spans="1:24" x14ac:dyDescent="0.25">
      <c r="A271" s="7"/>
      <c r="B271" s="7"/>
      <c r="C271" s="7"/>
      <c r="D271" s="7"/>
      <c r="E271" s="7"/>
      <c r="F271" s="7"/>
      <c r="G271" s="7"/>
      <c r="H271" s="7" t="str">
        <f>IF(G271="","",IFERROR(INDEX(APOLICES!$B:$B,MATCH(G271,APOLICES!$A:$A,0)),""))</f>
        <v/>
      </c>
      <c r="I271" s="7" t="str">
        <f>IF(G271="","",IFERROR(INDEX(APOLICES!$C:$C,MATCH(G271,APOLICES!$A:$A,0)),""))</f>
        <v/>
      </c>
      <c r="J271" s="7" t="str">
        <f>IF(G271="","",IFERROR(INDEX(APOLICES!$E:$E,MATCH(G271,APOLICES!$A:$A,0)),""))</f>
        <v/>
      </c>
      <c r="K271" s="7"/>
      <c r="L271" s="7"/>
      <c r="M271" s="12"/>
      <c r="N271" s="10"/>
      <c r="O271" s="7"/>
      <c r="P271" s="10" t="str">
        <f t="shared" si="4"/>
        <v/>
      </c>
      <c r="Q271" s="7"/>
      <c r="R271" s="7" t="str">
        <f>IF(M271="","",IFERROR(IF(INDEX(FOLLOWUP!$AQ:$AQ,MATCH(B271,FOLLOWUP!$A:$A,0))="","Sim",IF(M271&lt;=INDEX(FOLLOWUP!$AQ:$AQ,MATCH(B271,FOLLOWUP!$A:$A,0)),"Sim","Não")),"Viagem não encontrada"))</f>
        <v/>
      </c>
      <c r="S271" s="7" t="str">
        <f>IF(P271="","",IF(P271&lt;=IFERROR(INDEX(APOLICES!$L:$L,MATCH(G271,APOLICES!$A:$A,0)),P_LMG_REF),"Sim","Não"))</f>
        <v/>
      </c>
      <c r="T271" s="7"/>
      <c r="U271" s="7"/>
      <c r="V271" s="7"/>
      <c r="W271" s="7"/>
      <c r="X271" s="12"/>
    </row>
    <row r="272" spans="1:24" x14ac:dyDescent="0.25">
      <c r="A272" s="7"/>
      <c r="B272" s="7"/>
      <c r="C272" s="7"/>
      <c r="D272" s="7"/>
      <c r="E272" s="7"/>
      <c r="F272" s="7"/>
      <c r="G272" s="7"/>
      <c r="H272" s="7" t="str">
        <f>IF(G272="","",IFERROR(INDEX(APOLICES!$B:$B,MATCH(G272,APOLICES!$A:$A,0)),""))</f>
        <v/>
      </c>
      <c r="I272" s="7" t="str">
        <f>IF(G272="","",IFERROR(INDEX(APOLICES!$C:$C,MATCH(G272,APOLICES!$A:$A,0)),""))</f>
        <v/>
      </c>
      <c r="J272" s="7" t="str">
        <f>IF(G272="","",IFERROR(INDEX(APOLICES!$E:$E,MATCH(G272,APOLICES!$A:$A,0)),""))</f>
        <v/>
      </c>
      <c r="K272" s="7"/>
      <c r="L272" s="7"/>
      <c r="M272" s="12"/>
      <c r="N272" s="10"/>
      <c r="O272" s="7"/>
      <c r="P272" s="10" t="str">
        <f t="shared" si="4"/>
        <v/>
      </c>
      <c r="Q272" s="7"/>
      <c r="R272" s="7" t="str">
        <f>IF(M272="","",IFERROR(IF(INDEX(FOLLOWUP!$AQ:$AQ,MATCH(B272,FOLLOWUP!$A:$A,0))="","Sim",IF(M272&lt;=INDEX(FOLLOWUP!$AQ:$AQ,MATCH(B272,FOLLOWUP!$A:$A,0)),"Sim","Não")),"Viagem não encontrada"))</f>
        <v/>
      </c>
      <c r="S272" s="7" t="str">
        <f>IF(P272="","",IF(P272&lt;=IFERROR(INDEX(APOLICES!$L:$L,MATCH(G272,APOLICES!$A:$A,0)),P_LMG_REF),"Sim","Não"))</f>
        <v/>
      </c>
      <c r="T272" s="7"/>
      <c r="U272" s="7"/>
      <c r="V272" s="7"/>
      <c r="W272" s="7"/>
      <c r="X272" s="12"/>
    </row>
    <row r="273" spans="1:24" x14ac:dyDescent="0.25">
      <c r="A273" s="7"/>
      <c r="B273" s="7"/>
      <c r="C273" s="7"/>
      <c r="D273" s="7"/>
      <c r="E273" s="7"/>
      <c r="F273" s="7"/>
      <c r="G273" s="7"/>
      <c r="H273" s="7" t="str">
        <f>IF(G273="","",IFERROR(INDEX(APOLICES!$B:$B,MATCH(G273,APOLICES!$A:$A,0)),""))</f>
        <v/>
      </c>
      <c r="I273" s="7" t="str">
        <f>IF(G273="","",IFERROR(INDEX(APOLICES!$C:$C,MATCH(G273,APOLICES!$A:$A,0)),""))</f>
        <v/>
      </c>
      <c r="J273" s="7" t="str">
        <f>IF(G273="","",IFERROR(INDEX(APOLICES!$E:$E,MATCH(G273,APOLICES!$A:$A,0)),""))</f>
        <v/>
      </c>
      <c r="K273" s="7"/>
      <c r="L273" s="7"/>
      <c r="M273" s="12"/>
      <c r="N273" s="10"/>
      <c r="O273" s="7"/>
      <c r="P273" s="10" t="str">
        <f t="shared" si="4"/>
        <v/>
      </c>
      <c r="Q273" s="7"/>
      <c r="R273" s="7" t="str">
        <f>IF(M273="","",IFERROR(IF(INDEX(FOLLOWUP!$AQ:$AQ,MATCH(B273,FOLLOWUP!$A:$A,0))="","Sim",IF(M273&lt;=INDEX(FOLLOWUP!$AQ:$AQ,MATCH(B273,FOLLOWUP!$A:$A,0)),"Sim","Não")),"Viagem não encontrada"))</f>
        <v/>
      </c>
      <c r="S273" s="7" t="str">
        <f>IF(P273="","",IF(P273&lt;=IFERROR(INDEX(APOLICES!$L:$L,MATCH(G273,APOLICES!$A:$A,0)),P_LMG_REF),"Sim","Não"))</f>
        <v/>
      </c>
      <c r="T273" s="7"/>
      <c r="U273" s="7"/>
      <c r="V273" s="7"/>
      <c r="W273" s="7"/>
      <c r="X273" s="12"/>
    </row>
    <row r="274" spans="1:24" x14ac:dyDescent="0.25">
      <c r="A274" s="7"/>
      <c r="B274" s="7"/>
      <c r="C274" s="7"/>
      <c r="D274" s="7"/>
      <c r="E274" s="7"/>
      <c r="F274" s="7"/>
      <c r="G274" s="7"/>
      <c r="H274" s="7" t="str">
        <f>IF(G274="","",IFERROR(INDEX(APOLICES!$B:$B,MATCH(G274,APOLICES!$A:$A,0)),""))</f>
        <v/>
      </c>
      <c r="I274" s="7" t="str">
        <f>IF(G274="","",IFERROR(INDEX(APOLICES!$C:$C,MATCH(G274,APOLICES!$A:$A,0)),""))</f>
        <v/>
      </c>
      <c r="J274" s="7" t="str">
        <f>IF(G274="","",IFERROR(INDEX(APOLICES!$E:$E,MATCH(G274,APOLICES!$A:$A,0)),""))</f>
        <v/>
      </c>
      <c r="K274" s="7"/>
      <c r="L274" s="7"/>
      <c r="M274" s="12"/>
      <c r="N274" s="10"/>
      <c r="O274" s="7"/>
      <c r="P274" s="10" t="str">
        <f t="shared" si="4"/>
        <v/>
      </c>
      <c r="Q274" s="7"/>
      <c r="R274" s="7" t="str">
        <f>IF(M274="","",IFERROR(IF(INDEX(FOLLOWUP!$AQ:$AQ,MATCH(B274,FOLLOWUP!$A:$A,0))="","Sim",IF(M274&lt;=INDEX(FOLLOWUP!$AQ:$AQ,MATCH(B274,FOLLOWUP!$A:$A,0)),"Sim","Não")),"Viagem não encontrada"))</f>
        <v/>
      </c>
      <c r="S274" s="7" t="str">
        <f>IF(P274="","",IF(P274&lt;=IFERROR(INDEX(APOLICES!$L:$L,MATCH(G274,APOLICES!$A:$A,0)),P_LMG_REF),"Sim","Não"))</f>
        <v/>
      </c>
      <c r="T274" s="7"/>
      <c r="U274" s="7"/>
      <c r="V274" s="7"/>
      <c r="W274" s="7"/>
      <c r="X274" s="12"/>
    </row>
    <row r="275" spans="1:24" x14ac:dyDescent="0.25">
      <c r="A275" s="7"/>
      <c r="B275" s="7"/>
      <c r="C275" s="7"/>
      <c r="D275" s="7"/>
      <c r="E275" s="7"/>
      <c r="F275" s="7"/>
      <c r="G275" s="7"/>
      <c r="H275" s="7" t="str">
        <f>IF(G275="","",IFERROR(INDEX(APOLICES!$B:$B,MATCH(G275,APOLICES!$A:$A,0)),""))</f>
        <v/>
      </c>
      <c r="I275" s="7" t="str">
        <f>IF(G275="","",IFERROR(INDEX(APOLICES!$C:$C,MATCH(G275,APOLICES!$A:$A,0)),""))</f>
        <v/>
      </c>
      <c r="J275" s="7" t="str">
        <f>IF(G275="","",IFERROR(INDEX(APOLICES!$E:$E,MATCH(G275,APOLICES!$A:$A,0)),""))</f>
        <v/>
      </c>
      <c r="K275" s="7"/>
      <c r="L275" s="7"/>
      <c r="M275" s="12"/>
      <c r="N275" s="10"/>
      <c r="O275" s="7"/>
      <c r="P275" s="10" t="str">
        <f t="shared" si="4"/>
        <v/>
      </c>
      <c r="Q275" s="7"/>
      <c r="R275" s="7" t="str">
        <f>IF(M275="","",IFERROR(IF(INDEX(FOLLOWUP!$AQ:$AQ,MATCH(B275,FOLLOWUP!$A:$A,0))="","Sim",IF(M275&lt;=INDEX(FOLLOWUP!$AQ:$AQ,MATCH(B275,FOLLOWUP!$A:$A,0)),"Sim","Não")),"Viagem não encontrada"))</f>
        <v/>
      </c>
      <c r="S275" s="7" t="str">
        <f>IF(P275="","",IF(P275&lt;=IFERROR(INDEX(APOLICES!$L:$L,MATCH(G275,APOLICES!$A:$A,0)),P_LMG_REF),"Sim","Não"))</f>
        <v/>
      </c>
      <c r="T275" s="7"/>
      <c r="U275" s="7"/>
      <c r="V275" s="7"/>
      <c r="W275" s="7"/>
      <c r="X275" s="12"/>
    </row>
    <row r="276" spans="1:24" x14ac:dyDescent="0.25">
      <c r="A276" s="7"/>
      <c r="B276" s="7"/>
      <c r="C276" s="7"/>
      <c r="D276" s="7"/>
      <c r="E276" s="7"/>
      <c r="F276" s="7"/>
      <c r="G276" s="7"/>
      <c r="H276" s="7" t="str">
        <f>IF(G276="","",IFERROR(INDEX(APOLICES!$B:$B,MATCH(G276,APOLICES!$A:$A,0)),""))</f>
        <v/>
      </c>
      <c r="I276" s="7" t="str">
        <f>IF(G276="","",IFERROR(INDEX(APOLICES!$C:$C,MATCH(G276,APOLICES!$A:$A,0)),""))</f>
        <v/>
      </c>
      <c r="J276" s="7" t="str">
        <f>IF(G276="","",IFERROR(INDEX(APOLICES!$E:$E,MATCH(G276,APOLICES!$A:$A,0)),""))</f>
        <v/>
      </c>
      <c r="K276" s="7"/>
      <c r="L276" s="7"/>
      <c r="M276" s="12"/>
      <c r="N276" s="10"/>
      <c r="O276" s="7"/>
      <c r="P276" s="10" t="str">
        <f t="shared" si="4"/>
        <v/>
      </c>
      <c r="Q276" s="7"/>
      <c r="R276" s="7" t="str">
        <f>IF(M276="","",IFERROR(IF(INDEX(FOLLOWUP!$AQ:$AQ,MATCH(B276,FOLLOWUP!$A:$A,0))="","Sim",IF(M276&lt;=INDEX(FOLLOWUP!$AQ:$AQ,MATCH(B276,FOLLOWUP!$A:$A,0)),"Sim","Não")),"Viagem não encontrada"))</f>
        <v/>
      </c>
      <c r="S276" s="7" t="str">
        <f>IF(P276="","",IF(P276&lt;=IFERROR(INDEX(APOLICES!$L:$L,MATCH(G276,APOLICES!$A:$A,0)),P_LMG_REF),"Sim","Não"))</f>
        <v/>
      </c>
      <c r="T276" s="7"/>
      <c r="U276" s="7"/>
      <c r="V276" s="7"/>
      <c r="W276" s="7"/>
      <c r="X276" s="12"/>
    </row>
    <row r="277" spans="1:24" x14ac:dyDescent="0.25">
      <c r="A277" s="7"/>
      <c r="B277" s="7"/>
      <c r="C277" s="7"/>
      <c r="D277" s="7"/>
      <c r="E277" s="7"/>
      <c r="F277" s="7"/>
      <c r="G277" s="7"/>
      <c r="H277" s="7" t="str">
        <f>IF(G277="","",IFERROR(INDEX(APOLICES!$B:$B,MATCH(G277,APOLICES!$A:$A,0)),""))</f>
        <v/>
      </c>
      <c r="I277" s="7" t="str">
        <f>IF(G277="","",IFERROR(INDEX(APOLICES!$C:$C,MATCH(G277,APOLICES!$A:$A,0)),""))</f>
        <v/>
      </c>
      <c r="J277" s="7" t="str">
        <f>IF(G277="","",IFERROR(INDEX(APOLICES!$E:$E,MATCH(G277,APOLICES!$A:$A,0)),""))</f>
        <v/>
      </c>
      <c r="K277" s="7"/>
      <c r="L277" s="7"/>
      <c r="M277" s="12"/>
      <c r="N277" s="10"/>
      <c r="O277" s="7"/>
      <c r="P277" s="10" t="str">
        <f t="shared" si="4"/>
        <v/>
      </c>
      <c r="Q277" s="7"/>
      <c r="R277" s="7" t="str">
        <f>IF(M277="","",IFERROR(IF(INDEX(FOLLOWUP!$AQ:$AQ,MATCH(B277,FOLLOWUP!$A:$A,0))="","Sim",IF(M277&lt;=INDEX(FOLLOWUP!$AQ:$AQ,MATCH(B277,FOLLOWUP!$A:$A,0)),"Sim","Não")),"Viagem não encontrada"))</f>
        <v/>
      </c>
      <c r="S277" s="7" t="str">
        <f>IF(P277="","",IF(P277&lt;=IFERROR(INDEX(APOLICES!$L:$L,MATCH(G277,APOLICES!$A:$A,0)),P_LMG_REF),"Sim","Não"))</f>
        <v/>
      </c>
      <c r="T277" s="7"/>
      <c r="U277" s="7"/>
      <c r="V277" s="7"/>
      <c r="W277" s="7"/>
      <c r="X277" s="12"/>
    </row>
    <row r="278" spans="1:24" x14ac:dyDescent="0.25">
      <c r="A278" s="7"/>
      <c r="B278" s="7"/>
      <c r="C278" s="7"/>
      <c r="D278" s="7"/>
      <c r="E278" s="7"/>
      <c r="F278" s="7"/>
      <c r="G278" s="7"/>
      <c r="H278" s="7" t="str">
        <f>IF(G278="","",IFERROR(INDEX(APOLICES!$B:$B,MATCH(G278,APOLICES!$A:$A,0)),""))</f>
        <v/>
      </c>
      <c r="I278" s="7" t="str">
        <f>IF(G278="","",IFERROR(INDEX(APOLICES!$C:$C,MATCH(G278,APOLICES!$A:$A,0)),""))</f>
        <v/>
      </c>
      <c r="J278" s="7" t="str">
        <f>IF(G278="","",IFERROR(INDEX(APOLICES!$E:$E,MATCH(G278,APOLICES!$A:$A,0)),""))</f>
        <v/>
      </c>
      <c r="K278" s="7"/>
      <c r="L278" s="7"/>
      <c r="M278" s="12"/>
      <c r="N278" s="10"/>
      <c r="O278" s="7"/>
      <c r="P278" s="10" t="str">
        <f t="shared" si="4"/>
        <v/>
      </c>
      <c r="Q278" s="7"/>
      <c r="R278" s="7" t="str">
        <f>IF(M278="","",IFERROR(IF(INDEX(FOLLOWUP!$AQ:$AQ,MATCH(B278,FOLLOWUP!$A:$A,0))="","Sim",IF(M278&lt;=INDEX(FOLLOWUP!$AQ:$AQ,MATCH(B278,FOLLOWUP!$A:$A,0)),"Sim","Não")),"Viagem não encontrada"))</f>
        <v/>
      </c>
      <c r="S278" s="7" t="str">
        <f>IF(P278="","",IF(P278&lt;=IFERROR(INDEX(APOLICES!$L:$L,MATCH(G278,APOLICES!$A:$A,0)),P_LMG_REF),"Sim","Não"))</f>
        <v/>
      </c>
      <c r="T278" s="7"/>
      <c r="U278" s="7"/>
      <c r="V278" s="7"/>
      <c r="W278" s="7"/>
      <c r="X278" s="12"/>
    </row>
    <row r="279" spans="1:24" x14ac:dyDescent="0.25">
      <c r="A279" s="7"/>
      <c r="B279" s="7"/>
      <c r="C279" s="7"/>
      <c r="D279" s="7"/>
      <c r="E279" s="7"/>
      <c r="F279" s="7"/>
      <c r="G279" s="7"/>
      <c r="H279" s="7" t="str">
        <f>IF(G279="","",IFERROR(INDEX(APOLICES!$B:$B,MATCH(G279,APOLICES!$A:$A,0)),""))</f>
        <v/>
      </c>
      <c r="I279" s="7" t="str">
        <f>IF(G279="","",IFERROR(INDEX(APOLICES!$C:$C,MATCH(G279,APOLICES!$A:$A,0)),""))</f>
        <v/>
      </c>
      <c r="J279" s="7" t="str">
        <f>IF(G279="","",IFERROR(INDEX(APOLICES!$E:$E,MATCH(G279,APOLICES!$A:$A,0)),""))</f>
        <v/>
      </c>
      <c r="K279" s="7"/>
      <c r="L279" s="7"/>
      <c r="M279" s="12"/>
      <c r="N279" s="10"/>
      <c r="O279" s="7"/>
      <c r="P279" s="10" t="str">
        <f t="shared" si="4"/>
        <v/>
      </c>
      <c r="Q279" s="7"/>
      <c r="R279" s="7" t="str">
        <f>IF(M279="","",IFERROR(IF(INDEX(FOLLOWUP!$AQ:$AQ,MATCH(B279,FOLLOWUP!$A:$A,0))="","Sim",IF(M279&lt;=INDEX(FOLLOWUP!$AQ:$AQ,MATCH(B279,FOLLOWUP!$A:$A,0)),"Sim","Não")),"Viagem não encontrada"))</f>
        <v/>
      </c>
      <c r="S279" s="7" t="str">
        <f>IF(P279="","",IF(P279&lt;=IFERROR(INDEX(APOLICES!$L:$L,MATCH(G279,APOLICES!$A:$A,0)),P_LMG_REF),"Sim","Não"))</f>
        <v/>
      </c>
      <c r="T279" s="7"/>
      <c r="U279" s="7"/>
      <c r="V279" s="7"/>
      <c r="W279" s="7"/>
      <c r="X279" s="12"/>
    </row>
    <row r="280" spans="1:24" x14ac:dyDescent="0.25">
      <c r="A280" s="7"/>
      <c r="B280" s="7"/>
      <c r="C280" s="7"/>
      <c r="D280" s="7"/>
      <c r="E280" s="7"/>
      <c r="F280" s="7"/>
      <c r="G280" s="7"/>
      <c r="H280" s="7" t="str">
        <f>IF(G280="","",IFERROR(INDEX(APOLICES!$B:$B,MATCH(G280,APOLICES!$A:$A,0)),""))</f>
        <v/>
      </c>
      <c r="I280" s="7" t="str">
        <f>IF(G280="","",IFERROR(INDEX(APOLICES!$C:$C,MATCH(G280,APOLICES!$A:$A,0)),""))</f>
        <v/>
      </c>
      <c r="J280" s="7" t="str">
        <f>IF(G280="","",IFERROR(INDEX(APOLICES!$E:$E,MATCH(G280,APOLICES!$A:$A,0)),""))</f>
        <v/>
      </c>
      <c r="K280" s="7"/>
      <c r="L280" s="7"/>
      <c r="M280" s="12"/>
      <c r="N280" s="10"/>
      <c r="O280" s="7"/>
      <c r="P280" s="10" t="str">
        <f t="shared" si="4"/>
        <v/>
      </c>
      <c r="Q280" s="7"/>
      <c r="R280" s="7" t="str">
        <f>IF(M280="","",IFERROR(IF(INDEX(FOLLOWUP!$AQ:$AQ,MATCH(B280,FOLLOWUP!$A:$A,0))="","Sim",IF(M280&lt;=INDEX(FOLLOWUP!$AQ:$AQ,MATCH(B280,FOLLOWUP!$A:$A,0)),"Sim","Não")),"Viagem não encontrada"))</f>
        <v/>
      </c>
      <c r="S280" s="7" t="str">
        <f>IF(P280="","",IF(P280&lt;=IFERROR(INDEX(APOLICES!$L:$L,MATCH(G280,APOLICES!$A:$A,0)),P_LMG_REF),"Sim","Não"))</f>
        <v/>
      </c>
      <c r="T280" s="7"/>
      <c r="U280" s="7"/>
      <c r="V280" s="7"/>
      <c r="W280" s="7"/>
      <c r="X280" s="12"/>
    </row>
    <row r="281" spans="1:24" x14ac:dyDescent="0.25">
      <c r="A281" s="7"/>
      <c r="B281" s="7"/>
      <c r="C281" s="7"/>
      <c r="D281" s="7"/>
      <c r="E281" s="7"/>
      <c r="F281" s="7"/>
      <c r="G281" s="7"/>
      <c r="H281" s="7" t="str">
        <f>IF(G281="","",IFERROR(INDEX(APOLICES!$B:$B,MATCH(G281,APOLICES!$A:$A,0)),""))</f>
        <v/>
      </c>
      <c r="I281" s="7" t="str">
        <f>IF(G281="","",IFERROR(INDEX(APOLICES!$C:$C,MATCH(G281,APOLICES!$A:$A,0)),""))</f>
        <v/>
      </c>
      <c r="J281" s="7" t="str">
        <f>IF(G281="","",IFERROR(INDEX(APOLICES!$E:$E,MATCH(G281,APOLICES!$A:$A,0)),""))</f>
        <v/>
      </c>
      <c r="K281" s="7"/>
      <c r="L281" s="7"/>
      <c r="M281" s="12"/>
      <c r="N281" s="10"/>
      <c r="O281" s="7"/>
      <c r="P281" s="10" t="str">
        <f t="shared" si="4"/>
        <v/>
      </c>
      <c r="Q281" s="7"/>
      <c r="R281" s="7" t="str">
        <f>IF(M281="","",IFERROR(IF(INDEX(FOLLOWUP!$AQ:$AQ,MATCH(B281,FOLLOWUP!$A:$A,0))="","Sim",IF(M281&lt;=INDEX(FOLLOWUP!$AQ:$AQ,MATCH(B281,FOLLOWUP!$A:$A,0)),"Sim","Não")),"Viagem não encontrada"))</f>
        <v/>
      </c>
      <c r="S281" s="7" t="str">
        <f>IF(P281="","",IF(P281&lt;=IFERROR(INDEX(APOLICES!$L:$L,MATCH(G281,APOLICES!$A:$A,0)),P_LMG_REF),"Sim","Não"))</f>
        <v/>
      </c>
      <c r="T281" s="7"/>
      <c r="U281" s="7"/>
      <c r="V281" s="7"/>
      <c r="W281" s="7"/>
      <c r="X281" s="12"/>
    </row>
    <row r="282" spans="1:24" x14ac:dyDescent="0.25">
      <c r="A282" s="7"/>
      <c r="B282" s="7"/>
      <c r="C282" s="7"/>
      <c r="D282" s="7"/>
      <c r="E282" s="7"/>
      <c r="F282" s="7"/>
      <c r="G282" s="7"/>
      <c r="H282" s="7" t="str">
        <f>IF(G282="","",IFERROR(INDEX(APOLICES!$B:$B,MATCH(G282,APOLICES!$A:$A,0)),""))</f>
        <v/>
      </c>
      <c r="I282" s="7" t="str">
        <f>IF(G282="","",IFERROR(INDEX(APOLICES!$C:$C,MATCH(G282,APOLICES!$A:$A,0)),""))</f>
        <v/>
      </c>
      <c r="J282" s="7" t="str">
        <f>IF(G282="","",IFERROR(INDEX(APOLICES!$E:$E,MATCH(G282,APOLICES!$A:$A,0)),""))</f>
        <v/>
      </c>
      <c r="K282" s="7"/>
      <c r="L282" s="7"/>
      <c r="M282" s="12"/>
      <c r="N282" s="10"/>
      <c r="O282" s="7"/>
      <c r="P282" s="10" t="str">
        <f t="shared" si="4"/>
        <v/>
      </c>
      <c r="Q282" s="7"/>
      <c r="R282" s="7" t="str">
        <f>IF(M282="","",IFERROR(IF(INDEX(FOLLOWUP!$AQ:$AQ,MATCH(B282,FOLLOWUP!$A:$A,0))="","Sim",IF(M282&lt;=INDEX(FOLLOWUP!$AQ:$AQ,MATCH(B282,FOLLOWUP!$A:$A,0)),"Sim","Não")),"Viagem não encontrada"))</f>
        <v/>
      </c>
      <c r="S282" s="7" t="str">
        <f>IF(P282="","",IF(P282&lt;=IFERROR(INDEX(APOLICES!$L:$L,MATCH(G282,APOLICES!$A:$A,0)),P_LMG_REF),"Sim","Não"))</f>
        <v/>
      </c>
      <c r="T282" s="7"/>
      <c r="U282" s="7"/>
      <c r="V282" s="7"/>
      <c r="W282" s="7"/>
      <c r="X282" s="12"/>
    </row>
    <row r="283" spans="1:24" x14ac:dyDescent="0.25">
      <c r="A283" s="7"/>
      <c r="B283" s="7"/>
      <c r="C283" s="7"/>
      <c r="D283" s="7"/>
      <c r="E283" s="7"/>
      <c r="F283" s="7"/>
      <c r="G283" s="7"/>
      <c r="H283" s="7" t="str">
        <f>IF(G283="","",IFERROR(INDEX(APOLICES!$B:$B,MATCH(G283,APOLICES!$A:$A,0)),""))</f>
        <v/>
      </c>
      <c r="I283" s="7" t="str">
        <f>IF(G283="","",IFERROR(INDEX(APOLICES!$C:$C,MATCH(G283,APOLICES!$A:$A,0)),""))</f>
        <v/>
      </c>
      <c r="J283" s="7" t="str">
        <f>IF(G283="","",IFERROR(INDEX(APOLICES!$E:$E,MATCH(G283,APOLICES!$A:$A,0)),""))</f>
        <v/>
      </c>
      <c r="K283" s="7"/>
      <c r="L283" s="7"/>
      <c r="M283" s="12"/>
      <c r="N283" s="10"/>
      <c r="O283" s="7"/>
      <c r="P283" s="10" t="str">
        <f t="shared" si="4"/>
        <v/>
      </c>
      <c r="Q283" s="7"/>
      <c r="R283" s="7" t="str">
        <f>IF(M283="","",IFERROR(IF(INDEX(FOLLOWUP!$AQ:$AQ,MATCH(B283,FOLLOWUP!$A:$A,0))="","Sim",IF(M283&lt;=INDEX(FOLLOWUP!$AQ:$AQ,MATCH(B283,FOLLOWUP!$A:$A,0)),"Sim","Não")),"Viagem não encontrada"))</f>
        <v/>
      </c>
      <c r="S283" s="7" t="str">
        <f>IF(P283="","",IF(P283&lt;=IFERROR(INDEX(APOLICES!$L:$L,MATCH(G283,APOLICES!$A:$A,0)),P_LMG_REF),"Sim","Não"))</f>
        <v/>
      </c>
      <c r="T283" s="7"/>
      <c r="U283" s="7"/>
      <c r="V283" s="7"/>
      <c r="W283" s="7"/>
      <c r="X283" s="12"/>
    </row>
    <row r="284" spans="1:24" x14ac:dyDescent="0.25">
      <c r="A284" s="7"/>
      <c r="B284" s="7"/>
      <c r="C284" s="7"/>
      <c r="D284" s="7"/>
      <c r="E284" s="7"/>
      <c r="F284" s="7"/>
      <c r="G284" s="7"/>
      <c r="H284" s="7" t="str">
        <f>IF(G284="","",IFERROR(INDEX(APOLICES!$B:$B,MATCH(G284,APOLICES!$A:$A,0)),""))</f>
        <v/>
      </c>
      <c r="I284" s="7" t="str">
        <f>IF(G284="","",IFERROR(INDEX(APOLICES!$C:$C,MATCH(G284,APOLICES!$A:$A,0)),""))</f>
        <v/>
      </c>
      <c r="J284" s="7" t="str">
        <f>IF(G284="","",IFERROR(INDEX(APOLICES!$E:$E,MATCH(G284,APOLICES!$A:$A,0)),""))</f>
        <v/>
      </c>
      <c r="K284" s="7"/>
      <c r="L284" s="7"/>
      <c r="M284" s="12"/>
      <c r="N284" s="10"/>
      <c r="O284" s="7"/>
      <c r="P284" s="10" t="str">
        <f t="shared" si="4"/>
        <v/>
      </c>
      <c r="Q284" s="7"/>
      <c r="R284" s="7" t="str">
        <f>IF(M284="","",IFERROR(IF(INDEX(FOLLOWUP!$AQ:$AQ,MATCH(B284,FOLLOWUP!$A:$A,0))="","Sim",IF(M284&lt;=INDEX(FOLLOWUP!$AQ:$AQ,MATCH(B284,FOLLOWUP!$A:$A,0)),"Sim","Não")),"Viagem não encontrada"))</f>
        <v/>
      </c>
      <c r="S284" s="7" t="str">
        <f>IF(P284="","",IF(P284&lt;=IFERROR(INDEX(APOLICES!$L:$L,MATCH(G284,APOLICES!$A:$A,0)),P_LMG_REF),"Sim","Não"))</f>
        <v/>
      </c>
      <c r="T284" s="7"/>
      <c r="U284" s="7"/>
      <c r="V284" s="7"/>
      <c r="W284" s="7"/>
      <c r="X284" s="12"/>
    </row>
    <row r="285" spans="1:24" x14ac:dyDescent="0.25">
      <c r="A285" s="7"/>
      <c r="B285" s="7"/>
      <c r="C285" s="7"/>
      <c r="D285" s="7"/>
      <c r="E285" s="7"/>
      <c r="F285" s="7"/>
      <c r="G285" s="7"/>
      <c r="H285" s="7" t="str">
        <f>IF(G285="","",IFERROR(INDEX(APOLICES!$B:$B,MATCH(G285,APOLICES!$A:$A,0)),""))</f>
        <v/>
      </c>
      <c r="I285" s="7" t="str">
        <f>IF(G285="","",IFERROR(INDEX(APOLICES!$C:$C,MATCH(G285,APOLICES!$A:$A,0)),""))</f>
        <v/>
      </c>
      <c r="J285" s="7" t="str">
        <f>IF(G285="","",IFERROR(INDEX(APOLICES!$E:$E,MATCH(G285,APOLICES!$A:$A,0)),""))</f>
        <v/>
      </c>
      <c r="K285" s="7"/>
      <c r="L285" s="7"/>
      <c r="M285" s="12"/>
      <c r="N285" s="10"/>
      <c r="O285" s="7"/>
      <c r="P285" s="10" t="str">
        <f t="shared" si="4"/>
        <v/>
      </c>
      <c r="Q285" s="7"/>
      <c r="R285" s="7" t="str">
        <f>IF(M285="","",IFERROR(IF(INDEX(FOLLOWUP!$AQ:$AQ,MATCH(B285,FOLLOWUP!$A:$A,0))="","Sim",IF(M285&lt;=INDEX(FOLLOWUP!$AQ:$AQ,MATCH(B285,FOLLOWUP!$A:$A,0)),"Sim","Não")),"Viagem não encontrada"))</f>
        <v/>
      </c>
      <c r="S285" s="7" t="str">
        <f>IF(P285="","",IF(P285&lt;=IFERROR(INDEX(APOLICES!$L:$L,MATCH(G285,APOLICES!$A:$A,0)),P_LMG_REF),"Sim","Não"))</f>
        <v/>
      </c>
      <c r="T285" s="7"/>
      <c r="U285" s="7"/>
      <c r="V285" s="7"/>
      <c r="W285" s="7"/>
      <c r="X285" s="12"/>
    </row>
    <row r="286" spans="1:24" x14ac:dyDescent="0.25">
      <c r="A286" s="7"/>
      <c r="B286" s="7"/>
      <c r="C286" s="7"/>
      <c r="D286" s="7"/>
      <c r="E286" s="7"/>
      <c r="F286" s="7"/>
      <c r="G286" s="7"/>
      <c r="H286" s="7" t="str">
        <f>IF(G286="","",IFERROR(INDEX(APOLICES!$B:$B,MATCH(G286,APOLICES!$A:$A,0)),""))</f>
        <v/>
      </c>
      <c r="I286" s="7" t="str">
        <f>IF(G286="","",IFERROR(INDEX(APOLICES!$C:$C,MATCH(G286,APOLICES!$A:$A,0)),""))</f>
        <v/>
      </c>
      <c r="J286" s="7" t="str">
        <f>IF(G286="","",IFERROR(INDEX(APOLICES!$E:$E,MATCH(G286,APOLICES!$A:$A,0)),""))</f>
        <v/>
      </c>
      <c r="K286" s="7"/>
      <c r="L286" s="7"/>
      <c r="M286" s="12"/>
      <c r="N286" s="10"/>
      <c r="O286" s="7"/>
      <c r="P286" s="10" t="str">
        <f t="shared" si="4"/>
        <v/>
      </c>
      <c r="Q286" s="7"/>
      <c r="R286" s="7" t="str">
        <f>IF(M286="","",IFERROR(IF(INDEX(FOLLOWUP!$AQ:$AQ,MATCH(B286,FOLLOWUP!$A:$A,0))="","Sim",IF(M286&lt;=INDEX(FOLLOWUP!$AQ:$AQ,MATCH(B286,FOLLOWUP!$A:$A,0)),"Sim","Não")),"Viagem não encontrada"))</f>
        <v/>
      </c>
      <c r="S286" s="7" t="str">
        <f>IF(P286="","",IF(P286&lt;=IFERROR(INDEX(APOLICES!$L:$L,MATCH(G286,APOLICES!$A:$A,0)),P_LMG_REF),"Sim","Não"))</f>
        <v/>
      </c>
      <c r="T286" s="7"/>
      <c r="U286" s="7"/>
      <c r="V286" s="7"/>
      <c r="W286" s="7"/>
      <c r="X286" s="12"/>
    </row>
    <row r="287" spans="1:24" x14ac:dyDescent="0.25">
      <c r="A287" s="7"/>
      <c r="B287" s="7"/>
      <c r="C287" s="7"/>
      <c r="D287" s="7"/>
      <c r="E287" s="7"/>
      <c r="F287" s="7"/>
      <c r="G287" s="7"/>
      <c r="H287" s="7" t="str">
        <f>IF(G287="","",IFERROR(INDEX(APOLICES!$B:$B,MATCH(G287,APOLICES!$A:$A,0)),""))</f>
        <v/>
      </c>
      <c r="I287" s="7" t="str">
        <f>IF(G287="","",IFERROR(INDEX(APOLICES!$C:$C,MATCH(G287,APOLICES!$A:$A,0)),""))</f>
        <v/>
      </c>
      <c r="J287" s="7" t="str">
        <f>IF(G287="","",IFERROR(INDEX(APOLICES!$E:$E,MATCH(G287,APOLICES!$A:$A,0)),""))</f>
        <v/>
      </c>
      <c r="K287" s="7"/>
      <c r="L287" s="7"/>
      <c r="M287" s="12"/>
      <c r="N287" s="10"/>
      <c r="O287" s="7"/>
      <c r="P287" s="10" t="str">
        <f t="shared" si="4"/>
        <v/>
      </c>
      <c r="Q287" s="7"/>
      <c r="R287" s="7" t="str">
        <f>IF(M287="","",IFERROR(IF(INDEX(FOLLOWUP!$AQ:$AQ,MATCH(B287,FOLLOWUP!$A:$A,0))="","Sim",IF(M287&lt;=INDEX(FOLLOWUP!$AQ:$AQ,MATCH(B287,FOLLOWUP!$A:$A,0)),"Sim","Não")),"Viagem não encontrada"))</f>
        <v/>
      </c>
      <c r="S287" s="7" t="str">
        <f>IF(P287="","",IF(P287&lt;=IFERROR(INDEX(APOLICES!$L:$L,MATCH(G287,APOLICES!$A:$A,0)),P_LMG_REF),"Sim","Não"))</f>
        <v/>
      </c>
      <c r="T287" s="7"/>
      <c r="U287" s="7"/>
      <c r="V287" s="7"/>
      <c r="W287" s="7"/>
      <c r="X287" s="12"/>
    </row>
    <row r="288" spans="1:24" x14ac:dyDescent="0.25">
      <c r="A288" s="7"/>
      <c r="B288" s="7"/>
      <c r="C288" s="7"/>
      <c r="D288" s="7"/>
      <c r="E288" s="7"/>
      <c r="F288" s="7"/>
      <c r="G288" s="7"/>
      <c r="H288" s="7" t="str">
        <f>IF(G288="","",IFERROR(INDEX(APOLICES!$B:$B,MATCH(G288,APOLICES!$A:$A,0)),""))</f>
        <v/>
      </c>
      <c r="I288" s="7" t="str">
        <f>IF(G288="","",IFERROR(INDEX(APOLICES!$C:$C,MATCH(G288,APOLICES!$A:$A,0)),""))</f>
        <v/>
      </c>
      <c r="J288" s="7" t="str">
        <f>IF(G288="","",IFERROR(INDEX(APOLICES!$E:$E,MATCH(G288,APOLICES!$A:$A,0)),""))</f>
        <v/>
      </c>
      <c r="K288" s="7"/>
      <c r="L288" s="7"/>
      <c r="M288" s="12"/>
      <c r="N288" s="10"/>
      <c r="O288" s="7"/>
      <c r="P288" s="10" t="str">
        <f t="shared" si="4"/>
        <v/>
      </c>
      <c r="Q288" s="7"/>
      <c r="R288" s="7" t="str">
        <f>IF(M288="","",IFERROR(IF(INDEX(FOLLOWUP!$AQ:$AQ,MATCH(B288,FOLLOWUP!$A:$A,0))="","Sim",IF(M288&lt;=INDEX(FOLLOWUP!$AQ:$AQ,MATCH(B288,FOLLOWUP!$A:$A,0)),"Sim","Não")),"Viagem não encontrada"))</f>
        <v/>
      </c>
      <c r="S288" s="7" t="str">
        <f>IF(P288="","",IF(P288&lt;=IFERROR(INDEX(APOLICES!$L:$L,MATCH(G288,APOLICES!$A:$A,0)),P_LMG_REF),"Sim","Não"))</f>
        <v/>
      </c>
      <c r="T288" s="7"/>
      <c r="U288" s="7"/>
      <c r="V288" s="7"/>
      <c r="W288" s="7"/>
      <c r="X288" s="12"/>
    </row>
    <row r="289" spans="1:24" x14ac:dyDescent="0.25">
      <c r="A289" s="7"/>
      <c r="B289" s="7"/>
      <c r="C289" s="7"/>
      <c r="D289" s="7"/>
      <c r="E289" s="7"/>
      <c r="F289" s="7"/>
      <c r="G289" s="7"/>
      <c r="H289" s="7" t="str">
        <f>IF(G289="","",IFERROR(INDEX(APOLICES!$B:$B,MATCH(G289,APOLICES!$A:$A,0)),""))</f>
        <v/>
      </c>
      <c r="I289" s="7" t="str">
        <f>IF(G289="","",IFERROR(INDEX(APOLICES!$C:$C,MATCH(G289,APOLICES!$A:$A,0)),""))</f>
        <v/>
      </c>
      <c r="J289" s="7" t="str">
        <f>IF(G289="","",IFERROR(INDEX(APOLICES!$E:$E,MATCH(G289,APOLICES!$A:$A,0)),""))</f>
        <v/>
      </c>
      <c r="K289" s="7"/>
      <c r="L289" s="7"/>
      <c r="M289" s="12"/>
      <c r="N289" s="10"/>
      <c r="O289" s="7"/>
      <c r="P289" s="10" t="str">
        <f t="shared" si="4"/>
        <v/>
      </c>
      <c r="Q289" s="7"/>
      <c r="R289" s="7" t="str">
        <f>IF(M289="","",IFERROR(IF(INDEX(FOLLOWUP!$AQ:$AQ,MATCH(B289,FOLLOWUP!$A:$A,0))="","Sim",IF(M289&lt;=INDEX(FOLLOWUP!$AQ:$AQ,MATCH(B289,FOLLOWUP!$A:$A,0)),"Sim","Não")),"Viagem não encontrada"))</f>
        <v/>
      </c>
      <c r="S289" s="7" t="str">
        <f>IF(P289="","",IF(P289&lt;=IFERROR(INDEX(APOLICES!$L:$L,MATCH(G289,APOLICES!$A:$A,0)),P_LMG_REF),"Sim","Não"))</f>
        <v/>
      </c>
      <c r="T289" s="7"/>
      <c r="U289" s="7"/>
      <c r="V289" s="7"/>
      <c r="W289" s="7"/>
      <c r="X289" s="12"/>
    </row>
    <row r="290" spans="1:24" x14ac:dyDescent="0.25">
      <c r="A290" s="7"/>
      <c r="B290" s="7"/>
      <c r="C290" s="7"/>
      <c r="D290" s="7"/>
      <c r="E290" s="7"/>
      <c r="F290" s="7"/>
      <c r="G290" s="7"/>
      <c r="H290" s="7" t="str">
        <f>IF(G290="","",IFERROR(INDEX(APOLICES!$B:$B,MATCH(G290,APOLICES!$A:$A,0)),""))</f>
        <v/>
      </c>
      <c r="I290" s="7" t="str">
        <f>IF(G290="","",IFERROR(INDEX(APOLICES!$C:$C,MATCH(G290,APOLICES!$A:$A,0)),""))</f>
        <v/>
      </c>
      <c r="J290" s="7" t="str">
        <f>IF(G290="","",IFERROR(INDEX(APOLICES!$E:$E,MATCH(G290,APOLICES!$A:$A,0)),""))</f>
        <v/>
      </c>
      <c r="K290" s="7"/>
      <c r="L290" s="7"/>
      <c r="M290" s="12"/>
      <c r="N290" s="10"/>
      <c r="O290" s="7"/>
      <c r="P290" s="10" t="str">
        <f t="shared" si="4"/>
        <v/>
      </c>
      <c r="Q290" s="7"/>
      <c r="R290" s="7" t="str">
        <f>IF(M290="","",IFERROR(IF(INDEX(FOLLOWUP!$AQ:$AQ,MATCH(B290,FOLLOWUP!$A:$A,0))="","Sim",IF(M290&lt;=INDEX(FOLLOWUP!$AQ:$AQ,MATCH(B290,FOLLOWUP!$A:$A,0)),"Sim","Não")),"Viagem não encontrada"))</f>
        <v/>
      </c>
      <c r="S290" s="7" t="str">
        <f>IF(P290="","",IF(P290&lt;=IFERROR(INDEX(APOLICES!$L:$L,MATCH(G290,APOLICES!$A:$A,0)),P_LMG_REF),"Sim","Não"))</f>
        <v/>
      </c>
      <c r="T290" s="7"/>
      <c r="U290" s="7"/>
      <c r="V290" s="7"/>
      <c r="W290" s="7"/>
      <c r="X290" s="12"/>
    </row>
    <row r="291" spans="1:24" x14ac:dyDescent="0.25">
      <c r="A291" s="7"/>
      <c r="B291" s="7"/>
      <c r="C291" s="7"/>
      <c r="D291" s="7"/>
      <c r="E291" s="7"/>
      <c r="F291" s="7"/>
      <c r="G291" s="7"/>
      <c r="H291" s="7" t="str">
        <f>IF(G291="","",IFERROR(INDEX(APOLICES!$B:$B,MATCH(G291,APOLICES!$A:$A,0)),""))</f>
        <v/>
      </c>
      <c r="I291" s="7" t="str">
        <f>IF(G291="","",IFERROR(INDEX(APOLICES!$C:$C,MATCH(G291,APOLICES!$A:$A,0)),""))</f>
        <v/>
      </c>
      <c r="J291" s="7" t="str">
        <f>IF(G291="","",IFERROR(INDEX(APOLICES!$E:$E,MATCH(G291,APOLICES!$A:$A,0)),""))</f>
        <v/>
      </c>
      <c r="K291" s="7"/>
      <c r="L291" s="7"/>
      <c r="M291" s="12"/>
      <c r="N291" s="10"/>
      <c r="O291" s="7"/>
      <c r="P291" s="10" t="str">
        <f t="shared" si="4"/>
        <v/>
      </c>
      <c r="Q291" s="7"/>
      <c r="R291" s="7" t="str">
        <f>IF(M291="","",IFERROR(IF(INDEX(FOLLOWUP!$AQ:$AQ,MATCH(B291,FOLLOWUP!$A:$A,0))="","Sim",IF(M291&lt;=INDEX(FOLLOWUP!$AQ:$AQ,MATCH(B291,FOLLOWUP!$A:$A,0)),"Sim","Não")),"Viagem não encontrada"))</f>
        <v/>
      </c>
      <c r="S291" s="7" t="str">
        <f>IF(P291="","",IF(P291&lt;=IFERROR(INDEX(APOLICES!$L:$L,MATCH(G291,APOLICES!$A:$A,0)),P_LMG_REF),"Sim","Não"))</f>
        <v/>
      </c>
      <c r="T291" s="7"/>
      <c r="U291" s="7"/>
      <c r="V291" s="7"/>
      <c r="W291" s="7"/>
      <c r="X291" s="12"/>
    </row>
    <row r="292" spans="1:24" x14ac:dyDescent="0.25">
      <c r="A292" s="7"/>
      <c r="B292" s="7"/>
      <c r="C292" s="7"/>
      <c r="D292" s="7"/>
      <c r="E292" s="7"/>
      <c r="F292" s="7"/>
      <c r="G292" s="7"/>
      <c r="H292" s="7" t="str">
        <f>IF(G292="","",IFERROR(INDEX(APOLICES!$B:$B,MATCH(G292,APOLICES!$A:$A,0)),""))</f>
        <v/>
      </c>
      <c r="I292" s="7" t="str">
        <f>IF(G292="","",IFERROR(INDEX(APOLICES!$C:$C,MATCH(G292,APOLICES!$A:$A,0)),""))</f>
        <v/>
      </c>
      <c r="J292" s="7" t="str">
        <f>IF(G292="","",IFERROR(INDEX(APOLICES!$E:$E,MATCH(G292,APOLICES!$A:$A,0)),""))</f>
        <v/>
      </c>
      <c r="K292" s="7"/>
      <c r="L292" s="7"/>
      <c r="M292" s="12"/>
      <c r="N292" s="10"/>
      <c r="O292" s="7"/>
      <c r="P292" s="10" t="str">
        <f t="shared" si="4"/>
        <v/>
      </c>
      <c r="Q292" s="7"/>
      <c r="R292" s="7" t="str">
        <f>IF(M292="","",IFERROR(IF(INDEX(FOLLOWUP!$AQ:$AQ,MATCH(B292,FOLLOWUP!$A:$A,0))="","Sim",IF(M292&lt;=INDEX(FOLLOWUP!$AQ:$AQ,MATCH(B292,FOLLOWUP!$A:$A,0)),"Sim","Não")),"Viagem não encontrada"))</f>
        <v/>
      </c>
      <c r="S292" s="7" t="str">
        <f>IF(P292="","",IF(P292&lt;=IFERROR(INDEX(APOLICES!$L:$L,MATCH(G292,APOLICES!$A:$A,0)),P_LMG_REF),"Sim","Não"))</f>
        <v/>
      </c>
      <c r="T292" s="7"/>
      <c r="U292" s="7"/>
      <c r="V292" s="7"/>
      <c r="W292" s="7"/>
      <c r="X292" s="12"/>
    </row>
    <row r="293" spans="1:24" x14ac:dyDescent="0.25">
      <c r="A293" s="7"/>
      <c r="B293" s="7"/>
      <c r="C293" s="7"/>
      <c r="D293" s="7"/>
      <c r="E293" s="7"/>
      <c r="F293" s="7"/>
      <c r="G293" s="7"/>
      <c r="H293" s="7" t="str">
        <f>IF(G293="","",IFERROR(INDEX(APOLICES!$B:$B,MATCH(G293,APOLICES!$A:$A,0)),""))</f>
        <v/>
      </c>
      <c r="I293" s="7" t="str">
        <f>IF(G293="","",IFERROR(INDEX(APOLICES!$C:$C,MATCH(G293,APOLICES!$A:$A,0)),""))</f>
        <v/>
      </c>
      <c r="J293" s="7" t="str">
        <f>IF(G293="","",IFERROR(INDEX(APOLICES!$E:$E,MATCH(G293,APOLICES!$A:$A,0)),""))</f>
        <v/>
      </c>
      <c r="K293" s="7"/>
      <c r="L293" s="7"/>
      <c r="M293" s="12"/>
      <c r="N293" s="10"/>
      <c r="O293" s="7"/>
      <c r="P293" s="10" t="str">
        <f t="shared" si="4"/>
        <v/>
      </c>
      <c r="Q293" s="7"/>
      <c r="R293" s="7" t="str">
        <f>IF(M293="","",IFERROR(IF(INDEX(FOLLOWUP!$AQ:$AQ,MATCH(B293,FOLLOWUP!$A:$A,0))="","Sim",IF(M293&lt;=INDEX(FOLLOWUP!$AQ:$AQ,MATCH(B293,FOLLOWUP!$A:$A,0)),"Sim","Não")),"Viagem não encontrada"))</f>
        <v/>
      </c>
      <c r="S293" s="7" t="str">
        <f>IF(P293="","",IF(P293&lt;=IFERROR(INDEX(APOLICES!$L:$L,MATCH(G293,APOLICES!$A:$A,0)),P_LMG_REF),"Sim","Não"))</f>
        <v/>
      </c>
      <c r="T293" s="7"/>
      <c r="U293" s="7"/>
      <c r="V293" s="7"/>
      <c r="W293" s="7"/>
      <c r="X293" s="12"/>
    </row>
    <row r="294" spans="1:24" x14ac:dyDescent="0.25">
      <c r="A294" s="7"/>
      <c r="B294" s="7"/>
      <c r="C294" s="7"/>
      <c r="D294" s="7"/>
      <c r="E294" s="7"/>
      <c r="F294" s="7"/>
      <c r="G294" s="7"/>
      <c r="H294" s="7" t="str">
        <f>IF(G294="","",IFERROR(INDEX(APOLICES!$B:$B,MATCH(G294,APOLICES!$A:$A,0)),""))</f>
        <v/>
      </c>
      <c r="I294" s="7" t="str">
        <f>IF(G294="","",IFERROR(INDEX(APOLICES!$C:$C,MATCH(G294,APOLICES!$A:$A,0)),""))</f>
        <v/>
      </c>
      <c r="J294" s="7" t="str">
        <f>IF(G294="","",IFERROR(INDEX(APOLICES!$E:$E,MATCH(G294,APOLICES!$A:$A,0)),""))</f>
        <v/>
      </c>
      <c r="K294" s="7"/>
      <c r="L294" s="7"/>
      <c r="M294" s="12"/>
      <c r="N294" s="10"/>
      <c r="O294" s="7"/>
      <c r="P294" s="10" t="str">
        <f t="shared" si="4"/>
        <v/>
      </c>
      <c r="Q294" s="7"/>
      <c r="R294" s="7" t="str">
        <f>IF(M294="","",IFERROR(IF(INDEX(FOLLOWUP!$AQ:$AQ,MATCH(B294,FOLLOWUP!$A:$A,0))="","Sim",IF(M294&lt;=INDEX(FOLLOWUP!$AQ:$AQ,MATCH(B294,FOLLOWUP!$A:$A,0)),"Sim","Não")),"Viagem não encontrada"))</f>
        <v/>
      </c>
      <c r="S294" s="7" t="str">
        <f>IF(P294="","",IF(P294&lt;=IFERROR(INDEX(APOLICES!$L:$L,MATCH(G294,APOLICES!$A:$A,0)),P_LMG_REF),"Sim","Não"))</f>
        <v/>
      </c>
      <c r="T294" s="7"/>
      <c r="U294" s="7"/>
      <c r="V294" s="7"/>
      <c r="W294" s="7"/>
      <c r="X294" s="12"/>
    </row>
    <row r="295" spans="1:24" x14ac:dyDescent="0.25">
      <c r="A295" s="7"/>
      <c r="B295" s="7"/>
      <c r="C295" s="7"/>
      <c r="D295" s="7"/>
      <c r="E295" s="7"/>
      <c r="F295" s="7"/>
      <c r="G295" s="7"/>
      <c r="H295" s="7" t="str">
        <f>IF(G295="","",IFERROR(INDEX(APOLICES!$B:$B,MATCH(G295,APOLICES!$A:$A,0)),""))</f>
        <v/>
      </c>
      <c r="I295" s="7" t="str">
        <f>IF(G295="","",IFERROR(INDEX(APOLICES!$C:$C,MATCH(G295,APOLICES!$A:$A,0)),""))</f>
        <v/>
      </c>
      <c r="J295" s="7" t="str">
        <f>IF(G295="","",IFERROR(INDEX(APOLICES!$E:$E,MATCH(G295,APOLICES!$A:$A,0)),""))</f>
        <v/>
      </c>
      <c r="K295" s="7"/>
      <c r="L295" s="7"/>
      <c r="M295" s="12"/>
      <c r="N295" s="10"/>
      <c r="O295" s="7"/>
      <c r="P295" s="10" t="str">
        <f t="shared" si="4"/>
        <v/>
      </c>
      <c r="Q295" s="7"/>
      <c r="R295" s="7" t="str">
        <f>IF(M295="","",IFERROR(IF(INDEX(FOLLOWUP!$AQ:$AQ,MATCH(B295,FOLLOWUP!$A:$A,0))="","Sim",IF(M295&lt;=INDEX(FOLLOWUP!$AQ:$AQ,MATCH(B295,FOLLOWUP!$A:$A,0)),"Sim","Não")),"Viagem não encontrada"))</f>
        <v/>
      </c>
      <c r="S295" s="7" t="str">
        <f>IF(P295="","",IF(P295&lt;=IFERROR(INDEX(APOLICES!$L:$L,MATCH(G295,APOLICES!$A:$A,0)),P_LMG_REF),"Sim","Não"))</f>
        <v/>
      </c>
      <c r="T295" s="7"/>
      <c r="U295" s="7"/>
      <c r="V295" s="7"/>
      <c r="W295" s="7"/>
      <c r="X295" s="12"/>
    </row>
    <row r="296" spans="1:24" x14ac:dyDescent="0.25">
      <c r="A296" s="7"/>
      <c r="B296" s="7"/>
      <c r="C296" s="7"/>
      <c r="D296" s="7"/>
      <c r="E296" s="7"/>
      <c r="F296" s="7"/>
      <c r="G296" s="7"/>
      <c r="H296" s="7" t="str">
        <f>IF(G296="","",IFERROR(INDEX(APOLICES!$B:$B,MATCH(G296,APOLICES!$A:$A,0)),""))</f>
        <v/>
      </c>
      <c r="I296" s="7" t="str">
        <f>IF(G296="","",IFERROR(INDEX(APOLICES!$C:$C,MATCH(G296,APOLICES!$A:$A,0)),""))</f>
        <v/>
      </c>
      <c r="J296" s="7" t="str">
        <f>IF(G296="","",IFERROR(INDEX(APOLICES!$E:$E,MATCH(G296,APOLICES!$A:$A,0)),""))</f>
        <v/>
      </c>
      <c r="K296" s="7"/>
      <c r="L296" s="7"/>
      <c r="M296" s="12"/>
      <c r="N296" s="10"/>
      <c r="O296" s="7"/>
      <c r="P296" s="10" t="str">
        <f t="shared" si="4"/>
        <v/>
      </c>
      <c r="Q296" s="7"/>
      <c r="R296" s="7" t="str">
        <f>IF(M296="","",IFERROR(IF(INDEX(FOLLOWUP!$AQ:$AQ,MATCH(B296,FOLLOWUP!$A:$A,0))="","Sim",IF(M296&lt;=INDEX(FOLLOWUP!$AQ:$AQ,MATCH(B296,FOLLOWUP!$A:$A,0)),"Sim","Não")),"Viagem não encontrada"))</f>
        <v/>
      </c>
      <c r="S296" s="7" t="str">
        <f>IF(P296="","",IF(P296&lt;=IFERROR(INDEX(APOLICES!$L:$L,MATCH(G296,APOLICES!$A:$A,0)),P_LMG_REF),"Sim","Não"))</f>
        <v/>
      </c>
      <c r="T296" s="7"/>
      <c r="U296" s="7"/>
      <c r="V296" s="7"/>
      <c r="W296" s="7"/>
      <c r="X296" s="12"/>
    </row>
    <row r="297" spans="1:24" x14ac:dyDescent="0.25">
      <c r="A297" s="7"/>
      <c r="B297" s="7"/>
      <c r="C297" s="7"/>
      <c r="D297" s="7"/>
      <c r="E297" s="7"/>
      <c r="F297" s="7"/>
      <c r="G297" s="7"/>
      <c r="H297" s="7" t="str">
        <f>IF(G297="","",IFERROR(INDEX(APOLICES!$B:$B,MATCH(G297,APOLICES!$A:$A,0)),""))</f>
        <v/>
      </c>
      <c r="I297" s="7" t="str">
        <f>IF(G297="","",IFERROR(INDEX(APOLICES!$C:$C,MATCH(G297,APOLICES!$A:$A,0)),""))</f>
        <v/>
      </c>
      <c r="J297" s="7" t="str">
        <f>IF(G297="","",IFERROR(INDEX(APOLICES!$E:$E,MATCH(G297,APOLICES!$A:$A,0)),""))</f>
        <v/>
      </c>
      <c r="K297" s="7"/>
      <c r="L297" s="7"/>
      <c r="M297" s="12"/>
      <c r="N297" s="10"/>
      <c r="O297" s="7"/>
      <c r="P297" s="10" t="str">
        <f t="shared" si="4"/>
        <v/>
      </c>
      <c r="Q297" s="7"/>
      <c r="R297" s="7" t="str">
        <f>IF(M297="","",IFERROR(IF(INDEX(FOLLOWUP!$AQ:$AQ,MATCH(B297,FOLLOWUP!$A:$A,0))="","Sim",IF(M297&lt;=INDEX(FOLLOWUP!$AQ:$AQ,MATCH(B297,FOLLOWUP!$A:$A,0)),"Sim","Não")),"Viagem não encontrada"))</f>
        <v/>
      </c>
      <c r="S297" s="7" t="str">
        <f>IF(P297="","",IF(P297&lt;=IFERROR(INDEX(APOLICES!$L:$L,MATCH(G297,APOLICES!$A:$A,0)),P_LMG_REF),"Sim","Não"))</f>
        <v/>
      </c>
      <c r="T297" s="7"/>
      <c r="U297" s="7"/>
      <c r="V297" s="7"/>
      <c r="W297" s="7"/>
      <c r="X297" s="12"/>
    </row>
    <row r="298" spans="1:24" x14ac:dyDescent="0.25">
      <c r="A298" s="7"/>
      <c r="B298" s="7"/>
      <c r="C298" s="7"/>
      <c r="D298" s="7"/>
      <c r="E298" s="7"/>
      <c r="F298" s="7"/>
      <c r="G298" s="7"/>
      <c r="H298" s="7" t="str">
        <f>IF(G298="","",IFERROR(INDEX(APOLICES!$B:$B,MATCH(G298,APOLICES!$A:$A,0)),""))</f>
        <v/>
      </c>
      <c r="I298" s="7" t="str">
        <f>IF(G298="","",IFERROR(INDEX(APOLICES!$C:$C,MATCH(G298,APOLICES!$A:$A,0)),""))</f>
        <v/>
      </c>
      <c r="J298" s="7" t="str">
        <f>IF(G298="","",IFERROR(INDEX(APOLICES!$E:$E,MATCH(G298,APOLICES!$A:$A,0)),""))</f>
        <v/>
      </c>
      <c r="K298" s="7"/>
      <c r="L298" s="7"/>
      <c r="M298" s="12"/>
      <c r="N298" s="10"/>
      <c r="O298" s="7"/>
      <c r="P298" s="10" t="str">
        <f t="shared" si="4"/>
        <v/>
      </c>
      <c r="Q298" s="7"/>
      <c r="R298" s="7" t="str">
        <f>IF(M298="","",IFERROR(IF(INDEX(FOLLOWUP!$AQ:$AQ,MATCH(B298,FOLLOWUP!$A:$A,0))="","Sim",IF(M298&lt;=INDEX(FOLLOWUP!$AQ:$AQ,MATCH(B298,FOLLOWUP!$A:$A,0)),"Sim","Não")),"Viagem não encontrada"))</f>
        <v/>
      </c>
      <c r="S298" s="7" t="str">
        <f>IF(P298="","",IF(P298&lt;=IFERROR(INDEX(APOLICES!$L:$L,MATCH(G298,APOLICES!$A:$A,0)),P_LMG_REF),"Sim","Não"))</f>
        <v/>
      </c>
      <c r="T298" s="7"/>
      <c r="U298" s="7"/>
      <c r="V298" s="7"/>
      <c r="W298" s="7"/>
      <c r="X298" s="12"/>
    </row>
    <row r="299" spans="1:24" x14ac:dyDescent="0.25">
      <c r="A299" s="7"/>
      <c r="B299" s="7"/>
      <c r="C299" s="7"/>
      <c r="D299" s="7"/>
      <c r="E299" s="7"/>
      <c r="F299" s="7"/>
      <c r="G299" s="7"/>
      <c r="H299" s="7" t="str">
        <f>IF(G299="","",IFERROR(INDEX(APOLICES!$B:$B,MATCH(G299,APOLICES!$A:$A,0)),""))</f>
        <v/>
      </c>
      <c r="I299" s="7" t="str">
        <f>IF(G299="","",IFERROR(INDEX(APOLICES!$C:$C,MATCH(G299,APOLICES!$A:$A,0)),""))</f>
        <v/>
      </c>
      <c r="J299" s="7" t="str">
        <f>IF(G299="","",IFERROR(INDEX(APOLICES!$E:$E,MATCH(G299,APOLICES!$A:$A,0)),""))</f>
        <v/>
      </c>
      <c r="K299" s="7"/>
      <c r="L299" s="7"/>
      <c r="M299" s="12"/>
      <c r="N299" s="10"/>
      <c r="O299" s="7"/>
      <c r="P299" s="10" t="str">
        <f t="shared" si="4"/>
        <v/>
      </c>
      <c r="Q299" s="7"/>
      <c r="R299" s="7" t="str">
        <f>IF(M299="","",IFERROR(IF(INDEX(FOLLOWUP!$AQ:$AQ,MATCH(B299,FOLLOWUP!$A:$A,0))="","Sim",IF(M299&lt;=INDEX(FOLLOWUP!$AQ:$AQ,MATCH(B299,FOLLOWUP!$A:$A,0)),"Sim","Não")),"Viagem não encontrada"))</f>
        <v/>
      </c>
      <c r="S299" s="7" t="str">
        <f>IF(P299="","",IF(P299&lt;=IFERROR(INDEX(APOLICES!$L:$L,MATCH(G299,APOLICES!$A:$A,0)),P_LMG_REF),"Sim","Não"))</f>
        <v/>
      </c>
      <c r="T299" s="7"/>
      <c r="U299" s="7"/>
      <c r="V299" s="7"/>
      <c r="W299" s="7"/>
      <c r="X299" s="12"/>
    </row>
    <row r="300" spans="1:24" x14ac:dyDescent="0.25">
      <c r="A300" s="7"/>
      <c r="B300" s="7"/>
      <c r="C300" s="7"/>
      <c r="D300" s="7"/>
      <c r="E300" s="7"/>
      <c r="F300" s="7"/>
      <c r="G300" s="7"/>
      <c r="H300" s="7" t="str">
        <f>IF(G300="","",IFERROR(INDEX(APOLICES!$B:$B,MATCH(G300,APOLICES!$A:$A,0)),""))</f>
        <v/>
      </c>
      <c r="I300" s="7" t="str">
        <f>IF(G300="","",IFERROR(INDEX(APOLICES!$C:$C,MATCH(G300,APOLICES!$A:$A,0)),""))</f>
        <v/>
      </c>
      <c r="J300" s="7" t="str">
        <f>IF(G300="","",IFERROR(INDEX(APOLICES!$E:$E,MATCH(G300,APOLICES!$A:$A,0)),""))</f>
        <v/>
      </c>
      <c r="K300" s="7"/>
      <c r="L300" s="7"/>
      <c r="M300" s="12"/>
      <c r="N300" s="10"/>
      <c r="O300" s="7"/>
      <c r="P300" s="10" t="str">
        <f t="shared" si="4"/>
        <v/>
      </c>
      <c r="Q300" s="7"/>
      <c r="R300" s="7" t="str">
        <f>IF(M300="","",IFERROR(IF(INDEX(FOLLOWUP!$AQ:$AQ,MATCH(B300,FOLLOWUP!$A:$A,0))="","Sim",IF(M300&lt;=INDEX(FOLLOWUP!$AQ:$AQ,MATCH(B300,FOLLOWUP!$A:$A,0)),"Sim","Não")),"Viagem não encontrada"))</f>
        <v/>
      </c>
      <c r="S300" s="7" t="str">
        <f>IF(P300="","",IF(P300&lt;=IFERROR(INDEX(APOLICES!$L:$L,MATCH(G300,APOLICES!$A:$A,0)),P_LMG_REF),"Sim","Não"))</f>
        <v/>
      </c>
      <c r="T300" s="7"/>
      <c r="U300" s="7"/>
      <c r="V300" s="7"/>
      <c r="W300" s="7"/>
      <c r="X300" s="12"/>
    </row>
    <row r="301" spans="1:24" x14ac:dyDescent="0.25">
      <c r="A301" s="7"/>
      <c r="B301" s="7"/>
      <c r="C301" s="7"/>
      <c r="D301" s="7"/>
      <c r="E301" s="7"/>
      <c r="F301" s="7"/>
      <c r="G301" s="7"/>
      <c r="H301" s="7" t="str">
        <f>IF(G301="","",IFERROR(INDEX(APOLICES!$B:$B,MATCH(G301,APOLICES!$A:$A,0)),""))</f>
        <v/>
      </c>
      <c r="I301" s="7" t="str">
        <f>IF(G301="","",IFERROR(INDEX(APOLICES!$C:$C,MATCH(G301,APOLICES!$A:$A,0)),""))</f>
        <v/>
      </c>
      <c r="J301" s="7" t="str">
        <f>IF(G301="","",IFERROR(INDEX(APOLICES!$E:$E,MATCH(G301,APOLICES!$A:$A,0)),""))</f>
        <v/>
      </c>
      <c r="K301" s="7"/>
      <c r="L301" s="7"/>
      <c r="M301" s="12"/>
      <c r="N301" s="10"/>
      <c r="O301" s="7"/>
      <c r="P301" s="10" t="str">
        <f t="shared" si="4"/>
        <v/>
      </c>
      <c r="Q301" s="7"/>
      <c r="R301" s="7" t="str">
        <f>IF(M301="","",IFERROR(IF(INDEX(FOLLOWUP!$AQ:$AQ,MATCH(B301,FOLLOWUP!$A:$A,0))="","Sim",IF(M301&lt;=INDEX(FOLLOWUP!$AQ:$AQ,MATCH(B301,FOLLOWUP!$A:$A,0)),"Sim","Não")),"Viagem não encontrada"))</f>
        <v/>
      </c>
      <c r="S301" s="7" t="str">
        <f>IF(P301="","",IF(P301&lt;=IFERROR(INDEX(APOLICES!$L:$L,MATCH(G301,APOLICES!$A:$A,0)),P_LMG_REF),"Sim","Não"))</f>
        <v/>
      </c>
      <c r="T301" s="7"/>
      <c r="U301" s="7"/>
      <c r="V301" s="7"/>
      <c r="W301" s="7"/>
      <c r="X301" s="12"/>
    </row>
    <row r="302" spans="1:24" x14ac:dyDescent="0.25">
      <c r="A302" s="7"/>
      <c r="B302" s="7"/>
      <c r="C302" s="7"/>
      <c r="D302" s="7"/>
      <c r="E302" s="7"/>
      <c r="F302" s="7"/>
      <c r="G302" s="7"/>
      <c r="H302" s="7" t="str">
        <f>IF(G302="","",IFERROR(INDEX(APOLICES!$B:$B,MATCH(G302,APOLICES!$A:$A,0)),""))</f>
        <v/>
      </c>
      <c r="I302" s="7" t="str">
        <f>IF(G302="","",IFERROR(INDEX(APOLICES!$C:$C,MATCH(G302,APOLICES!$A:$A,0)),""))</f>
        <v/>
      </c>
      <c r="J302" s="7" t="str">
        <f>IF(G302="","",IFERROR(INDEX(APOLICES!$E:$E,MATCH(G302,APOLICES!$A:$A,0)),""))</f>
        <v/>
      </c>
      <c r="K302" s="7"/>
      <c r="L302" s="7"/>
      <c r="M302" s="12"/>
      <c r="N302" s="10"/>
      <c r="O302" s="7"/>
      <c r="P302" s="10" t="str">
        <f t="shared" si="4"/>
        <v/>
      </c>
      <c r="Q302" s="7"/>
      <c r="R302" s="7" t="str">
        <f>IF(M302="","",IFERROR(IF(INDEX(FOLLOWUP!$AQ:$AQ,MATCH(B302,FOLLOWUP!$A:$A,0))="","Sim",IF(M302&lt;=INDEX(FOLLOWUP!$AQ:$AQ,MATCH(B302,FOLLOWUP!$A:$A,0)),"Sim","Não")),"Viagem não encontrada"))</f>
        <v/>
      </c>
      <c r="S302" s="7" t="str">
        <f>IF(P302="","",IF(P302&lt;=IFERROR(INDEX(APOLICES!$L:$L,MATCH(G302,APOLICES!$A:$A,0)),P_LMG_REF),"Sim","Não"))</f>
        <v/>
      </c>
      <c r="T302" s="7"/>
      <c r="U302" s="7"/>
      <c r="V302" s="7"/>
      <c r="W302" s="7"/>
      <c r="X302" s="12"/>
    </row>
    <row r="303" spans="1:24" x14ac:dyDescent="0.25">
      <c r="A303" s="7"/>
      <c r="B303" s="7"/>
      <c r="C303" s="7"/>
      <c r="D303" s="7"/>
      <c r="E303" s="7"/>
      <c r="F303" s="7"/>
      <c r="G303" s="7"/>
      <c r="H303" s="7" t="str">
        <f>IF(G303="","",IFERROR(INDEX(APOLICES!$B:$B,MATCH(G303,APOLICES!$A:$A,0)),""))</f>
        <v/>
      </c>
      <c r="I303" s="7" t="str">
        <f>IF(G303="","",IFERROR(INDEX(APOLICES!$C:$C,MATCH(G303,APOLICES!$A:$A,0)),""))</f>
        <v/>
      </c>
      <c r="J303" s="7" t="str">
        <f>IF(G303="","",IFERROR(INDEX(APOLICES!$E:$E,MATCH(G303,APOLICES!$A:$A,0)),""))</f>
        <v/>
      </c>
      <c r="K303" s="7"/>
      <c r="L303" s="7"/>
      <c r="M303" s="12"/>
      <c r="N303" s="10"/>
      <c r="O303" s="7"/>
      <c r="P303" s="10" t="str">
        <f t="shared" si="4"/>
        <v/>
      </c>
      <c r="Q303" s="7"/>
      <c r="R303" s="7" t="str">
        <f>IF(M303="","",IFERROR(IF(INDEX(FOLLOWUP!$AQ:$AQ,MATCH(B303,FOLLOWUP!$A:$A,0))="","Sim",IF(M303&lt;=INDEX(FOLLOWUP!$AQ:$AQ,MATCH(B303,FOLLOWUP!$A:$A,0)),"Sim","Não")),"Viagem não encontrada"))</f>
        <v/>
      </c>
      <c r="S303" s="7" t="str">
        <f>IF(P303="","",IF(P303&lt;=IFERROR(INDEX(APOLICES!$L:$L,MATCH(G303,APOLICES!$A:$A,0)),P_LMG_REF),"Sim","Não"))</f>
        <v/>
      </c>
      <c r="T303" s="7"/>
      <c r="U303" s="7"/>
      <c r="V303" s="7"/>
      <c r="W303" s="7"/>
      <c r="X303" s="12"/>
    </row>
    <row r="304" spans="1:24" x14ac:dyDescent="0.25">
      <c r="A304" s="7"/>
      <c r="B304" s="7"/>
      <c r="C304" s="7"/>
      <c r="D304" s="7"/>
      <c r="E304" s="7"/>
      <c r="F304" s="7"/>
      <c r="G304" s="7"/>
      <c r="H304" s="7" t="str">
        <f>IF(G304="","",IFERROR(INDEX(APOLICES!$B:$B,MATCH(G304,APOLICES!$A:$A,0)),""))</f>
        <v/>
      </c>
      <c r="I304" s="7" t="str">
        <f>IF(G304="","",IFERROR(INDEX(APOLICES!$C:$C,MATCH(G304,APOLICES!$A:$A,0)),""))</f>
        <v/>
      </c>
      <c r="J304" s="7" t="str">
        <f>IF(G304="","",IFERROR(INDEX(APOLICES!$E:$E,MATCH(G304,APOLICES!$A:$A,0)),""))</f>
        <v/>
      </c>
      <c r="K304" s="7"/>
      <c r="L304" s="7"/>
      <c r="M304" s="12"/>
      <c r="N304" s="10"/>
      <c r="O304" s="7"/>
      <c r="P304" s="10" t="str">
        <f t="shared" si="4"/>
        <v/>
      </c>
      <c r="Q304" s="7"/>
      <c r="R304" s="7" t="str">
        <f>IF(M304="","",IFERROR(IF(INDEX(FOLLOWUP!$AQ:$AQ,MATCH(B304,FOLLOWUP!$A:$A,0))="","Sim",IF(M304&lt;=INDEX(FOLLOWUP!$AQ:$AQ,MATCH(B304,FOLLOWUP!$A:$A,0)),"Sim","Não")),"Viagem não encontrada"))</f>
        <v/>
      </c>
      <c r="S304" s="7" t="str">
        <f>IF(P304="","",IF(P304&lt;=IFERROR(INDEX(APOLICES!$L:$L,MATCH(G304,APOLICES!$A:$A,0)),P_LMG_REF),"Sim","Não"))</f>
        <v/>
      </c>
      <c r="T304" s="7"/>
      <c r="U304" s="7"/>
      <c r="V304" s="7"/>
      <c r="W304" s="7"/>
      <c r="X304" s="12"/>
    </row>
    <row r="305" spans="1:24" x14ac:dyDescent="0.25">
      <c r="A305" s="7"/>
      <c r="B305" s="7"/>
      <c r="C305" s="7"/>
      <c r="D305" s="7"/>
      <c r="E305" s="7"/>
      <c r="F305" s="7"/>
      <c r="G305" s="7"/>
      <c r="H305" s="7" t="str">
        <f>IF(G305="","",IFERROR(INDEX(APOLICES!$B:$B,MATCH(G305,APOLICES!$A:$A,0)),""))</f>
        <v/>
      </c>
      <c r="I305" s="7" t="str">
        <f>IF(G305="","",IFERROR(INDEX(APOLICES!$C:$C,MATCH(G305,APOLICES!$A:$A,0)),""))</f>
        <v/>
      </c>
      <c r="J305" s="7" t="str">
        <f>IF(G305="","",IFERROR(INDEX(APOLICES!$E:$E,MATCH(G305,APOLICES!$A:$A,0)),""))</f>
        <v/>
      </c>
      <c r="K305" s="7"/>
      <c r="L305" s="7"/>
      <c r="M305" s="12"/>
      <c r="N305" s="10"/>
      <c r="O305" s="7"/>
      <c r="P305" s="10" t="str">
        <f t="shared" si="4"/>
        <v/>
      </c>
      <c r="Q305" s="7"/>
      <c r="R305" s="7" t="str">
        <f>IF(M305="","",IFERROR(IF(INDEX(FOLLOWUP!$AQ:$AQ,MATCH(B305,FOLLOWUP!$A:$A,0))="","Sim",IF(M305&lt;=INDEX(FOLLOWUP!$AQ:$AQ,MATCH(B305,FOLLOWUP!$A:$A,0)),"Sim","Não")),"Viagem não encontrada"))</f>
        <v/>
      </c>
      <c r="S305" s="7" t="str">
        <f>IF(P305="","",IF(P305&lt;=IFERROR(INDEX(APOLICES!$L:$L,MATCH(G305,APOLICES!$A:$A,0)),P_LMG_REF),"Sim","Não"))</f>
        <v/>
      </c>
      <c r="T305" s="7"/>
      <c r="U305" s="7"/>
      <c r="V305" s="7"/>
      <c r="W305" s="7"/>
      <c r="X305" s="12"/>
    </row>
    <row r="306" spans="1:24" x14ac:dyDescent="0.25">
      <c r="A306" s="7"/>
      <c r="B306" s="7"/>
      <c r="C306" s="7"/>
      <c r="D306" s="7"/>
      <c r="E306" s="7"/>
      <c r="F306" s="7"/>
      <c r="G306" s="7"/>
      <c r="H306" s="7" t="str">
        <f>IF(G306="","",IFERROR(INDEX(APOLICES!$B:$B,MATCH(G306,APOLICES!$A:$A,0)),""))</f>
        <v/>
      </c>
      <c r="I306" s="7" t="str">
        <f>IF(G306="","",IFERROR(INDEX(APOLICES!$C:$C,MATCH(G306,APOLICES!$A:$A,0)),""))</f>
        <v/>
      </c>
      <c r="J306" s="7" t="str">
        <f>IF(G306="","",IFERROR(INDEX(APOLICES!$E:$E,MATCH(G306,APOLICES!$A:$A,0)),""))</f>
        <v/>
      </c>
      <c r="K306" s="7"/>
      <c r="L306" s="7"/>
      <c r="M306" s="12"/>
      <c r="N306" s="10"/>
      <c r="O306" s="7"/>
      <c r="P306" s="10" t="str">
        <f t="shared" si="4"/>
        <v/>
      </c>
      <c r="Q306" s="7"/>
      <c r="R306" s="7" t="str">
        <f>IF(M306="","",IFERROR(IF(INDEX(FOLLOWUP!$AQ:$AQ,MATCH(B306,FOLLOWUP!$A:$A,0))="","Sim",IF(M306&lt;=INDEX(FOLLOWUP!$AQ:$AQ,MATCH(B306,FOLLOWUP!$A:$A,0)),"Sim","Não")),"Viagem não encontrada"))</f>
        <v/>
      </c>
      <c r="S306" s="7" t="str">
        <f>IF(P306="","",IF(P306&lt;=IFERROR(INDEX(APOLICES!$L:$L,MATCH(G306,APOLICES!$A:$A,0)),P_LMG_REF),"Sim","Não"))</f>
        <v/>
      </c>
      <c r="T306" s="7"/>
      <c r="U306" s="7"/>
      <c r="V306" s="7"/>
      <c r="W306" s="7"/>
      <c r="X306" s="12"/>
    </row>
    <row r="307" spans="1:24" x14ac:dyDescent="0.25">
      <c r="A307" s="7"/>
      <c r="B307" s="7"/>
      <c r="C307" s="7"/>
      <c r="D307" s="7"/>
      <c r="E307" s="7"/>
      <c r="F307" s="7"/>
      <c r="G307" s="7"/>
      <c r="H307" s="7" t="str">
        <f>IF(G307="","",IFERROR(INDEX(APOLICES!$B:$B,MATCH(G307,APOLICES!$A:$A,0)),""))</f>
        <v/>
      </c>
      <c r="I307" s="7" t="str">
        <f>IF(G307="","",IFERROR(INDEX(APOLICES!$C:$C,MATCH(G307,APOLICES!$A:$A,0)),""))</f>
        <v/>
      </c>
      <c r="J307" s="7" t="str">
        <f>IF(G307="","",IFERROR(INDEX(APOLICES!$E:$E,MATCH(G307,APOLICES!$A:$A,0)),""))</f>
        <v/>
      </c>
      <c r="K307" s="7"/>
      <c r="L307" s="7"/>
      <c r="M307" s="12"/>
      <c r="N307" s="10"/>
      <c r="O307" s="7"/>
      <c r="P307" s="10" t="str">
        <f t="shared" si="4"/>
        <v/>
      </c>
      <c r="Q307" s="7"/>
      <c r="R307" s="7" t="str">
        <f>IF(M307="","",IFERROR(IF(INDEX(FOLLOWUP!$AQ:$AQ,MATCH(B307,FOLLOWUP!$A:$A,0))="","Sim",IF(M307&lt;=INDEX(FOLLOWUP!$AQ:$AQ,MATCH(B307,FOLLOWUP!$A:$A,0)),"Sim","Não")),"Viagem não encontrada"))</f>
        <v/>
      </c>
      <c r="S307" s="7" t="str">
        <f>IF(P307="","",IF(P307&lt;=IFERROR(INDEX(APOLICES!$L:$L,MATCH(G307,APOLICES!$A:$A,0)),P_LMG_REF),"Sim","Não"))</f>
        <v/>
      </c>
      <c r="T307" s="7"/>
      <c r="U307" s="7"/>
      <c r="V307" s="7"/>
      <c r="W307" s="7"/>
      <c r="X307" s="12"/>
    </row>
    <row r="308" spans="1:24" x14ac:dyDescent="0.25">
      <c r="A308" s="7"/>
      <c r="B308" s="7"/>
      <c r="C308" s="7"/>
      <c r="D308" s="7"/>
      <c r="E308" s="7"/>
      <c r="F308" s="7"/>
      <c r="G308" s="7"/>
      <c r="H308" s="7" t="str">
        <f>IF(G308="","",IFERROR(INDEX(APOLICES!$B:$B,MATCH(G308,APOLICES!$A:$A,0)),""))</f>
        <v/>
      </c>
      <c r="I308" s="7" t="str">
        <f>IF(G308="","",IFERROR(INDEX(APOLICES!$C:$C,MATCH(G308,APOLICES!$A:$A,0)),""))</f>
        <v/>
      </c>
      <c r="J308" s="7" t="str">
        <f>IF(G308="","",IFERROR(INDEX(APOLICES!$E:$E,MATCH(G308,APOLICES!$A:$A,0)),""))</f>
        <v/>
      </c>
      <c r="K308" s="7"/>
      <c r="L308" s="7"/>
      <c r="M308" s="12"/>
      <c r="N308" s="10"/>
      <c r="O308" s="7"/>
      <c r="P308" s="10" t="str">
        <f t="shared" si="4"/>
        <v/>
      </c>
      <c r="Q308" s="7"/>
      <c r="R308" s="7" t="str">
        <f>IF(M308="","",IFERROR(IF(INDEX(FOLLOWUP!$AQ:$AQ,MATCH(B308,FOLLOWUP!$A:$A,0))="","Sim",IF(M308&lt;=INDEX(FOLLOWUP!$AQ:$AQ,MATCH(B308,FOLLOWUP!$A:$A,0)),"Sim","Não")),"Viagem não encontrada"))</f>
        <v/>
      </c>
      <c r="S308" s="7" t="str">
        <f>IF(P308="","",IF(P308&lt;=IFERROR(INDEX(APOLICES!$L:$L,MATCH(G308,APOLICES!$A:$A,0)),P_LMG_REF),"Sim","Não"))</f>
        <v/>
      </c>
      <c r="T308" s="7"/>
      <c r="U308" s="7"/>
      <c r="V308" s="7"/>
      <c r="W308" s="7"/>
      <c r="X308" s="12"/>
    </row>
    <row r="309" spans="1:24" x14ac:dyDescent="0.25">
      <c r="A309" s="7"/>
      <c r="B309" s="7"/>
      <c r="C309" s="7"/>
      <c r="D309" s="7"/>
      <c r="E309" s="7"/>
      <c r="F309" s="7"/>
      <c r="G309" s="7"/>
      <c r="H309" s="7" t="str">
        <f>IF(G309="","",IFERROR(INDEX(APOLICES!$B:$B,MATCH(G309,APOLICES!$A:$A,0)),""))</f>
        <v/>
      </c>
      <c r="I309" s="7" t="str">
        <f>IF(G309="","",IFERROR(INDEX(APOLICES!$C:$C,MATCH(G309,APOLICES!$A:$A,0)),""))</f>
        <v/>
      </c>
      <c r="J309" s="7" t="str">
        <f>IF(G309="","",IFERROR(INDEX(APOLICES!$E:$E,MATCH(G309,APOLICES!$A:$A,0)),""))</f>
        <v/>
      </c>
      <c r="K309" s="7"/>
      <c r="L309" s="7"/>
      <c r="M309" s="12"/>
      <c r="N309" s="10"/>
      <c r="O309" s="7"/>
      <c r="P309" s="10" t="str">
        <f t="shared" si="4"/>
        <v/>
      </c>
      <c r="Q309" s="7"/>
      <c r="R309" s="7" t="str">
        <f>IF(M309="","",IFERROR(IF(INDEX(FOLLOWUP!$AQ:$AQ,MATCH(B309,FOLLOWUP!$A:$A,0))="","Sim",IF(M309&lt;=INDEX(FOLLOWUP!$AQ:$AQ,MATCH(B309,FOLLOWUP!$A:$A,0)),"Sim","Não")),"Viagem não encontrada"))</f>
        <v/>
      </c>
      <c r="S309" s="7" t="str">
        <f>IF(P309="","",IF(P309&lt;=IFERROR(INDEX(APOLICES!$L:$L,MATCH(G309,APOLICES!$A:$A,0)),P_LMG_REF),"Sim","Não"))</f>
        <v/>
      </c>
      <c r="T309" s="7"/>
      <c r="U309" s="7"/>
      <c r="V309" s="7"/>
      <c r="W309" s="7"/>
      <c r="X309" s="12"/>
    </row>
    <row r="310" spans="1:24" x14ac:dyDescent="0.25">
      <c r="A310" s="7"/>
      <c r="B310" s="7"/>
      <c r="C310" s="7"/>
      <c r="D310" s="7"/>
      <c r="E310" s="7"/>
      <c r="F310" s="7"/>
      <c r="G310" s="7"/>
      <c r="H310" s="7" t="str">
        <f>IF(G310="","",IFERROR(INDEX(APOLICES!$B:$B,MATCH(G310,APOLICES!$A:$A,0)),""))</f>
        <v/>
      </c>
      <c r="I310" s="7" t="str">
        <f>IF(G310="","",IFERROR(INDEX(APOLICES!$C:$C,MATCH(G310,APOLICES!$A:$A,0)),""))</f>
        <v/>
      </c>
      <c r="J310" s="7" t="str">
        <f>IF(G310="","",IFERROR(INDEX(APOLICES!$E:$E,MATCH(G310,APOLICES!$A:$A,0)),""))</f>
        <v/>
      </c>
      <c r="K310" s="7"/>
      <c r="L310" s="7"/>
      <c r="M310" s="12"/>
      <c r="N310" s="10"/>
      <c r="O310" s="7"/>
      <c r="P310" s="10" t="str">
        <f t="shared" si="4"/>
        <v/>
      </c>
      <c r="Q310" s="7"/>
      <c r="R310" s="7" t="str">
        <f>IF(M310="","",IFERROR(IF(INDEX(FOLLOWUP!$AQ:$AQ,MATCH(B310,FOLLOWUP!$A:$A,0))="","Sim",IF(M310&lt;=INDEX(FOLLOWUP!$AQ:$AQ,MATCH(B310,FOLLOWUP!$A:$A,0)),"Sim","Não")),"Viagem não encontrada"))</f>
        <v/>
      </c>
      <c r="S310" s="7" t="str">
        <f>IF(P310="","",IF(P310&lt;=IFERROR(INDEX(APOLICES!$L:$L,MATCH(G310,APOLICES!$A:$A,0)),P_LMG_REF),"Sim","Não"))</f>
        <v/>
      </c>
      <c r="T310" s="7"/>
      <c r="U310" s="7"/>
      <c r="V310" s="7"/>
      <c r="W310" s="7"/>
      <c r="X310" s="12"/>
    </row>
    <row r="311" spans="1:24" x14ac:dyDescent="0.25">
      <c r="A311" s="7"/>
      <c r="B311" s="7"/>
      <c r="C311" s="7"/>
      <c r="D311" s="7"/>
      <c r="E311" s="7"/>
      <c r="F311" s="7"/>
      <c r="G311" s="7"/>
      <c r="H311" s="7" t="str">
        <f>IF(G311="","",IFERROR(INDEX(APOLICES!$B:$B,MATCH(G311,APOLICES!$A:$A,0)),""))</f>
        <v/>
      </c>
      <c r="I311" s="7" t="str">
        <f>IF(G311="","",IFERROR(INDEX(APOLICES!$C:$C,MATCH(G311,APOLICES!$A:$A,0)),""))</f>
        <v/>
      </c>
      <c r="J311" s="7" t="str">
        <f>IF(G311="","",IFERROR(INDEX(APOLICES!$E:$E,MATCH(G311,APOLICES!$A:$A,0)),""))</f>
        <v/>
      </c>
      <c r="K311" s="7"/>
      <c r="L311" s="7"/>
      <c r="M311" s="12"/>
      <c r="N311" s="10"/>
      <c r="O311" s="7"/>
      <c r="P311" s="10" t="str">
        <f t="shared" si="4"/>
        <v/>
      </c>
      <c r="Q311" s="7"/>
      <c r="R311" s="7" t="str">
        <f>IF(M311="","",IFERROR(IF(INDEX(FOLLOWUP!$AQ:$AQ,MATCH(B311,FOLLOWUP!$A:$A,0))="","Sim",IF(M311&lt;=INDEX(FOLLOWUP!$AQ:$AQ,MATCH(B311,FOLLOWUP!$A:$A,0)),"Sim","Não")),"Viagem não encontrada"))</f>
        <v/>
      </c>
      <c r="S311" s="7" t="str">
        <f>IF(P311="","",IF(P311&lt;=IFERROR(INDEX(APOLICES!$L:$L,MATCH(G311,APOLICES!$A:$A,0)),P_LMG_REF),"Sim","Não"))</f>
        <v/>
      </c>
      <c r="T311" s="7"/>
      <c r="U311" s="7"/>
      <c r="V311" s="7"/>
      <c r="W311" s="7"/>
      <c r="X311" s="12"/>
    </row>
    <row r="312" spans="1:24" x14ac:dyDescent="0.25">
      <c r="A312" s="7"/>
      <c r="B312" s="7"/>
      <c r="C312" s="7"/>
      <c r="D312" s="7"/>
      <c r="E312" s="7"/>
      <c r="F312" s="7"/>
      <c r="G312" s="7"/>
      <c r="H312" s="7" t="str">
        <f>IF(G312="","",IFERROR(INDEX(APOLICES!$B:$B,MATCH(G312,APOLICES!$A:$A,0)),""))</f>
        <v/>
      </c>
      <c r="I312" s="7" t="str">
        <f>IF(G312="","",IFERROR(INDEX(APOLICES!$C:$C,MATCH(G312,APOLICES!$A:$A,0)),""))</f>
        <v/>
      </c>
      <c r="J312" s="7" t="str">
        <f>IF(G312="","",IFERROR(INDEX(APOLICES!$E:$E,MATCH(G312,APOLICES!$A:$A,0)),""))</f>
        <v/>
      </c>
      <c r="K312" s="7"/>
      <c r="L312" s="7"/>
      <c r="M312" s="12"/>
      <c r="N312" s="10"/>
      <c r="O312" s="7"/>
      <c r="P312" s="10" t="str">
        <f t="shared" si="4"/>
        <v/>
      </c>
      <c r="Q312" s="7"/>
      <c r="R312" s="7" t="str">
        <f>IF(M312="","",IFERROR(IF(INDEX(FOLLOWUP!$AQ:$AQ,MATCH(B312,FOLLOWUP!$A:$A,0))="","Sim",IF(M312&lt;=INDEX(FOLLOWUP!$AQ:$AQ,MATCH(B312,FOLLOWUP!$A:$A,0)),"Sim","Não")),"Viagem não encontrada"))</f>
        <v/>
      </c>
      <c r="S312" s="7" t="str">
        <f>IF(P312="","",IF(P312&lt;=IFERROR(INDEX(APOLICES!$L:$L,MATCH(G312,APOLICES!$A:$A,0)),P_LMG_REF),"Sim","Não"))</f>
        <v/>
      </c>
      <c r="T312" s="7"/>
      <c r="U312" s="7"/>
      <c r="V312" s="7"/>
      <c r="W312" s="7"/>
      <c r="X312" s="12"/>
    </row>
    <row r="313" spans="1:24" x14ac:dyDescent="0.25">
      <c r="A313" s="7"/>
      <c r="B313" s="7"/>
      <c r="C313" s="7"/>
      <c r="D313" s="7"/>
      <c r="E313" s="7"/>
      <c r="F313" s="7"/>
      <c r="G313" s="7"/>
      <c r="H313" s="7" t="str">
        <f>IF(G313="","",IFERROR(INDEX(APOLICES!$B:$B,MATCH(G313,APOLICES!$A:$A,0)),""))</f>
        <v/>
      </c>
      <c r="I313" s="7" t="str">
        <f>IF(G313="","",IFERROR(INDEX(APOLICES!$C:$C,MATCH(G313,APOLICES!$A:$A,0)),""))</f>
        <v/>
      </c>
      <c r="J313" s="7" t="str">
        <f>IF(G313="","",IFERROR(INDEX(APOLICES!$E:$E,MATCH(G313,APOLICES!$A:$A,0)),""))</f>
        <v/>
      </c>
      <c r="K313" s="7"/>
      <c r="L313" s="7"/>
      <c r="M313" s="12"/>
      <c r="N313" s="10"/>
      <c r="O313" s="7"/>
      <c r="P313" s="10" t="str">
        <f t="shared" si="4"/>
        <v/>
      </c>
      <c r="Q313" s="7"/>
      <c r="R313" s="7" t="str">
        <f>IF(M313="","",IFERROR(IF(INDEX(FOLLOWUP!$AQ:$AQ,MATCH(B313,FOLLOWUP!$A:$A,0))="","Sim",IF(M313&lt;=INDEX(FOLLOWUP!$AQ:$AQ,MATCH(B313,FOLLOWUP!$A:$A,0)),"Sim","Não")),"Viagem não encontrada"))</f>
        <v/>
      </c>
      <c r="S313" s="7" t="str">
        <f>IF(P313="","",IF(P313&lt;=IFERROR(INDEX(APOLICES!$L:$L,MATCH(G313,APOLICES!$A:$A,0)),P_LMG_REF),"Sim","Não"))</f>
        <v/>
      </c>
      <c r="T313" s="7"/>
      <c r="U313" s="7"/>
      <c r="V313" s="7"/>
      <c r="W313" s="7"/>
      <c r="X313" s="12"/>
    </row>
    <row r="314" spans="1:24" x14ac:dyDescent="0.25">
      <c r="A314" s="7"/>
      <c r="B314" s="7"/>
      <c r="C314" s="7"/>
      <c r="D314" s="7"/>
      <c r="E314" s="7"/>
      <c r="F314" s="7"/>
      <c r="G314" s="7"/>
      <c r="H314" s="7" t="str">
        <f>IF(G314="","",IFERROR(INDEX(APOLICES!$B:$B,MATCH(G314,APOLICES!$A:$A,0)),""))</f>
        <v/>
      </c>
      <c r="I314" s="7" t="str">
        <f>IF(G314="","",IFERROR(INDEX(APOLICES!$C:$C,MATCH(G314,APOLICES!$A:$A,0)),""))</f>
        <v/>
      </c>
      <c r="J314" s="7" t="str">
        <f>IF(G314="","",IFERROR(INDEX(APOLICES!$E:$E,MATCH(G314,APOLICES!$A:$A,0)),""))</f>
        <v/>
      </c>
      <c r="K314" s="7"/>
      <c r="L314" s="7"/>
      <c r="M314" s="12"/>
      <c r="N314" s="10"/>
      <c r="O314" s="7"/>
      <c r="P314" s="10" t="str">
        <f t="shared" si="4"/>
        <v/>
      </c>
      <c r="Q314" s="7"/>
      <c r="R314" s="7" t="str">
        <f>IF(M314="","",IFERROR(IF(INDEX(FOLLOWUP!$AQ:$AQ,MATCH(B314,FOLLOWUP!$A:$A,0))="","Sim",IF(M314&lt;=INDEX(FOLLOWUP!$AQ:$AQ,MATCH(B314,FOLLOWUP!$A:$A,0)),"Sim","Não")),"Viagem não encontrada"))</f>
        <v/>
      </c>
      <c r="S314" s="7" t="str">
        <f>IF(P314="","",IF(P314&lt;=IFERROR(INDEX(APOLICES!$L:$L,MATCH(G314,APOLICES!$A:$A,0)),P_LMG_REF),"Sim","Não"))</f>
        <v/>
      </c>
      <c r="T314" s="7"/>
      <c r="U314" s="7"/>
      <c r="V314" s="7"/>
      <c r="W314" s="7"/>
      <c r="X314" s="12"/>
    </row>
    <row r="315" spans="1:24" x14ac:dyDescent="0.25">
      <c r="A315" s="7"/>
      <c r="B315" s="7"/>
      <c r="C315" s="7"/>
      <c r="D315" s="7"/>
      <c r="E315" s="7"/>
      <c r="F315" s="7"/>
      <c r="G315" s="7"/>
      <c r="H315" s="7" t="str">
        <f>IF(G315="","",IFERROR(INDEX(APOLICES!$B:$B,MATCH(G315,APOLICES!$A:$A,0)),""))</f>
        <v/>
      </c>
      <c r="I315" s="7" t="str">
        <f>IF(G315="","",IFERROR(INDEX(APOLICES!$C:$C,MATCH(G315,APOLICES!$A:$A,0)),""))</f>
        <v/>
      </c>
      <c r="J315" s="7" t="str">
        <f>IF(G315="","",IFERROR(INDEX(APOLICES!$E:$E,MATCH(G315,APOLICES!$A:$A,0)),""))</f>
        <v/>
      </c>
      <c r="K315" s="7"/>
      <c r="L315" s="7"/>
      <c r="M315" s="12"/>
      <c r="N315" s="10"/>
      <c r="O315" s="7"/>
      <c r="P315" s="10" t="str">
        <f t="shared" si="4"/>
        <v/>
      </c>
      <c r="Q315" s="7"/>
      <c r="R315" s="7" t="str">
        <f>IF(M315="","",IFERROR(IF(INDEX(FOLLOWUP!$AQ:$AQ,MATCH(B315,FOLLOWUP!$A:$A,0))="","Sim",IF(M315&lt;=INDEX(FOLLOWUP!$AQ:$AQ,MATCH(B315,FOLLOWUP!$A:$A,0)),"Sim","Não")),"Viagem não encontrada"))</f>
        <v/>
      </c>
      <c r="S315" s="7" t="str">
        <f>IF(P315="","",IF(P315&lt;=IFERROR(INDEX(APOLICES!$L:$L,MATCH(G315,APOLICES!$A:$A,0)),P_LMG_REF),"Sim","Não"))</f>
        <v/>
      </c>
      <c r="T315" s="7"/>
      <c r="U315" s="7"/>
      <c r="V315" s="7"/>
      <c r="W315" s="7"/>
      <c r="X315" s="12"/>
    </row>
    <row r="316" spans="1:24" x14ac:dyDescent="0.25">
      <c r="A316" s="7"/>
      <c r="B316" s="7"/>
      <c r="C316" s="7"/>
      <c r="D316" s="7"/>
      <c r="E316" s="7"/>
      <c r="F316" s="7"/>
      <c r="G316" s="7"/>
      <c r="H316" s="7" t="str">
        <f>IF(G316="","",IFERROR(INDEX(APOLICES!$B:$B,MATCH(G316,APOLICES!$A:$A,0)),""))</f>
        <v/>
      </c>
      <c r="I316" s="7" t="str">
        <f>IF(G316="","",IFERROR(INDEX(APOLICES!$C:$C,MATCH(G316,APOLICES!$A:$A,0)),""))</f>
        <v/>
      </c>
      <c r="J316" s="7" t="str">
        <f>IF(G316="","",IFERROR(INDEX(APOLICES!$E:$E,MATCH(G316,APOLICES!$A:$A,0)),""))</f>
        <v/>
      </c>
      <c r="K316" s="7"/>
      <c r="L316" s="7"/>
      <c r="M316" s="12"/>
      <c r="N316" s="10"/>
      <c r="O316" s="7"/>
      <c r="P316" s="10" t="str">
        <f t="shared" si="4"/>
        <v/>
      </c>
      <c r="Q316" s="7"/>
      <c r="R316" s="7" t="str">
        <f>IF(M316="","",IFERROR(IF(INDEX(FOLLOWUP!$AQ:$AQ,MATCH(B316,FOLLOWUP!$A:$A,0))="","Sim",IF(M316&lt;=INDEX(FOLLOWUP!$AQ:$AQ,MATCH(B316,FOLLOWUP!$A:$A,0)),"Sim","Não")),"Viagem não encontrada"))</f>
        <v/>
      </c>
      <c r="S316" s="7" t="str">
        <f>IF(P316="","",IF(P316&lt;=IFERROR(INDEX(APOLICES!$L:$L,MATCH(G316,APOLICES!$A:$A,0)),P_LMG_REF),"Sim","Não"))</f>
        <v/>
      </c>
      <c r="T316" s="7"/>
      <c r="U316" s="7"/>
      <c r="V316" s="7"/>
      <c r="W316" s="7"/>
      <c r="X316" s="12"/>
    </row>
    <row r="317" spans="1:24" x14ac:dyDescent="0.25">
      <c r="A317" s="7"/>
      <c r="B317" s="7"/>
      <c r="C317" s="7"/>
      <c r="D317" s="7"/>
      <c r="E317" s="7"/>
      <c r="F317" s="7"/>
      <c r="G317" s="7"/>
      <c r="H317" s="7" t="str">
        <f>IF(G317="","",IFERROR(INDEX(APOLICES!$B:$B,MATCH(G317,APOLICES!$A:$A,0)),""))</f>
        <v/>
      </c>
      <c r="I317" s="7" t="str">
        <f>IF(G317="","",IFERROR(INDEX(APOLICES!$C:$C,MATCH(G317,APOLICES!$A:$A,0)),""))</f>
        <v/>
      </c>
      <c r="J317" s="7" t="str">
        <f>IF(G317="","",IFERROR(INDEX(APOLICES!$E:$E,MATCH(G317,APOLICES!$A:$A,0)),""))</f>
        <v/>
      </c>
      <c r="K317" s="7"/>
      <c r="L317" s="7"/>
      <c r="M317" s="12"/>
      <c r="N317" s="10"/>
      <c r="O317" s="7"/>
      <c r="P317" s="10" t="str">
        <f t="shared" si="4"/>
        <v/>
      </c>
      <c r="Q317" s="7"/>
      <c r="R317" s="7" t="str">
        <f>IF(M317="","",IFERROR(IF(INDEX(FOLLOWUP!$AQ:$AQ,MATCH(B317,FOLLOWUP!$A:$A,0))="","Sim",IF(M317&lt;=INDEX(FOLLOWUP!$AQ:$AQ,MATCH(B317,FOLLOWUP!$A:$A,0)),"Sim","Não")),"Viagem não encontrada"))</f>
        <v/>
      </c>
      <c r="S317" s="7" t="str">
        <f>IF(P317="","",IF(P317&lt;=IFERROR(INDEX(APOLICES!$L:$L,MATCH(G317,APOLICES!$A:$A,0)),P_LMG_REF),"Sim","Não"))</f>
        <v/>
      </c>
      <c r="T317" s="7"/>
      <c r="U317" s="7"/>
      <c r="V317" s="7"/>
      <c r="W317" s="7"/>
      <c r="X317" s="12"/>
    </row>
    <row r="318" spans="1:24" x14ac:dyDescent="0.25">
      <c r="A318" s="7"/>
      <c r="B318" s="7"/>
      <c r="C318" s="7"/>
      <c r="D318" s="7"/>
      <c r="E318" s="7"/>
      <c r="F318" s="7"/>
      <c r="G318" s="7"/>
      <c r="H318" s="7" t="str">
        <f>IF(G318="","",IFERROR(INDEX(APOLICES!$B:$B,MATCH(G318,APOLICES!$A:$A,0)),""))</f>
        <v/>
      </c>
      <c r="I318" s="7" t="str">
        <f>IF(G318="","",IFERROR(INDEX(APOLICES!$C:$C,MATCH(G318,APOLICES!$A:$A,0)),""))</f>
        <v/>
      </c>
      <c r="J318" s="7" t="str">
        <f>IF(G318="","",IFERROR(INDEX(APOLICES!$E:$E,MATCH(G318,APOLICES!$A:$A,0)),""))</f>
        <v/>
      </c>
      <c r="K318" s="7"/>
      <c r="L318" s="7"/>
      <c r="M318" s="12"/>
      <c r="N318" s="10"/>
      <c r="O318" s="7"/>
      <c r="P318" s="10" t="str">
        <f t="shared" si="4"/>
        <v/>
      </c>
      <c r="Q318" s="7"/>
      <c r="R318" s="7" t="str">
        <f>IF(M318="","",IFERROR(IF(INDEX(FOLLOWUP!$AQ:$AQ,MATCH(B318,FOLLOWUP!$A:$A,0))="","Sim",IF(M318&lt;=INDEX(FOLLOWUP!$AQ:$AQ,MATCH(B318,FOLLOWUP!$A:$A,0)),"Sim","Não")),"Viagem não encontrada"))</f>
        <v/>
      </c>
      <c r="S318" s="7" t="str">
        <f>IF(P318="","",IF(P318&lt;=IFERROR(INDEX(APOLICES!$L:$L,MATCH(G318,APOLICES!$A:$A,0)),P_LMG_REF),"Sim","Não"))</f>
        <v/>
      </c>
      <c r="T318" s="7"/>
      <c r="U318" s="7"/>
      <c r="V318" s="7"/>
      <c r="W318" s="7"/>
      <c r="X318" s="12"/>
    </row>
    <row r="319" spans="1:24" x14ac:dyDescent="0.25">
      <c r="A319" s="7"/>
      <c r="B319" s="7"/>
      <c r="C319" s="7"/>
      <c r="D319" s="7"/>
      <c r="E319" s="7"/>
      <c r="F319" s="7"/>
      <c r="G319" s="7"/>
      <c r="H319" s="7" t="str">
        <f>IF(G319="","",IFERROR(INDEX(APOLICES!$B:$B,MATCH(G319,APOLICES!$A:$A,0)),""))</f>
        <v/>
      </c>
      <c r="I319" s="7" t="str">
        <f>IF(G319="","",IFERROR(INDEX(APOLICES!$C:$C,MATCH(G319,APOLICES!$A:$A,0)),""))</f>
        <v/>
      </c>
      <c r="J319" s="7" t="str">
        <f>IF(G319="","",IFERROR(INDEX(APOLICES!$E:$E,MATCH(G319,APOLICES!$A:$A,0)),""))</f>
        <v/>
      </c>
      <c r="K319" s="7"/>
      <c r="L319" s="7"/>
      <c r="M319" s="12"/>
      <c r="N319" s="10"/>
      <c r="O319" s="7"/>
      <c r="P319" s="10" t="str">
        <f t="shared" si="4"/>
        <v/>
      </c>
      <c r="Q319" s="7"/>
      <c r="R319" s="7" t="str">
        <f>IF(M319="","",IFERROR(IF(INDEX(FOLLOWUP!$AQ:$AQ,MATCH(B319,FOLLOWUP!$A:$A,0))="","Sim",IF(M319&lt;=INDEX(FOLLOWUP!$AQ:$AQ,MATCH(B319,FOLLOWUP!$A:$A,0)),"Sim","Não")),"Viagem não encontrada"))</f>
        <v/>
      </c>
      <c r="S319" s="7" t="str">
        <f>IF(P319="","",IF(P319&lt;=IFERROR(INDEX(APOLICES!$L:$L,MATCH(G319,APOLICES!$A:$A,0)),P_LMG_REF),"Sim","Não"))</f>
        <v/>
      </c>
      <c r="T319" s="7"/>
      <c r="U319" s="7"/>
      <c r="V319" s="7"/>
      <c r="W319" s="7"/>
      <c r="X319" s="12"/>
    </row>
    <row r="320" spans="1:24" x14ac:dyDescent="0.25">
      <c r="A320" s="7"/>
      <c r="B320" s="7"/>
      <c r="C320" s="7"/>
      <c r="D320" s="7"/>
      <c r="E320" s="7"/>
      <c r="F320" s="7"/>
      <c r="G320" s="7"/>
      <c r="H320" s="7" t="str">
        <f>IF(G320="","",IFERROR(INDEX(APOLICES!$B:$B,MATCH(G320,APOLICES!$A:$A,0)),""))</f>
        <v/>
      </c>
      <c r="I320" s="7" t="str">
        <f>IF(G320="","",IFERROR(INDEX(APOLICES!$C:$C,MATCH(G320,APOLICES!$A:$A,0)),""))</f>
        <v/>
      </c>
      <c r="J320" s="7" t="str">
        <f>IF(G320="","",IFERROR(INDEX(APOLICES!$E:$E,MATCH(G320,APOLICES!$A:$A,0)),""))</f>
        <v/>
      </c>
      <c r="K320" s="7"/>
      <c r="L320" s="7"/>
      <c r="M320" s="12"/>
      <c r="N320" s="10"/>
      <c r="O320" s="7"/>
      <c r="P320" s="10" t="str">
        <f t="shared" si="4"/>
        <v/>
      </c>
      <c r="Q320" s="7"/>
      <c r="R320" s="7" t="str">
        <f>IF(M320="","",IFERROR(IF(INDEX(FOLLOWUP!$AQ:$AQ,MATCH(B320,FOLLOWUP!$A:$A,0))="","Sim",IF(M320&lt;=INDEX(FOLLOWUP!$AQ:$AQ,MATCH(B320,FOLLOWUP!$A:$A,0)),"Sim","Não")),"Viagem não encontrada"))</f>
        <v/>
      </c>
      <c r="S320" s="7" t="str">
        <f>IF(P320="","",IF(P320&lt;=IFERROR(INDEX(APOLICES!$L:$L,MATCH(G320,APOLICES!$A:$A,0)),P_LMG_REF),"Sim","Não"))</f>
        <v/>
      </c>
      <c r="T320" s="7"/>
      <c r="U320" s="7"/>
      <c r="V320" s="7"/>
      <c r="W320" s="7"/>
      <c r="X320" s="12"/>
    </row>
    <row r="321" spans="1:24" x14ac:dyDescent="0.25">
      <c r="A321" s="7"/>
      <c r="B321" s="7"/>
      <c r="C321" s="7"/>
      <c r="D321" s="7"/>
      <c r="E321" s="7"/>
      <c r="F321" s="7"/>
      <c r="G321" s="7"/>
      <c r="H321" s="7" t="str">
        <f>IF(G321="","",IFERROR(INDEX(APOLICES!$B:$B,MATCH(G321,APOLICES!$A:$A,0)),""))</f>
        <v/>
      </c>
      <c r="I321" s="7" t="str">
        <f>IF(G321="","",IFERROR(INDEX(APOLICES!$C:$C,MATCH(G321,APOLICES!$A:$A,0)),""))</f>
        <v/>
      </c>
      <c r="J321" s="7" t="str">
        <f>IF(G321="","",IFERROR(INDEX(APOLICES!$E:$E,MATCH(G321,APOLICES!$A:$A,0)),""))</f>
        <v/>
      </c>
      <c r="K321" s="7"/>
      <c r="L321" s="7"/>
      <c r="M321" s="12"/>
      <c r="N321" s="10"/>
      <c r="O321" s="7"/>
      <c r="P321" s="10" t="str">
        <f t="shared" si="4"/>
        <v/>
      </c>
      <c r="Q321" s="7"/>
      <c r="R321" s="7" t="str">
        <f>IF(M321="","",IFERROR(IF(INDEX(FOLLOWUP!$AQ:$AQ,MATCH(B321,FOLLOWUP!$A:$A,0))="","Sim",IF(M321&lt;=INDEX(FOLLOWUP!$AQ:$AQ,MATCH(B321,FOLLOWUP!$A:$A,0)),"Sim","Não")),"Viagem não encontrada"))</f>
        <v/>
      </c>
      <c r="S321" s="7" t="str">
        <f>IF(P321="","",IF(P321&lt;=IFERROR(INDEX(APOLICES!$L:$L,MATCH(G321,APOLICES!$A:$A,0)),P_LMG_REF),"Sim","Não"))</f>
        <v/>
      </c>
      <c r="T321" s="7"/>
      <c r="U321" s="7"/>
      <c r="V321" s="7"/>
      <c r="W321" s="7"/>
      <c r="X321" s="12"/>
    </row>
    <row r="322" spans="1:24" x14ac:dyDescent="0.25">
      <c r="A322" s="7"/>
      <c r="B322" s="7"/>
      <c r="C322" s="7"/>
      <c r="D322" s="7"/>
      <c r="E322" s="7"/>
      <c r="F322" s="7"/>
      <c r="G322" s="7"/>
      <c r="H322" s="7" t="str">
        <f>IF(G322="","",IFERROR(INDEX(APOLICES!$B:$B,MATCH(G322,APOLICES!$A:$A,0)),""))</f>
        <v/>
      </c>
      <c r="I322" s="7" t="str">
        <f>IF(G322="","",IFERROR(INDEX(APOLICES!$C:$C,MATCH(G322,APOLICES!$A:$A,0)),""))</f>
        <v/>
      </c>
      <c r="J322" s="7" t="str">
        <f>IF(G322="","",IFERROR(INDEX(APOLICES!$E:$E,MATCH(G322,APOLICES!$A:$A,0)),""))</f>
        <v/>
      </c>
      <c r="K322" s="7"/>
      <c r="L322" s="7"/>
      <c r="M322" s="12"/>
      <c r="N322" s="10"/>
      <c r="O322" s="7"/>
      <c r="P322" s="10" t="str">
        <f t="shared" ref="P322:P385" si="5">IF(N322="","",IF(O322="USD",N322*P_TAXA_USD,N322))</f>
        <v/>
      </c>
      <c r="Q322" s="7"/>
      <c r="R322" s="7" t="str">
        <f>IF(M322="","",IFERROR(IF(INDEX(FOLLOWUP!$AQ:$AQ,MATCH(B322,FOLLOWUP!$A:$A,0))="","Sim",IF(M322&lt;=INDEX(FOLLOWUP!$AQ:$AQ,MATCH(B322,FOLLOWUP!$A:$A,0)),"Sim","Não")),"Viagem não encontrada"))</f>
        <v/>
      </c>
      <c r="S322" s="7" t="str">
        <f>IF(P322="","",IF(P322&lt;=IFERROR(INDEX(APOLICES!$L:$L,MATCH(G322,APOLICES!$A:$A,0)),P_LMG_REF),"Sim","Não"))</f>
        <v/>
      </c>
      <c r="T322" s="7"/>
      <c r="U322" s="7"/>
      <c r="V322" s="7"/>
      <c r="W322" s="7"/>
      <c r="X322" s="12"/>
    </row>
    <row r="323" spans="1:24" x14ac:dyDescent="0.25">
      <c r="A323" s="7"/>
      <c r="B323" s="7"/>
      <c r="C323" s="7"/>
      <c r="D323" s="7"/>
      <c r="E323" s="7"/>
      <c r="F323" s="7"/>
      <c r="G323" s="7"/>
      <c r="H323" s="7" t="str">
        <f>IF(G323="","",IFERROR(INDEX(APOLICES!$B:$B,MATCH(G323,APOLICES!$A:$A,0)),""))</f>
        <v/>
      </c>
      <c r="I323" s="7" t="str">
        <f>IF(G323="","",IFERROR(INDEX(APOLICES!$C:$C,MATCH(G323,APOLICES!$A:$A,0)),""))</f>
        <v/>
      </c>
      <c r="J323" s="7" t="str">
        <f>IF(G323="","",IFERROR(INDEX(APOLICES!$E:$E,MATCH(G323,APOLICES!$A:$A,0)),""))</f>
        <v/>
      </c>
      <c r="K323" s="7"/>
      <c r="L323" s="7"/>
      <c r="M323" s="12"/>
      <c r="N323" s="10"/>
      <c r="O323" s="7"/>
      <c r="P323" s="10" t="str">
        <f t="shared" si="5"/>
        <v/>
      </c>
      <c r="Q323" s="7"/>
      <c r="R323" s="7" t="str">
        <f>IF(M323="","",IFERROR(IF(INDEX(FOLLOWUP!$AQ:$AQ,MATCH(B323,FOLLOWUP!$A:$A,0))="","Sim",IF(M323&lt;=INDEX(FOLLOWUP!$AQ:$AQ,MATCH(B323,FOLLOWUP!$A:$A,0)),"Sim","Não")),"Viagem não encontrada"))</f>
        <v/>
      </c>
      <c r="S323" s="7" t="str">
        <f>IF(P323="","",IF(P323&lt;=IFERROR(INDEX(APOLICES!$L:$L,MATCH(G323,APOLICES!$A:$A,0)),P_LMG_REF),"Sim","Não"))</f>
        <v/>
      </c>
      <c r="T323" s="7"/>
      <c r="U323" s="7"/>
      <c r="V323" s="7"/>
      <c r="W323" s="7"/>
      <c r="X323" s="12"/>
    </row>
    <row r="324" spans="1:24" x14ac:dyDescent="0.25">
      <c r="A324" s="7"/>
      <c r="B324" s="7"/>
      <c r="C324" s="7"/>
      <c r="D324" s="7"/>
      <c r="E324" s="7"/>
      <c r="F324" s="7"/>
      <c r="G324" s="7"/>
      <c r="H324" s="7" t="str">
        <f>IF(G324="","",IFERROR(INDEX(APOLICES!$B:$B,MATCH(G324,APOLICES!$A:$A,0)),""))</f>
        <v/>
      </c>
      <c r="I324" s="7" t="str">
        <f>IF(G324="","",IFERROR(INDEX(APOLICES!$C:$C,MATCH(G324,APOLICES!$A:$A,0)),""))</f>
        <v/>
      </c>
      <c r="J324" s="7" t="str">
        <f>IF(G324="","",IFERROR(INDEX(APOLICES!$E:$E,MATCH(G324,APOLICES!$A:$A,0)),""))</f>
        <v/>
      </c>
      <c r="K324" s="7"/>
      <c r="L324" s="7"/>
      <c r="M324" s="12"/>
      <c r="N324" s="10"/>
      <c r="O324" s="7"/>
      <c r="P324" s="10" t="str">
        <f t="shared" si="5"/>
        <v/>
      </c>
      <c r="Q324" s="7"/>
      <c r="R324" s="7" t="str">
        <f>IF(M324="","",IFERROR(IF(INDEX(FOLLOWUP!$AQ:$AQ,MATCH(B324,FOLLOWUP!$A:$A,0))="","Sim",IF(M324&lt;=INDEX(FOLLOWUP!$AQ:$AQ,MATCH(B324,FOLLOWUP!$A:$A,0)),"Sim","Não")),"Viagem não encontrada"))</f>
        <v/>
      </c>
      <c r="S324" s="7" t="str">
        <f>IF(P324="","",IF(P324&lt;=IFERROR(INDEX(APOLICES!$L:$L,MATCH(G324,APOLICES!$A:$A,0)),P_LMG_REF),"Sim","Não"))</f>
        <v/>
      </c>
      <c r="T324" s="7"/>
      <c r="U324" s="7"/>
      <c r="V324" s="7"/>
      <c r="W324" s="7"/>
      <c r="X324" s="12"/>
    </row>
    <row r="325" spans="1:24" x14ac:dyDescent="0.25">
      <c r="A325" s="7"/>
      <c r="B325" s="7"/>
      <c r="C325" s="7"/>
      <c r="D325" s="7"/>
      <c r="E325" s="7"/>
      <c r="F325" s="7"/>
      <c r="G325" s="7"/>
      <c r="H325" s="7" t="str">
        <f>IF(G325="","",IFERROR(INDEX(APOLICES!$B:$B,MATCH(G325,APOLICES!$A:$A,0)),""))</f>
        <v/>
      </c>
      <c r="I325" s="7" t="str">
        <f>IF(G325="","",IFERROR(INDEX(APOLICES!$C:$C,MATCH(G325,APOLICES!$A:$A,0)),""))</f>
        <v/>
      </c>
      <c r="J325" s="7" t="str">
        <f>IF(G325="","",IFERROR(INDEX(APOLICES!$E:$E,MATCH(G325,APOLICES!$A:$A,0)),""))</f>
        <v/>
      </c>
      <c r="K325" s="7"/>
      <c r="L325" s="7"/>
      <c r="M325" s="12"/>
      <c r="N325" s="10"/>
      <c r="O325" s="7"/>
      <c r="P325" s="10" t="str">
        <f t="shared" si="5"/>
        <v/>
      </c>
      <c r="Q325" s="7"/>
      <c r="R325" s="7" t="str">
        <f>IF(M325="","",IFERROR(IF(INDEX(FOLLOWUP!$AQ:$AQ,MATCH(B325,FOLLOWUP!$A:$A,0))="","Sim",IF(M325&lt;=INDEX(FOLLOWUP!$AQ:$AQ,MATCH(B325,FOLLOWUP!$A:$A,0)),"Sim","Não")),"Viagem não encontrada"))</f>
        <v/>
      </c>
      <c r="S325" s="7" t="str">
        <f>IF(P325="","",IF(P325&lt;=IFERROR(INDEX(APOLICES!$L:$L,MATCH(G325,APOLICES!$A:$A,0)),P_LMG_REF),"Sim","Não"))</f>
        <v/>
      </c>
      <c r="T325" s="7"/>
      <c r="U325" s="7"/>
      <c r="V325" s="7"/>
      <c r="W325" s="7"/>
      <c r="X325" s="12"/>
    </row>
    <row r="326" spans="1:24" x14ac:dyDescent="0.25">
      <c r="A326" s="7"/>
      <c r="B326" s="7"/>
      <c r="C326" s="7"/>
      <c r="D326" s="7"/>
      <c r="E326" s="7"/>
      <c r="F326" s="7"/>
      <c r="G326" s="7"/>
      <c r="H326" s="7" t="str">
        <f>IF(G326="","",IFERROR(INDEX(APOLICES!$B:$B,MATCH(G326,APOLICES!$A:$A,0)),""))</f>
        <v/>
      </c>
      <c r="I326" s="7" t="str">
        <f>IF(G326="","",IFERROR(INDEX(APOLICES!$C:$C,MATCH(G326,APOLICES!$A:$A,0)),""))</f>
        <v/>
      </c>
      <c r="J326" s="7" t="str">
        <f>IF(G326="","",IFERROR(INDEX(APOLICES!$E:$E,MATCH(G326,APOLICES!$A:$A,0)),""))</f>
        <v/>
      </c>
      <c r="K326" s="7"/>
      <c r="L326" s="7"/>
      <c r="M326" s="12"/>
      <c r="N326" s="10"/>
      <c r="O326" s="7"/>
      <c r="P326" s="10" t="str">
        <f t="shared" si="5"/>
        <v/>
      </c>
      <c r="Q326" s="7"/>
      <c r="R326" s="7" t="str">
        <f>IF(M326="","",IFERROR(IF(INDEX(FOLLOWUP!$AQ:$AQ,MATCH(B326,FOLLOWUP!$A:$A,0))="","Sim",IF(M326&lt;=INDEX(FOLLOWUP!$AQ:$AQ,MATCH(B326,FOLLOWUP!$A:$A,0)),"Sim","Não")),"Viagem não encontrada"))</f>
        <v/>
      </c>
      <c r="S326" s="7" t="str">
        <f>IF(P326="","",IF(P326&lt;=IFERROR(INDEX(APOLICES!$L:$L,MATCH(G326,APOLICES!$A:$A,0)),P_LMG_REF),"Sim","Não"))</f>
        <v/>
      </c>
      <c r="T326" s="7"/>
      <c r="U326" s="7"/>
      <c r="V326" s="7"/>
      <c r="W326" s="7"/>
      <c r="X326" s="12"/>
    </row>
    <row r="327" spans="1:24" x14ac:dyDescent="0.25">
      <c r="A327" s="7"/>
      <c r="B327" s="7"/>
      <c r="C327" s="7"/>
      <c r="D327" s="7"/>
      <c r="E327" s="7"/>
      <c r="F327" s="7"/>
      <c r="G327" s="7"/>
      <c r="H327" s="7" t="str">
        <f>IF(G327="","",IFERROR(INDEX(APOLICES!$B:$B,MATCH(G327,APOLICES!$A:$A,0)),""))</f>
        <v/>
      </c>
      <c r="I327" s="7" t="str">
        <f>IF(G327="","",IFERROR(INDEX(APOLICES!$C:$C,MATCH(G327,APOLICES!$A:$A,0)),""))</f>
        <v/>
      </c>
      <c r="J327" s="7" t="str">
        <f>IF(G327="","",IFERROR(INDEX(APOLICES!$E:$E,MATCH(G327,APOLICES!$A:$A,0)),""))</f>
        <v/>
      </c>
      <c r="K327" s="7"/>
      <c r="L327" s="7"/>
      <c r="M327" s="12"/>
      <c r="N327" s="10"/>
      <c r="O327" s="7"/>
      <c r="P327" s="10" t="str">
        <f t="shared" si="5"/>
        <v/>
      </c>
      <c r="Q327" s="7"/>
      <c r="R327" s="7" t="str">
        <f>IF(M327="","",IFERROR(IF(INDEX(FOLLOWUP!$AQ:$AQ,MATCH(B327,FOLLOWUP!$A:$A,0))="","Sim",IF(M327&lt;=INDEX(FOLLOWUP!$AQ:$AQ,MATCH(B327,FOLLOWUP!$A:$A,0)),"Sim","Não")),"Viagem não encontrada"))</f>
        <v/>
      </c>
      <c r="S327" s="7" t="str">
        <f>IF(P327="","",IF(P327&lt;=IFERROR(INDEX(APOLICES!$L:$L,MATCH(G327,APOLICES!$A:$A,0)),P_LMG_REF),"Sim","Não"))</f>
        <v/>
      </c>
      <c r="T327" s="7"/>
      <c r="U327" s="7"/>
      <c r="V327" s="7"/>
      <c r="W327" s="7"/>
      <c r="X327" s="12"/>
    </row>
    <row r="328" spans="1:24" x14ac:dyDescent="0.25">
      <c r="A328" s="7"/>
      <c r="B328" s="7"/>
      <c r="C328" s="7"/>
      <c r="D328" s="7"/>
      <c r="E328" s="7"/>
      <c r="F328" s="7"/>
      <c r="G328" s="7"/>
      <c r="H328" s="7" t="str">
        <f>IF(G328="","",IFERROR(INDEX(APOLICES!$B:$B,MATCH(G328,APOLICES!$A:$A,0)),""))</f>
        <v/>
      </c>
      <c r="I328" s="7" t="str">
        <f>IF(G328="","",IFERROR(INDEX(APOLICES!$C:$C,MATCH(G328,APOLICES!$A:$A,0)),""))</f>
        <v/>
      </c>
      <c r="J328" s="7" t="str">
        <f>IF(G328="","",IFERROR(INDEX(APOLICES!$E:$E,MATCH(G328,APOLICES!$A:$A,0)),""))</f>
        <v/>
      </c>
      <c r="K328" s="7"/>
      <c r="L328" s="7"/>
      <c r="M328" s="12"/>
      <c r="N328" s="10"/>
      <c r="O328" s="7"/>
      <c r="P328" s="10" t="str">
        <f t="shared" si="5"/>
        <v/>
      </c>
      <c r="Q328" s="7"/>
      <c r="R328" s="7" t="str">
        <f>IF(M328="","",IFERROR(IF(INDEX(FOLLOWUP!$AQ:$AQ,MATCH(B328,FOLLOWUP!$A:$A,0))="","Sim",IF(M328&lt;=INDEX(FOLLOWUP!$AQ:$AQ,MATCH(B328,FOLLOWUP!$A:$A,0)),"Sim","Não")),"Viagem não encontrada"))</f>
        <v/>
      </c>
      <c r="S328" s="7" t="str">
        <f>IF(P328="","",IF(P328&lt;=IFERROR(INDEX(APOLICES!$L:$L,MATCH(G328,APOLICES!$A:$A,0)),P_LMG_REF),"Sim","Não"))</f>
        <v/>
      </c>
      <c r="T328" s="7"/>
      <c r="U328" s="7"/>
      <c r="V328" s="7"/>
      <c r="W328" s="7"/>
      <c r="X328" s="12"/>
    </row>
    <row r="329" spans="1:24" x14ac:dyDescent="0.25">
      <c r="A329" s="7"/>
      <c r="B329" s="7"/>
      <c r="C329" s="7"/>
      <c r="D329" s="7"/>
      <c r="E329" s="7"/>
      <c r="F329" s="7"/>
      <c r="G329" s="7"/>
      <c r="H329" s="7" t="str">
        <f>IF(G329="","",IFERROR(INDEX(APOLICES!$B:$B,MATCH(G329,APOLICES!$A:$A,0)),""))</f>
        <v/>
      </c>
      <c r="I329" s="7" t="str">
        <f>IF(G329="","",IFERROR(INDEX(APOLICES!$C:$C,MATCH(G329,APOLICES!$A:$A,0)),""))</f>
        <v/>
      </c>
      <c r="J329" s="7" t="str">
        <f>IF(G329="","",IFERROR(INDEX(APOLICES!$E:$E,MATCH(G329,APOLICES!$A:$A,0)),""))</f>
        <v/>
      </c>
      <c r="K329" s="7"/>
      <c r="L329" s="7"/>
      <c r="M329" s="12"/>
      <c r="N329" s="10"/>
      <c r="O329" s="7"/>
      <c r="P329" s="10" t="str">
        <f t="shared" si="5"/>
        <v/>
      </c>
      <c r="Q329" s="7"/>
      <c r="R329" s="7" t="str">
        <f>IF(M329="","",IFERROR(IF(INDEX(FOLLOWUP!$AQ:$AQ,MATCH(B329,FOLLOWUP!$A:$A,0))="","Sim",IF(M329&lt;=INDEX(FOLLOWUP!$AQ:$AQ,MATCH(B329,FOLLOWUP!$A:$A,0)),"Sim","Não")),"Viagem não encontrada"))</f>
        <v/>
      </c>
      <c r="S329" s="7" t="str">
        <f>IF(P329="","",IF(P329&lt;=IFERROR(INDEX(APOLICES!$L:$L,MATCH(G329,APOLICES!$A:$A,0)),P_LMG_REF),"Sim","Não"))</f>
        <v/>
      </c>
      <c r="T329" s="7"/>
      <c r="U329" s="7"/>
      <c r="V329" s="7"/>
      <c r="W329" s="7"/>
      <c r="X329" s="12"/>
    </row>
    <row r="330" spans="1:24" x14ac:dyDescent="0.25">
      <c r="A330" s="7"/>
      <c r="B330" s="7"/>
      <c r="C330" s="7"/>
      <c r="D330" s="7"/>
      <c r="E330" s="7"/>
      <c r="F330" s="7"/>
      <c r="G330" s="7"/>
      <c r="H330" s="7" t="str">
        <f>IF(G330="","",IFERROR(INDEX(APOLICES!$B:$B,MATCH(G330,APOLICES!$A:$A,0)),""))</f>
        <v/>
      </c>
      <c r="I330" s="7" t="str">
        <f>IF(G330="","",IFERROR(INDEX(APOLICES!$C:$C,MATCH(G330,APOLICES!$A:$A,0)),""))</f>
        <v/>
      </c>
      <c r="J330" s="7" t="str">
        <f>IF(G330="","",IFERROR(INDEX(APOLICES!$E:$E,MATCH(G330,APOLICES!$A:$A,0)),""))</f>
        <v/>
      </c>
      <c r="K330" s="7"/>
      <c r="L330" s="7"/>
      <c r="M330" s="12"/>
      <c r="N330" s="10"/>
      <c r="O330" s="7"/>
      <c r="P330" s="10" t="str">
        <f t="shared" si="5"/>
        <v/>
      </c>
      <c r="Q330" s="7"/>
      <c r="R330" s="7" t="str">
        <f>IF(M330="","",IFERROR(IF(INDEX(FOLLOWUP!$AQ:$AQ,MATCH(B330,FOLLOWUP!$A:$A,0))="","Sim",IF(M330&lt;=INDEX(FOLLOWUP!$AQ:$AQ,MATCH(B330,FOLLOWUP!$A:$A,0)),"Sim","Não")),"Viagem não encontrada"))</f>
        <v/>
      </c>
      <c r="S330" s="7" t="str">
        <f>IF(P330="","",IF(P330&lt;=IFERROR(INDEX(APOLICES!$L:$L,MATCH(G330,APOLICES!$A:$A,0)),P_LMG_REF),"Sim","Não"))</f>
        <v/>
      </c>
      <c r="T330" s="7"/>
      <c r="U330" s="7"/>
      <c r="V330" s="7"/>
      <c r="W330" s="7"/>
      <c r="X330" s="12"/>
    </row>
    <row r="331" spans="1:24" x14ac:dyDescent="0.25">
      <c r="A331" s="7"/>
      <c r="B331" s="7"/>
      <c r="C331" s="7"/>
      <c r="D331" s="7"/>
      <c r="E331" s="7"/>
      <c r="F331" s="7"/>
      <c r="G331" s="7"/>
      <c r="H331" s="7" t="str">
        <f>IF(G331="","",IFERROR(INDEX(APOLICES!$B:$B,MATCH(G331,APOLICES!$A:$A,0)),""))</f>
        <v/>
      </c>
      <c r="I331" s="7" t="str">
        <f>IF(G331="","",IFERROR(INDEX(APOLICES!$C:$C,MATCH(G331,APOLICES!$A:$A,0)),""))</f>
        <v/>
      </c>
      <c r="J331" s="7" t="str">
        <f>IF(G331="","",IFERROR(INDEX(APOLICES!$E:$E,MATCH(G331,APOLICES!$A:$A,0)),""))</f>
        <v/>
      </c>
      <c r="K331" s="7"/>
      <c r="L331" s="7"/>
      <c r="M331" s="12"/>
      <c r="N331" s="10"/>
      <c r="O331" s="7"/>
      <c r="P331" s="10" t="str">
        <f t="shared" si="5"/>
        <v/>
      </c>
      <c r="Q331" s="7"/>
      <c r="R331" s="7" t="str">
        <f>IF(M331="","",IFERROR(IF(INDEX(FOLLOWUP!$AQ:$AQ,MATCH(B331,FOLLOWUP!$A:$A,0))="","Sim",IF(M331&lt;=INDEX(FOLLOWUP!$AQ:$AQ,MATCH(B331,FOLLOWUP!$A:$A,0)),"Sim","Não")),"Viagem não encontrada"))</f>
        <v/>
      </c>
      <c r="S331" s="7" t="str">
        <f>IF(P331="","",IF(P331&lt;=IFERROR(INDEX(APOLICES!$L:$L,MATCH(G331,APOLICES!$A:$A,0)),P_LMG_REF),"Sim","Não"))</f>
        <v/>
      </c>
      <c r="T331" s="7"/>
      <c r="U331" s="7"/>
      <c r="V331" s="7"/>
      <c r="W331" s="7"/>
      <c r="X331" s="12"/>
    </row>
    <row r="332" spans="1:24" x14ac:dyDescent="0.25">
      <c r="A332" s="7"/>
      <c r="B332" s="7"/>
      <c r="C332" s="7"/>
      <c r="D332" s="7"/>
      <c r="E332" s="7"/>
      <c r="F332" s="7"/>
      <c r="G332" s="7"/>
      <c r="H332" s="7" t="str">
        <f>IF(G332="","",IFERROR(INDEX(APOLICES!$B:$B,MATCH(G332,APOLICES!$A:$A,0)),""))</f>
        <v/>
      </c>
      <c r="I332" s="7" t="str">
        <f>IF(G332="","",IFERROR(INDEX(APOLICES!$C:$C,MATCH(G332,APOLICES!$A:$A,0)),""))</f>
        <v/>
      </c>
      <c r="J332" s="7" t="str">
        <f>IF(G332="","",IFERROR(INDEX(APOLICES!$E:$E,MATCH(G332,APOLICES!$A:$A,0)),""))</f>
        <v/>
      </c>
      <c r="K332" s="7"/>
      <c r="L332" s="7"/>
      <c r="M332" s="12"/>
      <c r="N332" s="10"/>
      <c r="O332" s="7"/>
      <c r="P332" s="10" t="str">
        <f t="shared" si="5"/>
        <v/>
      </c>
      <c r="Q332" s="7"/>
      <c r="R332" s="7" t="str">
        <f>IF(M332="","",IFERROR(IF(INDEX(FOLLOWUP!$AQ:$AQ,MATCH(B332,FOLLOWUP!$A:$A,0))="","Sim",IF(M332&lt;=INDEX(FOLLOWUP!$AQ:$AQ,MATCH(B332,FOLLOWUP!$A:$A,0)),"Sim","Não")),"Viagem não encontrada"))</f>
        <v/>
      </c>
      <c r="S332" s="7" t="str">
        <f>IF(P332="","",IF(P332&lt;=IFERROR(INDEX(APOLICES!$L:$L,MATCH(G332,APOLICES!$A:$A,0)),P_LMG_REF),"Sim","Não"))</f>
        <v/>
      </c>
      <c r="T332" s="7"/>
      <c r="U332" s="7"/>
      <c r="V332" s="7"/>
      <c r="W332" s="7"/>
      <c r="X332" s="12"/>
    </row>
    <row r="333" spans="1:24" x14ac:dyDescent="0.25">
      <c r="A333" s="7"/>
      <c r="B333" s="7"/>
      <c r="C333" s="7"/>
      <c r="D333" s="7"/>
      <c r="E333" s="7"/>
      <c r="F333" s="7"/>
      <c r="G333" s="7"/>
      <c r="H333" s="7" t="str">
        <f>IF(G333="","",IFERROR(INDEX(APOLICES!$B:$B,MATCH(G333,APOLICES!$A:$A,0)),""))</f>
        <v/>
      </c>
      <c r="I333" s="7" t="str">
        <f>IF(G333="","",IFERROR(INDEX(APOLICES!$C:$C,MATCH(G333,APOLICES!$A:$A,0)),""))</f>
        <v/>
      </c>
      <c r="J333" s="7" t="str">
        <f>IF(G333="","",IFERROR(INDEX(APOLICES!$E:$E,MATCH(G333,APOLICES!$A:$A,0)),""))</f>
        <v/>
      </c>
      <c r="K333" s="7"/>
      <c r="L333" s="7"/>
      <c r="M333" s="12"/>
      <c r="N333" s="10"/>
      <c r="O333" s="7"/>
      <c r="P333" s="10" t="str">
        <f t="shared" si="5"/>
        <v/>
      </c>
      <c r="Q333" s="7"/>
      <c r="R333" s="7" t="str">
        <f>IF(M333="","",IFERROR(IF(INDEX(FOLLOWUP!$AQ:$AQ,MATCH(B333,FOLLOWUP!$A:$A,0))="","Sim",IF(M333&lt;=INDEX(FOLLOWUP!$AQ:$AQ,MATCH(B333,FOLLOWUP!$A:$A,0)),"Sim","Não")),"Viagem não encontrada"))</f>
        <v/>
      </c>
      <c r="S333" s="7" t="str">
        <f>IF(P333="","",IF(P333&lt;=IFERROR(INDEX(APOLICES!$L:$L,MATCH(G333,APOLICES!$A:$A,0)),P_LMG_REF),"Sim","Não"))</f>
        <v/>
      </c>
      <c r="T333" s="7"/>
      <c r="U333" s="7"/>
      <c r="V333" s="7"/>
      <c r="W333" s="7"/>
      <c r="X333" s="12"/>
    </row>
    <row r="334" spans="1:24" x14ac:dyDescent="0.25">
      <c r="A334" s="7"/>
      <c r="B334" s="7"/>
      <c r="C334" s="7"/>
      <c r="D334" s="7"/>
      <c r="E334" s="7"/>
      <c r="F334" s="7"/>
      <c r="G334" s="7"/>
      <c r="H334" s="7" t="str">
        <f>IF(G334="","",IFERROR(INDEX(APOLICES!$B:$B,MATCH(G334,APOLICES!$A:$A,0)),""))</f>
        <v/>
      </c>
      <c r="I334" s="7" t="str">
        <f>IF(G334="","",IFERROR(INDEX(APOLICES!$C:$C,MATCH(G334,APOLICES!$A:$A,0)),""))</f>
        <v/>
      </c>
      <c r="J334" s="7" t="str">
        <f>IF(G334="","",IFERROR(INDEX(APOLICES!$E:$E,MATCH(G334,APOLICES!$A:$A,0)),""))</f>
        <v/>
      </c>
      <c r="K334" s="7"/>
      <c r="L334" s="7"/>
      <c r="M334" s="12"/>
      <c r="N334" s="10"/>
      <c r="O334" s="7"/>
      <c r="P334" s="10" t="str">
        <f t="shared" si="5"/>
        <v/>
      </c>
      <c r="Q334" s="7"/>
      <c r="R334" s="7" t="str">
        <f>IF(M334="","",IFERROR(IF(INDEX(FOLLOWUP!$AQ:$AQ,MATCH(B334,FOLLOWUP!$A:$A,0))="","Sim",IF(M334&lt;=INDEX(FOLLOWUP!$AQ:$AQ,MATCH(B334,FOLLOWUP!$A:$A,0)),"Sim","Não")),"Viagem não encontrada"))</f>
        <v/>
      </c>
      <c r="S334" s="7" t="str">
        <f>IF(P334="","",IF(P334&lt;=IFERROR(INDEX(APOLICES!$L:$L,MATCH(G334,APOLICES!$A:$A,0)),P_LMG_REF),"Sim","Não"))</f>
        <v/>
      </c>
      <c r="T334" s="7"/>
      <c r="U334" s="7"/>
      <c r="V334" s="7"/>
      <c r="W334" s="7"/>
      <c r="X334" s="12"/>
    </row>
    <row r="335" spans="1:24" x14ac:dyDescent="0.25">
      <c r="A335" s="7"/>
      <c r="B335" s="7"/>
      <c r="C335" s="7"/>
      <c r="D335" s="7"/>
      <c r="E335" s="7"/>
      <c r="F335" s="7"/>
      <c r="G335" s="7"/>
      <c r="H335" s="7" t="str">
        <f>IF(G335="","",IFERROR(INDEX(APOLICES!$B:$B,MATCH(G335,APOLICES!$A:$A,0)),""))</f>
        <v/>
      </c>
      <c r="I335" s="7" t="str">
        <f>IF(G335="","",IFERROR(INDEX(APOLICES!$C:$C,MATCH(G335,APOLICES!$A:$A,0)),""))</f>
        <v/>
      </c>
      <c r="J335" s="7" t="str">
        <f>IF(G335="","",IFERROR(INDEX(APOLICES!$E:$E,MATCH(G335,APOLICES!$A:$A,0)),""))</f>
        <v/>
      </c>
      <c r="K335" s="7"/>
      <c r="L335" s="7"/>
      <c r="M335" s="12"/>
      <c r="N335" s="10"/>
      <c r="O335" s="7"/>
      <c r="P335" s="10" t="str">
        <f t="shared" si="5"/>
        <v/>
      </c>
      <c r="Q335" s="7"/>
      <c r="R335" s="7" t="str">
        <f>IF(M335="","",IFERROR(IF(INDEX(FOLLOWUP!$AQ:$AQ,MATCH(B335,FOLLOWUP!$A:$A,0))="","Sim",IF(M335&lt;=INDEX(FOLLOWUP!$AQ:$AQ,MATCH(B335,FOLLOWUP!$A:$A,0)),"Sim","Não")),"Viagem não encontrada"))</f>
        <v/>
      </c>
      <c r="S335" s="7" t="str">
        <f>IF(P335="","",IF(P335&lt;=IFERROR(INDEX(APOLICES!$L:$L,MATCH(G335,APOLICES!$A:$A,0)),P_LMG_REF),"Sim","Não"))</f>
        <v/>
      </c>
      <c r="T335" s="7"/>
      <c r="U335" s="7"/>
      <c r="V335" s="7"/>
      <c r="W335" s="7"/>
      <c r="X335" s="12"/>
    </row>
    <row r="336" spans="1:24" x14ac:dyDescent="0.25">
      <c r="A336" s="7"/>
      <c r="B336" s="7"/>
      <c r="C336" s="7"/>
      <c r="D336" s="7"/>
      <c r="E336" s="7"/>
      <c r="F336" s="7"/>
      <c r="G336" s="7"/>
      <c r="H336" s="7" t="str">
        <f>IF(G336="","",IFERROR(INDEX(APOLICES!$B:$B,MATCH(G336,APOLICES!$A:$A,0)),""))</f>
        <v/>
      </c>
      <c r="I336" s="7" t="str">
        <f>IF(G336="","",IFERROR(INDEX(APOLICES!$C:$C,MATCH(G336,APOLICES!$A:$A,0)),""))</f>
        <v/>
      </c>
      <c r="J336" s="7" t="str">
        <f>IF(G336="","",IFERROR(INDEX(APOLICES!$E:$E,MATCH(G336,APOLICES!$A:$A,0)),""))</f>
        <v/>
      </c>
      <c r="K336" s="7"/>
      <c r="L336" s="7"/>
      <c r="M336" s="12"/>
      <c r="N336" s="10"/>
      <c r="O336" s="7"/>
      <c r="P336" s="10" t="str">
        <f t="shared" si="5"/>
        <v/>
      </c>
      <c r="Q336" s="7"/>
      <c r="R336" s="7" t="str">
        <f>IF(M336="","",IFERROR(IF(INDEX(FOLLOWUP!$AQ:$AQ,MATCH(B336,FOLLOWUP!$A:$A,0))="","Sim",IF(M336&lt;=INDEX(FOLLOWUP!$AQ:$AQ,MATCH(B336,FOLLOWUP!$A:$A,0)),"Sim","Não")),"Viagem não encontrada"))</f>
        <v/>
      </c>
      <c r="S336" s="7" t="str">
        <f>IF(P336="","",IF(P336&lt;=IFERROR(INDEX(APOLICES!$L:$L,MATCH(G336,APOLICES!$A:$A,0)),P_LMG_REF),"Sim","Não"))</f>
        <v/>
      </c>
      <c r="T336" s="7"/>
      <c r="U336" s="7"/>
      <c r="V336" s="7"/>
      <c r="W336" s="7"/>
      <c r="X336" s="12"/>
    </row>
    <row r="337" spans="1:24" x14ac:dyDescent="0.25">
      <c r="A337" s="7"/>
      <c r="B337" s="7"/>
      <c r="C337" s="7"/>
      <c r="D337" s="7"/>
      <c r="E337" s="7"/>
      <c r="F337" s="7"/>
      <c r="G337" s="7"/>
      <c r="H337" s="7" t="str">
        <f>IF(G337="","",IFERROR(INDEX(APOLICES!$B:$B,MATCH(G337,APOLICES!$A:$A,0)),""))</f>
        <v/>
      </c>
      <c r="I337" s="7" t="str">
        <f>IF(G337="","",IFERROR(INDEX(APOLICES!$C:$C,MATCH(G337,APOLICES!$A:$A,0)),""))</f>
        <v/>
      </c>
      <c r="J337" s="7" t="str">
        <f>IF(G337="","",IFERROR(INDEX(APOLICES!$E:$E,MATCH(G337,APOLICES!$A:$A,0)),""))</f>
        <v/>
      </c>
      <c r="K337" s="7"/>
      <c r="L337" s="7"/>
      <c r="M337" s="12"/>
      <c r="N337" s="10"/>
      <c r="O337" s="7"/>
      <c r="P337" s="10" t="str">
        <f t="shared" si="5"/>
        <v/>
      </c>
      <c r="Q337" s="7"/>
      <c r="R337" s="7" t="str">
        <f>IF(M337="","",IFERROR(IF(INDEX(FOLLOWUP!$AQ:$AQ,MATCH(B337,FOLLOWUP!$A:$A,0))="","Sim",IF(M337&lt;=INDEX(FOLLOWUP!$AQ:$AQ,MATCH(B337,FOLLOWUP!$A:$A,0)),"Sim","Não")),"Viagem não encontrada"))</f>
        <v/>
      </c>
      <c r="S337" s="7" t="str">
        <f>IF(P337="","",IF(P337&lt;=IFERROR(INDEX(APOLICES!$L:$L,MATCH(G337,APOLICES!$A:$A,0)),P_LMG_REF),"Sim","Não"))</f>
        <v/>
      </c>
      <c r="T337" s="7"/>
      <c r="U337" s="7"/>
      <c r="V337" s="7"/>
      <c r="W337" s="7"/>
      <c r="X337" s="12"/>
    </row>
    <row r="338" spans="1:24" x14ac:dyDescent="0.25">
      <c r="A338" s="7"/>
      <c r="B338" s="7"/>
      <c r="C338" s="7"/>
      <c r="D338" s="7"/>
      <c r="E338" s="7"/>
      <c r="F338" s="7"/>
      <c r="G338" s="7"/>
      <c r="H338" s="7" t="str">
        <f>IF(G338="","",IFERROR(INDEX(APOLICES!$B:$B,MATCH(G338,APOLICES!$A:$A,0)),""))</f>
        <v/>
      </c>
      <c r="I338" s="7" t="str">
        <f>IF(G338="","",IFERROR(INDEX(APOLICES!$C:$C,MATCH(G338,APOLICES!$A:$A,0)),""))</f>
        <v/>
      </c>
      <c r="J338" s="7" t="str">
        <f>IF(G338="","",IFERROR(INDEX(APOLICES!$E:$E,MATCH(G338,APOLICES!$A:$A,0)),""))</f>
        <v/>
      </c>
      <c r="K338" s="7"/>
      <c r="L338" s="7"/>
      <c r="M338" s="12"/>
      <c r="N338" s="10"/>
      <c r="O338" s="7"/>
      <c r="P338" s="10" t="str">
        <f t="shared" si="5"/>
        <v/>
      </c>
      <c r="Q338" s="7"/>
      <c r="R338" s="7" t="str">
        <f>IF(M338="","",IFERROR(IF(INDEX(FOLLOWUP!$AQ:$AQ,MATCH(B338,FOLLOWUP!$A:$A,0))="","Sim",IF(M338&lt;=INDEX(FOLLOWUP!$AQ:$AQ,MATCH(B338,FOLLOWUP!$A:$A,0)),"Sim","Não")),"Viagem não encontrada"))</f>
        <v/>
      </c>
      <c r="S338" s="7" t="str">
        <f>IF(P338="","",IF(P338&lt;=IFERROR(INDEX(APOLICES!$L:$L,MATCH(G338,APOLICES!$A:$A,0)),P_LMG_REF),"Sim","Não"))</f>
        <v/>
      </c>
      <c r="T338" s="7"/>
      <c r="U338" s="7"/>
      <c r="V338" s="7"/>
      <c r="W338" s="7"/>
      <c r="X338" s="12"/>
    </row>
    <row r="339" spans="1:24" x14ac:dyDescent="0.25">
      <c r="A339" s="7"/>
      <c r="B339" s="7"/>
      <c r="C339" s="7"/>
      <c r="D339" s="7"/>
      <c r="E339" s="7"/>
      <c r="F339" s="7"/>
      <c r="G339" s="7"/>
      <c r="H339" s="7" t="str">
        <f>IF(G339="","",IFERROR(INDEX(APOLICES!$B:$B,MATCH(G339,APOLICES!$A:$A,0)),""))</f>
        <v/>
      </c>
      <c r="I339" s="7" t="str">
        <f>IF(G339="","",IFERROR(INDEX(APOLICES!$C:$C,MATCH(G339,APOLICES!$A:$A,0)),""))</f>
        <v/>
      </c>
      <c r="J339" s="7" t="str">
        <f>IF(G339="","",IFERROR(INDEX(APOLICES!$E:$E,MATCH(G339,APOLICES!$A:$A,0)),""))</f>
        <v/>
      </c>
      <c r="K339" s="7"/>
      <c r="L339" s="7"/>
      <c r="M339" s="12"/>
      <c r="N339" s="10"/>
      <c r="O339" s="7"/>
      <c r="P339" s="10" t="str">
        <f t="shared" si="5"/>
        <v/>
      </c>
      <c r="Q339" s="7"/>
      <c r="R339" s="7" t="str">
        <f>IF(M339="","",IFERROR(IF(INDEX(FOLLOWUP!$AQ:$AQ,MATCH(B339,FOLLOWUP!$A:$A,0))="","Sim",IF(M339&lt;=INDEX(FOLLOWUP!$AQ:$AQ,MATCH(B339,FOLLOWUP!$A:$A,0)),"Sim","Não")),"Viagem não encontrada"))</f>
        <v/>
      </c>
      <c r="S339" s="7" t="str">
        <f>IF(P339="","",IF(P339&lt;=IFERROR(INDEX(APOLICES!$L:$L,MATCH(G339,APOLICES!$A:$A,0)),P_LMG_REF),"Sim","Não"))</f>
        <v/>
      </c>
      <c r="T339" s="7"/>
      <c r="U339" s="7"/>
      <c r="V339" s="7"/>
      <c r="W339" s="7"/>
      <c r="X339" s="12"/>
    </row>
    <row r="340" spans="1:24" x14ac:dyDescent="0.25">
      <c r="A340" s="7"/>
      <c r="B340" s="7"/>
      <c r="C340" s="7"/>
      <c r="D340" s="7"/>
      <c r="E340" s="7"/>
      <c r="F340" s="7"/>
      <c r="G340" s="7"/>
      <c r="H340" s="7" t="str">
        <f>IF(G340="","",IFERROR(INDEX(APOLICES!$B:$B,MATCH(G340,APOLICES!$A:$A,0)),""))</f>
        <v/>
      </c>
      <c r="I340" s="7" t="str">
        <f>IF(G340="","",IFERROR(INDEX(APOLICES!$C:$C,MATCH(G340,APOLICES!$A:$A,0)),""))</f>
        <v/>
      </c>
      <c r="J340" s="7" t="str">
        <f>IF(G340="","",IFERROR(INDEX(APOLICES!$E:$E,MATCH(G340,APOLICES!$A:$A,0)),""))</f>
        <v/>
      </c>
      <c r="K340" s="7"/>
      <c r="L340" s="7"/>
      <c r="M340" s="12"/>
      <c r="N340" s="10"/>
      <c r="O340" s="7"/>
      <c r="P340" s="10" t="str">
        <f t="shared" si="5"/>
        <v/>
      </c>
      <c r="Q340" s="7"/>
      <c r="R340" s="7" t="str">
        <f>IF(M340="","",IFERROR(IF(INDEX(FOLLOWUP!$AQ:$AQ,MATCH(B340,FOLLOWUP!$A:$A,0))="","Sim",IF(M340&lt;=INDEX(FOLLOWUP!$AQ:$AQ,MATCH(B340,FOLLOWUP!$A:$A,0)),"Sim","Não")),"Viagem não encontrada"))</f>
        <v/>
      </c>
      <c r="S340" s="7" t="str">
        <f>IF(P340="","",IF(P340&lt;=IFERROR(INDEX(APOLICES!$L:$L,MATCH(G340,APOLICES!$A:$A,0)),P_LMG_REF),"Sim","Não"))</f>
        <v/>
      </c>
      <c r="T340" s="7"/>
      <c r="U340" s="7"/>
      <c r="V340" s="7"/>
      <c r="W340" s="7"/>
      <c r="X340" s="12"/>
    </row>
    <row r="341" spans="1:24" x14ac:dyDescent="0.25">
      <c r="A341" s="7"/>
      <c r="B341" s="7"/>
      <c r="C341" s="7"/>
      <c r="D341" s="7"/>
      <c r="E341" s="7"/>
      <c r="F341" s="7"/>
      <c r="G341" s="7"/>
      <c r="H341" s="7" t="str">
        <f>IF(G341="","",IFERROR(INDEX(APOLICES!$B:$B,MATCH(G341,APOLICES!$A:$A,0)),""))</f>
        <v/>
      </c>
      <c r="I341" s="7" t="str">
        <f>IF(G341="","",IFERROR(INDEX(APOLICES!$C:$C,MATCH(G341,APOLICES!$A:$A,0)),""))</f>
        <v/>
      </c>
      <c r="J341" s="7" t="str">
        <f>IF(G341="","",IFERROR(INDEX(APOLICES!$E:$E,MATCH(G341,APOLICES!$A:$A,0)),""))</f>
        <v/>
      </c>
      <c r="K341" s="7"/>
      <c r="L341" s="7"/>
      <c r="M341" s="12"/>
      <c r="N341" s="10"/>
      <c r="O341" s="7"/>
      <c r="P341" s="10" t="str">
        <f t="shared" si="5"/>
        <v/>
      </c>
      <c r="Q341" s="7"/>
      <c r="R341" s="7" t="str">
        <f>IF(M341="","",IFERROR(IF(INDEX(FOLLOWUP!$AQ:$AQ,MATCH(B341,FOLLOWUP!$A:$A,0))="","Sim",IF(M341&lt;=INDEX(FOLLOWUP!$AQ:$AQ,MATCH(B341,FOLLOWUP!$A:$A,0)),"Sim","Não")),"Viagem não encontrada"))</f>
        <v/>
      </c>
      <c r="S341" s="7" t="str">
        <f>IF(P341="","",IF(P341&lt;=IFERROR(INDEX(APOLICES!$L:$L,MATCH(G341,APOLICES!$A:$A,0)),P_LMG_REF),"Sim","Não"))</f>
        <v/>
      </c>
      <c r="T341" s="7"/>
      <c r="U341" s="7"/>
      <c r="V341" s="7"/>
      <c r="W341" s="7"/>
      <c r="X341" s="12"/>
    </row>
    <row r="342" spans="1:24" x14ac:dyDescent="0.25">
      <c r="A342" s="7"/>
      <c r="B342" s="7"/>
      <c r="C342" s="7"/>
      <c r="D342" s="7"/>
      <c r="E342" s="7"/>
      <c r="F342" s="7"/>
      <c r="G342" s="7"/>
      <c r="H342" s="7" t="str">
        <f>IF(G342="","",IFERROR(INDEX(APOLICES!$B:$B,MATCH(G342,APOLICES!$A:$A,0)),""))</f>
        <v/>
      </c>
      <c r="I342" s="7" t="str">
        <f>IF(G342="","",IFERROR(INDEX(APOLICES!$C:$C,MATCH(G342,APOLICES!$A:$A,0)),""))</f>
        <v/>
      </c>
      <c r="J342" s="7" t="str">
        <f>IF(G342="","",IFERROR(INDEX(APOLICES!$E:$E,MATCH(G342,APOLICES!$A:$A,0)),""))</f>
        <v/>
      </c>
      <c r="K342" s="7"/>
      <c r="L342" s="7"/>
      <c r="M342" s="12"/>
      <c r="N342" s="10"/>
      <c r="O342" s="7"/>
      <c r="P342" s="10" t="str">
        <f t="shared" si="5"/>
        <v/>
      </c>
      <c r="Q342" s="7"/>
      <c r="R342" s="7" t="str">
        <f>IF(M342="","",IFERROR(IF(INDEX(FOLLOWUP!$AQ:$AQ,MATCH(B342,FOLLOWUP!$A:$A,0))="","Sim",IF(M342&lt;=INDEX(FOLLOWUP!$AQ:$AQ,MATCH(B342,FOLLOWUP!$A:$A,0)),"Sim","Não")),"Viagem não encontrada"))</f>
        <v/>
      </c>
      <c r="S342" s="7" t="str">
        <f>IF(P342="","",IF(P342&lt;=IFERROR(INDEX(APOLICES!$L:$L,MATCH(G342,APOLICES!$A:$A,0)),P_LMG_REF),"Sim","Não"))</f>
        <v/>
      </c>
      <c r="T342" s="7"/>
      <c r="U342" s="7"/>
      <c r="V342" s="7"/>
      <c r="W342" s="7"/>
      <c r="X342" s="12"/>
    </row>
    <row r="343" spans="1:24" x14ac:dyDescent="0.25">
      <c r="A343" s="7"/>
      <c r="B343" s="7"/>
      <c r="C343" s="7"/>
      <c r="D343" s="7"/>
      <c r="E343" s="7"/>
      <c r="F343" s="7"/>
      <c r="G343" s="7"/>
      <c r="H343" s="7" t="str">
        <f>IF(G343="","",IFERROR(INDEX(APOLICES!$B:$B,MATCH(G343,APOLICES!$A:$A,0)),""))</f>
        <v/>
      </c>
      <c r="I343" s="7" t="str">
        <f>IF(G343="","",IFERROR(INDEX(APOLICES!$C:$C,MATCH(G343,APOLICES!$A:$A,0)),""))</f>
        <v/>
      </c>
      <c r="J343" s="7" t="str">
        <f>IF(G343="","",IFERROR(INDEX(APOLICES!$E:$E,MATCH(G343,APOLICES!$A:$A,0)),""))</f>
        <v/>
      </c>
      <c r="K343" s="7"/>
      <c r="L343" s="7"/>
      <c r="M343" s="12"/>
      <c r="N343" s="10"/>
      <c r="O343" s="7"/>
      <c r="P343" s="10" t="str">
        <f t="shared" si="5"/>
        <v/>
      </c>
      <c r="Q343" s="7"/>
      <c r="R343" s="7" t="str">
        <f>IF(M343="","",IFERROR(IF(INDEX(FOLLOWUP!$AQ:$AQ,MATCH(B343,FOLLOWUP!$A:$A,0))="","Sim",IF(M343&lt;=INDEX(FOLLOWUP!$AQ:$AQ,MATCH(B343,FOLLOWUP!$A:$A,0)),"Sim","Não")),"Viagem não encontrada"))</f>
        <v/>
      </c>
      <c r="S343" s="7" t="str">
        <f>IF(P343="","",IF(P343&lt;=IFERROR(INDEX(APOLICES!$L:$L,MATCH(G343,APOLICES!$A:$A,0)),P_LMG_REF),"Sim","Não"))</f>
        <v/>
      </c>
      <c r="T343" s="7"/>
      <c r="U343" s="7"/>
      <c r="V343" s="7"/>
      <c r="W343" s="7"/>
      <c r="X343" s="12"/>
    </row>
    <row r="344" spans="1:24" x14ac:dyDescent="0.25">
      <c r="A344" s="7"/>
      <c r="B344" s="7"/>
      <c r="C344" s="7"/>
      <c r="D344" s="7"/>
      <c r="E344" s="7"/>
      <c r="F344" s="7"/>
      <c r="G344" s="7"/>
      <c r="H344" s="7" t="str">
        <f>IF(G344="","",IFERROR(INDEX(APOLICES!$B:$B,MATCH(G344,APOLICES!$A:$A,0)),""))</f>
        <v/>
      </c>
      <c r="I344" s="7" t="str">
        <f>IF(G344="","",IFERROR(INDEX(APOLICES!$C:$C,MATCH(G344,APOLICES!$A:$A,0)),""))</f>
        <v/>
      </c>
      <c r="J344" s="7" t="str">
        <f>IF(G344="","",IFERROR(INDEX(APOLICES!$E:$E,MATCH(G344,APOLICES!$A:$A,0)),""))</f>
        <v/>
      </c>
      <c r="K344" s="7"/>
      <c r="L344" s="7"/>
      <c r="M344" s="12"/>
      <c r="N344" s="10"/>
      <c r="O344" s="7"/>
      <c r="P344" s="10" t="str">
        <f t="shared" si="5"/>
        <v/>
      </c>
      <c r="Q344" s="7"/>
      <c r="R344" s="7" t="str">
        <f>IF(M344="","",IFERROR(IF(INDEX(FOLLOWUP!$AQ:$AQ,MATCH(B344,FOLLOWUP!$A:$A,0))="","Sim",IF(M344&lt;=INDEX(FOLLOWUP!$AQ:$AQ,MATCH(B344,FOLLOWUP!$A:$A,0)),"Sim","Não")),"Viagem não encontrada"))</f>
        <v/>
      </c>
      <c r="S344" s="7" t="str">
        <f>IF(P344="","",IF(P344&lt;=IFERROR(INDEX(APOLICES!$L:$L,MATCH(G344,APOLICES!$A:$A,0)),P_LMG_REF),"Sim","Não"))</f>
        <v/>
      </c>
      <c r="T344" s="7"/>
      <c r="U344" s="7"/>
      <c r="V344" s="7"/>
      <c r="W344" s="7"/>
      <c r="X344" s="12"/>
    </row>
    <row r="345" spans="1:24" x14ac:dyDescent="0.25">
      <c r="A345" s="7"/>
      <c r="B345" s="7"/>
      <c r="C345" s="7"/>
      <c r="D345" s="7"/>
      <c r="E345" s="7"/>
      <c r="F345" s="7"/>
      <c r="G345" s="7"/>
      <c r="H345" s="7" t="str">
        <f>IF(G345="","",IFERROR(INDEX(APOLICES!$B:$B,MATCH(G345,APOLICES!$A:$A,0)),""))</f>
        <v/>
      </c>
      <c r="I345" s="7" t="str">
        <f>IF(G345="","",IFERROR(INDEX(APOLICES!$C:$C,MATCH(G345,APOLICES!$A:$A,0)),""))</f>
        <v/>
      </c>
      <c r="J345" s="7" t="str">
        <f>IF(G345="","",IFERROR(INDEX(APOLICES!$E:$E,MATCH(G345,APOLICES!$A:$A,0)),""))</f>
        <v/>
      </c>
      <c r="K345" s="7"/>
      <c r="L345" s="7"/>
      <c r="M345" s="12"/>
      <c r="N345" s="10"/>
      <c r="O345" s="7"/>
      <c r="P345" s="10" t="str">
        <f t="shared" si="5"/>
        <v/>
      </c>
      <c r="Q345" s="7"/>
      <c r="R345" s="7" t="str">
        <f>IF(M345="","",IFERROR(IF(INDEX(FOLLOWUP!$AQ:$AQ,MATCH(B345,FOLLOWUP!$A:$A,0))="","Sim",IF(M345&lt;=INDEX(FOLLOWUP!$AQ:$AQ,MATCH(B345,FOLLOWUP!$A:$A,0)),"Sim","Não")),"Viagem não encontrada"))</f>
        <v/>
      </c>
      <c r="S345" s="7" t="str">
        <f>IF(P345="","",IF(P345&lt;=IFERROR(INDEX(APOLICES!$L:$L,MATCH(G345,APOLICES!$A:$A,0)),P_LMG_REF),"Sim","Não"))</f>
        <v/>
      </c>
      <c r="T345" s="7"/>
      <c r="U345" s="7"/>
      <c r="V345" s="7"/>
      <c r="W345" s="7"/>
      <c r="X345" s="12"/>
    </row>
    <row r="346" spans="1:24" x14ac:dyDescent="0.25">
      <c r="A346" s="7"/>
      <c r="B346" s="7"/>
      <c r="C346" s="7"/>
      <c r="D346" s="7"/>
      <c r="E346" s="7"/>
      <c r="F346" s="7"/>
      <c r="G346" s="7"/>
      <c r="H346" s="7" t="str">
        <f>IF(G346="","",IFERROR(INDEX(APOLICES!$B:$B,MATCH(G346,APOLICES!$A:$A,0)),""))</f>
        <v/>
      </c>
      <c r="I346" s="7" t="str">
        <f>IF(G346="","",IFERROR(INDEX(APOLICES!$C:$C,MATCH(G346,APOLICES!$A:$A,0)),""))</f>
        <v/>
      </c>
      <c r="J346" s="7" t="str">
        <f>IF(G346="","",IFERROR(INDEX(APOLICES!$E:$E,MATCH(G346,APOLICES!$A:$A,0)),""))</f>
        <v/>
      </c>
      <c r="K346" s="7"/>
      <c r="L346" s="7"/>
      <c r="M346" s="12"/>
      <c r="N346" s="10"/>
      <c r="O346" s="7"/>
      <c r="P346" s="10" t="str">
        <f t="shared" si="5"/>
        <v/>
      </c>
      <c r="Q346" s="7"/>
      <c r="R346" s="7" t="str">
        <f>IF(M346="","",IFERROR(IF(INDEX(FOLLOWUP!$AQ:$AQ,MATCH(B346,FOLLOWUP!$A:$A,0))="","Sim",IF(M346&lt;=INDEX(FOLLOWUP!$AQ:$AQ,MATCH(B346,FOLLOWUP!$A:$A,0)),"Sim","Não")),"Viagem não encontrada"))</f>
        <v/>
      </c>
      <c r="S346" s="7" t="str">
        <f>IF(P346="","",IF(P346&lt;=IFERROR(INDEX(APOLICES!$L:$L,MATCH(G346,APOLICES!$A:$A,0)),P_LMG_REF),"Sim","Não"))</f>
        <v/>
      </c>
      <c r="T346" s="7"/>
      <c r="U346" s="7"/>
      <c r="V346" s="7"/>
      <c r="W346" s="7"/>
      <c r="X346" s="12"/>
    </row>
    <row r="347" spans="1:24" x14ac:dyDescent="0.25">
      <c r="A347" s="7"/>
      <c r="B347" s="7"/>
      <c r="C347" s="7"/>
      <c r="D347" s="7"/>
      <c r="E347" s="7"/>
      <c r="F347" s="7"/>
      <c r="G347" s="7"/>
      <c r="H347" s="7" t="str">
        <f>IF(G347="","",IFERROR(INDEX(APOLICES!$B:$B,MATCH(G347,APOLICES!$A:$A,0)),""))</f>
        <v/>
      </c>
      <c r="I347" s="7" t="str">
        <f>IF(G347="","",IFERROR(INDEX(APOLICES!$C:$C,MATCH(G347,APOLICES!$A:$A,0)),""))</f>
        <v/>
      </c>
      <c r="J347" s="7" t="str">
        <f>IF(G347="","",IFERROR(INDEX(APOLICES!$E:$E,MATCH(G347,APOLICES!$A:$A,0)),""))</f>
        <v/>
      </c>
      <c r="K347" s="7"/>
      <c r="L347" s="7"/>
      <c r="M347" s="12"/>
      <c r="N347" s="10"/>
      <c r="O347" s="7"/>
      <c r="P347" s="10" t="str">
        <f t="shared" si="5"/>
        <v/>
      </c>
      <c r="Q347" s="7"/>
      <c r="R347" s="7" t="str">
        <f>IF(M347="","",IFERROR(IF(INDEX(FOLLOWUP!$AQ:$AQ,MATCH(B347,FOLLOWUP!$A:$A,0))="","Sim",IF(M347&lt;=INDEX(FOLLOWUP!$AQ:$AQ,MATCH(B347,FOLLOWUP!$A:$A,0)),"Sim","Não")),"Viagem não encontrada"))</f>
        <v/>
      </c>
      <c r="S347" s="7" t="str">
        <f>IF(P347="","",IF(P347&lt;=IFERROR(INDEX(APOLICES!$L:$L,MATCH(G347,APOLICES!$A:$A,0)),P_LMG_REF),"Sim","Não"))</f>
        <v/>
      </c>
      <c r="T347" s="7"/>
      <c r="U347" s="7"/>
      <c r="V347" s="7"/>
      <c r="W347" s="7"/>
      <c r="X347" s="12"/>
    </row>
    <row r="348" spans="1:24" x14ac:dyDescent="0.25">
      <c r="A348" s="7"/>
      <c r="B348" s="7"/>
      <c r="C348" s="7"/>
      <c r="D348" s="7"/>
      <c r="E348" s="7"/>
      <c r="F348" s="7"/>
      <c r="G348" s="7"/>
      <c r="H348" s="7" t="str">
        <f>IF(G348="","",IFERROR(INDEX(APOLICES!$B:$B,MATCH(G348,APOLICES!$A:$A,0)),""))</f>
        <v/>
      </c>
      <c r="I348" s="7" t="str">
        <f>IF(G348="","",IFERROR(INDEX(APOLICES!$C:$C,MATCH(G348,APOLICES!$A:$A,0)),""))</f>
        <v/>
      </c>
      <c r="J348" s="7" t="str">
        <f>IF(G348="","",IFERROR(INDEX(APOLICES!$E:$E,MATCH(G348,APOLICES!$A:$A,0)),""))</f>
        <v/>
      </c>
      <c r="K348" s="7"/>
      <c r="L348" s="7"/>
      <c r="M348" s="12"/>
      <c r="N348" s="10"/>
      <c r="O348" s="7"/>
      <c r="P348" s="10" t="str">
        <f t="shared" si="5"/>
        <v/>
      </c>
      <c r="Q348" s="7"/>
      <c r="R348" s="7" t="str">
        <f>IF(M348="","",IFERROR(IF(INDEX(FOLLOWUP!$AQ:$AQ,MATCH(B348,FOLLOWUP!$A:$A,0))="","Sim",IF(M348&lt;=INDEX(FOLLOWUP!$AQ:$AQ,MATCH(B348,FOLLOWUP!$A:$A,0)),"Sim","Não")),"Viagem não encontrada"))</f>
        <v/>
      </c>
      <c r="S348" s="7" t="str">
        <f>IF(P348="","",IF(P348&lt;=IFERROR(INDEX(APOLICES!$L:$L,MATCH(G348,APOLICES!$A:$A,0)),P_LMG_REF),"Sim","Não"))</f>
        <v/>
      </c>
      <c r="T348" s="7"/>
      <c r="U348" s="7"/>
      <c r="V348" s="7"/>
      <c r="W348" s="7"/>
      <c r="X348" s="12"/>
    </row>
    <row r="349" spans="1:24" x14ac:dyDescent="0.25">
      <c r="A349" s="7"/>
      <c r="B349" s="7"/>
      <c r="C349" s="7"/>
      <c r="D349" s="7"/>
      <c r="E349" s="7"/>
      <c r="F349" s="7"/>
      <c r="G349" s="7"/>
      <c r="H349" s="7" t="str">
        <f>IF(G349="","",IFERROR(INDEX(APOLICES!$B:$B,MATCH(G349,APOLICES!$A:$A,0)),""))</f>
        <v/>
      </c>
      <c r="I349" s="7" t="str">
        <f>IF(G349="","",IFERROR(INDEX(APOLICES!$C:$C,MATCH(G349,APOLICES!$A:$A,0)),""))</f>
        <v/>
      </c>
      <c r="J349" s="7" t="str">
        <f>IF(G349="","",IFERROR(INDEX(APOLICES!$E:$E,MATCH(G349,APOLICES!$A:$A,0)),""))</f>
        <v/>
      </c>
      <c r="K349" s="7"/>
      <c r="L349" s="7"/>
      <c r="M349" s="12"/>
      <c r="N349" s="10"/>
      <c r="O349" s="7"/>
      <c r="P349" s="10" t="str">
        <f t="shared" si="5"/>
        <v/>
      </c>
      <c r="Q349" s="7"/>
      <c r="R349" s="7" t="str">
        <f>IF(M349="","",IFERROR(IF(INDEX(FOLLOWUP!$AQ:$AQ,MATCH(B349,FOLLOWUP!$A:$A,0))="","Sim",IF(M349&lt;=INDEX(FOLLOWUP!$AQ:$AQ,MATCH(B349,FOLLOWUP!$A:$A,0)),"Sim","Não")),"Viagem não encontrada"))</f>
        <v/>
      </c>
      <c r="S349" s="7" t="str">
        <f>IF(P349="","",IF(P349&lt;=IFERROR(INDEX(APOLICES!$L:$L,MATCH(G349,APOLICES!$A:$A,0)),P_LMG_REF),"Sim","Não"))</f>
        <v/>
      </c>
      <c r="T349" s="7"/>
      <c r="U349" s="7"/>
      <c r="V349" s="7"/>
      <c r="W349" s="7"/>
      <c r="X349" s="12"/>
    </row>
    <row r="350" spans="1:24" x14ac:dyDescent="0.25">
      <c r="A350" s="7"/>
      <c r="B350" s="7"/>
      <c r="C350" s="7"/>
      <c r="D350" s="7"/>
      <c r="E350" s="7"/>
      <c r="F350" s="7"/>
      <c r="G350" s="7"/>
      <c r="H350" s="7" t="str">
        <f>IF(G350="","",IFERROR(INDEX(APOLICES!$B:$B,MATCH(G350,APOLICES!$A:$A,0)),""))</f>
        <v/>
      </c>
      <c r="I350" s="7" t="str">
        <f>IF(G350="","",IFERROR(INDEX(APOLICES!$C:$C,MATCH(G350,APOLICES!$A:$A,0)),""))</f>
        <v/>
      </c>
      <c r="J350" s="7" t="str">
        <f>IF(G350="","",IFERROR(INDEX(APOLICES!$E:$E,MATCH(G350,APOLICES!$A:$A,0)),""))</f>
        <v/>
      </c>
      <c r="K350" s="7"/>
      <c r="L350" s="7"/>
      <c r="M350" s="12"/>
      <c r="N350" s="10"/>
      <c r="O350" s="7"/>
      <c r="P350" s="10" t="str">
        <f t="shared" si="5"/>
        <v/>
      </c>
      <c r="Q350" s="7"/>
      <c r="R350" s="7" t="str">
        <f>IF(M350="","",IFERROR(IF(INDEX(FOLLOWUP!$AQ:$AQ,MATCH(B350,FOLLOWUP!$A:$A,0))="","Sim",IF(M350&lt;=INDEX(FOLLOWUP!$AQ:$AQ,MATCH(B350,FOLLOWUP!$A:$A,0)),"Sim","Não")),"Viagem não encontrada"))</f>
        <v/>
      </c>
      <c r="S350" s="7" t="str">
        <f>IF(P350="","",IF(P350&lt;=IFERROR(INDEX(APOLICES!$L:$L,MATCH(G350,APOLICES!$A:$A,0)),P_LMG_REF),"Sim","Não"))</f>
        <v/>
      </c>
      <c r="T350" s="7"/>
      <c r="U350" s="7"/>
      <c r="V350" s="7"/>
      <c r="W350" s="7"/>
      <c r="X350" s="12"/>
    </row>
    <row r="351" spans="1:24" x14ac:dyDescent="0.25">
      <c r="A351" s="7"/>
      <c r="B351" s="7"/>
      <c r="C351" s="7"/>
      <c r="D351" s="7"/>
      <c r="E351" s="7"/>
      <c r="F351" s="7"/>
      <c r="G351" s="7"/>
      <c r="H351" s="7" t="str">
        <f>IF(G351="","",IFERROR(INDEX(APOLICES!$B:$B,MATCH(G351,APOLICES!$A:$A,0)),""))</f>
        <v/>
      </c>
      <c r="I351" s="7" t="str">
        <f>IF(G351="","",IFERROR(INDEX(APOLICES!$C:$C,MATCH(G351,APOLICES!$A:$A,0)),""))</f>
        <v/>
      </c>
      <c r="J351" s="7" t="str">
        <f>IF(G351="","",IFERROR(INDEX(APOLICES!$E:$E,MATCH(G351,APOLICES!$A:$A,0)),""))</f>
        <v/>
      </c>
      <c r="K351" s="7"/>
      <c r="L351" s="7"/>
      <c r="M351" s="12"/>
      <c r="N351" s="10"/>
      <c r="O351" s="7"/>
      <c r="P351" s="10" t="str">
        <f t="shared" si="5"/>
        <v/>
      </c>
      <c r="Q351" s="7"/>
      <c r="R351" s="7" t="str">
        <f>IF(M351="","",IFERROR(IF(INDEX(FOLLOWUP!$AQ:$AQ,MATCH(B351,FOLLOWUP!$A:$A,0))="","Sim",IF(M351&lt;=INDEX(FOLLOWUP!$AQ:$AQ,MATCH(B351,FOLLOWUP!$A:$A,0)),"Sim","Não")),"Viagem não encontrada"))</f>
        <v/>
      </c>
      <c r="S351" s="7" t="str">
        <f>IF(P351="","",IF(P351&lt;=IFERROR(INDEX(APOLICES!$L:$L,MATCH(G351,APOLICES!$A:$A,0)),P_LMG_REF),"Sim","Não"))</f>
        <v/>
      </c>
      <c r="T351" s="7"/>
      <c r="U351" s="7"/>
      <c r="V351" s="7"/>
      <c r="W351" s="7"/>
      <c r="X351" s="12"/>
    </row>
    <row r="352" spans="1:24" x14ac:dyDescent="0.25">
      <c r="A352" s="7"/>
      <c r="B352" s="7"/>
      <c r="C352" s="7"/>
      <c r="D352" s="7"/>
      <c r="E352" s="7"/>
      <c r="F352" s="7"/>
      <c r="G352" s="7"/>
      <c r="H352" s="7" t="str">
        <f>IF(G352="","",IFERROR(INDEX(APOLICES!$B:$B,MATCH(G352,APOLICES!$A:$A,0)),""))</f>
        <v/>
      </c>
      <c r="I352" s="7" t="str">
        <f>IF(G352="","",IFERROR(INDEX(APOLICES!$C:$C,MATCH(G352,APOLICES!$A:$A,0)),""))</f>
        <v/>
      </c>
      <c r="J352" s="7" t="str">
        <f>IF(G352="","",IFERROR(INDEX(APOLICES!$E:$E,MATCH(G352,APOLICES!$A:$A,0)),""))</f>
        <v/>
      </c>
      <c r="K352" s="7"/>
      <c r="L352" s="7"/>
      <c r="M352" s="12"/>
      <c r="N352" s="10"/>
      <c r="O352" s="7"/>
      <c r="P352" s="10" t="str">
        <f t="shared" si="5"/>
        <v/>
      </c>
      <c r="Q352" s="7"/>
      <c r="R352" s="7" t="str">
        <f>IF(M352="","",IFERROR(IF(INDEX(FOLLOWUP!$AQ:$AQ,MATCH(B352,FOLLOWUP!$A:$A,0))="","Sim",IF(M352&lt;=INDEX(FOLLOWUP!$AQ:$AQ,MATCH(B352,FOLLOWUP!$A:$A,0)),"Sim","Não")),"Viagem não encontrada"))</f>
        <v/>
      </c>
      <c r="S352" s="7" t="str">
        <f>IF(P352="","",IF(P352&lt;=IFERROR(INDEX(APOLICES!$L:$L,MATCH(G352,APOLICES!$A:$A,0)),P_LMG_REF),"Sim","Não"))</f>
        <v/>
      </c>
      <c r="T352" s="7"/>
      <c r="U352" s="7"/>
      <c r="V352" s="7"/>
      <c r="W352" s="7"/>
      <c r="X352" s="12"/>
    </row>
    <row r="353" spans="1:24" x14ac:dyDescent="0.25">
      <c r="A353" s="7"/>
      <c r="B353" s="7"/>
      <c r="C353" s="7"/>
      <c r="D353" s="7"/>
      <c r="E353" s="7"/>
      <c r="F353" s="7"/>
      <c r="G353" s="7"/>
      <c r="H353" s="7" t="str">
        <f>IF(G353="","",IFERROR(INDEX(APOLICES!$B:$B,MATCH(G353,APOLICES!$A:$A,0)),""))</f>
        <v/>
      </c>
      <c r="I353" s="7" t="str">
        <f>IF(G353="","",IFERROR(INDEX(APOLICES!$C:$C,MATCH(G353,APOLICES!$A:$A,0)),""))</f>
        <v/>
      </c>
      <c r="J353" s="7" t="str">
        <f>IF(G353="","",IFERROR(INDEX(APOLICES!$E:$E,MATCH(G353,APOLICES!$A:$A,0)),""))</f>
        <v/>
      </c>
      <c r="K353" s="7"/>
      <c r="L353" s="7"/>
      <c r="M353" s="12"/>
      <c r="N353" s="10"/>
      <c r="O353" s="7"/>
      <c r="P353" s="10" t="str">
        <f t="shared" si="5"/>
        <v/>
      </c>
      <c r="Q353" s="7"/>
      <c r="R353" s="7" t="str">
        <f>IF(M353="","",IFERROR(IF(INDEX(FOLLOWUP!$AQ:$AQ,MATCH(B353,FOLLOWUP!$A:$A,0))="","Sim",IF(M353&lt;=INDEX(FOLLOWUP!$AQ:$AQ,MATCH(B353,FOLLOWUP!$A:$A,0)),"Sim","Não")),"Viagem não encontrada"))</f>
        <v/>
      </c>
      <c r="S353" s="7" t="str">
        <f>IF(P353="","",IF(P353&lt;=IFERROR(INDEX(APOLICES!$L:$L,MATCH(G353,APOLICES!$A:$A,0)),P_LMG_REF),"Sim","Não"))</f>
        <v/>
      </c>
      <c r="T353" s="7"/>
      <c r="U353" s="7"/>
      <c r="V353" s="7"/>
      <c r="W353" s="7"/>
      <c r="X353" s="12"/>
    </row>
    <row r="354" spans="1:24" x14ac:dyDescent="0.25">
      <c r="A354" s="7"/>
      <c r="B354" s="7"/>
      <c r="C354" s="7"/>
      <c r="D354" s="7"/>
      <c r="E354" s="7"/>
      <c r="F354" s="7"/>
      <c r="G354" s="7"/>
      <c r="H354" s="7" t="str">
        <f>IF(G354="","",IFERROR(INDEX(APOLICES!$B:$B,MATCH(G354,APOLICES!$A:$A,0)),""))</f>
        <v/>
      </c>
      <c r="I354" s="7" t="str">
        <f>IF(G354="","",IFERROR(INDEX(APOLICES!$C:$C,MATCH(G354,APOLICES!$A:$A,0)),""))</f>
        <v/>
      </c>
      <c r="J354" s="7" t="str">
        <f>IF(G354="","",IFERROR(INDEX(APOLICES!$E:$E,MATCH(G354,APOLICES!$A:$A,0)),""))</f>
        <v/>
      </c>
      <c r="K354" s="7"/>
      <c r="L354" s="7"/>
      <c r="M354" s="12"/>
      <c r="N354" s="10"/>
      <c r="O354" s="7"/>
      <c r="P354" s="10" t="str">
        <f t="shared" si="5"/>
        <v/>
      </c>
      <c r="Q354" s="7"/>
      <c r="R354" s="7" t="str">
        <f>IF(M354="","",IFERROR(IF(INDEX(FOLLOWUP!$AQ:$AQ,MATCH(B354,FOLLOWUP!$A:$A,0))="","Sim",IF(M354&lt;=INDEX(FOLLOWUP!$AQ:$AQ,MATCH(B354,FOLLOWUP!$A:$A,0)),"Sim","Não")),"Viagem não encontrada"))</f>
        <v/>
      </c>
      <c r="S354" s="7" t="str">
        <f>IF(P354="","",IF(P354&lt;=IFERROR(INDEX(APOLICES!$L:$L,MATCH(G354,APOLICES!$A:$A,0)),P_LMG_REF),"Sim","Não"))</f>
        <v/>
      </c>
      <c r="T354" s="7"/>
      <c r="U354" s="7"/>
      <c r="V354" s="7"/>
      <c r="W354" s="7"/>
      <c r="X354" s="12"/>
    </row>
    <row r="355" spans="1:24" x14ac:dyDescent="0.25">
      <c r="A355" s="7"/>
      <c r="B355" s="7"/>
      <c r="C355" s="7"/>
      <c r="D355" s="7"/>
      <c r="E355" s="7"/>
      <c r="F355" s="7"/>
      <c r="G355" s="7"/>
      <c r="H355" s="7" t="str">
        <f>IF(G355="","",IFERROR(INDEX(APOLICES!$B:$B,MATCH(G355,APOLICES!$A:$A,0)),""))</f>
        <v/>
      </c>
      <c r="I355" s="7" t="str">
        <f>IF(G355="","",IFERROR(INDEX(APOLICES!$C:$C,MATCH(G355,APOLICES!$A:$A,0)),""))</f>
        <v/>
      </c>
      <c r="J355" s="7" t="str">
        <f>IF(G355="","",IFERROR(INDEX(APOLICES!$E:$E,MATCH(G355,APOLICES!$A:$A,0)),""))</f>
        <v/>
      </c>
      <c r="K355" s="7"/>
      <c r="L355" s="7"/>
      <c r="M355" s="12"/>
      <c r="N355" s="10"/>
      <c r="O355" s="7"/>
      <c r="P355" s="10" t="str">
        <f t="shared" si="5"/>
        <v/>
      </c>
      <c r="Q355" s="7"/>
      <c r="R355" s="7" t="str">
        <f>IF(M355="","",IFERROR(IF(INDEX(FOLLOWUP!$AQ:$AQ,MATCH(B355,FOLLOWUP!$A:$A,0))="","Sim",IF(M355&lt;=INDEX(FOLLOWUP!$AQ:$AQ,MATCH(B355,FOLLOWUP!$A:$A,0)),"Sim","Não")),"Viagem não encontrada"))</f>
        <v/>
      </c>
      <c r="S355" s="7" t="str">
        <f>IF(P355="","",IF(P355&lt;=IFERROR(INDEX(APOLICES!$L:$L,MATCH(G355,APOLICES!$A:$A,0)),P_LMG_REF),"Sim","Não"))</f>
        <v/>
      </c>
      <c r="T355" s="7"/>
      <c r="U355" s="7"/>
      <c r="V355" s="7"/>
      <c r="W355" s="7"/>
      <c r="X355" s="12"/>
    </row>
    <row r="356" spans="1:24" x14ac:dyDescent="0.25">
      <c r="A356" s="7"/>
      <c r="B356" s="7"/>
      <c r="C356" s="7"/>
      <c r="D356" s="7"/>
      <c r="E356" s="7"/>
      <c r="F356" s="7"/>
      <c r="G356" s="7"/>
      <c r="H356" s="7" t="str">
        <f>IF(G356="","",IFERROR(INDEX(APOLICES!$B:$B,MATCH(G356,APOLICES!$A:$A,0)),""))</f>
        <v/>
      </c>
      <c r="I356" s="7" t="str">
        <f>IF(G356="","",IFERROR(INDEX(APOLICES!$C:$C,MATCH(G356,APOLICES!$A:$A,0)),""))</f>
        <v/>
      </c>
      <c r="J356" s="7" t="str">
        <f>IF(G356="","",IFERROR(INDEX(APOLICES!$E:$E,MATCH(G356,APOLICES!$A:$A,0)),""))</f>
        <v/>
      </c>
      <c r="K356" s="7"/>
      <c r="L356" s="7"/>
      <c r="M356" s="12"/>
      <c r="N356" s="10"/>
      <c r="O356" s="7"/>
      <c r="P356" s="10" t="str">
        <f t="shared" si="5"/>
        <v/>
      </c>
      <c r="Q356" s="7"/>
      <c r="R356" s="7" t="str">
        <f>IF(M356="","",IFERROR(IF(INDEX(FOLLOWUP!$AQ:$AQ,MATCH(B356,FOLLOWUP!$A:$A,0))="","Sim",IF(M356&lt;=INDEX(FOLLOWUP!$AQ:$AQ,MATCH(B356,FOLLOWUP!$A:$A,0)),"Sim","Não")),"Viagem não encontrada"))</f>
        <v/>
      </c>
      <c r="S356" s="7" t="str">
        <f>IF(P356="","",IF(P356&lt;=IFERROR(INDEX(APOLICES!$L:$L,MATCH(G356,APOLICES!$A:$A,0)),P_LMG_REF),"Sim","Não"))</f>
        <v/>
      </c>
      <c r="T356" s="7"/>
      <c r="U356" s="7"/>
      <c r="V356" s="7"/>
      <c r="W356" s="7"/>
      <c r="X356" s="12"/>
    </row>
    <row r="357" spans="1:24" x14ac:dyDescent="0.25">
      <c r="A357" s="7"/>
      <c r="B357" s="7"/>
      <c r="C357" s="7"/>
      <c r="D357" s="7"/>
      <c r="E357" s="7"/>
      <c r="F357" s="7"/>
      <c r="G357" s="7"/>
      <c r="H357" s="7" t="str">
        <f>IF(G357="","",IFERROR(INDEX(APOLICES!$B:$B,MATCH(G357,APOLICES!$A:$A,0)),""))</f>
        <v/>
      </c>
      <c r="I357" s="7" t="str">
        <f>IF(G357="","",IFERROR(INDEX(APOLICES!$C:$C,MATCH(G357,APOLICES!$A:$A,0)),""))</f>
        <v/>
      </c>
      <c r="J357" s="7" t="str">
        <f>IF(G357="","",IFERROR(INDEX(APOLICES!$E:$E,MATCH(G357,APOLICES!$A:$A,0)),""))</f>
        <v/>
      </c>
      <c r="K357" s="7"/>
      <c r="L357" s="7"/>
      <c r="M357" s="12"/>
      <c r="N357" s="10"/>
      <c r="O357" s="7"/>
      <c r="P357" s="10" t="str">
        <f t="shared" si="5"/>
        <v/>
      </c>
      <c r="Q357" s="7"/>
      <c r="R357" s="7" t="str">
        <f>IF(M357="","",IFERROR(IF(INDEX(FOLLOWUP!$AQ:$AQ,MATCH(B357,FOLLOWUP!$A:$A,0))="","Sim",IF(M357&lt;=INDEX(FOLLOWUP!$AQ:$AQ,MATCH(B357,FOLLOWUP!$A:$A,0)),"Sim","Não")),"Viagem não encontrada"))</f>
        <v/>
      </c>
      <c r="S357" s="7" t="str">
        <f>IF(P357="","",IF(P357&lt;=IFERROR(INDEX(APOLICES!$L:$L,MATCH(G357,APOLICES!$A:$A,0)),P_LMG_REF),"Sim","Não"))</f>
        <v/>
      </c>
      <c r="T357" s="7"/>
      <c r="U357" s="7"/>
      <c r="V357" s="7"/>
      <c r="W357" s="7"/>
      <c r="X357" s="12"/>
    </row>
    <row r="358" spans="1:24" x14ac:dyDescent="0.25">
      <c r="A358" s="7"/>
      <c r="B358" s="7"/>
      <c r="C358" s="7"/>
      <c r="D358" s="7"/>
      <c r="E358" s="7"/>
      <c r="F358" s="7"/>
      <c r="G358" s="7"/>
      <c r="H358" s="7" t="str">
        <f>IF(G358="","",IFERROR(INDEX(APOLICES!$B:$B,MATCH(G358,APOLICES!$A:$A,0)),""))</f>
        <v/>
      </c>
      <c r="I358" s="7" t="str">
        <f>IF(G358="","",IFERROR(INDEX(APOLICES!$C:$C,MATCH(G358,APOLICES!$A:$A,0)),""))</f>
        <v/>
      </c>
      <c r="J358" s="7" t="str">
        <f>IF(G358="","",IFERROR(INDEX(APOLICES!$E:$E,MATCH(G358,APOLICES!$A:$A,0)),""))</f>
        <v/>
      </c>
      <c r="K358" s="7"/>
      <c r="L358" s="7"/>
      <c r="M358" s="12"/>
      <c r="N358" s="10"/>
      <c r="O358" s="7"/>
      <c r="P358" s="10" t="str">
        <f t="shared" si="5"/>
        <v/>
      </c>
      <c r="Q358" s="7"/>
      <c r="R358" s="7" t="str">
        <f>IF(M358="","",IFERROR(IF(INDEX(FOLLOWUP!$AQ:$AQ,MATCH(B358,FOLLOWUP!$A:$A,0))="","Sim",IF(M358&lt;=INDEX(FOLLOWUP!$AQ:$AQ,MATCH(B358,FOLLOWUP!$A:$A,0)),"Sim","Não")),"Viagem não encontrada"))</f>
        <v/>
      </c>
      <c r="S358" s="7" t="str">
        <f>IF(P358="","",IF(P358&lt;=IFERROR(INDEX(APOLICES!$L:$L,MATCH(G358,APOLICES!$A:$A,0)),P_LMG_REF),"Sim","Não"))</f>
        <v/>
      </c>
      <c r="T358" s="7"/>
      <c r="U358" s="7"/>
      <c r="V358" s="7"/>
      <c r="W358" s="7"/>
      <c r="X358" s="12"/>
    </row>
    <row r="359" spans="1:24" x14ac:dyDescent="0.25">
      <c r="A359" s="7"/>
      <c r="B359" s="7"/>
      <c r="C359" s="7"/>
      <c r="D359" s="7"/>
      <c r="E359" s="7"/>
      <c r="F359" s="7"/>
      <c r="G359" s="7"/>
      <c r="H359" s="7" t="str">
        <f>IF(G359="","",IFERROR(INDEX(APOLICES!$B:$B,MATCH(G359,APOLICES!$A:$A,0)),""))</f>
        <v/>
      </c>
      <c r="I359" s="7" t="str">
        <f>IF(G359="","",IFERROR(INDEX(APOLICES!$C:$C,MATCH(G359,APOLICES!$A:$A,0)),""))</f>
        <v/>
      </c>
      <c r="J359" s="7" t="str">
        <f>IF(G359="","",IFERROR(INDEX(APOLICES!$E:$E,MATCH(G359,APOLICES!$A:$A,0)),""))</f>
        <v/>
      </c>
      <c r="K359" s="7"/>
      <c r="L359" s="7"/>
      <c r="M359" s="12"/>
      <c r="N359" s="10"/>
      <c r="O359" s="7"/>
      <c r="P359" s="10" t="str">
        <f t="shared" si="5"/>
        <v/>
      </c>
      <c r="Q359" s="7"/>
      <c r="R359" s="7" t="str">
        <f>IF(M359="","",IFERROR(IF(INDEX(FOLLOWUP!$AQ:$AQ,MATCH(B359,FOLLOWUP!$A:$A,0))="","Sim",IF(M359&lt;=INDEX(FOLLOWUP!$AQ:$AQ,MATCH(B359,FOLLOWUP!$A:$A,0)),"Sim","Não")),"Viagem não encontrada"))</f>
        <v/>
      </c>
      <c r="S359" s="7" t="str">
        <f>IF(P359="","",IF(P359&lt;=IFERROR(INDEX(APOLICES!$L:$L,MATCH(G359,APOLICES!$A:$A,0)),P_LMG_REF),"Sim","Não"))</f>
        <v/>
      </c>
      <c r="T359" s="7"/>
      <c r="U359" s="7"/>
      <c r="V359" s="7"/>
      <c r="W359" s="7"/>
      <c r="X359" s="12"/>
    </row>
    <row r="360" spans="1:24" x14ac:dyDescent="0.25">
      <c r="A360" s="7"/>
      <c r="B360" s="7"/>
      <c r="C360" s="7"/>
      <c r="D360" s="7"/>
      <c r="E360" s="7"/>
      <c r="F360" s="7"/>
      <c r="G360" s="7"/>
      <c r="H360" s="7" t="str">
        <f>IF(G360="","",IFERROR(INDEX(APOLICES!$B:$B,MATCH(G360,APOLICES!$A:$A,0)),""))</f>
        <v/>
      </c>
      <c r="I360" s="7" t="str">
        <f>IF(G360="","",IFERROR(INDEX(APOLICES!$C:$C,MATCH(G360,APOLICES!$A:$A,0)),""))</f>
        <v/>
      </c>
      <c r="J360" s="7" t="str">
        <f>IF(G360="","",IFERROR(INDEX(APOLICES!$E:$E,MATCH(G360,APOLICES!$A:$A,0)),""))</f>
        <v/>
      </c>
      <c r="K360" s="7"/>
      <c r="L360" s="7"/>
      <c r="M360" s="12"/>
      <c r="N360" s="10"/>
      <c r="O360" s="7"/>
      <c r="P360" s="10" t="str">
        <f t="shared" si="5"/>
        <v/>
      </c>
      <c r="Q360" s="7"/>
      <c r="R360" s="7" t="str">
        <f>IF(M360="","",IFERROR(IF(INDEX(FOLLOWUP!$AQ:$AQ,MATCH(B360,FOLLOWUP!$A:$A,0))="","Sim",IF(M360&lt;=INDEX(FOLLOWUP!$AQ:$AQ,MATCH(B360,FOLLOWUP!$A:$A,0)),"Sim","Não")),"Viagem não encontrada"))</f>
        <v/>
      </c>
      <c r="S360" s="7" t="str">
        <f>IF(P360="","",IF(P360&lt;=IFERROR(INDEX(APOLICES!$L:$L,MATCH(G360,APOLICES!$A:$A,0)),P_LMG_REF),"Sim","Não"))</f>
        <v/>
      </c>
      <c r="T360" s="7"/>
      <c r="U360" s="7"/>
      <c r="V360" s="7"/>
      <c r="W360" s="7"/>
      <c r="X360" s="12"/>
    </row>
    <row r="361" spans="1:24" x14ac:dyDescent="0.25">
      <c r="A361" s="7"/>
      <c r="B361" s="7"/>
      <c r="C361" s="7"/>
      <c r="D361" s="7"/>
      <c r="E361" s="7"/>
      <c r="F361" s="7"/>
      <c r="G361" s="7"/>
      <c r="H361" s="7" t="str">
        <f>IF(G361="","",IFERROR(INDEX(APOLICES!$B:$B,MATCH(G361,APOLICES!$A:$A,0)),""))</f>
        <v/>
      </c>
      <c r="I361" s="7" t="str">
        <f>IF(G361="","",IFERROR(INDEX(APOLICES!$C:$C,MATCH(G361,APOLICES!$A:$A,0)),""))</f>
        <v/>
      </c>
      <c r="J361" s="7" t="str">
        <f>IF(G361="","",IFERROR(INDEX(APOLICES!$E:$E,MATCH(G361,APOLICES!$A:$A,0)),""))</f>
        <v/>
      </c>
      <c r="K361" s="7"/>
      <c r="L361" s="7"/>
      <c r="M361" s="12"/>
      <c r="N361" s="10"/>
      <c r="O361" s="7"/>
      <c r="P361" s="10" t="str">
        <f t="shared" si="5"/>
        <v/>
      </c>
      <c r="Q361" s="7"/>
      <c r="R361" s="7" t="str">
        <f>IF(M361="","",IFERROR(IF(INDEX(FOLLOWUP!$AQ:$AQ,MATCH(B361,FOLLOWUP!$A:$A,0))="","Sim",IF(M361&lt;=INDEX(FOLLOWUP!$AQ:$AQ,MATCH(B361,FOLLOWUP!$A:$A,0)),"Sim","Não")),"Viagem não encontrada"))</f>
        <v/>
      </c>
      <c r="S361" s="7" t="str">
        <f>IF(P361="","",IF(P361&lt;=IFERROR(INDEX(APOLICES!$L:$L,MATCH(G361,APOLICES!$A:$A,0)),P_LMG_REF),"Sim","Não"))</f>
        <v/>
      </c>
      <c r="T361" s="7"/>
      <c r="U361" s="7"/>
      <c r="V361" s="7"/>
      <c r="W361" s="7"/>
      <c r="X361" s="12"/>
    </row>
    <row r="362" spans="1:24" x14ac:dyDescent="0.25">
      <c r="A362" s="7"/>
      <c r="B362" s="7"/>
      <c r="C362" s="7"/>
      <c r="D362" s="7"/>
      <c r="E362" s="7"/>
      <c r="F362" s="7"/>
      <c r="G362" s="7"/>
      <c r="H362" s="7" t="str">
        <f>IF(G362="","",IFERROR(INDEX(APOLICES!$B:$B,MATCH(G362,APOLICES!$A:$A,0)),""))</f>
        <v/>
      </c>
      <c r="I362" s="7" t="str">
        <f>IF(G362="","",IFERROR(INDEX(APOLICES!$C:$C,MATCH(G362,APOLICES!$A:$A,0)),""))</f>
        <v/>
      </c>
      <c r="J362" s="7" t="str">
        <f>IF(G362="","",IFERROR(INDEX(APOLICES!$E:$E,MATCH(G362,APOLICES!$A:$A,0)),""))</f>
        <v/>
      </c>
      <c r="K362" s="7"/>
      <c r="L362" s="7"/>
      <c r="M362" s="12"/>
      <c r="N362" s="10"/>
      <c r="O362" s="7"/>
      <c r="P362" s="10" t="str">
        <f t="shared" si="5"/>
        <v/>
      </c>
      <c r="Q362" s="7"/>
      <c r="R362" s="7" t="str">
        <f>IF(M362="","",IFERROR(IF(INDEX(FOLLOWUP!$AQ:$AQ,MATCH(B362,FOLLOWUP!$A:$A,0))="","Sim",IF(M362&lt;=INDEX(FOLLOWUP!$AQ:$AQ,MATCH(B362,FOLLOWUP!$A:$A,0)),"Sim","Não")),"Viagem não encontrada"))</f>
        <v/>
      </c>
      <c r="S362" s="7" t="str">
        <f>IF(P362="","",IF(P362&lt;=IFERROR(INDEX(APOLICES!$L:$L,MATCH(G362,APOLICES!$A:$A,0)),P_LMG_REF),"Sim","Não"))</f>
        <v/>
      </c>
      <c r="T362" s="7"/>
      <c r="U362" s="7"/>
      <c r="V362" s="7"/>
      <c r="W362" s="7"/>
      <c r="X362" s="12"/>
    </row>
    <row r="363" spans="1:24" x14ac:dyDescent="0.25">
      <c r="A363" s="7"/>
      <c r="B363" s="7"/>
      <c r="C363" s="7"/>
      <c r="D363" s="7"/>
      <c r="E363" s="7"/>
      <c r="F363" s="7"/>
      <c r="G363" s="7"/>
      <c r="H363" s="7" t="str">
        <f>IF(G363="","",IFERROR(INDEX(APOLICES!$B:$B,MATCH(G363,APOLICES!$A:$A,0)),""))</f>
        <v/>
      </c>
      <c r="I363" s="7" t="str">
        <f>IF(G363="","",IFERROR(INDEX(APOLICES!$C:$C,MATCH(G363,APOLICES!$A:$A,0)),""))</f>
        <v/>
      </c>
      <c r="J363" s="7" t="str">
        <f>IF(G363="","",IFERROR(INDEX(APOLICES!$E:$E,MATCH(G363,APOLICES!$A:$A,0)),""))</f>
        <v/>
      </c>
      <c r="K363" s="7"/>
      <c r="L363" s="7"/>
      <c r="M363" s="12"/>
      <c r="N363" s="10"/>
      <c r="O363" s="7"/>
      <c r="P363" s="10" t="str">
        <f t="shared" si="5"/>
        <v/>
      </c>
      <c r="Q363" s="7"/>
      <c r="R363" s="7" t="str">
        <f>IF(M363="","",IFERROR(IF(INDEX(FOLLOWUP!$AQ:$AQ,MATCH(B363,FOLLOWUP!$A:$A,0))="","Sim",IF(M363&lt;=INDEX(FOLLOWUP!$AQ:$AQ,MATCH(B363,FOLLOWUP!$A:$A,0)),"Sim","Não")),"Viagem não encontrada"))</f>
        <v/>
      </c>
      <c r="S363" s="7" t="str">
        <f>IF(P363="","",IF(P363&lt;=IFERROR(INDEX(APOLICES!$L:$L,MATCH(G363,APOLICES!$A:$A,0)),P_LMG_REF),"Sim","Não"))</f>
        <v/>
      </c>
      <c r="T363" s="7"/>
      <c r="U363" s="7"/>
      <c r="V363" s="7"/>
      <c r="W363" s="7"/>
      <c r="X363" s="12"/>
    </row>
    <row r="364" spans="1:24" x14ac:dyDescent="0.25">
      <c r="A364" s="7"/>
      <c r="B364" s="7"/>
      <c r="C364" s="7"/>
      <c r="D364" s="7"/>
      <c r="E364" s="7"/>
      <c r="F364" s="7"/>
      <c r="G364" s="7"/>
      <c r="H364" s="7" t="str">
        <f>IF(G364="","",IFERROR(INDEX(APOLICES!$B:$B,MATCH(G364,APOLICES!$A:$A,0)),""))</f>
        <v/>
      </c>
      <c r="I364" s="7" t="str">
        <f>IF(G364="","",IFERROR(INDEX(APOLICES!$C:$C,MATCH(G364,APOLICES!$A:$A,0)),""))</f>
        <v/>
      </c>
      <c r="J364" s="7" t="str">
        <f>IF(G364="","",IFERROR(INDEX(APOLICES!$E:$E,MATCH(G364,APOLICES!$A:$A,0)),""))</f>
        <v/>
      </c>
      <c r="K364" s="7"/>
      <c r="L364" s="7"/>
      <c r="M364" s="12"/>
      <c r="N364" s="10"/>
      <c r="O364" s="7"/>
      <c r="P364" s="10" t="str">
        <f t="shared" si="5"/>
        <v/>
      </c>
      <c r="Q364" s="7"/>
      <c r="R364" s="7" t="str">
        <f>IF(M364="","",IFERROR(IF(INDEX(FOLLOWUP!$AQ:$AQ,MATCH(B364,FOLLOWUP!$A:$A,0))="","Sim",IF(M364&lt;=INDEX(FOLLOWUP!$AQ:$AQ,MATCH(B364,FOLLOWUP!$A:$A,0)),"Sim","Não")),"Viagem não encontrada"))</f>
        <v/>
      </c>
      <c r="S364" s="7" t="str">
        <f>IF(P364="","",IF(P364&lt;=IFERROR(INDEX(APOLICES!$L:$L,MATCH(G364,APOLICES!$A:$A,0)),P_LMG_REF),"Sim","Não"))</f>
        <v/>
      </c>
      <c r="T364" s="7"/>
      <c r="U364" s="7"/>
      <c r="V364" s="7"/>
      <c r="W364" s="7"/>
      <c r="X364" s="12"/>
    </row>
    <row r="365" spans="1:24" x14ac:dyDescent="0.25">
      <c r="A365" s="7"/>
      <c r="B365" s="7"/>
      <c r="C365" s="7"/>
      <c r="D365" s="7"/>
      <c r="E365" s="7"/>
      <c r="F365" s="7"/>
      <c r="G365" s="7"/>
      <c r="H365" s="7" t="str">
        <f>IF(G365="","",IFERROR(INDEX(APOLICES!$B:$B,MATCH(G365,APOLICES!$A:$A,0)),""))</f>
        <v/>
      </c>
      <c r="I365" s="7" t="str">
        <f>IF(G365="","",IFERROR(INDEX(APOLICES!$C:$C,MATCH(G365,APOLICES!$A:$A,0)),""))</f>
        <v/>
      </c>
      <c r="J365" s="7" t="str">
        <f>IF(G365="","",IFERROR(INDEX(APOLICES!$E:$E,MATCH(G365,APOLICES!$A:$A,0)),""))</f>
        <v/>
      </c>
      <c r="K365" s="7"/>
      <c r="L365" s="7"/>
      <c r="M365" s="12"/>
      <c r="N365" s="10"/>
      <c r="O365" s="7"/>
      <c r="P365" s="10" t="str">
        <f t="shared" si="5"/>
        <v/>
      </c>
      <c r="Q365" s="7"/>
      <c r="R365" s="7" t="str">
        <f>IF(M365="","",IFERROR(IF(INDEX(FOLLOWUP!$AQ:$AQ,MATCH(B365,FOLLOWUP!$A:$A,0))="","Sim",IF(M365&lt;=INDEX(FOLLOWUP!$AQ:$AQ,MATCH(B365,FOLLOWUP!$A:$A,0)),"Sim","Não")),"Viagem não encontrada"))</f>
        <v/>
      </c>
      <c r="S365" s="7" t="str">
        <f>IF(P365="","",IF(P365&lt;=IFERROR(INDEX(APOLICES!$L:$L,MATCH(G365,APOLICES!$A:$A,0)),P_LMG_REF),"Sim","Não"))</f>
        <v/>
      </c>
      <c r="T365" s="7"/>
      <c r="U365" s="7"/>
      <c r="V365" s="7"/>
      <c r="W365" s="7"/>
      <c r="X365" s="12"/>
    </row>
    <row r="366" spans="1:24" x14ac:dyDescent="0.25">
      <c r="A366" s="7"/>
      <c r="B366" s="7"/>
      <c r="C366" s="7"/>
      <c r="D366" s="7"/>
      <c r="E366" s="7"/>
      <c r="F366" s="7"/>
      <c r="G366" s="7"/>
      <c r="H366" s="7" t="str">
        <f>IF(G366="","",IFERROR(INDEX(APOLICES!$B:$B,MATCH(G366,APOLICES!$A:$A,0)),""))</f>
        <v/>
      </c>
      <c r="I366" s="7" t="str">
        <f>IF(G366="","",IFERROR(INDEX(APOLICES!$C:$C,MATCH(G366,APOLICES!$A:$A,0)),""))</f>
        <v/>
      </c>
      <c r="J366" s="7" t="str">
        <f>IF(G366="","",IFERROR(INDEX(APOLICES!$E:$E,MATCH(G366,APOLICES!$A:$A,0)),""))</f>
        <v/>
      </c>
      <c r="K366" s="7"/>
      <c r="L366" s="7"/>
      <c r="M366" s="12"/>
      <c r="N366" s="10"/>
      <c r="O366" s="7"/>
      <c r="P366" s="10" t="str">
        <f t="shared" si="5"/>
        <v/>
      </c>
      <c r="Q366" s="7"/>
      <c r="R366" s="7" t="str">
        <f>IF(M366="","",IFERROR(IF(INDEX(FOLLOWUP!$AQ:$AQ,MATCH(B366,FOLLOWUP!$A:$A,0))="","Sim",IF(M366&lt;=INDEX(FOLLOWUP!$AQ:$AQ,MATCH(B366,FOLLOWUP!$A:$A,0)),"Sim","Não")),"Viagem não encontrada"))</f>
        <v/>
      </c>
      <c r="S366" s="7" t="str">
        <f>IF(P366="","",IF(P366&lt;=IFERROR(INDEX(APOLICES!$L:$L,MATCH(G366,APOLICES!$A:$A,0)),P_LMG_REF),"Sim","Não"))</f>
        <v/>
      </c>
      <c r="T366" s="7"/>
      <c r="U366" s="7"/>
      <c r="V366" s="7"/>
      <c r="W366" s="7"/>
      <c r="X366" s="12"/>
    </row>
    <row r="367" spans="1:24" x14ac:dyDescent="0.25">
      <c r="A367" s="7"/>
      <c r="B367" s="7"/>
      <c r="C367" s="7"/>
      <c r="D367" s="7"/>
      <c r="E367" s="7"/>
      <c r="F367" s="7"/>
      <c r="G367" s="7"/>
      <c r="H367" s="7" t="str">
        <f>IF(G367="","",IFERROR(INDEX(APOLICES!$B:$B,MATCH(G367,APOLICES!$A:$A,0)),""))</f>
        <v/>
      </c>
      <c r="I367" s="7" t="str">
        <f>IF(G367="","",IFERROR(INDEX(APOLICES!$C:$C,MATCH(G367,APOLICES!$A:$A,0)),""))</f>
        <v/>
      </c>
      <c r="J367" s="7" t="str">
        <f>IF(G367="","",IFERROR(INDEX(APOLICES!$E:$E,MATCH(G367,APOLICES!$A:$A,0)),""))</f>
        <v/>
      </c>
      <c r="K367" s="7"/>
      <c r="L367" s="7"/>
      <c r="M367" s="12"/>
      <c r="N367" s="10"/>
      <c r="O367" s="7"/>
      <c r="P367" s="10" t="str">
        <f t="shared" si="5"/>
        <v/>
      </c>
      <c r="Q367" s="7"/>
      <c r="R367" s="7" t="str">
        <f>IF(M367="","",IFERROR(IF(INDEX(FOLLOWUP!$AQ:$AQ,MATCH(B367,FOLLOWUP!$A:$A,0))="","Sim",IF(M367&lt;=INDEX(FOLLOWUP!$AQ:$AQ,MATCH(B367,FOLLOWUP!$A:$A,0)),"Sim","Não")),"Viagem não encontrada"))</f>
        <v/>
      </c>
      <c r="S367" s="7" t="str">
        <f>IF(P367="","",IF(P367&lt;=IFERROR(INDEX(APOLICES!$L:$L,MATCH(G367,APOLICES!$A:$A,0)),P_LMG_REF),"Sim","Não"))</f>
        <v/>
      </c>
      <c r="T367" s="7"/>
      <c r="U367" s="7"/>
      <c r="V367" s="7"/>
      <c r="W367" s="7"/>
      <c r="X367" s="12"/>
    </row>
    <row r="368" spans="1:24" x14ac:dyDescent="0.25">
      <c r="A368" s="7"/>
      <c r="B368" s="7"/>
      <c r="C368" s="7"/>
      <c r="D368" s="7"/>
      <c r="E368" s="7"/>
      <c r="F368" s="7"/>
      <c r="G368" s="7"/>
      <c r="H368" s="7" t="str">
        <f>IF(G368="","",IFERROR(INDEX(APOLICES!$B:$B,MATCH(G368,APOLICES!$A:$A,0)),""))</f>
        <v/>
      </c>
      <c r="I368" s="7" t="str">
        <f>IF(G368="","",IFERROR(INDEX(APOLICES!$C:$C,MATCH(G368,APOLICES!$A:$A,0)),""))</f>
        <v/>
      </c>
      <c r="J368" s="7" t="str">
        <f>IF(G368="","",IFERROR(INDEX(APOLICES!$E:$E,MATCH(G368,APOLICES!$A:$A,0)),""))</f>
        <v/>
      </c>
      <c r="K368" s="7"/>
      <c r="L368" s="7"/>
      <c r="M368" s="12"/>
      <c r="N368" s="10"/>
      <c r="O368" s="7"/>
      <c r="P368" s="10" t="str">
        <f t="shared" si="5"/>
        <v/>
      </c>
      <c r="Q368" s="7"/>
      <c r="R368" s="7" t="str">
        <f>IF(M368="","",IFERROR(IF(INDEX(FOLLOWUP!$AQ:$AQ,MATCH(B368,FOLLOWUP!$A:$A,0))="","Sim",IF(M368&lt;=INDEX(FOLLOWUP!$AQ:$AQ,MATCH(B368,FOLLOWUP!$A:$A,0)),"Sim","Não")),"Viagem não encontrada"))</f>
        <v/>
      </c>
      <c r="S368" s="7" t="str">
        <f>IF(P368="","",IF(P368&lt;=IFERROR(INDEX(APOLICES!$L:$L,MATCH(G368,APOLICES!$A:$A,0)),P_LMG_REF),"Sim","Não"))</f>
        <v/>
      </c>
      <c r="T368" s="7"/>
      <c r="U368" s="7"/>
      <c r="V368" s="7"/>
      <c r="W368" s="7"/>
      <c r="X368" s="12"/>
    </row>
    <row r="369" spans="1:24" x14ac:dyDescent="0.25">
      <c r="A369" s="7"/>
      <c r="B369" s="7"/>
      <c r="C369" s="7"/>
      <c r="D369" s="7"/>
      <c r="E369" s="7"/>
      <c r="F369" s="7"/>
      <c r="G369" s="7"/>
      <c r="H369" s="7" t="str">
        <f>IF(G369="","",IFERROR(INDEX(APOLICES!$B:$B,MATCH(G369,APOLICES!$A:$A,0)),""))</f>
        <v/>
      </c>
      <c r="I369" s="7" t="str">
        <f>IF(G369="","",IFERROR(INDEX(APOLICES!$C:$C,MATCH(G369,APOLICES!$A:$A,0)),""))</f>
        <v/>
      </c>
      <c r="J369" s="7" t="str">
        <f>IF(G369="","",IFERROR(INDEX(APOLICES!$E:$E,MATCH(G369,APOLICES!$A:$A,0)),""))</f>
        <v/>
      </c>
      <c r="K369" s="7"/>
      <c r="L369" s="7"/>
      <c r="M369" s="12"/>
      <c r="N369" s="10"/>
      <c r="O369" s="7"/>
      <c r="P369" s="10" t="str">
        <f t="shared" si="5"/>
        <v/>
      </c>
      <c r="Q369" s="7"/>
      <c r="R369" s="7" t="str">
        <f>IF(M369="","",IFERROR(IF(INDEX(FOLLOWUP!$AQ:$AQ,MATCH(B369,FOLLOWUP!$A:$A,0))="","Sim",IF(M369&lt;=INDEX(FOLLOWUP!$AQ:$AQ,MATCH(B369,FOLLOWUP!$A:$A,0)),"Sim","Não")),"Viagem não encontrada"))</f>
        <v/>
      </c>
      <c r="S369" s="7" t="str">
        <f>IF(P369="","",IF(P369&lt;=IFERROR(INDEX(APOLICES!$L:$L,MATCH(G369,APOLICES!$A:$A,0)),P_LMG_REF),"Sim","Não"))</f>
        <v/>
      </c>
      <c r="T369" s="7"/>
      <c r="U369" s="7"/>
      <c r="V369" s="7"/>
      <c r="W369" s="7"/>
      <c r="X369" s="12"/>
    </row>
    <row r="370" spans="1:24" x14ac:dyDescent="0.25">
      <c r="A370" s="7"/>
      <c r="B370" s="7"/>
      <c r="C370" s="7"/>
      <c r="D370" s="7"/>
      <c r="E370" s="7"/>
      <c r="F370" s="7"/>
      <c r="G370" s="7"/>
      <c r="H370" s="7" t="str">
        <f>IF(G370="","",IFERROR(INDEX(APOLICES!$B:$B,MATCH(G370,APOLICES!$A:$A,0)),""))</f>
        <v/>
      </c>
      <c r="I370" s="7" t="str">
        <f>IF(G370="","",IFERROR(INDEX(APOLICES!$C:$C,MATCH(G370,APOLICES!$A:$A,0)),""))</f>
        <v/>
      </c>
      <c r="J370" s="7" t="str">
        <f>IF(G370="","",IFERROR(INDEX(APOLICES!$E:$E,MATCH(G370,APOLICES!$A:$A,0)),""))</f>
        <v/>
      </c>
      <c r="K370" s="7"/>
      <c r="L370" s="7"/>
      <c r="M370" s="12"/>
      <c r="N370" s="10"/>
      <c r="O370" s="7"/>
      <c r="P370" s="10" t="str">
        <f t="shared" si="5"/>
        <v/>
      </c>
      <c r="Q370" s="7"/>
      <c r="R370" s="7" t="str">
        <f>IF(M370="","",IFERROR(IF(INDEX(FOLLOWUP!$AQ:$AQ,MATCH(B370,FOLLOWUP!$A:$A,0))="","Sim",IF(M370&lt;=INDEX(FOLLOWUP!$AQ:$AQ,MATCH(B370,FOLLOWUP!$A:$A,0)),"Sim","Não")),"Viagem não encontrada"))</f>
        <v/>
      </c>
      <c r="S370" s="7" t="str">
        <f>IF(P370="","",IF(P370&lt;=IFERROR(INDEX(APOLICES!$L:$L,MATCH(G370,APOLICES!$A:$A,0)),P_LMG_REF),"Sim","Não"))</f>
        <v/>
      </c>
      <c r="T370" s="7"/>
      <c r="U370" s="7"/>
      <c r="V370" s="7"/>
      <c r="W370" s="7"/>
      <c r="X370" s="12"/>
    </row>
    <row r="371" spans="1:24" x14ac:dyDescent="0.25">
      <c r="A371" s="7"/>
      <c r="B371" s="7"/>
      <c r="C371" s="7"/>
      <c r="D371" s="7"/>
      <c r="E371" s="7"/>
      <c r="F371" s="7"/>
      <c r="G371" s="7"/>
      <c r="H371" s="7" t="str">
        <f>IF(G371="","",IFERROR(INDEX(APOLICES!$B:$B,MATCH(G371,APOLICES!$A:$A,0)),""))</f>
        <v/>
      </c>
      <c r="I371" s="7" t="str">
        <f>IF(G371="","",IFERROR(INDEX(APOLICES!$C:$C,MATCH(G371,APOLICES!$A:$A,0)),""))</f>
        <v/>
      </c>
      <c r="J371" s="7" t="str">
        <f>IF(G371="","",IFERROR(INDEX(APOLICES!$E:$E,MATCH(G371,APOLICES!$A:$A,0)),""))</f>
        <v/>
      </c>
      <c r="K371" s="7"/>
      <c r="L371" s="7"/>
      <c r="M371" s="12"/>
      <c r="N371" s="10"/>
      <c r="O371" s="7"/>
      <c r="P371" s="10" t="str">
        <f t="shared" si="5"/>
        <v/>
      </c>
      <c r="Q371" s="7"/>
      <c r="R371" s="7" t="str">
        <f>IF(M371="","",IFERROR(IF(INDEX(FOLLOWUP!$AQ:$AQ,MATCH(B371,FOLLOWUP!$A:$A,0))="","Sim",IF(M371&lt;=INDEX(FOLLOWUP!$AQ:$AQ,MATCH(B371,FOLLOWUP!$A:$A,0)),"Sim","Não")),"Viagem não encontrada"))</f>
        <v/>
      </c>
      <c r="S371" s="7" t="str">
        <f>IF(P371="","",IF(P371&lt;=IFERROR(INDEX(APOLICES!$L:$L,MATCH(G371,APOLICES!$A:$A,0)),P_LMG_REF),"Sim","Não"))</f>
        <v/>
      </c>
      <c r="T371" s="7"/>
      <c r="U371" s="7"/>
      <c r="V371" s="7"/>
      <c r="W371" s="7"/>
      <c r="X371" s="12"/>
    </row>
    <row r="372" spans="1:24" x14ac:dyDescent="0.25">
      <c r="A372" s="7"/>
      <c r="B372" s="7"/>
      <c r="C372" s="7"/>
      <c r="D372" s="7"/>
      <c r="E372" s="7"/>
      <c r="F372" s="7"/>
      <c r="G372" s="7"/>
      <c r="H372" s="7" t="str">
        <f>IF(G372="","",IFERROR(INDEX(APOLICES!$B:$B,MATCH(G372,APOLICES!$A:$A,0)),""))</f>
        <v/>
      </c>
      <c r="I372" s="7" t="str">
        <f>IF(G372="","",IFERROR(INDEX(APOLICES!$C:$C,MATCH(G372,APOLICES!$A:$A,0)),""))</f>
        <v/>
      </c>
      <c r="J372" s="7" t="str">
        <f>IF(G372="","",IFERROR(INDEX(APOLICES!$E:$E,MATCH(G372,APOLICES!$A:$A,0)),""))</f>
        <v/>
      </c>
      <c r="K372" s="7"/>
      <c r="L372" s="7"/>
      <c r="M372" s="12"/>
      <c r="N372" s="10"/>
      <c r="O372" s="7"/>
      <c r="P372" s="10" t="str">
        <f t="shared" si="5"/>
        <v/>
      </c>
      <c r="Q372" s="7"/>
      <c r="R372" s="7" t="str">
        <f>IF(M372="","",IFERROR(IF(INDEX(FOLLOWUP!$AQ:$AQ,MATCH(B372,FOLLOWUP!$A:$A,0))="","Sim",IF(M372&lt;=INDEX(FOLLOWUP!$AQ:$AQ,MATCH(B372,FOLLOWUP!$A:$A,0)),"Sim","Não")),"Viagem não encontrada"))</f>
        <v/>
      </c>
      <c r="S372" s="7" t="str">
        <f>IF(P372="","",IF(P372&lt;=IFERROR(INDEX(APOLICES!$L:$L,MATCH(G372,APOLICES!$A:$A,0)),P_LMG_REF),"Sim","Não"))</f>
        <v/>
      </c>
      <c r="T372" s="7"/>
      <c r="U372" s="7"/>
      <c r="V372" s="7"/>
      <c r="W372" s="7"/>
      <c r="X372" s="12"/>
    </row>
    <row r="373" spans="1:24" x14ac:dyDescent="0.25">
      <c r="A373" s="7"/>
      <c r="B373" s="7"/>
      <c r="C373" s="7"/>
      <c r="D373" s="7"/>
      <c r="E373" s="7"/>
      <c r="F373" s="7"/>
      <c r="G373" s="7"/>
      <c r="H373" s="7" t="str">
        <f>IF(G373="","",IFERROR(INDEX(APOLICES!$B:$B,MATCH(G373,APOLICES!$A:$A,0)),""))</f>
        <v/>
      </c>
      <c r="I373" s="7" t="str">
        <f>IF(G373="","",IFERROR(INDEX(APOLICES!$C:$C,MATCH(G373,APOLICES!$A:$A,0)),""))</f>
        <v/>
      </c>
      <c r="J373" s="7" t="str">
        <f>IF(G373="","",IFERROR(INDEX(APOLICES!$E:$E,MATCH(G373,APOLICES!$A:$A,0)),""))</f>
        <v/>
      </c>
      <c r="K373" s="7"/>
      <c r="L373" s="7"/>
      <c r="M373" s="12"/>
      <c r="N373" s="10"/>
      <c r="O373" s="7"/>
      <c r="P373" s="10" t="str">
        <f t="shared" si="5"/>
        <v/>
      </c>
      <c r="Q373" s="7"/>
      <c r="R373" s="7" t="str">
        <f>IF(M373="","",IFERROR(IF(INDEX(FOLLOWUP!$AQ:$AQ,MATCH(B373,FOLLOWUP!$A:$A,0))="","Sim",IF(M373&lt;=INDEX(FOLLOWUP!$AQ:$AQ,MATCH(B373,FOLLOWUP!$A:$A,0)),"Sim","Não")),"Viagem não encontrada"))</f>
        <v/>
      </c>
      <c r="S373" s="7" t="str">
        <f>IF(P373="","",IF(P373&lt;=IFERROR(INDEX(APOLICES!$L:$L,MATCH(G373,APOLICES!$A:$A,0)),P_LMG_REF),"Sim","Não"))</f>
        <v/>
      </c>
      <c r="T373" s="7"/>
      <c r="U373" s="7"/>
      <c r="V373" s="7"/>
      <c r="W373" s="7"/>
      <c r="X373" s="12"/>
    </row>
    <row r="374" spans="1:24" x14ac:dyDescent="0.25">
      <c r="A374" s="7"/>
      <c r="B374" s="7"/>
      <c r="C374" s="7"/>
      <c r="D374" s="7"/>
      <c r="E374" s="7"/>
      <c r="F374" s="7"/>
      <c r="G374" s="7"/>
      <c r="H374" s="7" t="str">
        <f>IF(G374="","",IFERROR(INDEX(APOLICES!$B:$B,MATCH(G374,APOLICES!$A:$A,0)),""))</f>
        <v/>
      </c>
      <c r="I374" s="7" t="str">
        <f>IF(G374="","",IFERROR(INDEX(APOLICES!$C:$C,MATCH(G374,APOLICES!$A:$A,0)),""))</f>
        <v/>
      </c>
      <c r="J374" s="7" t="str">
        <f>IF(G374="","",IFERROR(INDEX(APOLICES!$E:$E,MATCH(G374,APOLICES!$A:$A,0)),""))</f>
        <v/>
      </c>
      <c r="K374" s="7"/>
      <c r="L374" s="7"/>
      <c r="M374" s="12"/>
      <c r="N374" s="10"/>
      <c r="O374" s="7"/>
      <c r="P374" s="10" t="str">
        <f t="shared" si="5"/>
        <v/>
      </c>
      <c r="Q374" s="7"/>
      <c r="R374" s="7" t="str">
        <f>IF(M374="","",IFERROR(IF(INDEX(FOLLOWUP!$AQ:$AQ,MATCH(B374,FOLLOWUP!$A:$A,0))="","Sim",IF(M374&lt;=INDEX(FOLLOWUP!$AQ:$AQ,MATCH(B374,FOLLOWUP!$A:$A,0)),"Sim","Não")),"Viagem não encontrada"))</f>
        <v/>
      </c>
      <c r="S374" s="7" t="str">
        <f>IF(P374="","",IF(P374&lt;=IFERROR(INDEX(APOLICES!$L:$L,MATCH(G374,APOLICES!$A:$A,0)),P_LMG_REF),"Sim","Não"))</f>
        <v/>
      </c>
      <c r="T374" s="7"/>
      <c r="U374" s="7"/>
      <c r="V374" s="7"/>
      <c r="W374" s="7"/>
      <c r="X374" s="12"/>
    </row>
    <row r="375" spans="1:24" x14ac:dyDescent="0.25">
      <c r="A375" s="7"/>
      <c r="B375" s="7"/>
      <c r="C375" s="7"/>
      <c r="D375" s="7"/>
      <c r="E375" s="7"/>
      <c r="F375" s="7"/>
      <c r="G375" s="7"/>
      <c r="H375" s="7" t="str">
        <f>IF(G375="","",IFERROR(INDEX(APOLICES!$B:$B,MATCH(G375,APOLICES!$A:$A,0)),""))</f>
        <v/>
      </c>
      <c r="I375" s="7" t="str">
        <f>IF(G375="","",IFERROR(INDEX(APOLICES!$C:$C,MATCH(G375,APOLICES!$A:$A,0)),""))</f>
        <v/>
      </c>
      <c r="J375" s="7" t="str">
        <f>IF(G375="","",IFERROR(INDEX(APOLICES!$E:$E,MATCH(G375,APOLICES!$A:$A,0)),""))</f>
        <v/>
      </c>
      <c r="K375" s="7"/>
      <c r="L375" s="7"/>
      <c r="M375" s="12"/>
      <c r="N375" s="10"/>
      <c r="O375" s="7"/>
      <c r="P375" s="10" t="str">
        <f t="shared" si="5"/>
        <v/>
      </c>
      <c r="Q375" s="7"/>
      <c r="R375" s="7" t="str">
        <f>IF(M375="","",IFERROR(IF(INDEX(FOLLOWUP!$AQ:$AQ,MATCH(B375,FOLLOWUP!$A:$A,0))="","Sim",IF(M375&lt;=INDEX(FOLLOWUP!$AQ:$AQ,MATCH(B375,FOLLOWUP!$A:$A,0)),"Sim","Não")),"Viagem não encontrada"))</f>
        <v/>
      </c>
      <c r="S375" s="7" t="str">
        <f>IF(P375="","",IF(P375&lt;=IFERROR(INDEX(APOLICES!$L:$L,MATCH(G375,APOLICES!$A:$A,0)),P_LMG_REF),"Sim","Não"))</f>
        <v/>
      </c>
      <c r="T375" s="7"/>
      <c r="U375" s="7"/>
      <c r="V375" s="7"/>
      <c r="W375" s="7"/>
      <c r="X375" s="12"/>
    </row>
    <row r="376" spans="1:24" x14ac:dyDescent="0.25">
      <c r="A376" s="7"/>
      <c r="B376" s="7"/>
      <c r="C376" s="7"/>
      <c r="D376" s="7"/>
      <c r="E376" s="7"/>
      <c r="F376" s="7"/>
      <c r="G376" s="7"/>
      <c r="H376" s="7" t="str">
        <f>IF(G376="","",IFERROR(INDEX(APOLICES!$B:$B,MATCH(G376,APOLICES!$A:$A,0)),""))</f>
        <v/>
      </c>
      <c r="I376" s="7" t="str">
        <f>IF(G376="","",IFERROR(INDEX(APOLICES!$C:$C,MATCH(G376,APOLICES!$A:$A,0)),""))</f>
        <v/>
      </c>
      <c r="J376" s="7" t="str">
        <f>IF(G376="","",IFERROR(INDEX(APOLICES!$E:$E,MATCH(G376,APOLICES!$A:$A,0)),""))</f>
        <v/>
      </c>
      <c r="K376" s="7"/>
      <c r="L376" s="7"/>
      <c r="M376" s="12"/>
      <c r="N376" s="10"/>
      <c r="O376" s="7"/>
      <c r="P376" s="10" t="str">
        <f t="shared" si="5"/>
        <v/>
      </c>
      <c r="Q376" s="7"/>
      <c r="R376" s="7" t="str">
        <f>IF(M376="","",IFERROR(IF(INDEX(FOLLOWUP!$AQ:$AQ,MATCH(B376,FOLLOWUP!$A:$A,0))="","Sim",IF(M376&lt;=INDEX(FOLLOWUP!$AQ:$AQ,MATCH(B376,FOLLOWUP!$A:$A,0)),"Sim","Não")),"Viagem não encontrada"))</f>
        <v/>
      </c>
      <c r="S376" s="7" t="str">
        <f>IF(P376="","",IF(P376&lt;=IFERROR(INDEX(APOLICES!$L:$L,MATCH(G376,APOLICES!$A:$A,0)),P_LMG_REF),"Sim","Não"))</f>
        <v/>
      </c>
      <c r="T376" s="7"/>
      <c r="U376" s="7"/>
      <c r="V376" s="7"/>
      <c r="W376" s="7"/>
      <c r="X376" s="12"/>
    </row>
    <row r="377" spans="1:24" x14ac:dyDescent="0.25">
      <c r="A377" s="7"/>
      <c r="B377" s="7"/>
      <c r="C377" s="7"/>
      <c r="D377" s="7"/>
      <c r="E377" s="7"/>
      <c r="F377" s="7"/>
      <c r="G377" s="7"/>
      <c r="H377" s="7" t="str">
        <f>IF(G377="","",IFERROR(INDEX(APOLICES!$B:$B,MATCH(G377,APOLICES!$A:$A,0)),""))</f>
        <v/>
      </c>
      <c r="I377" s="7" t="str">
        <f>IF(G377="","",IFERROR(INDEX(APOLICES!$C:$C,MATCH(G377,APOLICES!$A:$A,0)),""))</f>
        <v/>
      </c>
      <c r="J377" s="7" t="str">
        <f>IF(G377="","",IFERROR(INDEX(APOLICES!$E:$E,MATCH(G377,APOLICES!$A:$A,0)),""))</f>
        <v/>
      </c>
      <c r="K377" s="7"/>
      <c r="L377" s="7"/>
      <c r="M377" s="12"/>
      <c r="N377" s="10"/>
      <c r="O377" s="7"/>
      <c r="P377" s="10" t="str">
        <f t="shared" si="5"/>
        <v/>
      </c>
      <c r="Q377" s="7"/>
      <c r="R377" s="7" t="str">
        <f>IF(M377="","",IFERROR(IF(INDEX(FOLLOWUP!$AQ:$AQ,MATCH(B377,FOLLOWUP!$A:$A,0))="","Sim",IF(M377&lt;=INDEX(FOLLOWUP!$AQ:$AQ,MATCH(B377,FOLLOWUP!$A:$A,0)),"Sim","Não")),"Viagem não encontrada"))</f>
        <v/>
      </c>
      <c r="S377" s="7" t="str">
        <f>IF(P377="","",IF(P377&lt;=IFERROR(INDEX(APOLICES!$L:$L,MATCH(G377,APOLICES!$A:$A,0)),P_LMG_REF),"Sim","Não"))</f>
        <v/>
      </c>
      <c r="T377" s="7"/>
      <c r="U377" s="7"/>
      <c r="V377" s="7"/>
      <c r="W377" s="7"/>
      <c r="X377" s="12"/>
    </row>
    <row r="378" spans="1:24" x14ac:dyDescent="0.25">
      <c r="A378" s="7"/>
      <c r="B378" s="7"/>
      <c r="C378" s="7"/>
      <c r="D378" s="7"/>
      <c r="E378" s="7"/>
      <c r="F378" s="7"/>
      <c r="G378" s="7"/>
      <c r="H378" s="7" t="str">
        <f>IF(G378="","",IFERROR(INDEX(APOLICES!$B:$B,MATCH(G378,APOLICES!$A:$A,0)),""))</f>
        <v/>
      </c>
      <c r="I378" s="7" t="str">
        <f>IF(G378="","",IFERROR(INDEX(APOLICES!$C:$C,MATCH(G378,APOLICES!$A:$A,0)),""))</f>
        <v/>
      </c>
      <c r="J378" s="7" t="str">
        <f>IF(G378="","",IFERROR(INDEX(APOLICES!$E:$E,MATCH(G378,APOLICES!$A:$A,0)),""))</f>
        <v/>
      </c>
      <c r="K378" s="7"/>
      <c r="L378" s="7"/>
      <c r="M378" s="12"/>
      <c r="N378" s="10"/>
      <c r="O378" s="7"/>
      <c r="P378" s="10" t="str">
        <f t="shared" si="5"/>
        <v/>
      </c>
      <c r="Q378" s="7"/>
      <c r="R378" s="7" t="str">
        <f>IF(M378="","",IFERROR(IF(INDEX(FOLLOWUP!$AQ:$AQ,MATCH(B378,FOLLOWUP!$A:$A,0))="","Sim",IF(M378&lt;=INDEX(FOLLOWUP!$AQ:$AQ,MATCH(B378,FOLLOWUP!$A:$A,0)),"Sim","Não")),"Viagem não encontrada"))</f>
        <v/>
      </c>
      <c r="S378" s="7" t="str">
        <f>IF(P378="","",IF(P378&lt;=IFERROR(INDEX(APOLICES!$L:$L,MATCH(G378,APOLICES!$A:$A,0)),P_LMG_REF),"Sim","Não"))</f>
        <v/>
      </c>
      <c r="T378" s="7"/>
      <c r="U378" s="7"/>
      <c r="V378" s="7"/>
      <c r="W378" s="7"/>
      <c r="X378" s="12"/>
    </row>
    <row r="379" spans="1:24" x14ac:dyDescent="0.25">
      <c r="A379" s="7"/>
      <c r="B379" s="7"/>
      <c r="C379" s="7"/>
      <c r="D379" s="7"/>
      <c r="E379" s="7"/>
      <c r="F379" s="7"/>
      <c r="G379" s="7"/>
      <c r="H379" s="7" t="str">
        <f>IF(G379="","",IFERROR(INDEX(APOLICES!$B:$B,MATCH(G379,APOLICES!$A:$A,0)),""))</f>
        <v/>
      </c>
      <c r="I379" s="7" t="str">
        <f>IF(G379="","",IFERROR(INDEX(APOLICES!$C:$C,MATCH(G379,APOLICES!$A:$A,0)),""))</f>
        <v/>
      </c>
      <c r="J379" s="7" t="str">
        <f>IF(G379="","",IFERROR(INDEX(APOLICES!$E:$E,MATCH(G379,APOLICES!$A:$A,0)),""))</f>
        <v/>
      </c>
      <c r="K379" s="7"/>
      <c r="L379" s="7"/>
      <c r="M379" s="12"/>
      <c r="N379" s="10"/>
      <c r="O379" s="7"/>
      <c r="P379" s="10" t="str">
        <f t="shared" si="5"/>
        <v/>
      </c>
      <c r="Q379" s="7"/>
      <c r="R379" s="7" t="str">
        <f>IF(M379="","",IFERROR(IF(INDEX(FOLLOWUP!$AQ:$AQ,MATCH(B379,FOLLOWUP!$A:$A,0))="","Sim",IF(M379&lt;=INDEX(FOLLOWUP!$AQ:$AQ,MATCH(B379,FOLLOWUP!$A:$A,0)),"Sim","Não")),"Viagem não encontrada"))</f>
        <v/>
      </c>
      <c r="S379" s="7" t="str">
        <f>IF(P379="","",IF(P379&lt;=IFERROR(INDEX(APOLICES!$L:$L,MATCH(G379,APOLICES!$A:$A,0)),P_LMG_REF),"Sim","Não"))</f>
        <v/>
      </c>
      <c r="T379" s="7"/>
      <c r="U379" s="7"/>
      <c r="V379" s="7"/>
      <c r="W379" s="7"/>
      <c r="X379" s="12"/>
    </row>
    <row r="380" spans="1:24" x14ac:dyDescent="0.25">
      <c r="A380" s="7"/>
      <c r="B380" s="7"/>
      <c r="C380" s="7"/>
      <c r="D380" s="7"/>
      <c r="E380" s="7"/>
      <c r="F380" s="7"/>
      <c r="G380" s="7"/>
      <c r="H380" s="7" t="str">
        <f>IF(G380="","",IFERROR(INDEX(APOLICES!$B:$B,MATCH(G380,APOLICES!$A:$A,0)),""))</f>
        <v/>
      </c>
      <c r="I380" s="7" t="str">
        <f>IF(G380="","",IFERROR(INDEX(APOLICES!$C:$C,MATCH(G380,APOLICES!$A:$A,0)),""))</f>
        <v/>
      </c>
      <c r="J380" s="7" t="str">
        <f>IF(G380="","",IFERROR(INDEX(APOLICES!$E:$E,MATCH(G380,APOLICES!$A:$A,0)),""))</f>
        <v/>
      </c>
      <c r="K380" s="7"/>
      <c r="L380" s="7"/>
      <c r="M380" s="12"/>
      <c r="N380" s="10"/>
      <c r="O380" s="7"/>
      <c r="P380" s="10" t="str">
        <f t="shared" si="5"/>
        <v/>
      </c>
      <c r="Q380" s="7"/>
      <c r="R380" s="7" t="str">
        <f>IF(M380="","",IFERROR(IF(INDEX(FOLLOWUP!$AQ:$AQ,MATCH(B380,FOLLOWUP!$A:$A,0))="","Sim",IF(M380&lt;=INDEX(FOLLOWUP!$AQ:$AQ,MATCH(B380,FOLLOWUP!$A:$A,0)),"Sim","Não")),"Viagem não encontrada"))</f>
        <v/>
      </c>
      <c r="S380" s="7" t="str">
        <f>IF(P380="","",IF(P380&lt;=IFERROR(INDEX(APOLICES!$L:$L,MATCH(G380,APOLICES!$A:$A,0)),P_LMG_REF),"Sim","Não"))</f>
        <v/>
      </c>
      <c r="T380" s="7"/>
      <c r="U380" s="7"/>
      <c r="V380" s="7"/>
      <c r="W380" s="7"/>
      <c r="X380" s="12"/>
    </row>
    <row r="381" spans="1:24" x14ac:dyDescent="0.25">
      <c r="A381" s="7"/>
      <c r="B381" s="7"/>
      <c r="C381" s="7"/>
      <c r="D381" s="7"/>
      <c r="E381" s="7"/>
      <c r="F381" s="7"/>
      <c r="G381" s="7"/>
      <c r="H381" s="7" t="str">
        <f>IF(G381="","",IFERROR(INDEX(APOLICES!$B:$B,MATCH(G381,APOLICES!$A:$A,0)),""))</f>
        <v/>
      </c>
      <c r="I381" s="7" t="str">
        <f>IF(G381="","",IFERROR(INDEX(APOLICES!$C:$C,MATCH(G381,APOLICES!$A:$A,0)),""))</f>
        <v/>
      </c>
      <c r="J381" s="7" t="str">
        <f>IF(G381="","",IFERROR(INDEX(APOLICES!$E:$E,MATCH(G381,APOLICES!$A:$A,0)),""))</f>
        <v/>
      </c>
      <c r="K381" s="7"/>
      <c r="L381" s="7"/>
      <c r="M381" s="12"/>
      <c r="N381" s="10"/>
      <c r="O381" s="7"/>
      <c r="P381" s="10" t="str">
        <f t="shared" si="5"/>
        <v/>
      </c>
      <c r="Q381" s="7"/>
      <c r="R381" s="7" t="str">
        <f>IF(M381="","",IFERROR(IF(INDEX(FOLLOWUP!$AQ:$AQ,MATCH(B381,FOLLOWUP!$A:$A,0))="","Sim",IF(M381&lt;=INDEX(FOLLOWUP!$AQ:$AQ,MATCH(B381,FOLLOWUP!$A:$A,0)),"Sim","Não")),"Viagem não encontrada"))</f>
        <v/>
      </c>
      <c r="S381" s="7" t="str">
        <f>IF(P381="","",IF(P381&lt;=IFERROR(INDEX(APOLICES!$L:$L,MATCH(G381,APOLICES!$A:$A,0)),P_LMG_REF),"Sim","Não"))</f>
        <v/>
      </c>
      <c r="T381" s="7"/>
      <c r="U381" s="7"/>
      <c r="V381" s="7"/>
      <c r="W381" s="7"/>
      <c r="X381" s="12"/>
    </row>
    <row r="382" spans="1:24" x14ac:dyDescent="0.25">
      <c r="A382" s="7"/>
      <c r="B382" s="7"/>
      <c r="C382" s="7"/>
      <c r="D382" s="7"/>
      <c r="E382" s="7"/>
      <c r="F382" s="7"/>
      <c r="G382" s="7"/>
      <c r="H382" s="7" t="str">
        <f>IF(G382="","",IFERROR(INDEX(APOLICES!$B:$B,MATCH(G382,APOLICES!$A:$A,0)),""))</f>
        <v/>
      </c>
      <c r="I382" s="7" t="str">
        <f>IF(G382="","",IFERROR(INDEX(APOLICES!$C:$C,MATCH(G382,APOLICES!$A:$A,0)),""))</f>
        <v/>
      </c>
      <c r="J382" s="7" t="str">
        <f>IF(G382="","",IFERROR(INDEX(APOLICES!$E:$E,MATCH(G382,APOLICES!$A:$A,0)),""))</f>
        <v/>
      </c>
      <c r="K382" s="7"/>
      <c r="L382" s="7"/>
      <c r="M382" s="12"/>
      <c r="N382" s="10"/>
      <c r="O382" s="7"/>
      <c r="P382" s="10" t="str">
        <f t="shared" si="5"/>
        <v/>
      </c>
      <c r="Q382" s="7"/>
      <c r="R382" s="7" t="str">
        <f>IF(M382="","",IFERROR(IF(INDEX(FOLLOWUP!$AQ:$AQ,MATCH(B382,FOLLOWUP!$A:$A,0))="","Sim",IF(M382&lt;=INDEX(FOLLOWUP!$AQ:$AQ,MATCH(B382,FOLLOWUP!$A:$A,0)),"Sim","Não")),"Viagem não encontrada"))</f>
        <v/>
      </c>
      <c r="S382" s="7" t="str">
        <f>IF(P382="","",IF(P382&lt;=IFERROR(INDEX(APOLICES!$L:$L,MATCH(G382,APOLICES!$A:$A,0)),P_LMG_REF),"Sim","Não"))</f>
        <v/>
      </c>
      <c r="T382" s="7"/>
      <c r="U382" s="7"/>
      <c r="V382" s="7"/>
      <c r="W382" s="7"/>
      <c r="X382" s="12"/>
    </row>
    <row r="383" spans="1:24" x14ac:dyDescent="0.25">
      <c r="A383" s="7"/>
      <c r="B383" s="7"/>
      <c r="C383" s="7"/>
      <c r="D383" s="7"/>
      <c r="E383" s="7"/>
      <c r="F383" s="7"/>
      <c r="G383" s="7"/>
      <c r="H383" s="7" t="str">
        <f>IF(G383="","",IFERROR(INDEX(APOLICES!$B:$B,MATCH(G383,APOLICES!$A:$A,0)),""))</f>
        <v/>
      </c>
      <c r="I383" s="7" t="str">
        <f>IF(G383="","",IFERROR(INDEX(APOLICES!$C:$C,MATCH(G383,APOLICES!$A:$A,0)),""))</f>
        <v/>
      </c>
      <c r="J383" s="7" t="str">
        <f>IF(G383="","",IFERROR(INDEX(APOLICES!$E:$E,MATCH(G383,APOLICES!$A:$A,0)),""))</f>
        <v/>
      </c>
      <c r="K383" s="7"/>
      <c r="L383" s="7"/>
      <c r="M383" s="12"/>
      <c r="N383" s="10"/>
      <c r="O383" s="7"/>
      <c r="P383" s="10" t="str">
        <f t="shared" si="5"/>
        <v/>
      </c>
      <c r="Q383" s="7"/>
      <c r="R383" s="7" t="str">
        <f>IF(M383="","",IFERROR(IF(INDEX(FOLLOWUP!$AQ:$AQ,MATCH(B383,FOLLOWUP!$A:$A,0))="","Sim",IF(M383&lt;=INDEX(FOLLOWUP!$AQ:$AQ,MATCH(B383,FOLLOWUP!$A:$A,0)),"Sim","Não")),"Viagem não encontrada"))</f>
        <v/>
      </c>
      <c r="S383" s="7" t="str">
        <f>IF(P383="","",IF(P383&lt;=IFERROR(INDEX(APOLICES!$L:$L,MATCH(G383,APOLICES!$A:$A,0)),P_LMG_REF),"Sim","Não"))</f>
        <v/>
      </c>
      <c r="T383" s="7"/>
      <c r="U383" s="7"/>
      <c r="V383" s="7"/>
      <c r="W383" s="7"/>
      <c r="X383" s="12"/>
    </row>
    <row r="384" spans="1:24" x14ac:dyDescent="0.25">
      <c r="A384" s="7"/>
      <c r="B384" s="7"/>
      <c r="C384" s="7"/>
      <c r="D384" s="7"/>
      <c r="E384" s="7"/>
      <c r="F384" s="7"/>
      <c r="G384" s="7"/>
      <c r="H384" s="7" t="str">
        <f>IF(G384="","",IFERROR(INDEX(APOLICES!$B:$B,MATCH(G384,APOLICES!$A:$A,0)),""))</f>
        <v/>
      </c>
      <c r="I384" s="7" t="str">
        <f>IF(G384="","",IFERROR(INDEX(APOLICES!$C:$C,MATCH(G384,APOLICES!$A:$A,0)),""))</f>
        <v/>
      </c>
      <c r="J384" s="7" t="str">
        <f>IF(G384="","",IFERROR(INDEX(APOLICES!$E:$E,MATCH(G384,APOLICES!$A:$A,0)),""))</f>
        <v/>
      </c>
      <c r="K384" s="7"/>
      <c r="L384" s="7"/>
      <c r="M384" s="12"/>
      <c r="N384" s="10"/>
      <c r="O384" s="7"/>
      <c r="P384" s="10" t="str">
        <f t="shared" si="5"/>
        <v/>
      </c>
      <c r="Q384" s="7"/>
      <c r="R384" s="7" t="str">
        <f>IF(M384="","",IFERROR(IF(INDEX(FOLLOWUP!$AQ:$AQ,MATCH(B384,FOLLOWUP!$A:$A,0))="","Sim",IF(M384&lt;=INDEX(FOLLOWUP!$AQ:$AQ,MATCH(B384,FOLLOWUP!$A:$A,0)),"Sim","Não")),"Viagem não encontrada"))</f>
        <v/>
      </c>
      <c r="S384" s="7" t="str">
        <f>IF(P384="","",IF(P384&lt;=IFERROR(INDEX(APOLICES!$L:$L,MATCH(G384,APOLICES!$A:$A,0)),P_LMG_REF),"Sim","Não"))</f>
        <v/>
      </c>
      <c r="T384" s="7"/>
      <c r="U384" s="7"/>
      <c r="V384" s="7"/>
      <c r="W384" s="7"/>
      <c r="X384" s="12"/>
    </row>
    <row r="385" spans="1:24" x14ac:dyDescent="0.25">
      <c r="A385" s="7"/>
      <c r="B385" s="7"/>
      <c r="C385" s="7"/>
      <c r="D385" s="7"/>
      <c r="E385" s="7"/>
      <c r="F385" s="7"/>
      <c r="G385" s="7"/>
      <c r="H385" s="7" t="str">
        <f>IF(G385="","",IFERROR(INDEX(APOLICES!$B:$B,MATCH(G385,APOLICES!$A:$A,0)),""))</f>
        <v/>
      </c>
      <c r="I385" s="7" t="str">
        <f>IF(G385="","",IFERROR(INDEX(APOLICES!$C:$C,MATCH(G385,APOLICES!$A:$A,0)),""))</f>
        <v/>
      </c>
      <c r="J385" s="7" t="str">
        <f>IF(G385="","",IFERROR(INDEX(APOLICES!$E:$E,MATCH(G385,APOLICES!$A:$A,0)),""))</f>
        <v/>
      </c>
      <c r="K385" s="7"/>
      <c r="L385" s="7"/>
      <c r="M385" s="12"/>
      <c r="N385" s="10"/>
      <c r="O385" s="7"/>
      <c r="P385" s="10" t="str">
        <f t="shared" si="5"/>
        <v/>
      </c>
      <c r="Q385" s="7"/>
      <c r="R385" s="7" t="str">
        <f>IF(M385="","",IFERROR(IF(INDEX(FOLLOWUP!$AQ:$AQ,MATCH(B385,FOLLOWUP!$A:$A,0))="","Sim",IF(M385&lt;=INDEX(FOLLOWUP!$AQ:$AQ,MATCH(B385,FOLLOWUP!$A:$A,0)),"Sim","Não")),"Viagem não encontrada"))</f>
        <v/>
      </c>
      <c r="S385" s="7" t="str">
        <f>IF(P385="","",IF(P385&lt;=IFERROR(INDEX(APOLICES!$L:$L,MATCH(G385,APOLICES!$A:$A,0)),P_LMG_REF),"Sim","Não"))</f>
        <v/>
      </c>
      <c r="T385" s="7"/>
      <c r="U385" s="7"/>
      <c r="V385" s="7"/>
      <c r="W385" s="7"/>
      <c r="X385" s="12"/>
    </row>
    <row r="386" spans="1:24" x14ac:dyDescent="0.25">
      <c r="A386" s="7"/>
      <c r="B386" s="7"/>
      <c r="C386" s="7"/>
      <c r="D386" s="7"/>
      <c r="E386" s="7"/>
      <c r="F386" s="7"/>
      <c r="G386" s="7"/>
      <c r="H386" s="7" t="str">
        <f>IF(G386="","",IFERROR(INDEX(APOLICES!$B:$B,MATCH(G386,APOLICES!$A:$A,0)),""))</f>
        <v/>
      </c>
      <c r="I386" s="7" t="str">
        <f>IF(G386="","",IFERROR(INDEX(APOLICES!$C:$C,MATCH(G386,APOLICES!$A:$A,0)),""))</f>
        <v/>
      </c>
      <c r="J386" s="7" t="str">
        <f>IF(G386="","",IFERROR(INDEX(APOLICES!$E:$E,MATCH(G386,APOLICES!$A:$A,0)),""))</f>
        <v/>
      </c>
      <c r="K386" s="7"/>
      <c r="L386" s="7"/>
      <c r="M386" s="12"/>
      <c r="N386" s="10"/>
      <c r="O386" s="7"/>
      <c r="P386" s="10" t="str">
        <f t="shared" ref="P386:P449" si="6">IF(N386="","",IF(O386="USD",N386*P_TAXA_USD,N386))</f>
        <v/>
      </c>
      <c r="Q386" s="7"/>
      <c r="R386" s="7" t="str">
        <f>IF(M386="","",IFERROR(IF(INDEX(FOLLOWUP!$AQ:$AQ,MATCH(B386,FOLLOWUP!$A:$A,0))="","Sim",IF(M386&lt;=INDEX(FOLLOWUP!$AQ:$AQ,MATCH(B386,FOLLOWUP!$A:$A,0)),"Sim","Não")),"Viagem não encontrada"))</f>
        <v/>
      </c>
      <c r="S386" s="7" t="str">
        <f>IF(P386="","",IF(P386&lt;=IFERROR(INDEX(APOLICES!$L:$L,MATCH(G386,APOLICES!$A:$A,0)),P_LMG_REF),"Sim","Não"))</f>
        <v/>
      </c>
      <c r="T386" s="7"/>
      <c r="U386" s="7"/>
      <c r="V386" s="7"/>
      <c r="W386" s="7"/>
      <c r="X386" s="12"/>
    </row>
    <row r="387" spans="1:24" x14ac:dyDescent="0.25">
      <c r="A387" s="7"/>
      <c r="B387" s="7"/>
      <c r="C387" s="7"/>
      <c r="D387" s="7"/>
      <c r="E387" s="7"/>
      <c r="F387" s="7"/>
      <c r="G387" s="7"/>
      <c r="H387" s="7" t="str">
        <f>IF(G387="","",IFERROR(INDEX(APOLICES!$B:$B,MATCH(G387,APOLICES!$A:$A,0)),""))</f>
        <v/>
      </c>
      <c r="I387" s="7" t="str">
        <f>IF(G387="","",IFERROR(INDEX(APOLICES!$C:$C,MATCH(G387,APOLICES!$A:$A,0)),""))</f>
        <v/>
      </c>
      <c r="J387" s="7" t="str">
        <f>IF(G387="","",IFERROR(INDEX(APOLICES!$E:$E,MATCH(G387,APOLICES!$A:$A,0)),""))</f>
        <v/>
      </c>
      <c r="K387" s="7"/>
      <c r="L387" s="7"/>
      <c r="M387" s="12"/>
      <c r="N387" s="10"/>
      <c r="O387" s="7"/>
      <c r="P387" s="10" t="str">
        <f t="shared" si="6"/>
        <v/>
      </c>
      <c r="Q387" s="7"/>
      <c r="R387" s="7" t="str">
        <f>IF(M387="","",IFERROR(IF(INDEX(FOLLOWUP!$AQ:$AQ,MATCH(B387,FOLLOWUP!$A:$A,0))="","Sim",IF(M387&lt;=INDEX(FOLLOWUP!$AQ:$AQ,MATCH(B387,FOLLOWUP!$A:$A,0)),"Sim","Não")),"Viagem não encontrada"))</f>
        <v/>
      </c>
      <c r="S387" s="7" t="str">
        <f>IF(P387="","",IF(P387&lt;=IFERROR(INDEX(APOLICES!$L:$L,MATCH(G387,APOLICES!$A:$A,0)),P_LMG_REF),"Sim","Não"))</f>
        <v/>
      </c>
      <c r="T387" s="7"/>
      <c r="U387" s="7"/>
      <c r="V387" s="7"/>
      <c r="W387" s="7"/>
      <c r="X387" s="12"/>
    </row>
    <row r="388" spans="1:24" x14ac:dyDescent="0.25">
      <c r="A388" s="7"/>
      <c r="B388" s="7"/>
      <c r="C388" s="7"/>
      <c r="D388" s="7"/>
      <c r="E388" s="7"/>
      <c r="F388" s="7"/>
      <c r="G388" s="7"/>
      <c r="H388" s="7" t="str">
        <f>IF(G388="","",IFERROR(INDEX(APOLICES!$B:$B,MATCH(G388,APOLICES!$A:$A,0)),""))</f>
        <v/>
      </c>
      <c r="I388" s="7" t="str">
        <f>IF(G388="","",IFERROR(INDEX(APOLICES!$C:$C,MATCH(G388,APOLICES!$A:$A,0)),""))</f>
        <v/>
      </c>
      <c r="J388" s="7" t="str">
        <f>IF(G388="","",IFERROR(INDEX(APOLICES!$E:$E,MATCH(G388,APOLICES!$A:$A,0)),""))</f>
        <v/>
      </c>
      <c r="K388" s="7"/>
      <c r="L388" s="7"/>
      <c r="M388" s="12"/>
      <c r="N388" s="10"/>
      <c r="O388" s="7"/>
      <c r="P388" s="10" t="str">
        <f t="shared" si="6"/>
        <v/>
      </c>
      <c r="Q388" s="7"/>
      <c r="R388" s="7" t="str">
        <f>IF(M388="","",IFERROR(IF(INDEX(FOLLOWUP!$AQ:$AQ,MATCH(B388,FOLLOWUP!$A:$A,0))="","Sim",IF(M388&lt;=INDEX(FOLLOWUP!$AQ:$AQ,MATCH(B388,FOLLOWUP!$A:$A,0)),"Sim","Não")),"Viagem não encontrada"))</f>
        <v/>
      </c>
      <c r="S388" s="7" t="str">
        <f>IF(P388="","",IF(P388&lt;=IFERROR(INDEX(APOLICES!$L:$L,MATCH(G388,APOLICES!$A:$A,0)),P_LMG_REF),"Sim","Não"))</f>
        <v/>
      </c>
      <c r="T388" s="7"/>
      <c r="U388" s="7"/>
      <c r="V388" s="7"/>
      <c r="W388" s="7"/>
      <c r="X388" s="12"/>
    </row>
    <row r="389" spans="1:24" x14ac:dyDescent="0.25">
      <c r="A389" s="7"/>
      <c r="B389" s="7"/>
      <c r="C389" s="7"/>
      <c r="D389" s="7"/>
      <c r="E389" s="7"/>
      <c r="F389" s="7"/>
      <c r="G389" s="7"/>
      <c r="H389" s="7" t="str">
        <f>IF(G389="","",IFERROR(INDEX(APOLICES!$B:$B,MATCH(G389,APOLICES!$A:$A,0)),""))</f>
        <v/>
      </c>
      <c r="I389" s="7" t="str">
        <f>IF(G389="","",IFERROR(INDEX(APOLICES!$C:$C,MATCH(G389,APOLICES!$A:$A,0)),""))</f>
        <v/>
      </c>
      <c r="J389" s="7" t="str">
        <f>IF(G389="","",IFERROR(INDEX(APOLICES!$E:$E,MATCH(G389,APOLICES!$A:$A,0)),""))</f>
        <v/>
      </c>
      <c r="K389" s="7"/>
      <c r="L389" s="7"/>
      <c r="M389" s="12"/>
      <c r="N389" s="10"/>
      <c r="O389" s="7"/>
      <c r="P389" s="10" t="str">
        <f t="shared" si="6"/>
        <v/>
      </c>
      <c r="Q389" s="7"/>
      <c r="R389" s="7" t="str">
        <f>IF(M389="","",IFERROR(IF(INDEX(FOLLOWUP!$AQ:$AQ,MATCH(B389,FOLLOWUP!$A:$A,0))="","Sim",IF(M389&lt;=INDEX(FOLLOWUP!$AQ:$AQ,MATCH(B389,FOLLOWUP!$A:$A,0)),"Sim","Não")),"Viagem não encontrada"))</f>
        <v/>
      </c>
      <c r="S389" s="7" t="str">
        <f>IF(P389="","",IF(P389&lt;=IFERROR(INDEX(APOLICES!$L:$L,MATCH(G389,APOLICES!$A:$A,0)),P_LMG_REF),"Sim","Não"))</f>
        <v/>
      </c>
      <c r="T389" s="7"/>
      <c r="U389" s="7"/>
      <c r="V389" s="7"/>
      <c r="W389" s="7"/>
      <c r="X389" s="12"/>
    </row>
    <row r="390" spans="1:24" x14ac:dyDescent="0.25">
      <c r="A390" s="7"/>
      <c r="B390" s="7"/>
      <c r="C390" s="7"/>
      <c r="D390" s="7"/>
      <c r="E390" s="7"/>
      <c r="F390" s="7"/>
      <c r="G390" s="7"/>
      <c r="H390" s="7" t="str">
        <f>IF(G390="","",IFERROR(INDEX(APOLICES!$B:$B,MATCH(G390,APOLICES!$A:$A,0)),""))</f>
        <v/>
      </c>
      <c r="I390" s="7" t="str">
        <f>IF(G390="","",IFERROR(INDEX(APOLICES!$C:$C,MATCH(G390,APOLICES!$A:$A,0)),""))</f>
        <v/>
      </c>
      <c r="J390" s="7" t="str">
        <f>IF(G390="","",IFERROR(INDEX(APOLICES!$E:$E,MATCH(G390,APOLICES!$A:$A,0)),""))</f>
        <v/>
      </c>
      <c r="K390" s="7"/>
      <c r="L390" s="7"/>
      <c r="M390" s="12"/>
      <c r="N390" s="10"/>
      <c r="O390" s="7"/>
      <c r="P390" s="10" t="str">
        <f t="shared" si="6"/>
        <v/>
      </c>
      <c r="Q390" s="7"/>
      <c r="R390" s="7" t="str">
        <f>IF(M390="","",IFERROR(IF(INDEX(FOLLOWUP!$AQ:$AQ,MATCH(B390,FOLLOWUP!$A:$A,0))="","Sim",IF(M390&lt;=INDEX(FOLLOWUP!$AQ:$AQ,MATCH(B390,FOLLOWUP!$A:$A,0)),"Sim","Não")),"Viagem não encontrada"))</f>
        <v/>
      </c>
      <c r="S390" s="7" t="str">
        <f>IF(P390="","",IF(P390&lt;=IFERROR(INDEX(APOLICES!$L:$L,MATCH(G390,APOLICES!$A:$A,0)),P_LMG_REF),"Sim","Não"))</f>
        <v/>
      </c>
      <c r="T390" s="7"/>
      <c r="U390" s="7"/>
      <c r="V390" s="7"/>
      <c r="W390" s="7"/>
      <c r="X390" s="12"/>
    </row>
    <row r="391" spans="1:24" x14ac:dyDescent="0.25">
      <c r="A391" s="7"/>
      <c r="B391" s="7"/>
      <c r="C391" s="7"/>
      <c r="D391" s="7"/>
      <c r="E391" s="7"/>
      <c r="F391" s="7"/>
      <c r="G391" s="7"/>
      <c r="H391" s="7" t="str">
        <f>IF(G391="","",IFERROR(INDEX(APOLICES!$B:$B,MATCH(G391,APOLICES!$A:$A,0)),""))</f>
        <v/>
      </c>
      <c r="I391" s="7" t="str">
        <f>IF(G391="","",IFERROR(INDEX(APOLICES!$C:$C,MATCH(G391,APOLICES!$A:$A,0)),""))</f>
        <v/>
      </c>
      <c r="J391" s="7" t="str">
        <f>IF(G391="","",IFERROR(INDEX(APOLICES!$E:$E,MATCH(G391,APOLICES!$A:$A,0)),""))</f>
        <v/>
      </c>
      <c r="K391" s="7"/>
      <c r="L391" s="7"/>
      <c r="M391" s="12"/>
      <c r="N391" s="10"/>
      <c r="O391" s="7"/>
      <c r="P391" s="10" t="str">
        <f t="shared" si="6"/>
        <v/>
      </c>
      <c r="Q391" s="7"/>
      <c r="R391" s="7" t="str">
        <f>IF(M391="","",IFERROR(IF(INDEX(FOLLOWUP!$AQ:$AQ,MATCH(B391,FOLLOWUP!$A:$A,0))="","Sim",IF(M391&lt;=INDEX(FOLLOWUP!$AQ:$AQ,MATCH(B391,FOLLOWUP!$A:$A,0)),"Sim","Não")),"Viagem não encontrada"))</f>
        <v/>
      </c>
      <c r="S391" s="7" t="str">
        <f>IF(P391="","",IF(P391&lt;=IFERROR(INDEX(APOLICES!$L:$L,MATCH(G391,APOLICES!$A:$A,0)),P_LMG_REF),"Sim","Não"))</f>
        <v/>
      </c>
      <c r="T391" s="7"/>
      <c r="U391" s="7"/>
      <c r="V391" s="7"/>
      <c r="W391" s="7"/>
      <c r="X391" s="12"/>
    </row>
    <row r="392" spans="1:24" x14ac:dyDescent="0.25">
      <c r="A392" s="7"/>
      <c r="B392" s="7"/>
      <c r="C392" s="7"/>
      <c r="D392" s="7"/>
      <c r="E392" s="7"/>
      <c r="F392" s="7"/>
      <c r="G392" s="7"/>
      <c r="H392" s="7" t="str">
        <f>IF(G392="","",IFERROR(INDEX(APOLICES!$B:$B,MATCH(G392,APOLICES!$A:$A,0)),""))</f>
        <v/>
      </c>
      <c r="I392" s="7" t="str">
        <f>IF(G392="","",IFERROR(INDEX(APOLICES!$C:$C,MATCH(G392,APOLICES!$A:$A,0)),""))</f>
        <v/>
      </c>
      <c r="J392" s="7" t="str">
        <f>IF(G392="","",IFERROR(INDEX(APOLICES!$E:$E,MATCH(G392,APOLICES!$A:$A,0)),""))</f>
        <v/>
      </c>
      <c r="K392" s="7"/>
      <c r="L392" s="7"/>
      <c r="M392" s="12"/>
      <c r="N392" s="10"/>
      <c r="O392" s="7"/>
      <c r="P392" s="10" t="str">
        <f t="shared" si="6"/>
        <v/>
      </c>
      <c r="Q392" s="7"/>
      <c r="R392" s="7" t="str">
        <f>IF(M392="","",IFERROR(IF(INDEX(FOLLOWUP!$AQ:$AQ,MATCH(B392,FOLLOWUP!$A:$A,0))="","Sim",IF(M392&lt;=INDEX(FOLLOWUP!$AQ:$AQ,MATCH(B392,FOLLOWUP!$A:$A,0)),"Sim","Não")),"Viagem não encontrada"))</f>
        <v/>
      </c>
      <c r="S392" s="7" t="str">
        <f>IF(P392="","",IF(P392&lt;=IFERROR(INDEX(APOLICES!$L:$L,MATCH(G392,APOLICES!$A:$A,0)),P_LMG_REF),"Sim","Não"))</f>
        <v/>
      </c>
      <c r="T392" s="7"/>
      <c r="U392" s="7"/>
      <c r="V392" s="7"/>
      <c r="W392" s="7"/>
      <c r="X392" s="12"/>
    </row>
    <row r="393" spans="1:24" x14ac:dyDescent="0.25">
      <c r="A393" s="7"/>
      <c r="B393" s="7"/>
      <c r="C393" s="7"/>
      <c r="D393" s="7"/>
      <c r="E393" s="7"/>
      <c r="F393" s="7"/>
      <c r="G393" s="7"/>
      <c r="H393" s="7" t="str">
        <f>IF(G393="","",IFERROR(INDEX(APOLICES!$B:$B,MATCH(G393,APOLICES!$A:$A,0)),""))</f>
        <v/>
      </c>
      <c r="I393" s="7" t="str">
        <f>IF(G393="","",IFERROR(INDEX(APOLICES!$C:$C,MATCH(G393,APOLICES!$A:$A,0)),""))</f>
        <v/>
      </c>
      <c r="J393" s="7" t="str">
        <f>IF(G393="","",IFERROR(INDEX(APOLICES!$E:$E,MATCH(G393,APOLICES!$A:$A,0)),""))</f>
        <v/>
      </c>
      <c r="K393" s="7"/>
      <c r="L393" s="7"/>
      <c r="M393" s="12"/>
      <c r="N393" s="10"/>
      <c r="O393" s="7"/>
      <c r="P393" s="10" t="str">
        <f t="shared" si="6"/>
        <v/>
      </c>
      <c r="Q393" s="7"/>
      <c r="R393" s="7" t="str">
        <f>IF(M393="","",IFERROR(IF(INDEX(FOLLOWUP!$AQ:$AQ,MATCH(B393,FOLLOWUP!$A:$A,0))="","Sim",IF(M393&lt;=INDEX(FOLLOWUP!$AQ:$AQ,MATCH(B393,FOLLOWUP!$A:$A,0)),"Sim","Não")),"Viagem não encontrada"))</f>
        <v/>
      </c>
      <c r="S393" s="7" t="str">
        <f>IF(P393="","",IF(P393&lt;=IFERROR(INDEX(APOLICES!$L:$L,MATCH(G393,APOLICES!$A:$A,0)),P_LMG_REF),"Sim","Não"))</f>
        <v/>
      </c>
      <c r="T393" s="7"/>
      <c r="U393" s="7"/>
      <c r="V393" s="7"/>
      <c r="W393" s="7"/>
      <c r="X393" s="12"/>
    </row>
    <row r="394" spans="1:24" x14ac:dyDescent="0.25">
      <c r="A394" s="7"/>
      <c r="B394" s="7"/>
      <c r="C394" s="7"/>
      <c r="D394" s="7"/>
      <c r="E394" s="7"/>
      <c r="F394" s="7"/>
      <c r="G394" s="7"/>
      <c r="H394" s="7" t="str">
        <f>IF(G394="","",IFERROR(INDEX(APOLICES!$B:$B,MATCH(G394,APOLICES!$A:$A,0)),""))</f>
        <v/>
      </c>
      <c r="I394" s="7" t="str">
        <f>IF(G394="","",IFERROR(INDEX(APOLICES!$C:$C,MATCH(G394,APOLICES!$A:$A,0)),""))</f>
        <v/>
      </c>
      <c r="J394" s="7" t="str">
        <f>IF(G394="","",IFERROR(INDEX(APOLICES!$E:$E,MATCH(G394,APOLICES!$A:$A,0)),""))</f>
        <v/>
      </c>
      <c r="K394" s="7"/>
      <c r="L394" s="7"/>
      <c r="M394" s="12"/>
      <c r="N394" s="10"/>
      <c r="O394" s="7"/>
      <c r="P394" s="10" t="str">
        <f t="shared" si="6"/>
        <v/>
      </c>
      <c r="Q394" s="7"/>
      <c r="R394" s="7" t="str">
        <f>IF(M394="","",IFERROR(IF(INDEX(FOLLOWUP!$AQ:$AQ,MATCH(B394,FOLLOWUP!$A:$A,0))="","Sim",IF(M394&lt;=INDEX(FOLLOWUP!$AQ:$AQ,MATCH(B394,FOLLOWUP!$A:$A,0)),"Sim","Não")),"Viagem não encontrada"))</f>
        <v/>
      </c>
      <c r="S394" s="7" t="str">
        <f>IF(P394="","",IF(P394&lt;=IFERROR(INDEX(APOLICES!$L:$L,MATCH(G394,APOLICES!$A:$A,0)),P_LMG_REF),"Sim","Não"))</f>
        <v/>
      </c>
      <c r="T394" s="7"/>
      <c r="U394" s="7"/>
      <c r="V394" s="7"/>
      <c r="W394" s="7"/>
      <c r="X394" s="12"/>
    </row>
    <row r="395" spans="1:24" x14ac:dyDescent="0.25">
      <c r="A395" s="7"/>
      <c r="B395" s="7"/>
      <c r="C395" s="7"/>
      <c r="D395" s="7"/>
      <c r="E395" s="7"/>
      <c r="F395" s="7"/>
      <c r="G395" s="7"/>
      <c r="H395" s="7" t="str">
        <f>IF(G395="","",IFERROR(INDEX(APOLICES!$B:$B,MATCH(G395,APOLICES!$A:$A,0)),""))</f>
        <v/>
      </c>
      <c r="I395" s="7" t="str">
        <f>IF(G395="","",IFERROR(INDEX(APOLICES!$C:$C,MATCH(G395,APOLICES!$A:$A,0)),""))</f>
        <v/>
      </c>
      <c r="J395" s="7" t="str">
        <f>IF(G395="","",IFERROR(INDEX(APOLICES!$E:$E,MATCH(G395,APOLICES!$A:$A,0)),""))</f>
        <v/>
      </c>
      <c r="K395" s="7"/>
      <c r="L395" s="7"/>
      <c r="M395" s="12"/>
      <c r="N395" s="10"/>
      <c r="O395" s="7"/>
      <c r="P395" s="10" t="str">
        <f t="shared" si="6"/>
        <v/>
      </c>
      <c r="Q395" s="7"/>
      <c r="R395" s="7" t="str">
        <f>IF(M395="","",IFERROR(IF(INDEX(FOLLOWUP!$AQ:$AQ,MATCH(B395,FOLLOWUP!$A:$A,0))="","Sim",IF(M395&lt;=INDEX(FOLLOWUP!$AQ:$AQ,MATCH(B395,FOLLOWUP!$A:$A,0)),"Sim","Não")),"Viagem não encontrada"))</f>
        <v/>
      </c>
      <c r="S395" s="7" t="str">
        <f>IF(P395="","",IF(P395&lt;=IFERROR(INDEX(APOLICES!$L:$L,MATCH(G395,APOLICES!$A:$A,0)),P_LMG_REF),"Sim","Não"))</f>
        <v/>
      </c>
      <c r="T395" s="7"/>
      <c r="U395" s="7"/>
      <c r="V395" s="7"/>
      <c r="W395" s="7"/>
      <c r="X395" s="12"/>
    </row>
    <row r="396" spans="1:24" x14ac:dyDescent="0.25">
      <c r="A396" s="7"/>
      <c r="B396" s="7"/>
      <c r="C396" s="7"/>
      <c r="D396" s="7"/>
      <c r="E396" s="7"/>
      <c r="F396" s="7"/>
      <c r="G396" s="7"/>
      <c r="H396" s="7" t="str">
        <f>IF(G396="","",IFERROR(INDEX(APOLICES!$B:$B,MATCH(G396,APOLICES!$A:$A,0)),""))</f>
        <v/>
      </c>
      <c r="I396" s="7" t="str">
        <f>IF(G396="","",IFERROR(INDEX(APOLICES!$C:$C,MATCH(G396,APOLICES!$A:$A,0)),""))</f>
        <v/>
      </c>
      <c r="J396" s="7" t="str">
        <f>IF(G396="","",IFERROR(INDEX(APOLICES!$E:$E,MATCH(G396,APOLICES!$A:$A,0)),""))</f>
        <v/>
      </c>
      <c r="K396" s="7"/>
      <c r="L396" s="7"/>
      <c r="M396" s="12"/>
      <c r="N396" s="10"/>
      <c r="O396" s="7"/>
      <c r="P396" s="10" t="str">
        <f t="shared" si="6"/>
        <v/>
      </c>
      <c r="Q396" s="7"/>
      <c r="R396" s="7" t="str">
        <f>IF(M396="","",IFERROR(IF(INDEX(FOLLOWUP!$AQ:$AQ,MATCH(B396,FOLLOWUP!$A:$A,0))="","Sim",IF(M396&lt;=INDEX(FOLLOWUP!$AQ:$AQ,MATCH(B396,FOLLOWUP!$A:$A,0)),"Sim","Não")),"Viagem não encontrada"))</f>
        <v/>
      </c>
      <c r="S396" s="7" t="str">
        <f>IF(P396="","",IF(P396&lt;=IFERROR(INDEX(APOLICES!$L:$L,MATCH(G396,APOLICES!$A:$A,0)),P_LMG_REF),"Sim","Não"))</f>
        <v/>
      </c>
      <c r="T396" s="7"/>
      <c r="U396" s="7"/>
      <c r="V396" s="7"/>
      <c r="W396" s="7"/>
      <c r="X396" s="12"/>
    </row>
    <row r="397" spans="1:24" x14ac:dyDescent="0.25">
      <c r="A397" s="7"/>
      <c r="B397" s="7"/>
      <c r="C397" s="7"/>
      <c r="D397" s="7"/>
      <c r="E397" s="7"/>
      <c r="F397" s="7"/>
      <c r="G397" s="7"/>
      <c r="H397" s="7" t="str">
        <f>IF(G397="","",IFERROR(INDEX(APOLICES!$B:$B,MATCH(G397,APOLICES!$A:$A,0)),""))</f>
        <v/>
      </c>
      <c r="I397" s="7" t="str">
        <f>IF(G397="","",IFERROR(INDEX(APOLICES!$C:$C,MATCH(G397,APOLICES!$A:$A,0)),""))</f>
        <v/>
      </c>
      <c r="J397" s="7" t="str">
        <f>IF(G397="","",IFERROR(INDEX(APOLICES!$E:$E,MATCH(G397,APOLICES!$A:$A,0)),""))</f>
        <v/>
      </c>
      <c r="K397" s="7"/>
      <c r="L397" s="7"/>
      <c r="M397" s="12"/>
      <c r="N397" s="10"/>
      <c r="O397" s="7"/>
      <c r="P397" s="10" t="str">
        <f t="shared" si="6"/>
        <v/>
      </c>
      <c r="Q397" s="7"/>
      <c r="R397" s="7" t="str">
        <f>IF(M397="","",IFERROR(IF(INDEX(FOLLOWUP!$AQ:$AQ,MATCH(B397,FOLLOWUP!$A:$A,0))="","Sim",IF(M397&lt;=INDEX(FOLLOWUP!$AQ:$AQ,MATCH(B397,FOLLOWUP!$A:$A,0)),"Sim","Não")),"Viagem não encontrada"))</f>
        <v/>
      </c>
      <c r="S397" s="7" t="str">
        <f>IF(P397="","",IF(P397&lt;=IFERROR(INDEX(APOLICES!$L:$L,MATCH(G397,APOLICES!$A:$A,0)),P_LMG_REF),"Sim","Não"))</f>
        <v/>
      </c>
      <c r="T397" s="7"/>
      <c r="U397" s="7"/>
      <c r="V397" s="7"/>
      <c r="W397" s="7"/>
      <c r="X397" s="12"/>
    </row>
    <row r="398" spans="1:24" x14ac:dyDescent="0.25">
      <c r="A398" s="7"/>
      <c r="B398" s="7"/>
      <c r="C398" s="7"/>
      <c r="D398" s="7"/>
      <c r="E398" s="7"/>
      <c r="F398" s="7"/>
      <c r="G398" s="7"/>
      <c r="H398" s="7" t="str">
        <f>IF(G398="","",IFERROR(INDEX(APOLICES!$B:$B,MATCH(G398,APOLICES!$A:$A,0)),""))</f>
        <v/>
      </c>
      <c r="I398" s="7" t="str">
        <f>IF(G398="","",IFERROR(INDEX(APOLICES!$C:$C,MATCH(G398,APOLICES!$A:$A,0)),""))</f>
        <v/>
      </c>
      <c r="J398" s="7" t="str">
        <f>IF(G398="","",IFERROR(INDEX(APOLICES!$E:$E,MATCH(G398,APOLICES!$A:$A,0)),""))</f>
        <v/>
      </c>
      <c r="K398" s="7"/>
      <c r="L398" s="7"/>
      <c r="M398" s="12"/>
      <c r="N398" s="10"/>
      <c r="O398" s="7"/>
      <c r="P398" s="10" t="str">
        <f t="shared" si="6"/>
        <v/>
      </c>
      <c r="Q398" s="7"/>
      <c r="R398" s="7" t="str">
        <f>IF(M398="","",IFERROR(IF(INDEX(FOLLOWUP!$AQ:$AQ,MATCH(B398,FOLLOWUP!$A:$A,0))="","Sim",IF(M398&lt;=INDEX(FOLLOWUP!$AQ:$AQ,MATCH(B398,FOLLOWUP!$A:$A,0)),"Sim","Não")),"Viagem não encontrada"))</f>
        <v/>
      </c>
      <c r="S398" s="7" t="str">
        <f>IF(P398="","",IF(P398&lt;=IFERROR(INDEX(APOLICES!$L:$L,MATCH(G398,APOLICES!$A:$A,0)),P_LMG_REF),"Sim","Não"))</f>
        <v/>
      </c>
      <c r="T398" s="7"/>
      <c r="U398" s="7"/>
      <c r="V398" s="7"/>
      <c r="W398" s="7"/>
      <c r="X398" s="12"/>
    </row>
    <row r="399" spans="1:24" x14ac:dyDescent="0.25">
      <c r="A399" s="7"/>
      <c r="B399" s="7"/>
      <c r="C399" s="7"/>
      <c r="D399" s="7"/>
      <c r="E399" s="7"/>
      <c r="F399" s="7"/>
      <c r="G399" s="7"/>
      <c r="H399" s="7" t="str">
        <f>IF(G399="","",IFERROR(INDEX(APOLICES!$B:$B,MATCH(G399,APOLICES!$A:$A,0)),""))</f>
        <v/>
      </c>
      <c r="I399" s="7" t="str">
        <f>IF(G399="","",IFERROR(INDEX(APOLICES!$C:$C,MATCH(G399,APOLICES!$A:$A,0)),""))</f>
        <v/>
      </c>
      <c r="J399" s="7" t="str">
        <f>IF(G399="","",IFERROR(INDEX(APOLICES!$E:$E,MATCH(G399,APOLICES!$A:$A,0)),""))</f>
        <v/>
      </c>
      <c r="K399" s="7"/>
      <c r="L399" s="7"/>
      <c r="M399" s="12"/>
      <c r="N399" s="10"/>
      <c r="O399" s="7"/>
      <c r="P399" s="10" t="str">
        <f t="shared" si="6"/>
        <v/>
      </c>
      <c r="Q399" s="7"/>
      <c r="R399" s="7" t="str">
        <f>IF(M399="","",IFERROR(IF(INDEX(FOLLOWUP!$AQ:$AQ,MATCH(B399,FOLLOWUP!$A:$A,0))="","Sim",IF(M399&lt;=INDEX(FOLLOWUP!$AQ:$AQ,MATCH(B399,FOLLOWUP!$A:$A,0)),"Sim","Não")),"Viagem não encontrada"))</f>
        <v/>
      </c>
      <c r="S399" s="7" t="str">
        <f>IF(P399="","",IF(P399&lt;=IFERROR(INDEX(APOLICES!$L:$L,MATCH(G399,APOLICES!$A:$A,0)),P_LMG_REF),"Sim","Não"))</f>
        <v/>
      </c>
      <c r="T399" s="7"/>
      <c r="U399" s="7"/>
      <c r="V399" s="7"/>
      <c r="W399" s="7"/>
      <c r="X399" s="12"/>
    </row>
    <row r="400" spans="1:24" x14ac:dyDescent="0.25">
      <c r="A400" s="7"/>
      <c r="B400" s="7"/>
      <c r="C400" s="7"/>
      <c r="D400" s="7"/>
      <c r="E400" s="7"/>
      <c r="F400" s="7"/>
      <c r="G400" s="7"/>
      <c r="H400" s="7" t="str">
        <f>IF(G400="","",IFERROR(INDEX(APOLICES!$B:$B,MATCH(G400,APOLICES!$A:$A,0)),""))</f>
        <v/>
      </c>
      <c r="I400" s="7" t="str">
        <f>IF(G400="","",IFERROR(INDEX(APOLICES!$C:$C,MATCH(G400,APOLICES!$A:$A,0)),""))</f>
        <v/>
      </c>
      <c r="J400" s="7" t="str">
        <f>IF(G400="","",IFERROR(INDEX(APOLICES!$E:$E,MATCH(G400,APOLICES!$A:$A,0)),""))</f>
        <v/>
      </c>
      <c r="K400" s="7"/>
      <c r="L400" s="7"/>
      <c r="M400" s="12"/>
      <c r="N400" s="10"/>
      <c r="O400" s="7"/>
      <c r="P400" s="10" t="str">
        <f t="shared" si="6"/>
        <v/>
      </c>
      <c r="Q400" s="7"/>
      <c r="R400" s="7" t="str">
        <f>IF(M400="","",IFERROR(IF(INDEX(FOLLOWUP!$AQ:$AQ,MATCH(B400,FOLLOWUP!$A:$A,0))="","Sim",IF(M400&lt;=INDEX(FOLLOWUP!$AQ:$AQ,MATCH(B400,FOLLOWUP!$A:$A,0)),"Sim","Não")),"Viagem não encontrada"))</f>
        <v/>
      </c>
      <c r="S400" s="7" t="str">
        <f>IF(P400="","",IF(P400&lt;=IFERROR(INDEX(APOLICES!$L:$L,MATCH(G400,APOLICES!$A:$A,0)),P_LMG_REF),"Sim","Não"))</f>
        <v/>
      </c>
      <c r="T400" s="7"/>
      <c r="U400" s="7"/>
      <c r="V400" s="7"/>
      <c r="W400" s="7"/>
      <c r="X400" s="12"/>
    </row>
    <row r="401" spans="1:24" x14ac:dyDescent="0.25">
      <c r="A401" s="7"/>
      <c r="B401" s="7"/>
      <c r="C401" s="7"/>
      <c r="D401" s="7"/>
      <c r="E401" s="7"/>
      <c r="F401" s="7"/>
      <c r="G401" s="7"/>
      <c r="H401" s="7" t="str">
        <f>IF(G401="","",IFERROR(INDEX(APOLICES!$B:$B,MATCH(G401,APOLICES!$A:$A,0)),""))</f>
        <v/>
      </c>
      <c r="I401" s="7" t="str">
        <f>IF(G401="","",IFERROR(INDEX(APOLICES!$C:$C,MATCH(G401,APOLICES!$A:$A,0)),""))</f>
        <v/>
      </c>
      <c r="J401" s="7" t="str">
        <f>IF(G401="","",IFERROR(INDEX(APOLICES!$E:$E,MATCH(G401,APOLICES!$A:$A,0)),""))</f>
        <v/>
      </c>
      <c r="K401" s="7"/>
      <c r="L401" s="7"/>
      <c r="M401" s="12"/>
      <c r="N401" s="10"/>
      <c r="O401" s="7"/>
      <c r="P401" s="10" t="str">
        <f t="shared" si="6"/>
        <v/>
      </c>
      <c r="Q401" s="7"/>
      <c r="R401" s="7" t="str">
        <f>IF(M401="","",IFERROR(IF(INDEX(FOLLOWUP!$AQ:$AQ,MATCH(B401,FOLLOWUP!$A:$A,0))="","Sim",IF(M401&lt;=INDEX(FOLLOWUP!$AQ:$AQ,MATCH(B401,FOLLOWUP!$A:$A,0)),"Sim","Não")),"Viagem não encontrada"))</f>
        <v/>
      </c>
      <c r="S401" s="7" t="str">
        <f>IF(P401="","",IF(P401&lt;=IFERROR(INDEX(APOLICES!$L:$L,MATCH(G401,APOLICES!$A:$A,0)),P_LMG_REF),"Sim","Não"))</f>
        <v/>
      </c>
      <c r="T401" s="7"/>
      <c r="U401" s="7"/>
      <c r="V401" s="7"/>
      <c r="W401" s="7"/>
      <c r="X401" s="12"/>
    </row>
  </sheetData>
  <conditionalFormatting sqref="Q2:Q401">
    <cfRule type="expression" dxfId="17" priority="3">
      <formula>Q2="Rejeitado"</formula>
    </cfRule>
  </conditionalFormatting>
  <conditionalFormatting sqref="R2:R401">
    <cfRule type="expression" dxfId="16" priority="1">
      <formula>R2="Não"</formula>
    </cfRule>
  </conditionalFormatting>
  <conditionalFormatting sqref="S2:S401">
    <cfRule type="expression" dxfId="15" priority="2">
      <formula>S2="Não"</formula>
    </cfRule>
  </conditionalFormatting>
  <dataValidations count="8">
    <dataValidation type="list" allowBlank="1" showErrorMessage="1" sqref="B2:B401" xr:uid="{00000000-0002-0000-0A00-000000000000}">
      <formula1>lst_Viagens</formula1>
    </dataValidation>
    <dataValidation type="list" allowBlank="1" showErrorMessage="1" sqref="C2:C401" xr:uid="{00000000-0002-0000-0A00-000001000000}">
      <formula1>"Nacional,Internacional"</formula1>
    </dataValidation>
    <dataValidation type="list" allowBlank="1" showErrorMessage="1" sqref="D2:D401" xr:uid="{00000000-0002-0000-0A00-000002000000}">
      <formula1>lst_DocAverb</formula1>
    </dataValidation>
    <dataValidation type="list" allowBlank="1" showErrorMessage="1" sqref="G2:G401" xr:uid="{00000000-0002-0000-0A00-000003000000}">
      <formula1>lst_Apolices</formula1>
    </dataValidation>
    <dataValidation type="list" allowBlank="1" showErrorMessage="1" sqref="K2:K401" xr:uid="{00000000-0002-0000-0A00-000004000000}">
      <formula1>lst_ViaAverb</formula1>
    </dataValidation>
    <dataValidation type="list" allowBlank="1" showErrorMessage="1" sqref="O2:O401" xr:uid="{00000000-0002-0000-0A00-000005000000}">
      <formula1>lst_Moeda</formula1>
    </dataValidation>
    <dataValidation type="list" allowBlank="1" showErrorMessage="1" sqref="Q2:Q401" xr:uid="{00000000-0002-0000-0A00-000006000000}">
      <formula1>lst_StatusAverb</formula1>
    </dataValidation>
    <dataValidation type="list" allowBlank="1" showErrorMessage="1" sqref="T2:T401" xr:uid="{00000000-0002-0000-0A00-000007000000}">
      <formula1>lst_SN</formula1>
    </dataValidation>
  </dataValidations>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31"/>
  <sheetViews>
    <sheetView workbookViewId="0">
      <pane ySplit="1" topLeftCell="A2" activePane="bottomLeft" state="frozen"/>
      <selection pane="bottomLeft"/>
    </sheetView>
  </sheetViews>
  <sheetFormatPr defaultRowHeight="15" x14ac:dyDescent="0.25"/>
  <cols>
    <col min="1" max="25" width="16" customWidth="1"/>
  </cols>
  <sheetData>
    <row r="1" spans="1:25" ht="32.1" customHeight="1" x14ac:dyDescent="0.25">
      <c r="A1" s="11" t="s">
        <v>558</v>
      </c>
      <c r="B1" s="11" t="s">
        <v>559</v>
      </c>
      <c r="C1" s="11" t="s">
        <v>303</v>
      </c>
      <c r="D1" s="11" t="s">
        <v>584</v>
      </c>
      <c r="E1" s="11" t="s">
        <v>560</v>
      </c>
      <c r="F1" s="11" t="s">
        <v>585</v>
      </c>
      <c r="G1" s="11" t="s">
        <v>586</v>
      </c>
      <c r="H1" s="11" t="s">
        <v>587</v>
      </c>
      <c r="I1" s="11" t="s">
        <v>414</v>
      </c>
      <c r="J1" s="11" t="s">
        <v>588</v>
      </c>
      <c r="K1" s="11" t="s">
        <v>589</v>
      </c>
      <c r="L1" s="11" t="s">
        <v>590</v>
      </c>
      <c r="M1" s="11" t="s">
        <v>591</v>
      </c>
      <c r="N1" s="11" t="s">
        <v>592</v>
      </c>
      <c r="O1" s="11" t="s">
        <v>593</v>
      </c>
      <c r="P1" s="11" t="s">
        <v>594</v>
      </c>
      <c r="Q1" s="11" t="s">
        <v>595</v>
      </c>
      <c r="R1" s="11" t="s">
        <v>596</v>
      </c>
      <c r="S1" s="11" t="s">
        <v>597</v>
      </c>
      <c r="T1" s="11" t="s">
        <v>598</v>
      </c>
      <c r="U1" s="11" t="s">
        <v>599</v>
      </c>
      <c r="V1" s="11" t="s">
        <v>600</v>
      </c>
      <c r="W1" s="11" t="s">
        <v>601</v>
      </c>
      <c r="X1" s="11" t="s">
        <v>256</v>
      </c>
      <c r="Y1" s="11" t="s">
        <v>163</v>
      </c>
    </row>
    <row r="2" spans="1:25" x14ac:dyDescent="0.25">
      <c r="A2" s="7" t="s">
        <v>602</v>
      </c>
      <c r="B2" s="7" t="s">
        <v>603</v>
      </c>
      <c r="C2" s="7" t="s">
        <v>297</v>
      </c>
      <c r="D2" s="7" t="s">
        <v>297</v>
      </c>
      <c r="E2" s="7" t="s">
        <v>604</v>
      </c>
      <c r="F2" s="13">
        <v>46023</v>
      </c>
      <c r="G2" s="13">
        <v>46387</v>
      </c>
      <c r="H2" s="7">
        <f t="shared" ref="H2:H31" ca="1" si="0">IF(G2="","",G2-TODAY())</f>
        <v>97</v>
      </c>
      <c r="I2" s="7" t="str">
        <f t="shared" ref="I2:I31" ca="1" si="1">IF(A2="","",IF(G2="","A confirmar",IF(G2&lt;TODAY(),"Vencida",IF(H2&lt;=P_AVISO_LONGO,"A vencer","Vigente"))))</f>
        <v>Vigente</v>
      </c>
      <c r="J2" s="10">
        <v>200000</v>
      </c>
      <c r="K2" s="7" t="s">
        <v>201</v>
      </c>
      <c r="L2" s="10">
        <f t="shared" ref="L2:L31" si="2">IF(J2="","",IF(K2="USD",J2*P_TAXA_USD,J2))</f>
        <v>1080000</v>
      </c>
      <c r="M2" s="7" t="s">
        <v>605</v>
      </c>
      <c r="N2" s="7" t="s">
        <v>426</v>
      </c>
      <c r="O2" s="7"/>
      <c r="P2" s="7" t="s">
        <v>606</v>
      </c>
      <c r="Q2" s="7" t="s">
        <v>575</v>
      </c>
      <c r="R2" s="7" t="s">
        <v>607</v>
      </c>
      <c r="S2" s="10"/>
      <c r="T2" s="7"/>
      <c r="U2" s="7" t="s">
        <v>608</v>
      </c>
      <c r="V2" s="7" t="s">
        <v>216</v>
      </c>
      <c r="W2" s="7" t="s">
        <v>216</v>
      </c>
      <c r="X2" s="7"/>
      <c r="Y2" s="12"/>
    </row>
    <row r="3" spans="1:25" x14ac:dyDescent="0.25">
      <c r="A3" s="7" t="s">
        <v>609</v>
      </c>
      <c r="B3" s="7" t="s">
        <v>610</v>
      </c>
      <c r="C3" s="7" t="s">
        <v>297</v>
      </c>
      <c r="D3" s="7" t="s">
        <v>297</v>
      </c>
      <c r="E3" s="7" t="s">
        <v>611</v>
      </c>
      <c r="F3" s="13">
        <v>46204</v>
      </c>
      <c r="G3" s="13">
        <v>46568</v>
      </c>
      <c r="H3" s="7">
        <f t="shared" ca="1" si="0"/>
        <v>278</v>
      </c>
      <c r="I3" s="7" t="str">
        <f t="shared" ca="1" si="1"/>
        <v>Vigente</v>
      </c>
      <c r="J3" s="10">
        <v>1500000</v>
      </c>
      <c r="K3" s="7" t="s">
        <v>174</v>
      </c>
      <c r="L3" s="10">
        <f t="shared" si="2"/>
        <v>1500000</v>
      </c>
      <c r="M3" s="7"/>
      <c r="N3" s="7" t="s">
        <v>426</v>
      </c>
      <c r="O3" s="7"/>
      <c r="P3" s="7" t="s">
        <v>260</v>
      </c>
      <c r="Q3" s="7" t="s">
        <v>575</v>
      </c>
      <c r="R3" s="7" t="s">
        <v>612</v>
      </c>
      <c r="S3" s="10"/>
      <c r="T3" s="7"/>
      <c r="U3" s="7"/>
      <c r="V3" s="7" t="s">
        <v>216</v>
      </c>
      <c r="W3" s="7" t="s">
        <v>216</v>
      </c>
      <c r="X3" s="7"/>
      <c r="Y3" s="12"/>
    </row>
    <row r="4" spans="1:25" x14ac:dyDescent="0.25">
      <c r="A4" s="7" t="s">
        <v>574</v>
      </c>
      <c r="B4" s="7" t="s">
        <v>613</v>
      </c>
      <c r="C4" s="7" t="s">
        <v>297</v>
      </c>
      <c r="D4" s="7" t="s">
        <v>297</v>
      </c>
      <c r="E4" s="7" t="s">
        <v>614</v>
      </c>
      <c r="F4" s="13">
        <v>45945</v>
      </c>
      <c r="G4" s="13">
        <v>46310</v>
      </c>
      <c r="H4" s="7">
        <f t="shared" ca="1" si="0"/>
        <v>20</v>
      </c>
      <c r="I4" s="7" t="str">
        <f t="shared" ca="1" si="1"/>
        <v>A vencer</v>
      </c>
      <c r="J4" s="10">
        <v>1500000</v>
      </c>
      <c r="K4" s="7" t="s">
        <v>174</v>
      </c>
      <c r="L4" s="10">
        <f t="shared" si="2"/>
        <v>1500000</v>
      </c>
      <c r="M4" s="7"/>
      <c r="N4" s="7" t="s">
        <v>426</v>
      </c>
      <c r="O4" s="7"/>
      <c r="P4" s="7" t="s">
        <v>615</v>
      </c>
      <c r="Q4" s="7" t="s">
        <v>575</v>
      </c>
      <c r="R4" s="7" t="s">
        <v>616</v>
      </c>
      <c r="S4" s="10"/>
      <c r="T4" s="7"/>
      <c r="U4" s="7"/>
      <c r="V4" s="7" t="s">
        <v>216</v>
      </c>
      <c r="W4" s="7" t="s">
        <v>216</v>
      </c>
      <c r="X4" s="7"/>
      <c r="Y4" s="12"/>
    </row>
    <row r="5" spans="1:25" x14ac:dyDescent="0.25">
      <c r="A5" s="7" t="s">
        <v>617</v>
      </c>
      <c r="B5" s="7" t="s">
        <v>618</v>
      </c>
      <c r="C5" s="7" t="s">
        <v>297</v>
      </c>
      <c r="D5" s="7" t="s">
        <v>297</v>
      </c>
      <c r="E5" s="7" t="s">
        <v>619</v>
      </c>
      <c r="F5" s="13">
        <v>46204</v>
      </c>
      <c r="G5" s="13">
        <v>46568</v>
      </c>
      <c r="H5" s="7">
        <f t="shared" ca="1" si="0"/>
        <v>278</v>
      </c>
      <c r="I5" s="7" t="str">
        <f t="shared" ca="1" si="1"/>
        <v>Vigente</v>
      </c>
      <c r="J5" s="10">
        <v>1500000</v>
      </c>
      <c r="K5" s="7" t="s">
        <v>174</v>
      </c>
      <c r="L5" s="10">
        <f t="shared" si="2"/>
        <v>1500000</v>
      </c>
      <c r="M5" s="7"/>
      <c r="N5" s="7" t="s">
        <v>426</v>
      </c>
      <c r="O5" s="7"/>
      <c r="P5" s="7" t="s">
        <v>260</v>
      </c>
      <c r="Q5" s="7" t="s">
        <v>575</v>
      </c>
      <c r="R5" s="7" t="s">
        <v>620</v>
      </c>
      <c r="S5" s="10"/>
      <c r="T5" s="7"/>
      <c r="U5" s="7"/>
      <c r="V5" s="7" t="s">
        <v>216</v>
      </c>
      <c r="W5" s="7" t="s">
        <v>216</v>
      </c>
      <c r="X5" s="7"/>
      <c r="Y5" s="12"/>
    </row>
    <row r="6" spans="1:25" x14ac:dyDescent="0.25">
      <c r="A6" s="7" t="s">
        <v>621</v>
      </c>
      <c r="B6" s="7" t="s">
        <v>622</v>
      </c>
      <c r="C6" s="7" t="s">
        <v>297</v>
      </c>
      <c r="D6" s="7" t="s">
        <v>297</v>
      </c>
      <c r="E6" s="7" t="s">
        <v>623</v>
      </c>
      <c r="F6" s="13">
        <v>46204</v>
      </c>
      <c r="G6" s="13">
        <v>46568</v>
      </c>
      <c r="H6" s="7">
        <f t="shared" ca="1" si="0"/>
        <v>278</v>
      </c>
      <c r="I6" s="7" t="str">
        <f t="shared" ca="1" si="1"/>
        <v>Vigente</v>
      </c>
      <c r="J6" s="10"/>
      <c r="K6" s="7"/>
      <c r="L6" s="10" t="str">
        <f t="shared" si="2"/>
        <v/>
      </c>
      <c r="M6" s="7"/>
      <c r="N6" s="7" t="s">
        <v>426</v>
      </c>
      <c r="O6" s="7"/>
      <c r="P6" s="7" t="s">
        <v>260</v>
      </c>
      <c r="Q6" s="7" t="s">
        <v>575</v>
      </c>
      <c r="R6" s="7" t="s">
        <v>624</v>
      </c>
      <c r="S6" s="10"/>
      <c r="T6" s="7"/>
      <c r="U6" s="7"/>
      <c r="V6" s="7" t="s">
        <v>216</v>
      </c>
      <c r="W6" s="7" t="s">
        <v>216</v>
      </c>
      <c r="X6" s="7"/>
      <c r="Y6" s="12"/>
    </row>
    <row r="7" spans="1:25" x14ac:dyDescent="0.25">
      <c r="A7" s="7"/>
      <c r="B7" s="7"/>
      <c r="C7" s="7"/>
      <c r="D7" s="7"/>
      <c r="E7" s="7"/>
      <c r="F7" s="13"/>
      <c r="G7" s="13"/>
      <c r="H7" s="7" t="str">
        <f t="shared" ca="1" si="0"/>
        <v/>
      </c>
      <c r="I7" s="7" t="str">
        <f t="shared" ca="1" si="1"/>
        <v/>
      </c>
      <c r="J7" s="10"/>
      <c r="K7" s="7"/>
      <c r="L7" s="10" t="str">
        <f t="shared" si="2"/>
        <v/>
      </c>
      <c r="M7" s="7"/>
      <c r="N7" s="7"/>
      <c r="O7" s="7"/>
      <c r="P7" s="7"/>
      <c r="Q7" s="7"/>
      <c r="R7" s="7"/>
      <c r="S7" s="10"/>
      <c r="T7" s="7"/>
      <c r="U7" s="7"/>
      <c r="V7" s="7"/>
      <c r="W7" s="7"/>
      <c r="X7" s="7"/>
      <c r="Y7" s="12"/>
    </row>
    <row r="8" spans="1:25" x14ac:dyDescent="0.25">
      <c r="A8" s="7"/>
      <c r="B8" s="7"/>
      <c r="C8" s="7"/>
      <c r="D8" s="7"/>
      <c r="E8" s="7"/>
      <c r="F8" s="13"/>
      <c r="G8" s="13"/>
      <c r="H8" s="7" t="str">
        <f t="shared" ca="1" si="0"/>
        <v/>
      </c>
      <c r="I8" s="7" t="str">
        <f t="shared" ca="1" si="1"/>
        <v/>
      </c>
      <c r="J8" s="10"/>
      <c r="K8" s="7"/>
      <c r="L8" s="10" t="str">
        <f t="shared" si="2"/>
        <v/>
      </c>
      <c r="M8" s="7"/>
      <c r="N8" s="7"/>
      <c r="O8" s="7"/>
      <c r="P8" s="7"/>
      <c r="Q8" s="7"/>
      <c r="R8" s="7"/>
      <c r="S8" s="10"/>
      <c r="T8" s="7"/>
      <c r="U8" s="7"/>
      <c r="V8" s="7"/>
      <c r="W8" s="7"/>
      <c r="X8" s="7"/>
      <c r="Y8" s="12"/>
    </row>
    <row r="9" spans="1:25" x14ac:dyDescent="0.25">
      <c r="A9" s="7"/>
      <c r="B9" s="7"/>
      <c r="C9" s="7"/>
      <c r="D9" s="7"/>
      <c r="E9" s="7"/>
      <c r="F9" s="13"/>
      <c r="G9" s="13"/>
      <c r="H9" s="7" t="str">
        <f t="shared" ca="1" si="0"/>
        <v/>
      </c>
      <c r="I9" s="7" t="str">
        <f t="shared" ca="1" si="1"/>
        <v/>
      </c>
      <c r="J9" s="10"/>
      <c r="K9" s="7"/>
      <c r="L9" s="10" t="str">
        <f t="shared" si="2"/>
        <v/>
      </c>
      <c r="M9" s="7"/>
      <c r="N9" s="7"/>
      <c r="O9" s="7"/>
      <c r="P9" s="7"/>
      <c r="Q9" s="7"/>
      <c r="R9" s="7"/>
      <c r="S9" s="10"/>
      <c r="T9" s="7"/>
      <c r="U9" s="7"/>
      <c r="V9" s="7"/>
      <c r="W9" s="7"/>
      <c r="X9" s="7"/>
      <c r="Y9" s="12"/>
    </row>
    <row r="10" spans="1:25" x14ac:dyDescent="0.25">
      <c r="A10" s="7"/>
      <c r="B10" s="7"/>
      <c r="C10" s="7"/>
      <c r="D10" s="7"/>
      <c r="E10" s="7"/>
      <c r="F10" s="13"/>
      <c r="G10" s="13"/>
      <c r="H10" s="7" t="str">
        <f t="shared" ca="1" si="0"/>
        <v/>
      </c>
      <c r="I10" s="7" t="str">
        <f t="shared" ca="1" si="1"/>
        <v/>
      </c>
      <c r="J10" s="10"/>
      <c r="K10" s="7"/>
      <c r="L10" s="10" t="str">
        <f t="shared" si="2"/>
        <v/>
      </c>
      <c r="M10" s="7"/>
      <c r="N10" s="7"/>
      <c r="O10" s="7"/>
      <c r="P10" s="7"/>
      <c r="Q10" s="7"/>
      <c r="R10" s="7"/>
      <c r="S10" s="10"/>
      <c r="T10" s="7"/>
      <c r="U10" s="7"/>
      <c r="V10" s="7"/>
      <c r="W10" s="7"/>
      <c r="X10" s="7"/>
      <c r="Y10" s="12"/>
    </row>
    <row r="11" spans="1:25" x14ac:dyDescent="0.25">
      <c r="A11" s="7"/>
      <c r="B11" s="7"/>
      <c r="C11" s="7"/>
      <c r="D11" s="7"/>
      <c r="E11" s="7"/>
      <c r="F11" s="13"/>
      <c r="G11" s="13"/>
      <c r="H11" s="7" t="str">
        <f t="shared" ca="1" si="0"/>
        <v/>
      </c>
      <c r="I11" s="7" t="str">
        <f t="shared" ca="1" si="1"/>
        <v/>
      </c>
      <c r="J11" s="10"/>
      <c r="K11" s="7"/>
      <c r="L11" s="10" t="str">
        <f t="shared" si="2"/>
        <v/>
      </c>
      <c r="M11" s="7"/>
      <c r="N11" s="7"/>
      <c r="O11" s="7"/>
      <c r="P11" s="7"/>
      <c r="Q11" s="7"/>
      <c r="R11" s="7"/>
      <c r="S11" s="10"/>
      <c r="T11" s="7"/>
      <c r="U11" s="7"/>
      <c r="V11" s="7"/>
      <c r="W11" s="7"/>
      <c r="X11" s="7"/>
      <c r="Y11" s="12"/>
    </row>
    <row r="12" spans="1:25" x14ac:dyDescent="0.25">
      <c r="A12" s="7"/>
      <c r="B12" s="7"/>
      <c r="C12" s="7"/>
      <c r="D12" s="7"/>
      <c r="E12" s="7"/>
      <c r="F12" s="13"/>
      <c r="G12" s="13"/>
      <c r="H12" s="7" t="str">
        <f t="shared" ca="1" si="0"/>
        <v/>
      </c>
      <c r="I12" s="7" t="str">
        <f t="shared" ca="1" si="1"/>
        <v/>
      </c>
      <c r="J12" s="10"/>
      <c r="K12" s="7"/>
      <c r="L12" s="10" t="str">
        <f t="shared" si="2"/>
        <v/>
      </c>
      <c r="M12" s="7"/>
      <c r="N12" s="7"/>
      <c r="O12" s="7"/>
      <c r="P12" s="7"/>
      <c r="Q12" s="7"/>
      <c r="R12" s="7"/>
      <c r="S12" s="10"/>
      <c r="T12" s="7"/>
      <c r="U12" s="7"/>
      <c r="V12" s="7"/>
      <c r="W12" s="7"/>
      <c r="X12" s="7"/>
      <c r="Y12" s="12"/>
    </row>
    <row r="13" spans="1:25" x14ac:dyDescent="0.25">
      <c r="A13" s="7"/>
      <c r="B13" s="7"/>
      <c r="C13" s="7"/>
      <c r="D13" s="7"/>
      <c r="E13" s="7"/>
      <c r="F13" s="13"/>
      <c r="G13" s="13"/>
      <c r="H13" s="7" t="str">
        <f t="shared" ca="1" si="0"/>
        <v/>
      </c>
      <c r="I13" s="7" t="str">
        <f t="shared" ca="1" si="1"/>
        <v/>
      </c>
      <c r="J13" s="10"/>
      <c r="K13" s="7"/>
      <c r="L13" s="10" t="str">
        <f t="shared" si="2"/>
        <v/>
      </c>
      <c r="M13" s="7"/>
      <c r="N13" s="7"/>
      <c r="O13" s="7"/>
      <c r="P13" s="7"/>
      <c r="Q13" s="7"/>
      <c r="R13" s="7"/>
      <c r="S13" s="10"/>
      <c r="T13" s="7"/>
      <c r="U13" s="7"/>
      <c r="V13" s="7"/>
      <c r="W13" s="7"/>
      <c r="X13" s="7"/>
      <c r="Y13" s="12"/>
    </row>
    <row r="14" spans="1:25" x14ac:dyDescent="0.25">
      <c r="A14" s="7"/>
      <c r="B14" s="7"/>
      <c r="C14" s="7"/>
      <c r="D14" s="7"/>
      <c r="E14" s="7"/>
      <c r="F14" s="13"/>
      <c r="G14" s="13"/>
      <c r="H14" s="7" t="str">
        <f t="shared" ca="1" si="0"/>
        <v/>
      </c>
      <c r="I14" s="7" t="str">
        <f t="shared" ca="1" si="1"/>
        <v/>
      </c>
      <c r="J14" s="10"/>
      <c r="K14" s="7"/>
      <c r="L14" s="10" t="str">
        <f t="shared" si="2"/>
        <v/>
      </c>
      <c r="M14" s="7"/>
      <c r="N14" s="7"/>
      <c r="O14" s="7"/>
      <c r="P14" s="7"/>
      <c r="Q14" s="7"/>
      <c r="R14" s="7"/>
      <c r="S14" s="10"/>
      <c r="T14" s="7"/>
      <c r="U14" s="7"/>
      <c r="V14" s="7"/>
      <c r="W14" s="7"/>
      <c r="X14" s="7"/>
      <c r="Y14" s="12"/>
    </row>
    <row r="15" spans="1:25" x14ac:dyDescent="0.25">
      <c r="A15" s="7"/>
      <c r="B15" s="7"/>
      <c r="C15" s="7"/>
      <c r="D15" s="7"/>
      <c r="E15" s="7"/>
      <c r="F15" s="13"/>
      <c r="G15" s="13"/>
      <c r="H15" s="7" t="str">
        <f t="shared" ca="1" si="0"/>
        <v/>
      </c>
      <c r="I15" s="7" t="str">
        <f t="shared" ca="1" si="1"/>
        <v/>
      </c>
      <c r="J15" s="10"/>
      <c r="K15" s="7"/>
      <c r="L15" s="10" t="str">
        <f t="shared" si="2"/>
        <v/>
      </c>
      <c r="M15" s="7"/>
      <c r="N15" s="7"/>
      <c r="O15" s="7"/>
      <c r="P15" s="7"/>
      <c r="Q15" s="7"/>
      <c r="R15" s="7"/>
      <c r="S15" s="10"/>
      <c r="T15" s="7"/>
      <c r="U15" s="7"/>
      <c r="V15" s="7"/>
      <c r="W15" s="7"/>
      <c r="X15" s="7"/>
      <c r="Y15" s="12"/>
    </row>
    <row r="16" spans="1:25" x14ac:dyDescent="0.25">
      <c r="A16" s="7"/>
      <c r="B16" s="7"/>
      <c r="C16" s="7"/>
      <c r="D16" s="7"/>
      <c r="E16" s="7"/>
      <c r="F16" s="13"/>
      <c r="G16" s="13"/>
      <c r="H16" s="7" t="str">
        <f t="shared" ca="1" si="0"/>
        <v/>
      </c>
      <c r="I16" s="7" t="str">
        <f t="shared" ca="1" si="1"/>
        <v/>
      </c>
      <c r="J16" s="10"/>
      <c r="K16" s="7"/>
      <c r="L16" s="10" t="str">
        <f t="shared" si="2"/>
        <v/>
      </c>
      <c r="M16" s="7"/>
      <c r="N16" s="7"/>
      <c r="O16" s="7"/>
      <c r="P16" s="7"/>
      <c r="Q16" s="7"/>
      <c r="R16" s="7"/>
      <c r="S16" s="10"/>
      <c r="T16" s="7"/>
      <c r="U16" s="7"/>
      <c r="V16" s="7"/>
      <c r="W16" s="7"/>
      <c r="X16" s="7"/>
      <c r="Y16" s="12"/>
    </row>
    <row r="17" spans="1:25" x14ac:dyDescent="0.25">
      <c r="A17" s="7"/>
      <c r="B17" s="7"/>
      <c r="C17" s="7"/>
      <c r="D17" s="7"/>
      <c r="E17" s="7"/>
      <c r="F17" s="13"/>
      <c r="G17" s="13"/>
      <c r="H17" s="7" t="str">
        <f t="shared" ca="1" si="0"/>
        <v/>
      </c>
      <c r="I17" s="7" t="str">
        <f t="shared" ca="1" si="1"/>
        <v/>
      </c>
      <c r="J17" s="10"/>
      <c r="K17" s="7"/>
      <c r="L17" s="10" t="str">
        <f t="shared" si="2"/>
        <v/>
      </c>
      <c r="M17" s="7"/>
      <c r="N17" s="7"/>
      <c r="O17" s="7"/>
      <c r="P17" s="7"/>
      <c r="Q17" s="7"/>
      <c r="R17" s="7"/>
      <c r="S17" s="10"/>
      <c r="T17" s="7"/>
      <c r="U17" s="7"/>
      <c r="V17" s="7"/>
      <c r="W17" s="7"/>
      <c r="X17" s="7"/>
      <c r="Y17" s="12"/>
    </row>
    <row r="18" spans="1:25" x14ac:dyDescent="0.25">
      <c r="A18" s="7"/>
      <c r="B18" s="7"/>
      <c r="C18" s="7"/>
      <c r="D18" s="7"/>
      <c r="E18" s="7"/>
      <c r="F18" s="13"/>
      <c r="G18" s="13"/>
      <c r="H18" s="7" t="str">
        <f t="shared" ca="1" si="0"/>
        <v/>
      </c>
      <c r="I18" s="7" t="str">
        <f t="shared" ca="1" si="1"/>
        <v/>
      </c>
      <c r="J18" s="10"/>
      <c r="K18" s="7"/>
      <c r="L18" s="10" t="str">
        <f t="shared" si="2"/>
        <v/>
      </c>
      <c r="M18" s="7"/>
      <c r="N18" s="7"/>
      <c r="O18" s="7"/>
      <c r="P18" s="7"/>
      <c r="Q18" s="7"/>
      <c r="R18" s="7"/>
      <c r="S18" s="10"/>
      <c r="T18" s="7"/>
      <c r="U18" s="7"/>
      <c r="V18" s="7"/>
      <c r="W18" s="7"/>
      <c r="X18" s="7"/>
      <c r="Y18" s="12"/>
    </row>
    <row r="19" spans="1:25" x14ac:dyDescent="0.25">
      <c r="A19" s="7"/>
      <c r="B19" s="7"/>
      <c r="C19" s="7"/>
      <c r="D19" s="7"/>
      <c r="E19" s="7"/>
      <c r="F19" s="13"/>
      <c r="G19" s="13"/>
      <c r="H19" s="7" t="str">
        <f t="shared" ca="1" si="0"/>
        <v/>
      </c>
      <c r="I19" s="7" t="str">
        <f t="shared" ca="1" si="1"/>
        <v/>
      </c>
      <c r="J19" s="10"/>
      <c r="K19" s="7"/>
      <c r="L19" s="10" t="str">
        <f t="shared" si="2"/>
        <v/>
      </c>
      <c r="M19" s="7"/>
      <c r="N19" s="7"/>
      <c r="O19" s="7"/>
      <c r="P19" s="7"/>
      <c r="Q19" s="7"/>
      <c r="R19" s="7"/>
      <c r="S19" s="10"/>
      <c r="T19" s="7"/>
      <c r="U19" s="7"/>
      <c r="V19" s="7"/>
      <c r="W19" s="7"/>
      <c r="X19" s="7"/>
      <c r="Y19" s="12"/>
    </row>
    <row r="20" spans="1:25" x14ac:dyDescent="0.25">
      <c r="A20" s="7"/>
      <c r="B20" s="7"/>
      <c r="C20" s="7"/>
      <c r="D20" s="7"/>
      <c r="E20" s="7"/>
      <c r="F20" s="13"/>
      <c r="G20" s="13"/>
      <c r="H20" s="7" t="str">
        <f t="shared" ca="1" si="0"/>
        <v/>
      </c>
      <c r="I20" s="7" t="str">
        <f t="shared" ca="1" si="1"/>
        <v/>
      </c>
      <c r="J20" s="10"/>
      <c r="K20" s="7"/>
      <c r="L20" s="10" t="str">
        <f t="shared" si="2"/>
        <v/>
      </c>
      <c r="M20" s="7"/>
      <c r="N20" s="7"/>
      <c r="O20" s="7"/>
      <c r="P20" s="7"/>
      <c r="Q20" s="7"/>
      <c r="R20" s="7"/>
      <c r="S20" s="10"/>
      <c r="T20" s="7"/>
      <c r="U20" s="7"/>
      <c r="V20" s="7"/>
      <c r="W20" s="7"/>
      <c r="X20" s="7"/>
      <c r="Y20" s="12"/>
    </row>
    <row r="21" spans="1:25" x14ac:dyDescent="0.25">
      <c r="A21" s="7"/>
      <c r="B21" s="7"/>
      <c r="C21" s="7"/>
      <c r="D21" s="7"/>
      <c r="E21" s="7"/>
      <c r="F21" s="13"/>
      <c r="G21" s="13"/>
      <c r="H21" s="7" t="str">
        <f t="shared" ca="1" si="0"/>
        <v/>
      </c>
      <c r="I21" s="7" t="str">
        <f t="shared" ca="1" si="1"/>
        <v/>
      </c>
      <c r="J21" s="10"/>
      <c r="K21" s="7"/>
      <c r="L21" s="10" t="str">
        <f t="shared" si="2"/>
        <v/>
      </c>
      <c r="M21" s="7"/>
      <c r="N21" s="7"/>
      <c r="O21" s="7"/>
      <c r="P21" s="7"/>
      <c r="Q21" s="7"/>
      <c r="R21" s="7"/>
      <c r="S21" s="10"/>
      <c r="T21" s="7"/>
      <c r="U21" s="7"/>
      <c r="V21" s="7"/>
      <c r="W21" s="7"/>
      <c r="X21" s="7"/>
      <c r="Y21" s="12"/>
    </row>
    <row r="22" spans="1:25" x14ac:dyDescent="0.25">
      <c r="A22" s="7"/>
      <c r="B22" s="7"/>
      <c r="C22" s="7"/>
      <c r="D22" s="7"/>
      <c r="E22" s="7"/>
      <c r="F22" s="13"/>
      <c r="G22" s="13"/>
      <c r="H22" s="7" t="str">
        <f t="shared" ca="1" si="0"/>
        <v/>
      </c>
      <c r="I22" s="7" t="str">
        <f t="shared" ca="1" si="1"/>
        <v/>
      </c>
      <c r="J22" s="10"/>
      <c r="K22" s="7"/>
      <c r="L22" s="10" t="str">
        <f t="shared" si="2"/>
        <v/>
      </c>
      <c r="M22" s="7"/>
      <c r="N22" s="7"/>
      <c r="O22" s="7"/>
      <c r="P22" s="7"/>
      <c r="Q22" s="7"/>
      <c r="R22" s="7"/>
      <c r="S22" s="10"/>
      <c r="T22" s="7"/>
      <c r="U22" s="7"/>
      <c r="V22" s="7"/>
      <c r="W22" s="7"/>
      <c r="X22" s="7"/>
      <c r="Y22" s="12"/>
    </row>
    <row r="23" spans="1:25" x14ac:dyDescent="0.25">
      <c r="A23" s="7"/>
      <c r="B23" s="7"/>
      <c r="C23" s="7"/>
      <c r="D23" s="7"/>
      <c r="E23" s="7"/>
      <c r="F23" s="13"/>
      <c r="G23" s="13"/>
      <c r="H23" s="7" t="str">
        <f t="shared" ca="1" si="0"/>
        <v/>
      </c>
      <c r="I23" s="7" t="str">
        <f t="shared" ca="1" si="1"/>
        <v/>
      </c>
      <c r="J23" s="10"/>
      <c r="K23" s="7"/>
      <c r="L23" s="10" t="str">
        <f t="shared" si="2"/>
        <v/>
      </c>
      <c r="M23" s="7"/>
      <c r="N23" s="7"/>
      <c r="O23" s="7"/>
      <c r="P23" s="7"/>
      <c r="Q23" s="7"/>
      <c r="R23" s="7"/>
      <c r="S23" s="10"/>
      <c r="T23" s="7"/>
      <c r="U23" s="7"/>
      <c r="V23" s="7"/>
      <c r="W23" s="7"/>
      <c r="X23" s="7"/>
      <c r="Y23" s="12"/>
    </row>
    <row r="24" spans="1:25" x14ac:dyDescent="0.25">
      <c r="A24" s="7"/>
      <c r="B24" s="7"/>
      <c r="C24" s="7"/>
      <c r="D24" s="7"/>
      <c r="E24" s="7"/>
      <c r="F24" s="13"/>
      <c r="G24" s="13"/>
      <c r="H24" s="7" t="str">
        <f t="shared" ca="1" si="0"/>
        <v/>
      </c>
      <c r="I24" s="7" t="str">
        <f t="shared" ca="1" si="1"/>
        <v/>
      </c>
      <c r="J24" s="10"/>
      <c r="K24" s="7"/>
      <c r="L24" s="10" t="str">
        <f t="shared" si="2"/>
        <v/>
      </c>
      <c r="M24" s="7"/>
      <c r="N24" s="7"/>
      <c r="O24" s="7"/>
      <c r="P24" s="7"/>
      <c r="Q24" s="7"/>
      <c r="R24" s="7"/>
      <c r="S24" s="10"/>
      <c r="T24" s="7"/>
      <c r="U24" s="7"/>
      <c r="V24" s="7"/>
      <c r="W24" s="7"/>
      <c r="X24" s="7"/>
      <c r="Y24" s="12"/>
    </row>
    <row r="25" spans="1:25" x14ac:dyDescent="0.25">
      <c r="A25" s="7"/>
      <c r="B25" s="7"/>
      <c r="C25" s="7"/>
      <c r="D25" s="7"/>
      <c r="E25" s="7"/>
      <c r="F25" s="13"/>
      <c r="G25" s="13"/>
      <c r="H25" s="7" t="str">
        <f t="shared" ca="1" si="0"/>
        <v/>
      </c>
      <c r="I25" s="7" t="str">
        <f t="shared" ca="1" si="1"/>
        <v/>
      </c>
      <c r="J25" s="10"/>
      <c r="K25" s="7"/>
      <c r="L25" s="10" t="str">
        <f t="shared" si="2"/>
        <v/>
      </c>
      <c r="M25" s="7"/>
      <c r="N25" s="7"/>
      <c r="O25" s="7"/>
      <c r="P25" s="7"/>
      <c r="Q25" s="7"/>
      <c r="R25" s="7"/>
      <c r="S25" s="10"/>
      <c r="T25" s="7"/>
      <c r="U25" s="7"/>
      <c r="V25" s="7"/>
      <c r="W25" s="7"/>
      <c r="X25" s="7"/>
      <c r="Y25" s="12"/>
    </row>
    <row r="26" spans="1:25" x14ac:dyDescent="0.25">
      <c r="A26" s="7"/>
      <c r="B26" s="7"/>
      <c r="C26" s="7"/>
      <c r="D26" s="7"/>
      <c r="E26" s="7"/>
      <c r="F26" s="13"/>
      <c r="G26" s="13"/>
      <c r="H26" s="7" t="str">
        <f t="shared" ca="1" si="0"/>
        <v/>
      </c>
      <c r="I26" s="7" t="str">
        <f t="shared" ca="1" si="1"/>
        <v/>
      </c>
      <c r="J26" s="10"/>
      <c r="K26" s="7"/>
      <c r="L26" s="10" t="str">
        <f t="shared" si="2"/>
        <v/>
      </c>
      <c r="M26" s="7"/>
      <c r="N26" s="7"/>
      <c r="O26" s="7"/>
      <c r="P26" s="7"/>
      <c r="Q26" s="7"/>
      <c r="R26" s="7"/>
      <c r="S26" s="10"/>
      <c r="T26" s="7"/>
      <c r="U26" s="7"/>
      <c r="V26" s="7"/>
      <c r="W26" s="7"/>
      <c r="X26" s="7"/>
      <c r="Y26" s="12"/>
    </row>
    <row r="27" spans="1:25" x14ac:dyDescent="0.25">
      <c r="A27" s="7"/>
      <c r="B27" s="7"/>
      <c r="C27" s="7"/>
      <c r="D27" s="7"/>
      <c r="E27" s="7"/>
      <c r="F27" s="13"/>
      <c r="G27" s="13"/>
      <c r="H27" s="7" t="str">
        <f t="shared" ca="1" si="0"/>
        <v/>
      </c>
      <c r="I27" s="7" t="str">
        <f t="shared" ca="1" si="1"/>
        <v/>
      </c>
      <c r="J27" s="10"/>
      <c r="K27" s="7"/>
      <c r="L27" s="10" t="str">
        <f t="shared" si="2"/>
        <v/>
      </c>
      <c r="M27" s="7"/>
      <c r="N27" s="7"/>
      <c r="O27" s="7"/>
      <c r="P27" s="7"/>
      <c r="Q27" s="7"/>
      <c r="R27" s="7"/>
      <c r="S27" s="10"/>
      <c r="T27" s="7"/>
      <c r="U27" s="7"/>
      <c r="V27" s="7"/>
      <c r="W27" s="7"/>
      <c r="X27" s="7"/>
      <c r="Y27" s="12"/>
    </row>
    <row r="28" spans="1:25" x14ac:dyDescent="0.25">
      <c r="A28" s="7"/>
      <c r="B28" s="7"/>
      <c r="C28" s="7"/>
      <c r="D28" s="7"/>
      <c r="E28" s="7"/>
      <c r="F28" s="13"/>
      <c r="G28" s="13"/>
      <c r="H28" s="7" t="str">
        <f t="shared" ca="1" si="0"/>
        <v/>
      </c>
      <c r="I28" s="7" t="str">
        <f t="shared" ca="1" si="1"/>
        <v/>
      </c>
      <c r="J28" s="10"/>
      <c r="K28" s="7"/>
      <c r="L28" s="10" t="str">
        <f t="shared" si="2"/>
        <v/>
      </c>
      <c r="M28" s="7"/>
      <c r="N28" s="7"/>
      <c r="O28" s="7"/>
      <c r="P28" s="7"/>
      <c r="Q28" s="7"/>
      <c r="R28" s="7"/>
      <c r="S28" s="10"/>
      <c r="T28" s="7"/>
      <c r="U28" s="7"/>
      <c r="V28" s="7"/>
      <c r="W28" s="7"/>
      <c r="X28" s="7"/>
      <c r="Y28" s="12"/>
    </row>
    <row r="29" spans="1:25" x14ac:dyDescent="0.25">
      <c r="A29" s="7"/>
      <c r="B29" s="7"/>
      <c r="C29" s="7"/>
      <c r="D29" s="7"/>
      <c r="E29" s="7"/>
      <c r="F29" s="13"/>
      <c r="G29" s="13"/>
      <c r="H29" s="7" t="str">
        <f t="shared" ca="1" si="0"/>
        <v/>
      </c>
      <c r="I29" s="7" t="str">
        <f t="shared" ca="1" si="1"/>
        <v/>
      </c>
      <c r="J29" s="10"/>
      <c r="K29" s="7"/>
      <c r="L29" s="10" t="str">
        <f t="shared" si="2"/>
        <v/>
      </c>
      <c r="M29" s="7"/>
      <c r="N29" s="7"/>
      <c r="O29" s="7"/>
      <c r="P29" s="7"/>
      <c r="Q29" s="7"/>
      <c r="R29" s="7"/>
      <c r="S29" s="10"/>
      <c r="T29" s="7"/>
      <c r="U29" s="7"/>
      <c r="V29" s="7"/>
      <c r="W29" s="7"/>
      <c r="X29" s="7"/>
      <c r="Y29" s="12"/>
    </row>
    <row r="30" spans="1:25" x14ac:dyDescent="0.25">
      <c r="A30" s="7"/>
      <c r="B30" s="7"/>
      <c r="C30" s="7"/>
      <c r="D30" s="7"/>
      <c r="E30" s="7"/>
      <c r="F30" s="13"/>
      <c r="G30" s="13"/>
      <c r="H30" s="7" t="str">
        <f t="shared" ca="1" si="0"/>
        <v/>
      </c>
      <c r="I30" s="7" t="str">
        <f t="shared" ca="1" si="1"/>
        <v/>
      </c>
      <c r="J30" s="10"/>
      <c r="K30" s="7"/>
      <c r="L30" s="10" t="str">
        <f t="shared" si="2"/>
        <v/>
      </c>
      <c r="M30" s="7"/>
      <c r="N30" s="7"/>
      <c r="O30" s="7"/>
      <c r="P30" s="7"/>
      <c r="Q30" s="7"/>
      <c r="R30" s="7"/>
      <c r="S30" s="10"/>
      <c r="T30" s="7"/>
      <c r="U30" s="7"/>
      <c r="V30" s="7"/>
      <c r="W30" s="7"/>
      <c r="X30" s="7"/>
      <c r="Y30" s="12"/>
    </row>
    <row r="31" spans="1:25" x14ac:dyDescent="0.25">
      <c r="A31" s="7"/>
      <c r="B31" s="7"/>
      <c r="C31" s="7"/>
      <c r="D31" s="7"/>
      <c r="E31" s="7"/>
      <c r="F31" s="13"/>
      <c r="G31" s="13"/>
      <c r="H31" s="7" t="str">
        <f t="shared" ca="1" si="0"/>
        <v/>
      </c>
      <c r="I31" s="7" t="str">
        <f t="shared" ca="1" si="1"/>
        <v/>
      </c>
      <c r="J31" s="10"/>
      <c r="K31" s="7"/>
      <c r="L31" s="10" t="str">
        <f t="shared" si="2"/>
        <v/>
      </c>
      <c r="M31" s="7"/>
      <c r="N31" s="7"/>
      <c r="O31" s="7"/>
      <c r="P31" s="7"/>
      <c r="Q31" s="7"/>
      <c r="R31" s="7"/>
      <c r="S31" s="10"/>
      <c r="T31" s="7"/>
      <c r="U31" s="7"/>
      <c r="V31" s="7"/>
      <c r="W31" s="7"/>
      <c r="X31" s="7"/>
      <c r="Y31" s="12"/>
    </row>
  </sheetData>
  <conditionalFormatting sqref="I2:I31">
    <cfRule type="expression" dxfId="14" priority="1">
      <formula>I2="Vencida"</formula>
    </cfRule>
    <cfRule type="expression" dxfId="13" priority="2">
      <formula>I2="A vencer"</formula>
    </cfRule>
    <cfRule type="expression" dxfId="12" priority="3">
      <formula>I2="A confirmar"</formula>
    </cfRule>
  </conditionalFormatting>
  <dataValidations count="5">
    <dataValidation type="list" allowBlank="1" showErrorMessage="1" sqref="B2:B31" xr:uid="{00000000-0002-0000-0B00-000000000000}">
      <formula1>lst_Ramo</formula1>
    </dataValidation>
    <dataValidation type="list" allowBlank="1" showErrorMessage="1" sqref="C2:C31" xr:uid="{00000000-0002-0000-0B00-000001000000}">
      <formula1>lst_Seguradora</formula1>
    </dataValidation>
    <dataValidation type="list" allowBlank="1" showErrorMessage="1" sqref="K2:K31" xr:uid="{00000000-0002-0000-0B00-000002000000}">
      <formula1>lst_Moeda</formula1>
    </dataValidation>
    <dataValidation type="list" allowBlank="1" showErrorMessage="1" sqref="Q2:Q31" xr:uid="{00000000-0002-0000-0B00-000003000000}">
      <formula1>lst_ViaAverb</formula1>
    </dataValidation>
    <dataValidation type="list" allowBlank="1" showErrorMessage="1" sqref="V2:W31" xr:uid="{00000000-0002-0000-0B00-000004000000}">
      <formula1>lst_SN</formula1>
    </dataValidation>
  </dataValidations>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X61"/>
  <sheetViews>
    <sheetView workbookViewId="0">
      <pane ySplit="1" topLeftCell="A2" activePane="bottomLeft" state="frozen"/>
      <selection pane="bottomLeft"/>
    </sheetView>
  </sheetViews>
  <sheetFormatPr defaultRowHeight="15" x14ac:dyDescent="0.25"/>
  <cols>
    <col min="1" max="24" width="16" customWidth="1"/>
  </cols>
  <sheetData>
    <row r="1" spans="1:24" ht="32.1" customHeight="1" x14ac:dyDescent="0.25">
      <c r="A1" s="11" t="s">
        <v>625</v>
      </c>
      <c r="B1" s="11" t="s">
        <v>626</v>
      </c>
      <c r="C1" s="11" t="s">
        <v>627</v>
      </c>
      <c r="D1" s="11" t="s">
        <v>628</v>
      </c>
      <c r="E1" s="11" t="s">
        <v>629</v>
      </c>
      <c r="F1" s="11" t="s">
        <v>630</v>
      </c>
      <c r="G1" s="11" t="s">
        <v>631</v>
      </c>
      <c r="H1" s="11" t="s">
        <v>632</v>
      </c>
      <c r="I1" s="11" t="s">
        <v>633</v>
      </c>
      <c r="J1" s="11" t="s">
        <v>411</v>
      </c>
      <c r="K1" s="11" t="s">
        <v>634</v>
      </c>
      <c r="L1" s="11" t="s">
        <v>635</v>
      </c>
      <c r="M1" s="11" t="s">
        <v>636</v>
      </c>
      <c r="N1" s="11" t="s">
        <v>637</v>
      </c>
      <c r="O1" s="11" t="s">
        <v>638</v>
      </c>
      <c r="P1" s="11" t="s">
        <v>122</v>
      </c>
      <c r="Q1" s="11" t="s">
        <v>639</v>
      </c>
      <c r="R1" s="11" t="s">
        <v>640</v>
      </c>
      <c r="S1" s="11" t="s">
        <v>641</v>
      </c>
      <c r="T1" s="11" t="s">
        <v>642</v>
      </c>
      <c r="U1" s="11" t="s">
        <v>643</v>
      </c>
      <c r="V1" s="11" t="s">
        <v>644</v>
      </c>
      <c r="W1" s="11" t="s">
        <v>645</v>
      </c>
      <c r="X1" s="11" t="s">
        <v>256</v>
      </c>
    </row>
    <row r="2" spans="1:24" x14ac:dyDescent="0.25">
      <c r="A2" s="7" t="s">
        <v>646</v>
      </c>
      <c r="B2" s="7" t="s">
        <v>647</v>
      </c>
      <c r="C2" s="7" t="s">
        <v>173</v>
      </c>
      <c r="D2" s="10">
        <v>0</v>
      </c>
      <c r="E2" s="10">
        <v>90000</v>
      </c>
      <c r="F2" s="7" t="s">
        <v>648</v>
      </c>
      <c r="G2" s="7" t="s">
        <v>649</v>
      </c>
      <c r="H2" s="7" t="s">
        <v>216</v>
      </c>
      <c r="I2" s="7" t="s">
        <v>216</v>
      </c>
      <c r="J2" s="7" t="s">
        <v>216</v>
      </c>
      <c r="K2" s="7">
        <v>0</v>
      </c>
      <c r="L2" s="7" t="s">
        <v>650</v>
      </c>
      <c r="M2" s="7">
        <v>30</v>
      </c>
      <c r="N2" s="7">
        <v>5</v>
      </c>
      <c r="O2" s="7"/>
      <c r="P2" s="7">
        <v>2</v>
      </c>
      <c r="Q2" s="7">
        <v>30</v>
      </c>
      <c r="R2" s="7">
        <v>60</v>
      </c>
      <c r="S2" s="7">
        <v>0</v>
      </c>
      <c r="T2" s="7" t="s">
        <v>651</v>
      </c>
      <c r="U2" s="13">
        <v>46023</v>
      </c>
      <c r="V2" s="13">
        <v>46387</v>
      </c>
      <c r="W2" s="7" t="s">
        <v>427</v>
      </c>
      <c r="X2" s="7"/>
    </row>
    <row r="3" spans="1:24" x14ac:dyDescent="0.25">
      <c r="A3" s="7" t="s">
        <v>652</v>
      </c>
      <c r="B3" s="7" t="s">
        <v>647</v>
      </c>
      <c r="C3" s="7" t="s">
        <v>173</v>
      </c>
      <c r="D3" s="10">
        <v>90000.01</v>
      </c>
      <c r="E3" s="10">
        <v>1500000</v>
      </c>
      <c r="F3" s="7" t="s">
        <v>653</v>
      </c>
      <c r="G3" s="7" t="s">
        <v>654</v>
      </c>
      <c r="H3" s="7" t="s">
        <v>216</v>
      </c>
      <c r="I3" s="7" t="s">
        <v>216</v>
      </c>
      <c r="J3" s="7" t="s">
        <v>216</v>
      </c>
      <c r="K3" s="7">
        <v>0</v>
      </c>
      <c r="L3" s="7" t="s">
        <v>650</v>
      </c>
      <c r="M3" s="7">
        <v>30</v>
      </c>
      <c r="N3" s="7">
        <v>5</v>
      </c>
      <c r="O3" s="7"/>
      <c r="P3" s="7">
        <v>2</v>
      </c>
      <c r="Q3" s="7">
        <v>30</v>
      </c>
      <c r="R3" s="7">
        <v>60</v>
      </c>
      <c r="S3" s="7">
        <v>0</v>
      </c>
      <c r="T3" s="7" t="s">
        <v>655</v>
      </c>
      <c r="U3" s="13">
        <v>46023</v>
      </c>
      <c r="V3" s="13">
        <v>46387</v>
      </c>
      <c r="W3" s="7" t="s">
        <v>427</v>
      </c>
      <c r="X3" s="7"/>
    </row>
    <row r="4" spans="1:24" x14ac:dyDescent="0.25">
      <c r="A4" s="7" t="s">
        <v>656</v>
      </c>
      <c r="B4" s="7" t="s">
        <v>647</v>
      </c>
      <c r="C4" s="7" t="s">
        <v>173</v>
      </c>
      <c r="D4" s="10">
        <v>1500000.01</v>
      </c>
      <c r="E4" s="10">
        <v>5000000</v>
      </c>
      <c r="F4" s="7" t="s">
        <v>657</v>
      </c>
      <c r="G4" s="7" t="s">
        <v>658</v>
      </c>
      <c r="H4" s="7" t="s">
        <v>170</v>
      </c>
      <c r="I4" s="7" t="s">
        <v>170</v>
      </c>
      <c r="J4" s="7" t="s">
        <v>170</v>
      </c>
      <c r="K4" s="7">
        <v>1</v>
      </c>
      <c r="L4" s="7" t="s">
        <v>659</v>
      </c>
      <c r="M4" s="7">
        <v>30</v>
      </c>
      <c r="N4" s="7">
        <v>5</v>
      </c>
      <c r="O4" s="7"/>
      <c r="P4" s="7">
        <v>2</v>
      </c>
      <c r="Q4" s="7">
        <v>30</v>
      </c>
      <c r="R4" s="7">
        <v>60</v>
      </c>
      <c r="S4" s="7">
        <v>48</v>
      </c>
      <c r="T4" s="7" t="s">
        <v>660</v>
      </c>
      <c r="U4" s="13">
        <v>46023</v>
      </c>
      <c r="V4" s="13">
        <v>46387</v>
      </c>
      <c r="W4" s="7" t="s">
        <v>427</v>
      </c>
      <c r="X4" s="7"/>
    </row>
    <row r="5" spans="1:24" x14ac:dyDescent="0.25">
      <c r="A5" s="7" t="s">
        <v>661</v>
      </c>
      <c r="B5" s="7" t="s">
        <v>647</v>
      </c>
      <c r="C5" s="7" t="s">
        <v>190</v>
      </c>
      <c r="D5" s="10">
        <v>0</v>
      </c>
      <c r="E5" s="10">
        <v>2000000</v>
      </c>
      <c r="F5" s="7" t="s">
        <v>653</v>
      </c>
      <c r="G5" s="7" t="s">
        <v>654</v>
      </c>
      <c r="H5" s="7" t="s">
        <v>216</v>
      </c>
      <c r="I5" s="7" t="s">
        <v>216</v>
      </c>
      <c r="J5" s="7" t="s">
        <v>216</v>
      </c>
      <c r="K5" s="7">
        <v>0</v>
      </c>
      <c r="L5" s="7" t="s">
        <v>650</v>
      </c>
      <c r="M5" s="7">
        <v>30</v>
      </c>
      <c r="N5" s="7">
        <v>5</v>
      </c>
      <c r="O5" s="7"/>
      <c r="P5" s="7">
        <v>2</v>
      </c>
      <c r="Q5" s="7">
        <v>30</v>
      </c>
      <c r="R5" s="7">
        <v>60</v>
      </c>
      <c r="S5" s="7">
        <v>0</v>
      </c>
      <c r="T5" s="7" t="s">
        <v>662</v>
      </c>
      <c r="U5" s="13">
        <v>46023</v>
      </c>
      <c r="V5" s="13">
        <v>46387</v>
      </c>
      <c r="W5" s="7" t="s">
        <v>427</v>
      </c>
      <c r="X5" s="7"/>
    </row>
    <row r="6" spans="1:24" x14ac:dyDescent="0.25">
      <c r="A6" s="7" t="s">
        <v>663</v>
      </c>
      <c r="B6" s="7" t="s">
        <v>647</v>
      </c>
      <c r="C6" s="7" t="s">
        <v>223</v>
      </c>
      <c r="D6" s="10">
        <v>0</v>
      </c>
      <c r="E6" s="10">
        <v>1000000</v>
      </c>
      <c r="F6" s="7" t="s">
        <v>653</v>
      </c>
      <c r="G6" s="7" t="s">
        <v>654</v>
      </c>
      <c r="H6" s="7" t="s">
        <v>216</v>
      </c>
      <c r="I6" s="7" t="s">
        <v>216</v>
      </c>
      <c r="J6" s="7" t="s">
        <v>216</v>
      </c>
      <c r="K6" s="7">
        <v>0</v>
      </c>
      <c r="L6" s="7" t="s">
        <v>650</v>
      </c>
      <c r="M6" s="7">
        <v>30</v>
      </c>
      <c r="N6" s="7">
        <v>5</v>
      </c>
      <c r="O6" s="7"/>
      <c r="P6" s="7">
        <v>2</v>
      </c>
      <c r="Q6" s="7">
        <v>30</v>
      </c>
      <c r="R6" s="7">
        <v>60</v>
      </c>
      <c r="S6" s="7">
        <v>0</v>
      </c>
      <c r="T6" s="7" t="s">
        <v>662</v>
      </c>
      <c r="U6" s="13">
        <v>46023</v>
      </c>
      <c r="V6" s="13">
        <v>46387</v>
      </c>
      <c r="W6" s="7" t="s">
        <v>427</v>
      </c>
      <c r="X6" s="7"/>
    </row>
    <row r="7" spans="1:24" x14ac:dyDescent="0.25">
      <c r="A7" s="7"/>
      <c r="B7" s="7"/>
      <c r="C7" s="7"/>
      <c r="D7" s="10"/>
      <c r="E7" s="10"/>
      <c r="F7" s="7"/>
      <c r="G7" s="7"/>
      <c r="H7" s="7"/>
      <c r="I7" s="7"/>
      <c r="J7" s="7"/>
      <c r="K7" s="7"/>
      <c r="L7" s="7"/>
      <c r="M7" s="7"/>
      <c r="N7" s="7"/>
      <c r="O7" s="7"/>
      <c r="P7" s="7"/>
      <c r="Q7" s="7"/>
      <c r="R7" s="7"/>
      <c r="S7" s="7"/>
      <c r="T7" s="7"/>
      <c r="U7" s="13"/>
      <c r="V7" s="13"/>
      <c r="W7" s="7"/>
      <c r="X7" s="7"/>
    </row>
    <row r="8" spans="1:24" x14ac:dyDescent="0.25">
      <c r="A8" s="7"/>
      <c r="B8" s="7"/>
      <c r="C8" s="7"/>
      <c r="D8" s="10"/>
      <c r="E8" s="10"/>
      <c r="F8" s="7"/>
      <c r="G8" s="7"/>
      <c r="H8" s="7"/>
      <c r="I8" s="7"/>
      <c r="J8" s="7"/>
      <c r="K8" s="7"/>
      <c r="L8" s="7"/>
      <c r="M8" s="7"/>
      <c r="N8" s="7"/>
      <c r="O8" s="7"/>
      <c r="P8" s="7"/>
      <c r="Q8" s="7"/>
      <c r="R8" s="7"/>
      <c r="S8" s="7"/>
      <c r="T8" s="7"/>
      <c r="U8" s="13"/>
      <c r="V8" s="13"/>
      <c r="W8" s="7"/>
      <c r="X8" s="7"/>
    </row>
    <row r="9" spans="1:24" x14ac:dyDescent="0.25">
      <c r="A9" s="7"/>
      <c r="B9" s="7"/>
      <c r="C9" s="7"/>
      <c r="D9" s="10"/>
      <c r="E9" s="10"/>
      <c r="F9" s="7"/>
      <c r="G9" s="7"/>
      <c r="H9" s="7"/>
      <c r="I9" s="7"/>
      <c r="J9" s="7"/>
      <c r="K9" s="7"/>
      <c r="L9" s="7"/>
      <c r="M9" s="7"/>
      <c r="N9" s="7"/>
      <c r="O9" s="7"/>
      <c r="P9" s="7"/>
      <c r="Q9" s="7"/>
      <c r="R9" s="7"/>
      <c r="S9" s="7"/>
      <c r="T9" s="7"/>
      <c r="U9" s="13"/>
      <c r="V9" s="13"/>
      <c r="W9" s="7"/>
      <c r="X9" s="7"/>
    </row>
    <row r="10" spans="1:24" x14ac:dyDescent="0.25">
      <c r="A10" s="7"/>
      <c r="B10" s="7"/>
      <c r="C10" s="7"/>
      <c r="D10" s="10"/>
      <c r="E10" s="10"/>
      <c r="F10" s="7"/>
      <c r="G10" s="7"/>
      <c r="H10" s="7"/>
      <c r="I10" s="7"/>
      <c r="J10" s="7"/>
      <c r="K10" s="7"/>
      <c r="L10" s="7"/>
      <c r="M10" s="7"/>
      <c r="N10" s="7"/>
      <c r="O10" s="7"/>
      <c r="P10" s="7"/>
      <c r="Q10" s="7"/>
      <c r="R10" s="7"/>
      <c r="S10" s="7"/>
      <c r="T10" s="7"/>
      <c r="U10" s="13"/>
      <c r="V10" s="13"/>
      <c r="W10" s="7"/>
      <c r="X10" s="7"/>
    </row>
    <row r="11" spans="1:24" x14ac:dyDescent="0.25">
      <c r="A11" s="7"/>
      <c r="B11" s="7"/>
      <c r="C11" s="7"/>
      <c r="D11" s="10"/>
      <c r="E11" s="10"/>
      <c r="F11" s="7"/>
      <c r="G11" s="7"/>
      <c r="H11" s="7"/>
      <c r="I11" s="7"/>
      <c r="J11" s="7"/>
      <c r="K11" s="7"/>
      <c r="L11" s="7"/>
      <c r="M11" s="7"/>
      <c r="N11" s="7"/>
      <c r="O11" s="7"/>
      <c r="P11" s="7"/>
      <c r="Q11" s="7"/>
      <c r="R11" s="7"/>
      <c r="S11" s="7"/>
      <c r="T11" s="7"/>
      <c r="U11" s="13"/>
      <c r="V11" s="13"/>
      <c r="W11" s="7"/>
      <c r="X11" s="7"/>
    </row>
    <row r="12" spans="1:24" x14ac:dyDescent="0.25">
      <c r="A12" s="7"/>
      <c r="B12" s="7"/>
      <c r="C12" s="7"/>
      <c r="D12" s="10"/>
      <c r="E12" s="10"/>
      <c r="F12" s="7"/>
      <c r="G12" s="7"/>
      <c r="H12" s="7"/>
      <c r="I12" s="7"/>
      <c r="J12" s="7"/>
      <c r="K12" s="7"/>
      <c r="L12" s="7"/>
      <c r="M12" s="7"/>
      <c r="N12" s="7"/>
      <c r="O12" s="7"/>
      <c r="P12" s="7"/>
      <c r="Q12" s="7"/>
      <c r="R12" s="7"/>
      <c r="S12" s="7"/>
      <c r="T12" s="7"/>
      <c r="U12" s="13"/>
      <c r="V12" s="13"/>
      <c r="W12" s="7"/>
      <c r="X12" s="7"/>
    </row>
    <row r="13" spans="1:24" x14ac:dyDescent="0.25">
      <c r="A13" s="7"/>
      <c r="B13" s="7"/>
      <c r="C13" s="7"/>
      <c r="D13" s="10"/>
      <c r="E13" s="10"/>
      <c r="F13" s="7"/>
      <c r="G13" s="7"/>
      <c r="H13" s="7"/>
      <c r="I13" s="7"/>
      <c r="J13" s="7"/>
      <c r="K13" s="7"/>
      <c r="L13" s="7"/>
      <c r="M13" s="7"/>
      <c r="N13" s="7"/>
      <c r="O13" s="7"/>
      <c r="P13" s="7"/>
      <c r="Q13" s="7"/>
      <c r="R13" s="7"/>
      <c r="S13" s="7"/>
      <c r="T13" s="7"/>
      <c r="U13" s="13"/>
      <c r="V13" s="13"/>
      <c r="W13" s="7"/>
      <c r="X13" s="7"/>
    </row>
    <row r="14" spans="1:24" x14ac:dyDescent="0.25">
      <c r="A14" s="7"/>
      <c r="B14" s="7"/>
      <c r="C14" s="7"/>
      <c r="D14" s="10"/>
      <c r="E14" s="10"/>
      <c r="F14" s="7"/>
      <c r="G14" s="7"/>
      <c r="H14" s="7"/>
      <c r="I14" s="7"/>
      <c r="J14" s="7"/>
      <c r="K14" s="7"/>
      <c r="L14" s="7"/>
      <c r="M14" s="7"/>
      <c r="N14" s="7"/>
      <c r="O14" s="7"/>
      <c r="P14" s="7"/>
      <c r="Q14" s="7"/>
      <c r="R14" s="7"/>
      <c r="S14" s="7"/>
      <c r="T14" s="7"/>
      <c r="U14" s="13"/>
      <c r="V14" s="13"/>
      <c r="W14" s="7"/>
      <c r="X14" s="7"/>
    </row>
    <row r="15" spans="1:24" x14ac:dyDescent="0.25">
      <c r="A15" s="7"/>
      <c r="B15" s="7"/>
      <c r="C15" s="7"/>
      <c r="D15" s="10"/>
      <c r="E15" s="10"/>
      <c r="F15" s="7"/>
      <c r="G15" s="7"/>
      <c r="H15" s="7"/>
      <c r="I15" s="7"/>
      <c r="J15" s="7"/>
      <c r="K15" s="7"/>
      <c r="L15" s="7"/>
      <c r="M15" s="7"/>
      <c r="N15" s="7"/>
      <c r="O15" s="7"/>
      <c r="P15" s="7"/>
      <c r="Q15" s="7"/>
      <c r="R15" s="7"/>
      <c r="S15" s="7"/>
      <c r="T15" s="7"/>
      <c r="U15" s="13"/>
      <c r="V15" s="13"/>
      <c r="W15" s="7"/>
      <c r="X15" s="7"/>
    </row>
    <row r="16" spans="1:24" x14ac:dyDescent="0.25">
      <c r="A16" s="7"/>
      <c r="B16" s="7"/>
      <c r="C16" s="7"/>
      <c r="D16" s="10"/>
      <c r="E16" s="10"/>
      <c r="F16" s="7"/>
      <c r="G16" s="7"/>
      <c r="H16" s="7"/>
      <c r="I16" s="7"/>
      <c r="J16" s="7"/>
      <c r="K16" s="7"/>
      <c r="L16" s="7"/>
      <c r="M16" s="7"/>
      <c r="N16" s="7"/>
      <c r="O16" s="7"/>
      <c r="P16" s="7"/>
      <c r="Q16" s="7"/>
      <c r="R16" s="7"/>
      <c r="S16" s="7"/>
      <c r="T16" s="7"/>
      <c r="U16" s="13"/>
      <c r="V16" s="13"/>
      <c r="W16" s="7"/>
      <c r="X16" s="7"/>
    </row>
    <row r="17" spans="1:24" x14ac:dyDescent="0.25">
      <c r="A17" s="7"/>
      <c r="B17" s="7"/>
      <c r="C17" s="7"/>
      <c r="D17" s="10"/>
      <c r="E17" s="10"/>
      <c r="F17" s="7"/>
      <c r="G17" s="7"/>
      <c r="H17" s="7"/>
      <c r="I17" s="7"/>
      <c r="J17" s="7"/>
      <c r="K17" s="7"/>
      <c r="L17" s="7"/>
      <c r="M17" s="7"/>
      <c r="N17" s="7"/>
      <c r="O17" s="7"/>
      <c r="P17" s="7"/>
      <c r="Q17" s="7"/>
      <c r="R17" s="7"/>
      <c r="S17" s="7"/>
      <c r="T17" s="7"/>
      <c r="U17" s="13"/>
      <c r="V17" s="13"/>
      <c r="W17" s="7"/>
      <c r="X17" s="7"/>
    </row>
    <row r="18" spans="1:24" x14ac:dyDescent="0.25">
      <c r="A18" s="7"/>
      <c r="B18" s="7"/>
      <c r="C18" s="7"/>
      <c r="D18" s="10"/>
      <c r="E18" s="10"/>
      <c r="F18" s="7"/>
      <c r="G18" s="7"/>
      <c r="H18" s="7"/>
      <c r="I18" s="7"/>
      <c r="J18" s="7"/>
      <c r="K18" s="7"/>
      <c r="L18" s="7"/>
      <c r="M18" s="7"/>
      <c r="N18" s="7"/>
      <c r="O18" s="7"/>
      <c r="P18" s="7"/>
      <c r="Q18" s="7"/>
      <c r="R18" s="7"/>
      <c r="S18" s="7"/>
      <c r="T18" s="7"/>
      <c r="U18" s="13"/>
      <c r="V18" s="13"/>
      <c r="W18" s="7"/>
      <c r="X18" s="7"/>
    </row>
    <row r="19" spans="1:24" x14ac:dyDescent="0.25">
      <c r="A19" s="7"/>
      <c r="B19" s="7"/>
      <c r="C19" s="7"/>
      <c r="D19" s="10"/>
      <c r="E19" s="10"/>
      <c r="F19" s="7"/>
      <c r="G19" s="7"/>
      <c r="H19" s="7"/>
      <c r="I19" s="7"/>
      <c r="J19" s="7"/>
      <c r="K19" s="7"/>
      <c r="L19" s="7"/>
      <c r="M19" s="7"/>
      <c r="N19" s="7"/>
      <c r="O19" s="7"/>
      <c r="P19" s="7"/>
      <c r="Q19" s="7"/>
      <c r="R19" s="7"/>
      <c r="S19" s="7"/>
      <c r="T19" s="7"/>
      <c r="U19" s="13"/>
      <c r="V19" s="13"/>
      <c r="W19" s="7"/>
      <c r="X19" s="7"/>
    </row>
    <row r="20" spans="1:24" x14ac:dyDescent="0.25">
      <c r="A20" s="7"/>
      <c r="B20" s="7"/>
      <c r="C20" s="7"/>
      <c r="D20" s="10"/>
      <c r="E20" s="10"/>
      <c r="F20" s="7"/>
      <c r="G20" s="7"/>
      <c r="H20" s="7"/>
      <c r="I20" s="7"/>
      <c r="J20" s="7"/>
      <c r="K20" s="7"/>
      <c r="L20" s="7"/>
      <c r="M20" s="7"/>
      <c r="N20" s="7"/>
      <c r="O20" s="7"/>
      <c r="P20" s="7"/>
      <c r="Q20" s="7"/>
      <c r="R20" s="7"/>
      <c r="S20" s="7"/>
      <c r="T20" s="7"/>
      <c r="U20" s="13"/>
      <c r="V20" s="13"/>
      <c r="W20" s="7"/>
      <c r="X20" s="7"/>
    </row>
    <row r="21" spans="1:24" x14ac:dyDescent="0.25">
      <c r="A21" s="7"/>
      <c r="B21" s="7"/>
      <c r="C21" s="7"/>
      <c r="D21" s="10"/>
      <c r="E21" s="10"/>
      <c r="F21" s="7"/>
      <c r="G21" s="7"/>
      <c r="H21" s="7"/>
      <c r="I21" s="7"/>
      <c r="J21" s="7"/>
      <c r="K21" s="7"/>
      <c r="L21" s="7"/>
      <c r="M21" s="7"/>
      <c r="N21" s="7"/>
      <c r="O21" s="7"/>
      <c r="P21" s="7"/>
      <c r="Q21" s="7"/>
      <c r="R21" s="7"/>
      <c r="S21" s="7"/>
      <c r="T21" s="7"/>
      <c r="U21" s="13"/>
      <c r="V21" s="13"/>
      <c r="W21" s="7"/>
      <c r="X21" s="7"/>
    </row>
    <row r="22" spans="1:24" x14ac:dyDescent="0.25">
      <c r="A22" s="7"/>
      <c r="B22" s="7"/>
      <c r="C22" s="7"/>
      <c r="D22" s="10"/>
      <c r="E22" s="10"/>
      <c r="F22" s="7"/>
      <c r="G22" s="7"/>
      <c r="H22" s="7"/>
      <c r="I22" s="7"/>
      <c r="J22" s="7"/>
      <c r="K22" s="7"/>
      <c r="L22" s="7"/>
      <c r="M22" s="7"/>
      <c r="N22" s="7"/>
      <c r="O22" s="7"/>
      <c r="P22" s="7"/>
      <c r="Q22" s="7"/>
      <c r="R22" s="7"/>
      <c r="S22" s="7"/>
      <c r="T22" s="7"/>
      <c r="U22" s="13"/>
      <c r="V22" s="13"/>
      <c r="W22" s="7"/>
      <c r="X22" s="7"/>
    </row>
    <row r="23" spans="1:24" x14ac:dyDescent="0.25">
      <c r="A23" s="7"/>
      <c r="B23" s="7"/>
      <c r="C23" s="7"/>
      <c r="D23" s="10"/>
      <c r="E23" s="10"/>
      <c r="F23" s="7"/>
      <c r="G23" s="7"/>
      <c r="H23" s="7"/>
      <c r="I23" s="7"/>
      <c r="J23" s="7"/>
      <c r="K23" s="7"/>
      <c r="L23" s="7"/>
      <c r="M23" s="7"/>
      <c r="N23" s="7"/>
      <c r="O23" s="7"/>
      <c r="P23" s="7"/>
      <c r="Q23" s="7"/>
      <c r="R23" s="7"/>
      <c r="S23" s="7"/>
      <c r="T23" s="7"/>
      <c r="U23" s="13"/>
      <c r="V23" s="13"/>
      <c r="W23" s="7"/>
      <c r="X23" s="7"/>
    </row>
    <row r="24" spans="1:24" x14ac:dyDescent="0.25">
      <c r="A24" s="7"/>
      <c r="B24" s="7"/>
      <c r="C24" s="7"/>
      <c r="D24" s="10"/>
      <c r="E24" s="10"/>
      <c r="F24" s="7"/>
      <c r="G24" s="7"/>
      <c r="H24" s="7"/>
      <c r="I24" s="7"/>
      <c r="J24" s="7"/>
      <c r="K24" s="7"/>
      <c r="L24" s="7"/>
      <c r="M24" s="7"/>
      <c r="N24" s="7"/>
      <c r="O24" s="7"/>
      <c r="P24" s="7"/>
      <c r="Q24" s="7"/>
      <c r="R24" s="7"/>
      <c r="S24" s="7"/>
      <c r="T24" s="7"/>
      <c r="U24" s="13"/>
      <c r="V24" s="13"/>
      <c r="W24" s="7"/>
      <c r="X24" s="7"/>
    </row>
    <row r="25" spans="1:24" x14ac:dyDescent="0.25">
      <c r="A25" s="7"/>
      <c r="B25" s="7"/>
      <c r="C25" s="7"/>
      <c r="D25" s="10"/>
      <c r="E25" s="10"/>
      <c r="F25" s="7"/>
      <c r="G25" s="7"/>
      <c r="H25" s="7"/>
      <c r="I25" s="7"/>
      <c r="J25" s="7"/>
      <c r="K25" s="7"/>
      <c r="L25" s="7"/>
      <c r="M25" s="7"/>
      <c r="N25" s="7"/>
      <c r="O25" s="7"/>
      <c r="P25" s="7"/>
      <c r="Q25" s="7"/>
      <c r="R25" s="7"/>
      <c r="S25" s="7"/>
      <c r="T25" s="7"/>
      <c r="U25" s="13"/>
      <c r="V25" s="13"/>
      <c r="W25" s="7"/>
      <c r="X25" s="7"/>
    </row>
    <row r="26" spans="1:24" x14ac:dyDescent="0.25">
      <c r="A26" s="7"/>
      <c r="B26" s="7"/>
      <c r="C26" s="7"/>
      <c r="D26" s="10"/>
      <c r="E26" s="10"/>
      <c r="F26" s="7"/>
      <c r="G26" s="7"/>
      <c r="H26" s="7"/>
      <c r="I26" s="7"/>
      <c r="J26" s="7"/>
      <c r="K26" s="7"/>
      <c r="L26" s="7"/>
      <c r="M26" s="7"/>
      <c r="N26" s="7"/>
      <c r="O26" s="7"/>
      <c r="P26" s="7"/>
      <c r="Q26" s="7"/>
      <c r="R26" s="7"/>
      <c r="S26" s="7"/>
      <c r="T26" s="7"/>
      <c r="U26" s="13"/>
      <c r="V26" s="13"/>
      <c r="W26" s="7"/>
      <c r="X26" s="7"/>
    </row>
    <row r="27" spans="1:24" x14ac:dyDescent="0.25">
      <c r="A27" s="7"/>
      <c r="B27" s="7"/>
      <c r="C27" s="7"/>
      <c r="D27" s="10"/>
      <c r="E27" s="10"/>
      <c r="F27" s="7"/>
      <c r="G27" s="7"/>
      <c r="H27" s="7"/>
      <c r="I27" s="7"/>
      <c r="J27" s="7"/>
      <c r="K27" s="7"/>
      <c r="L27" s="7"/>
      <c r="M27" s="7"/>
      <c r="N27" s="7"/>
      <c r="O27" s="7"/>
      <c r="P27" s="7"/>
      <c r="Q27" s="7"/>
      <c r="R27" s="7"/>
      <c r="S27" s="7"/>
      <c r="T27" s="7"/>
      <c r="U27" s="13"/>
      <c r="V27" s="13"/>
      <c r="W27" s="7"/>
      <c r="X27" s="7"/>
    </row>
    <row r="28" spans="1:24" x14ac:dyDescent="0.25">
      <c r="A28" s="7"/>
      <c r="B28" s="7"/>
      <c r="C28" s="7"/>
      <c r="D28" s="10"/>
      <c r="E28" s="10"/>
      <c r="F28" s="7"/>
      <c r="G28" s="7"/>
      <c r="H28" s="7"/>
      <c r="I28" s="7"/>
      <c r="J28" s="7"/>
      <c r="K28" s="7"/>
      <c r="L28" s="7"/>
      <c r="M28" s="7"/>
      <c r="N28" s="7"/>
      <c r="O28" s="7"/>
      <c r="P28" s="7"/>
      <c r="Q28" s="7"/>
      <c r="R28" s="7"/>
      <c r="S28" s="7"/>
      <c r="T28" s="7"/>
      <c r="U28" s="13"/>
      <c r="V28" s="13"/>
      <c r="W28" s="7"/>
      <c r="X28" s="7"/>
    </row>
    <row r="29" spans="1:24" x14ac:dyDescent="0.25">
      <c r="A29" s="7"/>
      <c r="B29" s="7"/>
      <c r="C29" s="7"/>
      <c r="D29" s="10"/>
      <c r="E29" s="10"/>
      <c r="F29" s="7"/>
      <c r="G29" s="7"/>
      <c r="H29" s="7"/>
      <c r="I29" s="7"/>
      <c r="J29" s="7"/>
      <c r="K29" s="7"/>
      <c r="L29" s="7"/>
      <c r="M29" s="7"/>
      <c r="N29" s="7"/>
      <c r="O29" s="7"/>
      <c r="P29" s="7"/>
      <c r="Q29" s="7"/>
      <c r="R29" s="7"/>
      <c r="S29" s="7"/>
      <c r="T29" s="7"/>
      <c r="U29" s="13"/>
      <c r="V29" s="13"/>
      <c r="W29" s="7"/>
      <c r="X29" s="7"/>
    </row>
    <row r="30" spans="1:24" x14ac:dyDescent="0.25">
      <c r="A30" s="7"/>
      <c r="B30" s="7"/>
      <c r="C30" s="7"/>
      <c r="D30" s="10"/>
      <c r="E30" s="10"/>
      <c r="F30" s="7"/>
      <c r="G30" s="7"/>
      <c r="H30" s="7"/>
      <c r="I30" s="7"/>
      <c r="J30" s="7"/>
      <c r="K30" s="7"/>
      <c r="L30" s="7"/>
      <c r="M30" s="7"/>
      <c r="N30" s="7"/>
      <c r="O30" s="7"/>
      <c r="P30" s="7"/>
      <c r="Q30" s="7"/>
      <c r="R30" s="7"/>
      <c r="S30" s="7"/>
      <c r="T30" s="7"/>
      <c r="U30" s="13"/>
      <c r="V30" s="13"/>
      <c r="W30" s="7"/>
      <c r="X30" s="7"/>
    </row>
    <row r="31" spans="1:24" x14ac:dyDescent="0.25">
      <c r="A31" s="7"/>
      <c r="B31" s="7"/>
      <c r="C31" s="7"/>
      <c r="D31" s="10"/>
      <c r="E31" s="10"/>
      <c r="F31" s="7"/>
      <c r="G31" s="7"/>
      <c r="H31" s="7"/>
      <c r="I31" s="7"/>
      <c r="J31" s="7"/>
      <c r="K31" s="7"/>
      <c r="L31" s="7"/>
      <c r="M31" s="7"/>
      <c r="N31" s="7"/>
      <c r="O31" s="7"/>
      <c r="P31" s="7"/>
      <c r="Q31" s="7"/>
      <c r="R31" s="7"/>
      <c r="S31" s="7"/>
      <c r="T31" s="7"/>
      <c r="U31" s="13"/>
      <c r="V31" s="13"/>
      <c r="W31" s="7"/>
      <c r="X31" s="7"/>
    </row>
    <row r="32" spans="1:24" x14ac:dyDescent="0.25">
      <c r="A32" s="7"/>
      <c r="B32" s="7"/>
      <c r="C32" s="7"/>
      <c r="D32" s="10"/>
      <c r="E32" s="10"/>
      <c r="F32" s="7"/>
      <c r="G32" s="7"/>
      <c r="H32" s="7"/>
      <c r="I32" s="7"/>
      <c r="J32" s="7"/>
      <c r="K32" s="7"/>
      <c r="L32" s="7"/>
      <c r="M32" s="7"/>
      <c r="N32" s="7"/>
      <c r="O32" s="7"/>
      <c r="P32" s="7"/>
      <c r="Q32" s="7"/>
      <c r="R32" s="7"/>
      <c r="S32" s="7"/>
      <c r="T32" s="7"/>
      <c r="U32" s="13"/>
      <c r="V32" s="13"/>
      <c r="W32" s="7"/>
      <c r="X32" s="7"/>
    </row>
    <row r="33" spans="1:24" x14ac:dyDescent="0.25">
      <c r="A33" s="7"/>
      <c r="B33" s="7"/>
      <c r="C33" s="7"/>
      <c r="D33" s="10"/>
      <c r="E33" s="10"/>
      <c r="F33" s="7"/>
      <c r="G33" s="7"/>
      <c r="H33" s="7"/>
      <c r="I33" s="7"/>
      <c r="J33" s="7"/>
      <c r="K33" s="7"/>
      <c r="L33" s="7"/>
      <c r="M33" s="7"/>
      <c r="N33" s="7"/>
      <c r="O33" s="7"/>
      <c r="P33" s="7"/>
      <c r="Q33" s="7"/>
      <c r="R33" s="7"/>
      <c r="S33" s="7"/>
      <c r="T33" s="7"/>
      <c r="U33" s="13"/>
      <c r="V33" s="13"/>
      <c r="W33" s="7"/>
      <c r="X33" s="7"/>
    </row>
    <row r="34" spans="1:24" x14ac:dyDescent="0.25">
      <c r="A34" s="7"/>
      <c r="B34" s="7"/>
      <c r="C34" s="7"/>
      <c r="D34" s="10"/>
      <c r="E34" s="10"/>
      <c r="F34" s="7"/>
      <c r="G34" s="7"/>
      <c r="H34" s="7"/>
      <c r="I34" s="7"/>
      <c r="J34" s="7"/>
      <c r="K34" s="7"/>
      <c r="L34" s="7"/>
      <c r="M34" s="7"/>
      <c r="N34" s="7"/>
      <c r="O34" s="7"/>
      <c r="P34" s="7"/>
      <c r="Q34" s="7"/>
      <c r="R34" s="7"/>
      <c r="S34" s="7"/>
      <c r="T34" s="7"/>
      <c r="U34" s="13"/>
      <c r="V34" s="13"/>
      <c r="W34" s="7"/>
      <c r="X34" s="7"/>
    </row>
    <row r="35" spans="1:24" x14ac:dyDescent="0.25">
      <c r="A35" s="7"/>
      <c r="B35" s="7"/>
      <c r="C35" s="7"/>
      <c r="D35" s="10"/>
      <c r="E35" s="10"/>
      <c r="F35" s="7"/>
      <c r="G35" s="7"/>
      <c r="H35" s="7"/>
      <c r="I35" s="7"/>
      <c r="J35" s="7"/>
      <c r="K35" s="7"/>
      <c r="L35" s="7"/>
      <c r="M35" s="7"/>
      <c r="N35" s="7"/>
      <c r="O35" s="7"/>
      <c r="P35" s="7"/>
      <c r="Q35" s="7"/>
      <c r="R35" s="7"/>
      <c r="S35" s="7"/>
      <c r="T35" s="7"/>
      <c r="U35" s="13"/>
      <c r="V35" s="13"/>
      <c r="W35" s="7"/>
      <c r="X35" s="7"/>
    </row>
    <row r="36" spans="1:24" x14ac:dyDescent="0.25">
      <c r="A36" s="7"/>
      <c r="B36" s="7"/>
      <c r="C36" s="7"/>
      <c r="D36" s="10"/>
      <c r="E36" s="10"/>
      <c r="F36" s="7"/>
      <c r="G36" s="7"/>
      <c r="H36" s="7"/>
      <c r="I36" s="7"/>
      <c r="J36" s="7"/>
      <c r="K36" s="7"/>
      <c r="L36" s="7"/>
      <c r="M36" s="7"/>
      <c r="N36" s="7"/>
      <c r="O36" s="7"/>
      <c r="P36" s="7"/>
      <c r="Q36" s="7"/>
      <c r="R36" s="7"/>
      <c r="S36" s="7"/>
      <c r="T36" s="7"/>
      <c r="U36" s="13"/>
      <c r="V36" s="13"/>
      <c r="W36" s="7"/>
      <c r="X36" s="7"/>
    </row>
    <row r="37" spans="1:24" x14ac:dyDescent="0.25">
      <c r="A37" s="7"/>
      <c r="B37" s="7"/>
      <c r="C37" s="7"/>
      <c r="D37" s="10"/>
      <c r="E37" s="10"/>
      <c r="F37" s="7"/>
      <c r="G37" s="7"/>
      <c r="H37" s="7"/>
      <c r="I37" s="7"/>
      <c r="J37" s="7"/>
      <c r="K37" s="7"/>
      <c r="L37" s="7"/>
      <c r="M37" s="7"/>
      <c r="N37" s="7"/>
      <c r="O37" s="7"/>
      <c r="P37" s="7"/>
      <c r="Q37" s="7"/>
      <c r="R37" s="7"/>
      <c r="S37" s="7"/>
      <c r="T37" s="7"/>
      <c r="U37" s="13"/>
      <c r="V37" s="13"/>
      <c r="W37" s="7"/>
      <c r="X37" s="7"/>
    </row>
    <row r="38" spans="1:24" x14ac:dyDescent="0.25">
      <c r="A38" s="7"/>
      <c r="B38" s="7"/>
      <c r="C38" s="7"/>
      <c r="D38" s="10"/>
      <c r="E38" s="10"/>
      <c r="F38" s="7"/>
      <c r="G38" s="7"/>
      <c r="H38" s="7"/>
      <c r="I38" s="7"/>
      <c r="J38" s="7"/>
      <c r="K38" s="7"/>
      <c r="L38" s="7"/>
      <c r="M38" s="7"/>
      <c r="N38" s="7"/>
      <c r="O38" s="7"/>
      <c r="P38" s="7"/>
      <c r="Q38" s="7"/>
      <c r="R38" s="7"/>
      <c r="S38" s="7"/>
      <c r="T38" s="7"/>
      <c r="U38" s="13"/>
      <c r="V38" s="13"/>
      <c r="W38" s="7"/>
      <c r="X38" s="7"/>
    </row>
    <row r="39" spans="1:24" x14ac:dyDescent="0.25">
      <c r="A39" s="7"/>
      <c r="B39" s="7"/>
      <c r="C39" s="7"/>
      <c r="D39" s="10"/>
      <c r="E39" s="10"/>
      <c r="F39" s="7"/>
      <c r="G39" s="7"/>
      <c r="H39" s="7"/>
      <c r="I39" s="7"/>
      <c r="J39" s="7"/>
      <c r="K39" s="7"/>
      <c r="L39" s="7"/>
      <c r="M39" s="7"/>
      <c r="N39" s="7"/>
      <c r="O39" s="7"/>
      <c r="P39" s="7"/>
      <c r="Q39" s="7"/>
      <c r="R39" s="7"/>
      <c r="S39" s="7"/>
      <c r="T39" s="7"/>
      <c r="U39" s="13"/>
      <c r="V39" s="13"/>
      <c r="W39" s="7"/>
      <c r="X39" s="7"/>
    </row>
    <row r="40" spans="1:24" x14ac:dyDescent="0.25">
      <c r="A40" s="7"/>
      <c r="B40" s="7"/>
      <c r="C40" s="7"/>
      <c r="D40" s="10"/>
      <c r="E40" s="10"/>
      <c r="F40" s="7"/>
      <c r="G40" s="7"/>
      <c r="H40" s="7"/>
      <c r="I40" s="7"/>
      <c r="J40" s="7"/>
      <c r="K40" s="7"/>
      <c r="L40" s="7"/>
      <c r="M40" s="7"/>
      <c r="N40" s="7"/>
      <c r="O40" s="7"/>
      <c r="P40" s="7"/>
      <c r="Q40" s="7"/>
      <c r="R40" s="7"/>
      <c r="S40" s="7"/>
      <c r="T40" s="7"/>
      <c r="U40" s="13"/>
      <c r="V40" s="13"/>
      <c r="W40" s="7"/>
      <c r="X40" s="7"/>
    </row>
    <row r="41" spans="1:24" x14ac:dyDescent="0.25">
      <c r="A41" s="7"/>
      <c r="B41" s="7"/>
      <c r="C41" s="7"/>
      <c r="D41" s="10"/>
      <c r="E41" s="10"/>
      <c r="F41" s="7"/>
      <c r="G41" s="7"/>
      <c r="H41" s="7"/>
      <c r="I41" s="7"/>
      <c r="J41" s="7"/>
      <c r="K41" s="7"/>
      <c r="L41" s="7"/>
      <c r="M41" s="7"/>
      <c r="N41" s="7"/>
      <c r="O41" s="7"/>
      <c r="P41" s="7"/>
      <c r="Q41" s="7"/>
      <c r="R41" s="7"/>
      <c r="S41" s="7"/>
      <c r="T41" s="7"/>
      <c r="U41" s="13"/>
      <c r="V41" s="13"/>
      <c r="W41" s="7"/>
      <c r="X41" s="7"/>
    </row>
    <row r="42" spans="1:24" x14ac:dyDescent="0.25">
      <c r="A42" s="7"/>
      <c r="B42" s="7"/>
      <c r="C42" s="7"/>
      <c r="D42" s="10"/>
      <c r="E42" s="10"/>
      <c r="F42" s="7"/>
      <c r="G42" s="7"/>
      <c r="H42" s="7"/>
      <c r="I42" s="7"/>
      <c r="J42" s="7"/>
      <c r="K42" s="7"/>
      <c r="L42" s="7"/>
      <c r="M42" s="7"/>
      <c r="N42" s="7"/>
      <c r="O42" s="7"/>
      <c r="P42" s="7"/>
      <c r="Q42" s="7"/>
      <c r="R42" s="7"/>
      <c r="S42" s="7"/>
      <c r="T42" s="7"/>
      <c r="U42" s="13"/>
      <c r="V42" s="13"/>
      <c r="W42" s="7"/>
      <c r="X42" s="7"/>
    </row>
    <row r="43" spans="1:24" x14ac:dyDescent="0.25">
      <c r="A43" s="7"/>
      <c r="B43" s="7"/>
      <c r="C43" s="7"/>
      <c r="D43" s="10"/>
      <c r="E43" s="10"/>
      <c r="F43" s="7"/>
      <c r="G43" s="7"/>
      <c r="H43" s="7"/>
      <c r="I43" s="7"/>
      <c r="J43" s="7"/>
      <c r="K43" s="7"/>
      <c r="L43" s="7"/>
      <c r="M43" s="7"/>
      <c r="N43" s="7"/>
      <c r="O43" s="7"/>
      <c r="P43" s="7"/>
      <c r="Q43" s="7"/>
      <c r="R43" s="7"/>
      <c r="S43" s="7"/>
      <c r="T43" s="7"/>
      <c r="U43" s="13"/>
      <c r="V43" s="13"/>
      <c r="W43" s="7"/>
      <c r="X43" s="7"/>
    </row>
    <row r="44" spans="1:24" x14ac:dyDescent="0.25">
      <c r="A44" s="7"/>
      <c r="B44" s="7"/>
      <c r="C44" s="7"/>
      <c r="D44" s="10"/>
      <c r="E44" s="10"/>
      <c r="F44" s="7"/>
      <c r="G44" s="7"/>
      <c r="H44" s="7"/>
      <c r="I44" s="7"/>
      <c r="J44" s="7"/>
      <c r="K44" s="7"/>
      <c r="L44" s="7"/>
      <c r="M44" s="7"/>
      <c r="N44" s="7"/>
      <c r="O44" s="7"/>
      <c r="P44" s="7"/>
      <c r="Q44" s="7"/>
      <c r="R44" s="7"/>
      <c r="S44" s="7"/>
      <c r="T44" s="7"/>
      <c r="U44" s="13"/>
      <c r="V44" s="13"/>
      <c r="W44" s="7"/>
      <c r="X44" s="7"/>
    </row>
    <row r="45" spans="1:24" x14ac:dyDescent="0.25">
      <c r="A45" s="7"/>
      <c r="B45" s="7"/>
      <c r="C45" s="7"/>
      <c r="D45" s="10"/>
      <c r="E45" s="10"/>
      <c r="F45" s="7"/>
      <c r="G45" s="7"/>
      <c r="H45" s="7"/>
      <c r="I45" s="7"/>
      <c r="J45" s="7"/>
      <c r="K45" s="7"/>
      <c r="L45" s="7"/>
      <c r="M45" s="7"/>
      <c r="N45" s="7"/>
      <c r="O45" s="7"/>
      <c r="P45" s="7"/>
      <c r="Q45" s="7"/>
      <c r="R45" s="7"/>
      <c r="S45" s="7"/>
      <c r="T45" s="7"/>
      <c r="U45" s="13"/>
      <c r="V45" s="13"/>
      <c r="W45" s="7"/>
      <c r="X45" s="7"/>
    </row>
    <row r="46" spans="1:24" x14ac:dyDescent="0.25">
      <c r="A46" s="7"/>
      <c r="B46" s="7"/>
      <c r="C46" s="7"/>
      <c r="D46" s="10"/>
      <c r="E46" s="10"/>
      <c r="F46" s="7"/>
      <c r="G46" s="7"/>
      <c r="H46" s="7"/>
      <c r="I46" s="7"/>
      <c r="J46" s="7"/>
      <c r="K46" s="7"/>
      <c r="L46" s="7"/>
      <c r="M46" s="7"/>
      <c r="N46" s="7"/>
      <c r="O46" s="7"/>
      <c r="P46" s="7"/>
      <c r="Q46" s="7"/>
      <c r="R46" s="7"/>
      <c r="S46" s="7"/>
      <c r="T46" s="7"/>
      <c r="U46" s="13"/>
      <c r="V46" s="13"/>
      <c r="W46" s="7"/>
      <c r="X46" s="7"/>
    </row>
    <row r="47" spans="1:24" x14ac:dyDescent="0.25">
      <c r="A47" s="7"/>
      <c r="B47" s="7"/>
      <c r="C47" s="7"/>
      <c r="D47" s="10"/>
      <c r="E47" s="10"/>
      <c r="F47" s="7"/>
      <c r="G47" s="7"/>
      <c r="H47" s="7"/>
      <c r="I47" s="7"/>
      <c r="J47" s="7"/>
      <c r="K47" s="7"/>
      <c r="L47" s="7"/>
      <c r="M47" s="7"/>
      <c r="N47" s="7"/>
      <c r="O47" s="7"/>
      <c r="P47" s="7"/>
      <c r="Q47" s="7"/>
      <c r="R47" s="7"/>
      <c r="S47" s="7"/>
      <c r="T47" s="7"/>
      <c r="U47" s="13"/>
      <c r="V47" s="13"/>
      <c r="W47" s="7"/>
      <c r="X47" s="7"/>
    </row>
    <row r="48" spans="1:24" x14ac:dyDescent="0.25">
      <c r="A48" s="7"/>
      <c r="B48" s="7"/>
      <c r="C48" s="7"/>
      <c r="D48" s="10"/>
      <c r="E48" s="10"/>
      <c r="F48" s="7"/>
      <c r="G48" s="7"/>
      <c r="H48" s="7"/>
      <c r="I48" s="7"/>
      <c r="J48" s="7"/>
      <c r="K48" s="7"/>
      <c r="L48" s="7"/>
      <c r="M48" s="7"/>
      <c r="N48" s="7"/>
      <c r="O48" s="7"/>
      <c r="P48" s="7"/>
      <c r="Q48" s="7"/>
      <c r="R48" s="7"/>
      <c r="S48" s="7"/>
      <c r="T48" s="7"/>
      <c r="U48" s="13"/>
      <c r="V48" s="13"/>
      <c r="W48" s="7"/>
      <c r="X48" s="7"/>
    </row>
    <row r="49" spans="1:24" x14ac:dyDescent="0.25">
      <c r="A49" s="7"/>
      <c r="B49" s="7"/>
      <c r="C49" s="7"/>
      <c r="D49" s="10"/>
      <c r="E49" s="10"/>
      <c r="F49" s="7"/>
      <c r="G49" s="7"/>
      <c r="H49" s="7"/>
      <c r="I49" s="7"/>
      <c r="J49" s="7"/>
      <c r="K49" s="7"/>
      <c r="L49" s="7"/>
      <c r="M49" s="7"/>
      <c r="N49" s="7"/>
      <c r="O49" s="7"/>
      <c r="P49" s="7"/>
      <c r="Q49" s="7"/>
      <c r="R49" s="7"/>
      <c r="S49" s="7"/>
      <c r="T49" s="7"/>
      <c r="U49" s="13"/>
      <c r="V49" s="13"/>
      <c r="W49" s="7"/>
      <c r="X49" s="7"/>
    </row>
    <row r="50" spans="1:24" x14ac:dyDescent="0.25">
      <c r="A50" s="7"/>
      <c r="B50" s="7"/>
      <c r="C50" s="7"/>
      <c r="D50" s="10"/>
      <c r="E50" s="10"/>
      <c r="F50" s="7"/>
      <c r="G50" s="7"/>
      <c r="H50" s="7"/>
      <c r="I50" s="7"/>
      <c r="J50" s="7"/>
      <c r="K50" s="7"/>
      <c r="L50" s="7"/>
      <c r="M50" s="7"/>
      <c r="N50" s="7"/>
      <c r="O50" s="7"/>
      <c r="P50" s="7"/>
      <c r="Q50" s="7"/>
      <c r="R50" s="7"/>
      <c r="S50" s="7"/>
      <c r="T50" s="7"/>
      <c r="U50" s="13"/>
      <c r="V50" s="13"/>
      <c r="W50" s="7"/>
      <c r="X50" s="7"/>
    </row>
    <row r="51" spans="1:24" x14ac:dyDescent="0.25">
      <c r="A51" s="7"/>
      <c r="B51" s="7"/>
      <c r="C51" s="7"/>
      <c r="D51" s="10"/>
      <c r="E51" s="10"/>
      <c r="F51" s="7"/>
      <c r="G51" s="7"/>
      <c r="H51" s="7"/>
      <c r="I51" s="7"/>
      <c r="J51" s="7"/>
      <c r="K51" s="7"/>
      <c r="L51" s="7"/>
      <c r="M51" s="7"/>
      <c r="N51" s="7"/>
      <c r="O51" s="7"/>
      <c r="P51" s="7"/>
      <c r="Q51" s="7"/>
      <c r="R51" s="7"/>
      <c r="S51" s="7"/>
      <c r="T51" s="7"/>
      <c r="U51" s="13"/>
      <c r="V51" s="13"/>
      <c r="W51" s="7"/>
      <c r="X51" s="7"/>
    </row>
    <row r="52" spans="1:24" x14ac:dyDescent="0.25">
      <c r="A52" s="7"/>
      <c r="B52" s="7"/>
      <c r="C52" s="7"/>
      <c r="D52" s="10"/>
      <c r="E52" s="10"/>
      <c r="F52" s="7"/>
      <c r="G52" s="7"/>
      <c r="H52" s="7"/>
      <c r="I52" s="7"/>
      <c r="J52" s="7"/>
      <c r="K52" s="7"/>
      <c r="L52" s="7"/>
      <c r="M52" s="7"/>
      <c r="N52" s="7"/>
      <c r="O52" s="7"/>
      <c r="P52" s="7"/>
      <c r="Q52" s="7"/>
      <c r="R52" s="7"/>
      <c r="S52" s="7"/>
      <c r="T52" s="7"/>
      <c r="U52" s="13"/>
      <c r="V52" s="13"/>
      <c r="W52" s="7"/>
      <c r="X52" s="7"/>
    </row>
    <row r="53" spans="1:24" x14ac:dyDescent="0.25">
      <c r="A53" s="7"/>
      <c r="B53" s="7"/>
      <c r="C53" s="7"/>
      <c r="D53" s="10"/>
      <c r="E53" s="10"/>
      <c r="F53" s="7"/>
      <c r="G53" s="7"/>
      <c r="H53" s="7"/>
      <c r="I53" s="7"/>
      <c r="J53" s="7"/>
      <c r="K53" s="7"/>
      <c r="L53" s="7"/>
      <c r="M53" s="7"/>
      <c r="N53" s="7"/>
      <c r="O53" s="7"/>
      <c r="P53" s="7"/>
      <c r="Q53" s="7"/>
      <c r="R53" s="7"/>
      <c r="S53" s="7"/>
      <c r="T53" s="7"/>
      <c r="U53" s="13"/>
      <c r="V53" s="13"/>
      <c r="W53" s="7"/>
      <c r="X53" s="7"/>
    </row>
    <row r="54" spans="1:24" x14ac:dyDescent="0.25">
      <c r="A54" s="7"/>
      <c r="B54" s="7"/>
      <c r="C54" s="7"/>
      <c r="D54" s="10"/>
      <c r="E54" s="10"/>
      <c r="F54" s="7"/>
      <c r="G54" s="7"/>
      <c r="H54" s="7"/>
      <c r="I54" s="7"/>
      <c r="J54" s="7"/>
      <c r="K54" s="7"/>
      <c r="L54" s="7"/>
      <c r="M54" s="7"/>
      <c r="N54" s="7"/>
      <c r="O54" s="7"/>
      <c r="P54" s="7"/>
      <c r="Q54" s="7"/>
      <c r="R54" s="7"/>
      <c r="S54" s="7"/>
      <c r="T54" s="7"/>
      <c r="U54" s="13"/>
      <c r="V54" s="13"/>
      <c r="W54" s="7"/>
      <c r="X54" s="7"/>
    </row>
    <row r="55" spans="1:24" x14ac:dyDescent="0.25">
      <c r="A55" s="7"/>
      <c r="B55" s="7"/>
      <c r="C55" s="7"/>
      <c r="D55" s="10"/>
      <c r="E55" s="10"/>
      <c r="F55" s="7"/>
      <c r="G55" s="7"/>
      <c r="H55" s="7"/>
      <c r="I55" s="7"/>
      <c r="J55" s="7"/>
      <c r="K55" s="7"/>
      <c r="L55" s="7"/>
      <c r="M55" s="7"/>
      <c r="N55" s="7"/>
      <c r="O55" s="7"/>
      <c r="P55" s="7"/>
      <c r="Q55" s="7"/>
      <c r="R55" s="7"/>
      <c r="S55" s="7"/>
      <c r="T55" s="7"/>
      <c r="U55" s="13"/>
      <c r="V55" s="13"/>
      <c r="W55" s="7"/>
      <c r="X55" s="7"/>
    </row>
    <row r="56" spans="1:24" x14ac:dyDescent="0.25">
      <c r="A56" s="7"/>
      <c r="B56" s="7"/>
      <c r="C56" s="7"/>
      <c r="D56" s="10"/>
      <c r="E56" s="10"/>
      <c r="F56" s="7"/>
      <c r="G56" s="7"/>
      <c r="H56" s="7"/>
      <c r="I56" s="7"/>
      <c r="J56" s="7"/>
      <c r="K56" s="7"/>
      <c r="L56" s="7"/>
      <c r="M56" s="7"/>
      <c r="N56" s="7"/>
      <c r="O56" s="7"/>
      <c r="P56" s="7"/>
      <c r="Q56" s="7"/>
      <c r="R56" s="7"/>
      <c r="S56" s="7"/>
      <c r="T56" s="7"/>
      <c r="U56" s="13"/>
      <c r="V56" s="13"/>
      <c r="W56" s="7"/>
      <c r="X56" s="7"/>
    </row>
    <row r="57" spans="1:24" x14ac:dyDescent="0.25">
      <c r="A57" s="7"/>
      <c r="B57" s="7"/>
      <c r="C57" s="7"/>
      <c r="D57" s="10"/>
      <c r="E57" s="10"/>
      <c r="F57" s="7"/>
      <c r="G57" s="7"/>
      <c r="H57" s="7"/>
      <c r="I57" s="7"/>
      <c r="J57" s="7"/>
      <c r="K57" s="7"/>
      <c r="L57" s="7"/>
      <c r="M57" s="7"/>
      <c r="N57" s="7"/>
      <c r="O57" s="7"/>
      <c r="P57" s="7"/>
      <c r="Q57" s="7"/>
      <c r="R57" s="7"/>
      <c r="S57" s="7"/>
      <c r="T57" s="7"/>
      <c r="U57" s="13"/>
      <c r="V57" s="13"/>
      <c r="W57" s="7"/>
      <c r="X57" s="7"/>
    </row>
    <row r="58" spans="1:24" x14ac:dyDescent="0.25">
      <c r="A58" s="7"/>
      <c r="B58" s="7"/>
      <c r="C58" s="7"/>
      <c r="D58" s="10"/>
      <c r="E58" s="10"/>
      <c r="F58" s="7"/>
      <c r="G58" s="7"/>
      <c r="H58" s="7"/>
      <c r="I58" s="7"/>
      <c r="J58" s="7"/>
      <c r="K58" s="7"/>
      <c r="L58" s="7"/>
      <c r="M58" s="7"/>
      <c r="N58" s="7"/>
      <c r="O58" s="7"/>
      <c r="P58" s="7"/>
      <c r="Q58" s="7"/>
      <c r="R58" s="7"/>
      <c r="S58" s="7"/>
      <c r="T58" s="7"/>
      <c r="U58" s="13"/>
      <c r="V58" s="13"/>
      <c r="W58" s="7"/>
      <c r="X58" s="7"/>
    </row>
    <row r="59" spans="1:24" x14ac:dyDescent="0.25">
      <c r="A59" s="7"/>
      <c r="B59" s="7"/>
      <c r="C59" s="7"/>
      <c r="D59" s="10"/>
      <c r="E59" s="10"/>
      <c r="F59" s="7"/>
      <c r="G59" s="7"/>
      <c r="H59" s="7"/>
      <c r="I59" s="7"/>
      <c r="J59" s="7"/>
      <c r="K59" s="7"/>
      <c r="L59" s="7"/>
      <c r="M59" s="7"/>
      <c r="N59" s="7"/>
      <c r="O59" s="7"/>
      <c r="P59" s="7"/>
      <c r="Q59" s="7"/>
      <c r="R59" s="7"/>
      <c r="S59" s="7"/>
      <c r="T59" s="7"/>
      <c r="U59" s="13"/>
      <c r="V59" s="13"/>
      <c r="W59" s="7"/>
      <c r="X59" s="7"/>
    </row>
    <row r="60" spans="1:24" x14ac:dyDescent="0.25">
      <c r="A60" s="7"/>
      <c r="B60" s="7"/>
      <c r="C60" s="7"/>
      <c r="D60" s="10"/>
      <c r="E60" s="10"/>
      <c r="F60" s="7"/>
      <c r="G60" s="7"/>
      <c r="H60" s="7"/>
      <c r="I60" s="7"/>
      <c r="J60" s="7"/>
      <c r="K60" s="7"/>
      <c r="L60" s="7"/>
      <c r="M60" s="7"/>
      <c r="N60" s="7"/>
      <c r="O60" s="7"/>
      <c r="P60" s="7"/>
      <c r="Q60" s="7"/>
      <c r="R60" s="7"/>
      <c r="S60" s="7"/>
      <c r="T60" s="7"/>
      <c r="U60" s="13"/>
      <c r="V60" s="13"/>
      <c r="W60" s="7"/>
      <c r="X60" s="7"/>
    </row>
    <row r="61" spans="1:24" x14ac:dyDescent="0.25">
      <c r="A61" s="7"/>
      <c r="B61" s="7"/>
      <c r="C61" s="7"/>
      <c r="D61" s="10"/>
      <c r="E61" s="10"/>
      <c r="F61" s="7"/>
      <c r="G61" s="7"/>
      <c r="H61" s="7"/>
      <c r="I61" s="7"/>
      <c r="J61" s="7"/>
      <c r="K61" s="7"/>
      <c r="L61" s="7"/>
      <c r="M61" s="7"/>
      <c r="N61" s="7"/>
      <c r="O61" s="7"/>
      <c r="P61" s="7"/>
      <c r="Q61" s="7"/>
      <c r="R61" s="7"/>
      <c r="S61" s="7"/>
      <c r="T61" s="7"/>
      <c r="U61" s="13"/>
      <c r="V61" s="13"/>
      <c r="W61" s="7"/>
      <c r="X61" s="7"/>
    </row>
  </sheetData>
  <conditionalFormatting sqref="D2:E61">
    <cfRule type="expression" dxfId="11" priority="1">
      <formula>SUMPRODUCT(($C$2:$C$60=$C2)*($D$2:$D$60&lt;=$E2)*($E$2:$E$60&gt;=$D2)*($C$2:$C$60&lt;&gt;""))&gt;1</formula>
    </cfRule>
  </conditionalFormatting>
  <dataValidations count="2">
    <dataValidation type="list" allowBlank="1" showErrorMessage="1" sqref="C2:C61" xr:uid="{00000000-0002-0000-0C00-000000000000}">
      <formula1>lst_CategMerc</formula1>
    </dataValidation>
    <dataValidation type="list" allowBlank="1" showErrorMessage="1" sqref="W2:W61 H2:J61" xr:uid="{00000000-0002-0000-0C00-000001000000}">
      <formula1>lst_SN</formula1>
    </dataValidation>
  </dataValidations>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3001"/>
  <sheetViews>
    <sheetView workbookViewId="0">
      <pane ySplit="1" topLeftCell="A2" activePane="bottomLeft" state="frozen"/>
      <selection pane="bottomLeft"/>
    </sheetView>
  </sheetViews>
  <sheetFormatPr defaultRowHeight="15" x14ac:dyDescent="0.25"/>
  <cols>
    <col min="1" max="17" width="16" customWidth="1"/>
    <col min="18" max="18" width="16" hidden="1" customWidth="1"/>
    <col min="19" max="19" width="16" customWidth="1"/>
  </cols>
  <sheetData>
    <row r="1" spans="1:19" ht="32.1" customHeight="1" x14ac:dyDescent="0.25">
      <c r="A1" s="11" t="s">
        <v>664</v>
      </c>
      <c r="B1" s="11" t="s">
        <v>457</v>
      </c>
      <c r="C1" s="11" t="s">
        <v>341</v>
      </c>
      <c r="D1" s="11" t="s">
        <v>72</v>
      </c>
      <c r="E1" s="11" t="s">
        <v>665</v>
      </c>
      <c r="F1" s="11" t="s">
        <v>666</v>
      </c>
      <c r="G1" s="11" t="s">
        <v>667</v>
      </c>
      <c r="H1" s="11" t="s">
        <v>668</v>
      </c>
      <c r="I1" s="11" t="s">
        <v>669</v>
      </c>
      <c r="J1" s="11" t="s">
        <v>670</v>
      </c>
      <c r="K1" s="11" t="s">
        <v>671</v>
      </c>
      <c r="L1" s="11" t="s">
        <v>672</v>
      </c>
      <c r="M1" s="11" t="s">
        <v>673</v>
      </c>
      <c r="N1" s="11" t="s">
        <v>674</v>
      </c>
      <c r="O1" s="11" t="s">
        <v>464</v>
      </c>
      <c r="P1" s="11" t="s">
        <v>675</v>
      </c>
      <c r="Q1" s="11" t="s">
        <v>676</v>
      </c>
      <c r="R1" s="11" t="s">
        <v>416</v>
      </c>
      <c r="S1" s="11" t="s">
        <v>677</v>
      </c>
    </row>
    <row r="2" spans="1:19" x14ac:dyDescent="0.25">
      <c r="A2" s="7" t="s">
        <v>678</v>
      </c>
      <c r="B2" s="12">
        <v>46290.5625</v>
      </c>
      <c r="C2" s="7" t="s">
        <v>185</v>
      </c>
      <c r="D2" s="7" t="s">
        <v>184</v>
      </c>
      <c r="E2" s="7" t="s">
        <v>679</v>
      </c>
      <c r="F2" s="7" t="s">
        <v>680</v>
      </c>
      <c r="G2" s="7" t="s">
        <v>681</v>
      </c>
      <c r="H2" s="7" t="s">
        <v>260</v>
      </c>
      <c r="I2" s="7" t="s">
        <v>682</v>
      </c>
      <c r="J2" s="7">
        <v>-29.754999999999999</v>
      </c>
      <c r="K2" s="7">
        <v>-57.085000000000001</v>
      </c>
      <c r="L2" s="7" t="s">
        <v>683</v>
      </c>
      <c r="M2" s="7"/>
      <c r="N2" s="7">
        <v>0</v>
      </c>
      <c r="O2" s="7" t="s">
        <v>684</v>
      </c>
      <c r="P2" s="7" t="s">
        <v>685</v>
      </c>
      <c r="Q2" s="7" t="s">
        <v>686</v>
      </c>
      <c r="R2" s="7" t="str">
        <f t="shared" ref="R2:R65" si="0">IF(OR(C2="",B2=""),"",C2&amp;"#"&amp;ROUND(B2*1440,0))</f>
        <v>IYA3B21#66658410</v>
      </c>
      <c r="S2" s="7" t="str">
        <f t="shared" ref="S2:S65" si="1">IF(J2="","","https://maps.google.com/?q="&amp;SUBSTITUTE(J2&amp;"",",",".")&amp;","&amp;SUBSTITUTE(K2&amp;"",",","."))</f>
        <v>https://maps.google.com/?q=-29.755,-57.085</v>
      </c>
    </row>
    <row r="3" spans="1:19" x14ac:dyDescent="0.25">
      <c r="A3" s="7" t="s">
        <v>687</v>
      </c>
      <c r="B3" s="12">
        <v>46290.5</v>
      </c>
      <c r="C3" s="7" t="s">
        <v>197</v>
      </c>
      <c r="D3" s="7" t="s">
        <v>196</v>
      </c>
      <c r="E3" s="7" t="s">
        <v>688</v>
      </c>
      <c r="F3" s="7" t="s">
        <v>689</v>
      </c>
      <c r="G3" s="7" t="s">
        <v>690</v>
      </c>
      <c r="H3" s="7" t="s">
        <v>178</v>
      </c>
      <c r="I3" s="7" t="s">
        <v>688</v>
      </c>
      <c r="J3" s="7">
        <v>-31.12</v>
      </c>
      <c r="K3" s="7">
        <v>-58.73</v>
      </c>
      <c r="L3" s="7" t="s">
        <v>683</v>
      </c>
      <c r="M3" s="7"/>
      <c r="N3" s="7">
        <v>78</v>
      </c>
      <c r="O3" s="7" t="s">
        <v>691</v>
      </c>
      <c r="P3" s="7" t="s">
        <v>685</v>
      </c>
      <c r="Q3" s="7" t="s">
        <v>686</v>
      </c>
      <c r="R3" s="7" t="str">
        <f t="shared" si="0"/>
        <v>IYD2E67#66658320</v>
      </c>
      <c r="S3" s="7" t="str">
        <f t="shared" si="1"/>
        <v>https://maps.google.com/?q=-31.12,-58.73</v>
      </c>
    </row>
    <row r="4" spans="1:19" x14ac:dyDescent="0.25">
      <c r="A4" s="7" t="s">
        <v>692</v>
      </c>
      <c r="B4" s="12">
        <v>46290.333333333343</v>
      </c>
      <c r="C4" s="7" t="s">
        <v>167</v>
      </c>
      <c r="D4" s="7" t="s">
        <v>166</v>
      </c>
      <c r="E4" s="7" t="s">
        <v>693</v>
      </c>
      <c r="F4" s="7" t="s">
        <v>192</v>
      </c>
      <c r="G4" s="7" t="s">
        <v>694</v>
      </c>
      <c r="H4" s="7" t="s">
        <v>178</v>
      </c>
      <c r="I4" s="7" t="s">
        <v>695</v>
      </c>
      <c r="J4" s="7">
        <v>-32.946800000000003</v>
      </c>
      <c r="K4" s="7">
        <v>-60.639299999999999</v>
      </c>
      <c r="L4" s="7" t="s">
        <v>673</v>
      </c>
      <c r="M4" s="7" t="s">
        <v>696</v>
      </c>
      <c r="N4" s="7">
        <v>0</v>
      </c>
      <c r="O4" s="7" t="s">
        <v>684</v>
      </c>
      <c r="P4" s="7" t="s">
        <v>685</v>
      </c>
      <c r="Q4" s="7" t="s">
        <v>686</v>
      </c>
      <c r="R4" s="7" t="str">
        <f t="shared" si="0"/>
        <v>IYB5C34#66658080</v>
      </c>
      <c r="S4" s="7" t="str">
        <f t="shared" si="1"/>
        <v>https://maps.google.com/?q=-32.9468,-60.6393</v>
      </c>
    </row>
    <row r="5" spans="1:19" x14ac:dyDescent="0.25">
      <c r="A5" s="7"/>
      <c r="B5" s="12"/>
      <c r="C5" s="7"/>
      <c r="D5" s="7"/>
      <c r="E5" s="7"/>
      <c r="F5" s="7"/>
      <c r="G5" s="7"/>
      <c r="H5" s="7"/>
      <c r="I5" s="7"/>
      <c r="J5" s="7"/>
      <c r="K5" s="7"/>
      <c r="L5" s="7"/>
      <c r="M5" s="7"/>
      <c r="N5" s="7"/>
      <c r="O5" s="7"/>
      <c r="P5" s="7"/>
      <c r="Q5" s="7"/>
      <c r="R5" s="7" t="str">
        <f t="shared" si="0"/>
        <v/>
      </c>
      <c r="S5" s="7" t="str">
        <f t="shared" si="1"/>
        <v/>
      </c>
    </row>
    <row r="6" spans="1:19" x14ac:dyDescent="0.25">
      <c r="A6" s="7"/>
      <c r="B6" s="12"/>
      <c r="C6" s="7"/>
      <c r="D6" s="7"/>
      <c r="E6" s="7"/>
      <c r="F6" s="7"/>
      <c r="G6" s="7"/>
      <c r="H6" s="7"/>
      <c r="I6" s="7"/>
      <c r="J6" s="7"/>
      <c r="K6" s="7"/>
      <c r="L6" s="7"/>
      <c r="M6" s="7"/>
      <c r="N6" s="7"/>
      <c r="O6" s="7"/>
      <c r="P6" s="7"/>
      <c r="Q6" s="7"/>
      <c r="R6" s="7" t="str">
        <f t="shared" si="0"/>
        <v/>
      </c>
      <c r="S6" s="7" t="str">
        <f t="shared" si="1"/>
        <v/>
      </c>
    </row>
    <row r="7" spans="1:19" x14ac:dyDescent="0.25">
      <c r="A7" s="7"/>
      <c r="B7" s="12"/>
      <c r="C7" s="7"/>
      <c r="D7" s="7"/>
      <c r="E7" s="7"/>
      <c r="F7" s="7"/>
      <c r="G7" s="7"/>
      <c r="H7" s="7"/>
      <c r="I7" s="7"/>
      <c r="J7" s="7"/>
      <c r="K7" s="7"/>
      <c r="L7" s="7"/>
      <c r="M7" s="7"/>
      <c r="N7" s="7"/>
      <c r="O7" s="7"/>
      <c r="P7" s="7"/>
      <c r="Q7" s="7"/>
      <c r="R7" s="7" t="str">
        <f t="shared" si="0"/>
        <v/>
      </c>
      <c r="S7" s="7" t="str">
        <f t="shared" si="1"/>
        <v/>
      </c>
    </row>
    <row r="8" spans="1:19" x14ac:dyDescent="0.25">
      <c r="A8" s="7"/>
      <c r="B8" s="12"/>
      <c r="C8" s="7"/>
      <c r="D8" s="7"/>
      <c r="E8" s="7"/>
      <c r="F8" s="7"/>
      <c r="G8" s="7"/>
      <c r="H8" s="7"/>
      <c r="I8" s="7"/>
      <c r="J8" s="7"/>
      <c r="K8" s="7"/>
      <c r="L8" s="7"/>
      <c r="M8" s="7"/>
      <c r="N8" s="7"/>
      <c r="O8" s="7"/>
      <c r="P8" s="7"/>
      <c r="Q8" s="7"/>
      <c r="R8" s="7" t="str">
        <f t="shared" si="0"/>
        <v/>
      </c>
      <c r="S8" s="7" t="str">
        <f t="shared" si="1"/>
        <v/>
      </c>
    </row>
    <row r="9" spans="1:19" x14ac:dyDescent="0.25">
      <c r="A9" s="7"/>
      <c r="B9" s="12"/>
      <c r="C9" s="7"/>
      <c r="D9" s="7"/>
      <c r="E9" s="7"/>
      <c r="F9" s="7"/>
      <c r="G9" s="7"/>
      <c r="H9" s="7"/>
      <c r="I9" s="7"/>
      <c r="J9" s="7"/>
      <c r="K9" s="7"/>
      <c r="L9" s="7"/>
      <c r="M9" s="7"/>
      <c r="N9" s="7"/>
      <c r="O9" s="7"/>
      <c r="P9" s="7"/>
      <c r="Q9" s="7"/>
      <c r="R9" s="7" t="str">
        <f t="shared" si="0"/>
        <v/>
      </c>
      <c r="S9" s="7" t="str">
        <f t="shared" si="1"/>
        <v/>
      </c>
    </row>
    <row r="10" spans="1:19" x14ac:dyDescent="0.25">
      <c r="A10" s="7"/>
      <c r="B10" s="12"/>
      <c r="C10" s="7"/>
      <c r="D10" s="7"/>
      <c r="E10" s="7"/>
      <c r="F10" s="7"/>
      <c r="G10" s="7"/>
      <c r="H10" s="7"/>
      <c r="I10" s="7"/>
      <c r="J10" s="7"/>
      <c r="K10" s="7"/>
      <c r="L10" s="7"/>
      <c r="M10" s="7"/>
      <c r="N10" s="7"/>
      <c r="O10" s="7"/>
      <c r="P10" s="7"/>
      <c r="Q10" s="7"/>
      <c r="R10" s="7" t="str">
        <f t="shared" si="0"/>
        <v/>
      </c>
      <c r="S10" s="7" t="str">
        <f t="shared" si="1"/>
        <v/>
      </c>
    </row>
    <row r="11" spans="1:19" x14ac:dyDescent="0.25">
      <c r="A11" s="7"/>
      <c r="B11" s="12"/>
      <c r="C11" s="7"/>
      <c r="D11" s="7"/>
      <c r="E11" s="7"/>
      <c r="F11" s="7"/>
      <c r="G11" s="7"/>
      <c r="H11" s="7"/>
      <c r="I11" s="7"/>
      <c r="J11" s="7"/>
      <c r="K11" s="7"/>
      <c r="L11" s="7"/>
      <c r="M11" s="7"/>
      <c r="N11" s="7"/>
      <c r="O11" s="7"/>
      <c r="P11" s="7"/>
      <c r="Q11" s="7"/>
      <c r="R11" s="7" t="str">
        <f t="shared" si="0"/>
        <v/>
      </c>
      <c r="S11" s="7" t="str">
        <f t="shared" si="1"/>
        <v/>
      </c>
    </row>
    <row r="12" spans="1:19" x14ac:dyDescent="0.25">
      <c r="A12" s="7"/>
      <c r="B12" s="12"/>
      <c r="C12" s="7"/>
      <c r="D12" s="7"/>
      <c r="E12" s="7"/>
      <c r="F12" s="7"/>
      <c r="G12" s="7"/>
      <c r="H12" s="7"/>
      <c r="I12" s="7"/>
      <c r="J12" s="7"/>
      <c r="K12" s="7"/>
      <c r="L12" s="7"/>
      <c r="M12" s="7"/>
      <c r="N12" s="7"/>
      <c r="O12" s="7"/>
      <c r="P12" s="7"/>
      <c r="Q12" s="7"/>
      <c r="R12" s="7" t="str">
        <f t="shared" si="0"/>
        <v/>
      </c>
      <c r="S12" s="7" t="str">
        <f t="shared" si="1"/>
        <v/>
      </c>
    </row>
    <row r="13" spans="1:19" x14ac:dyDescent="0.25">
      <c r="A13" s="7"/>
      <c r="B13" s="12"/>
      <c r="C13" s="7"/>
      <c r="D13" s="7"/>
      <c r="E13" s="7"/>
      <c r="F13" s="7"/>
      <c r="G13" s="7"/>
      <c r="H13" s="7"/>
      <c r="I13" s="7"/>
      <c r="J13" s="7"/>
      <c r="K13" s="7"/>
      <c r="L13" s="7"/>
      <c r="M13" s="7"/>
      <c r="N13" s="7"/>
      <c r="O13" s="7"/>
      <c r="P13" s="7"/>
      <c r="Q13" s="7"/>
      <c r="R13" s="7" t="str">
        <f t="shared" si="0"/>
        <v/>
      </c>
      <c r="S13" s="7" t="str">
        <f t="shared" si="1"/>
        <v/>
      </c>
    </row>
    <row r="14" spans="1:19" x14ac:dyDescent="0.25">
      <c r="A14" s="7"/>
      <c r="B14" s="12"/>
      <c r="C14" s="7"/>
      <c r="D14" s="7"/>
      <c r="E14" s="7"/>
      <c r="F14" s="7"/>
      <c r="G14" s="7"/>
      <c r="H14" s="7"/>
      <c r="I14" s="7"/>
      <c r="J14" s="7"/>
      <c r="K14" s="7"/>
      <c r="L14" s="7"/>
      <c r="M14" s="7"/>
      <c r="N14" s="7"/>
      <c r="O14" s="7"/>
      <c r="P14" s="7"/>
      <c r="Q14" s="7"/>
      <c r="R14" s="7" t="str">
        <f t="shared" si="0"/>
        <v/>
      </c>
      <c r="S14" s="7" t="str">
        <f t="shared" si="1"/>
        <v/>
      </c>
    </row>
    <row r="15" spans="1:19" x14ac:dyDescent="0.25">
      <c r="A15" s="7"/>
      <c r="B15" s="12"/>
      <c r="C15" s="7"/>
      <c r="D15" s="7"/>
      <c r="E15" s="7"/>
      <c r="F15" s="7"/>
      <c r="G15" s="7"/>
      <c r="H15" s="7"/>
      <c r="I15" s="7"/>
      <c r="J15" s="7"/>
      <c r="K15" s="7"/>
      <c r="L15" s="7"/>
      <c r="M15" s="7"/>
      <c r="N15" s="7"/>
      <c r="O15" s="7"/>
      <c r="P15" s="7"/>
      <c r="Q15" s="7"/>
      <c r="R15" s="7" t="str">
        <f t="shared" si="0"/>
        <v/>
      </c>
      <c r="S15" s="7" t="str">
        <f t="shared" si="1"/>
        <v/>
      </c>
    </row>
    <row r="16" spans="1:19" x14ac:dyDescent="0.25">
      <c r="A16" s="7"/>
      <c r="B16" s="12"/>
      <c r="C16" s="7"/>
      <c r="D16" s="7"/>
      <c r="E16" s="7"/>
      <c r="F16" s="7"/>
      <c r="G16" s="7"/>
      <c r="H16" s="7"/>
      <c r="I16" s="7"/>
      <c r="J16" s="7"/>
      <c r="K16" s="7"/>
      <c r="L16" s="7"/>
      <c r="M16" s="7"/>
      <c r="N16" s="7"/>
      <c r="O16" s="7"/>
      <c r="P16" s="7"/>
      <c r="Q16" s="7"/>
      <c r="R16" s="7" t="str">
        <f t="shared" si="0"/>
        <v/>
      </c>
      <c r="S16" s="7" t="str">
        <f t="shared" si="1"/>
        <v/>
      </c>
    </row>
    <row r="17" spans="1:19" x14ac:dyDescent="0.25">
      <c r="A17" s="7"/>
      <c r="B17" s="12"/>
      <c r="C17" s="7"/>
      <c r="D17" s="7"/>
      <c r="E17" s="7"/>
      <c r="F17" s="7"/>
      <c r="G17" s="7"/>
      <c r="H17" s="7"/>
      <c r="I17" s="7"/>
      <c r="J17" s="7"/>
      <c r="K17" s="7"/>
      <c r="L17" s="7"/>
      <c r="M17" s="7"/>
      <c r="N17" s="7"/>
      <c r="O17" s="7"/>
      <c r="P17" s="7"/>
      <c r="Q17" s="7"/>
      <c r="R17" s="7" t="str">
        <f t="shared" si="0"/>
        <v/>
      </c>
      <c r="S17" s="7" t="str">
        <f t="shared" si="1"/>
        <v/>
      </c>
    </row>
    <row r="18" spans="1:19" x14ac:dyDescent="0.25">
      <c r="A18" s="7"/>
      <c r="B18" s="12"/>
      <c r="C18" s="7"/>
      <c r="D18" s="7"/>
      <c r="E18" s="7"/>
      <c r="F18" s="7"/>
      <c r="G18" s="7"/>
      <c r="H18" s="7"/>
      <c r="I18" s="7"/>
      <c r="J18" s="7"/>
      <c r="K18" s="7"/>
      <c r="L18" s="7"/>
      <c r="M18" s="7"/>
      <c r="N18" s="7"/>
      <c r="O18" s="7"/>
      <c r="P18" s="7"/>
      <c r="Q18" s="7"/>
      <c r="R18" s="7" t="str">
        <f t="shared" si="0"/>
        <v/>
      </c>
      <c r="S18" s="7" t="str">
        <f t="shared" si="1"/>
        <v/>
      </c>
    </row>
    <row r="19" spans="1:19" x14ac:dyDescent="0.25">
      <c r="A19" s="7"/>
      <c r="B19" s="12"/>
      <c r="C19" s="7"/>
      <c r="D19" s="7"/>
      <c r="E19" s="7"/>
      <c r="F19" s="7"/>
      <c r="G19" s="7"/>
      <c r="H19" s="7"/>
      <c r="I19" s="7"/>
      <c r="J19" s="7"/>
      <c r="K19" s="7"/>
      <c r="L19" s="7"/>
      <c r="M19" s="7"/>
      <c r="N19" s="7"/>
      <c r="O19" s="7"/>
      <c r="P19" s="7"/>
      <c r="Q19" s="7"/>
      <c r="R19" s="7" t="str">
        <f t="shared" si="0"/>
        <v/>
      </c>
      <c r="S19" s="7" t="str">
        <f t="shared" si="1"/>
        <v/>
      </c>
    </row>
    <row r="20" spans="1:19" x14ac:dyDescent="0.25">
      <c r="A20" s="7"/>
      <c r="B20" s="12"/>
      <c r="C20" s="7"/>
      <c r="D20" s="7"/>
      <c r="E20" s="7"/>
      <c r="F20" s="7"/>
      <c r="G20" s="7"/>
      <c r="H20" s="7"/>
      <c r="I20" s="7"/>
      <c r="J20" s="7"/>
      <c r="K20" s="7"/>
      <c r="L20" s="7"/>
      <c r="M20" s="7"/>
      <c r="N20" s="7"/>
      <c r="O20" s="7"/>
      <c r="P20" s="7"/>
      <c r="Q20" s="7"/>
      <c r="R20" s="7" t="str">
        <f t="shared" si="0"/>
        <v/>
      </c>
      <c r="S20" s="7" t="str">
        <f t="shared" si="1"/>
        <v/>
      </c>
    </row>
    <row r="21" spans="1:19" x14ac:dyDescent="0.25">
      <c r="A21" s="7"/>
      <c r="B21" s="12"/>
      <c r="C21" s="7"/>
      <c r="D21" s="7"/>
      <c r="E21" s="7"/>
      <c r="F21" s="7"/>
      <c r="G21" s="7"/>
      <c r="H21" s="7"/>
      <c r="I21" s="7"/>
      <c r="J21" s="7"/>
      <c r="K21" s="7"/>
      <c r="L21" s="7"/>
      <c r="M21" s="7"/>
      <c r="N21" s="7"/>
      <c r="O21" s="7"/>
      <c r="P21" s="7"/>
      <c r="Q21" s="7"/>
      <c r="R21" s="7" t="str">
        <f t="shared" si="0"/>
        <v/>
      </c>
      <c r="S21" s="7" t="str">
        <f t="shared" si="1"/>
        <v/>
      </c>
    </row>
    <row r="22" spans="1:19" x14ac:dyDescent="0.25">
      <c r="A22" s="7"/>
      <c r="B22" s="12"/>
      <c r="C22" s="7"/>
      <c r="D22" s="7"/>
      <c r="E22" s="7"/>
      <c r="F22" s="7"/>
      <c r="G22" s="7"/>
      <c r="H22" s="7"/>
      <c r="I22" s="7"/>
      <c r="J22" s="7"/>
      <c r="K22" s="7"/>
      <c r="L22" s="7"/>
      <c r="M22" s="7"/>
      <c r="N22" s="7"/>
      <c r="O22" s="7"/>
      <c r="P22" s="7"/>
      <c r="Q22" s="7"/>
      <c r="R22" s="7" t="str">
        <f t="shared" si="0"/>
        <v/>
      </c>
      <c r="S22" s="7" t="str">
        <f t="shared" si="1"/>
        <v/>
      </c>
    </row>
    <row r="23" spans="1:19" x14ac:dyDescent="0.25">
      <c r="A23" s="7"/>
      <c r="B23" s="12"/>
      <c r="C23" s="7"/>
      <c r="D23" s="7"/>
      <c r="E23" s="7"/>
      <c r="F23" s="7"/>
      <c r="G23" s="7"/>
      <c r="H23" s="7"/>
      <c r="I23" s="7"/>
      <c r="J23" s="7"/>
      <c r="K23" s="7"/>
      <c r="L23" s="7"/>
      <c r="M23" s="7"/>
      <c r="N23" s="7"/>
      <c r="O23" s="7"/>
      <c r="P23" s="7"/>
      <c r="Q23" s="7"/>
      <c r="R23" s="7" t="str">
        <f t="shared" si="0"/>
        <v/>
      </c>
      <c r="S23" s="7" t="str">
        <f t="shared" si="1"/>
        <v/>
      </c>
    </row>
    <row r="24" spans="1:19" x14ac:dyDescent="0.25">
      <c r="A24" s="7"/>
      <c r="B24" s="12"/>
      <c r="C24" s="7"/>
      <c r="D24" s="7"/>
      <c r="E24" s="7"/>
      <c r="F24" s="7"/>
      <c r="G24" s="7"/>
      <c r="H24" s="7"/>
      <c r="I24" s="7"/>
      <c r="J24" s="7"/>
      <c r="K24" s="7"/>
      <c r="L24" s="7"/>
      <c r="M24" s="7"/>
      <c r="N24" s="7"/>
      <c r="O24" s="7"/>
      <c r="P24" s="7"/>
      <c r="Q24" s="7"/>
      <c r="R24" s="7" t="str">
        <f t="shared" si="0"/>
        <v/>
      </c>
      <c r="S24" s="7" t="str">
        <f t="shared" si="1"/>
        <v/>
      </c>
    </row>
    <row r="25" spans="1:19" x14ac:dyDescent="0.25">
      <c r="A25" s="7"/>
      <c r="B25" s="12"/>
      <c r="C25" s="7"/>
      <c r="D25" s="7"/>
      <c r="E25" s="7"/>
      <c r="F25" s="7"/>
      <c r="G25" s="7"/>
      <c r="H25" s="7"/>
      <c r="I25" s="7"/>
      <c r="J25" s="7"/>
      <c r="K25" s="7"/>
      <c r="L25" s="7"/>
      <c r="M25" s="7"/>
      <c r="N25" s="7"/>
      <c r="O25" s="7"/>
      <c r="P25" s="7"/>
      <c r="Q25" s="7"/>
      <c r="R25" s="7" t="str">
        <f t="shared" si="0"/>
        <v/>
      </c>
      <c r="S25" s="7" t="str">
        <f t="shared" si="1"/>
        <v/>
      </c>
    </row>
    <row r="26" spans="1:19" x14ac:dyDescent="0.25">
      <c r="A26" s="7"/>
      <c r="B26" s="12"/>
      <c r="C26" s="7"/>
      <c r="D26" s="7"/>
      <c r="E26" s="7"/>
      <c r="F26" s="7"/>
      <c r="G26" s="7"/>
      <c r="H26" s="7"/>
      <c r="I26" s="7"/>
      <c r="J26" s="7"/>
      <c r="K26" s="7"/>
      <c r="L26" s="7"/>
      <c r="M26" s="7"/>
      <c r="N26" s="7"/>
      <c r="O26" s="7"/>
      <c r="P26" s="7"/>
      <c r="Q26" s="7"/>
      <c r="R26" s="7" t="str">
        <f t="shared" si="0"/>
        <v/>
      </c>
      <c r="S26" s="7" t="str">
        <f t="shared" si="1"/>
        <v/>
      </c>
    </row>
    <row r="27" spans="1:19" x14ac:dyDescent="0.25">
      <c r="A27" s="7"/>
      <c r="B27" s="12"/>
      <c r="C27" s="7"/>
      <c r="D27" s="7"/>
      <c r="E27" s="7"/>
      <c r="F27" s="7"/>
      <c r="G27" s="7"/>
      <c r="H27" s="7"/>
      <c r="I27" s="7"/>
      <c r="J27" s="7"/>
      <c r="K27" s="7"/>
      <c r="L27" s="7"/>
      <c r="M27" s="7"/>
      <c r="N27" s="7"/>
      <c r="O27" s="7"/>
      <c r="P27" s="7"/>
      <c r="Q27" s="7"/>
      <c r="R27" s="7" t="str">
        <f t="shared" si="0"/>
        <v/>
      </c>
      <c r="S27" s="7" t="str">
        <f t="shared" si="1"/>
        <v/>
      </c>
    </row>
    <row r="28" spans="1:19" x14ac:dyDescent="0.25">
      <c r="A28" s="7"/>
      <c r="B28" s="12"/>
      <c r="C28" s="7"/>
      <c r="D28" s="7"/>
      <c r="E28" s="7"/>
      <c r="F28" s="7"/>
      <c r="G28" s="7"/>
      <c r="H28" s="7"/>
      <c r="I28" s="7"/>
      <c r="J28" s="7"/>
      <c r="K28" s="7"/>
      <c r="L28" s="7"/>
      <c r="M28" s="7"/>
      <c r="N28" s="7"/>
      <c r="O28" s="7"/>
      <c r="P28" s="7"/>
      <c r="Q28" s="7"/>
      <c r="R28" s="7" t="str">
        <f t="shared" si="0"/>
        <v/>
      </c>
      <c r="S28" s="7" t="str">
        <f t="shared" si="1"/>
        <v/>
      </c>
    </row>
    <row r="29" spans="1:19" x14ac:dyDescent="0.25">
      <c r="A29" s="7"/>
      <c r="B29" s="12"/>
      <c r="C29" s="7"/>
      <c r="D29" s="7"/>
      <c r="E29" s="7"/>
      <c r="F29" s="7"/>
      <c r="G29" s="7"/>
      <c r="H29" s="7"/>
      <c r="I29" s="7"/>
      <c r="J29" s="7"/>
      <c r="K29" s="7"/>
      <c r="L29" s="7"/>
      <c r="M29" s="7"/>
      <c r="N29" s="7"/>
      <c r="O29" s="7"/>
      <c r="P29" s="7"/>
      <c r="Q29" s="7"/>
      <c r="R29" s="7" t="str">
        <f t="shared" si="0"/>
        <v/>
      </c>
      <c r="S29" s="7" t="str">
        <f t="shared" si="1"/>
        <v/>
      </c>
    </row>
    <row r="30" spans="1:19" x14ac:dyDescent="0.25">
      <c r="A30" s="7"/>
      <c r="B30" s="12"/>
      <c r="C30" s="7"/>
      <c r="D30" s="7"/>
      <c r="E30" s="7"/>
      <c r="F30" s="7"/>
      <c r="G30" s="7"/>
      <c r="H30" s="7"/>
      <c r="I30" s="7"/>
      <c r="J30" s="7"/>
      <c r="K30" s="7"/>
      <c r="L30" s="7"/>
      <c r="M30" s="7"/>
      <c r="N30" s="7"/>
      <c r="O30" s="7"/>
      <c r="P30" s="7"/>
      <c r="Q30" s="7"/>
      <c r="R30" s="7" t="str">
        <f t="shared" si="0"/>
        <v/>
      </c>
      <c r="S30" s="7" t="str">
        <f t="shared" si="1"/>
        <v/>
      </c>
    </row>
    <row r="31" spans="1:19" x14ac:dyDescent="0.25">
      <c r="A31" s="7"/>
      <c r="B31" s="12"/>
      <c r="C31" s="7"/>
      <c r="D31" s="7"/>
      <c r="E31" s="7"/>
      <c r="F31" s="7"/>
      <c r="G31" s="7"/>
      <c r="H31" s="7"/>
      <c r="I31" s="7"/>
      <c r="J31" s="7"/>
      <c r="K31" s="7"/>
      <c r="L31" s="7"/>
      <c r="M31" s="7"/>
      <c r="N31" s="7"/>
      <c r="O31" s="7"/>
      <c r="P31" s="7"/>
      <c r="Q31" s="7"/>
      <c r="R31" s="7" t="str">
        <f t="shared" si="0"/>
        <v/>
      </c>
      <c r="S31" s="7" t="str">
        <f t="shared" si="1"/>
        <v/>
      </c>
    </row>
    <row r="32" spans="1:19" x14ac:dyDescent="0.25">
      <c r="A32" s="7"/>
      <c r="B32" s="12"/>
      <c r="C32" s="7"/>
      <c r="D32" s="7"/>
      <c r="E32" s="7"/>
      <c r="F32" s="7"/>
      <c r="G32" s="7"/>
      <c r="H32" s="7"/>
      <c r="I32" s="7"/>
      <c r="J32" s="7"/>
      <c r="K32" s="7"/>
      <c r="L32" s="7"/>
      <c r="M32" s="7"/>
      <c r="N32" s="7"/>
      <c r="O32" s="7"/>
      <c r="P32" s="7"/>
      <c r="Q32" s="7"/>
      <c r="R32" s="7" t="str">
        <f t="shared" si="0"/>
        <v/>
      </c>
      <c r="S32" s="7" t="str">
        <f t="shared" si="1"/>
        <v/>
      </c>
    </row>
    <row r="33" spans="1:19" x14ac:dyDescent="0.25">
      <c r="A33" s="7"/>
      <c r="B33" s="12"/>
      <c r="C33" s="7"/>
      <c r="D33" s="7"/>
      <c r="E33" s="7"/>
      <c r="F33" s="7"/>
      <c r="G33" s="7"/>
      <c r="H33" s="7"/>
      <c r="I33" s="7"/>
      <c r="J33" s="7"/>
      <c r="K33" s="7"/>
      <c r="L33" s="7"/>
      <c r="M33" s="7"/>
      <c r="N33" s="7"/>
      <c r="O33" s="7"/>
      <c r="P33" s="7"/>
      <c r="Q33" s="7"/>
      <c r="R33" s="7" t="str">
        <f t="shared" si="0"/>
        <v/>
      </c>
      <c r="S33" s="7" t="str">
        <f t="shared" si="1"/>
        <v/>
      </c>
    </row>
    <row r="34" spans="1:19" x14ac:dyDescent="0.25">
      <c r="A34" s="7"/>
      <c r="B34" s="12"/>
      <c r="C34" s="7"/>
      <c r="D34" s="7"/>
      <c r="E34" s="7"/>
      <c r="F34" s="7"/>
      <c r="G34" s="7"/>
      <c r="H34" s="7"/>
      <c r="I34" s="7"/>
      <c r="J34" s="7"/>
      <c r="K34" s="7"/>
      <c r="L34" s="7"/>
      <c r="M34" s="7"/>
      <c r="N34" s="7"/>
      <c r="O34" s="7"/>
      <c r="P34" s="7"/>
      <c r="Q34" s="7"/>
      <c r="R34" s="7" t="str">
        <f t="shared" si="0"/>
        <v/>
      </c>
      <c r="S34" s="7" t="str">
        <f t="shared" si="1"/>
        <v/>
      </c>
    </row>
    <row r="35" spans="1:19" x14ac:dyDescent="0.25">
      <c r="A35" s="7"/>
      <c r="B35" s="12"/>
      <c r="C35" s="7"/>
      <c r="D35" s="7"/>
      <c r="E35" s="7"/>
      <c r="F35" s="7"/>
      <c r="G35" s="7"/>
      <c r="H35" s="7"/>
      <c r="I35" s="7"/>
      <c r="J35" s="7"/>
      <c r="K35" s="7"/>
      <c r="L35" s="7"/>
      <c r="M35" s="7"/>
      <c r="N35" s="7"/>
      <c r="O35" s="7"/>
      <c r="P35" s="7"/>
      <c r="Q35" s="7"/>
      <c r="R35" s="7" t="str">
        <f t="shared" si="0"/>
        <v/>
      </c>
      <c r="S35" s="7" t="str">
        <f t="shared" si="1"/>
        <v/>
      </c>
    </row>
    <row r="36" spans="1:19" x14ac:dyDescent="0.25">
      <c r="A36" s="7"/>
      <c r="B36" s="12"/>
      <c r="C36" s="7"/>
      <c r="D36" s="7"/>
      <c r="E36" s="7"/>
      <c r="F36" s="7"/>
      <c r="G36" s="7"/>
      <c r="H36" s="7"/>
      <c r="I36" s="7"/>
      <c r="J36" s="7"/>
      <c r="K36" s="7"/>
      <c r="L36" s="7"/>
      <c r="M36" s="7"/>
      <c r="N36" s="7"/>
      <c r="O36" s="7"/>
      <c r="P36" s="7"/>
      <c r="Q36" s="7"/>
      <c r="R36" s="7" t="str">
        <f t="shared" si="0"/>
        <v/>
      </c>
      <c r="S36" s="7" t="str">
        <f t="shared" si="1"/>
        <v/>
      </c>
    </row>
    <row r="37" spans="1:19" x14ac:dyDescent="0.25">
      <c r="A37" s="7"/>
      <c r="B37" s="12"/>
      <c r="C37" s="7"/>
      <c r="D37" s="7"/>
      <c r="E37" s="7"/>
      <c r="F37" s="7"/>
      <c r="G37" s="7"/>
      <c r="H37" s="7"/>
      <c r="I37" s="7"/>
      <c r="J37" s="7"/>
      <c r="K37" s="7"/>
      <c r="L37" s="7"/>
      <c r="M37" s="7"/>
      <c r="N37" s="7"/>
      <c r="O37" s="7"/>
      <c r="P37" s="7"/>
      <c r="Q37" s="7"/>
      <c r="R37" s="7" t="str">
        <f t="shared" si="0"/>
        <v/>
      </c>
      <c r="S37" s="7" t="str">
        <f t="shared" si="1"/>
        <v/>
      </c>
    </row>
    <row r="38" spans="1:19" x14ac:dyDescent="0.25">
      <c r="A38" s="7"/>
      <c r="B38" s="12"/>
      <c r="C38" s="7"/>
      <c r="D38" s="7"/>
      <c r="E38" s="7"/>
      <c r="F38" s="7"/>
      <c r="G38" s="7"/>
      <c r="H38" s="7"/>
      <c r="I38" s="7"/>
      <c r="J38" s="7"/>
      <c r="K38" s="7"/>
      <c r="L38" s="7"/>
      <c r="M38" s="7"/>
      <c r="N38" s="7"/>
      <c r="O38" s="7"/>
      <c r="P38" s="7"/>
      <c r="Q38" s="7"/>
      <c r="R38" s="7" t="str">
        <f t="shared" si="0"/>
        <v/>
      </c>
      <c r="S38" s="7" t="str">
        <f t="shared" si="1"/>
        <v/>
      </c>
    </row>
    <row r="39" spans="1:19" x14ac:dyDescent="0.25">
      <c r="A39" s="7"/>
      <c r="B39" s="12"/>
      <c r="C39" s="7"/>
      <c r="D39" s="7"/>
      <c r="E39" s="7"/>
      <c r="F39" s="7"/>
      <c r="G39" s="7"/>
      <c r="H39" s="7"/>
      <c r="I39" s="7"/>
      <c r="J39" s="7"/>
      <c r="K39" s="7"/>
      <c r="L39" s="7"/>
      <c r="M39" s="7"/>
      <c r="N39" s="7"/>
      <c r="O39" s="7"/>
      <c r="P39" s="7"/>
      <c r="Q39" s="7"/>
      <c r="R39" s="7" t="str">
        <f t="shared" si="0"/>
        <v/>
      </c>
      <c r="S39" s="7" t="str">
        <f t="shared" si="1"/>
        <v/>
      </c>
    </row>
    <row r="40" spans="1:19" x14ac:dyDescent="0.25">
      <c r="A40" s="7"/>
      <c r="B40" s="12"/>
      <c r="C40" s="7"/>
      <c r="D40" s="7"/>
      <c r="E40" s="7"/>
      <c r="F40" s="7"/>
      <c r="G40" s="7"/>
      <c r="H40" s="7"/>
      <c r="I40" s="7"/>
      <c r="J40" s="7"/>
      <c r="K40" s="7"/>
      <c r="L40" s="7"/>
      <c r="M40" s="7"/>
      <c r="N40" s="7"/>
      <c r="O40" s="7"/>
      <c r="P40" s="7"/>
      <c r="Q40" s="7"/>
      <c r="R40" s="7" t="str">
        <f t="shared" si="0"/>
        <v/>
      </c>
      <c r="S40" s="7" t="str">
        <f t="shared" si="1"/>
        <v/>
      </c>
    </row>
    <row r="41" spans="1:19" x14ac:dyDescent="0.25">
      <c r="A41" s="7"/>
      <c r="B41" s="12"/>
      <c r="C41" s="7"/>
      <c r="D41" s="7"/>
      <c r="E41" s="7"/>
      <c r="F41" s="7"/>
      <c r="G41" s="7"/>
      <c r="H41" s="7"/>
      <c r="I41" s="7"/>
      <c r="J41" s="7"/>
      <c r="K41" s="7"/>
      <c r="L41" s="7"/>
      <c r="M41" s="7"/>
      <c r="N41" s="7"/>
      <c r="O41" s="7"/>
      <c r="P41" s="7"/>
      <c r="Q41" s="7"/>
      <c r="R41" s="7" t="str">
        <f t="shared" si="0"/>
        <v/>
      </c>
      <c r="S41" s="7" t="str">
        <f t="shared" si="1"/>
        <v/>
      </c>
    </row>
    <row r="42" spans="1:19" x14ac:dyDescent="0.25">
      <c r="A42" s="7"/>
      <c r="B42" s="12"/>
      <c r="C42" s="7"/>
      <c r="D42" s="7"/>
      <c r="E42" s="7"/>
      <c r="F42" s="7"/>
      <c r="G42" s="7"/>
      <c r="H42" s="7"/>
      <c r="I42" s="7"/>
      <c r="J42" s="7"/>
      <c r="K42" s="7"/>
      <c r="L42" s="7"/>
      <c r="M42" s="7"/>
      <c r="N42" s="7"/>
      <c r="O42" s="7"/>
      <c r="P42" s="7"/>
      <c r="Q42" s="7"/>
      <c r="R42" s="7" t="str">
        <f t="shared" si="0"/>
        <v/>
      </c>
      <c r="S42" s="7" t="str">
        <f t="shared" si="1"/>
        <v/>
      </c>
    </row>
    <row r="43" spans="1:19" x14ac:dyDescent="0.25">
      <c r="A43" s="7"/>
      <c r="B43" s="12"/>
      <c r="C43" s="7"/>
      <c r="D43" s="7"/>
      <c r="E43" s="7"/>
      <c r="F43" s="7"/>
      <c r="G43" s="7"/>
      <c r="H43" s="7"/>
      <c r="I43" s="7"/>
      <c r="J43" s="7"/>
      <c r="K43" s="7"/>
      <c r="L43" s="7"/>
      <c r="M43" s="7"/>
      <c r="N43" s="7"/>
      <c r="O43" s="7"/>
      <c r="P43" s="7"/>
      <c r="Q43" s="7"/>
      <c r="R43" s="7" t="str">
        <f t="shared" si="0"/>
        <v/>
      </c>
      <c r="S43" s="7" t="str">
        <f t="shared" si="1"/>
        <v/>
      </c>
    </row>
    <row r="44" spans="1:19" x14ac:dyDescent="0.25">
      <c r="A44" s="7"/>
      <c r="B44" s="12"/>
      <c r="C44" s="7"/>
      <c r="D44" s="7"/>
      <c r="E44" s="7"/>
      <c r="F44" s="7"/>
      <c r="G44" s="7"/>
      <c r="H44" s="7"/>
      <c r="I44" s="7"/>
      <c r="J44" s="7"/>
      <c r="K44" s="7"/>
      <c r="L44" s="7"/>
      <c r="M44" s="7"/>
      <c r="N44" s="7"/>
      <c r="O44" s="7"/>
      <c r="P44" s="7"/>
      <c r="Q44" s="7"/>
      <c r="R44" s="7" t="str">
        <f t="shared" si="0"/>
        <v/>
      </c>
      <c r="S44" s="7" t="str">
        <f t="shared" si="1"/>
        <v/>
      </c>
    </row>
    <row r="45" spans="1:19" x14ac:dyDescent="0.25">
      <c r="A45" s="7"/>
      <c r="B45" s="12"/>
      <c r="C45" s="7"/>
      <c r="D45" s="7"/>
      <c r="E45" s="7"/>
      <c r="F45" s="7"/>
      <c r="G45" s="7"/>
      <c r="H45" s="7"/>
      <c r="I45" s="7"/>
      <c r="J45" s="7"/>
      <c r="K45" s="7"/>
      <c r="L45" s="7"/>
      <c r="M45" s="7"/>
      <c r="N45" s="7"/>
      <c r="O45" s="7"/>
      <c r="P45" s="7"/>
      <c r="Q45" s="7"/>
      <c r="R45" s="7" t="str">
        <f t="shared" si="0"/>
        <v/>
      </c>
      <c r="S45" s="7" t="str">
        <f t="shared" si="1"/>
        <v/>
      </c>
    </row>
    <row r="46" spans="1:19" x14ac:dyDescent="0.25">
      <c r="A46" s="7"/>
      <c r="B46" s="12"/>
      <c r="C46" s="7"/>
      <c r="D46" s="7"/>
      <c r="E46" s="7"/>
      <c r="F46" s="7"/>
      <c r="G46" s="7"/>
      <c r="H46" s="7"/>
      <c r="I46" s="7"/>
      <c r="J46" s="7"/>
      <c r="K46" s="7"/>
      <c r="L46" s="7"/>
      <c r="M46" s="7"/>
      <c r="N46" s="7"/>
      <c r="O46" s="7"/>
      <c r="P46" s="7"/>
      <c r="Q46" s="7"/>
      <c r="R46" s="7" t="str">
        <f t="shared" si="0"/>
        <v/>
      </c>
      <c r="S46" s="7" t="str">
        <f t="shared" si="1"/>
        <v/>
      </c>
    </row>
    <row r="47" spans="1:19" x14ac:dyDescent="0.25">
      <c r="A47" s="7"/>
      <c r="B47" s="12"/>
      <c r="C47" s="7"/>
      <c r="D47" s="7"/>
      <c r="E47" s="7"/>
      <c r="F47" s="7"/>
      <c r="G47" s="7"/>
      <c r="H47" s="7"/>
      <c r="I47" s="7"/>
      <c r="J47" s="7"/>
      <c r="K47" s="7"/>
      <c r="L47" s="7"/>
      <c r="M47" s="7"/>
      <c r="N47" s="7"/>
      <c r="O47" s="7"/>
      <c r="P47" s="7"/>
      <c r="Q47" s="7"/>
      <c r="R47" s="7" t="str">
        <f t="shared" si="0"/>
        <v/>
      </c>
      <c r="S47" s="7" t="str">
        <f t="shared" si="1"/>
        <v/>
      </c>
    </row>
    <row r="48" spans="1:19" x14ac:dyDescent="0.25">
      <c r="A48" s="7"/>
      <c r="B48" s="12"/>
      <c r="C48" s="7"/>
      <c r="D48" s="7"/>
      <c r="E48" s="7"/>
      <c r="F48" s="7"/>
      <c r="G48" s="7"/>
      <c r="H48" s="7"/>
      <c r="I48" s="7"/>
      <c r="J48" s="7"/>
      <c r="K48" s="7"/>
      <c r="L48" s="7"/>
      <c r="M48" s="7"/>
      <c r="N48" s="7"/>
      <c r="O48" s="7"/>
      <c r="P48" s="7"/>
      <c r="Q48" s="7"/>
      <c r="R48" s="7" t="str">
        <f t="shared" si="0"/>
        <v/>
      </c>
      <c r="S48" s="7" t="str">
        <f t="shared" si="1"/>
        <v/>
      </c>
    </row>
    <row r="49" spans="1:19" x14ac:dyDescent="0.25">
      <c r="A49" s="7"/>
      <c r="B49" s="12"/>
      <c r="C49" s="7"/>
      <c r="D49" s="7"/>
      <c r="E49" s="7"/>
      <c r="F49" s="7"/>
      <c r="G49" s="7"/>
      <c r="H49" s="7"/>
      <c r="I49" s="7"/>
      <c r="J49" s="7"/>
      <c r="K49" s="7"/>
      <c r="L49" s="7"/>
      <c r="M49" s="7"/>
      <c r="N49" s="7"/>
      <c r="O49" s="7"/>
      <c r="P49" s="7"/>
      <c r="Q49" s="7"/>
      <c r="R49" s="7" t="str">
        <f t="shared" si="0"/>
        <v/>
      </c>
      <c r="S49" s="7" t="str">
        <f t="shared" si="1"/>
        <v/>
      </c>
    </row>
    <row r="50" spans="1:19" x14ac:dyDescent="0.25">
      <c r="A50" s="7"/>
      <c r="B50" s="12"/>
      <c r="C50" s="7"/>
      <c r="D50" s="7"/>
      <c r="E50" s="7"/>
      <c r="F50" s="7"/>
      <c r="G50" s="7"/>
      <c r="H50" s="7"/>
      <c r="I50" s="7"/>
      <c r="J50" s="7"/>
      <c r="K50" s="7"/>
      <c r="L50" s="7"/>
      <c r="M50" s="7"/>
      <c r="N50" s="7"/>
      <c r="O50" s="7"/>
      <c r="P50" s="7"/>
      <c r="Q50" s="7"/>
      <c r="R50" s="7" t="str">
        <f t="shared" si="0"/>
        <v/>
      </c>
      <c r="S50" s="7" t="str">
        <f t="shared" si="1"/>
        <v/>
      </c>
    </row>
    <row r="51" spans="1:19" x14ac:dyDescent="0.25">
      <c r="A51" s="7"/>
      <c r="B51" s="12"/>
      <c r="C51" s="7"/>
      <c r="D51" s="7"/>
      <c r="E51" s="7"/>
      <c r="F51" s="7"/>
      <c r="G51" s="7"/>
      <c r="H51" s="7"/>
      <c r="I51" s="7"/>
      <c r="J51" s="7"/>
      <c r="K51" s="7"/>
      <c r="L51" s="7"/>
      <c r="M51" s="7"/>
      <c r="N51" s="7"/>
      <c r="O51" s="7"/>
      <c r="P51" s="7"/>
      <c r="Q51" s="7"/>
      <c r="R51" s="7" t="str">
        <f t="shared" si="0"/>
        <v/>
      </c>
      <c r="S51" s="7" t="str">
        <f t="shared" si="1"/>
        <v/>
      </c>
    </row>
    <row r="52" spans="1:19" x14ac:dyDescent="0.25">
      <c r="A52" s="7"/>
      <c r="B52" s="12"/>
      <c r="C52" s="7"/>
      <c r="D52" s="7"/>
      <c r="E52" s="7"/>
      <c r="F52" s="7"/>
      <c r="G52" s="7"/>
      <c r="H52" s="7"/>
      <c r="I52" s="7"/>
      <c r="J52" s="7"/>
      <c r="K52" s="7"/>
      <c r="L52" s="7"/>
      <c r="M52" s="7"/>
      <c r="N52" s="7"/>
      <c r="O52" s="7"/>
      <c r="P52" s="7"/>
      <c r="Q52" s="7"/>
      <c r="R52" s="7" t="str">
        <f t="shared" si="0"/>
        <v/>
      </c>
      <c r="S52" s="7" t="str">
        <f t="shared" si="1"/>
        <v/>
      </c>
    </row>
    <row r="53" spans="1:19" x14ac:dyDescent="0.25">
      <c r="A53" s="7"/>
      <c r="B53" s="12"/>
      <c r="C53" s="7"/>
      <c r="D53" s="7"/>
      <c r="E53" s="7"/>
      <c r="F53" s="7"/>
      <c r="G53" s="7"/>
      <c r="H53" s="7"/>
      <c r="I53" s="7"/>
      <c r="J53" s="7"/>
      <c r="K53" s="7"/>
      <c r="L53" s="7"/>
      <c r="M53" s="7"/>
      <c r="N53" s="7"/>
      <c r="O53" s="7"/>
      <c r="P53" s="7"/>
      <c r="Q53" s="7"/>
      <c r="R53" s="7" t="str">
        <f t="shared" si="0"/>
        <v/>
      </c>
      <c r="S53" s="7" t="str">
        <f t="shared" si="1"/>
        <v/>
      </c>
    </row>
    <row r="54" spans="1:19" x14ac:dyDescent="0.25">
      <c r="A54" s="7"/>
      <c r="B54" s="12"/>
      <c r="C54" s="7"/>
      <c r="D54" s="7"/>
      <c r="E54" s="7"/>
      <c r="F54" s="7"/>
      <c r="G54" s="7"/>
      <c r="H54" s="7"/>
      <c r="I54" s="7"/>
      <c r="J54" s="7"/>
      <c r="K54" s="7"/>
      <c r="L54" s="7"/>
      <c r="M54" s="7"/>
      <c r="N54" s="7"/>
      <c r="O54" s="7"/>
      <c r="P54" s="7"/>
      <c r="Q54" s="7"/>
      <c r="R54" s="7" t="str">
        <f t="shared" si="0"/>
        <v/>
      </c>
      <c r="S54" s="7" t="str">
        <f t="shared" si="1"/>
        <v/>
      </c>
    </row>
    <row r="55" spans="1:19" x14ac:dyDescent="0.25">
      <c r="A55" s="7"/>
      <c r="B55" s="12"/>
      <c r="C55" s="7"/>
      <c r="D55" s="7"/>
      <c r="E55" s="7"/>
      <c r="F55" s="7"/>
      <c r="G55" s="7"/>
      <c r="H55" s="7"/>
      <c r="I55" s="7"/>
      <c r="J55" s="7"/>
      <c r="K55" s="7"/>
      <c r="L55" s="7"/>
      <c r="M55" s="7"/>
      <c r="N55" s="7"/>
      <c r="O55" s="7"/>
      <c r="P55" s="7"/>
      <c r="Q55" s="7"/>
      <c r="R55" s="7" t="str">
        <f t="shared" si="0"/>
        <v/>
      </c>
      <c r="S55" s="7" t="str">
        <f t="shared" si="1"/>
        <v/>
      </c>
    </row>
    <row r="56" spans="1:19" x14ac:dyDescent="0.25">
      <c r="A56" s="7"/>
      <c r="B56" s="12"/>
      <c r="C56" s="7"/>
      <c r="D56" s="7"/>
      <c r="E56" s="7"/>
      <c r="F56" s="7"/>
      <c r="G56" s="7"/>
      <c r="H56" s="7"/>
      <c r="I56" s="7"/>
      <c r="J56" s="7"/>
      <c r="K56" s="7"/>
      <c r="L56" s="7"/>
      <c r="M56" s="7"/>
      <c r="N56" s="7"/>
      <c r="O56" s="7"/>
      <c r="P56" s="7"/>
      <c r="Q56" s="7"/>
      <c r="R56" s="7" t="str">
        <f t="shared" si="0"/>
        <v/>
      </c>
      <c r="S56" s="7" t="str">
        <f t="shared" si="1"/>
        <v/>
      </c>
    </row>
    <row r="57" spans="1:19" x14ac:dyDescent="0.25">
      <c r="A57" s="7"/>
      <c r="B57" s="12"/>
      <c r="C57" s="7"/>
      <c r="D57" s="7"/>
      <c r="E57" s="7"/>
      <c r="F57" s="7"/>
      <c r="G57" s="7"/>
      <c r="H57" s="7"/>
      <c r="I57" s="7"/>
      <c r="J57" s="7"/>
      <c r="K57" s="7"/>
      <c r="L57" s="7"/>
      <c r="M57" s="7"/>
      <c r="N57" s="7"/>
      <c r="O57" s="7"/>
      <c r="P57" s="7"/>
      <c r="Q57" s="7"/>
      <c r="R57" s="7" t="str">
        <f t="shared" si="0"/>
        <v/>
      </c>
      <c r="S57" s="7" t="str">
        <f t="shared" si="1"/>
        <v/>
      </c>
    </row>
    <row r="58" spans="1:19" x14ac:dyDescent="0.25">
      <c r="A58" s="7"/>
      <c r="B58" s="12"/>
      <c r="C58" s="7"/>
      <c r="D58" s="7"/>
      <c r="E58" s="7"/>
      <c r="F58" s="7"/>
      <c r="G58" s="7"/>
      <c r="H58" s="7"/>
      <c r="I58" s="7"/>
      <c r="J58" s="7"/>
      <c r="K58" s="7"/>
      <c r="L58" s="7"/>
      <c r="M58" s="7"/>
      <c r="N58" s="7"/>
      <c r="O58" s="7"/>
      <c r="P58" s="7"/>
      <c r="Q58" s="7"/>
      <c r="R58" s="7" t="str">
        <f t="shared" si="0"/>
        <v/>
      </c>
      <c r="S58" s="7" t="str">
        <f t="shared" si="1"/>
        <v/>
      </c>
    </row>
    <row r="59" spans="1:19" x14ac:dyDescent="0.25">
      <c r="A59" s="7"/>
      <c r="B59" s="12"/>
      <c r="C59" s="7"/>
      <c r="D59" s="7"/>
      <c r="E59" s="7"/>
      <c r="F59" s="7"/>
      <c r="G59" s="7"/>
      <c r="H59" s="7"/>
      <c r="I59" s="7"/>
      <c r="J59" s="7"/>
      <c r="K59" s="7"/>
      <c r="L59" s="7"/>
      <c r="M59" s="7"/>
      <c r="N59" s="7"/>
      <c r="O59" s="7"/>
      <c r="P59" s="7"/>
      <c r="Q59" s="7"/>
      <c r="R59" s="7" t="str">
        <f t="shared" si="0"/>
        <v/>
      </c>
      <c r="S59" s="7" t="str">
        <f t="shared" si="1"/>
        <v/>
      </c>
    </row>
    <row r="60" spans="1:19" x14ac:dyDescent="0.25">
      <c r="A60" s="7"/>
      <c r="B60" s="12"/>
      <c r="C60" s="7"/>
      <c r="D60" s="7"/>
      <c r="E60" s="7"/>
      <c r="F60" s="7"/>
      <c r="G60" s="7"/>
      <c r="H60" s="7"/>
      <c r="I60" s="7"/>
      <c r="J60" s="7"/>
      <c r="K60" s="7"/>
      <c r="L60" s="7"/>
      <c r="M60" s="7"/>
      <c r="N60" s="7"/>
      <c r="O60" s="7"/>
      <c r="P60" s="7"/>
      <c r="Q60" s="7"/>
      <c r="R60" s="7" t="str">
        <f t="shared" si="0"/>
        <v/>
      </c>
      <c r="S60" s="7" t="str">
        <f t="shared" si="1"/>
        <v/>
      </c>
    </row>
    <row r="61" spans="1:19" x14ac:dyDescent="0.25">
      <c r="A61" s="7"/>
      <c r="B61" s="12"/>
      <c r="C61" s="7"/>
      <c r="D61" s="7"/>
      <c r="E61" s="7"/>
      <c r="F61" s="7"/>
      <c r="G61" s="7"/>
      <c r="H61" s="7"/>
      <c r="I61" s="7"/>
      <c r="J61" s="7"/>
      <c r="K61" s="7"/>
      <c r="L61" s="7"/>
      <c r="M61" s="7"/>
      <c r="N61" s="7"/>
      <c r="O61" s="7"/>
      <c r="P61" s="7"/>
      <c r="Q61" s="7"/>
      <c r="R61" s="7" t="str">
        <f t="shared" si="0"/>
        <v/>
      </c>
      <c r="S61" s="7" t="str">
        <f t="shared" si="1"/>
        <v/>
      </c>
    </row>
    <row r="62" spans="1:19" x14ac:dyDescent="0.25">
      <c r="A62" s="7"/>
      <c r="B62" s="12"/>
      <c r="C62" s="7"/>
      <c r="D62" s="7"/>
      <c r="E62" s="7"/>
      <c r="F62" s="7"/>
      <c r="G62" s="7"/>
      <c r="H62" s="7"/>
      <c r="I62" s="7"/>
      <c r="J62" s="7"/>
      <c r="K62" s="7"/>
      <c r="L62" s="7"/>
      <c r="M62" s="7"/>
      <c r="N62" s="7"/>
      <c r="O62" s="7"/>
      <c r="P62" s="7"/>
      <c r="Q62" s="7"/>
      <c r="R62" s="7" t="str">
        <f t="shared" si="0"/>
        <v/>
      </c>
      <c r="S62" s="7" t="str">
        <f t="shared" si="1"/>
        <v/>
      </c>
    </row>
    <row r="63" spans="1:19" x14ac:dyDescent="0.25">
      <c r="A63" s="7"/>
      <c r="B63" s="12"/>
      <c r="C63" s="7"/>
      <c r="D63" s="7"/>
      <c r="E63" s="7"/>
      <c r="F63" s="7"/>
      <c r="G63" s="7"/>
      <c r="H63" s="7"/>
      <c r="I63" s="7"/>
      <c r="J63" s="7"/>
      <c r="K63" s="7"/>
      <c r="L63" s="7"/>
      <c r="M63" s="7"/>
      <c r="N63" s="7"/>
      <c r="O63" s="7"/>
      <c r="P63" s="7"/>
      <c r="Q63" s="7"/>
      <c r="R63" s="7" t="str">
        <f t="shared" si="0"/>
        <v/>
      </c>
      <c r="S63" s="7" t="str">
        <f t="shared" si="1"/>
        <v/>
      </c>
    </row>
    <row r="64" spans="1:19" x14ac:dyDescent="0.25">
      <c r="A64" s="7"/>
      <c r="B64" s="12"/>
      <c r="C64" s="7"/>
      <c r="D64" s="7"/>
      <c r="E64" s="7"/>
      <c r="F64" s="7"/>
      <c r="G64" s="7"/>
      <c r="H64" s="7"/>
      <c r="I64" s="7"/>
      <c r="J64" s="7"/>
      <c r="K64" s="7"/>
      <c r="L64" s="7"/>
      <c r="M64" s="7"/>
      <c r="N64" s="7"/>
      <c r="O64" s="7"/>
      <c r="P64" s="7"/>
      <c r="Q64" s="7"/>
      <c r="R64" s="7" t="str">
        <f t="shared" si="0"/>
        <v/>
      </c>
      <c r="S64" s="7" t="str">
        <f t="shared" si="1"/>
        <v/>
      </c>
    </row>
    <row r="65" spans="1:19" x14ac:dyDescent="0.25">
      <c r="A65" s="7"/>
      <c r="B65" s="12"/>
      <c r="C65" s="7"/>
      <c r="D65" s="7"/>
      <c r="E65" s="7"/>
      <c r="F65" s="7"/>
      <c r="G65" s="7"/>
      <c r="H65" s="7"/>
      <c r="I65" s="7"/>
      <c r="J65" s="7"/>
      <c r="K65" s="7"/>
      <c r="L65" s="7"/>
      <c r="M65" s="7"/>
      <c r="N65" s="7"/>
      <c r="O65" s="7"/>
      <c r="P65" s="7"/>
      <c r="Q65" s="7"/>
      <c r="R65" s="7" t="str">
        <f t="shared" si="0"/>
        <v/>
      </c>
      <c r="S65" s="7" t="str">
        <f t="shared" si="1"/>
        <v/>
      </c>
    </row>
    <row r="66" spans="1:19" x14ac:dyDescent="0.25">
      <c r="A66" s="7"/>
      <c r="B66" s="12"/>
      <c r="C66" s="7"/>
      <c r="D66" s="7"/>
      <c r="E66" s="7"/>
      <c r="F66" s="7"/>
      <c r="G66" s="7"/>
      <c r="H66" s="7"/>
      <c r="I66" s="7"/>
      <c r="J66" s="7"/>
      <c r="K66" s="7"/>
      <c r="L66" s="7"/>
      <c r="M66" s="7"/>
      <c r="N66" s="7"/>
      <c r="O66" s="7"/>
      <c r="P66" s="7"/>
      <c r="Q66" s="7"/>
      <c r="R66" s="7" t="str">
        <f t="shared" ref="R66:R129" si="2">IF(OR(C66="",B66=""),"",C66&amp;"#"&amp;ROUND(B66*1440,0))</f>
        <v/>
      </c>
      <c r="S66" s="7" t="str">
        <f t="shared" ref="S66:S129" si="3">IF(J66="","","https://maps.google.com/?q="&amp;SUBSTITUTE(J66&amp;"",",",".")&amp;","&amp;SUBSTITUTE(K66&amp;"",",","."))</f>
        <v/>
      </c>
    </row>
    <row r="67" spans="1:19" x14ac:dyDescent="0.25">
      <c r="A67" s="7"/>
      <c r="B67" s="12"/>
      <c r="C67" s="7"/>
      <c r="D67" s="7"/>
      <c r="E67" s="7"/>
      <c r="F67" s="7"/>
      <c r="G67" s="7"/>
      <c r="H67" s="7"/>
      <c r="I67" s="7"/>
      <c r="J67" s="7"/>
      <c r="K67" s="7"/>
      <c r="L67" s="7"/>
      <c r="M67" s="7"/>
      <c r="N67" s="7"/>
      <c r="O67" s="7"/>
      <c r="P67" s="7"/>
      <c r="Q67" s="7"/>
      <c r="R67" s="7" t="str">
        <f t="shared" si="2"/>
        <v/>
      </c>
      <c r="S67" s="7" t="str">
        <f t="shared" si="3"/>
        <v/>
      </c>
    </row>
    <row r="68" spans="1:19" x14ac:dyDescent="0.25">
      <c r="A68" s="7"/>
      <c r="B68" s="12"/>
      <c r="C68" s="7"/>
      <c r="D68" s="7"/>
      <c r="E68" s="7"/>
      <c r="F68" s="7"/>
      <c r="G68" s="7"/>
      <c r="H68" s="7"/>
      <c r="I68" s="7"/>
      <c r="J68" s="7"/>
      <c r="K68" s="7"/>
      <c r="L68" s="7"/>
      <c r="M68" s="7"/>
      <c r="N68" s="7"/>
      <c r="O68" s="7"/>
      <c r="P68" s="7"/>
      <c r="Q68" s="7"/>
      <c r="R68" s="7" t="str">
        <f t="shared" si="2"/>
        <v/>
      </c>
      <c r="S68" s="7" t="str">
        <f t="shared" si="3"/>
        <v/>
      </c>
    </row>
    <row r="69" spans="1:19" x14ac:dyDescent="0.25">
      <c r="A69" s="7"/>
      <c r="B69" s="12"/>
      <c r="C69" s="7"/>
      <c r="D69" s="7"/>
      <c r="E69" s="7"/>
      <c r="F69" s="7"/>
      <c r="G69" s="7"/>
      <c r="H69" s="7"/>
      <c r="I69" s="7"/>
      <c r="J69" s="7"/>
      <c r="K69" s="7"/>
      <c r="L69" s="7"/>
      <c r="M69" s="7"/>
      <c r="N69" s="7"/>
      <c r="O69" s="7"/>
      <c r="P69" s="7"/>
      <c r="Q69" s="7"/>
      <c r="R69" s="7" t="str">
        <f t="shared" si="2"/>
        <v/>
      </c>
      <c r="S69" s="7" t="str">
        <f t="shared" si="3"/>
        <v/>
      </c>
    </row>
    <row r="70" spans="1:19" x14ac:dyDescent="0.25">
      <c r="A70" s="7"/>
      <c r="B70" s="12"/>
      <c r="C70" s="7"/>
      <c r="D70" s="7"/>
      <c r="E70" s="7"/>
      <c r="F70" s="7"/>
      <c r="G70" s="7"/>
      <c r="H70" s="7"/>
      <c r="I70" s="7"/>
      <c r="J70" s="7"/>
      <c r="K70" s="7"/>
      <c r="L70" s="7"/>
      <c r="M70" s="7"/>
      <c r="N70" s="7"/>
      <c r="O70" s="7"/>
      <c r="P70" s="7"/>
      <c r="Q70" s="7"/>
      <c r="R70" s="7" t="str">
        <f t="shared" si="2"/>
        <v/>
      </c>
      <c r="S70" s="7" t="str">
        <f t="shared" si="3"/>
        <v/>
      </c>
    </row>
    <row r="71" spans="1:19" x14ac:dyDescent="0.25">
      <c r="A71" s="7"/>
      <c r="B71" s="12"/>
      <c r="C71" s="7"/>
      <c r="D71" s="7"/>
      <c r="E71" s="7"/>
      <c r="F71" s="7"/>
      <c r="G71" s="7"/>
      <c r="H71" s="7"/>
      <c r="I71" s="7"/>
      <c r="J71" s="7"/>
      <c r="K71" s="7"/>
      <c r="L71" s="7"/>
      <c r="M71" s="7"/>
      <c r="N71" s="7"/>
      <c r="O71" s="7"/>
      <c r="P71" s="7"/>
      <c r="Q71" s="7"/>
      <c r="R71" s="7" t="str">
        <f t="shared" si="2"/>
        <v/>
      </c>
      <c r="S71" s="7" t="str">
        <f t="shared" si="3"/>
        <v/>
      </c>
    </row>
    <row r="72" spans="1:19" x14ac:dyDescent="0.25">
      <c r="A72" s="7"/>
      <c r="B72" s="12"/>
      <c r="C72" s="7"/>
      <c r="D72" s="7"/>
      <c r="E72" s="7"/>
      <c r="F72" s="7"/>
      <c r="G72" s="7"/>
      <c r="H72" s="7"/>
      <c r="I72" s="7"/>
      <c r="J72" s="7"/>
      <c r="K72" s="7"/>
      <c r="L72" s="7"/>
      <c r="M72" s="7"/>
      <c r="N72" s="7"/>
      <c r="O72" s="7"/>
      <c r="P72" s="7"/>
      <c r="Q72" s="7"/>
      <c r="R72" s="7" t="str">
        <f t="shared" si="2"/>
        <v/>
      </c>
      <c r="S72" s="7" t="str">
        <f t="shared" si="3"/>
        <v/>
      </c>
    </row>
    <row r="73" spans="1:19" x14ac:dyDescent="0.25">
      <c r="A73" s="7"/>
      <c r="B73" s="12"/>
      <c r="C73" s="7"/>
      <c r="D73" s="7"/>
      <c r="E73" s="7"/>
      <c r="F73" s="7"/>
      <c r="G73" s="7"/>
      <c r="H73" s="7"/>
      <c r="I73" s="7"/>
      <c r="J73" s="7"/>
      <c r="K73" s="7"/>
      <c r="L73" s="7"/>
      <c r="M73" s="7"/>
      <c r="N73" s="7"/>
      <c r="O73" s="7"/>
      <c r="P73" s="7"/>
      <c r="Q73" s="7"/>
      <c r="R73" s="7" t="str">
        <f t="shared" si="2"/>
        <v/>
      </c>
      <c r="S73" s="7" t="str">
        <f t="shared" si="3"/>
        <v/>
      </c>
    </row>
    <row r="74" spans="1:19" x14ac:dyDescent="0.25">
      <c r="A74" s="7"/>
      <c r="B74" s="12"/>
      <c r="C74" s="7"/>
      <c r="D74" s="7"/>
      <c r="E74" s="7"/>
      <c r="F74" s="7"/>
      <c r="G74" s="7"/>
      <c r="H74" s="7"/>
      <c r="I74" s="7"/>
      <c r="J74" s="7"/>
      <c r="K74" s="7"/>
      <c r="L74" s="7"/>
      <c r="M74" s="7"/>
      <c r="N74" s="7"/>
      <c r="O74" s="7"/>
      <c r="P74" s="7"/>
      <c r="Q74" s="7"/>
      <c r="R74" s="7" t="str">
        <f t="shared" si="2"/>
        <v/>
      </c>
      <c r="S74" s="7" t="str">
        <f t="shared" si="3"/>
        <v/>
      </c>
    </row>
    <row r="75" spans="1:19" x14ac:dyDescent="0.25">
      <c r="A75" s="7"/>
      <c r="B75" s="12"/>
      <c r="C75" s="7"/>
      <c r="D75" s="7"/>
      <c r="E75" s="7"/>
      <c r="F75" s="7"/>
      <c r="G75" s="7"/>
      <c r="H75" s="7"/>
      <c r="I75" s="7"/>
      <c r="J75" s="7"/>
      <c r="K75" s="7"/>
      <c r="L75" s="7"/>
      <c r="M75" s="7"/>
      <c r="N75" s="7"/>
      <c r="O75" s="7"/>
      <c r="P75" s="7"/>
      <c r="Q75" s="7"/>
      <c r="R75" s="7" t="str">
        <f t="shared" si="2"/>
        <v/>
      </c>
      <c r="S75" s="7" t="str">
        <f t="shared" si="3"/>
        <v/>
      </c>
    </row>
    <row r="76" spans="1:19" x14ac:dyDescent="0.25">
      <c r="A76" s="7"/>
      <c r="B76" s="12"/>
      <c r="C76" s="7"/>
      <c r="D76" s="7"/>
      <c r="E76" s="7"/>
      <c r="F76" s="7"/>
      <c r="G76" s="7"/>
      <c r="H76" s="7"/>
      <c r="I76" s="7"/>
      <c r="J76" s="7"/>
      <c r="K76" s="7"/>
      <c r="L76" s="7"/>
      <c r="M76" s="7"/>
      <c r="N76" s="7"/>
      <c r="O76" s="7"/>
      <c r="P76" s="7"/>
      <c r="Q76" s="7"/>
      <c r="R76" s="7" t="str">
        <f t="shared" si="2"/>
        <v/>
      </c>
      <c r="S76" s="7" t="str">
        <f t="shared" si="3"/>
        <v/>
      </c>
    </row>
    <row r="77" spans="1:19" x14ac:dyDescent="0.25">
      <c r="A77" s="7"/>
      <c r="B77" s="12"/>
      <c r="C77" s="7"/>
      <c r="D77" s="7"/>
      <c r="E77" s="7"/>
      <c r="F77" s="7"/>
      <c r="G77" s="7"/>
      <c r="H77" s="7"/>
      <c r="I77" s="7"/>
      <c r="J77" s="7"/>
      <c r="K77" s="7"/>
      <c r="L77" s="7"/>
      <c r="M77" s="7"/>
      <c r="N77" s="7"/>
      <c r="O77" s="7"/>
      <c r="P77" s="7"/>
      <c r="Q77" s="7"/>
      <c r="R77" s="7" t="str">
        <f t="shared" si="2"/>
        <v/>
      </c>
      <c r="S77" s="7" t="str">
        <f t="shared" si="3"/>
        <v/>
      </c>
    </row>
    <row r="78" spans="1:19" x14ac:dyDescent="0.25">
      <c r="A78" s="7"/>
      <c r="B78" s="12"/>
      <c r="C78" s="7"/>
      <c r="D78" s="7"/>
      <c r="E78" s="7"/>
      <c r="F78" s="7"/>
      <c r="G78" s="7"/>
      <c r="H78" s="7"/>
      <c r="I78" s="7"/>
      <c r="J78" s="7"/>
      <c r="K78" s="7"/>
      <c r="L78" s="7"/>
      <c r="M78" s="7"/>
      <c r="N78" s="7"/>
      <c r="O78" s="7"/>
      <c r="P78" s="7"/>
      <c r="Q78" s="7"/>
      <c r="R78" s="7" t="str">
        <f t="shared" si="2"/>
        <v/>
      </c>
      <c r="S78" s="7" t="str">
        <f t="shared" si="3"/>
        <v/>
      </c>
    </row>
    <row r="79" spans="1:19" x14ac:dyDescent="0.25">
      <c r="A79" s="7"/>
      <c r="B79" s="12"/>
      <c r="C79" s="7"/>
      <c r="D79" s="7"/>
      <c r="E79" s="7"/>
      <c r="F79" s="7"/>
      <c r="G79" s="7"/>
      <c r="H79" s="7"/>
      <c r="I79" s="7"/>
      <c r="J79" s="7"/>
      <c r="K79" s="7"/>
      <c r="L79" s="7"/>
      <c r="M79" s="7"/>
      <c r="N79" s="7"/>
      <c r="O79" s="7"/>
      <c r="P79" s="7"/>
      <c r="Q79" s="7"/>
      <c r="R79" s="7" t="str">
        <f t="shared" si="2"/>
        <v/>
      </c>
      <c r="S79" s="7" t="str">
        <f t="shared" si="3"/>
        <v/>
      </c>
    </row>
    <row r="80" spans="1:19" x14ac:dyDescent="0.25">
      <c r="A80" s="7"/>
      <c r="B80" s="12"/>
      <c r="C80" s="7"/>
      <c r="D80" s="7"/>
      <c r="E80" s="7"/>
      <c r="F80" s="7"/>
      <c r="G80" s="7"/>
      <c r="H80" s="7"/>
      <c r="I80" s="7"/>
      <c r="J80" s="7"/>
      <c r="K80" s="7"/>
      <c r="L80" s="7"/>
      <c r="M80" s="7"/>
      <c r="N80" s="7"/>
      <c r="O80" s="7"/>
      <c r="P80" s="7"/>
      <c r="Q80" s="7"/>
      <c r="R80" s="7" t="str">
        <f t="shared" si="2"/>
        <v/>
      </c>
      <c r="S80" s="7" t="str">
        <f t="shared" si="3"/>
        <v/>
      </c>
    </row>
    <row r="81" spans="1:19" x14ac:dyDescent="0.25">
      <c r="A81" s="7"/>
      <c r="B81" s="12"/>
      <c r="C81" s="7"/>
      <c r="D81" s="7"/>
      <c r="E81" s="7"/>
      <c r="F81" s="7"/>
      <c r="G81" s="7"/>
      <c r="H81" s="7"/>
      <c r="I81" s="7"/>
      <c r="J81" s="7"/>
      <c r="K81" s="7"/>
      <c r="L81" s="7"/>
      <c r="M81" s="7"/>
      <c r="N81" s="7"/>
      <c r="O81" s="7"/>
      <c r="P81" s="7"/>
      <c r="Q81" s="7"/>
      <c r="R81" s="7" t="str">
        <f t="shared" si="2"/>
        <v/>
      </c>
      <c r="S81" s="7" t="str">
        <f t="shared" si="3"/>
        <v/>
      </c>
    </row>
    <row r="82" spans="1:19" x14ac:dyDescent="0.25">
      <c r="A82" s="7"/>
      <c r="B82" s="12"/>
      <c r="C82" s="7"/>
      <c r="D82" s="7"/>
      <c r="E82" s="7"/>
      <c r="F82" s="7"/>
      <c r="G82" s="7"/>
      <c r="H82" s="7"/>
      <c r="I82" s="7"/>
      <c r="J82" s="7"/>
      <c r="K82" s="7"/>
      <c r="L82" s="7"/>
      <c r="M82" s="7"/>
      <c r="N82" s="7"/>
      <c r="O82" s="7"/>
      <c r="P82" s="7"/>
      <c r="Q82" s="7"/>
      <c r="R82" s="7" t="str">
        <f t="shared" si="2"/>
        <v/>
      </c>
      <c r="S82" s="7" t="str">
        <f t="shared" si="3"/>
        <v/>
      </c>
    </row>
    <row r="83" spans="1:19" x14ac:dyDescent="0.25">
      <c r="A83" s="7"/>
      <c r="B83" s="12"/>
      <c r="C83" s="7"/>
      <c r="D83" s="7"/>
      <c r="E83" s="7"/>
      <c r="F83" s="7"/>
      <c r="G83" s="7"/>
      <c r="H83" s="7"/>
      <c r="I83" s="7"/>
      <c r="J83" s="7"/>
      <c r="K83" s="7"/>
      <c r="L83" s="7"/>
      <c r="M83" s="7"/>
      <c r="N83" s="7"/>
      <c r="O83" s="7"/>
      <c r="P83" s="7"/>
      <c r="Q83" s="7"/>
      <c r="R83" s="7" t="str">
        <f t="shared" si="2"/>
        <v/>
      </c>
      <c r="S83" s="7" t="str">
        <f t="shared" si="3"/>
        <v/>
      </c>
    </row>
    <row r="84" spans="1:19" x14ac:dyDescent="0.25">
      <c r="A84" s="7"/>
      <c r="B84" s="12"/>
      <c r="C84" s="7"/>
      <c r="D84" s="7"/>
      <c r="E84" s="7"/>
      <c r="F84" s="7"/>
      <c r="G84" s="7"/>
      <c r="H84" s="7"/>
      <c r="I84" s="7"/>
      <c r="J84" s="7"/>
      <c r="K84" s="7"/>
      <c r="L84" s="7"/>
      <c r="M84" s="7"/>
      <c r="N84" s="7"/>
      <c r="O84" s="7"/>
      <c r="P84" s="7"/>
      <c r="Q84" s="7"/>
      <c r="R84" s="7" t="str">
        <f t="shared" si="2"/>
        <v/>
      </c>
      <c r="S84" s="7" t="str">
        <f t="shared" si="3"/>
        <v/>
      </c>
    </row>
    <row r="85" spans="1:19" x14ac:dyDescent="0.25">
      <c r="A85" s="7"/>
      <c r="B85" s="12"/>
      <c r="C85" s="7"/>
      <c r="D85" s="7"/>
      <c r="E85" s="7"/>
      <c r="F85" s="7"/>
      <c r="G85" s="7"/>
      <c r="H85" s="7"/>
      <c r="I85" s="7"/>
      <c r="J85" s="7"/>
      <c r="K85" s="7"/>
      <c r="L85" s="7"/>
      <c r="M85" s="7"/>
      <c r="N85" s="7"/>
      <c r="O85" s="7"/>
      <c r="P85" s="7"/>
      <c r="Q85" s="7"/>
      <c r="R85" s="7" t="str">
        <f t="shared" si="2"/>
        <v/>
      </c>
      <c r="S85" s="7" t="str">
        <f t="shared" si="3"/>
        <v/>
      </c>
    </row>
    <row r="86" spans="1:19" x14ac:dyDescent="0.25">
      <c r="A86" s="7"/>
      <c r="B86" s="12"/>
      <c r="C86" s="7"/>
      <c r="D86" s="7"/>
      <c r="E86" s="7"/>
      <c r="F86" s="7"/>
      <c r="G86" s="7"/>
      <c r="H86" s="7"/>
      <c r="I86" s="7"/>
      <c r="J86" s="7"/>
      <c r="K86" s="7"/>
      <c r="L86" s="7"/>
      <c r="M86" s="7"/>
      <c r="N86" s="7"/>
      <c r="O86" s="7"/>
      <c r="P86" s="7"/>
      <c r="Q86" s="7"/>
      <c r="R86" s="7" t="str">
        <f t="shared" si="2"/>
        <v/>
      </c>
      <c r="S86" s="7" t="str">
        <f t="shared" si="3"/>
        <v/>
      </c>
    </row>
    <row r="87" spans="1:19" x14ac:dyDescent="0.25">
      <c r="A87" s="7"/>
      <c r="B87" s="12"/>
      <c r="C87" s="7"/>
      <c r="D87" s="7"/>
      <c r="E87" s="7"/>
      <c r="F87" s="7"/>
      <c r="G87" s="7"/>
      <c r="H87" s="7"/>
      <c r="I87" s="7"/>
      <c r="J87" s="7"/>
      <c r="K87" s="7"/>
      <c r="L87" s="7"/>
      <c r="M87" s="7"/>
      <c r="N87" s="7"/>
      <c r="O87" s="7"/>
      <c r="P87" s="7"/>
      <c r="Q87" s="7"/>
      <c r="R87" s="7" t="str">
        <f t="shared" si="2"/>
        <v/>
      </c>
      <c r="S87" s="7" t="str">
        <f t="shared" si="3"/>
        <v/>
      </c>
    </row>
    <row r="88" spans="1:19" x14ac:dyDescent="0.25">
      <c r="A88" s="7"/>
      <c r="B88" s="12"/>
      <c r="C88" s="7"/>
      <c r="D88" s="7"/>
      <c r="E88" s="7"/>
      <c r="F88" s="7"/>
      <c r="G88" s="7"/>
      <c r="H88" s="7"/>
      <c r="I88" s="7"/>
      <c r="J88" s="7"/>
      <c r="K88" s="7"/>
      <c r="L88" s="7"/>
      <c r="M88" s="7"/>
      <c r="N88" s="7"/>
      <c r="O88" s="7"/>
      <c r="P88" s="7"/>
      <c r="Q88" s="7"/>
      <c r="R88" s="7" t="str">
        <f t="shared" si="2"/>
        <v/>
      </c>
      <c r="S88" s="7" t="str">
        <f t="shared" si="3"/>
        <v/>
      </c>
    </row>
    <row r="89" spans="1:19" x14ac:dyDescent="0.25">
      <c r="A89" s="7"/>
      <c r="B89" s="12"/>
      <c r="C89" s="7"/>
      <c r="D89" s="7"/>
      <c r="E89" s="7"/>
      <c r="F89" s="7"/>
      <c r="G89" s="7"/>
      <c r="H89" s="7"/>
      <c r="I89" s="7"/>
      <c r="J89" s="7"/>
      <c r="K89" s="7"/>
      <c r="L89" s="7"/>
      <c r="M89" s="7"/>
      <c r="N89" s="7"/>
      <c r="O89" s="7"/>
      <c r="P89" s="7"/>
      <c r="Q89" s="7"/>
      <c r="R89" s="7" t="str">
        <f t="shared" si="2"/>
        <v/>
      </c>
      <c r="S89" s="7" t="str">
        <f t="shared" si="3"/>
        <v/>
      </c>
    </row>
    <row r="90" spans="1:19" x14ac:dyDescent="0.25">
      <c r="A90" s="7"/>
      <c r="B90" s="12"/>
      <c r="C90" s="7"/>
      <c r="D90" s="7"/>
      <c r="E90" s="7"/>
      <c r="F90" s="7"/>
      <c r="G90" s="7"/>
      <c r="H90" s="7"/>
      <c r="I90" s="7"/>
      <c r="J90" s="7"/>
      <c r="K90" s="7"/>
      <c r="L90" s="7"/>
      <c r="M90" s="7"/>
      <c r="N90" s="7"/>
      <c r="O90" s="7"/>
      <c r="P90" s="7"/>
      <c r="Q90" s="7"/>
      <c r="R90" s="7" t="str">
        <f t="shared" si="2"/>
        <v/>
      </c>
      <c r="S90" s="7" t="str">
        <f t="shared" si="3"/>
        <v/>
      </c>
    </row>
    <row r="91" spans="1:19" x14ac:dyDescent="0.25">
      <c r="A91" s="7"/>
      <c r="B91" s="12"/>
      <c r="C91" s="7"/>
      <c r="D91" s="7"/>
      <c r="E91" s="7"/>
      <c r="F91" s="7"/>
      <c r="G91" s="7"/>
      <c r="H91" s="7"/>
      <c r="I91" s="7"/>
      <c r="J91" s="7"/>
      <c r="K91" s="7"/>
      <c r="L91" s="7"/>
      <c r="M91" s="7"/>
      <c r="N91" s="7"/>
      <c r="O91" s="7"/>
      <c r="P91" s="7"/>
      <c r="Q91" s="7"/>
      <c r="R91" s="7" t="str">
        <f t="shared" si="2"/>
        <v/>
      </c>
      <c r="S91" s="7" t="str">
        <f t="shared" si="3"/>
        <v/>
      </c>
    </row>
    <row r="92" spans="1:19" x14ac:dyDescent="0.25">
      <c r="A92" s="7"/>
      <c r="B92" s="12"/>
      <c r="C92" s="7"/>
      <c r="D92" s="7"/>
      <c r="E92" s="7"/>
      <c r="F92" s="7"/>
      <c r="G92" s="7"/>
      <c r="H92" s="7"/>
      <c r="I92" s="7"/>
      <c r="J92" s="7"/>
      <c r="K92" s="7"/>
      <c r="L92" s="7"/>
      <c r="M92" s="7"/>
      <c r="N92" s="7"/>
      <c r="O92" s="7"/>
      <c r="P92" s="7"/>
      <c r="Q92" s="7"/>
      <c r="R92" s="7" t="str">
        <f t="shared" si="2"/>
        <v/>
      </c>
      <c r="S92" s="7" t="str">
        <f t="shared" si="3"/>
        <v/>
      </c>
    </row>
    <row r="93" spans="1:19" x14ac:dyDescent="0.25">
      <c r="A93" s="7"/>
      <c r="B93" s="12"/>
      <c r="C93" s="7"/>
      <c r="D93" s="7"/>
      <c r="E93" s="7"/>
      <c r="F93" s="7"/>
      <c r="G93" s="7"/>
      <c r="H93" s="7"/>
      <c r="I93" s="7"/>
      <c r="J93" s="7"/>
      <c r="K93" s="7"/>
      <c r="L93" s="7"/>
      <c r="M93" s="7"/>
      <c r="N93" s="7"/>
      <c r="O93" s="7"/>
      <c r="P93" s="7"/>
      <c r="Q93" s="7"/>
      <c r="R93" s="7" t="str">
        <f t="shared" si="2"/>
        <v/>
      </c>
      <c r="S93" s="7" t="str">
        <f t="shared" si="3"/>
        <v/>
      </c>
    </row>
    <row r="94" spans="1:19" x14ac:dyDescent="0.25">
      <c r="A94" s="7"/>
      <c r="B94" s="12"/>
      <c r="C94" s="7"/>
      <c r="D94" s="7"/>
      <c r="E94" s="7"/>
      <c r="F94" s="7"/>
      <c r="G94" s="7"/>
      <c r="H94" s="7"/>
      <c r="I94" s="7"/>
      <c r="J94" s="7"/>
      <c r="K94" s="7"/>
      <c r="L94" s="7"/>
      <c r="M94" s="7"/>
      <c r="N94" s="7"/>
      <c r="O94" s="7"/>
      <c r="P94" s="7"/>
      <c r="Q94" s="7"/>
      <c r="R94" s="7" t="str">
        <f t="shared" si="2"/>
        <v/>
      </c>
      <c r="S94" s="7" t="str">
        <f t="shared" si="3"/>
        <v/>
      </c>
    </row>
    <row r="95" spans="1:19" x14ac:dyDescent="0.25">
      <c r="A95" s="7"/>
      <c r="B95" s="12"/>
      <c r="C95" s="7"/>
      <c r="D95" s="7"/>
      <c r="E95" s="7"/>
      <c r="F95" s="7"/>
      <c r="G95" s="7"/>
      <c r="H95" s="7"/>
      <c r="I95" s="7"/>
      <c r="J95" s="7"/>
      <c r="K95" s="7"/>
      <c r="L95" s="7"/>
      <c r="M95" s="7"/>
      <c r="N95" s="7"/>
      <c r="O95" s="7"/>
      <c r="P95" s="7"/>
      <c r="Q95" s="7"/>
      <c r="R95" s="7" t="str">
        <f t="shared" si="2"/>
        <v/>
      </c>
      <c r="S95" s="7" t="str">
        <f t="shared" si="3"/>
        <v/>
      </c>
    </row>
    <row r="96" spans="1:19" x14ac:dyDescent="0.25">
      <c r="A96" s="7"/>
      <c r="B96" s="12"/>
      <c r="C96" s="7"/>
      <c r="D96" s="7"/>
      <c r="E96" s="7"/>
      <c r="F96" s="7"/>
      <c r="G96" s="7"/>
      <c r="H96" s="7"/>
      <c r="I96" s="7"/>
      <c r="J96" s="7"/>
      <c r="K96" s="7"/>
      <c r="L96" s="7"/>
      <c r="M96" s="7"/>
      <c r="N96" s="7"/>
      <c r="O96" s="7"/>
      <c r="P96" s="7"/>
      <c r="Q96" s="7"/>
      <c r="R96" s="7" t="str">
        <f t="shared" si="2"/>
        <v/>
      </c>
      <c r="S96" s="7" t="str">
        <f t="shared" si="3"/>
        <v/>
      </c>
    </row>
    <row r="97" spans="1:19" x14ac:dyDescent="0.25">
      <c r="A97" s="7"/>
      <c r="B97" s="12"/>
      <c r="C97" s="7"/>
      <c r="D97" s="7"/>
      <c r="E97" s="7"/>
      <c r="F97" s="7"/>
      <c r="G97" s="7"/>
      <c r="H97" s="7"/>
      <c r="I97" s="7"/>
      <c r="J97" s="7"/>
      <c r="K97" s="7"/>
      <c r="L97" s="7"/>
      <c r="M97" s="7"/>
      <c r="N97" s="7"/>
      <c r="O97" s="7"/>
      <c r="P97" s="7"/>
      <c r="Q97" s="7"/>
      <c r="R97" s="7" t="str">
        <f t="shared" si="2"/>
        <v/>
      </c>
      <c r="S97" s="7" t="str">
        <f t="shared" si="3"/>
        <v/>
      </c>
    </row>
    <row r="98" spans="1:19" x14ac:dyDescent="0.25">
      <c r="A98" s="7"/>
      <c r="B98" s="12"/>
      <c r="C98" s="7"/>
      <c r="D98" s="7"/>
      <c r="E98" s="7"/>
      <c r="F98" s="7"/>
      <c r="G98" s="7"/>
      <c r="H98" s="7"/>
      <c r="I98" s="7"/>
      <c r="J98" s="7"/>
      <c r="K98" s="7"/>
      <c r="L98" s="7"/>
      <c r="M98" s="7"/>
      <c r="N98" s="7"/>
      <c r="O98" s="7"/>
      <c r="P98" s="7"/>
      <c r="Q98" s="7"/>
      <c r="R98" s="7" t="str">
        <f t="shared" si="2"/>
        <v/>
      </c>
      <c r="S98" s="7" t="str">
        <f t="shared" si="3"/>
        <v/>
      </c>
    </row>
    <row r="99" spans="1:19" x14ac:dyDescent="0.25">
      <c r="A99" s="7"/>
      <c r="B99" s="12"/>
      <c r="C99" s="7"/>
      <c r="D99" s="7"/>
      <c r="E99" s="7"/>
      <c r="F99" s="7"/>
      <c r="G99" s="7"/>
      <c r="H99" s="7"/>
      <c r="I99" s="7"/>
      <c r="J99" s="7"/>
      <c r="K99" s="7"/>
      <c r="L99" s="7"/>
      <c r="M99" s="7"/>
      <c r="N99" s="7"/>
      <c r="O99" s="7"/>
      <c r="P99" s="7"/>
      <c r="Q99" s="7"/>
      <c r="R99" s="7" t="str">
        <f t="shared" si="2"/>
        <v/>
      </c>
      <c r="S99" s="7" t="str">
        <f t="shared" si="3"/>
        <v/>
      </c>
    </row>
    <row r="100" spans="1:19" x14ac:dyDescent="0.25">
      <c r="A100" s="7"/>
      <c r="B100" s="12"/>
      <c r="C100" s="7"/>
      <c r="D100" s="7"/>
      <c r="E100" s="7"/>
      <c r="F100" s="7"/>
      <c r="G100" s="7"/>
      <c r="H100" s="7"/>
      <c r="I100" s="7"/>
      <c r="J100" s="7"/>
      <c r="K100" s="7"/>
      <c r="L100" s="7"/>
      <c r="M100" s="7"/>
      <c r="N100" s="7"/>
      <c r="O100" s="7"/>
      <c r="P100" s="7"/>
      <c r="Q100" s="7"/>
      <c r="R100" s="7" t="str">
        <f t="shared" si="2"/>
        <v/>
      </c>
      <c r="S100" s="7" t="str">
        <f t="shared" si="3"/>
        <v/>
      </c>
    </row>
    <row r="101" spans="1:19" x14ac:dyDescent="0.25">
      <c r="A101" s="7"/>
      <c r="B101" s="12"/>
      <c r="C101" s="7"/>
      <c r="D101" s="7"/>
      <c r="E101" s="7"/>
      <c r="F101" s="7"/>
      <c r="G101" s="7"/>
      <c r="H101" s="7"/>
      <c r="I101" s="7"/>
      <c r="J101" s="7"/>
      <c r="K101" s="7"/>
      <c r="L101" s="7"/>
      <c r="M101" s="7"/>
      <c r="N101" s="7"/>
      <c r="O101" s="7"/>
      <c r="P101" s="7"/>
      <c r="Q101" s="7"/>
      <c r="R101" s="7" t="str">
        <f t="shared" si="2"/>
        <v/>
      </c>
      <c r="S101" s="7" t="str">
        <f t="shared" si="3"/>
        <v/>
      </c>
    </row>
    <row r="102" spans="1:19" x14ac:dyDescent="0.25">
      <c r="A102" s="7"/>
      <c r="B102" s="12"/>
      <c r="C102" s="7"/>
      <c r="D102" s="7"/>
      <c r="E102" s="7"/>
      <c r="F102" s="7"/>
      <c r="G102" s="7"/>
      <c r="H102" s="7"/>
      <c r="I102" s="7"/>
      <c r="J102" s="7"/>
      <c r="K102" s="7"/>
      <c r="L102" s="7"/>
      <c r="M102" s="7"/>
      <c r="N102" s="7"/>
      <c r="O102" s="7"/>
      <c r="P102" s="7"/>
      <c r="Q102" s="7"/>
      <c r="R102" s="7" t="str">
        <f t="shared" si="2"/>
        <v/>
      </c>
      <c r="S102" s="7" t="str">
        <f t="shared" si="3"/>
        <v/>
      </c>
    </row>
    <row r="103" spans="1:19" x14ac:dyDescent="0.25">
      <c r="A103" s="7"/>
      <c r="B103" s="12"/>
      <c r="C103" s="7"/>
      <c r="D103" s="7"/>
      <c r="E103" s="7"/>
      <c r="F103" s="7"/>
      <c r="G103" s="7"/>
      <c r="H103" s="7"/>
      <c r="I103" s="7"/>
      <c r="J103" s="7"/>
      <c r="K103" s="7"/>
      <c r="L103" s="7"/>
      <c r="M103" s="7"/>
      <c r="N103" s="7"/>
      <c r="O103" s="7"/>
      <c r="P103" s="7"/>
      <c r="Q103" s="7"/>
      <c r="R103" s="7" t="str">
        <f t="shared" si="2"/>
        <v/>
      </c>
      <c r="S103" s="7" t="str">
        <f t="shared" si="3"/>
        <v/>
      </c>
    </row>
    <row r="104" spans="1:19" x14ac:dyDescent="0.25">
      <c r="A104" s="7"/>
      <c r="B104" s="12"/>
      <c r="C104" s="7"/>
      <c r="D104" s="7"/>
      <c r="E104" s="7"/>
      <c r="F104" s="7"/>
      <c r="G104" s="7"/>
      <c r="H104" s="7"/>
      <c r="I104" s="7"/>
      <c r="J104" s="7"/>
      <c r="K104" s="7"/>
      <c r="L104" s="7"/>
      <c r="M104" s="7"/>
      <c r="N104" s="7"/>
      <c r="O104" s="7"/>
      <c r="P104" s="7"/>
      <c r="Q104" s="7"/>
      <c r="R104" s="7" t="str">
        <f t="shared" si="2"/>
        <v/>
      </c>
      <c r="S104" s="7" t="str">
        <f t="shared" si="3"/>
        <v/>
      </c>
    </row>
    <row r="105" spans="1:19" x14ac:dyDescent="0.25">
      <c r="A105" s="7"/>
      <c r="B105" s="12"/>
      <c r="C105" s="7"/>
      <c r="D105" s="7"/>
      <c r="E105" s="7"/>
      <c r="F105" s="7"/>
      <c r="G105" s="7"/>
      <c r="H105" s="7"/>
      <c r="I105" s="7"/>
      <c r="J105" s="7"/>
      <c r="K105" s="7"/>
      <c r="L105" s="7"/>
      <c r="M105" s="7"/>
      <c r="N105" s="7"/>
      <c r="O105" s="7"/>
      <c r="P105" s="7"/>
      <c r="Q105" s="7"/>
      <c r="R105" s="7" t="str">
        <f t="shared" si="2"/>
        <v/>
      </c>
      <c r="S105" s="7" t="str">
        <f t="shared" si="3"/>
        <v/>
      </c>
    </row>
    <row r="106" spans="1:19" x14ac:dyDescent="0.25">
      <c r="A106" s="7"/>
      <c r="B106" s="12"/>
      <c r="C106" s="7"/>
      <c r="D106" s="7"/>
      <c r="E106" s="7"/>
      <c r="F106" s="7"/>
      <c r="G106" s="7"/>
      <c r="H106" s="7"/>
      <c r="I106" s="7"/>
      <c r="J106" s="7"/>
      <c r="K106" s="7"/>
      <c r="L106" s="7"/>
      <c r="M106" s="7"/>
      <c r="N106" s="7"/>
      <c r="O106" s="7"/>
      <c r="P106" s="7"/>
      <c r="Q106" s="7"/>
      <c r="R106" s="7" t="str">
        <f t="shared" si="2"/>
        <v/>
      </c>
      <c r="S106" s="7" t="str">
        <f t="shared" si="3"/>
        <v/>
      </c>
    </row>
    <row r="107" spans="1:19" x14ac:dyDescent="0.25">
      <c r="A107" s="7"/>
      <c r="B107" s="12"/>
      <c r="C107" s="7"/>
      <c r="D107" s="7"/>
      <c r="E107" s="7"/>
      <c r="F107" s="7"/>
      <c r="G107" s="7"/>
      <c r="H107" s="7"/>
      <c r="I107" s="7"/>
      <c r="J107" s="7"/>
      <c r="K107" s="7"/>
      <c r="L107" s="7"/>
      <c r="M107" s="7"/>
      <c r="N107" s="7"/>
      <c r="O107" s="7"/>
      <c r="P107" s="7"/>
      <c r="Q107" s="7"/>
      <c r="R107" s="7" t="str">
        <f t="shared" si="2"/>
        <v/>
      </c>
      <c r="S107" s="7" t="str">
        <f t="shared" si="3"/>
        <v/>
      </c>
    </row>
    <row r="108" spans="1:19" x14ac:dyDescent="0.25">
      <c r="A108" s="7"/>
      <c r="B108" s="12"/>
      <c r="C108" s="7"/>
      <c r="D108" s="7"/>
      <c r="E108" s="7"/>
      <c r="F108" s="7"/>
      <c r="G108" s="7"/>
      <c r="H108" s="7"/>
      <c r="I108" s="7"/>
      <c r="J108" s="7"/>
      <c r="K108" s="7"/>
      <c r="L108" s="7"/>
      <c r="M108" s="7"/>
      <c r="N108" s="7"/>
      <c r="O108" s="7"/>
      <c r="P108" s="7"/>
      <c r="Q108" s="7"/>
      <c r="R108" s="7" t="str">
        <f t="shared" si="2"/>
        <v/>
      </c>
      <c r="S108" s="7" t="str">
        <f t="shared" si="3"/>
        <v/>
      </c>
    </row>
    <row r="109" spans="1:19" x14ac:dyDescent="0.25">
      <c r="A109" s="7"/>
      <c r="B109" s="12"/>
      <c r="C109" s="7"/>
      <c r="D109" s="7"/>
      <c r="E109" s="7"/>
      <c r="F109" s="7"/>
      <c r="G109" s="7"/>
      <c r="H109" s="7"/>
      <c r="I109" s="7"/>
      <c r="J109" s="7"/>
      <c r="K109" s="7"/>
      <c r="L109" s="7"/>
      <c r="M109" s="7"/>
      <c r="N109" s="7"/>
      <c r="O109" s="7"/>
      <c r="P109" s="7"/>
      <c r="Q109" s="7"/>
      <c r="R109" s="7" t="str">
        <f t="shared" si="2"/>
        <v/>
      </c>
      <c r="S109" s="7" t="str">
        <f t="shared" si="3"/>
        <v/>
      </c>
    </row>
    <row r="110" spans="1:19" x14ac:dyDescent="0.25">
      <c r="A110" s="7"/>
      <c r="B110" s="12"/>
      <c r="C110" s="7"/>
      <c r="D110" s="7"/>
      <c r="E110" s="7"/>
      <c r="F110" s="7"/>
      <c r="G110" s="7"/>
      <c r="H110" s="7"/>
      <c r="I110" s="7"/>
      <c r="J110" s="7"/>
      <c r="K110" s="7"/>
      <c r="L110" s="7"/>
      <c r="M110" s="7"/>
      <c r="N110" s="7"/>
      <c r="O110" s="7"/>
      <c r="P110" s="7"/>
      <c r="Q110" s="7"/>
      <c r="R110" s="7" t="str">
        <f t="shared" si="2"/>
        <v/>
      </c>
      <c r="S110" s="7" t="str">
        <f t="shared" si="3"/>
        <v/>
      </c>
    </row>
    <row r="111" spans="1:19" x14ac:dyDescent="0.25">
      <c r="A111" s="7"/>
      <c r="B111" s="12"/>
      <c r="C111" s="7"/>
      <c r="D111" s="7"/>
      <c r="E111" s="7"/>
      <c r="F111" s="7"/>
      <c r="G111" s="7"/>
      <c r="H111" s="7"/>
      <c r="I111" s="7"/>
      <c r="J111" s="7"/>
      <c r="K111" s="7"/>
      <c r="L111" s="7"/>
      <c r="M111" s="7"/>
      <c r="N111" s="7"/>
      <c r="O111" s="7"/>
      <c r="P111" s="7"/>
      <c r="Q111" s="7"/>
      <c r="R111" s="7" t="str">
        <f t="shared" si="2"/>
        <v/>
      </c>
      <c r="S111" s="7" t="str">
        <f t="shared" si="3"/>
        <v/>
      </c>
    </row>
    <row r="112" spans="1:19" x14ac:dyDescent="0.25">
      <c r="A112" s="7"/>
      <c r="B112" s="12"/>
      <c r="C112" s="7"/>
      <c r="D112" s="7"/>
      <c r="E112" s="7"/>
      <c r="F112" s="7"/>
      <c r="G112" s="7"/>
      <c r="H112" s="7"/>
      <c r="I112" s="7"/>
      <c r="J112" s="7"/>
      <c r="K112" s="7"/>
      <c r="L112" s="7"/>
      <c r="M112" s="7"/>
      <c r="N112" s="7"/>
      <c r="O112" s="7"/>
      <c r="P112" s="7"/>
      <c r="Q112" s="7"/>
      <c r="R112" s="7" t="str">
        <f t="shared" si="2"/>
        <v/>
      </c>
      <c r="S112" s="7" t="str">
        <f t="shared" si="3"/>
        <v/>
      </c>
    </row>
    <row r="113" spans="1:19" x14ac:dyDescent="0.25">
      <c r="A113" s="7"/>
      <c r="B113" s="12"/>
      <c r="C113" s="7"/>
      <c r="D113" s="7"/>
      <c r="E113" s="7"/>
      <c r="F113" s="7"/>
      <c r="G113" s="7"/>
      <c r="H113" s="7"/>
      <c r="I113" s="7"/>
      <c r="J113" s="7"/>
      <c r="K113" s="7"/>
      <c r="L113" s="7"/>
      <c r="M113" s="7"/>
      <c r="N113" s="7"/>
      <c r="O113" s="7"/>
      <c r="P113" s="7"/>
      <c r="Q113" s="7"/>
      <c r="R113" s="7" t="str">
        <f t="shared" si="2"/>
        <v/>
      </c>
      <c r="S113" s="7" t="str">
        <f t="shared" si="3"/>
        <v/>
      </c>
    </row>
    <row r="114" spans="1:19" x14ac:dyDescent="0.25">
      <c r="A114" s="7"/>
      <c r="B114" s="12"/>
      <c r="C114" s="7"/>
      <c r="D114" s="7"/>
      <c r="E114" s="7"/>
      <c r="F114" s="7"/>
      <c r="G114" s="7"/>
      <c r="H114" s="7"/>
      <c r="I114" s="7"/>
      <c r="J114" s="7"/>
      <c r="K114" s="7"/>
      <c r="L114" s="7"/>
      <c r="M114" s="7"/>
      <c r="N114" s="7"/>
      <c r="O114" s="7"/>
      <c r="P114" s="7"/>
      <c r="Q114" s="7"/>
      <c r="R114" s="7" t="str">
        <f t="shared" si="2"/>
        <v/>
      </c>
      <c r="S114" s="7" t="str">
        <f t="shared" si="3"/>
        <v/>
      </c>
    </row>
    <row r="115" spans="1:19" x14ac:dyDescent="0.25">
      <c r="A115" s="7"/>
      <c r="B115" s="12"/>
      <c r="C115" s="7"/>
      <c r="D115" s="7"/>
      <c r="E115" s="7"/>
      <c r="F115" s="7"/>
      <c r="G115" s="7"/>
      <c r="H115" s="7"/>
      <c r="I115" s="7"/>
      <c r="J115" s="7"/>
      <c r="K115" s="7"/>
      <c r="L115" s="7"/>
      <c r="M115" s="7"/>
      <c r="N115" s="7"/>
      <c r="O115" s="7"/>
      <c r="P115" s="7"/>
      <c r="Q115" s="7"/>
      <c r="R115" s="7" t="str">
        <f t="shared" si="2"/>
        <v/>
      </c>
      <c r="S115" s="7" t="str">
        <f t="shared" si="3"/>
        <v/>
      </c>
    </row>
    <row r="116" spans="1:19" x14ac:dyDescent="0.25">
      <c r="A116" s="7"/>
      <c r="B116" s="12"/>
      <c r="C116" s="7"/>
      <c r="D116" s="7"/>
      <c r="E116" s="7"/>
      <c r="F116" s="7"/>
      <c r="G116" s="7"/>
      <c r="H116" s="7"/>
      <c r="I116" s="7"/>
      <c r="J116" s="7"/>
      <c r="K116" s="7"/>
      <c r="L116" s="7"/>
      <c r="M116" s="7"/>
      <c r="N116" s="7"/>
      <c r="O116" s="7"/>
      <c r="P116" s="7"/>
      <c r="Q116" s="7"/>
      <c r="R116" s="7" t="str">
        <f t="shared" si="2"/>
        <v/>
      </c>
      <c r="S116" s="7" t="str">
        <f t="shared" si="3"/>
        <v/>
      </c>
    </row>
    <row r="117" spans="1:19" x14ac:dyDescent="0.25">
      <c r="A117" s="7"/>
      <c r="B117" s="12"/>
      <c r="C117" s="7"/>
      <c r="D117" s="7"/>
      <c r="E117" s="7"/>
      <c r="F117" s="7"/>
      <c r="G117" s="7"/>
      <c r="H117" s="7"/>
      <c r="I117" s="7"/>
      <c r="J117" s="7"/>
      <c r="K117" s="7"/>
      <c r="L117" s="7"/>
      <c r="M117" s="7"/>
      <c r="N117" s="7"/>
      <c r="O117" s="7"/>
      <c r="P117" s="7"/>
      <c r="Q117" s="7"/>
      <c r="R117" s="7" t="str">
        <f t="shared" si="2"/>
        <v/>
      </c>
      <c r="S117" s="7" t="str">
        <f t="shared" si="3"/>
        <v/>
      </c>
    </row>
    <row r="118" spans="1:19" x14ac:dyDescent="0.25">
      <c r="A118" s="7"/>
      <c r="B118" s="12"/>
      <c r="C118" s="7"/>
      <c r="D118" s="7"/>
      <c r="E118" s="7"/>
      <c r="F118" s="7"/>
      <c r="G118" s="7"/>
      <c r="H118" s="7"/>
      <c r="I118" s="7"/>
      <c r="J118" s="7"/>
      <c r="K118" s="7"/>
      <c r="L118" s="7"/>
      <c r="M118" s="7"/>
      <c r="N118" s="7"/>
      <c r="O118" s="7"/>
      <c r="P118" s="7"/>
      <c r="Q118" s="7"/>
      <c r="R118" s="7" t="str">
        <f t="shared" si="2"/>
        <v/>
      </c>
      <c r="S118" s="7" t="str">
        <f t="shared" si="3"/>
        <v/>
      </c>
    </row>
    <row r="119" spans="1:19" x14ac:dyDescent="0.25">
      <c r="A119" s="7"/>
      <c r="B119" s="12"/>
      <c r="C119" s="7"/>
      <c r="D119" s="7"/>
      <c r="E119" s="7"/>
      <c r="F119" s="7"/>
      <c r="G119" s="7"/>
      <c r="H119" s="7"/>
      <c r="I119" s="7"/>
      <c r="J119" s="7"/>
      <c r="K119" s="7"/>
      <c r="L119" s="7"/>
      <c r="M119" s="7"/>
      <c r="N119" s="7"/>
      <c r="O119" s="7"/>
      <c r="P119" s="7"/>
      <c r="Q119" s="7"/>
      <c r="R119" s="7" t="str">
        <f t="shared" si="2"/>
        <v/>
      </c>
      <c r="S119" s="7" t="str">
        <f t="shared" si="3"/>
        <v/>
      </c>
    </row>
    <row r="120" spans="1:19" x14ac:dyDescent="0.25">
      <c r="A120" s="7"/>
      <c r="B120" s="12"/>
      <c r="C120" s="7"/>
      <c r="D120" s="7"/>
      <c r="E120" s="7"/>
      <c r="F120" s="7"/>
      <c r="G120" s="7"/>
      <c r="H120" s="7"/>
      <c r="I120" s="7"/>
      <c r="J120" s="7"/>
      <c r="K120" s="7"/>
      <c r="L120" s="7"/>
      <c r="M120" s="7"/>
      <c r="N120" s="7"/>
      <c r="O120" s="7"/>
      <c r="P120" s="7"/>
      <c r="Q120" s="7"/>
      <c r="R120" s="7" t="str">
        <f t="shared" si="2"/>
        <v/>
      </c>
      <c r="S120" s="7" t="str">
        <f t="shared" si="3"/>
        <v/>
      </c>
    </row>
    <row r="121" spans="1:19" x14ac:dyDescent="0.25">
      <c r="A121" s="7"/>
      <c r="B121" s="12"/>
      <c r="C121" s="7"/>
      <c r="D121" s="7"/>
      <c r="E121" s="7"/>
      <c r="F121" s="7"/>
      <c r="G121" s="7"/>
      <c r="H121" s="7"/>
      <c r="I121" s="7"/>
      <c r="J121" s="7"/>
      <c r="K121" s="7"/>
      <c r="L121" s="7"/>
      <c r="M121" s="7"/>
      <c r="N121" s="7"/>
      <c r="O121" s="7"/>
      <c r="P121" s="7"/>
      <c r="Q121" s="7"/>
      <c r="R121" s="7" t="str">
        <f t="shared" si="2"/>
        <v/>
      </c>
      <c r="S121" s="7" t="str">
        <f t="shared" si="3"/>
        <v/>
      </c>
    </row>
    <row r="122" spans="1:19" x14ac:dyDescent="0.25">
      <c r="A122" s="7"/>
      <c r="B122" s="12"/>
      <c r="C122" s="7"/>
      <c r="D122" s="7"/>
      <c r="E122" s="7"/>
      <c r="F122" s="7"/>
      <c r="G122" s="7"/>
      <c r="H122" s="7"/>
      <c r="I122" s="7"/>
      <c r="J122" s="7"/>
      <c r="K122" s="7"/>
      <c r="L122" s="7"/>
      <c r="M122" s="7"/>
      <c r="N122" s="7"/>
      <c r="O122" s="7"/>
      <c r="P122" s="7"/>
      <c r="Q122" s="7"/>
      <c r="R122" s="7" t="str">
        <f t="shared" si="2"/>
        <v/>
      </c>
      <c r="S122" s="7" t="str">
        <f t="shared" si="3"/>
        <v/>
      </c>
    </row>
    <row r="123" spans="1:19" x14ac:dyDescent="0.25">
      <c r="A123" s="7"/>
      <c r="B123" s="12"/>
      <c r="C123" s="7"/>
      <c r="D123" s="7"/>
      <c r="E123" s="7"/>
      <c r="F123" s="7"/>
      <c r="G123" s="7"/>
      <c r="H123" s="7"/>
      <c r="I123" s="7"/>
      <c r="J123" s="7"/>
      <c r="K123" s="7"/>
      <c r="L123" s="7"/>
      <c r="M123" s="7"/>
      <c r="N123" s="7"/>
      <c r="O123" s="7"/>
      <c r="P123" s="7"/>
      <c r="Q123" s="7"/>
      <c r="R123" s="7" t="str">
        <f t="shared" si="2"/>
        <v/>
      </c>
      <c r="S123" s="7" t="str">
        <f t="shared" si="3"/>
        <v/>
      </c>
    </row>
    <row r="124" spans="1:19" x14ac:dyDescent="0.25">
      <c r="A124" s="7"/>
      <c r="B124" s="12"/>
      <c r="C124" s="7"/>
      <c r="D124" s="7"/>
      <c r="E124" s="7"/>
      <c r="F124" s="7"/>
      <c r="G124" s="7"/>
      <c r="H124" s="7"/>
      <c r="I124" s="7"/>
      <c r="J124" s="7"/>
      <c r="K124" s="7"/>
      <c r="L124" s="7"/>
      <c r="M124" s="7"/>
      <c r="N124" s="7"/>
      <c r="O124" s="7"/>
      <c r="P124" s="7"/>
      <c r="Q124" s="7"/>
      <c r="R124" s="7" t="str">
        <f t="shared" si="2"/>
        <v/>
      </c>
      <c r="S124" s="7" t="str">
        <f t="shared" si="3"/>
        <v/>
      </c>
    </row>
    <row r="125" spans="1:19" x14ac:dyDescent="0.25">
      <c r="A125" s="7"/>
      <c r="B125" s="12"/>
      <c r="C125" s="7"/>
      <c r="D125" s="7"/>
      <c r="E125" s="7"/>
      <c r="F125" s="7"/>
      <c r="G125" s="7"/>
      <c r="H125" s="7"/>
      <c r="I125" s="7"/>
      <c r="J125" s="7"/>
      <c r="K125" s="7"/>
      <c r="L125" s="7"/>
      <c r="M125" s="7"/>
      <c r="N125" s="7"/>
      <c r="O125" s="7"/>
      <c r="P125" s="7"/>
      <c r="Q125" s="7"/>
      <c r="R125" s="7" t="str">
        <f t="shared" si="2"/>
        <v/>
      </c>
      <c r="S125" s="7" t="str">
        <f t="shared" si="3"/>
        <v/>
      </c>
    </row>
    <row r="126" spans="1:19" x14ac:dyDescent="0.25">
      <c r="A126" s="7"/>
      <c r="B126" s="12"/>
      <c r="C126" s="7"/>
      <c r="D126" s="7"/>
      <c r="E126" s="7"/>
      <c r="F126" s="7"/>
      <c r="G126" s="7"/>
      <c r="H126" s="7"/>
      <c r="I126" s="7"/>
      <c r="J126" s="7"/>
      <c r="K126" s="7"/>
      <c r="L126" s="7"/>
      <c r="M126" s="7"/>
      <c r="N126" s="7"/>
      <c r="O126" s="7"/>
      <c r="P126" s="7"/>
      <c r="Q126" s="7"/>
      <c r="R126" s="7" t="str">
        <f t="shared" si="2"/>
        <v/>
      </c>
      <c r="S126" s="7" t="str">
        <f t="shared" si="3"/>
        <v/>
      </c>
    </row>
    <row r="127" spans="1:19" x14ac:dyDescent="0.25">
      <c r="A127" s="7"/>
      <c r="B127" s="12"/>
      <c r="C127" s="7"/>
      <c r="D127" s="7"/>
      <c r="E127" s="7"/>
      <c r="F127" s="7"/>
      <c r="G127" s="7"/>
      <c r="H127" s="7"/>
      <c r="I127" s="7"/>
      <c r="J127" s="7"/>
      <c r="K127" s="7"/>
      <c r="L127" s="7"/>
      <c r="M127" s="7"/>
      <c r="N127" s="7"/>
      <c r="O127" s="7"/>
      <c r="P127" s="7"/>
      <c r="Q127" s="7"/>
      <c r="R127" s="7" t="str">
        <f t="shared" si="2"/>
        <v/>
      </c>
      <c r="S127" s="7" t="str">
        <f t="shared" si="3"/>
        <v/>
      </c>
    </row>
    <row r="128" spans="1:19" x14ac:dyDescent="0.25">
      <c r="A128" s="7"/>
      <c r="B128" s="12"/>
      <c r="C128" s="7"/>
      <c r="D128" s="7"/>
      <c r="E128" s="7"/>
      <c r="F128" s="7"/>
      <c r="G128" s="7"/>
      <c r="H128" s="7"/>
      <c r="I128" s="7"/>
      <c r="J128" s="7"/>
      <c r="K128" s="7"/>
      <c r="L128" s="7"/>
      <c r="M128" s="7"/>
      <c r="N128" s="7"/>
      <c r="O128" s="7"/>
      <c r="P128" s="7"/>
      <c r="Q128" s="7"/>
      <c r="R128" s="7" t="str">
        <f t="shared" si="2"/>
        <v/>
      </c>
      <c r="S128" s="7" t="str">
        <f t="shared" si="3"/>
        <v/>
      </c>
    </row>
    <row r="129" spans="1:19" x14ac:dyDescent="0.25">
      <c r="A129" s="7"/>
      <c r="B129" s="12"/>
      <c r="C129" s="7"/>
      <c r="D129" s="7"/>
      <c r="E129" s="7"/>
      <c r="F129" s="7"/>
      <c r="G129" s="7"/>
      <c r="H129" s="7"/>
      <c r="I129" s="7"/>
      <c r="J129" s="7"/>
      <c r="K129" s="7"/>
      <c r="L129" s="7"/>
      <c r="M129" s="7"/>
      <c r="N129" s="7"/>
      <c r="O129" s="7"/>
      <c r="P129" s="7"/>
      <c r="Q129" s="7"/>
      <c r="R129" s="7" t="str">
        <f t="shared" si="2"/>
        <v/>
      </c>
      <c r="S129" s="7" t="str">
        <f t="shared" si="3"/>
        <v/>
      </c>
    </row>
    <row r="130" spans="1:19" x14ac:dyDescent="0.25">
      <c r="A130" s="7"/>
      <c r="B130" s="12"/>
      <c r="C130" s="7"/>
      <c r="D130" s="7"/>
      <c r="E130" s="7"/>
      <c r="F130" s="7"/>
      <c r="G130" s="7"/>
      <c r="H130" s="7"/>
      <c r="I130" s="7"/>
      <c r="J130" s="7"/>
      <c r="K130" s="7"/>
      <c r="L130" s="7"/>
      <c r="M130" s="7"/>
      <c r="N130" s="7"/>
      <c r="O130" s="7"/>
      <c r="P130" s="7"/>
      <c r="Q130" s="7"/>
      <c r="R130" s="7" t="str">
        <f t="shared" ref="R130:R193" si="4">IF(OR(C130="",B130=""),"",C130&amp;"#"&amp;ROUND(B130*1440,0))</f>
        <v/>
      </c>
      <c r="S130" s="7" t="str">
        <f t="shared" ref="S130:S193" si="5">IF(J130="","","https://maps.google.com/?q="&amp;SUBSTITUTE(J130&amp;"",",",".")&amp;","&amp;SUBSTITUTE(K130&amp;"",",","."))</f>
        <v/>
      </c>
    </row>
    <row r="131" spans="1:19" x14ac:dyDescent="0.25">
      <c r="A131" s="7"/>
      <c r="B131" s="12"/>
      <c r="C131" s="7"/>
      <c r="D131" s="7"/>
      <c r="E131" s="7"/>
      <c r="F131" s="7"/>
      <c r="G131" s="7"/>
      <c r="H131" s="7"/>
      <c r="I131" s="7"/>
      <c r="J131" s="7"/>
      <c r="K131" s="7"/>
      <c r="L131" s="7"/>
      <c r="M131" s="7"/>
      <c r="N131" s="7"/>
      <c r="O131" s="7"/>
      <c r="P131" s="7"/>
      <c r="Q131" s="7"/>
      <c r="R131" s="7" t="str">
        <f t="shared" si="4"/>
        <v/>
      </c>
      <c r="S131" s="7" t="str">
        <f t="shared" si="5"/>
        <v/>
      </c>
    </row>
    <row r="132" spans="1:19" x14ac:dyDescent="0.25">
      <c r="A132" s="7"/>
      <c r="B132" s="12"/>
      <c r="C132" s="7"/>
      <c r="D132" s="7"/>
      <c r="E132" s="7"/>
      <c r="F132" s="7"/>
      <c r="G132" s="7"/>
      <c r="H132" s="7"/>
      <c r="I132" s="7"/>
      <c r="J132" s="7"/>
      <c r="K132" s="7"/>
      <c r="L132" s="7"/>
      <c r="M132" s="7"/>
      <c r="N132" s="7"/>
      <c r="O132" s="7"/>
      <c r="P132" s="7"/>
      <c r="Q132" s="7"/>
      <c r="R132" s="7" t="str">
        <f t="shared" si="4"/>
        <v/>
      </c>
      <c r="S132" s="7" t="str">
        <f t="shared" si="5"/>
        <v/>
      </c>
    </row>
    <row r="133" spans="1:19" x14ac:dyDescent="0.25">
      <c r="A133" s="7"/>
      <c r="B133" s="12"/>
      <c r="C133" s="7"/>
      <c r="D133" s="7"/>
      <c r="E133" s="7"/>
      <c r="F133" s="7"/>
      <c r="G133" s="7"/>
      <c r="H133" s="7"/>
      <c r="I133" s="7"/>
      <c r="J133" s="7"/>
      <c r="K133" s="7"/>
      <c r="L133" s="7"/>
      <c r="M133" s="7"/>
      <c r="N133" s="7"/>
      <c r="O133" s="7"/>
      <c r="P133" s="7"/>
      <c r="Q133" s="7"/>
      <c r="R133" s="7" t="str">
        <f t="shared" si="4"/>
        <v/>
      </c>
      <c r="S133" s="7" t="str">
        <f t="shared" si="5"/>
        <v/>
      </c>
    </row>
    <row r="134" spans="1:19" x14ac:dyDescent="0.25">
      <c r="A134" s="7"/>
      <c r="B134" s="12"/>
      <c r="C134" s="7"/>
      <c r="D134" s="7"/>
      <c r="E134" s="7"/>
      <c r="F134" s="7"/>
      <c r="G134" s="7"/>
      <c r="H134" s="7"/>
      <c r="I134" s="7"/>
      <c r="J134" s="7"/>
      <c r="K134" s="7"/>
      <c r="L134" s="7"/>
      <c r="M134" s="7"/>
      <c r="N134" s="7"/>
      <c r="O134" s="7"/>
      <c r="P134" s="7"/>
      <c r="Q134" s="7"/>
      <c r="R134" s="7" t="str">
        <f t="shared" si="4"/>
        <v/>
      </c>
      <c r="S134" s="7" t="str">
        <f t="shared" si="5"/>
        <v/>
      </c>
    </row>
    <row r="135" spans="1:19" x14ac:dyDescent="0.25">
      <c r="A135" s="7"/>
      <c r="B135" s="12"/>
      <c r="C135" s="7"/>
      <c r="D135" s="7"/>
      <c r="E135" s="7"/>
      <c r="F135" s="7"/>
      <c r="G135" s="7"/>
      <c r="H135" s="7"/>
      <c r="I135" s="7"/>
      <c r="J135" s="7"/>
      <c r="K135" s="7"/>
      <c r="L135" s="7"/>
      <c r="M135" s="7"/>
      <c r="N135" s="7"/>
      <c r="O135" s="7"/>
      <c r="P135" s="7"/>
      <c r="Q135" s="7"/>
      <c r="R135" s="7" t="str">
        <f t="shared" si="4"/>
        <v/>
      </c>
      <c r="S135" s="7" t="str">
        <f t="shared" si="5"/>
        <v/>
      </c>
    </row>
    <row r="136" spans="1:19" x14ac:dyDescent="0.25">
      <c r="A136" s="7"/>
      <c r="B136" s="12"/>
      <c r="C136" s="7"/>
      <c r="D136" s="7"/>
      <c r="E136" s="7"/>
      <c r="F136" s="7"/>
      <c r="G136" s="7"/>
      <c r="H136" s="7"/>
      <c r="I136" s="7"/>
      <c r="J136" s="7"/>
      <c r="K136" s="7"/>
      <c r="L136" s="7"/>
      <c r="M136" s="7"/>
      <c r="N136" s="7"/>
      <c r="O136" s="7"/>
      <c r="P136" s="7"/>
      <c r="Q136" s="7"/>
      <c r="R136" s="7" t="str">
        <f t="shared" si="4"/>
        <v/>
      </c>
      <c r="S136" s="7" t="str">
        <f t="shared" si="5"/>
        <v/>
      </c>
    </row>
    <row r="137" spans="1:19" x14ac:dyDescent="0.25">
      <c r="A137" s="7"/>
      <c r="B137" s="12"/>
      <c r="C137" s="7"/>
      <c r="D137" s="7"/>
      <c r="E137" s="7"/>
      <c r="F137" s="7"/>
      <c r="G137" s="7"/>
      <c r="H137" s="7"/>
      <c r="I137" s="7"/>
      <c r="J137" s="7"/>
      <c r="K137" s="7"/>
      <c r="L137" s="7"/>
      <c r="M137" s="7"/>
      <c r="N137" s="7"/>
      <c r="O137" s="7"/>
      <c r="P137" s="7"/>
      <c r="Q137" s="7"/>
      <c r="R137" s="7" t="str">
        <f t="shared" si="4"/>
        <v/>
      </c>
      <c r="S137" s="7" t="str">
        <f t="shared" si="5"/>
        <v/>
      </c>
    </row>
    <row r="138" spans="1:19" x14ac:dyDescent="0.25">
      <c r="A138" s="7"/>
      <c r="B138" s="12"/>
      <c r="C138" s="7"/>
      <c r="D138" s="7"/>
      <c r="E138" s="7"/>
      <c r="F138" s="7"/>
      <c r="G138" s="7"/>
      <c r="H138" s="7"/>
      <c r="I138" s="7"/>
      <c r="J138" s="7"/>
      <c r="K138" s="7"/>
      <c r="L138" s="7"/>
      <c r="M138" s="7"/>
      <c r="N138" s="7"/>
      <c r="O138" s="7"/>
      <c r="P138" s="7"/>
      <c r="Q138" s="7"/>
      <c r="R138" s="7" t="str">
        <f t="shared" si="4"/>
        <v/>
      </c>
      <c r="S138" s="7" t="str">
        <f t="shared" si="5"/>
        <v/>
      </c>
    </row>
    <row r="139" spans="1:19" x14ac:dyDescent="0.25">
      <c r="A139" s="7"/>
      <c r="B139" s="12"/>
      <c r="C139" s="7"/>
      <c r="D139" s="7"/>
      <c r="E139" s="7"/>
      <c r="F139" s="7"/>
      <c r="G139" s="7"/>
      <c r="H139" s="7"/>
      <c r="I139" s="7"/>
      <c r="J139" s="7"/>
      <c r="K139" s="7"/>
      <c r="L139" s="7"/>
      <c r="M139" s="7"/>
      <c r="N139" s="7"/>
      <c r="O139" s="7"/>
      <c r="P139" s="7"/>
      <c r="Q139" s="7"/>
      <c r="R139" s="7" t="str">
        <f t="shared" si="4"/>
        <v/>
      </c>
      <c r="S139" s="7" t="str">
        <f t="shared" si="5"/>
        <v/>
      </c>
    </row>
    <row r="140" spans="1:19" x14ac:dyDescent="0.25">
      <c r="A140" s="7"/>
      <c r="B140" s="12"/>
      <c r="C140" s="7"/>
      <c r="D140" s="7"/>
      <c r="E140" s="7"/>
      <c r="F140" s="7"/>
      <c r="G140" s="7"/>
      <c r="H140" s="7"/>
      <c r="I140" s="7"/>
      <c r="J140" s="7"/>
      <c r="K140" s="7"/>
      <c r="L140" s="7"/>
      <c r="M140" s="7"/>
      <c r="N140" s="7"/>
      <c r="O140" s="7"/>
      <c r="P140" s="7"/>
      <c r="Q140" s="7"/>
      <c r="R140" s="7" t="str">
        <f t="shared" si="4"/>
        <v/>
      </c>
      <c r="S140" s="7" t="str">
        <f t="shared" si="5"/>
        <v/>
      </c>
    </row>
    <row r="141" spans="1:19" x14ac:dyDescent="0.25">
      <c r="A141" s="7"/>
      <c r="B141" s="12"/>
      <c r="C141" s="7"/>
      <c r="D141" s="7"/>
      <c r="E141" s="7"/>
      <c r="F141" s="7"/>
      <c r="G141" s="7"/>
      <c r="H141" s="7"/>
      <c r="I141" s="7"/>
      <c r="J141" s="7"/>
      <c r="K141" s="7"/>
      <c r="L141" s="7"/>
      <c r="M141" s="7"/>
      <c r="N141" s="7"/>
      <c r="O141" s="7"/>
      <c r="P141" s="7"/>
      <c r="Q141" s="7"/>
      <c r="R141" s="7" t="str">
        <f t="shared" si="4"/>
        <v/>
      </c>
      <c r="S141" s="7" t="str">
        <f t="shared" si="5"/>
        <v/>
      </c>
    </row>
    <row r="142" spans="1:19" x14ac:dyDescent="0.25">
      <c r="A142" s="7"/>
      <c r="B142" s="12"/>
      <c r="C142" s="7"/>
      <c r="D142" s="7"/>
      <c r="E142" s="7"/>
      <c r="F142" s="7"/>
      <c r="G142" s="7"/>
      <c r="H142" s="7"/>
      <c r="I142" s="7"/>
      <c r="J142" s="7"/>
      <c r="K142" s="7"/>
      <c r="L142" s="7"/>
      <c r="M142" s="7"/>
      <c r="N142" s="7"/>
      <c r="O142" s="7"/>
      <c r="P142" s="7"/>
      <c r="Q142" s="7"/>
      <c r="R142" s="7" t="str">
        <f t="shared" si="4"/>
        <v/>
      </c>
      <c r="S142" s="7" t="str">
        <f t="shared" si="5"/>
        <v/>
      </c>
    </row>
    <row r="143" spans="1:19" x14ac:dyDescent="0.25">
      <c r="A143" s="7"/>
      <c r="B143" s="12"/>
      <c r="C143" s="7"/>
      <c r="D143" s="7"/>
      <c r="E143" s="7"/>
      <c r="F143" s="7"/>
      <c r="G143" s="7"/>
      <c r="H143" s="7"/>
      <c r="I143" s="7"/>
      <c r="J143" s="7"/>
      <c r="K143" s="7"/>
      <c r="L143" s="7"/>
      <c r="M143" s="7"/>
      <c r="N143" s="7"/>
      <c r="O143" s="7"/>
      <c r="P143" s="7"/>
      <c r="Q143" s="7"/>
      <c r="R143" s="7" t="str">
        <f t="shared" si="4"/>
        <v/>
      </c>
      <c r="S143" s="7" t="str">
        <f t="shared" si="5"/>
        <v/>
      </c>
    </row>
    <row r="144" spans="1:19" x14ac:dyDescent="0.25">
      <c r="A144" s="7"/>
      <c r="B144" s="12"/>
      <c r="C144" s="7"/>
      <c r="D144" s="7"/>
      <c r="E144" s="7"/>
      <c r="F144" s="7"/>
      <c r="G144" s="7"/>
      <c r="H144" s="7"/>
      <c r="I144" s="7"/>
      <c r="J144" s="7"/>
      <c r="K144" s="7"/>
      <c r="L144" s="7"/>
      <c r="M144" s="7"/>
      <c r="N144" s="7"/>
      <c r="O144" s="7"/>
      <c r="P144" s="7"/>
      <c r="Q144" s="7"/>
      <c r="R144" s="7" t="str">
        <f t="shared" si="4"/>
        <v/>
      </c>
      <c r="S144" s="7" t="str">
        <f t="shared" si="5"/>
        <v/>
      </c>
    </row>
    <row r="145" spans="1:19" x14ac:dyDescent="0.25">
      <c r="A145" s="7"/>
      <c r="B145" s="12"/>
      <c r="C145" s="7"/>
      <c r="D145" s="7"/>
      <c r="E145" s="7"/>
      <c r="F145" s="7"/>
      <c r="G145" s="7"/>
      <c r="H145" s="7"/>
      <c r="I145" s="7"/>
      <c r="J145" s="7"/>
      <c r="K145" s="7"/>
      <c r="L145" s="7"/>
      <c r="M145" s="7"/>
      <c r="N145" s="7"/>
      <c r="O145" s="7"/>
      <c r="P145" s="7"/>
      <c r="Q145" s="7"/>
      <c r="R145" s="7" t="str">
        <f t="shared" si="4"/>
        <v/>
      </c>
      <c r="S145" s="7" t="str">
        <f t="shared" si="5"/>
        <v/>
      </c>
    </row>
    <row r="146" spans="1:19" x14ac:dyDescent="0.25">
      <c r="A146" s="7"/>
      <c r="B146" s="12"/>
      <c r="C146" s="7"/>
      <c r="D146" s="7"/>
      <c r="E146" s="7"/>
      <c r="F146" s="7"/>
      <c r="G146" s="7"/>
      <c r="H146" s="7"/>
      <c r="I146" s="7"/>
      <c r="J146" s="7"/>
      <c r="K146" s="7"/>
      <c r="L146" s="7"/>
      <c r="M146" s="7"/>
      <c r="N146" s="7"/>
      <c r="O146" s="7"/>
      <c r="P146" s="7"/>
      <c r="Q146" s="7"/>
      <c r="R146" s="7" t="str">
        <f t="shared" si="4"/>
        <v/>
      </c>
      <c r="S146" s="7" t="str">
        <f t="shared" si="5"/>
        <v/>
      </c>
    </row>
    <row r="147" spans="1:19" x14ac:dyDescent="0.25">
      <c r="A147" s="7"/>
      <c r="B147" s="12"/>
      <c r="C147" s="7"/>
      <c r="D147" s="7"/>
      <c r="E147" s="7"/>
      <c r="F147" s="7"/>
      <c r="G147" s="7"/>
      <c r="H147" s="7"/>
      <c r="I147" s="7"/>
      <c r="J147" s="7"/>
      <c r="K147" s="7"/>
      <c r="L147" s="7"/>
      <c r="M147" s="7"/>
      <c r="N147" s="7"/>
      <c r="O147" s="7"/>
      <c r="P147" s="7"/>
      <c r="Q147" s="7"/>
      <c r="R147" s="7" t="str">
        <f t="shared" si="4"/>
        <v/>
      </c>
      <c r="S147" s="7" t="str">
        <f t="shared" si="5"/>
        <v/>
      </c>
    </row>
    <row r="148" spans="1:19" x14ac:dyDescent="0.25">
      <c r="A148" s="7"/>
      <c r="B148" s="12"/>
      <c r="C148" s="7"/>
      <c r="D148" s="7"/>
      <c r="E148" s="7"/>
      <c r="F148" s="7"/>
      <c r="G148" s="7"/>
      <c r="H148" s="7"/>
      <c r="I148" s="7"/>
      <c r="J148" s="7"/>
      <c r="K148" s="7"/>
      <c r="L148" s="7"/>
      <c r="M148" s="7"/>
      <c r="N148" s="7"/>
      <c r="O148" s="7"/>
      <c r="P148" s="7"/>
      <c r="Q148" s="7"/>
      <c r="R148" s="7" t="str">
        <f t="shared" si="4"/>
        <v/>
      </c>
      <c r="S148" s="7" t="str">
        <f t="shared" si="5"/>
        <v/>
      </c>
    </row>
    <row r="149" spans="1:19" x14ac:dyDescent="0.25">
      <c r="A149" s="7"/>
      <c r="B149" s="12"/>
      <c r="C149" s="7"/>
      <c r="D149" s="7"/>
      <c r="E149" s="7"/>
      <c r="F149" s="7"/>
      <c r="G149" s="7"/>
      <c r="H149" s="7"/>
      <c r="I149" s="7"/>
      <c r="J149" s="7"/>
      <c r="K149" s="7"/>
      <c r="L149" s="7"/>
      <c r="M149" s="7"/>
      <c r="N149" s="7"/>
      <c r="O149" s="7"/>
      <c r="P149" s="7"/>
      <c r="Q149" s="7"/>
      <c r="R149" s="7" t="str">
        <f t="shared" si="4"/>
        <v/>
      </c>
      <c r="S149" s="7" t="str">
        <f t="shared" si="5"/>
        <v/>
      </c>
    </row>
    <row r="150" spans="1:19" x14ac:dyDescent="0.25">
      <c r="A150" s="7"/>
      <c r="B150" s="12"/>
      <c r="C150" s="7"/>
      <c r="D150" s="7"/>
      <c r="E150" s="7"/>
      <c r="F150" s="7"/>
      <c r="G150" s="7"/>
      <c r="H150" s="7"/>
      <c r="I150" s="7"/>
      <c r="J150" s="7"/>
      <c r="K150" s="7"/>
      <c r="L150" s="7"/>
      <c r="M150" s="7"/>
      <c r="N150" s="7"/>
      <c r="O150" s="7"/>
      <c r="P150" s="7"/>
      <c r="Q150" s="7"/>
      <c r="R150" s="7" t="str">
        <f t="shared" si="4"/>
        <v/>
      </c>
      <c r="S150" s="7" t="str">
        <f t="shared" si="5"/>
        <v/>
      </c>
    </row>
    <row r="151" spans="1:19" x14ac:dyDescent="0.25">
      <c r="A151" s="7"/>
      <c r="B151" s="12"/>
      <c r="C151" s="7"/>
      <c r="D151" s="7"/>
      <c r="E151" s="7"/>
      <c r="F151" s="7"/>
      <c r="G151" s="7"/>
      <c r="H151" s="7"/>
      <c r="I151" s="7"/>
      <c r="J151" s="7"/>
      <c r="K151" s="7"/>
      <c r="L151" s="7"/>
      <c r="M151" s="7"/>
      <c r="N151" s="7"/>
      <c r="O151" s="7"/>
      <c r="P151" s="7"/>
      <c r="Q151" s="7"/>
      <c r="R151" s="7" t="str">
        <f t="shared" si="4"/>
        <v/>
      </c>
      <c r="S151" s="7" t="str">
        <f t="shared" si="5"/>
        <v/>
      </c>
    </row>
    <row r="152" spans="1:19" x14ac:dyDescent="0.25">
      <c r="A152" s="7"/>
      <c r="B152" s="12"/>
      <c r="C152" s="7"/>
      <c r="D152" s="7"/>
      <c r="E152" s="7"/>
      <c r="F152" s="7"/>
      <c r="G152" s="7"/>
      <c r="H152" s="7"/>
      <c r="I152" s="7"/>
      <c r="J152" s="7"/>
      <c r="K152" s="7"/>
      <c r="L152" s="7"/>
      <c r="M152" s="7"/>
      <c r="N152" s="7"/>
      <c r="O152" s="7"/>
      <c r="P152" s="7"/>
      <c r="Q152" s="7"/>
      <c r="R152" s="7" t="str">
        <f t="shared" si="4"/>
        <v/>
      </c>
      <c r="S152" s="7" t="str">
        <f t="shared" si="5"/>
        <v/>
      </c>
    </row>
    <row r="153" spans="1:19" x14ac:dyDescent="0.25">
      <c r="A153" s="7"/>
      <c r="B153" s="12"/>
      <c r="C153" s="7"/>
      <c r="D153" s="7"/>
      <c r="E153" s="7"/>
      <c r="F153" s="7"/>
      <c r="G153" s="7"/>
      <c r="H153" s="7"/>
      <c r="I153" s="7"/>
      <c r="J153" s="7"/>
      <c r="K153" s="7"/>
      <c r="L153" s="7"/>
      <c r="M153" s="7"/>
      <c r="N153" s="7"/>
      <c r="O153" s="7"/>
      <c r="P153" s="7"/>
      <c r="Q153" s="7"/>
      <c r="R153" s="7" t="str">
        <f t="shared" si="4"/>
        <v/>
      </c>
      <c r="S153" s="7" t="str">
        <f t="shared" si="5"/>
        <v/>
      </c>
    </row>
    <row r="154" spans="1:19" x14ac:dyDescent="0.25">
      <c r="A154" s="7"/>
      <c r="B154" s="12"/>
      <c r="C154" s="7"/>
      <c r="D154" s="7"/>
      <c r="E154" s="7"/>
      <c r="F154" s="7"/>
      <c r="G154" s="7"/>
      <c r="H154" s="7"/>
      <c r="I154" s="7"/>
      <c r="J154" s="7"/>
      <c r="K154" s="7"/>
      <c r="L154" s="7"/>
      <c r="M154" s="7"/>
      <c r="N154" s="7"/>
      <c r="O154" s="7"/>
      <c r="P154" s="7"/>
      <c r="Q154" s="7"/>
      <c r="R154" s="7" t="str">
        <f t="shared" si="4"/>
        <v/>
      </c>
      <c r="S154" s="7" t="str">
        <f t="shared" si="5"/>
        <v/>
      </c>
    </row>
    <row r="155" spans="1:19" x14ac:dyDescent="0.25">
      <c r="A155" s="7"/>
      <c r="B155" s="12"/>
      <c r="C155" s="7"/>
      <c r="D155" s="7"/>
      <c r="E155" s="7"/>
      <c r="F155" s="7"/>
      <c r="G155" s="7"/>
      <c r="H155" s="7"/>
      <c r="I155" s="7"/>
      <c r="J155" s="7"/>
      <c r="K155" s="7"/>
      <c r="L155" s="7"/>
      <c r="M155" s="7"/>
      <c r="N155" s="7"/>
      <c r="O155" s="7"/>
      <c r="P155" s="7"/>
      <c r="Q155" s="7"/>
      <c r="R155" s="7" t="str">
        <f t="shared" si="4"/>
        <v/>
      </c>
      <c r="S155" s="7" t="str">
        <f t="shared" si="5"/>
        <v/>
      </c>
    </row>
    <row r="156" spans="1:19" x14ac:dyDescent="0.25">
      <c r="A156" s="7"/>
      <c r="B156" s="12"/>
      <c r="C156" s="7"/>
      <c r="D156" s="7"/>
      <c r="E156" s="7"/>
      <c r="F156" s="7"/>
      <c r="G156" s="7"/>
      <c r="H156" s="7"/>
      <c r="I156" s="7"/>
      <c r="J156" s="7"/>
      <c r="K156" s="7"/>
      <c r="L156" s="7"/>
      <c r="M156" s="7"/>
      <c r="N156" s="7"/>
      <c r="O156" s="7"/>
      <c r="P156" s="7"/>
      <c r="Q156" s="7"/>
      <c r="R156" s="7" t="str">
        <f t="shared" si="4"/>
        <v/>
      </c>
      <c r="S156" s="7" t="str">
        <f t="shared" si="5"/>
        <v/>
      </c>
    </row>
    <row r="157" spans="1:19" x14ac:dyDescent="0.25">
      <c r="A157" s="7"/>
      <c r="B157" s="12"/>
      <c r="C157" s="7"/>
      <c r="D157" s="7"/>
      <c r="E157" s="7"/>
      <c r="F157" s="7"/>
      <c r="G157" s="7"/>
      <c r="H157" s="7"/>
      <c r="I157" s="7"/>
      <c r="J157" s="7"/>
      <c r="K157" s="7"/>
      <c r="L157" s="7"/>
      <c r="M157" s="7"/>
      <c r="N157" s="7"/>
      <c r="O157" s="7"/>
      <c r="P157" s="7"/>
      <c r="Q157" s="7"/>
      <c r="R157" s="7" t="str">
        <f t="shared" si="4"/>
        <v/>
      </c>
      <c r="S157" s="7" t="str">
        <f t="shared" si="5"/>
        <v/>
      </c>
    </row>
    <row r="158" spans="1:19" x14ac:dyDescent="0.25">
      <c r="A158" s="7"/>
      <c r="B158" s="12"/>
      <c r="C158" s="7"/>
      <c r="D158" s="7"/>
      <c r="E158" s="7"/>
      <c r="F158" s="7"/>
      <c r="G158" s="7"/>
      <c r="H158" s="7"/>
      <c r="I158" s="7"/>
      <c r="J158" s="7"/>
      <c r="K158" s="7"/>
      <c r="L158" s="7"/>
      <c r="M158" s="7"/>
      <c r="N158" s="7"/>
      <c r="O158" s="7"/>
      <c r="P158" s="7"/>
      <c r="Q158" s="7"/>
      <c r="R158" s="7" t="str">
        <f t="shared" si="4"/>
        <v/>
      </c>
      <c r="S158" s="7" t="str">
        <f t="shared" si="5"/>
        <v/>
      </c>
    </row>
    <row r="159" spans="1:19" x14ac:dyDescent="0.25">
      <c r="A159" s="7"/>
      <c r="B159" s="12"/>
      <c r="C159" s="7"/>
      <c r="D159" s="7"/>
      <c r="E159" s="7"/>
      <c r="F159" s="7"/>
      <c r="G159" s="7"/>
      <c r="H159" s="7"/>
      <c r="I159" s="7"/>
      <c r="J159" s="7"/>
      <c r="K159" s="7"/>
      <c r="L159" s="7"/>
      <c r="M159" s="7"/>
      <c r="N159" s="7"/>
      <c r="O159" s="7"/>
      <c r="P159" s="7"/>
      <c r="Q159" s="7"/>
      <c r="R159" s="7" t="str">
        <f t="shared" si="4"/>
        <v/>
      </c>
      <c r="S159" s="7" t="str">
        <f t="shared" si="5"/>
        <v/>
      </c>
    </row>
    <row r="160" spans="1:19" x14ac:dyDescent="0.25">
      <c r="A160" s="7"/>
      <c r="B160" s="12"/>
      <c r="C160" s="7"/>
      <c r="D160" s="7"/>
      <c r="E160" s="7"/>
      <c r="F160" s="7"/>
      <c r="G160" s="7"/>
      <c r="H160" s="7"/>
      <c r="I160" s="7"/>
      <c r="J160" s="7"/>
      <c r="K160" s="7"/>
      <c r="L160" s="7"/>
      <c r="M160" s="7"/>
      <c r="N160" s="7"/>
      <c r="O160" s="7"/>
      <c r="P160" s="7"/>
      <c r="Q160" s="7"/>
      <c r="R160" s="7" t="str">
        <f t="shared" si="4"/>
        <v/>
      </c>
      <c r="S160" s="7" t="str">
        <f t="shared" si="5"/>
        <v/>
      </c>
    </row>
    <row r="161" spans="1:19" x14ac:dyDescent="0.25">
      <c r="A161" s="7"/>
      <c r="B161" s="12"/>
      <c r="C161" s="7"/>
      <c r="D161" s="7"/>
      <c r="E161" s="7"/>
      <c r="F161" s="7"/>
      <c r="G161" s="7"/>
      <c r="H161" s="7"/>
      <c r="I161" s="7"/>
      <c r="J161" s="7"/>
      <c r="K161" s="7"/>
      <c r="L161" s="7"/>
      <c r="M161" s="7"/>
      <c r="N161" s="7"/>
      <c r="O161" s="7"/>
      <c r="P161" s="7"/>
      <c r="Q161" s="7"/>
      <c r="R161" s="7" t="str">
        <f t="shared" si="4"/>
        <v/>
      </c>
      <c r="S161" s="7" t="str">
        <f t="shared" si="5"/>
        <v/>
      </c>
    </row>
    <row r="162" spans="1:19" x14ac:dyDescent="0.25">
      <c r="A162" s="7"/>
      <c r="B162" s="12"/>
      <c r="C162" s="7"/>
      <c r="D162" s="7"/>
      <c r="E162" s="7"/>
      <c r="F162" s="7"/>
      <c r="G162" s="7"/>
      <c r="H162" s="7"/>
      <c r="I162" s="7"/>
      <c r="J162" s="7"/>
      <c r="K162" s="7"/>
      <c r="L162" s="7"/>
      <c r="M162" s="7"/>
      <c r="N162" s="7"/>
      <c r="O162" s="7"/>
      <c r="P162" s="7"/>
      <c r="Q162" s="7"/>
      <c r="R162" s="7" t="str">
        <f t="shared" si="4"/>
        <v/>
      </c>
      <c r="S162" s="7" t="str">
        <f t="shared" si="5"/>
        <v/>
      </c>
    </row>
    <row r="163" spans="1:19" x14ac:dyDescent="0.25">
      <c r="A163" s="7"/>
      <c r="B163" s="12"/>
      <c r="C163" s="7"/>
      <c r="D163" s="7"/>
      <c r="E163" s="7"/>
      <c r="F163" s="7"/>
      <c r="G163" s="7"/>
      <c r="H163" s="7"/>
      <c r="I163" s="7"/>
      <c r="J163" s="7"/>
      <c r="K163" s="7"/>
      <c r="L163" s="7"/>
      <c r="M163" s="7"/>
      <c r="N163" s="7"/>
      <c r="O163" s="7"/>
      <c r="P163" s="7"/>
      <c r="Q163" s="7"/>
      <c r="R163" s="7" t="str">
        <f t="shared" si="4"/>
        <v/>
      </c>
      <c r="S163" s="7" t="str">
        <f t="shared" si="5"/>
        <v/>
      </c>
    </row>
    <row r="164" spans="1:19" x14ac:dyDescent="0.25">
      <c r="A164" s="7"/>
      <c r="B164" s="12"/>
      <c r="C164" s="7"/>
      <c r="D164" s="7"/>
      <c r="E164" s="7"/>
      <c r="F164" s="7"/>
      <c r="G164" s="7"/>
      <c r="H164" s="7"/>
      <c r="I164" s="7"/>
      <c r="J164" s="7"/>
      <c r="K164" s="7"/>
      <c r="L164" s="7"/>
      <c r="M164" s="7"/>
      <c r="N164" s="7"/>
      <c r="O164" s="7"/>
      <c r="P164" s="7"/>
      <c r="Q164" s="7"/>
      <c r="R164" s="7" t="str">
        <f t="shared" si="4"/>
        <v/>
      </c>
      <c r="S164" s="7" t="str">
        <f t="shared" si="5"/>
        <v/>
      </c>
    </row>
    <row r="165" spans="1:19" x14ac:dyDescent="0.25">
      <c r="A165" s="7"/>
      <c r="B165" s="12"/>
      <c r="C165" s="7"/>
      <c r="D165" s="7"/>
      <c r="E165" s="7"/>
      <c r="F165" s="7"/>
      <c r="G165" s="7"/>
      <c r="H165" s="7"/>
      <c r="I165" s="7"/>
      <c r="J165" s="7"/>
      <c r="K165" s="7"/>
      <c r="L165" s="7"/>
      <c r="M165" s="7"/>
      <c r="N165" s="7"/>
      <c r="O165" s="7"/>
      <c r="P165" s="7"/>
      <c r="Q165" s="7"/>
      <c r="R165" s="7" t="str">
        <f t="shared" si="4"/>
        <v/>
      </c>
      <c r="S165" s="7" t="str">
        <f t="shared" si="5"/>
        <v/>
      </c>
    </row>
    <row r="166" spans="1:19" x14ac:dyDescent="0.25">
      <c r="A166" s="7"/>
      <c r="B166" s="12"/>
      <c r="C166" s="7"/>
      <c r="D166" s="7"/>
      <c r="E166" s="7"/>
      <c r="F166" s="7"/>
      <c r="G166" s="7"/>
      <c r="H166" s="7"/>
      <c r="I166" s="7"/>
      <c r="J166" s="7"/>
      <c r="K166" s="7"/>
      <c r="L166" s="7"/>
      <c r="M166" s="7"/>
      <c r="N166" s="7"/>
      <c r="O166" s="7"/>
      <c r="P166" s="7"/>
      <c r="Q166" s="7"/>
      <c r="R166" s="7" t="str">
        <f t="shared" si="4"/>
        <v/>
      </c>
      <c r="S166" s="7" t="str">
        <f t="shared" si="5"/>
        <v/>
      </c>
    </row>
    <row r="167" spans="1:19" x14ac:dyDescent="0.25">
      <c r="A167" s="7"/>
      <c r="B167" s="12"/>
      <c r="C167" s="7"/>
      <c r="D167" s="7"/>
      <c r="E167" s="7"/>
      <c r="F167" s="7"/>
      <c r="G167" s="7"/>
      <c r="H167" s="7"/>
      <c r="I167" s="7"/>
      <c r="J167" s="7"/>
      <c r="K167" s="7"/>
      <c r="L167" s="7"/>
      <c r="M167" s="7"/>
      <c r="N167" s="7"/>
      <c r="O167" s="7"/>
      <c r="P167" s="7"/>
      <c r="Q167" s="7"/>
      <c r="R167" s="7" t="str">
        <f t="shared" si="4"/>
        <v/>
      </c>
      <c r="S167" s="7" t="str">
        <f t="shared" si="5"/>
        <v/>
      </c>
    </row>
    <row r="168" spans="1:19" x14ac:dyDescent="0.25">
      <c r="A168" s="7"/>
      <c r="B168" s="12"/>
      <c r="C168" s="7"/>
      <c r="D168" s="7"/>
      <c r="E168" s="7"/>
      <c r="F168" s="7"/>
      <c r="G168" s="7"/>
      <c r="H168" s="7"/>
      <c r="I168" s="7"/>
      <c r="J168" s="7"/>
      <c r="K168" s="7"/>
      <c r="L168" s="7"/>
      <c r="M168" s="7"/>
      <c r="N168" s="7"/>
      <c r="O168" s="7"/>
      <c r="P168" s="7"/>
      <c r="Q168" s="7"/>
      <c r="R168" s="7" t="str">
        <f t="shared" si="4"/>
        <v/>
      </c>
      <c r="S168" s="7" t="str">
        <f t="shared" si="5"/>
        <v/>
      </c>
    </row>
    <row r="169" spans="1:19" x14ac:dyDescent="0.25">
      <c r="A169" s="7"/>
      <c r="B169" s="12"/>
      <c r="C169" s="7"/>
      <c r="D169" s="7"/>
      <c r="E169" s="7"/>
      <c r="F169" s="7"/>
      <c r="G169" s="7"/>
      <c r="H169" s="7"/>
      <c r="I169" s="7"/>
      <c r="J169" s="7"/>
      <c r="K169" s="7"/>
      <c r="L169" s="7"/>
      <c r="M169" s="7"/>
      <c r="N169" s="7"/>
      <c r="O169" s="7"/>
      <c r="P169" s="7"/>
      <c r="Q169" s="7"/>
      <c r="R169" s="7" t="str">
        <f t="shared" si="4"/>
        <v/>
      </c>
      <c r="S169" s="7" t="str">
        <f t="shared" si="5"/>
        <v/>
      </c>
    </row>
    <row r="170" spans="1:19" x14ac:dyDescent="0.25">
      <c r="A170" s="7"/>
      <c r="B170" s="12"/>
      <c r="C170" s="7"/>
      <c r="D170" s="7"/>
      <c r="E170" s="7"/>
      <c r="F170" s="7"/>
      <c r="G170" s="7"/>
      <c r="H170" s="7"/>
      <c r="I170" s="7"/>
      <c r="J170" s="7"/>
      <c r="K170" s="7"/>
      <c r="L170" s="7"/>
      <c r="M170" s="7"/>
      <c r="N170" s="7"/>
      <c r="O170" s="7"/>
      <c r="P170" s="7"/>
      <c r="Q170" s="7"/>
      <c r="R170" s="7" t="str">
        <f t="shared" si="4"/>
        <v/>
      </c>
      <c r="S170" s="7" t="str">
        <f t="shared" si="5"/>
        <v/>
      </c>
    </row>
    <row r="171" spans="1:19" x14ac:dyDescent="0.25">
      <c r="A171" s="7"/>
      <c r="B171" s="12"/>
      <c r="C171" s="7"/>
      <c r="D171" s="7"/>
      <c r="E171" s="7"/>
      <c r="F171" s="7"/>
      <c r="G171" s="7"/>
      <c r="H171" s="7"/>
      <c r="I171" s="7"/>
      <c r="J171" s="7"/>
      <c r="K171" s="7"/>
      <c r="L171" s="7"/>
      <c r="M171" s="7"/>
      <c r="N171" s="7"/>
      <c r="O171" s="7"/>
      <c r="P171" s="7"/>
      <c r="Q171" s="7"/>
      <c r="R171" s="7" t="str">
        <f t="shared" si="4"/>
        <v/>
      </c>
      <c r="S171" s="7" t="str">
        <f t="shared" si="5"/>
        <v/>
      </c>
    </row>
    <row r="172" spans="1:19" x14ac:dyDescent="0.25">
      <c r="A172" s="7"/>
      <c r="B172" s="12"/>
      <c r="C172" s="7"/>
      <c r="D172" s="7"/>
      <c r="E172" s="7"/>
      <c r="F172" s="7"/>
      <c r="G172" s="7"/>
      <c r="H172" s="7"/>
      <c r="I172" s="7"/>
      <c r="J172" s="7"/>
      <c r="K172" s="7"/>
      <c r="L172" s="7"/>
      <c r="M172" s="7"/>
      <c r="N172" s="7"/>
      <c r="O172" s="7"/>
      <c r="P172" s="7"/>
      <c r="Q172" s="7"/>
      <c r="R172" s="7" t="str">
        <f t="shared" si="4"/>
        <v/>
      </c>
      <c r="S172" s="7" t="str">
        <f t="shared" si="5"/>
        <v/>
      </c>
    </row>
    <row r="173" spans="1:19" x14ac:dyDescent="0.25">
      <c r="A173" s="7"/>
      <c r="B173" s="12"/>
      <c r="C173" s="7"/>
      <c r="D173" s="7"/>
      <c r="E173" s="7"/>
      <c r="F173" s="7"/>
      <c r="G173" s="7"/>
      <c r="H173" s="7"/>
      <c r="I173" s="7"/>
      <c r="J173" s="7"/>
      <c r="K173" s="7"/>
      <c r="L173" s="7"/>
      <c r="M173" s="7"/>
      <c r="N173" s="7"/>
      <c r="O173" s="7"/>
      <c r="P173" s="7"/>
      <c r="Q173" s="7"/>
      <c r="R173" s="7" t="str">
        <f t="shared" si="4"/>
        <v/>
      </c>
      <c r="S173" s="7" t="str">
        <f t="shared" si="5"/>
        <v/>
      </c>
    </row>
    <row r="174" spans="1:19" x14ac:dyDescent="0.25">
      <c r="A174" s="7"/>
      <c r="B174" s="12"/>
      <c r="C174" s="7"/>
      <c r="D174" s="7"/>
      <c r="E174" s="7"/>
      <c r="F174" s="7"/>
      <c r="G174" s="7"/>
      <c r="H174" s="7"/>
      <c r="I174" s="7"/>
      <c r="J174" s="7"/>
      <c r="K174" s="7"/>
      <c r="L174" s="7"/>
      <c r="M174" s="7"/>
      <c r="N174" s="7"/>
      <c r="O174" s="7"/>
      <c r="P174" s="7"/>
      <c r="Q174" s="7"/>
      <c r="R174" s="7" t="str">
        <f t="shared" si="4"/>
        <v/>
      </c>
      <c r="S174" s="7" t="str">
        <f t="shared" si="5"/>
        <v/>
      </c>
    </row>
    <row r="175" spans="1:19" x14ac:dyDescent="0.25">
      <c r="A175" s="7"/>
      <c r="B175" s="12"/>
      <c r="C175" s="7"/>
      <c r="D175" s="7"/>
      <c r="E175" s="7"/>
      <c r="F175" s="7"/>
      <c r="G175" s="7"/>
      <c r="H175" s="7"/>
      <c r="I175" s="7"/>
      <c r="J175" s="7"/>
      <c r="K175" s="7"/>
      <c r="L175" s="7"/>
      <c r="M175" s="7"/>
      <c r="N175" s="7"/>
      <c r="O175" s="7"/>
      <c r="P175" s="7"/>
      <c r="Q175" s="7"/>
      <c r="R175" s="7" t="str">
        <f t="shared" si="4"/>
        <v/>
      </c>
      <c r="S175" s="7" t="str">
        <f t="shared" si="5"/>
        <v/>
      </c>
    </row>
    <row r="176" spans="1:19" x14ac:dyDescent="0.25">
      <c r="A176" s="7"/>
      <c r="B176" s="12"/>
      <c r="C176" s="7"/>
      <c r="D176" s="7"/>
      <c r="E176" s="7"/>
      <c r="F176" s="7"/>
      <c r="G176" s="7"/>
      <c r="H176" s="7"/>
      <c r="I176" s="7"/>
      <c r="J176" s="7"/>
      <c r="K176" s="7"/>
      <c r="L176" s="7"/>
      <c r="M176" s="7"/>
      <c r="N176" s="7"/>
      <c r="O176" s="7"/>
      <c r="P176" s="7"/>
      <c r="Q176" s="7"/>
      <c r="R176" s="7" t="str">
        <f t="shared" si="4"/>
        <v/>
      </c>
      <c r="S176" s="7" t="str">
        <f t="shared" si="5"/>
        <v/>
      </c>
    </row>
    <row r="177" spans="1:19" x14ac:dyDescent="0.25">
      <c r="A177" s="7"/>
      <c r="B177" s="12"/>
      <c r="C177" s="7"/>
      <c r="D177" s="7"/>
      <c r="E177" s="7"/>
      <c r="F177" s="7"/>
      <c r="G177" s="7"/>
      <c r="H177" s="7"/>
      <c r="I177" s="7"/>
      <c r="J177" s="7"/>
      <c r="K177" s="7"/>
      <c r="L177" s="7"/>
      <c r="M177" s="7"/>
      <c r="N177" s="7"/>
      <c r="O177" s="7"/>
      <c r="P177" s="7"/>
      <c r="Q177" s="7"/>
      <c r="R177" s="7" t="str">
        <f t="shared" si="4"/>
        <v/>
      </c>
      <c r="S177" s="7" t="str">
        <f t="shared" si="5"/>
        <v/>
      </c>
    </row>
    <row r="178" spans="1:19" x14ac:dyDescent="0.25">
      <c r="A178" s="7"/>
      <c r="B178" s="12"/>
      <c r="C178" s="7"/>
      <c r="D178" s="7"/>
      <c r="E178" s="7"/>
      <c r="F178" s="7"/>
      <c r="G178" s="7"/>
      <c r="H178" s="7"/>
      <c r="I178" s="7"/>
      <c r="J178" s="7"/>
      <c r="K178" s="7"/>
      <c r="L178" s="7"/>
      <c r="M178" s="7"/>
      <c r="N178" s="7"/>
      <c r="O178" s="7"/>
      <c r="P178" s="7"/>
      <c r="Q178" s="7"/>
      <c r="R178" s="7" t="str">
        <f t="shared" si="4"/>
        <v/>
      </c>
      <c r="S178" s="7" t="str">
        <f t="shared" si="5"/>
        <v/>
      </c>
    </row>
    <row r="179" spans="1:19" x14ac:dyDescent="0.25">
      <c r="A179" s="7"/>
      <c r="B179" s="12"/>
      <c r="C179" s="7"/>
      <c r="D179" s="7"/>
      <c r="E179" s="7"/>
      <c r="F179" s="7"/>
      <c r="G179" s="7"/>
      <c r="H179" s="7"/>
      <c r="I179" s="7"/>
      <c r="J179" s="7"/>
      <c r="K179" s="7"/>
      <c r="L179" s="7"/>
      <c r="M179" s="7"/>
      <c r="N179" s="7"/>
      <c r="O179" s="7"/>
      <c r="P179" s="7"/>
      <c r="Q179" s="7"/>
      <c r="R179" s="7" t="str">
        <f t="shared" si="4"/>
        <v/>
      </c>
      <c r="S179" s="7" t="str">
        <f t="shared" si="5"/>
        <v/>
      </c>
    </row>
    <row r="180" spans="1:19" x14ac:dyDescent="0.25">
      <c r="A180" s="7"/>
      <c r="B180" s="12"/>
      <c r="C180" s="7"/>
      <c r="D180" s="7"/>
      <c r="E180" s="7"/>
      <c r="F180" s="7"/>
      <c r="G180" s="7"/>
      <c r="H180" s="7"/>
      <c r="I180" s="7"/>
      <c r="J180" s="7"/>
      <c r="K180" s="7"/>
      <c r="L180" s="7"/>
      <c r="M180" s="7"/>
      <c r="N180" s="7"/>
      <c r="O180" s="7"/>
      <c r="P180" s="7"/>
      <c r="Q180" s="7"/>
      <c r="R180" s="7" t="str">
        <f t="shared" si="4"/>
        <v/>
      </c>
      <c r="S180" s="7" t="str">
        <f t="shared" si="5"/>
        <v/>
      </c>
    </row>
    <row r="181" spans="1:19" x14ac:dyDescent="0.25">
      <c r="A181" s="7"/>
      <c r="B181" s="12"/>
      <c r="C181" s="7"/>
      <c r="D181" s="7"/>
      <c r="E181" s="7"/>
      <c r="F181" s="7"/>
      <c r="G181" s="7"/>
      <c r="H181" s="7"/>
      <c r="I181" s="7"/>
      <c r="J181" s="7"/>
      <c r="K181" s="7"/>
      <c r="L181" s="7"/>
      <c r="M181" s="7"/>
      <c r="N181" s="7"/>
      <c r="O181" s="7"/>
      <c r="P181" s="7"/>
      <c r="Q181" s="7"/>
      <c r="R181" s="7" t="str">
        <f t="shared" si="4"/>
        <v/>
      </c>
      <c r="S181" s="7" t="str">
        <f t="shared" si="5"/>
        <v/>
      </c>
    </row>
    <row r="182" spans="1:19" x14ac:dyDescent="0.25">
      <c r="A182" s="7"/>
      <c r="B182" s="12"/>
      <c r="C182" s="7"/>
      <c r="D182" s="7"/>
      <c r="E182" s="7"/>
      <c r="F182" s="7"/>
      <c r="G182" s="7"/>
      <c r="H182" s="7"/>
      <c r="I182" s="7"/>
      <c r="J182" s="7"/>
      <c r="K182" s="7"/>
      <c r="L182" s="7"/>
      <c r="M182" s="7"/>
      <c r="N182" s="7"/>
      <c r="O182" s="7"/>
      <c r="P182" s="7"/>
      <c r="Q182" s="7"/>
      <c r="R182" s="7" t="str">
        <f t="shared" si="4"/>
        <v/>
      </c>
      <c r="S182" s="7" t="str">
        <f t="shared" si="5"/>
        <v/>
      </c>
    </row>
    <row r="183" spans="1:19" x14ac:dyDescent="0.25">
      <c r="A183" s="7"/>
      <c r="B183" s="12"/>
      <c r="C183" s="7"/>
      <c r="D183" s="7"/>
      <c r="E183" s="7"/>
      <c r="F183" s="7"/>
      <c r="G183" s="7"/>
      <c r="H183" s="7"/>
      <c r="I183" s="7"/>
      <c r="J183" s="7"/>
      <c r="K183" s="7"/>
      <c r="L183" s="7"/>
      <c r="M183" s="7"/>
      <c r="N183" s="7"/>
      <c r="O183" s="7"/>
      <c r="P183" s="7"/>
      <c r="Q183" s="7"/>
      <c r="R183" s="7" t="str">
        <f t="shared" si="4"/>
        <v/>
      </c>
      <c r="S183" s="7" t="str">
        <f t="shared" si="5"/>
        <v/>
      </c>
    </row>
    <row r="184" spans="1:19" x14ac:dyDescent="0.25">
      <c r="A184" s="7"/>
      <c r="B184" s="12"/>
      <c r="C184" s="7"/>
      <c r="D184" s="7"/>
      <c r="E184" s="7"/>
      <c r="F184" s="7"/>
      <c r="G184" s="7"/>
      <c r="H184" s="7"/>
      <c r="I184" s="7"/>
      <c r="J184" s="7"/>
      <c r="K184" s="7"/>
      <c r="L184" s="7"/>
      <c r="M184" s="7"/>
      <c r="N184" s="7"/>
      <c r="O184" s="7"/>
      <c r="P184" s="7"/>
      <c r="Q184" s="7"/>
      <c r="R184" s="7" t="str">
        <f t="shared" si="4"/>
        <v/>
      </c>
      <c r="S184" s="7" t="str">
        <f t="shared" si="5"/>
        <v/>
      </c>
    </row>
    <row r="185" spans="1:19" x14ac:dyDescent="0.25">
      <c r="A185" s="7"/>
      <c r="B185" s="12"/>
      <c r="C185" s="7"/>
      <c r="D185" s="7"/>
      <c r="E185" s="7"/>
      <c r="F185" s="7"/>
      <c r="G185" s="7"/>
      <c r="H185" s="7"/>
      <c r="I185" s="7"/>
      <c r="J185" s="7"/>
      <c r="K185" s="7"/>
      <c r="L185" s="7"/>
      <c r="M185" s="7"/>
      <c r="N185" s="7"/>
      <c r="O185" s="7"/>
      <c r="P185" s="7"/>
      <c r="Q185" s="7"/>
      <c r="R185" s="7" t="str">
        <f t="shared" si="4"/>
        <v/>
      </c>
      <c r="S185" s="7" t="str">
        <f t="shared" si="5"/>
        <v/>
      </c>
    </row>
    <row r="186" spans="1:19" x14ac:dyDescent="0.25">
      <c r="A186" s="7"/>
      <c r="B186" s="12"/>
      <c r="C186" s="7"/>
      <c r="D186" s="7"/>
      <c r="E186" s="7"/>
      <c r="F186" s="7"/>
      <c r="G186" s="7"/>
      <c r="H186" s="7"/>
      <c r="I186" s="7"/>
      <c r="J186" s="7"/>
      <c r="K186" s="7"/>
      <c r="L186" s="7"/>
      <c r="M186" s="7"/>
      <c r="N186" s="7"/>
      <c r="O186" s="7"/>
      <c r="P186" s="7"/>
      <c r="Q186" s="7"/>
      <c r="R186" s="7" t="str">
        <f t="shared" si="4"/>
        <v/>
      </c>
      <c r="S186" s="7" t="str">
        <f t="shared" si="5"/>
        <v/>
      </c>
    </row>
    <row r="187" spans="1:19" x14ac:dyDescent="0.25">
      <c r="A187" s="7"/>
      <c r="B187" s="12"/>
      <c r="C187" s="7"/>
      <c r="D187" s="7"/>
      <c r="E187" s="7"/>
      <c r="F187" s="7"/>
      <c r="G187" s="7"/>
      <c r="H187" s="7"/>
      <c r="I187" s="7"/>
      <c r="J187" s="7"/>
      <c r="K187" s="7"/>
      <c r="L187" s="7"/>
      <c r="M187" s="7"/>
      <c r="N187" s="7"/>
      <c r="O187" s="7"/>
      <c r="P187" s="7"/>
      <c r="Q187" s="7"/>
      <c r="R187" s="7" t="str">
        <f t="shared" si="4"/>
        <v/>
      </c>
      <c r="S187" s="7" t="str">
        <f t="shared" si="5"/>
        <v/>
      </c>
    </row>
    <row r="188" spans="1:19" x14ac:dyDescent="0.25">
      <c r="A188" s="7"/>
      <c r="B188" s="12"/>
      <c r="C188" s="7"/>
      <c r="D188" s="7"/>
      <c r="E188" s="7"/>
      <c r="F188" s="7"/>
      <c r="G188" s="7"/>
      <c r="H188" s="7"/>
      <c r="I188" s="7"/>
      <c r="J188" s="7"/>
      <c r="K188" s="7"/>
      <c r="L188" s="7"/>
      <c r="M188" s="7"/>
      <c r="N188" s="7"/>
      <c r="O188" s="7"/>
      <c r="P188" s="7"/>
      <c r="Q188" s="7"/>
      <c r="R188" s="7" t="str">
        <f t="shared" si="4"/>
        <v/>
      </c>
      <c r="S188" s="7" t="str">
        <f t="shared" si="5"/>
        <v/>
      </c>
    </row>
    <row r="189" spans="1:19" x14ac:dyDescent="0.25">
      <c r="A189" s="7"/>
      <c r="B189" s="12"/>
      <c r="C189" s="7"/>
      <c r="D189" s="7"/>
      <c r="E189" s="7"/>
      <c r="F189" s="7"/>
      <c r="G189" s="7"/>
      <c r="H189" s="7"/>
      <c r="I189" s="7"/>
      <c r="J189" s="7"/>
      <c r="K189" s="7"/>
      <c r="L189" s="7"/>
      <c r="M189" s="7"/>
      <c r="N189" s="7"/>
      <c r="O189" s="7"/>
      <c r="P189" s="7"/>
      <c r="Q189" s="7"/>
      <c r="R189" s="7" t="str">
        <f t="shared" si="4"/>
        <v/>
      </c>
      <c r="S189" s="7" t="str">
        <f t="shared" si="5"/>
        <v/>
      </c>
    </row>
    <row r="190" spans="1:19" x14ac:dyDescent="0.25">
      <c r="A190" s="7"/>
      <c r="B190" s="12"/>
      <c r="C190" s="7"/>
      <c r="D190" s="7"/>
      <c r="E190" s="7"/>
      <c r="F190" s="7"/>
      <c r="G190" s="7"/>
      <c r="H190" s="7"/>
      <c r="I190" s="7"/>
      <c r="J190" s="7"/>
      <c r="K190" s="7"/>
      <c r="L190" s="7"/>
      <c r="M190" s="7"/>
      <c r="N190" s="7"/>
      <c r="O190" s="7"/>
      <c r="P190" s="7"/>
      <c r="Q190" s="7"/>
      <c r="R190" s="7" t="str">
        <f t="shared" si="4"/>
        <v/>
      </c>
      <c r="S190" s="7" t="str">
        <f t="shared" si="5"/>
        <v/>
      </c>
    </row>
    <row r="191" spans="1:19" x14ac:dyDescent="0.25">
      <c r="A191" s="7"/>
      <c r="B191" s="12"/>
      <c r="C191" s="7"/>
      <c r="D191" s="7"/>
      <c r="E191" s="7"/>
      <c r="F191" s="7"/>
      <c r="G191" s="7"/>
      <c r="H191" s="7"/>
      <c r="I191" s="7"/>
      <c r="J191" s="7"/>
      <c r="K191" s="7"/>
      <c r="L191" s="7"/>
      <c r="M191" s="7"/>
      <c r="N191" s="7"/>
      <c r="O191" s="7"/>
      <c r="P191" s="7"/>
      <c r="Q191" s="7"/>
      <c r="R191" s="7" t="str">
        <f t="shared" si="4"/>
        <v/>
      </c>
      <c r="S191" s="7" t="str">
        <f t="shared" si="5"/>
        <v/>
      </c>
    </row>
    <row r="192" spans="1:19" x14ac:dyDescent="0.25">
      <c r="A192" s="7"/>
      <c r="B192" s="12"/>
      <c r="C192" s="7"/>
      <c r="D192" s="7"/>
      <c r="E192" s="7"/>
      <c r="F192" s="7"/>
      <c r="G192" s="7"/>
      <c r="H192" s="7"/>
      <c r="I192" s="7"/>
      <c r="J192" s="7"/>
      <c r="K192" s="7"/>
      <c r="L192" s="7"/>
      <c r="M192" s="7"/>
      <c r="N192" s="7"/>
      <c r="O192" s="7"/>
      <c r="P192" s="7"/>
      <c r="Q192" s="7"/>
      <c r="R192" s="7" t="str">
        <f t="shared" si="4"/>
        <v/>
      </c>
      <c r="S192" s="7" t="str">
        <f t="shared" si="5"/>
        <v/>
      </c>
    </row>
    <row r="193" spans="1:19" x14ac:dyDescent="0.25">
      <c r="A193" s="7"/>
      <c r="B193" s="12"/>
      <c r="C193" s="7"/>
      <c r="D193" s="7"/>
      <c r="E193" s="7"/>
      <c r="F193" s="7"/>
      <c r="G193" s="7"/>
      <c r="H193" s="7"/>
      <c r="I193" s="7"/>
      <c r="J193" s="7"/>
      <c r="K193" s="7"/>
      <c r="L193" s="7"/>
      <c r="M193" s="7"/>
      <c r="N193" s="7"/>
      <c r="O193" s="7"/>
      <c r="P193" s="7"/>
      <c r="Q193" s="7"/>
      <c r="R193" s="7" t="str">
        <f t="shared" si="4"/>
        <v/>
      </c>
      <c r="S193" s="7" t="str">
        <f t="shared" si="5"/>
        <v/>
      </c>
    </row>
    <row r="194" spans="1:19" x14ac:dyDescent="0.25">
      <c r="A194" s="7"/>
      <c r="B194" s="12"/>
      <c r="C194" s="7"/>
      <c r="D194" s="7"/>
      <c r="E194" s="7"/>
      <c r="F194" s="7"/>
      <c r="G194" s="7"/>
      <c r="H194" s="7"/>
      <c r="I194" s="7"/>
      <c r="J194" s="7"/>
      <c r="K194" s="7"/>
      <c r="L194" s="7"/>
      <c r="M194" s="7"/>
      <c r="N194" s="7"/>
      <c r="O194" s="7"/>
      <c r="P194" s="7"/>
      <c r="Q194" s="7"/>
      <c r="R194" s="7" t="str">
        <f t="shared" ref="R194:R257" si="6">IF(OR(C194="",B194=""),"",C194&amp;"#"&amp;ROUND(B194*1440,0))</f>
        <v/>
      </c>
      <c r="S194" s="7" t="str">
        <f t="shared" ref="S194:S257" si="7">IF(J194="","","https://maps.google.com/?q="&amp;SUBSTITUTE(J194&amp;"",",",".")&amp;","&amp;SUBSTITUTE(K194&amp;"",",","."))</f>
        <v/>
      </c>
    </row>
    <row r="195" spans="1:19" x14ac:dyDescent="0.25">
      <c r="A195" s="7"/>
      <c r="B195" s="12"/>
      <c r="C195" s="7"/>
      <c r="D195" s="7"/>
      <c r="E195" s="7"/>
      <c r="F195" s="7"/>
      <c r="G195" s="7"/>
      <c r="H195" s="7"/>
      <c r="I195" s="7"/>
      <c r="J195" s="7"/>
      <c r="K195" s="7"/>
      <c r="L195" s="7"/>
      <c r="M195" s="7"/>
      <c r="N195" s="7"/>
      <c r="O195" s="7"/>
      <c r="P195" s="7"/>
      <c r="Q195" s="7"/>
      <c r="R195" s="7" t="str">
        <f t="shared" si="6"/>
        <v/>
      </c>
      <c r="S195" s="7" t="str">
        <f t="shared" si="7"/>
        <v/>
      </c>
    </row>
    <row r="196" spans="1:19" x14ac:dyDescent="0.25">
      <c r="A196" s="7"/>
      <c r="B196" s="12"/>
      <c r="C196" s="7"/>
      <c r="D196" s="7"/>
      <c r="E196" s="7"/>
      <c r="F196" s="7"/>
      <c r="G196" s="7"/>
      <c r="H196" s="7"/>
      <c r="I196" s="7"/>
      <c r="J196" s="7"/>
      <c r="K196" s="7"/>
      <c r="L196" s="7"/>
      <c r="M196" s="7"/>
      <c r="N196" s="7"/>
      <c r="O196" s="7"/>
      <c r="P196" s="7"/>
      <c r="Q196" s="7"/>
      <c r="R196" s="7" t="str">
        <f t="shared" si="6"/>
        <v/>
      </c>
      <c r="S196" s="7" t="str">
        <f t="shared" si="7"/>
        <v/>
      </c>
    </row>
    <row r="197" spans="1:19" x14ac:dyDescent="0.25">
      <c r="A197" s="7"/>
      <c r="B197" s="12"/>
      <c r="C197" s="7"/>
      <c r="D197" s="7"/>
      <c r="E197" s="7"/>
      <c r="F197" s="7"/>
      <c r="G197" s="7"/>
      <c r="H197" s="7"/>
      <c r="I197" s="7"/>
      <c r="J197" s="7"/>
      <c r="K197" s="7"/>
      <c r="L197" s="7"/>
      <c r="M197" s="7"/>
      <c r="N197" s="7"/>
      <c r="O197" s="7"/>
      <c r="P197" s="7"/>
      <c r="Q197" s="7"/>
      <c r="R197" s="7" t="str">
        <f t="shared" si="6"/>
        <v/>
      </c>
      <c r="S197" s="7" t="str">
        <f t="shared" si="7"/>
        <v/>
      </c>
    </row>
    <row r="198" spans="1:19" x14ac:dyDescent="0.25">
      <c r="A198" s="7"/>
      <c r="B198" s="12"/>
      <c r="C198" s="7"/>
      <c r="D198" s="7"/>
      <c r="E198" s="7"/>
      <c r="F198" s="7"/>
      <c r="G198" s="7"/>
      <c r="H198" s="7"/>
      <c r="I198" s="7"/>
      <c r="J198" s="7"/>
      <c r="K198" s="7"/>
      <c r="L198" s="7"/>
      <c r="M198" s="7"/>
      <c r="N198" s="7"/>
      <c r="O198" s="7"/>
      <c r="P198" s="7"/>
      <c r="Q198" s="7"/>
      <c r="R198" s="7" t="str">
        <f t="shared" si="6"/>
        <v/>
      </c>
      <c r="S198" s="7" t="str">
        <f t="shared" si="7"/>
        <v/>
      </c>
    </row>
    <row r="199" spans="1:19" x14ac:dyDescent="0.25">
      <c r="A199" s="7"/>
      <c r="B199" s="12"/>
      <c r="C199" s="7"/>
      <c r="D199" s="7"/>
      <c r="E199" s="7"/>
      <c r="F199" s="7"/>
      <c r="G199" s="7"/>
      <c r="H199" s="7"/>
      <c r="I199" s="7"/>
      <c r="J199" s="7"/>
      <c r="K199" s="7"/>
      <c r="L199" s="7"/>
      <c r="M199" s="7"/>
      <c r="N199" s="7"/>
      <c r="O199" s="7"/>
      <c r="P199" s="7"/>
      <c r="Q199" s="7"/>
      <c r="R199" s="7" t="str">
        <f t="shared" si="6"/>
        <v/>
      </c>
      <c r="S199" s="7" t="str">
        <f t="shared" si="7"/>
        <v/>
      </c>
    </row>
    <row r="200" spans="1:19" x14ac:dyDescent="0.25">
      <c r="A200" s="7"/>
      <c r="B200" s="12"/>
      <c r="C200" s="7"/>
      <c r="D200" s="7"/>
      <c r="E200" s="7"/>
      <c r="F200" s="7"/>
      <c r="G200" s="7"/>
      <c r="H200" s="7"/>
      <c r="I200" s="7"/>
      <c r="J200" s="7"/>
      <c r="K200" s="7"/>
      <c r="L200" s="7"/>
      <c r="M200" s="7"/>
      <c r="N200" s="7"/>
      <c r="O200" s="7"/>
      <c r="P200" s="7"/>
      <c r="Q200" s="7"/>
      <c r="R200" s="7" t="str">
        <f t="shared" si="6"/>
        <v/>
      </c>
      <c r="S200" s="7" t="str">
        <f t="shared" si="7"/>
        <v/>
      </c>
    </row>
    <row r="201" spans="1:19" x14ac:dyDescent="0.25">
      <c r="A201" s="7"/>
      <c r="B201" s="12"/>
      <c r="C201" s="7"/>
      <c r="D201" s="7"/>
      <c r="E201" s="7"/>
      <c r="F201" s="7"/>
      <c r="G201" s="7"/>
      <c r="H201" s="7"/>
      <c r="I201" s="7"/>
      <c r="J201" s="7"/>
      <c r="K201" s="7"/>
      <c r="L201" s="7"/>
      <c r="M201" s="7"/>
      <c r="N201" s="7"/>
      <c r="O201" s="7"/>
      <c r="P201" s="7"/>
      <c r="Q201" s="7"/>
      <c r="R201" s="7" t="str">
        <f t="shared" si="6"/>
        <v/>
      </c>
      <c r="S201" s="7" t="str">
        <f t="shared" si="7"/>
        <v/>
      </c>
    </row>
    <row r="202" spans="1:19" x14ac:dyDescent="0.25">
      <c r="A202" s="7"/>
      <c r="B202" s="12"/>
      <c r="C202" s="7"/>
      <c r="D202" s="7"/>
      <c r="E202" s="7"/>
      <c r="F202" s="7"/>
      <c r="G202" s="7"/>
      <c r="H202" s="7"/>
      <c r="I202" s="7"/>
      <c r="J202" s="7"/>
      <c r="K202" s="7"/>
      <c r="L202" s="7"/>
      <c r="M202" s="7"/>
      <c r="N202" s="7"/>
      <c r="O202" s="7"/>
      <c r="P202" s="7"/>
      <c r="Q202" s="7"/>
      <c r="R202" s="7" t="str">
        <f t="shared" si="6"/>
        <v/>
      </c>
      <c r="S202" s="7" t="str">
        <f t="shared" si="7"/>
        <v/>
      </c>
    </row>
    <row r="203" spans="1:19" x14ac:dyDescent="0.25">
      <c r="A203" s="7"/>
      <c r="B203" s="12"/>
      <c r="C203" s="7"/>
      <c r="D203" s="7"/>
      <c r="E203" s="7"/>
      <c r="F203" s="7"/>
      <c r="G203" s="7"/>
      <c r="H203" s="7"/>
      <c r="I203" s="7"/>
      <c r="J203" s="7"/>
      <c r="K203" s="7"/>
      <c r="L203" s="7"/>
      <c r="M203" s="7"/>
      <c r="N203" s="7"/>
      <c r="O203" s="7"/>
      <c r="P203" s="7"/>
      <c r="Q203" s="7"/>
      <c r="R203" s="7" t="str">
        <f t="shared" si="6"/>
        <v/>
      </c>
      <c r="S203" s="7" t="str">
        <f t="shared" si="7"/>
        <v/>
      </c>
    </row>
    <row r="204" spans="1:19" x14ac:dyDescent="0.25">
      <c r="A204" s="7"/>
      <c r="B204" s="12"/>
      <c r="C204" s="7"/>
      <c r="D204" s="7"/>
      <c r="E204" s="7"/>
      <c r="F204" s="7"/>
      <c r="G204" s="7"/>
      <c r="H204" s="7"/>
      <c r="I204" s="7"/>
      <c r="J204" s="7"/>
      <c r="K204" s="7"/>
      <c r="L204" s="7"/>
      <c r="M204" s="7"/>
      <c r="N204" s="7"/>
      <c r="O204" s="7"/>
      <c r="P204" s="7"/>
      <c r="Q204" s="7"/>
      <c r="R204" s="7" t="str">
        <f t="shared" si="6"/>
        <v/>
      </c>
      <c r="S204" s="7" t="str">
        <f t="shared" si="7"/>
        <v/>
      </c>
    </row>
    <row r="205" spans="1:19" x14ac:dyDescent="0.25">
      <c r="A205" s="7"/>
      <c r="B205" s="12"/>
      <c r="C205" s="7"/>
      <c r="D205" s="7"/>
      <c r="E205" s="7"/>
      <c r="F205" s="7"/>
      <c r="G205" s="7"/>
      <c r="H205" s="7"/>
      <c r="I205" s="7"/>
      <c r="J205" s="7"/>
      <c r="K205" s="7"/>
      <c r="L205" s="7"/>
      <c r="M205" s="7"/>
      <c r="N205" s="7"/>
      <c r="O205" s="7"/>
      <c r="P205" s="7"/>
      <c r="Q205" s="7"/>
      <c r="R205" s="7" t="str">
        <f t="shared" si="6"/>
        <v/>
      </c>
      <c r="S205" s="7" t="str">
        <f t="shared" si="7"/>
        <v/>
      </c>
    </row>
    <row r="206" spans="1:19" x14ac:dyDescent="0.25">
      <c r="A206" s="7"/>
      <c r="B206" s="12"/>
      <c r="C206" s="7"/>
      <c r="D206" s="7"/>
      <c r="E206" s="7"/>
      <c r="F206" s="7"/>
      <c r="G206" s="7"/>
      <c r="H206" s="7"/>
      <c r="I206" s="7"/>
      <c r="J206" s="7"/>
      <c r="K206" s="7"/>
      <c r="L206" s="7"/>
      <c r="M206" s="7"/>
      <c r="N206" s="7"/>
      <c r="O206" s="7"/>
      <c r="P206" s="7"/>
      <c r="Q206" s="7"/>
      <c r="R206" s="7" t="str">
        <f t="shared" si="6"/>
        <v/>
      </c>
      <c r="S206" s="7" t="str">
        <f t="shared" si="7"/>
        <v/>
      </c>
    </row>
    <row r="207" spans="1:19" x14ac:dyDescent="0.25">
      <c r="A207" s="7"/>
      <c r="B207" s="12"/>
      <c r="C207" s="7"/>
      <c r="D207" s="7"/>
      <c r="E207" s="7"/>
      <c r="F207" s="7"/>
      <c r="G207" s="7"/>
      <c r="H207" s="7"/>
      <c r="I207" s="7"/>
      <c r="J207" s="7"/>
      <c r="K207" s="7"/>
      <c r="L207" s="7"/>
      <c r="M207" s="7"/>
      <c r="N207" s="7"/>
      <c r="O207" s="7"/>
      <c r="P207" s="7"/>
      <c r="Q207" s="7"/>
      <c r="R207" s="7" t="str">
        <f t="shared" si="6"/>
        <v/>
      </c>
      <c r="S207" s="7" t="str">
        <f t="shared" si="7"/>
        <v/>
      </c>
    </row>
    <row r="208" spans="1:19" x14ac:dyDescent="0.25">
      <c r="A208" s="7"/>
      <c r="B208" s="12"/>
      <c r="C208" s="7"/>
      <c r="D208" s="7"/>
      <c r="E208" s="7"/>
      <c r="F208" s="7"/>
      <c r="G208" s="7"/>
      <c r="H208" s="7"/>
      <c r="I208" s="7"/>
      <c r="J208" s="7"/>
      <c r="K208" s="7"/>
      <c r="L208" s="7"/>
      <c r="M208" s="7"/>
      <c r="N208" s="7"/>
      <c r="O208" s="7"/>
      <c r="P208" s="7"/>
      <c r="Q208" s="7"/>
      <c r="R208" s="7" t="str">
        <f t="shared" si="6"/>
        <v/>
      </c>
      <c r="S208" s="7" t="str">
        <f t="shared" si="7"/>
        <v/>
      </c>
    </row>
    <row r="209" spans="1:19" x14ac:dyDescent="0.25">
      <c r="A209" s="7"/>
      <c r="B209" s="12"/>
      <c r="C209" s="7"/>
      <c r="D209" s="7"/>
      <c r="E209" s="7"/>
      <c r="F209" s="7"/>
      <c r="G209" s="7"/>
      <c r="H209" s="7"/>
      <c r="I209" s="7"/>
      <c r="J209" s="7"/>
      <c r="K209" s="7"/>
      <c r="L209" s="7"/>
      <c r="M209" s="7"/>
      <c r="N209" s="7"/>
      <c r="O209" s="7"/>
      <c r="P209" s="7"/>
      <c r="Q209" s="7"/>
      <c r="R209" s="7" t="str">
        <f t="shared" si="6"/>
        <v/>
      </c>
      <c r="S209" s="7" t="str">
        <f t="shared" si="7"/>
        <v/>
      </c>
    </row>
    <row r="210" spans="1:19" x14ac:dyDescent="0.25">
      <c r="A210" s="7"/>
      <c r="B210" s="12"/>
      <c r="C210" s="7"/>
      <c r="D210" s="7"/>
      <c r="E210" s="7"/>
      <c r="F210" s="7"/>
      <c r="G210" s="7"/>
      <c r="H210" s="7"/>
      <c r="I210" s="7"/>
      <c r="J210" s="7"/>
      <c r="K210" s="7"/>
      <c r="L210" s="7"/>
      <c r="M210" s="7"/>
      <c r="N210" s="7"/>
      <c r="O210" s="7"/>
      <c r="P210" s="7"/>
      <c r="Q210" s="7"/>
      <c r="R210" s="7" t="str">
        <f t="shared" si="6"/>
        <v/>
      </c>
      <c r="S210" s="7" t="str">
        <f t="shared" si="7"/>
        <v/>
      </c>
    </row>
    <row r="211" spans="1:19" x14ac:dyDescent="0.25">
      <c r="A211" s="7"/>
      <c r="B211" s="12"/>
      <c r="C211" s="7"/>
      <c r="D211" s="7"/>
      <c r="E211" s="7"/>
      <c r="F211" s="7"/>
      <c r="G211" s="7"/>
      <c r="H211" s="7"/>
      <c r="I211" s="7"/>
      <c r="J211" s="7"/>
      <c r="K211" s="7"/>
      <c r="L211" s="7"/>
      <c r="M211" s="7"/>
      <c r="N211" s="7"/>
      <c r="O211" s="7"/>
      <c r="P211" s="7"/>
      <c r="Q211" s="7"/>
      <c r="R211" s="7" t="str">
        <f t="shared" si="6"/>
        <v/>
      </c>
      <c r="S211" s="7" t="str">
        <f t="shared" si="7"/>
        <v/>
      </c>
    </row>
    <row r="212" spans="1:19" x14ac:dyDescent="0.25">
      <c r="A212" s="7"/>
      <c r="B212" s="12"/>
      <c r="C212" s="7"/>
      <c r="D212" s="7"/>
      <c r="E212" s="7"/>
      <c r="F212" s="7"/>
      <c r="G212" s="7"/>
      <c r="H212" s="7"/>
      <c r="I212" s="7"/>
      <c r="J212" s="7"/>
      <c r="K212" s="7"/>
      <c r="L212" s="7"/>
      <c r="M212" s="7"/>
      <c r="N212" s="7"/>
      <c r="O212" s="7"/>
      <c r="P212" s="7"/>
      <c r="Q212" s="7"/>
      <c r="R212" s="7" t="str">
        <f t="shared" si="6"/>
        <v/>
      </c>
      <c r="S212" s="7" t="str">
        <f t="shared" si="7"/>
        <v/>
      </c>
    </row>
    <row r="213" spans="1:19" x14ac:dyDescent="0.25">
      <c r="A213" s="7"/>
      <c r="B213" s="12"/>
      <c r="C213" s="7"/>
      <c r="D213" s="7"/>
      <c r="E213" s="7"/>
      <c r="F213" s="7"/>
      <c r="G213" s="7"/>
      <c r="H213" s="7"/>
      <c r="I213" s="7"/>
      <c r="J213" s="7"/>
      <c r="K213" s="7"/>
      <c r="L213" s="7"/>
      <c r="M213" s="7"/>
      <c r="N213" s="7"/>
      <c r="O213" s="7"/>
      <c r="P213" s="7"/>
      <c r="Q213" s="7"/>
      <c r="R213" s="7" t="str">
        <f t="shared" si="6"/>
        <v/>
      </c>
      <c r="S213" s="7" t="str">
        <f t="shared" si="7"/>
        <v/>
      </c>
    </row>
    <row r="214" spans="1:19" x14ac:dyDescent="0.25">
      <c r="A214" s="7"/>
      <c r="B214" s="12"/>
      <c r="C214" s="7"/>
      <c r="D214" s="7"/>
      <c r="E214" s="7"/>
      <c r="F214" s="7"/>
      <c r="G214" s="7"/>
      <c r="H214" s="7"/>
      <c r="I214" s="7"/>
      <c r="J214" s="7"/>
      <c r="K214" s="7"/>
      <c r="L214" s="7"/>
      <c r="M214" s="7"/>
      <c r="N214" s="7"/>
      <c r="O214" s="7"/>
      <c r="P214" s="7"/>
      <c r="Q214" s="7"/>
      <c r="R214" s="7" t="str">
        <f t="shared" si="6"/>
        <v/>
      </c>
      <c r="S214" s="7" t="str">
        <f t="shared" si="7"/>
        <v/>
      </c>
    </row>
    <row r="215" spans="1:19" x14ac:dyDescent="0.25">
      <c r="A215" s="7"/>
      <c r="B215" s="12"/>
      <c r="C215" s="7"/>
      <c r="D215" s="7"/>
      <c r="E215" s="7"/>
      <c r="F215" s="7"/>
      <c r="G215" s="7"/>
      <c r="H215" s="7"/>
      <c r="I215" s="7"/>
      <c r="J215" s="7"/>
      <c r="K215" s="7"/>
      <c r="L215" s="7"/>
      <c r="M215" s="7"/>
      <c r="N215" s="7"/>
      <c r="O215" s="7"/>
      <c r="P215" s="7"/>
      <c r="Q215" s="7"/>
      <c r="R215" s="7" t="str">
        <f t="shared" si="6"/>
        <v/>
      </c>
      <c r="S215" s="7" t="str">
        <f t="shared" si="7"/>
        <v/>
      </c>
    </row>
    <row r="216" spans="1:19" x14ac:dyDescent="0.25">
      <c r="A216" s="7"/>
      <c r="B216" s="12"/>
      <c r="C216" s="7"/>
      <c r="D216" s="7"/>
      <c r="E216" s="7"/>
      <c r="F216" s="7"/>
      <c r="G216" s="7"/>
      <c r="H216" s="7"/>
      <c r="I216" s="7"/>
      <c r="J216" s="7"/>
      <c r="K216" s="7"/>
      <c r="L216" s="7"/>
      <c r="M216" s="7"/>
      <c r="N216" s="7"/>
      <c r="O216" s="7"/>
      <c r="P216" s="7"/>
      <c r="Q216" s="7"/>
      <c r="R216" s="7" t="str">
        <f t="shared" si="6"/>
        <v/>
      </c>
      <c r="S216" s="7" t="str">
        <f t="shared" si="7"/>
        <v/>
      </c>
    </row>
    <row r="217" spans="1:19" x14ac:dyDescent="0.25">
      <c r="A217" s="7"/>
      <c r="B217" s="12"/>
      <c r="C217" s="7"/>
      <c r="D217" s="7"/>
      <c r="E217" s="7"/>
      <c r="F217" s="7"/>
      <c r="G217" s="7"/>
      <c r="H217" s="7"/>
      <c r="I217" s="7"/>
      <c r="J217" s="7"/>
      <c r="K217" s="7"/>
      <c r="L217" s="7"/>
      <c r="M217" s="7"/>
      <c r="N217" s="7"/>
      <c r="O217" s="7"/>
      <c r="P217" s="7"/>
      <c r="Q217" s="7"/>
      <c r="R217" s="7" t="str">
        <f t="shared" si="6"/>
        <v/>
      </c>
      <c r="S217" s="7" t="str">
        <f t="shared" si="7"/>
        <v/>
      </c>
    </row>
    <row r="218" spans="1:19" x14ac:dyDescent="0.25">
      <c r="A218" s="7"/>
      <c r="B218" s="12"/>
      <c r="C218" s="7"/>
      <c r="D218" s="7"/>
      <c r="E218" s="7"/>
      <c r="F218" s="7"/>
      <c r="G218" s="7"/>
      <c r="H218" s="7"/>
      <c r="I218" s="7"/>
      <c r="J218" s="7"/>
      <c r="K218" s="7"/>
      <c r="L218" s="7"/>
      <c r="M218" s="7"/>
      <c r="N218" s="7"/>
      <c r="O218" s="7"/>
      <c r="P218" s="7"/>
      <c r="Q218" s="7"/>
      <c r="R218" s="7" t="str">
        <f t="shared" si="6"/>
        <v/>
      </c>
      <c r="S218" s="7" t="str">
        <f t="shared" si="7"/>
        <v/>
      </c>
    </row>
    <row r="219" spans="1:19" x14ac:dyDescent="0.25">
      <c r="A219" s="7"/>
      <c r="B219" s="12"/>
      <c r="C219" s="7"/>
      <c r="D219" s="7"/>
      <c r="E219" s="7"/>
      <c r="F219" s="7"/>
      <c r="G219" s="7"/>
      <c r="H219" s="7"/>
      <c r="I219" s="7"/>
      <c r="J219" s="7"/>
      <c r="K219" s="7"/>
      <c r="L219" s="7"/>
      <c r="M219" s="7"/>
      <c r="N219" s="7"/>
      <c r="O219" s="7"/>
      <c r="P219" s="7"/>
      <c r="Q219" s="7"/>
      <c r="R219" s="7" t="str">
        <f t="shared" si="6"/>
        <v/>
      </c>
      <c r="S219" s="7" t="str">
        <f t="shared" si="7"/>
        <v/>
      </c>
    </row>
    <row r="220" spans="1:19" x14ac:dyDescent="0.25">
      <c r="A220" s="7"/>
      <c r="B220" s="12"/>
      <c r="C220" s="7"/>
      <c r="D220" s="7"/>
      <c r="E220" s="7"/>
      <c r="F220" s="7"/>
      <c r="G220" s="7"/>
      <c r="H220" s="7"/>
      <c r="I220" s="7"/>
      <c r="J220" s="7"/>
      <c r="K220" s="7"/>
      <c r="L220" s="7"/>
      <c r="M220" s="7"/>
      <c r="N220" s="7"/>
      <c r="O220" s="7"/>
      <c r="P220" s="7"/>
      <c r="Q220" s="7"/>
      <c r="R220" s="7" t="str">
        <f t="shared" si="6"/>
        <v/>
      </c>
      <c r="S220" s="7" t="str">
        <f t="shared" si="7"/>
        <v/>
      </c>
    </row>
    <row r="221" spans="1:19" x14ac:dyDescent="0.25">
      <c r="A221" s="7"/>
      <c r="B221" s="12"/>
      <c r="C221" s="7"/>
      <c r="D221" s="7"/>
      <c r="E221" s="7"/>
      <c r="F221" s="7"/>
      <c r="G221" s="7"/>
      <c r="H221" s="7"/>
      <c r="I221" s="7"/>
      <c r="J221" s="7"/>
      <c r="K221" s="7"/>
      <c r="L221" s="7"/>
      <c r="M221" s="7"/>
      <c r="N221" s="7"/>
      <c r="O221" s="7"/>
      <c r="P221" s="7"/>
      <c r="Q221" s="7"/>
      <c r="R221" s="7" t="str">
        <f t="shared" si="6"/>
        <v/>
      </c>
      <c r="S221" s="7" t="str">
        <f t="shared" si="7"/>
        <v/>
      </c>
    </row>
    <row r="222" spans="1:19" x14ac:dyDescent="0.25">
      <c r="A222" s="7"/>
      <c r="B222" s="12"/>
      <c r="C222" s="7"/>
      <c r="D222" s="7"/>
      <c r="E222" s="7"/>
      <c r="F222" s="7"/>
      <c r="G222" s="7"/>
      <c r="H222" s="7"/>
      <c r="I222" s="7"/>
      <c r="J222" s="7"/>
      <c r="K222" s="7"/>
      <c r="L222" s="7"/>
      <c r="M222" s="7"/>
      <c r="N222" s="7"/>
      <c r="O222" s="7"/>
      <c r="P222" s="7"/>
      <c r="Q222" s="7"/>
      <c r="R222" s="7" t="str">
        <f t="shared" si="6"/>
        <v/>
      </c>
      <c r="S222" s="7" t="str">
        <f t="shared" si="7"/>
        <v/>
      </c>
    </row>
    <row r="223" spans="1:19" x14ac:dyDescent="0.25">
      <c r="A223" s="7"/>
      <c r="B223" s="12"/>
      <c r="C223" s="7"/>
      <c r="D223" s="7"/>
      <c r="E223" s="7"/>
      <c r="F223" s="7"/>
      <c r="G223" s="7"/>
      <c r="H223" s="7"/>
      <c r="I223" s="7"/>
      <c r="J223" s="7"/>
      <c r="K223" s="7"/>
      <c r="L223" s="7"/>
      <c r="M223" s="7"/>
      <c r="N223" s="7"/>
      <c r="O223" s="7"/>
      <c r="P223" s="7"/>
      <c r="Q223" s="7"/>
      <c r="R223" s="7" t="str">
        <f t="shared" si="6"/>
        <v/>
      </c>
      <c r="S223" s="7" t="str">
        <f t="shared" si="7"/>
        <v/>
      </c>
    </row>
    <row r="224" spans="1:19" x14ac:dyDescent="0.25">
      <c r="A224" s="7"/>
      <c r="B224" s="12"/>
      <c r="C224" s="7"/>
      <c r="D224" s="7"/>
      <c r="E224" s="7"/>
      <c r="F224" s="7"/>
      <c r="G224" s="7"/>
      <c r="H224" s="7"/>
      <c r="I224" s="7"/>
      <c r="J224" s="7"/>
      <c r="K224" s="7"/>
      <c r="L224" s="7"/>
      <c r="M224" s="7"/>
      <c r="N224" s="7"/>
      <c r="O224" s="7"/>
      <c r="P224" s="7"/>
      <c r="Q224" s="7"/>
      <c r="R224" s="7" t="str">
        <f t="shared" si="6"/>
        <v/>
      </c>
      <c r="S224" s="7" t="str">
        <f t="shared" si="7"/>
        <v/>
      </c>
    </row>
    <row r="225" spans="1:19" x14ac:dyDescent="0.25">
      <c r="A225" s="7"/>
      <c r="B225" s="12"/>
      <c r="C225" s="7"/>
      <c r="D225" s="7"/>
      <c r="E225" s="7"/>
      <c r="F225" s="7"/>
      <c r="G225" s="7"/>
      <c r="H225" s="7"/>
      <c r="I225" s="7"/>
      <c r="J225" s="7"/>
      <c r="K225" s="7"/>
      <c r="L225" s="7"/>
      <c r="M225" s="7"/>
      <c r="N225" s="7"/>
      <c r="O225" s="7"/>
      <c r="P225" s="7"/>
      <c r="Q225" s="7"/>
      <c r="R225" s="7" t="str">
        <f t="shared" si="6"/>
        <v/>
      </c>
      <c r="S225" s="7" t="str">
        <f t="shared" si="7"/>
        <v/>
      </c>
    </row>
    <row r="226" spans="1:19" x14ac:dyDescent="0.25">
      <c r="A226" s="7"/>
      <c r="B226" s="12"/>
      <c r="C226" s="7"/>
      <c r="D226" s="7"/>
      <c r="E226" s="7"/>
      <c r="F226" s="7"/>
      <c r="G226" s="7"/>
      <c r="H226" s="7"/>
      <c r="I226" s="7"/>
      <c r="J226" s="7"/>
      <c r="K226" s="7"/>
      <c r="L226" s="7"/>
      <c r="M226" s="7"/>
      <c r="N226" s="7"/>
      <c r="O226" s="7"/>
      <c r="P226" s="7"/>
      <c r="Q226" s="7"/>
      <c r="R226" s="7" t="str">
        <f t="shared" si="6"/>
        <v/>
      </c>
      <c r="S226" s="7" t="str">
        <f t="shared" si="7"/>
        <v/>
      </c>
    </row>
    <row r="227" spans="1:19" x14ac:dyDescent="0.25">
      <c r="A227" s="7"/>
      <c r="B227" s="12"/>
      <c r="C227" s="7"/>
      <c r="D227" s="7"/>
      <c r="E227" s="7"/>
      <c r="F227" s="7"/>
      <c r="G227" s="7"/>
      <c r="H227" s="7"/>
      <c r="I227" s="7"/>
      <c r="J227" s="7"/>
      <c r="K227" s="7"/>
      <c r="L227" s="7"/>
      <c r="M227" s="7"/>
      <c r="N227" s="7"/>
      <c r="O227" s="7"/>
      <c r="P227" s="7"/>
      <c r="Q227" s="7"/>
      <c r="R227" s="7" t="str">
        <f t="shared" si="6"/>
        <v/>
      </c>
      <c r="S227" s="7" t="str">
        <f t="shared" si="7"/>
        <v/>
      </c>
    </row>
    <row r="228" spans="1:19" x14ac:dyDescent="0.25">
      <c r="A228" s="7"/>
      <c r="B228" s="12"/>
      <c r="C228" s="7"/>
      <c r="D228" s="7"/>
      <c r="E228" s="7"/>
      <c r="F228" s="7"/>
      <c r="G228" s="7"/>
      <c r="H228" s="7"/>
      <c r="I228" s="7"/>
      <c r="J228" s="7"/>
      <c r="K228" s="7"/>
      <c r="L228" s="7"/>
      <c r="M228" s="7"/>
      <c r="N228" s="7"/>
      <c r="O228" s="7"/>
      <c r="P228" s="7"/>
      <c r="Q228" s="7"/>
      <c r="R228" s="7" t="str">
        <f t="shared" si="6"/>
        <v/>
      </c>
      <c r="S228" s="7" t="str">
        <f t="shared" si="7"/>
        <v/>
      </c>
    </row>
    <row r="229" spans="1:19" x14ac:dyDescent="0.25">
      <c r="A229" s="7"/>
      <c r="B229" s="12"/>
      <c r="C229" s="7"/>
      <c r="D229" s="7"/>
      <c r="E229" s="7"/>
      <c r="F229" s="7"/>
      <c r="G229" s="7"/>
      <c r="H229" s="7"/>
      <c r="I229" s="7"/>
      <c r="J229" s="7"/>
      <c r="K229" s="7"/>
      <c r="L229" s="7"/>
      <c r="M229" s="7"/>
      <c r="N229" s="7"/>
      <c r="O229" s="7"/>
      <c r="P229" s="7"/>
      <c r="Q229" s="7"/>
      <c r="R229" s="7" t="str">
        <f t="shared" si="6"/>
        <v/>
      </c>
      <c r="S229" s="7" t="str">
        <f t="shared" si="7"/>
        <v/>
      </c>
    </row>
    <row r="230" spans="1:19" x14ac:dyDescent="0.25">
      <c r="A230" s="7"/>
      <c r="B230" s="12"/>
      <c r="C230" s="7"/>
      <c r="D230" s="7"/>
      <c r="E230" s="7"/>
      <c r="F230" s="7"/>
      <c r="G230" s="7"/>
      <c r="H230" s="7"/>
      <c r="I230" s="7"/>
      <c r="J230" s="7"/>
      <c r="K230" s="7"/>
      <c r="L230" s="7"/>
      <c r="M230" s="7"/>
      <c r="N230" s="7"/>
      <c r="O230" s="7"/>
      <c r="P230" s="7"/>
      <c r="Q230" s="7"/>
      <c r="R230" s="7" t="str">
        <f t="shared" si="6"/>
        <v/>
      </c>
      <c r="S230" s="7" t="str">
        <f t="shared" si="7"/>
        <v/>
      </c>
    </row>
    <row r="231" spans="1:19" x14ac:dyDescent="0.25">
      <c r="A231" s="7"/>
      <c r="B231" s="12"/>
      <c r="C231" s="7"/>
      <c r="D231" s="7"/>
      <c r="E231" s="7"/>
      <c r="F231" s="7"/>
      <c r="G231" s="7"/>
      <c r="H231" s="7"/>
      <c r="I231" s="7"/>
      <c r="J231" s="7"/>
      <c r="K231" s="7"/>
      <c r="L231" s="7"/>
      <c r="M231" s="7"/>
      <c r="N231" s="7"/>
      <c r="O231" s="7"/>
      <c r="P231" s="7"/>
      <c r="Q231" s="7"/>
      <c r="R231" s="7" t="str">
        <f t="shared" si="6"/>
        <v/>
      </c>
      <c r="S231" s="7" t="str">
        <f t="shared" si="7"/>
        <v/>
      </c>
    </row>
    <row r="232" spans="1:19" x14ac:dyDescent="0.25">
      <c r="A232" s="7"/>
      <c r="B232" s="12"/>
      <c r="C232" s="7"/>
      <c r="D232" s="7"/>
      <c r="E232" s="7"/>
      <c r="F232" s="7"/>
      <c r="G232" s="7"/>
      <c r="H232" s="7"/>
      <c r="I232" s="7"/>
      <c r="J232" s="7"/>
      <c r="K232" s="7"/>
      <c r="L232" s="7"/>
      <c r="M232" s="7"/>
      <c r="N232" s="7"/>
      <c r="O232" s="7"/>
      <c r="P232" s="7"/>
      <c r="Q232" s="7"/>
      <c r="R232" s="7" t="str">
        <f t="shared" si="6"/>
        <v/>
      </c>
      <c r="S232" s="7" t="str">
        <f t="shared" si="7"/>
        <v/>
      </c>
    </row>
    <row r="233" spans="1:19" x14ac:dyDescent="0.25">
      <c r="A233" s="7"/>
      <c r="B233" s="12"/>
      <c r="C233" s="7"/>
      <c r="D233" s="7"/>
      <c r="E233" s="7"/>
      <c r="F233" s="7"/>
      <c r="G233" s="7"/>
      <c r="H233" s="7"/>
      <c r="I233" s="7"/>
      <c r="J233" s="7"/>
      <c r="K233" s="7"/>
      <c r="L233" s="7"/>
      <c r="M233" s="7"/>
      <c r="N233" s="7"/>
      <c r="O233" s="7"/>
      <c r="P233" s="7"/>
      <c r="Q233" s="7"/>
      <c r="R233" s="7" t="str">
        <f t="shared" si="6"/>
        <v/>
      </c>
      <c r="S233" s="7" t="str">
        <f t="shared" si="7"/>
        <v/>
      </c>
    </row>
    <row r="234" spans="1:19" x14ac:dyDescent="0.25">
      <c r="A234" s="7"/>
      <c r="B234" s="12"/>
      <c r="C234" s="7"/>
      <c r="D234" s="7"/>
      <c r="E234" s="7"/>
      <c r="F234" s="7"/>
      <c r="G234" s="7"/>
      <c r="H234" s="7"/>
      <c r="I234" s="7"/>
      <c r="J234" s="7"/>
      <c r="K234" s="7"/>
      <c r="L234" s="7"/>
      <c r="M234" s="7"/>
      <c r="N234" s="7"/>
      <c r="O234" s="7"/>
      <c r="P234" s="7"/>
      <c r="Q234" s="7"/>
      <c r="R234" s="7" t="str">
        <f t="shared" si="6"/>
        <v/>
      </c>
      <c r="S234" s="7" t="str">
        <f t="shared" si="7"/>
        <v/>
      </c>
    </row>
    <row r="235" spans="1:19" x14ac:dyDescent="0.25">
      <c r="A235" s="7"/>
      <c r="B235" s="12"/>
      <c r="C235" s="7"/>
      <c r="D235" s="7"/>
      <c r="E235" s="7"/>
      <c r="F235" s="7"/>
      <c r="G235" s="7"/>
      <c r="H235" s="7"/>
      <c r="I235" s="7"/>
      <c r="J235" s="7"/>
      <c r="K235" s="7"/>
      <c r="L235" s="7"/>
      <c r="M235" s="7"/>
      <c r="N235" s="7"/>
      <c r="O235" s="7"/>
      <c r="P235" s="7"/>
      <c r="Q235" s="7"/>
      <c r="R235" s="7" t="str">
        <f t="shared" si="6"/>
        <v/>
      </c>
      <c r="S235" s="7" t="str">
        <f t="shared" si="7"/>
        <v/>
      </c>
    </row>
    <row r="236" spans="1:19" x14ac:dyDescent="0.25">
      <c r="A236" s="7"/>
      <c r="B236" s="12"/>
      <c r="C236" s="7"/>
      <c r="D236" s="7"/>
      <c r="E236" s="7"/>
      <c r="F236" s="7"/>
      <c r="G236" s="7"/>
      <c r="H236" s="7"/>
      <c r="I236" s="7"/>
      <c r="J236" s="7"/>
      <c r="K236" s="7"/>
      <c r="L236" s="7"/>
      <c r="M236" s="7"/>
      <c r="N236" s="7"/>
      <c r="O236" s="7"/>
      <c r="P236" s="7"/>
      <c r="Q236" s="7"/>
      <c r="R236" s="7" t="str">
        <f t="shared" si="6"/>
        <v/>
      </c>
      <c r="S236" s="7" t="str">
        <f t="shared" si="7"/>
        <v/>
      </c>
    </row>
    <row r="237" spans="1:19" x14ac:dyDescent="0.25">
      <c r="A237" s="7"/>
      <c r="B237" s="12"/>
      <c r="C237" s="7"/>
      <c r="D237" s="7"/>
      <c r="E237" s="7"/>
      <c r="F237" s="7"/>
      <c r="G237" s="7"/>
      <c r="H237" s="7"/>
      <c r="I237" s="7"/>
      <c r="J237" s="7"/>
      <c r="K237" s="7"/>
      <c r="L237" s="7"/>
      <c r="M237" s="7"/>
      <c r="N237" s="7"/>
      <c r="O237" s="7"/>
      <c r="P237" s="7"/>
      <c r="Q237" s="7"/>
      <c r="R237" s="7" t="str">
        <f t="shared" si="6"/>
        <v/>
      </c>
      <c r="S237" s="7" t="str">
        <f t="shared" si="7"/>
        <v/>
      </c>
    </row>
    <row r="238" spans="1:19" x14ac:dyDescent="0.25">
      <c r="A238" s="7"/>
      <c r="B238" s="12"/>
      <c r="C238" s="7"/>
      <c r="D238" s="7"/>
      <c r="E238" s="7"/>
      <c r="F238" s="7"/>
      <c r="G238" s="7"/>
      <c r="H238" s="7"/>
      <c r="I238" s="7"/>
      <c r="J238" s="7"/>
      <c r="K238" s="7"/>
      <c r="L238" s="7"/>
      <c r="M238" s="7"/>
      <c r="N238" s="7"/>
      <c r="O238" s="7"/>
      <c r="P238" s="7"/>
      <c r="Q238" s="7"/>
      <c r="R238" s="7" t="str">
        <f t="shared" si="6"/>
        <v/>
      </c>
      <c r="S238" s="7" t="str">
        <f t="shared" si="7"/>
        <v/>
      </c>
    </row>
    <row r="239" spans="1:19" x14ac:dyDescent="0.25">
      <c r="A239" s="7"/>
      <c r="B239" s="12"/>
      <c r="C239" s="7"/>
      <c r="D239" s="7"/>
      <c r="E239" s="7"/>
      <c r="F239" s="7"/>
      <c r="G239" s="7"/>
      <c r="H239" s="7"/>
      <c r="I239" s="7"/>
      <c r="J239" s="7"/>
      <c r="K239" s="7"/>
      <c r="L239" s="7"/>
      <c r="M239" s="7"/>
      <c r="N239" s="7"/>
      <c r="O239" s="7"/>
      <c r="P239" s="7"/>
      <c r="Q239" s="7"/>
      <c r="R239" s="7" t="str">
        <f t="shared" si="6"/>
        <v/>
      </c>
      <c r="S239" s="7" t="str">
        <f t="shared" si="7"/>
        <v/>
      </c>
    </row>
    <row r="240" spans="1:19" x14ac:dyDescent="0.25">
      <c r="A240" s="7"/>
      <c r="B240" s="12"/>
      <c r="C240" s="7"/>
      <c r="D240" s="7"/>
      <c r="E240" s="7"/>
      <c r="F240" s="7"/>
      <c r="G240" s="7"/>
      <c r="H240" s="7"/>
      <c r="I240" s="7"/>
      <c r="J240" s="7"/>
      <c r="K240" s="7"/>
      <c r="L240" s="7"/>
      <c r="M240" s="7"/>
      <c r="N240" s="7"/>
      <c r="O240" s="7"/>
      <c r="P240" s="7"/>
      <c r="Q240" s="7"/>
      <c r="R240" s="7" t="str">
        <f t="shared" si="6"/>
        <v/>
      </c>
      <c r="S240" s="7" t="str">
        <f t="shared" si="7"/>
        <v/>
      </c>
    </row>
    <row r="241" spans="1:19" x14ac:dyDescent="0.25">
      <c r="A241" s="7"/>
      <c r="B241" s="12"/>
      <c r="C241" s="7"/>
      <c r="D241" s="7"/>
      <c r="E241" s="7"/>
      <c r="F241" s="7"/>
      <c r="G241" s="7"/>
      <c r="H241" s="7"/>
      <c r="I241" s="7"/>
      <c r="J241" s="7"/>
      <c r="K241" s="7"/>
      <c r="L241" s="7"/>
      <c r="M241" s="7"/>
      <c r="N241" s="7"/>
      <c r="O241" s="7"/>
      <c r="P241" s="7"/>
      <c r="Q241" s="7"/>
      <c r="R241" s="7" t="str">
        <f t="shared" si="6"/>
        <v/>
      </c>
      <c r="S241" s="7" t="str">
        <f t="shared" si="7"/>
        <v/>
      </c>
    </row>
    <row r="242" spans="1:19" x14ac:dyDescent="0.25">
      <c r="A242" s="7"/>
      <c r="B242" s="12"/>
      <c r="C242" s="7"/>
      <c r="D242" s="7"/>
      <c r="E242" s="7"/>
      <c r="F242" s="7"/>
      <c r="G242" s="7"/>
      <c r="H242" s="7"/>
      <c r="I242" s="7"/>
      <c r="J242" s="7"/>
      <c r="K242" s="7"/>
      <c r="L242" s="7"/>
      <c r="M242" s="7"/>
      <c r="N242" s="7"/>
      <c r="O242" s="7"/>
      <c r="P242" s="7"/>
      <c r="Q242" s="7"/>
      <c r="R242" s="7" t="str">
        <f t="shared" si="6"/>
        <v/>
      </c>
      <c r="S242" s="7" t="str">
        <f t="shared" si="7"/>
        <v/>
      </c>
    </row>
    <row r="243" spans="1:19" x14ac:dyDescent="0.25">
      <c r="A243" s="7"/>
      <c r="B243" s="12"/>
      <c r="C243" s="7"/>
      <c r="D243" s="7"/>
      <c r="E243" s="7"/>
      <c r="F243" s="7"/>
      <c r="G243" s="7"/>
      <c r="H243" s="7"/>
      <c r="I243" s="7"/>
      <c r="J243" s="7"/>
      <c r="K243" s="7"/>
      <c r="L243" s="7"/>
      <c r="M243" s="7"/>
      <c r="N243" s="7"/>
      <c r="O243" s="7"/>
      <c r="P243" s="7"/>
      <c r="Q243" s="7"/>
      <c r="R243" s="7" t="str">
        <f t="shared" si="6"/>
        <v/>
      </c>
      <c r="S243" s="7" t="str">
        <f t="shared" si="7"/>
        <v/>
      </c>
    </row>
    <row r="244" spans="1:19" x14ac:dyDescent="0.25">
      <c r="A244" s="7"/>
      <c r="B244" s="12"/>
      <c r="C244" s="7"/>
      <c r="D244" s="7"/>
      <c r="E244" s="7"/>
      <c r="F244" s="7"/>
      <c r="G244" s="7"/>
      <c r="H244" s="7"/>
      <c r="I244" s="7"/>
      <c r="J244" s="7"/>
      <c r="K244" s="7"/>
      <c r="L244" s="7"/>
      <c r="M244" s="7"/>
      <c r="N244" s="7"/>
      <c r="O244" s="7"/>
      <c r="P244" s="7"/>
      <c r="Q244" s="7"/>
      <c r="R244" s="7" t="str">
        <f t="shared" si="6"/>
        <v/>
      </c>
      <c r="S244" s="7" t="str">
        <f t="shared" si="7"/>
        <v/>
      </c>
    </row>
    <row r="245" spans="1:19" x14ac:dyDescent="0.25">
      <c r="A245" s="7"/>
      <c r="B245" s="12"/>
      <c r="C245" s="7"/>
      <c r="D245" s="7"/>
      <c r="E245" s="7"/>
      <c r="F245" s="7"/>
      <c r="G245" s="7"/>
      <c r="H245" s="7"/>
      <c r="I245" s="7"/>
      <c r="J245" s="7"/>
      <c r="K245" s="7"/>
      <c r="L245" s="7"/>
      <c r="M245" s="7"/>
      <c r="N245" s="7"/>
      <c r="O245" s="7"/>
      <c r="P245" s="7"/>
      <c r="Q245" s="7"/>
      <c r="R245" s="7" t="str">
        <f t="shared" si="6"/>
        <v/>
      </c>
      <c r="S245" s="7" t="str">
        <f t="shared" si="7"/>
        <v/>
      </c>
    </row>
    <row r="246" spans="1:19" x14ac:dyDescent="0.25">
      <c r="A246" s="7"/>
      <c r="B246" s="12"/>
      <c r="C246" s="7"/>
      <c r="D246" s="7"/>
      <c r="E246" s="7"/>
      <c r="F246" s="7"/>
      <c r="G246" s="7"/>
      <c r="H246" s="7"/>
      <c r="I246" s="7"/>
      <c r="J246" s="7"/>
      <c r="K246" s="7"/>
      <c r="L246" s="7"/>
      <c r="M246" s="7"/>
      <c r="N246" s="7"/>
      <c r="O246" s="7"/>
      <c r="P246" s="7"/>
      <c r="Q246" s="7"/>
      <c r="R246" s="7" t="str">
        <f t="shared" si="6"/>
        <v/>
      </c>
      <c r="S246" s="7" t="str">
        <f t="shared" si="7"/>
        <v/>
      </c>
    </row>
    <row r="247" spans="1:19" x14ac:dyDescent="0.25">
      <c r="A247" s="7"/>
      <c r="B247" s="12"/>
      <c r="C247" s="7"/>
      <c r="D247" s="7"/>
      <c r="E247" s="7"/>
      <c r="F247" s="7"/>
      <c r="G247" s="7"/>
      <c r="H247" s="7"/>
      <c r="I247" s="7"/>
      <c r="J247" s="7"/>
      <c r="K247" s="7"/>
      <c r="L247" s="7"/>
      <c r="M247" s="7"/>
      <c r="N247" s="7"/>
      <c r="O247" s="7"/>
      <c r="P247" s="7"/>
      <c r="Q247" s="7"/>
      <c r="R247" s="7" t="str">
        <f t="shared" si="6"/>
        <v/>
      </c>
      <c r="S247" s="7" t="str">
        <f t="shared" si="7"/>
        <v/>
      </c>
    </row>
    <row r="248" spans="1:19" x14ac:dyDescent="0.25">
      <c r="A248" s="7"/>
      <c r="B248" s="12"/>
      <c r="C248" s="7"/>
      <c r="D248" s="7"/>
      <c r="E248" s="7"/>
      <c r="F248" s="7"/>
      <c r="G248" s="7"/>
      <c r="H248" s="7"/>
      <c r="I248" s="7"/>
      <c r="J248" s="7"/>
      <c r="K248" s="7"/>
      <c r="L248" s="7"/>
      <c r="M248" s="7"/>
      <c r="N248" s="7"/>
      <c r="O248" s="7"/>
      <c r="P248" s="7"/>
      <c r="Q248" s="7"/>
      <c r="R248" s="7" t="str">
        <f t="shared" si="6"/>
        <v/>
      </c>
      <c r="S248" s="7" t="str">
        <f t="shared" si="7"/>
        <v/>
      </c>
    </row>
    <row r="249" spans="1:19" x14ac:dyDescent="0.25">
      <c r="A249" s="7"/>
      <c r="B249" s="12"/>
      <c r="C249" s="7"/>
      <c r="D249" s="7"/>
      <c r="E249" s="7"/>
      <c r="F249" s="7"/>
      <c r="G249" s="7"/>
      <c r="H249" s="7"/>
      <c r="I249" s="7"/>
      <c r="J249" s="7"/>
      <c r="K249" s="7"/>
      <c r="L249" s="7"/>
      <c r="M249" s="7"/>
      <c r="N249" s="7"/>
      <c r="O249" s="7"/>
      <c r="P249" s="7"/>
      <c r="Q249" s="7"/>
      <c r="R249" s="7" t="str">
        <f t="shared" si="6"/>
        <v/>
      </c>
      <c r="S249" s="7" t="str">
        <f t="shared" si="7"/>
        <v/>
      </c>
    </row>
    <row r="250" spans="1:19" x14ac:dyDescent="0.25">
      <c r="A250" s="7"/>
      <c r="B250" s="12"/>
      <c r="C250" s="7"/>
      <c r="D250" s="7"/>
      <c r="E250" s="7"/>
      <c r="F250" s="7"/>
      <c r="G250" s="7"/>
      <c r="H250" s="7"/>
      <c r="I250" s="7"/>
      <c r="J250" s="7"/>
      <c r="K250" s="7"/>
      <c r="L250" s="7"/>
      <c r="M250" s="7"/>
      <c r="N250" s="7"/>
      <c r="O250" s="7"/>
      <c r="P250" s="7"/>
      <c r="Q250" s="7"/>
      <c r="R250" s="7" t="str">
        <f t="shared" si="6"/>
        <v/>
      </c>
      <c r="S250" s="7" t="str">
        <f t="shared" si="7"/>
        <v/>
      </c>
    </row>
    <row r="251" spans="1:19" x14ac:dyDescent="0.25">
      <c r="A251" s="7"/>
      <c r="B251" s="12"/>
      <c r="C251" s="7"/>
      <c r="D251" s="7"/>
      <c r="E251" s="7"/>
      <c r="F251" s="7"/>
      <c r="G251" s="7"/>
      <c r="H251" s="7"/>
      <c r="I251" s="7"/>
      <c r="J251" s="7"/>
      <c r="K251" s="7"/>
      <c r="L251" s="7"/>
      <c r="M251" s="7"/>
      <c r="N251" s="7"/>
      <c r="O251" s="7"/>
      <c r="P251" s="7"/>
      <c r="Q251" s="7"/>
      <c r="R251" s="7" t="str">
        <f t="shared" si="6"/>
        <v/>
      </c>
      <c r="S251" s="7" t="str">
        <f t="shared" si="7"/>
        <v/>
      </c>
    </row>
    <row r="252" spans="1:19" x14ac:dyDescent="0.25">
      <c r="A252" s="7"/>
      <c r="B252" s="12"/>
      <c r="C252" s="7"/>
      <c r="D252" s="7"/>
      <c r="E252" s="7"/>
      <c r="F252" s="7"/>
      <c r="G252" s="7"/>
      <c r="H252" s="7"/>
      <c r="I252" s="7"/>
      <c r="J252" s="7"/>
      <c r="K252" s="7"/>
      <c r="L252" s="7"/>
      <c r="M252" s="7"/>
      <c r="N252" s="7"/>
      <c r="O252" s="7"/>
      <c r="P252" s="7"/>
      <c r="Q252" s="7"/>
      <c r="R252" s="7" t="str">
        <f t="shared" si="6"/>
        <v/>
      </c>
      <c r="S252" s="7" t="str">
        <f t="shared" si="7"/>
        <v/>
      </c>
    </row>
    <row r="253" spans="1:19" x14ac:dyDescent="0.25">
      <c r="A253" s="7"/>
      <c r="B253" s="12"/>
      <c r="C253" s="7"/>
      <c r="D253" s="7"/>
      <c r="E253" s="7"/>
      <c r="F253" s="7"/>
      <c r="G253" s="7"/>
      <c r="H253" s="7"/>
      <c r="I253" s="7"/>
      <c r="J253" s="7"/>
      <c r="K253" s="7"/>
      <c r="L253" s="7"/>
      <c r="M253" s="7"/>
      <c r="N253" s="7"/>
      <c r="O253" s="7"/>
      <c r="P253" s="7"/>
      <c r="Q253" s="7"/>
      <c r="R253" s="7" t="str">
        <f t="shared" si="6"/>
        <v/>
      </c>
      <c r="S253" s="7" t="str">
        <f t="shared" si="7"/>
        <v/>
      </c>
    </row>
    <row r="254" spans="1:19" x14ac:dyDescent="0.25">
      <c r="A254" s="7"/>
      <c r="B254" s="12"/>
      <c r="C254" s="7"/>
      <c r="D254" s="7"/>
      <c r="E254" s="7"/>
      <c r="F254" s="7"/>
      <c r="G254" s="7"/>
      <c r="H254" s="7"/>
      <c r="I254" s="7"/>
      <c r="J254" s="7"/>
      <c r="K254" s="7"/>
      <c r="L254" s="7"/>
      <c r="M254" s="7"/>
      <c r="N254" s="7"/>
      <c r="O254" s="7"/>
      <c r="P254" s="7"/>
      <c r="Q254" s="7"/>
      <c r="R254" s="7" t="str">
        <f t="shared" si="6"/>
        <v/>
      </c>
      <c r="S254" s="7" t="str">
        <f t="shared" si="7"/>
        <v/>
      </c>
    </row>
    <row r="255" spans="1:19" x14ac:dyDescent="0.25">
      <c r="A255" s="7"/>
      <c r="B255" s="12"/>
      <c r="C255" s="7"/>
      <c r="D255" s="7"/>
      <c r="E255" s="7"/>
      <c r="F255" s="7"/>
      <c r="G255" s="7"/>
      <c r="H255" s="7"/>
      <c r="I255" s="7"/>
      <c r="J255" s="7"/>
      <c r="K255" s="7"/>
      <c r="L255" s="7"/>
      <c r="M255" s="7"/>
      <c r="N255" s="7"/>
      <c r="O255" s="7"/>
      <c r="P255" s="7"/>
      <c r="Q255" s="7"/>
      <c r="R255" s="7" t="str">
        <f t="shared" si="6"/>
        <v/>
      </c>
      <c r="S255" s="7" t="str">
        <f t="shared" si="7"/>
        <v/>
      </c>
    </row>
    <row r="256" spans="1:19" x14ac:dyDescent="0.25">
      <c r="A256" s="7"/>
      <c r="B256" s="12"/>
      <c r="C256" s="7"/>
      <c r="D256" s="7"/>
      <c r="E256" s="7"/>
      <c r="F256" s="7"/>
      <c r="G256" s="7"/>
      <c r="H256" s="7"/>
      <c r="I256" s="7"/>
      <c r="J256" s="7"/>
      <c r="K256" s="7"/>
      <c r="L256" s="7"/>
      <c r="M256" s="7"/>
      <c r="N256" s="7"/>
      <c r="O256" s="7"/>
      <c r="P256" s="7"/>
      <c r="Q256" s="7"/>
      <c r="R256" s="7" t="str">
        <f t="shared" si="6"/>
        <v/>
      </c>
      <c r="S256" s="7" t="str">
        <f t="shared" si="7"/>
        <v/>
      </c>
    </row>
    <row r="257" spans="1:19" x14ac:dyDescent="0.25">
      <c r="A257" s="7"/>
      <c r="B257" s="12"/>
      <c r="C257" s="7"/>
      <c r="D257" s="7"/>
      <c r="E257" s="7"/>
      <c r="F257" s="7"/>
      <c r="G257" s="7"/>
      <c r="H257" s="7"/>
      <c r="I257" s="7"/>
      <c r="J257" s="7"/>
      <c r="K257" s="7"/>
      <c r="L257" s="7"/>
      <c r="M257" s="7"/>
      <c r="N257" s="7"/>
      <c r="O257" s="7"/>
      <c r="P257" s="7"/>
      <c r="Q257" s="7"/>
      <c r="R257" s="7" t="str">
        <f t="shared" si="6"/>
        <v/>
      </c>
      <c r="S257" s="7" t="str">
        <f t="shared" si="7"/>
        <v/>
      </c>
    </row>
    <row r="258" spans="1:19" x14ac:dyDescent="0.25">
      <c r="A258" s="7"/>
      <c r="B258" s="12"/>
      <c r="C258" s="7"/>
      <c r="D258" s="7"/>
      <c r="E258" s="7"/>
      <c r="F258" s="7"/>
      <c r="G258" s="7"/>
      <c r="H258" s="7"/>
      <c r="I258" s="7"/>
      <c r="J258" s="7"/>
      <c r="K258" s="7"/>
      <c r="L258" s="7"/>
      <c r="M258" s="7"/>
      <c r="N258" s="7"/>
      <c r="O258" s="7"/>
      <c r="P258" s="7"/>
      <c r="Q258" s="7"/>
      <c r="R258" s="7" t="str">
        <f t="shared" ref="R258:R321" si="8">IF(OR(C258="",B258=""),"",C258&amp;"#"&amp;ROUND(B258*1440,0))</f>
        <v/>
      </c>
      <c r="S258" s="7" t="str">
        <f t="shared" ref="S258:S321" si="9">IF(J258="","","https://maps.google.com/?q="&amp;SUBSTITUTE(J258&amp;"",",",".")&amp;","&amp;SUBSTITUTE(K258&amp;"",",","."))</f>
        <v/>
      </c>
    </row>
    <row r="259" spans="1:19" x14ac:dyDescent="0.25">
      <c r="A259" s="7"/>
      <c r="B259" s="12"/>
      <c r="C259" s="7"/>
      <c r="D259" s="7"/>
      <c r="E259" s="7"/>
      <c r="F259" s="7"/>
      <c r="G259" s="7"/>
      <c r="H259" s="7"/>
      <c r="I259" s="7"/>
      <c r="J259" s="7"/>
      <c r="K259" s="7"/>
      <c r="L259" s="7"/>
      <c r="M259" s="7"/>
      <c r="N259" s="7"/>
      <c r="O259" s="7"/>
      <c r="P259" s="7"/>
      <c r="Q259" s="7"/>
      <c r="R259" s="7" t="str">
        <f t="shared" si="8"/>
        <v/>
      </c>
      <c r="S259" s="7" t="str">
        <f t="shared" si="9"/>
        <v/>
      </c>
    </row>
    <row r="260" spans="1:19" x14ac:dyDescent="0.25">
      <c r="A260" s="7"/>
      <c r="B260" s="12"/>
      <c r="C260" s="7"/>
      <c r="D260" s="7"/>
      <c r="E260" s="7"/>
      <c r="F260" s="7"/>
      <c r="G260" s="7"/>
      <c r="H260" s="7"/>
      <c r="I260" s="7"/>
      <c r="J260" s="7"/>
      <c r="K260" s="7"/>
      <c r="L260" s="7"/>
      <c r="M260" s="7"/>
      <c r="N260" s="7"/>
      <c r="O260" s="7"/>
      <c r="P260" s="7"/>
      <c r="Q260" s="7"/>
      <c r="R260" s="7" t="str">
        <f t="shared" si="8"/>
        <v/>
      </c>
      <c r="S260" s="7" t="str">
        <f t="shared" si="9"/>
        <v/>
      </c>
    </row>
    <row r="261" spans="1:19" x14ac:dyDescent="0.25">
      <c r="A261" s="7"/>
      <c r="B261" s="12"/>
      <c r="C261" s="7"/>
      <c r="D261" s="7"/>
      <c r="E261" s="7"/>
      <c r="F261" s="7"/>
      <c r="G261" s="7"/>
      <c r="H261" s="7"/>
      <c r="I261" s="7"/>
      <c r="J261" s="7"/>
      <c r="K261" s="7"/>
      <c r="L261" s="7"/>
      <c r="M261" s="7"/>
      <c r="N261" s="7"/>
      <c r="O261" s="7"/>
      <c r="P261" s="7"/>
      <c r="Q261" s="7"/>
      <c r="R261" s="7" t="str">
        <f t="shared" si="8"/>
        <v/>
      </c>
      <c r="S261" s="7" t="str">
        <f t="shared" si="9"/>
        <v/>
      </c>
    </row>
    <row r="262" spans="1:19" x14ac:dyDescent="0.25">
      <c r="A262" s="7"/>
      <c r="B262" s="12"/>
      <c r="C262" s="7"/>
      <c r="D262" s="7"/>
      <c r="E262" s="7"/>
      <c r="F262" s="7"/>
      <c r="G262" s="7"/>
      <c r="H262" s="7"/>
      <c r="I262" s="7"/>
      <c r="J262" s="7"/>
      <c r="K262" s="7"/>
      <c r="L262" s="7"/>
      <c r="M262" s="7"/>
      <c r="N262" s="7"/>
      <c r="O262" s="7"/>
      <c r="P262" s="7"/>
      <c r="Q262" s="7"/>
      <c r="R262" s="7" t="str">
        <f t="shared" si="8"/>
        <v/>
      </c>
      <c r="S262" s="7" t="str">
        <f t="shared" si="9"/>
        <v/>
      </c>
    </row>
    <row r="263" spans="1:19" x14ac:dyDescent="0.25">
      <c r="A263" s="7"/>
      <c r="B263" s="12"/>
      <c r="C263" s="7"/>
      <c r="D263" s="7"/>
      <c r="E263" s="7"/>
      <c r="F263" s="7"/>
      <c r="G263" s="7"/>
      <c r="H263" s="7"/>
      <c r="I263" s="7"/>
      <c r="J263" s="7"/>
      <c r="K263" s="7"/>
      <c r="L263" s="7"/>
      <c r="M263" s="7"/>
      <c r="N263" s="7"/>
      <c r="O263" s="7"/>
      <c r="P263" s="7"/>
      <c r="Q263" s="7"/>
      <c r="R263" s="7" t="str">
        <f t="shared" si="8"/>
        <v/>
      </c>
      <c r="S263" s="7" t="str">
        <f t="shared" si="9"/>
        <v/>
      </c>
    </row>
    <row r="264" spans="1:19" x14ac:dyDescent="0.25">
      <c r="A264" s="7"/>
      <c r="B264" s="12"/>
      <c r="C264" s="7"/>
      <c r="D264" s="7"/>
      <c r="E264" s="7"/>
      <c r="F264" s="7"/>
      <c r="G264" s="7"/>
      <c r="H264" s="7"/>
      <c r="I264" s="7"/>
      <c r="J264" s="7"/>
      <c r="K264" s="7"/>
      <c r="L264" s="7"/>
      <c r="M264" s="7"/>
      <c r="N264" s="7"/>
      <c r="O264" s="7"/>
      <c r="P264" s="7"/>
      <c r="Q264" s="7"/>
      <c r="R264" s="7" t="str">
        <f t="shared" si="8"/>
        <v/>
      </c>
      <c r="S264" s="7" t="str">
        <f t="shared" si="9"/>
        <v/>
      </c>
    </row>
    <row r="265" spans="1:19" x14ac:dyDescent="0.25">
      <c r="A265" s="7"/>
      <c r="B265" s="12"/>
      <c r="C265" s="7"/>
      <c r="D265" s="7"/>
      <c r="E265" s="7"/>
      <c r="F265" s="7"/>
      <c r="G265" s="7"/>
      <c r="H265" s="7"/>
      <c r="I265" s="7"/>
      <c r="J265" s="7"/>
      <c r="K265" s="7"/>
      <c r="L265" s="7"/>
      <c r="M265" s="7"/>
      <c r="N265" s="7"/>
      <c r="O265" s="7"/>
      <c r="P265" s="7"/>
      <c r="Q265" s="7"/>
      <c r="R265" s="7" t="str">
        <f t="shared" si="8"/>
        <v/>
      </c>
      <c r="S265" s="7" t="str">
        <f t="shared" si="9"/>
        <v/>
      </c>
    </row>
    <row r="266" spans="1:19" x14ac:dyDescent="0.25">
      <c r="A266" s="7"/>
      <c r="B266" s="12"/>
      <c r="C266" s="7"/>
      <c r="D266" s="7"/>
      <c r="E266" s="7"/>
      <c r="F266" s="7"/>
      <c r="G266" s="7"/>
      <c r="H266" s="7"/>
      <c r="I266" s="7"/>
      <c r="J266" s="7"/>
      <c r="K266" s="7"/>
      <c r="L266" s="7"/>
      <c r="M266" s="7"/>
      <c r="N266" s="7"/>
      <c r="O266" s="7"/>
      <c r="P266" s="7"/>
      <c r="Q266" s="7"/>
      <c r="R266" s="7" t="str">
        <f t="shared" si="8"/>
        <v/>
      </c>
      <c r="S266" s="7" t="str">
        <f t="shared" si="9"/>
        <v/>
      </c>
    </row>
    <row r="267" spans="1:19" x14ac:dyDescent="0.25">
      <c r="A267" s="7"/>
      <c r="B267" s="12"/>
      <c r="C267" s="7"/>
      <c r="D267" s="7"/>
      <c r="E267" s="7"/>
      <c r="F267" s="7"/>
      <c r="G267" s="7"/>
      <c r="H267" s="7"/>
      <c r="I267" s="7"/>
      <c r="J267" s="7"/>
      <c r="K267" s="7"/>
      <c r="L267" s="7"/>
      <c r="M267" s="7"/>
      <c r="N267" s="7"/>
      <c r="O267" s="7"/>
      <c r="P267" s="7"/>
      <c r="Q267" s="7"/>
      <c r="R267" s="7" t="str">
        <f t="shared" si="8"/>
        <v/>
      </c>
      <c r="S267" s="7" t="str">
        <f t="shared" si="9"/>
        <v/>
      </c>
    </row>
    <row r="268" spans="1:19" x14ac:dyDescent="0.25">
      <c r="A268" s="7"/>
      <c r="B268" s="12"/>
      <c r="C268" s="7"/>
      <c r="D268" s="7"/>
      <c r="E268" s="7"/>
      <c r="F268" s="7"/>
      <c r="G268" s="7"/>
      <c r="H268" s="7"/>
      <c r="I268" s="7"/>
      <c r="J268" s="7"/>
      <c r="K268" s="7"/>
      <c r="L268" s="7"/>
      <c r="M268" s="7"/>
      <c r="N268" s="7"/>
      <c r="O268" s="7"/>
      <c r="P268" s="7"/>
      <c r="Q268" s="7"/>
      <c r="R268" s="7" t="str">
        <f t="shared" si="8"/>
        <v/>
      </c>
      <c r="S268" s="7" t="str">
        <f t="shared" si="9"/>
        <v/>
      </c>
    </row>
    <row r="269" spans="1:19" x14ac:dyDescent="0.25">
      <c r="A269" s="7"/>
      <c r="B269" s="12"/>
      <c r="C269" s="7"/>
      <c r="D269" s="7"/>
      <c r="E269" s="7"/>
      <c r="F269" s="7"/>
      <c r="G269" s="7"/>
      <c r="H269" s="7"/>
      <c r="I269" s="7"/>
      <c r="J269" s="7"/>
      <c r="K269" s="7"/>
      <c r="L269" s="7"/>
      <c r="M269" s="7"/>
      <c r="N269" s="7"/>
      <c r="O269" s="7"/>
      <c r="P269" s="7"/>
      <c r="Q269" s="7"/>
      <c r="R269" s="7" t="str">
        <f t="shared" si="8"/>
        <v/>
      </c>
      <c r="S269" s="7" t="str">
        <f t="shared" si="9"/>
        <v/>
      </c>
    </row>
    <row r="270" spans="1:19" x14ac:dyDescent="0.25">
      <c r="A270" s="7"/>
      <c r="B270" s="12"/>
      <c r="C270" s="7"/>
      <c r="D270" s="7"/>
      <c r="E270" s="7"/>
      <c r="F270" s="7"/>
      <c r="G270" s="7"/>
      <c r="H270" s="7"/>
      <c r="I270" s="7"/>
      <c r="J270" s="7"/>
      <c r="K270" s="7"/>
      <c r="L270" s="7"/>
      <c r="M270" s="7"/>
      <c r="N270" s="7"/>
      <c r="O270" s="7"/>
      <c r="P270" s="7"/>
      <c r="Q270" s="7"/>
      <c r="R270" s="7" t="str">
        <f t="shared" si="8"/>
        <v/>
      </c>
      <c r="S270" s="7" t="str">
        <f t="shared" si="9"/>
        <v/>
      </c>
    </row>
    <row r="271" spans="1:19" x14ac:dyDescent="0.25">
      <c r="A271" s="7"/>
      <c r="B271" s="12"/>
      <c r="C271" s="7"/>
      <c r="D271" s="7"/>
      <c r="E271" s="7"/>
      <c r="F271" s="7"/>
      <c r="G271" s="7"/>
      <c r="H271" s="7"/>
      <c r="I271" s="7"/>
      <c r="J271" s="7"/>
      <c r="K271" s="7"/>
      <c r="L271" s="7"/>
      <c r="M271" s="7"/>
      <c r="N271" s="7"/>
      <c r="O271" s="7"/>
      <c r="P271" s="7"/>
      <c r="Q271" s="7"/>
      <c r="R271" s="7" t="str">
        <f t="shared" si="8"/>
        <v/>
      </c>
      <c r="S271" s="7" t="str">
        <f t="shared" si="9"/>
        <v/>
      </c>
    </row>
    <row r="272" spans="1:19" x14ac:dyDescent="0.25">
      <c r="A272" s="7"/>
      <c r="B272" s="12"/>
      <c r="C272" s="7"/>
      <c r="D272" s="7"/>
      <c r="E272" s="7"/>
      <c r="F272" s="7"/>
      <c r="G272" s="7"/>
      <c r="H272" s="7"/>
      <c r="I272" s="7"/>
      <c r="J272" s="7"/>
      <c r="K272" s="7"/>
      <c r="L272" s="7"/>
      <c r="M272" s="7"/>
      <c r="N272" s="7"/>
      <c r="O272" s="7"/>
      <c r="P272" s="7"/>
      <c r="Q272" s="7"/>
      <c r="R272" s="7" t="str">
        <f t="shared" si="8"/>
        <v/>
      </c>
      <c r="S272" s="7" t="str">
        <f t="shared" si="9"/>
        <v/>
      </c>
    </row>
    <row r="273" spans="1:19" x14ac:dyDescent="0.25">
      <c r="A273" s="7"/>
      <c r="B273" s="12"/>
      <c r="C273" s="7"/>
      <c r="D273" s="7"/>
      <c r="E273" s="7"/>
      <c r="F273" s="7"/>
      <c r="G273" s="7"/>
      <c r="H273" s="7"/>
      <c r="I273" s="7"/>
      <c r="J273" s="7"/>
      <c r="K273" s="7"/>
      <c r="L273" s="7"/>
      <c r="M273" s="7"/>
      <c r="N273" s="7"/>
      <c r="O273" s="7"/>
      <c r="P273" s="7"/>
      <c r="Q273" s="7"/>
      <c r="R273" s="7" t="str">
        <f t="shared" si="8"/>
        <v/>
      </c>
      <c r="S273" s="7" t="str">
        <f t="shared" si="9"/>
        <v/>
      </c>
    </row>
    <row r="274" spans="1:19" x14ac:dyDescent="0.25">
      <c r="A274" s="7"/>
      <c r="B274" s="12"/>
      <c r="C274" s="7"/>
      <c r="D274" s="7"/>
      <c r="E274" s="7"/>
      <c r="F274" s="7"/>
      <c r="G274" s="7"/>
      <c r="H274" s="7"/>
      <c r="I274" s="7"/>
      <c r="J274" s="7"/>
      <c r="K274" s="7"/>
      <c r="L274" s="7"/>
      <c r="M274" s="7"/>
      <c r="N274" s="7"/>
      <c r="O274" s="7"/>
      <c r="P274" s="7"/>
      <c r="Q274" s="7"/>
      <c r="R274" s="7" t="str">
        <f t="shared" si="8"/>
        <v/>
      </c>
      <c r="S274" s="7" t="str">
        <f t="shared" si="9"/>
        <v/>
      </c>
    </row>
    <row r="275" spans="1:19" x14ac:dyDescent="0.25">
      <c r="A275" s="7"/>
      <c r="B275" s="12"/>
      <c r="C275" s="7"/>
      <c r="D275" s="7"/>
      <c r="E275" s="7"/>
      <c r="F275" s="7"/>
      <c r="G275" s="7"/>
      <c r="H275" s="7"/>
      <c r="I275" s="7"/>
      <c r="J275" s="7"/>
      <c r="K275" s="7"/>
      <c r="L275" s="7"/>
      <c r="M275" s="7"/>
      <c r="N275" s="7"/>
      <c r="O275" s="7"/>
      <c r="P275" s="7"/>
      <c r="Q275" s="7"/>
      <c r="R275" s="7" t="str">
        <f t="shared" si="8"/>
        <v/>
      </c>
      <c r="S275" s="7" t="str">
        <f t="shared" si="9"/>
        <v/>
      </c>
    </row>
    <row r="276" spans="1:19" x14ac:dyDescent="0.25">
      <c r="A276" s="7"/>
      <c r="B276" s="12"/>
      <c r="C276" s="7"/>
      <c r="D276" s="7"/>
      <c r="E276" s="7"/>
      <c r="F276" s="7"/>
      <c r="G276" s="7"/>
      <c r="H276" s="7"/>
      <c r="I276" s="7"/>
      <c r="J276" s="7"/>
      <c r="K276" s="7"/>
      <c r="L276" s="7"/>
      <c r="M276" s="7"/>
      <c r="N276" s="7"/>
      <c r="O276" s="7"/>
      <c r="P276" s="7"/>
      <c r="Q276" s="7"/>
      <c r="R276" s="7" t="str">
        <f t="shared" si="8"/>
        <v/>
      </c>
      <c r="S276" s="7" t="str">
        <f t="shared" si="9"/>
        <v/>
      </c>
    </row>
    <row r="277" spans="1:19" x14ac:dyDescent="0.25">
      <c r="A277" s="7"/>
      <c r="B277" s="12"/>
      <c r="C277" s="7"/>
      <c r="D277" s="7"/>
      <c r="E277" s="7"/>
      <c r="F277" s="7"/>
      <c r="G277" s="7"/>
      <c r="H277" s="7"/>
      <c r="I277" s="7"/>
      <c r="J277" s="7"/>
      <c r="K277" s="7"/>
      <c r="L277" s="7"/>
      <c r="M277" s="7"/>
      <c r="N277" s="7"/>
      <c r="O277" s="7"/>
      <c r="P277" s="7"/>
      <c r="Q277" s="7"/>
      <c r="R277" s="7" t="str">
        <f t="shared" si="8"/>
        <v/>
      </c>
      <c r="S277" s="7" t="str">
        <f t="shared" si="9"/>
        <v/>
      </c>
    </row>
    <row r="278" spans="1:19" x14ac:dyDescent="0.25">
      <c r="A278" s="7"/>
      <c r="B278" s="12"/>
      <c r="C278" s="7"/>
      <c r="D278" s="7"/>
      <c r="E278" s="7"/>
      <c r="F278" s="7"/>
      <c r="G278" s="7"/>
      <c r="H278" s="7"/>
      <c r="I278" s="7"/>
      <c r="J278" s="7"/>
      <c r="K278" s="7"/>
      <c r="L278" s="7"/>
      <c r="M278" s="7"/>
      <c r="N278" s="7"/>
      <c r="O278" s="7"/>
      <c r="P278" s="7"/>
      <c r="Q278" s="7"/>
      <c r="R278" s="7" t="str">
        <f t="shared" si="8"/>
        <v/>
      </c>
      <c r="S278" s="7" t="str">
        <f t="shared" si="9"/>
        <v/>
      </c>
    </row>
    <row r="279" spans="1:19" x14ac:dyDescent="0.25">
      <c r="A279" s="7"/>
      <c r="B279" s="12"/>
      <c r="C279" s="7"/>
      <c r="D279" s="7"/>
      <c r="E279" s="7"/>
      <c r="F279" s="7"/>
      <c r="G279" s="7"/>
      <c r="H279" s="7"/>
      <c r="I279" s="7"/>
      <c r="J279" s="7"/>
      <c r="K279" s="7"/>
      <c r="L279" s="7"/>
      <c r="M279" s="7"/>
      <c r="N279" s="7"/>
      <c r="O279" s="7"/>
      <c r="P279" s="7"/>
      <c r="Q279" s="7"/>
      <c r="R279" s="7" t="str">
        <f t="shared" si="8"/>
        <v/>
      </c>
      <c r="S279" s="7" t="str">
        <f t="shared" si="9"/>
        <v/>
      </c>
    </row>
    <row r="280" spans="1:19" x14ac:dyDescent="0.25">
      <c r="A280" s="7"/>
      <c r="B280" s="12"/>
      <c r="C280" s="7"/>
      <c r="D280" s="7"/>
      <c r="E280" s="7"/>
      <c r="F280" s="7"/>
      <c r="G280" s="7"/>
      <c r="H280" s="7"/>
      <c r="I280" s="7"/>
      <c r="J280" s="7"/>
      <c r="K280" s="7"/>
      <c r="L280" s="7"/>
      <c r="M280" s="7"/>
      <c r="N280" s="7"/>
      <c r="O280" s="7"/>
      <c r="P280" s="7"/>
      <c r="Q280" s="7"/>
      <c r="R280" s="7" t="str">
        <f t="shared" si="8"/>
        <v/>
      </c>
      <c r="S280" s="7" t="str">
        <f t="shared" si="9"/>
        <v/>
      </c>
    </row>
    <row r="281" spans="1:19" x14ac:dyDescent="0.25">
      <c r="A281" s="7"/>
      <c r="B281" s="12"/>
      <c r="C281" s="7"/>
      <c r="D281" s="7"/>
      <c r="E281" s="7"/>
      <c r="F281" s="7"/>
      <c r="G281" s="7"/>
      <c r="H281" s="7"/>
      <c r="I281" s="7"/>
      <c r="J281" s="7"/>
      <c r="K281" s="7"/>
      <c r="L281" s="7"/>
      <c r="M281" s="7"/>
      <c r="N281" s="7"/>
      <c r="O281" s="7"/>
      <c r="P281" s="7"/>
      <c r="Q281" s="7"/>
      <c r="R281" s="7" t="str">
        <f t="shared" si="8"/>
        <v/>
      </c>
      <c r="S281" s="7" t="str">
        <f t="shared" si="9"/>
        <v/>
      </c>
    </row>
    <row r="282" spans="1:19" x14ac:dyDescent="0.25">
      <c r="A282" s="7"/>
      <c r="B282" s="12"/>
      <c r="C282" s="7"/>
      <c r="D282" s="7"/>
      <c r="E282" s="7"/>
      <c r="F282" s="7"/>
      <c r="G282" s="7"/>
      <c r="H282" s="7"/>
      <c r="I282" s="7"/>
      <c r="J282" s="7"/>
      <c r="K282" s="7"/>
      <c r="L282" s="7"/>
      <c r="M282" s="7"/>
      <c r="N282" s="7"/>
      <c r="O282" s="7"/>
      <c r="P282" s="7"/>
      <c r="Q282" s="7"/>
      <c r="R282" s="7" t="str">
        <f t="shared" si="8"/>
        <v/>
      </c>
      <c r="S282" s="7" t="str">
        <f t="shared" si="9"/>
        <v/>
      </c>
    </row>
    <row r="283" spans="1:19" x14ac:dyDescent="0.25">
      <c r="A283" s="7"/>
      <c r="B283" s="12"/>
      <c r="C283" s="7"/>
      <c r="D283" s="7"/>
      <c r="E283" s="7"/>
      <c r="F283" s="7"/>
      <c r="G283" s="7"/>
      <c r="H283" s="7"/>
      <c r="I283" s="7"/>
      <c r="J283" s="7"/>
      <c r="K283" s="7"/>
      <c r="L283" s="7"/>
      <c r="M283" s="7"/>
      <c r="N283" s="7"/>
      <c r="O283" s="7"/>
      <c r="P283" s="7"/>
      <c r="Q283" s="7"/>
      <c r="R283" s="7" t="str">
        <f t="shared" si="8"/>
        <v/>
      </c>
      <c r="S283" s="7" t="str">
        <f t="shared" si="9"/>
        <v/>
      </c>
    </row>
    <row r="284" spans="1:19" x14ac:dyDescent="0.25">
      <c r="A284" s="7"/>
      <c r="B284" s="12"/>
      <c r="C284" s="7"/>
      <c r="D284" s="7"/>
      <c r="E284" s="7"/>
      <c r="F284" s="7"/>
      <c r="G284" s="7"/>
      <c r="H284" s="7"/>
      <c r="I284" s="7"/>
      <c r="J284" s="7"/>
      <c r="K284" s="7"/>
      <c r="L284" s="7"/>
      <c r="M284" s="7"/>
      <c r="N284" s="7"/>
      <c r="O284" s="7"/>
      <c r="P284" s="7"/>
      <c r="Q284" s="7"/>
      <c r="R284" s="7" t="str">
        <f t="shared" si="8"/>
        <v/>
      </c>
      <c r="S284" s="7" t="str">
        <f t="shared" si="9"/>
        <v/>
      </c>
    </row>
    <row r="285" spans="1:19" x14ac:dyDescent="0.25">
      <c r="A285" s="7"/>
      <c r="B285" s="12"/>
      <c r="C285" s="7"/>
      <c r="D285" s="7"/>
      <c r="E285" s="7"/>
      <c r="F285" s="7"/>
      <c r="G285" s="7"/>
      <c r="H285" s="7"/>
      <c r="I285" s="7"/>
      <c r="J285" s="7"/>
      <c r="K285" s="7"/>
      <c r="L285" s="7"/>
      <c r="M285" s="7"/>
      <c r="N285" s="7"/>
      <c r="O285" s="7"/>
      <c r="P285" s="7"/>
      <c r="Q285" s="7"/>
      <c r="R285" s="7" t="str">
        <f t="shared" si="8"/>
        <v/>
      </c>
      <c r="S285" s="7" t="str">
        <f t="shared" si="9"/>
        <v/>
      </c>
    </row>
    <row r="286" spans="1:19" x14ac:dyDescent="0.25">
      <c r="A286" s="7"/>
      <c r="B286" s="12"/>
      <c r="C286" s="7"/>
      <c r="D286" s="7"/>
      <c r="E286" s="7"/>
      <c r="F286" s="7"/>
      <c r="G286" s="7"/>
      <c r="H286" s="7"/>
      <c r="I286" s="7"/>
      <c r="J286" s="7"/>
      <c r="K286" s="7"/>
      <c r="L286" s="7"/>
      <c r="M286" s="7"/>
      <c r="N286" s="7"/>
      <c r="O286" s="7"/>
      <c r="P286" s="7"/>
      <c r="Q286" s="7"/>
      <c r="R286" s="7" t="str">
        <f t="shared" si="8"/>
        <v/>
      </c>
      <c r="S286" s="7" t="str">
        <f t="shared" si="9"/>
        <v/>
      </c>
    </row>
    <row r="287" spans="1:19" x14ac:dyDescent="0.25">
      <c r="A287" s="7"/>
      <c r="B287" s="12"/>
      <c r="C287" s="7"/>
      <c r="D287" s="7"/>
      <c r="E287" s="7"/>
      <c r="F287" s="7"/>
      <c r="G287" s="7"/>
      <c r="H287" s="7"/>
      <c r="I287" s="7"/>
      <c r="J287" s="7"/>
      <c r="K287" s="7"/>
      <c r="L287" s="7"/>
      <c r="M287" s="7"/>
      <c r="N287" s="7"/>
      <c r="O287" s="7"/>
      <c r="P287" s="7"/>
      <c r="Q287" s="7"/>
      <c r="R287" s="7" t="str">
        <f t="shared" si="8"/>
        <v/>
      </c>
      <c r="S287" s="7" t="str">
        <f t="shared" si="9"/>
        <v/>
      </c>
    </row>
    <row r="288" spans="1:19" x14ac:dyDescent="0.25">
      <c r="A288" s="7"/>
      <c r="B288" s="12"/>
      <c r="C288" s="7"/>
      <c r="D288" s="7"/>
      <c r="E288" s="7"/>
      <c r="F288" s="7"/>
      <c r="G288" s="7"/>
      <c r="H288" s="7"/>
      <c r="I288" s="7"/>
      <c r="J288" s="7"/>
      <c r="K288" s="7"/>
      <c r="L288" s="7"/>
      <c r="M288" s="7"/>
      <c r="N288" s="7"/>
      <c r="O288" s="7"/>
      <c r="P288" s="7"/>
      <c r="Q288" s="7"/>
      <c r="R288" s="7" t="str">
        <f t="shared" si="8"/>
        <v/>
      </c>
      <c r="S288" s="7" t="str">
        <f t="shared" si="9"/>
        <v/>
      </c>
    </row>
    <row r="289" spans="1:19" x14ac:dyDescent="0.25">
      <c r="A289" s="7"/>
      <c r="B289" s="12"/>
      <c r="C289" s="7"/>
      <c r="D289" s="7"/>
      <c r="E289" s="7"/>
      <c r="F289" s="7"/>
      <c r="G289" s="7"/>
      <c r="H289" s="7"/>
      <c r="I289" s="7"/>
      <c r="J289" s="7"/>
      <c r="K289" s="7"/>
      <c r="L289" s="7"/>
      <c r="M289" s="7"/>
      <c r="N289" s="7"/>
      <c r="O289" s="7"/>
      <c r="P289" s="7"/>
      <c r="Q289" s="7"/>
      <c r="R289" s="7" t="str">
        <f t="shared" si="8"/>
        <v/>
      </c>
      <c r="S289" s="7" t="str">
        <f t="shared" si="9"/>
        <v/>
      </c>
    </row>
    <row r="290" spans="1:19" x14ac:dyDescent="0.25">
      <c r="A290" s="7"/>
      <c r="B290" s="12"/>
      <c r="C290" s="7"/>
      <c r="D290" s="7"/>
      <c r="E290" s="7"/>
      <c r="F290" s="7"/>
      <c r="G290" s="7"/>
      <c r="H290" s="7"/>
      <c r="I290" s="7"/>
      <c r="J290" s="7"/>
      <c r="K290" s="7"/>
      <c r="L290" s="7"/>
      <c r="M290" s="7"/>
      <c r="N290" s="7"/>
      <c r="O290" s="7"/>
      <c r="P290" s="7"/>
      <c r="Q290" s="7"/>
      <c r="R290" s="7" t="str">
        <f t="shared" si="8"/>
        <v/>
      </c>
      <c r="S290" s="7" t="str">
        <f t="shared" si="9"/>
        <v/>
      </c>
    </row>
    <row r="291" spans="1:19" x14ac:dyDescent="0.25">
      <c r="A291" s="7"/>
      <c r="B291" s="12"/>
      <c r="C291" s="7"/>
      <c r="D291" s="7"/>
      <c r="E291" s="7"/>
      <c r="F291" s="7"/>
      <c r="G291" s="7"/>
      <c r="H291" s="7"/>
      <c r="I291" s="7"/>
      <c r="J291" s="7"/>
      <c r="K291" s="7"/>
      <c r="L291" s="7"/>
      <c r="M291" s="7"/>
      <c r="N291" s="7"/>
      <c r="O291" s="7"/>
      <c r="P291" s="7"/>
      <c r="Q291" s="7"/>
      <c r="R291" s="7" t="str">
        <f t="shared" si="8"/>
        <v/>
      </c>
      <c r="S291" s="7" t="str">
        <f t="shared" si="9"/>
        <v/>
      </c>
    </row>
    <row r="292" spans="1:19" x14ac:dyDescent="0.25">
      <c r="A292" s="7"/>
      <c r="B292" s="12"/>
      <c r="C292" s="7"/>
      <c r="D292" s="7"/>
      <c r="E292" s="7"/>
      <c r="F292" s="7"/>
      <c r="G292" s="7"/>
      <c r="H292" s="7"/>
      <c r="I292" s="7"/>
      <c r="J292" s="7"/>
      <c r="K292" s="7"/>
      <c r="L292" s="7"/>
      <c r="M292" s="7"/>
      <c r="N292" s="7"/>
      <c r="O292" s="7"/>
      <c r="P292" s="7"/>
      <c r="Q292" s="7"/>
      <c r="R292" s="7" t="str">
        <f t="shared" si="8"/>
        <v/>
      </c>
      <c r="S292" s="7" t="str">
        <f t="shared" si="9"/>
        <v/>
      </c>
    </row>
    <row r="293" spans="1:19" x14ac:dyDescent="0.25">
      <c r="A293" s="7"/>
      <c r="B293" s="12"/>
      <c r="C293" s="7"/>
      <c r="D293" s="7"/>
      <c r="E293" s="7"/>
      <c r="F293" s="7"/>
      <c r="G293" s="7"/>
      <c r="H293" s="7"/>
      <c r="I293" s="7"/>
      <c r="J293" s="7"/>
      <c r="K293" s="7"/>
      <c r="L293" s="7"/>
      <c r="M293" s="7"/>
      <c r="N293" s="7"/>
      <c r="O293" s="7"/>
      <c r="P293" s="7"/>
      <c r="Q293" s="7"/>
      <c r="R293" s="7" t="str">
        <f t="shared" si="8"/>
        <v/>
      </c>
      <c r="S293" s="7" t="str">
        <f t="shared" si="9"/>
        <v/>
      </c>
    </row>
    <row r="294" spans="1:19" x14ac:dyDescent="0.25">
      <c r="A294" s="7"/>
      <c r="B294" s="12"/>
      <c r="C294" s="7"/>
      <c r="D294" s="7"/>
      <c r="E294" s="7"/>
      <c r="F294" s="7"/>
      <c r="G294" s="7"/>
      <c r="H294" s="7"/>
      <c r="I294" s="7"/>
      <c r="J294" s="7"/>
      <c r="K294" s="7"/>
      <c r="L294" s="7"/>
      <c r="M294" s="7"/>
      <c r="N294" s="7"/>
      <c r="O294" s="7"/>
      <c r="P294" s="7"/>
      <c r="Q294" s="7"/>
      <c r="R294" s="7" t="str">
        <f t="shared" si="8"/>
        <v/>
      </c>
      <c r="S294" s="7" t="str">
        <f t="shared" si="9"/>
        <v/>
      </c>
    </row>
    <row r="295" spans="1:19" x14ac:dyDescent="0.25">
      <c r="A295" s="7"/>
      <c r="B295" s="12"/>
      <c r="C295" s="7"/>
      <c r="D295" s="7"/>
      <c r="E295" s="7"/>
      <c r="F295" s="7"/>
      <c r="G295" s="7"/>
      <c r="H295" s="7"/>
      <c r="I295" s="7"/>
      <c r="J295" s="7"/>
      <c r="K295" s="7"/>
      <c r="L295" s="7"/>
      <c r="M295" s="7"/>
      <c r="N295" s="7"/>
      <c r="O295" s="7"/>
      <c r="P295" s="7"/>
      <c r="Q295" s="7"/>
      <c r="R295" s="7" t="str">
        <f t="shared" si="8"/>
        <v/>
      </c>
      <c r="S295" s="7" t="str">
        <f t="shared" si="9"/>
        <v/>
      </c>
    </row>
    <row r="296" spans="1:19" x14ac:dyDescent="0.25">
      <c r="A296" s="7"/>
      <c r="B296" s="12"/>
      <c r="C296" s="7"/>
      <c r="D296" s="7"/>
      <c r="E296" s="7"/>
      <c r="F296" s="7"/>
      <c r="G296" s="7"/>
      <c r="H296" s="7"/>
      <c r="I296" s="7"/>
      <c r="J296" s="7"/>
      <c r="K296" s="7"/>
      <c r="L296" s="7"/>
      <c r="M296" s="7"/>
      <c r="N296" s="7"/>
      <c r="O296" s="7"/>
      <c r="P296" s="7"/>
      <c r="Q296" s="7"/>
      <c r="R296" s="7" t="str">
        <f t="shared" si="8"/>
        <v/>
      </c>
      <c r="S296" s="7" t="str">
        <f t="shared" si="9"/>
        <v/>
      </c>
    </row>
    <row r="297" spans="1:19" x14ac:dyDescent="0.25">
      <c r="A297" s="7"/>
      <c r="B297" s="12"/>
      <c r="C297" s="7"/>
      <c r="D297" s="7"/>
      <c r="E297" s="7"/>
      <c r="F297" s="7"/>
      <c r="G297" s="7"/>
      <c r="H297" s="7"/>
      <c r="I297" s="7"/>
      <c r="J297" s="7"/>
      <c r="K297" s="7"/>
      <c r="L297" s="7"/>
      <c r="M297" s="7"/>
      <c r="N297" s="7"/>
      <c r="O297" s="7"/>
      <c r="P297" s="7"/>
      <c r="Q297" s="7"/>
      <c r="R297" s="7" t="str">
        <f t="shared" si="8"/>
        <v/>
      </c>
      <c r="S297" s="7" t="str">
        <f t="shared" si="9"/>
        <v/>
      </c>
    </row>
    <row r="298" spans="1:19" x14ac:dyDescent="0.25">
      <c r="A298" s="7"/>
      <c r="B298" s="12"/>
      <c r="C298" s="7"/>
      <c r="D298" s="7"/>
      <c r="E298" s="7"/>
      <c r="F298" s="7"/>
      <c r="G298" s="7"/>
      <c r="H298" s="7"/>
      <c r="I298" s="7"/>
      <c r="J298" s="7"/>
      <c r="K298" s="7"/>
      <c r="L298" s="7"/>
      <c r="M298" s="7"/>
      <c r="N298" s="7"/>
      <c r="O298" s="7"/>
      <c r="P298" s="7"/>
      <c r="Q298" s="7"/>
      <c r="R298" s="7" t="str">
        <f t="shared" si="8"/>
        <v/>
      </c>
      <c r="S298" s="7" t="str">
        <f t="shared" si="9"/>
        <v/>
      </c>
    </row>
    <row r="299" spans="1:19" x14ac:dyDescent="0.25">
      <c r="A299" s="7"/>
      <c r="B299" s="12"/>
      <c r="C299" s="7"/>
      <c r="D299" s="7"/>
      <c r="E299" s="7"/>
      <c r="F299" s="7"/>
      <c r="G299" s="7"/>
      <c r="H299" s="7"/>
      <c r="I299" s="7"/>
      <c r="J299" s="7"/>
      <c r="K299" s="7"/>
      <c r="L299" s="7"/>
      <c r="M299" s="7"/>
      <c r="N299" s="7"/>
      <c r="O299" s="7"/>
      <c r="P299" s="7"/>
      <c r="Q299" s="7"/>
      <c r="R299" s="7" t="str">
        <f t="shared" si="8"/>
        <v/>
      </c>
      <c r="S299" s="7" t="str">
        <f t="shared" si="9"/>
        <v/>
      </c>
    </row>
    <row r="300" spans="1:19" x14ac:dyDescent="0.25">
      <c r="A300" s="7"/>
      <c r="B300" s="12"/>
      <c r="C300" s="7"/>
      <c r="D300" s="7"/>
      <c r="E300" s="7"/>
      <c r="F300" s="7"/>
      <c r="G300" s="7"/>
      <c r="H300" s="7"/>
      <c r="I300" s="7"/>
      <c r="J300" s="7"/>
      <c r="K300" s="7"/>
      <c r="L300" s="7"/>
      <c r="M300" s="7"/>
      <c r="N300" s="7"/>
      <c r="O300" s="7"/>
      <c r="P300" s="7"/>
      <c r="Q300" s="7"/>
      <c r="R300" s="7" t="str">
        <f t="shared" si="8"/>
        <v/>
      </c>
      <c r="S300" s="7" t="str">
        <f t="shared" si="9"/>
        <v/>
      </c>
    </row>
    <row r="301" spans="1:19" x14ac:dyDescent="0.25">
      <c r="A301" s="7"/>
      <c r="B301" s="12"/>
      <c r="C301" s="7"/>
      <c r="D301" s="7"/>
      <c r="E301" s="7"/>
      <c r="F301" s="7"/>
      <c r="G301" s="7"/>
      <c r="H301" s="7"/>
      <c r="I301" s="7"/>
      <c r="J301" s="7"/>
      <c r="K301" s="7"/>
      <c r="L301" s="7"/>
      <c r="M301" s="7"/>
      <c r="N301" s="7"/>
      <c r="O301" s="7"/>
      <c r="P301" s="7"/>
      <c r="Q301" s="7"/>
      <c r="R301" s="7" t="str">
        <f t="shared" si="8"/>
        <v/>
      </c>
      <c r="S301" s="7" t="str">
        <f t="shared" si="9"/>
        <v/>
      </c>
    </row>
    <row r="302" spans="1:19" x14ac:dyDescent="0.25">
      <c r="A302" s="7"/>
      <c r="B302" s="12"/>
      <c r="C302" s="7"/>
      <c r="D302" s="7"/>
      <c r="E302" s="7"/>
      <c r="F302" s="7"/>
      <c r="G302" s="7"/>
      <c r="H302" s="7"/>
      <c r="I302" s="7"/>
      <c r="J302" s="7"/>
      <c r="K302" s="7"/>
      <c r="L302" s="7"/>
      <c r="M302" s="7"/>
      <c r="N302" s="7"/>
      <c r="O302" s="7"/>
      <c r="P302" s="7"/>
      <c r="Q302" s="7"/>
      <c r="R302" s="7" t="str">
        <f t="shared" si="8"/>
        <v/>
      </c>
      <c r="S302" s="7" t="str">
        <f t="shared" si="9"/>
        <v/>
      </c>
    </row>
    <row r="303" spans="1:19" x14ac:dyDescent="0.25">
      <c r="A303" s="7"/>
      <c r="B303" s="12"/>
      <c r="C303" s="7"/>
      <c r="D303" s="7"/>
      <c r="E303" s="7"/>
      <c r="F303" s="7"/>
      <c r="G303" s="7"/>
      <c r="H303" s="7"/>
      <c r="I303" s="7"/>
      <c r="J303" s="7"/>
      <c r="K303" s="7"/>
      <c r="L303" s="7"/>
      <c r="M303" s="7"/>
      <c r="N303" s="7"/>
      <c r="O303" s="7"/>
      <c r="P303" s="7"/>
      <c r="Q303" s="7"/>
      <c r="R303" s="7" t="str">
        <f t="shared" si="8"/>
        <v/>
      </c>
      <c r="S303" s="7" t="str">
        <f t="shared" si="9"/>
        <v/>
      </c>
    </row>
    <row r="304" spans="1:19" x14ac:dyDescent="0.25">
      <c r="A304" s="7"/>
      <c r="B304" s="12"/>
      <c r="C304" s="7"/>
      <c r="D304" s="7"/>
      <c r="E304" s="7"/>
      <c r="F304" s="7"/>
      <c r="G304" s="7"/>
      <c r="H304" s="7"/>
      <c r="I304" s="7"/>
      <c r="J304" s="7"/>
      <c r="K304" s="7"/>
      <c r="L304" s="7"/>
      <c r="M304" s="7"/>
      <c r="N304" s="7"/>
      <c r="O304" s="7"/>
      <c r="P304" s="7"/>
      <c r="Q304" s="7"/>
      <c r="R304" s="7" t="str">
        <f t="shared" si="8"/>
        <v/>
      </c>
      <c r="S304" s="7" t="str">
        <f t="shared" si="9"/>
        <v/>
      </c>
    </row>
    <row r="305" spans="1:19" x14ac:dyDescent="0.25">
      <c r="A305" s="7"/>
      <c r="B305" s="12"/>
      <c r="C305" s="7"/>
      <c r="D305" s="7"/>
      <c r="E305" s="7"/>
      <c r="F305" s="7"/>
      <c r="G305" s="7"/>
      <c r="H305" s="7"/>
      <c r="I305" s="7"/>
      <c r="J305" s="7"/>
      <c r="K305" s="7"/>
      <c r="L305" s="7"/>
      <c r="M305" s="7"/>
      <c r="N305" s="7"/>
      <c r="O305" s="7"/>
      <c r="P305" s="7"/>
      <c r="Q305" s="7"/>
      <c r="R305" s="7" t="str">
        <f t="shared" si="8"/>
        <v/>
      </c>
      <c r="S305" s="7" t="str">
        <f t="shared" si="9"/>
        <v/>
      </c>
    </row>
    <row r="306" spans="1:19" x14ac:dyDescent="0.25">
      <c r="A306" s="7"/>
      <c r="B306" s="12"/>
      <c r="C306" s="7"/>
      <c r="D306" s="7"/>
      <c r="E306" s="7"/>
      <c r="F306" s="7"/>
      <c r="G306" s="7"/>
      <c r="H306" s="7"/>
      <c r="I306" s="7"/>
      <c r="J306" s="7"/>
      <c r="K306" s="7"/>
      <c r="L306" s="7"/>
      <c r="M306" s="7"/>
      <c r="N306" s="7"/>
      <c r="O306" s="7"/>
      <c r="P306" s="7"/>
      <c r="Q306" s="7"/>
      <c r="R306" s="7" t="str">
        <f t="shared" si="8"/>
        <v/>
      </c>
      <c r="S306" s="7" t="str">
        <f t="shared" si="9"/>
        <v/>
      </c>
    </row>
    <row r="307" spans="1:19" x14ac:dyDescent="0.25">
      <c r="A307" s="7"/>
      <c r="B307" s="12"/>
      <c r="C307" s="7"/>
      <c r="D307" s="7"/>
      <c r="E307" s="7"/>
      <c r="F307" s="7"/>
      <c r="G307" s="7"/>
      <c r="H307" s="7"/>
      <c r="I307" s="7"/>
      <c r="J307" s="7"/>
      <c r="K307" s="7"/>
      <c r="L307" s="7"/>
      <c r="M307" s="7"/>
      <c r="N307" s="7"/>
      <c r="O307" s="7"/>
      <c r="P307" s="7"/>
      <c r="Q307" s="7"/>
      <c r="R307" s="7" t="str">
        <f t="shared" si="8"/>
        <v/>
      </c>
      <c r="S307" s="7" t="str">
        <f t="shared" si="9"/>
        <v/>
      </c>
    </row>
    <row r="308" spans="1:19" x14ac:dyDescent="0.25">
      <c r="A308" s="7"/>
      <c r="B308" s="12"/>
      <c r="C308" s="7"/>
      <c r="D308" s="7"/>
      <c r="E308" s="7"/>
      <c r="F308" s="7"/>
      <c r="G308" s="7"/>
      <c r="H308" s="7"/>
      <c r="I308" s="7"/>
      <c r="J308" s="7"/>
      <c r="K308" s="7"/>
      <c r="L308" s="7"/>
      <c r="M308" s="7"/>
      <c r="N308" s="7"/>
      <c r="O308" s="7"/>
      <c r="P308" s="7"/>
      <c r="Q308" s="7"/>
      <c r="R308" s="7" t="str">
        <f t="shared" si="8"/>
        <v/>
      </c>
      <c r="S308" s="7" t="str">
        <f t="shared" si="9"/>
        <v/>
      </c>
    </row>
    <row r="309" spans="1:19" x14ac:dyDescent="0.25">
      <c r="A309" s="7"/>
      <c r="B309" s="12"/>
      <c r="C309" s="7"/>
      <c r="D309" s="7"/>
      <c r="E309" s="7"/>
      <c r="F309" s="7"/>
      <c r="G309" s="7"/>
      <c r="H309" s="7"/>
      <c r="I309" s="7"/>
      <c r="J309" s="7"/>
      <c r="K309" s="7"/>
      <c r="L309" s="7"/>
      <c r="M309" s="7"/>
      <c r="N309" s="7"/>
      <c r="O309" s="7"/>
      <c r="P309" s="7"/>
      <c r="Q309" s="7"/>
      <c r="R309" s="7" t="str">
        <f t="shared" si="8"/>
        <v/>
      </c>
      <c r="S309" s="7" t="str">
        <f t="shared" si="9"/>
        <v/>
      </c>
    </row>
    <row r="310" spans="1:19" x14ac:dyDescent="0.25">
      <c r="A310" s="7"/>
      <c r="B310" s="12"/>
      <c r="C310" s="7"/>
      <c r="D310" s="7"/>
      <c r="E310" s="7"/>
      <c r="F310" s="7"/>
      <c r="G310" s="7"/>
      <c r="H310" s="7"/>
      <c r="I310" s="7"/>
      <c r="J310" s="7"/>
      <c r="K310" s="7"/>
      <c r="L310" s="7"/>
      <c r="M310" s="7"/>
      <c r="N310" s="7"/>
      <c r="O310" s="7"/>
      <c r="P310" s="7"/>
      <c r="Q310" s="7"/>
      <c r="R310" s="7" t="str">
        <f t="shared" si="8"/>
        <v/>
      </c>
      <c r="S310" s="7" t="str">
        <f t="shared" si="9"/>
        <v/>
      </c>
    </row>
    <row r="311" spans="1:19" x14ac:dyDescent="0.25">
      <c r="A311" s="7"/>
      <c r="B311" s="12"/>
      <c r="C311" s="7"/>
      <c r="D311" s="7"/>
      <c r="E311" s="7"/>
      <c r="F311" s="7"/>
      <c r="G311" s="7"/>
      <c r="H311" s="7"/>
      <c r="I311" s="7"/>
      <c r="J311" s="7"/>
      <c r="K311" s="7"/>
      <c r="L311" s="7"/>
      <c r="M311" s="7"/>
      <c r="N311" s="7"/>
      <c r="O311" s="7"/>
      <c r="P311" s="7"/>
      <c r="Q311" s="7"/>
      <c r="R311" s="7" t="str">
        <f t="shared" si="8"/>
        <v/>
      </c>
      <c r="S311" s="7" t="str">
        <f t="shared" si="9"/>
        <v/>
      </c>
    </row>
    <row r="312" spans="1:19" x14ac:dyDescent="0.25">
      <c r="A312" s="7"/>
      <c r="B312" s="12"/>
      <c r="C312" s="7"/>
      <c r="D312" s="7"/>
      <c r="E312" s="7"/>
      <c r="F312" s="7"/>
      <c r="G312" s="7"/>
      <c r="H312" s="7"/>
      <c r="I312" s="7"/>
      <c r="J312" s="7"/>
      <c r="K312" s="7"/>
      <c r="L312" s="7"/>
      <c r="M312" s="7"/>
      <c r="N312" s="7"/>
      <c r="O312" s="7"/>
      <c r="P312" s="7"/>
      <c r="Q312" s="7"/>
      <c r="R312" s="7" t="str">
        <f t="shared" si="8"/>
        <v/>
      </c>
      <c r="S312" s="7" t="str">
        <f t="shared" si="9"/>
        <v/>
      </c>
    </row>
    <row r="313" spans="1:19" x14ac:dyDescent="0.25">
      <c r="A313" s="7"/>
      <c r="B313" s="12"/>
      <c r="C313" s="7"/>
      <c r="D313" s="7"/>
      <c r="E313" s="7"/>
      <c r="F313" s="7"/>
      <c r="G313" s="7"/>
      <c r="H313" s="7"/>
      <c r="I313" s="7"/>
      <c r="J313" s="7"/>
      <c r="K313" s="7"/>
      <c r="L313" s="7"/>
      <c r="M313" s="7"/>
      <c r="N313" s="7"/>
      <c r="O313" s="7"/>
      <c r="P313" s="7"/>
      <c r="Q313" s="7"/>
      <c r="R313" s="7" t="str">
        <f t="shared" si="8"/>
        <v/>
      </c>
      <c r="S313" s="7" t="str">
        <f t="shared" si="9"/>
        <v/>
      </c>
    </row>
    <row r="314" spans="1:19" x14ac:dyDescent="0.25">
      <c r="A314" s="7"/>
      <c r="B314" s="12"/>
      <c r="C314" s="7"/>
      <c r="D314" s="7"/>
      <c r="E314" s="7"/>
      <c r="F314" s="7"/>
      <c r="G314" s="7"/>
      <c r="H314" s="7"/>
      <c r="I314" s="7"/>
      <c r="J314" s="7"/>
      <c r="K314" s="7"/>
      <c r="L314" s="7"/>
      <c r="M314" s="7"/>
      <c r="N314" s="7"/>
      <c r="O314" s="7"/>
      <c r="P314" s="7"/>
      <c r="Q314" s="7"/>
      <c r="R314" s="7" t="str">
        <f t="shared" si="8"/>
        <v/>
      </c>
      <c r="S314" s="7" t="str">
        <f t="shared" si="9"/>
        <v/>
      </c>
    </row>
    <row r="315" spans="1:19" x14ac:dyDescent="0.25">
      <c r="A315" s="7"/>
      <c r="B315" s="12"/>
      <c r="C315" s="7"/>
      <c r="D315" s="7"/>
      <c r="E315" s="7"/>
      <c r="F315" s="7"/>
      <c r="G315" s="7"/>
      <c r="H315" s="7"/>
      <c r="I315" s="7"/>
      <c r="J315" s="7"/>
      <c r="K315" s="7"/>
      <c r="L315" s="7"/>
      <c r="M315" s="7"/>
      <c r="N315" s="7"/>
      <c r="O315" s="7"/>
      <c r="P315" s="7"/>
      <c r="Q315" s="7"/>
      <c r="R315" s="7" t="str">
        <f t="shared" si="8"/>
        <v/>
      </c>
      <c r="S315" s="7" t="str">
        <f t="shared" si="9"/>
        <v/>
      </c>
    </row>
    <row r="316" spans="1:19" x14ac:dyDescent="0.25">
      <c r="A316" s="7"/>
      <c r="B316" s="12"/>
      <c r="C316" s="7"/>
      <c r="D316" s="7"/>
      <c r="E316" s="7"/>
      <c r="F316" s="7"/>
      <c r="G316" s="7"/>
      <c r="H316" s="7"/>
      <c r="I316" s="7"/>
      <c r="J316" s="7"/>
      <c r="K316" s="7"/>
      <c r="L316" s="7"/>
      <c r="M316" s="7"/>
      <c r="N316" s="7"/>
      <c r="O316" s="7"/>
      <c r="P316" s="7"/>
      <c r="Q316" s="7"/>
      <c r="R316" s="7" t="str">
        <f t="shared" si="8"/>
        <v/>
      </c>
      <c r="S316" s="7" t="str">
        <f t="shared" si="9"/>
        <v/>
      </c>
    </row>
    <row r="317" spans="1:19" x14ac:dyDescent="0.25">
      <c r="A317" s="7"/>
      <c r="B317" s="12"/>
      <c r="C317" s="7"/>
      <c r="D317" s="7"/>
      <c r="E317" s="7"/>
      <c r="F317" s="7"/>
      <c r="G317" s="7"/>
      <c r="H317" s="7"/>
      <c r="I317" s="7"/>
      <c r="J317" s="7"/>
      <c r="K317" s="7"/>
      <c r="L317" s="7"/>
      <c r="M317" s="7"/>
      <c r="N317" s="7"/>
      <c r="O317" s="7"/>
      <c r="P317" s="7"/>
      <c r="Q317" s="7"/>
      <c r="R317" s="7" t="str">
        <f t="shared" si="8"/>
        <v/>
      </c>
      <c r="S317" s="7" t="str">
        <f t="shared" si="9"/>
        <v/>
      </c>
    </row>
    <row r="318" spans="1:19" x14ac:dyDescent="0.25">
      <c r="A318" s="7"/>
      <c r="B318" s="12"/>
      <c r="C318" s="7"/>
      <c r="D318" s="7"/>
      <c r="E318" s="7"/>
      <c r="F318" s="7"/>
      <c r="G318" s="7"/>
      <c r="H318" s="7"/>
      <c r="I318" s="7"/>
      <c r="J318" s="7"/>
      <c r="K318" s="7"/>
      <c r="L318" s="7"/>
      <c r="M318" s="7"/>
      <c r="N318" s="7"/>
      <c r="O318" s="7"/>
      <c r="P318" s="7"/>
      <c r="Q318" s="7"/>
      <c r="R318" s="7" t="str">
        <f t="shared" si="8"/>
        <v/>
      </c>
      <c r="S318" s="7" t="str">
        <f t="shared" si="9"/>
        <v/>
      </c>
    </row>
    <row r="319" spans="1:19" x14ac:dyDescent="0.25">
      <c r="A319" s="7"/>
      <c r="B319" s="12"/>
      <c r="C319" s="7"/>
      <c r="D319" s="7"/>
      <c r="E319" s="7"/>
      <c r="F319" s="7"/>
      <c r="G319" s="7"/>
      <c r="H319" s="7"/>
      <c r="I319" s="7"/>
      <c r="J319" s="7"/>
      <c r="K319" s="7"/>
      <c r="L319" s="7"/>
      <c r="M319" s="7"/>
      <c r="N319" s="7"/>
      <c r="O319" s="7"/>
      <c r="P319" s="7"/>
      <c r="Q319" s="7"/>
      <c r="R319" s="7" t="str">
        <f t="shared" si="8"/>
        <v/>
      </c>
      <c r="S319" s="7" t="str">
        <f t="shared" si="9"/>
        <v/>
      </c>
    </row>
    <row r="320" spans="1:19" x14ac:dyDescent="0.25">
      <c r="A320" s="7"/>
      <c r="B320" s="12"/>
      <c r="C320" s="7"/>
      <c r="D320" s="7"/>
      <c r="E320" s="7"/>
      <c r="F320" s="7"/>
      <c r="G320" s="7"/>
      <c r="H320" s="7"/>
      <c r="I320" s="7"/>
      <c r="J320" s="7"/>
      <c r="K320" s="7"/>
      <c r="L320" s="7"/>
      <c r="M320" s="7"/>
      <c r="N320" s="7"/>
      <c r="O320" s="7"/>
      <c r="P320" s="7"/>
      <c r="Q320" s="7"/>
      <c r="R320" s="7" t="str">
        <f t="shared" si="8"/>
        <v/>
      </c>
      <c r="S320" s="7" t="str">
        <f t="shared" si="9"/>
        <v/>
      </c>
    </row>
    <row r="321" spans="1:19" x14ac:dyDescent="0.25">
      <c r="A321" s="7"/>
      <c r="B321" s="12"/>
      <c r="C321" s="7"/>
      <c r="D321" s="7"/>
      <c r="E321" s="7"/>
      <c r="F321" s="7"/>
      <c r="G321" s="7"/>
      <c r="H321" s="7"/>
      <c r="I321" s="7"/>
      <c r="J321" s="7"/>
      <c r="K321" s="7"/>
      <c r="L321" s="7"/>
      <c r="M321" s="7"/>
      <c r="N321" s="7"/>
      <c r="O321" s="7"/>
      <c r="P321" s="7"/>
      <c r="Q321" s="7"/>
      <c r="R321" s="7" t="str">
        <f t="shared" si="8"/>
        <v/>
      </c>
      <c r="S321" s="7" t="str">
        <f t="shared" si="9"/>
        <v/>
      </c>
    </row>
    <row r="322" spans="1:19" x14ac:dyDescent="0.25">
      <c r="A322" s="7"/>
      <c r="B322" s="12"/>
      <c r="C322" s="7"/>
      <c r="D322" s="7"/>
      <c r="E322" s="7"/>
      <c r="F322" s="7"/>
      <c r="G322" s="7"/>
      <c r="H322" s="7"/>
      <c r="I322" s="7"/>
      <c r="J322" s="7"/>
      <c r="K322" s="7"/>
      <c r="L322" s="7"/>
      <c r="M322" s="7"/>
      <c r="N322" s="7"/>
      <c r="O322" s="7"/>
      <c r="P322" s="7"/>
      <c r="Q322" s="7"/>
      <c r="R322" s="7" t="str">
        <f t="shared" ref="R322:R385" si="10">IF(OR(C322="",B322=""),"",C322&amp;"#"&amp;ROUND(B322*1440,0))</f>
        <v/>
      </c>
      <c r="S322" s="7" t="str">
        <f t="shared" ref="S322:S385" si="11">IF(J322="","","https://maps.google.com/?q="&amp;SUBSTITUTE(J322&amp;"",",",".")&amp;","&amp;SUBSTITUTE(K322&amp;"",",","."))</f>
        <v/>
      </c>
    </row>
    <row r="323" spans="1:19" x14ac:dyDescent="0.25">
      <c r="A323" s="7"/>
      <c r="B323" s="12"/>
      <c r="C323" s="7"/>
      <c r="D323" s="7"/>
      <c r="E323" s="7"/>
      <c r="F323" s="7"/>
      <c r="G323" s="7"/>
      <c r="H323" s="7"/>
      <c r="I323" s="7"/>
      <c r="J323" s="7"/>
      <c r="K323" s="7"/>
      <c r="L323" s="7"/>
      <c r="M323" s="7"/>
      <c r="N323" s="7"/>
      <c r="O323" s="7"/>
      <c r="P323" s="7"/>
      <c r="Q323" s="7"/>
      <c r="R323" s="7" t="str">
        <f t="shared" si="10"/>
        <v/>
      </c>
      <c r="S323" s="7" t="str">
        <f t="shared" si="11"/>
        <v/>
      </c>
    </row>
    <row r="324" spans="1:19" x14ac:dyDescent="0.25">
      <c r="A324" s="7"/>
      <c r="B324" s="12"/>
      <c r="C324" s="7"/>
      <c r="D324" s="7"/>
      <c r="E324" s="7"/>
      <c r="F324" s="7"/>
      <c r="G324" s="7"/>
      <c r="H324" s="7"/>
      <c r="I324" s="7"/>
      <c r="J324" s="7"/>
      <c r="K324" s="7"/>
      <c r="L324" s="7"/>
      <c r="M324" s="7"/>
      <c r="N324" s="7"/>
      <c r="O324" s="7"/>
      <c r="P324" s="7"/>
      <c r="Q324" s="7"/>
      <c r="R324" s="7" t="str">
        <f t="shared" si="10"/>
        <v/>
      </c>
      <c r="S324" s="7" t="str">
        <f t="shared" si="11"/>
        <v/>
      </c>
    </row>
    <row r="325" spans="1:19" x14ac:dyDescent="0.25">
      <c r="A325" s="7"/>
      <c r="B325" s="12"/>
      <c r="C325" s="7"/>
      <c r="D325" s="7"/>
      <c r="E325" s="7"/>
      <c r="F325" s="7"/>
      <c r="G325" s="7"/>
      <c r="H325" s="7"/>
      <c r="I325" s="7"/>
      <c r="J325" s="7"/>
      <c r="K325" s="7"/>
      <c r="L325" s="7"/>
      <c r="M325" s="7"/>
      <c r="N325" s="7"/>
      <c r="O325" s="7"/>
      <c r="P325" s="7"/>
      <c r="Q325" s="7"/>
      <c r="R325" s="7" t="str">
        <f t="shared" si="10"/>
        <v/>
      </c>
      <c r="S325" s="7" t="str">
        <f t="shared" si="11"/>
        <v/>
      </c>
    </row>
    <row r="326" spans="1:19" x14ac:dyDescent="0.25">
      <c r="A326" s="7"/>
      <c r="B326" s="12"/>
      <c r="C326" s="7"/>
      <c r="D326" s="7"/>
      <c r="E326" s="7"/>
      <c r="F326" s="7"/>
      <c r="G326" s="7"/>
      <c r="H326" s="7"/>
      <c r="I326" s="7"/>
      <c r="J326" s="7"/>
      <c r="K326" s="7"/>
      <c r="L326" s="7"/>
      <c r="M326" s="7"/>
      <c r="N326" s="7"/>
      <c r="O326" s="7"/>
      <c r="P326" s="7"/>
      <c r="Q326" s="7"/>
      <c r="R326" s="7" t="str">
        <f t="shared" si="10"/>
        <v/>
      </c>
      <c r="S326" s="7" t="str">
        <f t="shared" si="11"/>
        <v/>
      </c>
    </row>
    <row r="327" spans="1:19" x14ac:dyDescent="0.25">
      <c r="A327" s="7"/>
      <c r="B327" s="12"/>
      <c r="C327" s="7"/>
      <c r="D327" s="7"/>
      <c r="E327" s="7"/>
      <c r="F327" s="7"/>
      <c r="G327" s="7"/>
      <c r="H327" s="7"/>
      <c r="I327" s="7"/>
      <c r="J327" s="7"/>
      <c r="K327" s="7"/>
      <c r="L327" s="7"/>
      <c r="M327" s="7"/>
      <c r="N327" s="7"/>
      <c r="O327" s="7"/>
      <c r="P327" s="7"/>
      <c r="Q327" s="7"/>
      <c r="R327" s="7" t="str">
        <f t="shared" si="10"/>
        <v/>
      </c>
      <c r="S327" s="7" t="str">
        <f t="shared" si="11"/>
        <v/>
      </c>
    </row>
    <row r="328" spans="1:19" x14ac:dyDescent="0.25">
      <c r="A328" s="7"/>
      <c r="B328" s="12"/>
      <c r="C328" s="7"/>
      <c r="D328" s="7"/>
      <c r="E328" s="7"/>
      <c r="F328" s="7"/>
      <c r="G328" s="7"/>
      <c r="H328" s="7"/>
      <c r="I328" s="7"/>
      <c r="J328" s="7"/>
      <c r="K328" s="7"/>
      <c r="L328" s="7"/>
      <c r="M328" s="7"/>
      <c r="N328" s="7"/>
      <c r="O328" s="7"/>
      <c r="P328" s="7"/>
      <c r="Q328" s="7"/>
      <c r="R328" s="7" t="str">
        <f t="shared" si="10"/>
        <v/>
      </c>
      <c r="S328" s="7" t="str">
        <f t="shared" si="11"/>
        <v/>
      </c>
    </row>
    <row r="329" spans="1:19" x14ac:dyDescent="0.25">
      <c r="A329" s="7"/>
      <c r="B329" s="12"/>
      <c r="C329" s="7"/>
      <c r="D329" s="7"/>
      <c r="E329" s="7"/>
      <c r="F329" s="7"/>
      <c r="G329" s="7"/>
      <c r="H329" s="7"/>
      <c r="I329" s="7"/>
      <c r="J329" s="7"/>
      <c r="K329" s="7"/>
      <c r="L329" s="7"/>
      <c r="M329" s="7"/>
      <c r="N329" s="7"/>
      <c r="O329" s="7"/>
      <c r="P329" s="7"/>
      <c r="Q329" s="7"/>
      <c r="R329" s="7" t="str">
        <f t="shared" si="10"/>
        <v/>
      </c>
      <c r="S329" s="7" t="str">
        <f t="shared" si="11"/>
        <v/>
      </c>
    </row>
    <row r="330" spans="1:19" x14ac:dyDescent="0.25">
      <c r="A330" s="7"/>
      <c r="B330" s="12"/>
      <c r="C330" s="7"/>
      <c r="D330" s="7"/>
      <c r="E330" s="7"/>
      <c r="F330" s="7"/>
      <c r="G330" s="7"/>
      <c r="H330" s="7"/>
      <c r="I330" s="7"/>
      <c r="J330" s="7"/>
      <c r="K330" s="7"/>
      <c r="L330" s="7"/>
      <c r="M330" s="7"/>
      <c r="N330" s="7"/>
      <c r="O330" s="7"/>
      <c r="P330" s="7"/>
      <c r="Q330" s="7"/>
      <c r="R330" s="7" t="str">
        <f t="shared" si="10"/>
        <v/>
      </c>
      <c r="S330" s="7" t="str">
        <f t="shared" si="11"/>
        <v/>
      </c>
    </row>
    <row r="331" spans="1:19" x14ac:dyDescent="0.25">
      <c r="A331" s="7"/>
      <c r="B331" s="12"/>
      <c r="C331" s="7"/>
      <c r="D331" s="7"/>
      <c r="E331" s="7"/>
      <c r="F331" s="7"/>
      <c r="G331" s="7"/>
      <c r="H331" s="7"/>
      <c r="I331" s="7"/>
      <c r="J331" s="7"/>
      <c r="K331" s="7"/>
      <c r="L331" s="7"/>
      <c r="M331" s="7"/>
      <c r="N331" s="7"/>
      <c r="O331" s="7"/>
      <c r="P331" s="7"/>
      <c r="Q331" s="7"/>
      <c r="R331" s="7" t="str">
        <f t="shared" si="10"/>
        <v/>
      </c>
      <c r="S331" s="7" t="str">
        <f t="shared" si="11"/>
        <v/>
      </c>
    </row>
    <row r="332" spans="1:19" x14ac:dyDescent="0.25">
      <c r="A332" s="7"/>
      <c r="B332" s="12"/>
      <c r="C332" s="7"/>
      <c r="D332" s="7"/>
      <c r="E332" s="7"/>
      <c r="F332" s="7"/>
      <c r="G332" s="7"/>
      <c r="H332" s="7"/>
      <c r="I332" s="7"/>
      <c r="J332" s="7"/>
      <c r="K332" s="7"/>
      <c r="L332" s="7"/>
      <c r="M332" s="7"/>
      <c r="N332" s="7"/>
      <c r="O332" s="7"/>
      <c r="P332" s="7"/>
      <c r="Q332" s="7"/>
      <c r="R332" s="7" t="str">
        <f t="shared" si="10"/>
        <v/>
      </c>
      <c r="S332" s="7" t="str">
        <f t="shared" si="11"/>
        <v/>
      </c>
    </row>
    <row r="333" spans="1:19" x14ac:dyDescent="0.25">
      <c r="A333" s="7"/>
      <c r="B333" s="12"/>
      <c r="C333" s="7"/>
      <c r="D333" s="7"/>
      <c r="E333" s="7"/>
      <c r="F333" s="7"/>
      <c r="G333" s="7"/>
      <c r="H333" s="7"/>
      <c r="I333" s="7"/>
      <c r="J333" s="7"/>
      <c r="K333" s="7"/>
      <c r="L333" s="7"/>
      <c r="M333" s="7"/>
      <c r="N333" s="7"/>
      <c r="O333" s="7"/>
      <c r="P333" s="7"/>
      <c r="Q333" s="7"/>
      <c r="R333" s="7" t="str">
        <f t="shared" si="10"/>
        <v/>
      </c>
      <c r="S333" s="7" t="str">
        <f t="shared" si="11"/>
        <v/>
      </c>
    </row>
    <row r="334" spans="1:19" x14ac:dyDescent="0.25">
      <c r="A334" s="7"/>
      <c r="B334" s="12"/>
      <c r="C334" s="7"/>
      <c r="D334" s="7"/>
      <c r="E334" s="7"/>
      <c r="F334" s="7"/>
      <c r="G334" s="7"/>
      <c r="H334" s="7"/>
      <c r="I334" s="7"/>
      <c r="J334" s="7"/>
      <c r="K334" s="7"/>
      <c r="L334" s="7"/>
      <c r="M334" s="7"/>
      <c r="N334" s="7"/>
      <c r="O334" s="7"/>
      <c r="P334" s="7"/>
      <c r="Q334" s="7"/>
      <c r="R334" s="7" t="str">
        <f t="shared" si="10"/>
        <v/>
      </c>
      <c r="S334" s="7" t="str">
        <f t="shared" si="11"/>
        <v/>
      </c>
    </row>
    <row r="335" spans="1:19" x14ac:dyDescent="0.25">
      <c r="A335" s="7"/>
      <c r="B335" s="12"/>
      <c r="C335" s="7"/>
      <c r="D335" s="7"/>
      <c r="E335" s="7"/>
      <c r="F335" s="7"/>
      <c r="G335" s="7"/>
      <c r="H335" s="7"/>
      <c r="I335" s="7"/>
      <c r="J335" s="7"/>
      <c r="K335" s="7"/>
      <c r="L335" s="7"/>
      <c r="M335" s="7"/>
      <c r="N335" s="7"/>
      <c r="O335" s="7"/>
      <c r="P335" s="7"/>
      <c r="Q335" s="7"/>
      <c r="R335" s="7" t="str">
        <f t="shared" si="10"/>
        <v/>
      </c>
      <c r="S335" s="7" t="str">
        <f t="shared" si="11"/>
        <v/>
      </c>
    </row>
    <row r="336" spans="1:19" x14ac:dyDescent="0.25">
      <c r="A336" s="7"/>
      <c r="B336" s="12"/>
      <c r="C336" s="7"/>
      <c r="D336" s="7"/>
      <c r="E336" s="7"/>
      <c r="F336" s="7"/>
      <c r="G336" s="7"/>
      <c r="H336" s="7"/>
      <c r="I336" s="7"/>
      <c r="J336" s="7"/>
      <c r="K336" s="7"/>
      <c r="L336" s="7"/>
      <c r="M336" s="7"/>
      <c r="N336" s="7"/>
      <c r="O336" s="7"/>
      <c r="P336" s="7"/>
      <c r="Q336" s="7"/>
      <c r="R336" s="7" t="str">
        <f t="shared" si="10"/>
        <v/>
      </c>
      <c r="S336" s="7" t="str">
        <f t="shared" si="11"/>
        <v/>
      </c>
    </row>
    <row r="337" spans="1:19" x14ac:dyDescent="0.25">
      <c r="A337" s="7"/>
      <c r="B337" s="12"/>
      <c r="C337" s="7"/>
      <c r="D337" s="7"/>
      <c r="E337" s="7"/>
      <c r="F337" s="7"/>
      <c r="G337" s="7"/>
      <c r="H337" s="7"/>
      <c r="I337" s="7"/>
      <c r="J337" s="7"/>
      <c r="K337" s="7"/>
      <c r="L337" s="7"/>
      <c r="M337" s="7"/>
      <c r="N337" s="7"/>
      <c r="O337" s="7"/>
      <c r="P337" s="7"/>
      <c r="Q337" s="7"/>
      <c r="R337" s="7" t="str">
        <f t="shared" si="10"/>
        <v/>
      </c>
      <c r="S337" s="7" t="str">
        <f t="shared" si="11"/>
        <v/>
      </c>
    </row>
    <row r="338" spans="1:19" x14ac:dyDescent="0.25">
      <c r="A338" s="7"/>
      <c r="B338" s="12"/>
      <c r="C338" s="7"/>
      <c r="D338" s="7"/>
      <c r="E338" s="7"/>
      <c r="F338" s="7"/>
      <c r="G338" s="7"/>
      <c r="H338" s="7"/>
      <c r="I338" s="7"/>
      <c r="J338" s="7"/>
      <c r="K338" s="7"/>
      <c r="L338" s="7"/>
      <c r="M338" s="7"/>
      <c r="N338" s="7"/>
      <c r="O338" s="7"/>
      <c r="P338" s="7"/>
      <c r="Q338" s="7"/>
      <c r="R338" s="7" t="str">
        <f t="shared" si="10"/>
        <v/>
      </c>
      <c r="S338" s="7" t="str">
        <f t="shared" si="11"/>
        <v/>
      </c>
    </row>
    <row r="339" spans="1:19" x14ac:dyDescent="0.25">
      <c r="A339" s="7"/>
      <c r="B339" s="12"/>
      <c r="C339" s="7"/>
      <c r="D339" s="7"/>
      <c r="E339" s="7"/>
      <c r="F339" s="7"/>
      <c r="G339" s="7"/>
      <c r="H339" s="7"/>
      <c r="I339" s="7"/>
      <c r="J339" s="7"/>
      <c r="K339" s="7"/>
      <c r="L339" s="7"/>
      <c r="M339" s="7"/>
      <c r="N339" s="7"/>
      <c r="O339" s="7"/>
      <c r="P339" s="7"/>
      <c r="Q339" s="7"/>
      <c r="R339" s="7" t="str">
        <f t="shared" si="10"/>
        <v/>
      </c>
      <c r="S339" s="7" t="str">
        <f t="shared" si="11"/>
        <v/>
      </c>
    </row>
    <row r="340" spans="1:19" x14ac:dyDescent="0.25">
      <c r="A340" s="7"/>
      <c r="B340" s="12"/>
      <c r="C340" s="7"/>
      <c r="D340" s="7"/>
      <c r="E340" s="7"/>
      <c r="F340" s="7"/>
      <c r="G340" s="7"/>
      <c r="H340" s="7"/>
      <c r="I340" s="7"/>
      <c r="J340" s="7"/>
      <c r="K340" s="7"/>
      <c r="L340" s="7"/>
      <c r="M340" s="7"/>
      <c r="N340" s="7"/>
      <c r="O340" s="7"/>
      <c r="P340" s="7"/>
      <c r="Q340" s="7"/>
      <c r="R340" s="7" t="str">
        <f t="shared" si="10"/>
        <v/>
      </c>
      <c r="S340" s="7" t="str">
        <f t="shared" si="11"/>
        <v/>
      </c>
    </row>
    <row r="341" spans="1:19" x14ac:dyDescent="0.25">
      <c r="A341" s="7"/>
      <c r="B341" s="12"/>
      <c r="C341" s="7"/>
      <c r="D341" s="7"/>
      <c r="E341" s="7"/>
      <c r="F341" s="7"/>
      <c r="G341" s="7"/>
      <c r="H341" s="7"/>
      <c r="I341" s="7"/>
      <c r="J341" s="7"/>
      <c r="K341" s="7"/>
      <c r="L341" s="7"/>
      <c r="M341" s="7"/>
      <c r="N341" s="7"/>
      <c r="O341" s="7"/>
      <c r="P341" s="7"/>
      <c r="Q341" s="7"/>
      <c r="R341" s="7" t="str">
        <f t="shared" si="10"/>
        <v/>
      </c>
      <c r="S341" s="7" t="str">
        <f t="shared" si="11"/>
        <v/>
      </c>
    </row>
    <row r="342" spans="1:19" x14ac:dyDescent="0.25">
      <c r="A342" s="7"/>
      <c r="B342" s="12"/>
      <c r="C342" s="7"/>
      <c r="D342" s="7"/>
      <c r="E342" s="7"/>
      <c r="F342" s="7"/>
      <c r="G342" s="7"/>
      <c r="H342" s="7"/>
      <c r="I342" s="7"/>
      <c r="J342" s="7"/>
      <c r="K342" s="7"/>
      <c r="L342" s="7"/>
      <c r="M342" s="7"/>
      <c r="N342" s="7"/>
      <c r="O342" s="7"/>
      <c r="P342" s="7"/>
      <c r="Q342" s="7"/>
      <c r="R342" s="7" t="str">
        <f t="shared" si="10"/>
        <v/>
      </c>
      <c r="S342" s="7" t="str">
        <f t="shared" si="11"/>
        <v/>
      </c>
    </row>
    <row r="343" spans="1:19" x14ac:dyDescent="0.25">
      <c r="A343" s="7"/>
      <c r="B343" s="12"/>
      <c r="C343" s="7"/>
      <c r="D343" s="7"/>
      <c r="E343" s="7"/>
      <c r="F343" s="7"/>
      <c r="G343" s="7"/>
      <c r="H343" s="7"/>
      <c r="I343" s="7"/>
      <c r="J343" s="7"/>
      <c r="K343" s="7"/>
      <c r="L343" s="7"/>
      <c r="M343" s="7"/>
      <c r="N343" s="7"/>
      <c r="O343" s="7"/>
      <c r="P343" s="7"/>
      <c r="Q343" s="7"/>
      <c r="R343" s="7" t="str">
        <f t="shared" si="10"/>
        <v/>
      </c>
      <c r="S343" s="7" t="str">
        <f t="shared" si="11"/>
        <v/>
      </c>
    </row>
    <row r="344" spans="1:19" x14ac:dyDescent="0.25">
      <c r="A344" s="7"/>
      <c r="B344" s="12"/>
      <c r="C344" s="7"/>
      <c r="D344" s="7"/>
      <c r="E344" s="7"/>
      <c r="F344" s="7"/>
      <c r="G344" s="7"/>
      <c r="H344" s="7"/>
      <c r="I344" s="7"/>
      <c r="J344" s="7"/>
      <c r="K344" s="7"/>
      <c r="L344" s="7"/>
      <c r="M344" s="7"/>
      <c r="N344" s="7"/>
      <c r="O344" s="7"/>
      <c r="P344" s="7"/>
      <c r="Q344" s="7"/>
      <c r="R344" s="7" t="str">
        <f t="shared" si="10"/>
        <v/>
      </c>
      <c r="S344" s="7" t="str">
        <f t="shared" si="11"/>
        <v/>
      </c>
    </row>
    <row r="345" spans="1:19" x14ac:dyDescent="0.25">
      <c r="A345" s="7"/>
      <c r="B345" s="12"/>
      <c r="C345" s="7"/>
      <c r="D345" s="7"/>
      <c r="E345" s="7"/>
      <c r="F345" s="7"/>
      <c r="G345" s="7"/>
      <c r="H345" s="7"/>
      <c r="I345" s="7"/>
      <c r="J345" s="7"/>
      <c r="K345" s="7"/>
      <c r="L345" s="7"/>
      <c r="M345" s="7"/>
      <c r="N345" s="7"/>
      <c r="O345" s="7"/>
      <c r="P345" s="7"/>
      <c r="Q345" s="7"/>
      <c r="R345" s="7" t="str">
        <f t="shared" si="10"/>
        <v/>
      </c>
      <c r="S345" s="7" t="str">
        <f t="shared" si="11"/>
        <v/>
      </c>
    </row>
    <row r="346" spans="1:19" x14ac:dyDescent="0.25">
      <c r="A346" s="7"/>
      <c r="B346" s="12"/>
      <c r="C346" s="7"/>
      <c r="D346" s="7"/>
      <c r="E346" s="7"/>
      <c r="F346" s="7"/>
      <c r="G346" s="7"/>
      <c r="H346" s="7"/>
      <c r="I346" s="7"/>
      <c r="J346" s="7"/>
      <c r="K346" s="7"/>
      <c r="L346" s="7"/>
      <c r="M346" s="7"/>
      <c r="N346" s="7"/>
      <c r="O346" s="7"/>
      <c r="P346" s="7"/>
      <c r="Q346" s="7"/>
      <c r="R346" s="7" t="str">
        <f t="shared" si="10"/>
        <v/>
      </c>
      <c r="S346" s="7" t="str">
        <f t="shared" si="11"/>
        <v/>
      </c>
    </row>
    <row r="347" spans="1:19" x14ac:dyDescent="0.25">
      <c r="A347" s="7"/>
      <c r="B347" s="12"/>
      <c r="C347" s="7"/>
      <c r="D347" s="7"/>
      <c r="E347" s="7"/>
      <c r="F347" s="7"/>
      <c r="G347" s="7"/>
      <c r="H347" s="7"/>
      <c r="I347" s="7"/>
      <c r="J347" s="7"/>
      <c r="K347" s="7"/>
      <c r="L347" s="7"/>
      <c r="M347" s="7"/>
      <c r="N347" s="7"/>
      <c r="O347" s="7"/>
      <c r="P347" s="7"/>
      <c r="Q347" s="7"/>
      <c r="R347" s="7" t="str">
        <f t="shared" si="10"/>
        <v/>
      </c>
      <c r="S347" s="7" t="str">
        <f t="shared" si="11"/>
        <v/>
      </c>
    </row>
    <row r="348" spans="1:19" x14ac:dyDescent="0.25">
      <c r="A348" s="7"/>
      <c r="B348" s="12"/>
      <c r="C348" s="7"/>
      <c r="D348" s="7"/>
      <c r="E348" s="7"/>
      <c r="F348" s="7"/>
      <c r="G348" s="7"/>
      <c r="H348" s="7"/>
      <c r="I348" s="7"/>
      <c r="J348" s="7"/>
      <c r="K348" s="7"/>
      <c r="L348" s="7"/>
      <c r="M348" s="7"/>
      <c r="N348" s="7"/>
      <c r="O348" s="7"/>
      <c r="P348" s="7"/>
      <c r="Q348" s="7"/>
      <c r="R348" s="7" t="str">
        <f t="shared" si="10"/>
        <v/>
      </c>
      <c r="S348" s="7" t="str">
        <f t="shared" si="11"/>
        <v/>
      </c>
    </row>
    <row r="349" spans="1:19" x14ac:dyDescent="0.25">
      <c r="A349" s="7"/>
      <c r="B349" s="12"/>
      <c r="C349" s="7"/>
      <c r="D349" s="7"/>
      <c r="E349" s="7"/>
      <c r="F349" s="7"/>
      <c r="G349" s="7"/>
      <c r="H349" s="7"/>
      <c r="I349" s="7"/>
      <c r="J349" s="7"/>
      <c r="K349" s="7"/>
      <c r="L349" s="7"/>
      <c r="M349" s="7"/>
      <c r="N349" s="7"/>
      <c r="O349" s="7"/>
      <c r="P349" s="7"/>
      <c r="Q349" s="7"/>
      <c r="R349" s="7" t="str">
        <f t="shared" si="10"/>
        <v/>
      </c>
      <c r="S349" s="7" t="str">
        <f t="shared" si="11"/>
        <v/>
      </c>
    </row>
    <row r="350" spans="1:19" x14ac:dyDescent="0.25">
      <c r="A350" s="7"/>
      <c r="B350" s="12"/>
      <c r="C350" s="7"/>
      <c r="D350" s="7"/>
      <c r="E350" s="7"/>
      <c r="F350" s="7"/>
      <c r="G350" s="7"/>
      <c r="H350" s="7"/>
      <c r="I350" s="7"/>
      <c r="J350" s="7"/>
      <c r="K350" s="7"/>
      <c r="L350" s="7"/>
      <c r="M350" s="7"/>
      <c r="N350" s="7"/>
      <c r="O350" s="7"/>
      <c r="P350" s="7"/>
      <c r="Q350" s="7"/>
      <c r="R350" s="7" t="str">
        <f t="shared" si="10"/>
        <v/>
      </c>
      <c r="S350" s="7" t="str">
        <f t="shared" si="11"/>
        <v/>
      </c>
    </row>
    <row r="351" spans="1:19" x14ac:dyDescent="0.25">
      <c r="A351" s="7"/>
      <c r="B351" s="12"/>
      <c r="C351" s="7"/>
      <c r="D351" s="7"/>
      <c r="E351" s="7"/>
      <c r="F351" s="7"/>
      <c r="G351" s="7"/>
      <c r="H351" s="7"/>
      <c r="I351" s="7"/>
      <c r="J351" s="7"/>
      <c r="K351" s="7"/>
      <c r="L351" s="7"/>
      <c r="M351" s="7"/>
      <c r="N351" s="7"/>
      <c r="O351" s="7"/>
      <c r="P351" s="7"/>
      <c r="Q351" s="7"/>
      <c r="R351" s="7" t="str">
        <f t="shared" si="10"/>
        <v/>
      </c>
      <c r="S351" s="7" t="str">
        <f t="shared" si="11"/>
        <v/>
      </c>
    </row>
    <row r="352" spans="1:19" x14ac:dyDescent="0.25">
      <c r="A352" s="7"/>
      <c r="B352" s="12"/>
      <c r="C352" s="7"/>
      <c r="D352" s="7"/>
      <c r="E352" s="7"/>
      <c r="F352" s="7"/>
      <c r="G352" s="7"/>
      <c r="H352" s="7"/>
      <c r="I352" s="7"/>
      <c r="J352" s="7"/>
      <c r="K352" s="7"/>
      <c r="L352" s="7"/>
      <c r="M352" s="7"/>
      <c r="N352" s="7"/>
      <c r="O352" s="7"/>
      <c r="P352" s="7"/>
      <c r="Q352" s="7"/>
      <c r="R352" s="7" t="str">
        <f t="shared" si="10"/>
        <v/>
      </c>
      <c r="S352" s="7" t="str">
        <f t="shared" si="11"/>
        <v/>
      </c>
    </row>
    <row r="353" spans="1:19" x14ac:dyDescent="0.25">
      <c r="A353" s="7"/>
      <c r="B353" s="12"/>
      <c r="C353" s="7"/>
      <c r="D353" s="7"/>
      <c r="E353" s="7"/>
      <c r="F353" s="7"/>
      <c r="G353" s="7"/>
      <c r="H353" s="7"/>
      <c r="I353" s="7"/>
      <c r="J353" s="7"/>
      <c r="K353" s="7"/>
      <c r="L353" s="7"/>
      <c r="M353" s="7"/>
      <c r="N353" s="7"/>
      <c r="O353" s="7"/>
      <c r="P353" s="7"/>
      <c r="Q353" s="7"/>
      <c r="R353" s="7" t="str">
        <f t="shared" si="10"/>
        <v/>
      </c>
      <c r="S353" s="7" t="str">
        <f t="shared" si="11"/>
        <v/>
      </c>
    </row>
    <row r="354" spans="1:19" x14ac:dyDescent="0.25">
      <c r="A354" s="7"/>
      <c r="B354" s="12"/>
      <c r="C354" s="7"/>
      <c r="D354" s="7"/>
      <c r="E354" s="7"/>
      <c r="F354" s="7"/>
      <c r="G354" s="7"/>
      <c r="H354" s="7"/>
      <c r="I354" s="7"/>
      <c r="J354" s="7"/>
      <c r="K354" s="7"/>
      <c r="L354" s="7"/>
      <c r="M354" s="7"/>
      <c r="N354" s="7"/>
      <c r="O354" s="7"/>
      <c r="P354" s="7"/>
      <c r="Q354" s="7"/>
      <c r="R354" s="7" t="str">
        <f t="shared" si="10"/>
        <v/>
      </c>
      <c r="S354" s="7" t="str">
        <f t="shared" si="11"/>
        <v/>
      </c>
    </row>
    <row r="355" spans="1:19" x14ac:dyDescent="0.25">
      <c r="A355" s="7"/>
      <c r="B355" s="12"/>
      <c r="C355" s="7"/>
      <c r="D355" s="7"/>
      <c r="E355" s="7"/>
      <c r="F355" s="7"/>
      <c r="G355" s="7"/>
      <c r="H355" s="7"/>
      <c r="I355" s="7"/>
      <c r="J355" s="7"/>
      <c r="K355" s="7"/>
      <c r="L355" s="7"/>
      <c r="M355" s="7"/>
      <c r="N355" s="7"/>
      <c r="O355" s="7"/>
      <c r="P355" s="7"/>
      <c r="Q355" s="7"/>
      <c r="R355" s="7" t="str">
        <f t="shared" si="10"/>
        <v/>
      </c>
      <c r="S355" s="7" t="str">
        <f t="shared" si="11"/>
        <v/>
      </c>
    </row>
    <row r="356" spans="1:19" x14ac:dyDescent="0.25">
      <c r="A356" s="7"/>
      <c r="B356" s="12"/>
      <c r="C356" s="7"/>
      <c r="D356" s="7"/>
      <c r="E356" s="7"/>
      <c r="F356" s="7"/>
      <c r="G356" s="7"/>
      <c r="H356" s="7"/>
      <c r="I356" s="7"/>
      <c r="J356" s="7"/>
      <c r="K356" s="7"/>
      <c r="L356" s="7"/>
      <c r="M356" s="7"/>
      <c r="N356" s="7"/>
      <c r="O356" s="7"/>
      <c r="P356" s="7"/>
      <c r="Q356" s="7"/>
      <c r="R356" s="7" t="str">
        <f t="shared" si="10"/>
        <v/>
      </c>
      <c r="S356" s="7" t="str">
        <f t="shared" si="11"/>
        <v/>
      </c>
    </row>
    <row r="357" spans="1:19" x14ac:dyDescent="0.25">
      <c r="A357" s="7"/>
      <c r="B357" s="12"/>
      <c r="C357" s="7"/>
      <c r="D357" s="7"/>
      <c r="E357" s="7"/>
      <c r="F357" s="7"/>
      <c r="G357" s="7"/>
      <c r="H357" s="7"/>
      <c r="I357" s="7"/>
      <c r="J357" s="7"/>
      <c r="K357" s="7"/>
      <c r="L357" s="7"/>
      <c r="M357" s="7"/>
      <c r="N357" s="7"/>
      <c r="O357" s="7"/>
      <c r="P357" s="7"/>
      <c r="Q357" s="7"/>
      <c r="R357" s="7" t="str">
        <f t="shared" si="10"/>
        <v/>
      </c>
      <c r="S357" s="7" t="str">
        <f t="shared" si="11"/>
        <v/>
      </c>
    </row>
    <row r="358" spans="1:19" x14ac:dyDescent="0.25">
      <c r="A358" s="7"/>
      <c r="B358" s="12"/>
      <c r="C358" s="7"/>
      <c r="D358" s="7"/>
      <c r="E358" s="7"/>
      <c r="F358" s="7"/>
      <c r="G358" s="7"/>
      <c r="H358" s="7"/>
      <c r="I358" s="7"/>
      <c r="J358" s="7"/>
      <c r="K358" s="7"/>
      <c r="L358" s="7"/>
      <c r="M358" s="7"/>
      <c r="N358" s="7"/>
      <c r="O358" s="7"/>
      <c r="P358" s="7"/>
      <c r="Q358" s="7"/>
      <c r="R358" s="7" t="str">
        <f t="shared" si="10"/>
        <v/>
      </c>
      <c r="S358" s="7" t="str">
        <f t="shared" si="11"/>
        <v/>
      </c>
    </row>
    <row r="359" spans="1:19" x14ac:dyDescent="0.25">
      <c r="A359" s="7"/>
      <c r="B359" s="12"/>
      <c r="C359" s="7"/>
      <c r="D359" s="7"/>
      <c r="E359" s="7"/>
      <c r="F359" s="7"/>
      <c r="G359" s="7"/>
      <c r="H359" s="7"/>
      <c r="I359" s="7"/>
      <c r="J359" s="7"/>
      <c r="K359" s="7"/>
      <c r="L359" s="7"/>
      <c r="M359" s="7"/>
      <c r="N359" s="7"/>
      <c r="O359" s="7"/>
      <c r="P359" s="7"/>
      <c r="Q359" s="7"/>
      <c r="R359" s="7" t="str">
        <f t="shared" si="10"/>
        <v/>
      </c>
      <c r="S359" s="7" t="str">
        <f t="shared" si="11"/>
        <v/>
      </c>
    </row>
    <row r="360" spans="1:19" x14ac:dyDescent="0.25">
      <c r="A360" s="7"/>
      <c r="B360" s="12"/>
      <c r="C360" s="7"/>
      <c r="D360" s="7"/>
      <c r="E360" s="7"/>
      <c r="F360" s="7"/>
      <c r="G360" s="7"/>
      <c r="H360" s="7"/>
      <c r="I360" s="7"/>
      <c r="J360" s="7"/>
      <c r="K360" s="7"/>
      <c r="L360" s="7"/>
      <c r="M360" s="7"/>
      <c r="N360" s="7"/>
      <c r="O360" s="7"/>
      <c r="P360" s="7"/>
      <c r="Q360" s="7"/>
      <c r="R360" s="7" t="str">
        <f t="shared" si="10"/>
        <v/>
      </c>
      <c r="S360" s="7" t="str">
        <f t="shared" si="11"/>
        <v/>
      </c>
    </row>
    <row r="361" spans="1:19" x14ac:dyDescent="0.25">
      <c r="A361" s="7"/>
      <c r="B361" s="12"/>
      <c r="C361" s="7"/>
      <c r="D361" s="7"/>
      <c r="E361" s="7"/>
      <c r="F361" s="7"/>
      <c r="G361" s="7"/>
      <c r="H361" s="7"/>
      <c r="I361" s="7"/>
      <c r="J361" s="7"/>
      <c r="K361" s="7"/>
      <c r="L361" s="7"/>
      <c r="M361" s="7"/>
      <c r="N361" s="7"/>
      <c r="O361" s="7"/>
      <c r="P361" s="7"/>
      <c r="Q361" s="7"/>
      <c r="R361" s="7" t="str">
        <f t="shared" si="10"/>
        <v/>
      </c>
      <c r="S361" s="7" t="str">
        <f t="shared" si="11"/>
        <v/>
      </c>
    </row>
    <row r="362" spans="1:19" x14ac:dyDescent="0.25">
      <c r="A362" s="7"/>
      <c r="B362" s="12"/>
      <c r="C362" s="7"/>
      <c r="D362" s="7"/>
      <c r="E362" s="7"/>
      <c r="F362" s="7"/>
      <c r="G362" s="7"/>
      <c r="H362" s="7"/>
      <c r="I362" s="7"/>
      <c r="J362" s="7"/>
      <c r="K362" s="7"/>
      <c r="L362" s="7"/>
      <c r="M362" s="7"/>
      <c r="N362" s="7"/>
      <c r="O362" s="7"/>
      <c r="P362" s="7"/>
      <c r="Q362" s="7"/>
      <c r="R362" s="7" t="str">
        <f t="shared" si="10"/>
        <v/>
      </c>
      <c r="S362" s="7" t="str">
        <f t="shared" si="11"/>
        <v/>
      </c>
    </row>
    <row r="363" spans="1:19" x14ac:dyDescent="0.25">
      <c r="A363" s="7"/>
      <c r="B363" s="12"/>
      <c r="C363" s="7"/>
      <c r="D363" s="7"/>
      <c r="E363" s="7"/>
      <c r="F363" s="7"/>
      <c r="G363" s="7"/>
      <c r="H363" s="7"/>
      <c r="I363" s="7"/>
      <c r="J363" s="7"/>
      <c r="K363" s="7"/>
      <c r="L363" s="7"/>
      <c r="M363" s="7"/>
      <c r="N363" s="7"/>
      <c r="O363" s="7"/>
      <c r="P363" s="7"/>
      <c r="Q363" s="7"/>
      <c r="R363" s="7" t="str">
        <f t="shared" si="10"/>
        <v/>
      </c>
      <c r="S363" s="7" t="str">
        <f t="shared" si="11"/>
        <v/>
      </c>
    </row>
    <row r="364" spans="1:19" x14ac:dyDescent="0.25">
      <c r="A364" s="7"/>
      <c r="B364" s="12"/>
      <c r="C364" s="7"/>
      <c r="D364" s="7"/>
      <c r="E364" s="7"/>
      <c r="F364" s="7"/>
      <c r="G364" s="7"/>
      <c r="H364" s="7"/>
      <c r="I364" s="7"/>
      <c r="J364" s="7"/>
      <c r="K364" s="7"/>
      <c r="L364" s="7"/>
      <c r="M364" s="7"/>
      <c r="N364" s="7"/>
      <c r="O364" s="7"/>
      <c r="P364" s="7"/>
      <c r="Q364" s="7"/>
      <c r="R364" s="7" t="str">
        <f t="shared" si="10"/>
        <v/>
      </c>
      <c r="S364" s="7" t="str">
        <f t="shared" si="11"/>
        <v/>
      </c>
    </row>
    <row r="365" spans="1:19" x14ac:dyDescent="0.25">
      <c r="A365" s="7"/>
      <c r="B365" s="12"/>
      <c r="C365" s="7"/>
      <c r="D365" s="7"/>
      <c r="E365" s="7"/>
      <c r="F365" s="7"/>
      <c r="G365" s="7"/>
      <c r="H365" s="7"/>
      <c r="I365" s="7"/>
      <c r="J365" s="7"/>
      <c r="K365" s="7"/>
      <c r="L365" s="7"/>
      <c r="M365" s="7"/>
      <c r="N365" s="7"/>
      <c r="O365" s="7"/>
      <c r="P365" s="7"/>
      <c r="Q365" s="7"/>
      <c r="R365" s="7" t="str">
        <f t="shared" si="10"/>
        <v/>
      </c>
      <c r="S365" s="7" t="str">
        <f t="shared" si="11"/>
        <v/>
      </c>
    </row>
    <row r="366" spans="1:19" x14ac:dyDescent="0.25">
      <c r="A366" s="7"/>
      <c r="B366" s="12"/>
      <c r="C366" s="7"/>
      <c r="D366" s="7"/>
      <c r="E366" s="7"/>
      <c r="F366" s="7"/>
      <c r="G366" s="7"/>
      <c r="H366" s="7"/>
      <c r="I366" s="7"/>
      <c r="J366" s="7"/>
      <c r="K366" s="7"/>
      <c r="L366" s="7"/>
      <c r="M366" s="7"/>
      <c r="N366" s="7"/>
      <c r="O366" s="7"/>
      <c r="P366" s="7"/>
      <c r="Q366" s="7"/>
      <c r="R366" s="7" t="str">
        <f t="shared" si="10"/>
        <v/>
      </c>
      <c r="S366" s="7" t="str">
        <f t="shared" si="11"/>
        <v/>
      </c>
    </row>
    <row r="367" spans="1:19" x14ac:dyDescent="0.25">
      <c r="A367" s="7"/>
      <c r="B367" s="12"/>
      <c r="C367" s="7"/>
      <c r="D367" s="7"/>
      <c r="E367" s="7"/>
      <c r="F367" s="7"/>
      <c r="G367" s="7"/>
      <c r="H367" s="7"/>
      <c r="I367" s="7"/>
      <c r="J367" s="7"/>
      <c r="K367" s="7"/>
      <c r="L367" s="7"/>
      <c r="M367" s="7"/>
      <c r="N367" s="7"/>
      <c r="O367" s="7"/>
      <c r="P367" s="7"/>
      <c r="Q367" s="7"/>
      <c r="R367" s="7" t="str">
        <f t="shared" si="10"/>
        <v/>
      </c>
      <c r="S367" s="7" t="str">
        <f t="shared" si="11"/>
        <v/>
      </c>
    </row>
    <row r="368" spans="1:19" x14ac:dyDescent="0.25">
      <c r="A368" s="7"/>
      <c r="B368" s="12"/>
      <c r="C368" s="7"/>
      <c r="D368" s="7"/>
      <c r="E368" s="7"/>
      <c r="F368" s="7"/>
      <c r="G368" s="7"/>
      <c r="H368" s="7"/>
      <c r="I368" s="7"/>
      <c r="J368" s="7"/>
      <c r="K368" s="7"/>
      <c r="L368" s="7"/>
      <c r="M368" s="7"/>
      <c r="N368" s="7"/>
      <c r="O368" s="7"/>
      <c r="P368" s="7"/>
      <c r="Q368" s="7"/>
      <c r="R368" s="7" t="str">
        <f t="shared" si="10"/>
        <v/>
      </c>
      <c r="S368" s="7" t="str">
        <f t="shared" si="11"/>
        <v/>
      </c>
    </row>
    <row r="369" spans="1:19" x14ac:dyDescent="0.25">
      <c r="A369" s="7"/>
      <c r="B369" s="12"/>
      <c r="C369" s="7"/>
      <c r="D369" s="7"/>
      <c r="E369" s="7"/>
      <c r="F369" s="7"/>
      <c r="G369" s="7"/>
      <c r="H369" s="7"/>
      <c r="I369" s="7"/>
      <c r="J369" s="7"/>
      <c r="K369" s="7"/>
      <c r="L369" s="7"/>
      <c r="M369" s="7"/>
      <c r="N369" s="7"/>
      <c r="O369" s="7"/>
      <c r="P369" s="7"/>
      <c r="Q369" s="7"/>
      <c r="R369" s="7" t="str">
        <f t="shared" si="10"/>
        <v/>
      </c>
      <c r="S369" s="7" t="str">
        <f t="shared" si="11"/>
        <v/>
      </c>
    </row>
    <row r="370" spans="1:19" x14ac:dyDescent="0.25">
      <c r="A370" s="7"/>
      <c r="B370" s="12"/>
      <c r="C370" s="7"/>
      <c r="D370" s="7"/>
      <c r="E370" s="7"/>
      <c r="F370" s="7"/>
      <c r="G370" s="7"/>
      <c r="H370" s="7"/>
      <c r="I370" s="7"/>
      <c r="J370" s="7"/>
      <c r="K370" s="7"/>
      <c r="L370" s="7"/>
      <c r="M370" s="7"/>
      <c r="N370" s="7"/>
      <c r="O370" s="7"/>
      <c r="P370" s="7"/>
      <c r="Q370" s="7"/>
      <c r="R370" s="7" t="str">
        <f t="shared" si="10"/>
        <v/>
      </c>
      <c r="S370" s="7" t="str">
        <f t="shared" si="11"/>
        <v/>
      </c>
    </row>
    <row r="371" spans="1:19" x14ac:dyDescent="0.25">
      <c r="A371" s="7"/>
      <c r="B371" s="12"/>
      <c r="C371" s="7"/>
      <c r="D371" s="7"/>
      <c r="E371" s="7"/>
      <c r="F371" s="7"/>
      <c r="G371" s="7"/>
      <c r="H371" s="7"/>
      <c r="I371" s="7"/>
      <c r="J371" s="7"/>
      <c r="K371" s="7"/>
      <c r="L371" s="7"/>
      <c r="M371" s="7"/>
      <c r="N371" s="7"/>
      <c r="O371" s="7"/>
      <c r="P371" s="7"/>
      <c r="Q371" s="7"/>
      <c r="R371" s="7" t="str">
        <f t="shared" si="10"/>
        <v/>
      </c>
      <c r="S371" s="7" t="str">
        <f t="shared" si="11"/>
        <v/>
      </c>
    </row>
    <row r="372" spans="1:19" x14ac:dyDescent="0.25">
      <c r="A372" s="7"/>
      <c r="B372" s="12"/>
      <c r="C372" s="7"/>
      <c r="D372" s="7"/>
      <c r="E372" s="7"/>
      <c r="F372" s="7"/>
      <c r="G372" s="7"/>
      <c r="H372" s="7"/>
      <c r="I372" s="7"/>
      <c r="J372" s="7"/>
      <c r="K372" s="7"/>
      <c r="L372" s="7"/>
      <c r="M372" s="7"/>
      <c r="N372" s="7"/>
      <c r="O372" s="7"/>
      <c r="P372" s="7"/>
      <c r="Q372" s="7"/>
      <c r="R372" s="7" t="str">
        <f t="shared" si="10"/>
        <v/>
      </c>
      <c r="S372" s="7" t="str">
        <f t="shared" si="11"/>
        <v/>
      </c>
    </row>
    <row r="373" spans="1:19" x14ac:dyDescent="0.25">
      <c r="A373" s="7"/>
      <c r="B373" s="12"/>
      <c r="C373" s="7"/>
      <c r="D373" s="7"/>
      <c r="E373" s="7"/>
      <c r="F373" s="7"/>
      <c r="G373" s="7"/>
      <c r="H373" s="7"/>
      <c r="I373" s="7"/>
      <c r="J373" s="7"/>
      <c r="K373" s="7"/>
      <c r="L373" s="7"/>
      <c r="M373" s="7"/>
      <c r="N373" s="7"/>
      <c r="O373" s="7"/>
      <c r="P373" s="7"/>
      <c r="Q373" s="7"/>
      <c r="R373" s="7" t="str">
        <f t="shared" si="10"/>
        <v/>
      </c>
      <c r="S373" s="7" t="str">
        <f t="shared" si="11"/>
        <v/>
      </c>
    </row>
    <row r="374" spans="1:19" x14ac:dyDescent="0.25">
      <c r="A374" s="7"/>
      <c r="B374" s="12"/>
      <c r="C374" s="7"/>
      <c r="D374" s="7"/>
      <c r="E374" s="7"/>
      <c r="F374" s="7"/>
      <c r="G374" s="7"/>
      <c r="H374" s="7"/>
      <c r="I374" s="7"/>
      <c r="J374" s="7"/>
      <c r="K374" s="7"/>
      <c r="L374" s="7"/>
      <c r="M374" s="7"/>
      <c r="N374" s="7"/>
      <c r="O374" s="7"/>
      <c r="P374" s="7"/>
      <c r="Q374" s="7"/>
      <c r="R374" s="7" t="str">
        <f t="shared" si="10"/>
        <v/>
      </c>
      <c r="S374" s="7" t="str">
        <f t="shared" si="11"/>
        <v/>
      </c>
    </row>
    <row r="375" spans="1:19" x14ac:dyDescent="0.25">
      <c r="A375" s="7"/>
      <c r="B375" s="12"/>
      <c r="C375" s="7"/>
      <c r="D375" s="7"/>
      <c r="E375" s="7"/>
      <c r="F375" s="7"/>
      <c r="G375" s="7"/>
      <c r="H375" s="7"/>
      <c r="I375" s="7"/>
      <c r="J375" s="7"/>
      <c r="K375" s="7"/>
      <c r="L375" s="7"/>
      <c r="M375" s="7"/>
      <c r="N375" s="7"/>
      <c r="O375" s="7"/>
      <c r="P375" s="7"/>
      <c r="Q375" s="7"/>
      <c r="R375" s="7" t="str">
        <f t="shared" si="10"/>
        <v/>
      </c>
      <c r="S375" s="7" t="str">
        <f t="shared" si="11"/>
        <v/>
      </c>
    </row>
    <row r="376" spans="1:19" x14ac:dyDescent="0.25">
      <c r="A376" s="7"/>
      <c r="B376" s="12"/>
      <c r="C376" s="7"/>
      <c r="D376" s="7"/>
      <c r="E376" s="7"/>
      <c r="F376" s="7"/>
      <c r="G376" s="7"/>
      <c r="H376" s="7"/>
      <c r="I376" s="7"/>
      <c r="J376" s="7"/>
      <c r="K376" s="7"/>
      <c r="L376" s="7"/>
      <c r="M376" s="7"/>
      <c r="N376" s="7"/>
      <c r="O376" s="7"/>
      <c r="P376" s="7"/>
      <c r="Q376" s="7"/>
      <c r="R376" s="7" t="str">
        <f t="shared" si="10"/>
        <v/>
      </c>
      <c r="S376" s="7" t="str">
        <f t="shared" si="11"/>
        <v/>
      </c>
    </row>
    <row r="377" spans="1:19" x14ac:dyDescent="0.25">
      <c r="A377" s="7"/>
      <c r="B377" s="12"/>
      <c r="C377" s="7"/>
      <c r="D377" s="7"/>
      <c r="E377" s="7"/>
      <c r="F377" s="7"/>
      <c r="G377" s="7"/>
      <c r="H377" s="7"/>
      <c r="I377" s="7"/>
      <c r="J377" s="7"/>
      <c r="K377" s="7"/>
      <c r="L377" s="7"/>
      <c r="M377" s="7"/>
      <c r="N377" s="7"/>
      <c r="O377" s="7"/>
      <c r="P377" s="7"/>
      <c r="Q377" s="7"/>
      <c r="R377" s="7" t="str">
        <f t="shared" si="10"/>
        <v/>
      </c>
      <c r="S377" s="7" t="str">
        <f t="shared" si="11"/>
        <v/>
      </c>
    </row>
    <row r="378" spans="1:19" x14ac:dyDescent="0.25">
      <c r="A378" s="7"/>
      <c r="B378" s="12"/>
      <c r="C378" s="7"/>
      <c r="D378" s="7"/>
      <c r="E378" s="7"/>
      <c r="F378" s="7"/>
      <c r="G378" s="7"/>
      <c r="H378" s="7"/>
      <c r="I378" s="7"/>
      <c r="J378" s="7"/>
      <c r="K378" s="7"/>
      <c r="L378" s="7"/>
      <c r="M378" s="7"/>
      <c r="N378" s="7"/>
      <c r="O378" s="7"/>
      <c r="P378" s="7"/>
      <c r="Q378" s="7"/>
      <c r="R378" s="7" t="str">
        <f t="shared" si="10"/>
        <v/>
      </c>
      <c r="S378" s="7" t="str">
        <f t="shared" si="11"/>
        <v/>
      </c>
    </row>
    <row r="379" spans="1:19" x14ac:dyDescent="0.25">
      <c r="A379" s="7"/>
      <c r="B379" s="12"/>
      <c r="C379" s="7"/>
      <c r="D379" s="7"/>
      <c r="E379" s="7"/>
      <c r="F379" s="7"/>
      <c r="G379" s="7"/>
      <c r="H379" s="7"/>
      <c r="I379" s="7"/>
      <c r="J379" s="7"/>
      <c r="K379" s="7"/>
      <c r="L379" s="7"/>
      <c r="M379" s="7"/>
      <c r="N379" s="7"/>
      <c r="O379" s="7"/>
      <c r="P379" s="7"/>
      <c r="Q379" s="7"/>
      <c r="R379" s="7" t="str">
        <f t="shared" si="10"/>
        <v/>
      </c>
      <c r="S379" s="7" t="str">
        <f t="shared" si="11"/>
        <v/>
      </c>
    </row>
    <row r="380" spans="1:19" x14ac:dyDescent="0.25">
      <c r="A380" s="7"/>
      <c r="B380" s="12"/>
      <c r="C380" s="7"/>
      <c r="D380" s="7"/>
      <c r="E380" s="7"/>
      <c r="F380" s="7"/>
      <c r="G380" s="7"/>
      <c r="H380" s="7"/>
      <c r="I380" s="7"/>
      <c r="J380" s="7"/>
      <c r="K380" s="7"/>
      <c r="L380" s="7"/>
      <c r="M380" s="7"/>
      <c r="N380" s="7"/>
      <c r="O380" s="7"/>
      <c r="P380" s="7"/>
      <c r="Q380" s="7"/>
      <c r="R380" s="7" t="str">
        <f t="shared" si="10"/>
        <v/>
      </c>
      <c r="S380" s="7" t="str">
        <f t="shared" si="11"/>
        <v/>
      </c>
    </row>
    <row r="381" spans="1:19" x14ac:dyDescent="0.25">
      <c r="A381" s="7"/>
      <c r="B381" s="12"/>
      <c r="C381" s="7"/>
      <c r="D381" s="7"/>
      <c r="E381" s="7"/>
      <c r="F381" s="7"/>
      <c r="G381" s="7"/>
      <c r="H381" s="7"/>
      <c r="I381" s="7"/>
      <c r="J381" s="7"/>
      <c r="K381" s="7"/>
      <c r="L381" s="7"/>
      <c r="M381" s="7"/>
      <c r="N381" s="7"/>
      <c r="O381" s="7"/>
      <c r="P381" s="7"/>
      <c r="Q381" s="7"/>
      <c r="R381" s="7" t="str">
        <f t="shared" si="10"/>
        <v/>
      </c>
      <c r="S381" s="7" t="str">
        <f t="shared" si="11"/>
        <v/>
      </c>
    </row>
    <row r="382" spans="1:19" x14ac:dyDescent="0.25">
      <c r="A382" s="7"/>
      <c r="B382" s="12"/>
      <c r="C382" s="7"/>
      <c r="D382" s="7"/>
      <c r="E382" s="7"/>
      <c r="F382" s="7"/>
      <c r="G382" s="7"/>
      <c r="H382" s="7"/>
      <c r="I382" s="7"/>
      <c r="J382" s="7"/>
      <c r="K382" s="7"/>
      <c r="L382" s="7"/>
      <c r="M382" s="7"/>
      <c r="N382" s="7"/>
      <c r="O382" s="7"/>
      <c r="P382" s="7"/>
      <c r="Q382" s="7"/>
      <c r="R382" s="7" t="str">
        <f t="shared" si="10"/>
        <v/>
      </c>
      <c r="S382" s="7" t="str">
        <f t="shared" si="11"/>
        <v/>
      </c>
    </row>
    <row r="383" spans="1:19" x14ac:dyDescent="0.25">
      <c r="A383" s="7"/>
      <c r="B383" s="12"/>
      <c r="C383" s="7"/>
      <c r="D383" s="7"/>
      <c r="E383" s="7"/>
      <c r="F383" s="7"/>
      <c r="G383" s="7"/>
      <c r="H383" s="7"/>
      <c r="I383" s="7"/>
      <c r="J383" s="7"/>
      <c r="K383" s="7"/>
      <c r="L383" s="7"/>
      <c r="M383" s="7"/>
      <c r="N383" s="7"/>
      <c r="O383" s="7"/>
      <c r="P383" s="7"/>
      <c r="Q383" s="7"/>
      <c r="R383" s="7" t="str">
        <f t="shared" si="10"/>
        <v/>
      </c>
      <c r="S383" s="7" t="str">
        <f t="shared" si="11"/>
        <v/>
      </c>
    </row>
    <row r="384" spans="1:19" x14ac:dyDescent="0.25">
      <c r="A384" s="7"/>
      <c r="B384" s="12"/>
      <c r="C384" s="7"/>
      <c r="D384" s="7"/>
      <c r="E384" s="7"/>
      <c r="F384" s="7"/>
      <c r="G384" s="7"/>
      <c r="H384" s="7"/>
      <c r="I384" s="7"/>
      <c r="J384" s="7"/>
      <c r="K384" s="7"/>
      <c r="L384" s="7"/>
      <c r="M384" s="7"/>
      <c r="N384" s="7"/>
      <c r="O384" s="7"/>
      <c r="P384" s="7"/>
      <c r="Q384" s="7"/>
      <c r="R384" s="7" t="str">
        <f t="shared" si="10"/>
        <v/>
      </c>
      <c r="S384" s="7" t="str">
        <f t="shared" si="11"/>
        <v/>
      </c>
    </row>
    <row r="385" spans="1:19" x14ac:dyDescent="0.25">
      <c r="A385" s="7"/>
      <c r="B385" s="12"/>
      <c r="C385" s="7"/>
      <c r="D385" s="7"/>
      <c r="E385" s="7"/>
      <c r="F385" s="7"/>
      <c r="G385" s="7"/>
      <c r="H385" s="7"/>
      <c r="I385" s="7"/>
      <c r="J385" s="7"/>
      <c r="K385" s="7"/>
      <c r="L385" s="7"/>
      <c r="M385" s="7"/>
      <c r="N385" s="7"/>
      <c r="O385" s="7"/>
      <c r="P385" s="7"/>
      <c r="Q385" s="7"/>
      <c r="R385" s="7" t="str">
        <f t="shared" si="10"/>
        <v/>
      </c>
      <c r="S385" s="7" t="str">
        <f t="shared" si="11"/>
        <v/>
      </c>
    </row>
    <row r="386" spans="1:19" x14ac:dyDescent="0.25">
      <c r="A386" s="7"/>
      <c r="B386" s="12"/>
      <c r="C386" s="7"/>
      <c r="D386" s="7"/>
      <c r="E386" s="7"/>
      <c r="F386" s="7"/>
      <c r="G386" s="7"/>
      <c r="H386" s="7"/>
      <c r="I386" s="7"/>
      <c r="J386" s="7"/>
      <c r="K386" s="7"/>
      <c r="L386" s="7"/>
      <c r="M386" s="7"/>
      <c r="N386" s="7"/>
      <c r="O386" s="7"/>
      <c r="P386" s="7"/>
      <c r="Q386" s="7"/>
      <c r="R386" s="7" t="str">
        <f t="shared" ref="R386:R449" si="12">IF(OR(C386="",B386=""),"",C386&amp;"#"&amp;ROUND(B386*1440,0))</f>
        <v/>
      </c>
      <c r="S386" s="7" t="str">
        <f t="shared" ref="S386:S449" si="13">IF(J386="","","https://maps.google.com/?q="&amp;SUBSTITUTE(J386&amp;"",",",".")&amp;","&amp;SUBSTITUTE(K386&amp;"",",","."))</f>
        <v/>
      </c>
    </row>
    <row r="387" spans="1:19" x14ac:dyDescent="0.25">
      <c r="A387" s="7"/>
      <c r="B387" s="12"/>
      <c r="C387" s="7"/>
      <c r="D387" s="7"/>
      <c r="E387" s="7"/>
      <c r="F387" s="7"/>
      <c r="G387" s="7"/>
      <c r="H387" s="7"/>
      <c r="I387" s="7"/>
      <c r="J387" s="7"/>
      <c r="K387" s="7"/>
      <c r="L387" s="7"/>
      <c r="M387" s="7"/>
      <c r="N387" s="7"/>
      <c r="O387" s="7"/>
      <c r="P387" s="7"/>
      <c r="Q387" s="7"/>
      <c r="R387" s="7" t="str">
        <f t="shared" si="12"/>
        <v/>
      </c>
      <c r="S387" s="7" t="str">
        <f t="shared" si="13"/>
        <v/>
      </c>
    </row>
    <row r="388" spans="1:19" x14ac:dyDescent="0.25">
      <c r="A388" s="7"/>
      <c r="B388" s="12"/>
      <c r="C388" s="7"/>
      <c r="D388" s="7"/>
      <c r="E388" s="7"/>
      <c r="F388" s="7"/>
      <c r="G388" s="7"/>
      <c r="H388" s="7"/>
      <c r="I388" s="7"/>
      <c r="J388" s="7"/>
      <c r="K388" s="7"/>
      <c r="L388" s="7"/>
      <c r="M388" s="7"/>
      <c r="N388" s="7"/>
      <c r="O388" s="7"/>
      <c r="P388" s="7"/>
      <c r="Q388" s="7"/>
      <c r="R388" s="7" t="str">
        <f t="shared" si="12"/>
        <v/>
      </c>
      <c r="S388" s="7" t="str">
        <f t="shared" si="13"/>
        <v/>
      </c>
    </row>
    <row r="389" spans="1:19" x14ac:dyDescent="0.25">
      <c r="A389" s="7"/>
      <c r="B389" s="12"/>
      <c r="C389" s="7"/>
      <c r="D389" s="7"/>
      <c r="E389" s="7"/>
      <c r="F389" s="7"/>
      <c r="G389" s="7"/>
      <c r="H389" s="7"/>
      <c r="I389" s="7"/>
      <c r="J389" s="7"/>
      <c r="K389" s="7"/>
      <c r="L389" s="7"/>
      <c r="M389" s="7"/>
      <c r="N389" s="7"/>
      <c r="O389" s="7"/>
      <c r="P389" s="7"/>
      <c r="Q389" s="7"/>
      <c r="R389" s="7" t="str">
        <f t="shared" si="12"/>
        <v/>
      </c>
      <c r="S389" s="7" t="str">
        <f t="shared" si="13"/>
        <v/>
      </c>
    </row>
    <row r="390" spans="1:19" x14ac:dyDescent="0.25">
      <c r="A390" s="7"/>
      <c r="B390" s="12"/>
      <c r="C390" s="7"/>
      <c r="D390" s="7"/>
      <c r="E390" s="7"/>
      <c r="F390" s="7"/>
      <c r="G390" s="7"/>
      <c r="H390" s="7"/>
      <c r="I390" s="7"/>
      <c r="J390" s="7"/>
      <c r="K390" s="7"/>
      <c r="L390" s="7"/>
      <c r="M390" s="7"/>
      <c r="N390" s="7"/>
      <c r="O390" s="7"/>
      <c r="P390" s="7"/>
      <c r="Q390" s="7"/>
      <c r="R390" s="7" t="str">
        <f t="shared" si="12"/>
        <v/>
      </c>
      <c r="S390" s="7" t="str">
        <f t="shared" si="13"/>
        <v/>
      </c>
    </row>
    <row r="391" spans="1:19" x14ac:dyDescent="0.25">
      <c r="A391" s="7"/>
      <c r="B391" s="12"/>
      <c r="C391" s="7"/>
      <c r="D391" s="7"/>
      <c r="E391" s="7"/>
      <c r="F391" s="7"/>
      <c r="G391" s="7"/>
      <c r="H391" s="7"/>
      <c r="I391" s="7"/>
      <c r="J391" s="7"/>
      <c r="K391" s="7"/>
      <c r="L391" s="7"/>
      <c r="M391" s="7"/>
      <c r="N391" s="7"/>
      <c r="O391" s="7"/>
      <c r="P391" s="7"/>
      <c r="Q391" s="7"/>
      <c r="R391" s="7" t="str">
        <f t="shared" si="12"/>
        <v/>
      </c>
      <c r="S391" s="7" t="str">
        <f t="shared" si="13"/>
        <v/>
      </c>
    </row>
    <row r="392" spans="1:19" x14ac:dyDescent="0.25">
      <c r="A392" s="7"/>
      <c r="B392" s="12"/>
      <c r="C392" s="7"/>
      <c r="D392" s="7"/>
      <c r="E392" s="7"/>
      <c r="F392" s="7"/>
      <c r="G392" s="7"/>
      <c r="H392" s="7"/>
      <c r="I392" s="7"/>
      <c r="J392" s="7"/>
      <c r="K392" s="7"/>
      <c r="L392" s="7"/>
      <c r="M392" s="7"/>
      <c r="N392" s="7"/>
      <c r="O392" s="7"/>
      <c r="P392" s="7"/>
      <c r="Q392" s="7"/>
      <c r="R392" s="7" t="str">
        <f t="shared" si="12"/>
        <v/>
      </c>
      <c r="S392" s="7" t="str">
        <f t="shared" si="13"/>
        <v/>
      </c>
    </row>
    <row r="393" spans="1:19" x14ac:dyDescent="0.25">
      <c r="A393" s="7"/>
      <c r="B393" s="12"/>
      <c r="C393" s="7"/>
      <c r="D393" s="7"/>
      <c r="E393" s="7"/>
      <c r="F393" s="7"/>
      <c r="G393" s="7"/>
      <c r="H393" s="7"/>
      <c r="I393" s="7"/>
      <c r="J393" s="7"/>
      <c r="K393" s="7"/>
      <c r="L393" s="7"/>
      <c r="M393" s="7"/>
      <c r="N393" s="7"/>
      <c r="O393" s="7"/>
      <c r="P393" s="7"/>
      <c r="Q393" s="7"/>
      <c r="R393" s="7" t="str">
        <f t="shared" si="12"/>
        <v/>
      </c>
      <c r="S393" s="7" t="str">
        <f t="shared" si="13"/>
        <v/>
      </c>
    </row>
    <row r="394" spans="1:19" x14ac:dyDescent="0.25">
      <c r="A394" s="7"/>
      <c r="B394" s="12"/>
      <c r="C394" s="7"/>
      <c r="D394" s="7"/>
      <c r="E394" s="7"/>
      <c r="F394" s="7"/>
      <c r="G394" s="7"/>
      <c r="H394" s="7"/>
      <c r="I394" s="7"/>
      <c r="J394" s="7"/>
      <c r="K394" s="7"/>
      <c r="L394" s="7"/>
      <c r="M394" s="7"/>
      <c r="N394" s="7"/>
      <c r="O394" s="7"/>
      <c r="P394" s="7"/>
      <c r="Q394" s="7"/>
      <c r="R394" s="7" t="str">
        <f t="shared" si="12"/>
        <v/>
      </c>
      <c r="S394" s="7" t="str">
        <f t="shared" si="13"/>
        <v/>
      </c>
    </row>
    <row r="395" spans="1:19" x14ac:dyDescent="0.25">
      <c r="A395" s="7"/>
      <c r="B395" s="12"/>
      <c r="C395" s="7"/>
      <c r="D395" s="7"/>
      <c r="E395" s="7"/>
      <c r="F395" s="7"/>
      <c r="G395" s="7"/>
      <c r="H395" s="7"/>
      <c r="I395" s="7"/>
      <c r="J395" s="7"/>
      <c r="K395" s="7"/>
      <c r="L395" s="7"/>
      <c r="M395" s="7"/>
      <c r="N395" s="7"/>
      <c r="O395" s="7"/>
      <c r="P395" s="7"/>
      <c r="Q395" s="7"/>
      <c r="R395" s="7" t="str">
        <f t="shared" si="12"/>
        <v/>
      </c>
      <c r="S395" s="7" t="str">
        <f t="shared" si="13"/>
        <v/>
      </c>
    </row>
    <row r="396" spans="1:19" x14ac:dyDescent="0.25">
      <c r="A396" s="7"/>
      <c r="B396" s="12"/>
      <c r="C396" s="7"/>
      <c r="D396" s="7"/>
      <c r="E396" s="7"/>
      <c r="F396" s="7"/>
      <c r="G396" s="7"/>
      <c r="H396" s="7"/>
      <c r="I396" s="7"/>
      <c r="J396" s="7"/>
      <c r="K396" s="7"/>
      <c r="L396" s="7"/>
      <c r="M396" s="7"/>
      <c r="N396" s="7"/>
      <c r="O396" s="7"/>
      <c r="P396" s="7"/>
      <c r="Q396" s="7"/>
      <c r="R396" s="7" t="str">
        <f t="shared" si="12"/>
        <v/>
      </c>
      <c r="S396" s="7" t="str">
        <f t="shared" si="13"/>
        <v/>
      </c>
    </row>
    <row r="397" spans="1:19" x14ac:dyDescent="0.25">
      <c r="A397" s="7"/>
      <c r="B397" s="12"/>
      <c r="C397" s="7"/>
      <c r="D397" s="7"/>
      <c r="E397" s="7"/>
      <c r="F397" s="7"/>
      <c r="G397" s="7"/>
      <c r="H397" s="7"/>
      <c r="I397" s="7"/>
      <c r="J397" s="7"/>
      <c r="K397" s="7"/>
      <c r="L397" s="7"/>
      <c r="M397" s="7"/>
      <c r="N397" s="7"/>
      <c r="O397" s="7"/>
      <c r="P397" s="7"/>
      <c r="Q397" s="7"/>
      <c r="R397" s="7" t="str">
        <f t="shared" si="12"/>
        <v/>
      </c>
      <c r="S397" s="7" t="str">
        <f t="shared" si="13"/>
        <v/>
      </c>
    </row>
    <row r="398" spans="1:19" x14ac:dyDescent="0.25">
      <c r="A398" s="7"/>
      <c r="B398" s="12"/>
      <c r="C398" s="7"/>
      <c r="D398" s="7"/>
      <c r="E398" s="7"/>
      <c r="F398" s="7"/>
      <c r="G398" s="7"/>
      <c r="H398" s="7"/>
      <c r="I398" s="7"/>
      <c r="J398" s="7"/>
      <c r="K398" s="7"/>
      <c r="L398" s="7"/>
      <c r="M398" s="7"/>
      <c r="N398" s="7"/>
      <c r="O398" s="7"/>
      <c r="P398" s="7"/>
      <c r="Q398" s="7"/>
      <c r="R398" s="7" t="str">
        <f t="shared" si="12"/>
        <v/>
      </c>
      <c r="S398" s="7" t="str">
        <f t="shared" si="13"/>
        <v/>
      </c>
    </row>
    <row r="399" spans="1:19" x14ac:dyDescent="0.25">
      <c r="A399" s="7"/>
      <c r="B399" s="12"/>
      <c r="C399" s="7"/>
      <c r="D399" s="7"/>
      <c r="E399" s="7"/>
      <c r="F399" s="7"/>
      <c r="G399" s="7"/>
      <c r="H399" s="7"/>
      <c r="I399" s="7"/>
      <c r="J399" s="7"/>
      <c r="K399" s="7"/>
      <c r="L399" s="7"/>
      <c r="M399" s="7"/>
      <c r="N399" s="7"/>
      <c r="O399" s="7"/>
      <c r="P399" s="7"/>
      <c r="Q399" s="7"/>
      <c r="R399" s="7" t="str">
        <f t="shared" si="12"/>
        <v/>
      </c>
      <c r="S399" s="7" t="str">
        <f t="shared" si="13"/>
        <v/>
      </c>
    </row>
    <row r="400" spans="1:19" x14ac:dyDescent="0.25">
      <c r="A400" s="7"/>
      <c r="B400" s="12"/>
      <c r="C400" s="7"/>
      <c r="D400" s="7"/>
      <c r="E400" s="7"/>
      <c r="F400" s="7"/>
      <c r="G400" s="7"/>
      <c r="H400" s="7"/>
      <c r="I400" s="7"/>
      <c r="J400" s="7"/>
      <c r="K400" s="7"/>
      <c r="L400" s="7"/>
      <c r="M400" s="7"/>
      <c r="N400" s="7"/>
      <c r="O400" s="7"/>
      <c r="P400" s="7"/>
      <c r="Q400" s="7"/>
      <c r="R400" s="7" t="str">
        <f t="shared" si="12"/>
        <v/>
      </c>
      <c r="S400" s="7" t="str">
        <f t="shared" si="13"/>
        <v/>
      </c>
    </row>
    <row r="401" spans="1:19" x14ac:dyDescent="0.25">
      <c r="A401" s="7"/>
      <c r="B401" s="12"/>
      <c r="C401" s="7"/>
      <c r="D401" s="7"/>
      <c r="E401" s="7"/>
      <c r="F401" s="7"/>
      <c r="G401" s="7"/>
      <c r="H401" s="7"/>
      <c r="I401" s="7"/>
      <c r="J401" s="7"/>
      <c r="K401" s="7"/>
      <c r="L401" s="7"/>
      <c r="M401" s="7"/>
      <c r="N401" s="7"/>
      <c r="O401" s="7"/>
      <c r="P401" s="7"/>
      <c r="Q401" s="7"/>
      <c r="R401" s="7" t="str">
        <f t="shared" si="12"/>
        <v/>
      </c>
      <c r="S401" s="7" t="str">
        <f t="shared" si="13"/>
        <v/>
      </c>
    </row>
    <row r="402" spans="1:19" x14ac:dyDescent="0.25">
      <c r="A402" s="7"/>
      <c r="B402" s="12"/>
      <c r="C402" s="7"/>
      <c r="D402" s="7"/>
      <c r="E402" s="7"/>
      <c r="F402" s="7"/>
      <c r="G402" s="7"/>
      <c r="H402" s="7"/>
      <c r="I402" s="7"/>
      <c r="J402" s="7"/>
      <c r="K402" s="7"/>
      <c r="L402" s="7"/>
      <c r="M402" s="7"/>
      <c r="N402" s="7"/>
      <c r="O402" s="7"/>
      <c r="P402" s="7"/>
      <c r="Q402" s="7"/>
      <c r="R402" s="7" t="str">
        <f t="shared" si="12"/>
        <v/>
      </c>
      <c r="S402" s="7" t="str">
        <f t="shared" si="13"/>
        <v/>
      </c>
    </row>
    <row r="403" spans="1:19" x14ac:dyDescent="0.25">
      <c r="A403" s="7"/>
      <c r="B403" s="12"/>
      <c r="C403" s="7"/>
      <c r="D403" s="7"/>
      <c r="E403" s="7"/>
      <c r="F403" s="7"/>
      <c r="G403" s="7"/>
      <c r="H403" s="7"/>
      <c r="I403" s="7"/>
      <c r="J403" s="7"/>
      <c r="K403" s="7"/>
      <c r="L403" s="7"/>
      <c r="M403" s="7"/>
      <c r="N403" s="7"/>
      <c r="O403" s="7"/>
      <c r="P403" s="7"/>
      <c r="Q403" s="7"/>
      <c r="R403" s="7" t="str">
        <f t="shared" si="12"/>
        <v/>
      </c>
      <c r="S403" s="7" t="str">
        <f t="shared" si="13"/>
        <v/>
      </c>
    </row>
    <row r="404" spans="1:19" x14ac:dyDescent="0.25">
      <c r="A404" s="7"/>
      <c r="B404" s="12"/>
      <c r="C404" s="7"/>
      <c r="D404" s="7"/>
      <c r="E404" s="7"/>
      <c r="F404" s="7"/>
      <c r="G404" s="7"/>
      <c r="H404" s="7"/>
      <c r="I404" s="7"/>
      <c r="J404" s="7"/>
      <c r="K404" s="7"/>
      <c r="L404" s="7"/>
      <c r="M404" s="7"/>
      <c r="N404" s="7"/>
      <c r="O404" s="7"/>
      <c r="P404" s="7"/>
      <c r="Q404" s="7"/>
      <c r="R404" s="7" t="str">
        <f t="shared" si="12"/>
        <v/>
      </c>
      <c r="S404" s="7" t="str">
        <f t="shared" si="13"/>
        <v/>
      </c>
    </row>
    <row r="405" spans="1:19" x14ac:dyDescent="0.25">
      <c r="A405" s="7"/>
      <c r="B405" s="12"/>
      <c r="C405" s="7"/>
      <c r="D405" s="7"/>
      <c r="E405" s="7"/>
      <c r="F405" s="7"/>
      <c r="G405" s="7"/>
      <c r="H405" s="7"/>
      <c r="I405" s="7"/>
      <c r="J405" s="7"/>
      <c r="K405" s="7"/>
      <c r="L405" s="7"/>
      <c r="M405" s="7"/>
      <c r="N405" s="7"/>
      <c r="O405" s="7"/>
      <c r="P405" s="7"/>
      <c r="Q405" s="7"/>
      <c r="R405" s="7" t="str">
        <f t="shared" si="12"/>
        <v/>
      </c>
      <c r="S405" s="7" t="str">
        <f t="shared" si="13"/>
        <v/>
      </c>
    </row>
    <row r="406" spans="1:19" x14ac:dyDescent="0.25">
      <c r="A406" s="7"/>
      <c r="B406" s="12"/>
      <c r="C406" s="7"/>
      <c r="D406" s="7"/>
      <c r="E406" s="7"/>
      <c r="F406" s="7"/>
      <c r="G406" s="7"/>
      <c r="H406" s="7"/>
      <c r="I406" s="7"/>
      <c r="J406" s="7"/>
      <c r="K406" s="7"/>
      <c r="L406" s="7"/>
      <c r="M406" s="7"/>
      <c r="N406" s="7"/>
      <c r="O406" s="7"/>
      <c r="P406" s="7"/>
      <c r="Q406" s="7"/>
      <c r="R406" s="7" t="str">
        <f t="shared" si="12"/>
        <v/>
      </c>
      <c r="S406" s="7" t="str">
        <f t="shared" si="13"/>
        <v/>
      </c>
    </row>
    <row r="407" spans="1:19" x14ac:dyDescent="0.25">
      <c r="A407" s="7"/>
      <c r="B407" s="12"/>
      <c r="C407" s="7"/>
      <c r="D407" s="7"/>
      <c r="E407" s="7"/>
      <c r="F407" s="7"/>
      <c r="G407" s="7"/>
      <c r="H407" s="7"/>
      <c r="I407" s="7"/>
      <c r="J407" s="7"/>
      <c r="K407" s="7"/>
      <c r="L407" s="7"/>
      <c r="M407" s="7"/>
      <c r="N407" s="7"/>
      <c r="O407" s="7"/>
      <c r="P407" s="7"/>
      <c r="Q407" s="7"/>
      <c r="R407" s="7" t="str">
        <f t="shared" si="12"/>
        <v/>
      </c>
      <c r="S407" s="7" t="str">
        <f t="shared" si="13"/>
        <v/>
      </c>
    </row>
    <row r="408" spans="1:19" x14ac:dyDescent="0.25">
      <c r="A408" s="7"/>
      <c r="B408" s="12"/>
      <c r="C408" s="7"/>
      <c r="D408" s="7"/>
      <c r="E408" s="7"/>
      <c r="F408" s="7"/>
      <c r="G408" s="7"/>
      <c r="H408" s="7"/>
      <c r="I408" s="7"/>
      <c r="J408" s="7"/>
      <c r="K408" s="7"/>
      <c r="L408" s="7"/>
      <c r="M408" s="7"/>
      <c r="N408" s="7"/>
      <c r="O408" s="7"/>
      <c r="P408" s="7"/>
      <c r="Q408" s="7"/>
      <c r="R408" s="7" t="str">
        <f t="shared" si="12"/>
        <v/>
      </c>
      <c r="S408" s="7" t="str">
        <f t="shared" si="13"/>
        <v/>
      </c>
    </row>
    <row r="409" spans="1:19" x14ac:dyDescent="0.25">
      <c r="A409" s="7"/>
      <c r="B409" s="12"/>
      <c r="C409" s="7"/>
      <c r="D409" s="7"/>
      <c r="E409" s="7"/>
      <c r="F409" s="7"/>
      <c r="G409" s="7"/>
      <c r="H409" s="7"/>
      <c r="I409" s="7"/>
      <c r="J409" s="7"/>
      <c r="K409" s="7"/>
      <c r="L409" s="7"/>
      <c r="M409" s="7"/>
      <c r="N409" s="7"/>
      <c r="O409" s="7"/>
      <c r="P409" s="7"/>
      <c r="Q409" s="7"/>
      <c r="R409" s="7" t="str">
        <f t="shared" si="12"/>
        <v/>
      </c>
      <c r="S409" s="7" t="str">
        <f t="shared" si="13"/>
        <v/>
      </c>
    </row>
    <row r="410" spans="1:19" x14ac:dyDescent="0.25">
      <c r="A410" s="7"/>
      <c r="B410" s="12"/>
      <c r="C410" s="7"/>
      <c r="D410" s="7"/>
      <c r="E410" s="7"/>
      <c r="F410" s="7"/>
      <c r="G410" s="7"/>
      <c r="H410" s="7"/>
      <c r="I410" s="7"/>
      <c r="J410" s="7"/>
      <c r="K410" s="7"/>
      <c r="L410" s="7"/>
      <c r="M410" s="7"/>
      <c r="N410" s="7"/>
      <c r="O410" s="7"/>
      <c r="P410" s="7"/>
      <c r="Q410" s="7"/>
      <c r="R410" s="7" t="str">
        <f t="shared" si="12"/>
        <v/>
      </c>
      <c r="S410" s="7" t="str">
        <f t="shared" si="13"/>
        <v/>
      </c>
    </row>
    <row r="411" spans="1:19" x14ac:dyDescent="0.25">
      <c r="A411" s="7"/>
      <c r="B411" s="12"/>
      <c r="C411" s="7"/>
      <c r="D411" s="7"/>
      <c r="E411" s="7"/>
      <c r="F411" s="7"/>
      <c r="G411" s="7"/>
      <c r="H411" s="7"/>
      <c r="I411" s="7"/>
      <c r="J411" s="7"/>
      <c r="K411" s="7"/>
      <c r="L411" s="7"/>
      <c r="M411" s="7"/>
      <c r="N411" s="7"/>
      <c r="O411" s="7"/>
      <c r="P411" s="7"/>
      <c r="Q411" s="7"/>
      <c r="R411" s="7" t="str">
        <f t="shared" si="12"/>
        <v/>
      </c>
      <c r="S411" s="7" t="str">
        <f t="shared" si="13"/>
        <v/>
      </c>
    </row>
    <row r="412" spans="1:19" x14ac:dyDescent="0.25">
      <c r="A412" s="7"/>
      <c r="B412" s="12"/>
      <c r="C412" s="7"/>
      <c r="D412" s="7"/>
      <c r="E412" s="7"/>
      <c r="F412" s="7"/>
      <c r="G412" s="7"/>
      <c r="H412" s="7"/>
      <c r="I412" s="7"/>
      <c r="J412" s="7"/>
      <c r="K412" s="7"/>
      <c r="L412" s="7"/>
      <c r="M412" s="7"/>
      <c r="N412" s="7"/>
      <c r="O412" s="7"/>
      <c r="P412" s="7"/>
      <c r="Q412" s="7"/>
      <c r="R412" s="7" t="str">
        <f t="shared" si="12"/>
        <v/>
      </c>
      <c r="S412" s="7" t="str">
        <f t="shared" si="13"/>
        <v/>
      </c>
    </row>
    <row r="413" spans="1:19" x14ac:dyDescent="0.25">
      <c r="A413" s="7"/>
      <c r="B413" s="12"/>
      <c r="C413" s="7"/>
      <c r="D413" s="7"/>
      <c r="E413" s="7"/>
      <c r="F413" s="7"/>
      <c r="G413" s="7"/>
      <c r="H413" s="7"/>
      <c r="I413" s="7"/>
      <c r="J413" s="7"/>
      <c r="K413" s="7"/>
      <c r="L413" s="7"/>
      <c r="M413" s="7"/>
      <c r="N413" s="7"/>
      <c r="O413" s="7"/>
      <c r="P413" s="7"/>
      <c r="Q413" s="7"/>
      <c r="R413" s="7" t="str">
        <f t="shared" si="12"/>
        <v/>
      </c>
      <c r="S413" s="7" t="str">
        <f t="shared" si="13"/>
        <v/>
      </c>
    </row>
    <row r="414" spans="1:19" x14ac:dyDescent="0.25">
      <c r="A414" s="7"/>
      <c r="B414" s="12"/>
      <c r="C414" s="7"/>
      <c r="D414" s="7"/>
      <c r="E414" s="7"/>
      <c r="F414" s="7"/>
      <c r="G414" s="7"/>
      <c r="H414" s="7"/>
      <c r="I414" s="7"/>
      <c r="J414" s="7"/>
      <c r="K414" s="7"/>
      <c r="L414" s="7"/>
      <c r="M414" s="7"/>
      <c r="N414" s="7"/>
      <c r="O414" s="7"/>
      <c r="P414" s="7"/>
      <c r="Q414" s="7"/>
      <c r="R414" s="7" t="str">
        <f t="shared" si="12"/>
        <v/>
      </c>
      <c r="S414" s="7" t="str">
        <f t="shared" si="13"/>
        <v/>
      </c>
    </row>
    <row r="415" spans="1:19" x14ac:dyDescent="0.25">
      <c r="A415" s="7"/>
      <c r="B415" s="12"/>
      <c r="C415" s="7"/>
      <c r="D415" s="7"/>
      <c r="E415" s="7"/>
      <c r="F415" s="7"/>
      <c r="G415" s="7"/>
      <c r="H415" s="7"/>
      <c r="I415" s="7"/>
      <c r="J415" s="7"/>
      <c r="K415" s="7"/>
      <c r="L415" s="7"/>
      <c r="M415" s="7"/>
      <c r="N415" s="7"/>
      <c r="O415" s="7"/>
      <c r="P415" s="7"/>
      <c r="Q415" s="7"/>
      <c r="R415" s="7" t="str">
        <f t="shared" si="12"/>
        <v/>
      </c>
      <c r="S415" s="7" t="str">
        <f t="shared" si="13"/>
        <v/>
      </c>
    </row>
    <row r="416" spans="1:19" x14ac:dyDescent="0.25">
      <c r="A416" s="7"/>
      <c r="B416" s="12"/>
      <c r="C416" s="7"/>
      <c r="D416" s="7"/>
      <c r="E416" s="7"/>
      <c r="F416" s="7"/>
      <c r="G416" s="7"/>
      <c r="H416" s="7"/>
      <c r="I416" s="7"/>
      <c r="J416" s="7"/>
      <c r="K416" s="7"/>
      <c r="L416" s="7"/>
      <c r="M416" s="7"/>
      <c r="N416" s="7"/>
      <c r="O416" s="7"/>
      <c r="P416" s="7"/>
      <c r="Q416" s="7"/>
      <c r="R416" s="7" t="str">
        <f t="shared" si="12"/>
        <v/>
      </c>
      <c r="S416" s="7" t="str">
        <f t="shared" si="13"/>
        <v/>
      </c>
    </row>
    <row r="417" spans="1:19" x14ac:dyDescent="0.25">
      <c r="A417" s="7"/>
      <c r="B417" s="12"/>
      <c r="C417" s="7"/>
      <c r="D417" s="7"/>
      <c r="E417" s="7"/>
      <c r="F417" s="7"/>
      <c r="G417" s="7"/>
      <c r="H417" s="7"/>
      <c r="I417" s="7"/>
      <c r="J417" s="7"/>
      <c r="K417" s="7"/>
      <c r="L417" s="7"/>
      <c r="M417" s="7"/>
      <c r="N417" s="7"/>
      <c r="O417" s="7"/>
      <c r="P417" s="7"/>
      <c r="Q417" s="7"/>
      <c r="R417" s="7" t="str">
        <f t="shared" si="12"/>
        <v/>
      </c>
      <c r="S417" s="7" t="str">
        <f t="shared" si="13"/>
        <v/>
      </c>
    </row>
    <row r="418" spans="1:19" x14ac:dyDescent="0.25">
      <c r="A418" s="7"/>
      <c r="B418" s="12"/>
      <c r="C418" s="7"/>
      <c r="D418" s="7"/>
      <c r="E418" s="7"/>
      <c r="F418" s="7"/>
      <c r="G418" s="7"/>
      <c r="H418" s="7"/>
      <c r="I418" s="7"/>
      <c r="J418" s="7"/>
      <c r="K418" s="7"/>
      <c r="L418" s="7"/>
      <c r="M418" s="7"/>
      <c r="N418" s="7"/>
      <c r="O418" s="7"/>
      <c r="P418" s="7"/>
      <c r="Q418" s="7"/>
      <c r="R418" s="7" t="str">
        <f t="shared" si="12"/>
        <v/>
      </c>
      <c r="S418" s="7" t="str">
        <f t="shared" si="13"/>
        <v/>
      </c>
    </row>
    <row r="419" spans="1:19" x14ac:dyDescent="0.25">
      <c r="A419" s="7"/>
      <c r="B419" s="12"/>
      <c r="C419" s="7"/>
      <c r="D419" s="7"/>
      <c r="E419" s="7"/>
      <c r="F419" s="7"/>
      <c r="G419" s="7"/>
      <c r="H419" s="7"/>
      <c r="I419" s="7"/>
      <c r="J419" s="7"/>
      <c r="K419" s="7"/>
      <c r="L419" s="7"/>
      <c r="M419" s="7"/>
      <c r="N419" s="7"/>
      <c r="O419" s="7"/>
      <c r="P419" s="7"/>
      <c r="Q419" s="7"/>
      <c r="R419" s="7" t="str">
        <f t="shared" si="12"/>
        <v/>
      </c>
      <c r="S419" s="7" t="str">
        <f t="shared" si="13"/>
        <v/>
      </c>
    </row>
    <row r="420" spans="1:19" x14ac:dyDescent="0.25">
      <c r="A420" s="7"/>
      <c r="B420" s="12"/>
      <c r="C420" s="7"/>
      <c r="D420" s="7"/>
      <c r="E420" s="7"/>
      <c r="F420" s="7"/>
      <c r="G420" s="7"/>
      <c r="H420" s="7"/>
      <c r="I420" s="7"/>
      <c r="J420" s="7"/>
      <c r="K420" s="7"/>
      <c r="L420" s="7"/>
      <c r="M420" s="7"/>
      <c r="N420" s="7"/>
      <c r="O420" s="7"/>
      <c r="P420" s="7"/>
      <c r="Q420" s="7"/>
      <c r="R420" s="7" t="str">
        <f t="shared" si="12"/>
        <v/>
      </c>
      <c r="S420" s="7" t="str">
        <f t="shared" si="13"/>
        <v/>
      </c>
    </row>
    <row r="421" spans="1:19" x14ac:dyDescent="0.25">
      <c r="A421" s="7"/>
      <c r="B421" s="12"/>
      <c r="C421" s="7"/>
      <c r="D421" s="7"/>
      <c r="E421" s="7"/>
      <c r="F421" s="7"/>
      <c r="G421" s="7"/>
      <c r="H421" s="7"/>
      <c r="I421" s="7"/>
      <c r="J421" s="7"/>
      <c r="K421" s="7"/>
      <c r="L421" s="7"/>
      <c r="M421" s="7"/>
      <c r="N421" s="7"/>
      <c r="O421" s="7"/>
      <c r="P421" s="7"/>
      <c r="Q421" s="7"/>
      <c r="R421" s="7" t="str">
        <f t="shared" si="12"/>
        <v/>
      </c>
      <c r="S421" s="7" t="str">
        <f t="shared" si="13"/>
        <v/>
      </c>
    </row>
    <row r="422" spans="1:19" x14ac:dyDescent="0.25">
      <c r="A422" s="7"/>
      <c r="B422" s="12"/>
      <c r="C422" s="7"/>
      <c r="D422" s="7"/>
      <c r="E422" s="7"/>
      <c r="F422" s="7"/>
      <c r="G422" s="7"/>
      <c r="H422" s="7"/>
      <c r="I422" s="7"/>
      <c r="J422" s="7"/>
      <c r="K422" s="7"/>
      <c r="L422" s="7"/>
      <c r="M422" s="7"/>
      <c r="N422" s="7"/>
      <c r="O422" s="7"/>
      <c r="P422" s="7"/>
      <c r="Q422" s="7"/>
      <c r="R422" s="7" t="str">
        <f t="shared" si="12"/>
        <v/>
      </c>
      <c r="S422" s="7" t="str">
        <f t="shared" si="13"/>
        <v/>
      </c>
    </row>
    <row r="423" spans="1:19" x14ac:dyDescent="0.25">
      <c r="A423" s="7"/>
      <c r="B423" s="12"/>
      <c r="C423" s="7"/>
      <c r="D423" s="7"/>
      <c r="E423" s="7"/>
      <c r="F423" s="7"/>
      <c r="G423" s="7"/>
      <c r="H423" s="7"/>
      <c r="I423" s="7"/>
      <c r="J423" s="7"/>
      <c r="K423" s="7"/>
      <c r="L423" s="7"/>
      <c r="M423" s="7"/>
      <c r="N423" s="7"/>
      <c r="O423" s="7"/>
      <c r="P423" s="7"/>
      <c r="Q423" s="7"/>
      <c r="R423" s="7" t="str">
        <f t="shared" si="12"/>
        <v/>
      </c>
      <c r="S423" s="7" t="str">
        <f t="shared" si="13"/>
        <v/>
      </c>
    </row>
    <row r="424" spans="1:19" x14ac:dyDescent="0.25">
      <c r="A424" s="7"/>
      <c r="B424" s="12"/>
      <c r="C424" s="7"/>
      <c r="D424" s="7"/>
      <c r="E424" s="7"/>
      <c r="F424" s="7"/>
      <c r="G424" s="7"/>
      <c r="H424" s="7"/>
      <c r="I424" s="7"/>
      <c r="J424" s="7"/>
      <c r="K424" s="7"/>
      <c r="L424" s="7"/>
      <c r="M424" s="7"/>
      <c r="N424" s="7"/>
      <c r="O424" s="7"/>
      <c r="P424" s="7"/>
      <c r="Q424" s="7"/>
      <c r="R424" s="7" t="str">
        <f t="shared" si="12"/>
        <v/>
      </c>
      <c r="S424" s="7" t="str">
        <f t="shared" si="13"/>
        <v/>
      </c>
    </row>
    <row r="425" spans="1:19" x14ac:dyDescent="0.25">
      <c r="A425" s="7"/>
      <c r="B425" s="12"/>
      <c r="C425" s="7"/>
      <c r="D425" s="7"/>
      <c r="E425" s="7"/>
      <c r="F425" s="7"/>
      <c r="G425" s="7"/>
      <c r="H425" s="7"/>
      <c r="I425" s="7"/>
      <c r="J425" s="7"/>
      <c r="K425" s="7"/>
      <c r="L425" s="7"/>
      <c r="M425" s="7"/>
      <c r="N425" s="7"/>
      <c r="O425" s="7"/>
      <c r="P425" s="7"/>
      <c r="Q425" s="7"/>
      <c r="R425" s="7" t="str">
        <f t="shared" si="12"/>
        <v/>
      </c>
      <c r="S425" s="7" t="str">
        <f t="shared" si="13"/>
        <v/>
      </c>
    </row>
    <row r="426" spans="1:19" x14ac:dyDescent="0.25">
      <c r="A426" s="7"/>
      <c r="B426" s="12"/>
      <c r="C426" s="7"/>
      <c r="D426" s="7"/>
      <c r="E426" s="7"/>
      <c r="F426" s="7"/>
      <c r="G426" s="7"/>
      <c r="H426" s="7"/>
      <c r="I426" s="7"/>
      <c r="J426" s="7"/>
      <c r="K426" s="7"/>
      <c r="L426" s="7"/>
      <c r="M426" s="7"/>
      <c r="N426" s="7"/>
      <c r="O426" s="7"/>
      <c r="P426" s="7"/>
      <c r="Q426" s="7"/>
      <c r="R426" s="7" t="str">
        <f t="shared" si="12"/>
        <v/>
      </c>
      <c r="S426" s="7" t="str">
        <f t="shared" si="13"/>
        <v/>
      </c>
    </row>
    <row r="427" spans="1:19" x14ac:dyDescent="0.25">
      <c r="A427" s="7"/>
      <c r="B427" s="12"/>
      <c r="C427" s="7"/>
      <c r="D427" s="7"/>
      <c r="E427" s="7"/>
      <c r="F427" s="7"/>
      <c r="G427" s="7"/>
      <c r="H427" s="7"/>
      <c r="I427" s="7"/>
      <c r="J427" s="7"/>
      <c r="K427" s="7"/>
      <c r="L427" s="7"/>
      <c r="M427" s="7"/>
      <c r="N427" s="7"/>
      <c r="O427" s="7"/>
      <c r="P427" s="7"/>
      <c r="Q427" s="7"/>
      <c r="R427" s="7" t="str">
        <f t="shared" si="12"/>
        <v/>
      </c>
      <c r="S427" s="7" t="str">
        <f t="shared" si="13"/>
        <v/>
      </c>
    </row>
    <row r="428" spans="1:19" x14ac:dyDescent="0.25">
      <c r="A428" s="7"/>
      <c r="B428" s="12"/>
      <c r="C428" s="7"/>
      <c r="D428" s="7"/>
      <c r="E428" s="7"/>
      <c r="F428" s="7"/>
      <c r="G428" s="7"/>
      <c r="H428" s="7"/>
      <c r="I428" s="7"/>
      <c r="J428" s="7"/>
      <c r="K428" s="7"/>
      <c r="L428" s="7"/>
      <c r="M428" s="7"/>
      <c r="N428" s="7"/>
      <c r="O428" s="7"/>
      <c r="P428" s="7"/>
      <c r="Q428" s="7"/>
      <c r="R428" s="7" t="str">
        <f t="shared" si="12"/>
        <v/>
      </c>
      <c r="S428" s="7" t="str">
        <f t="shared" si="13"/>
        <v/>
      </c>
    </row>
    <row r="429" spans="1:19" x14ac:dyDescent="0.25">
      <c r="A429" s="7"/>
      <c r="B429" s="12"/>
      <c r="C429" s="7"/>
      <c r="D429" s="7"/>
      <c r="E429" s="7"/>
      <c r="F429" s="7"/>
      <c r="G429" s="7"/>
      <c r="H429" s="7"/>
      <c r="I429" s="7"/>
      <c r="J429" s="7"/>
      <c r="K429" s="7"/>
      <c r="L429" s="7"/>
      <c r="M429" s="7"/>
      <c r="N429" s="7"/>
      <c r="O429" s="7"/>
      <c r="P429" s="7"/>
      <c r="Q429" s="7"/>
      <c r="R429" s="7" t="str">
        <f t="shared" si="12"/>
        <v/>
      </c>
      <c r="S429" s="7" t="str">
        <f t="shared" si="13"/>
        <v/>
      </c>
    </row>
    <row r="430" spans="1:19" x14ac:dyDescent="0.25">
      <c r="A430" s="7"/>
      <c r="B430" s="12"/>
      <c r="C430" s="7"/>
      <c r="D430" s="7"/>
      <c r="E430" s="7"/>
      <c r="F430" s="7"/>
      <c r="G430" s="7"/>
      <c r="H430" s="7"/>
      <c r="I430" s="7"/>
      <c r="J430" s="7"/>
      <c r="K430" s="7"/>
      <c r="L430" s="7"/>
      <c r="M430" s="7"/>
      <c r="N430" s="7"/>
      <c r="O430" s="7"/>
      <c r="P430" s="7"/>
      <c r="Q430" s="7"/>
      <c r="R430" s="7" t="str">
        <f t="shared" si="12"/>
        <v/>
      </c>
      <c r="S430" s="7" t="str">
        <f t="shared" si="13"/>
        <v/>
      </c>
    </row>
    <row r="431" spans="1:19" x14ac:dyDescent="0.25">
      <c r="A431" s="7"/>
      <c r="B431" s="12"/>
      <c r="C431" s="7"/>
      <c r="D431" s="7"/>
      <c r="E431" s="7"/>
      <c r="F431" s="7"/>
      <c r="G431" s="7"/>
      <c r="H431" s="7"/>
      <c r="I431" s="7"/>
      <c r="J431" s="7"/>
      <c r="K431" s="7"/>
      <c r="L431" s="7"/>
      <c r="M431" s="7"/>
      <c r="N431" s="7"/>
      <c r="O431" s="7"/>
      <c r="P431" s="7"/>
      <c r="Q431" s="7"/>
      <c r="R431" s="7" t="str">
        <f t="shared" si="12"/>
        <v/>
      </c>
      <c r="S431" s="7" t="str">
        <f t="shared" si="13"/>
        <v/>
      </c>
    </row>
    <row r="432" spans="1:19" x14ac:dyDescent="0.25">
      <c r="A432" s="7"/>
      <c r="B432" s="12"/>
      <c r="C432" s="7"/>
      <c r="D432" s="7"/>
      <c r="E432" s="7"/>
      <c r="F432" s="7"/>
      <c r="G432" s="7"/>
      <c r="H432" s="7"/>
      <c r="I432" s="7"/>
      <c r="J432" s="7"/>
      <c r="K432" s="7"/>
      <c r="L432" s="7"/>
      <c r="M432" s="7"/>
      <c r="N432" s="7"/>
      <c r="O432" s="7"/>
      <c r="P432" s="7"/>
      <c r="Q432" s="7"/>
      <c r="R432" s="7" t="str">
        <f t="shared" si="12"/>
        <v/>
      </c>
      <c r="S432" s="7" t="str">
        <f t="shared" si="13"/>
        <v/>
      </c>
    </row>
    <row r="433" spans="1:19" x14ac:dyDescent="0.25">
      <c r="A433" s="7"/>
      <c r="B433" s="12"/>
      <c r="C433" s="7"/>
      <c r="D433" s="7"/>
      <c r="E433" s="7"/>
      <c r="F433" s="7"/>
      <c r="G433" s="7"/>
      <c r="H433" s="7"/>
      <c r="I433" s="7"/>
      <c r="J433" s="7"/>
      <c r="K433" s="7"/>
      <c r="L433" s="7"/>
      <c r="M433" s="7"/>
      <c r="N433" s="7"/>
      <c r="O433" s="7"/>
      <c r="P433" s="7"/>
      <c r="Q433" s="7"/>
      <c r="R433" s="7" t="str">
        <f t="shared" si="12"/>
        <v/>
      </c>
      <c r="S433" s="7" t="str">
        <f t="shared" si="13"/>
        <v/>
      </c>
    </row>
    <row r="434" spans="1:19" x14ac:dyDescent="0.25">
      <c r="A434" s="7"/>
      <c r="B434" s="12"/>
      <c r="C434" s="7"/>
      <c r="D434" s="7"/>
      <c r="E434" s="7"/>
      <c r="F434" s="7"/>
      <c r="G434" s="7"/>
      <c r="H434" s="7"/>
      <c r="I434" s="7"/>
      <c r="J434" s="7"/>
      <c r="K434" s="7"/>
      <c r="L434" s="7"/>
      <c r="M434" s="7"/>
      <c r="N434" s="7"/>
      <c r="O434" s="7"/>
      <c r="P434" s="7"/>
      <c r="Q434" s="7"/>
      <c r="R434" s="7" t="str">
        <f t="shared" si="12"/>
        <v/>
      </c>
      <c r="S434" s="7" t="str">
        <f t="shared" si="13"/>
        <v/>
      </c>
    </row>
    <row r="435" spans="1:19" x14ac:dyDescent="0.25">
      <c r="A435" s="7"/>
      <c r="B435" s="12"/>
      <c r="C435" s="7"/>
      <c r="D435" s="7"/>
      <c r="E435" s="7"/>
      <c r="F435" s="7"/>
      <c r="G435" s="7"/>
      <c r="H435" s="7"/>
      <c r="I435" s="7"/>
      <c r="J435" s="7"/>
      <c r="K435" s="7"/>
      <c r="L435" s="7"/>
      <c r="M435" s="7"/>
      <c r="N435" s="7"/>
      <c r="O435" s="7"/>
      <c r="P435" s="7"/>
      <c r="Q435" s="7"/>
      <c r="R435" s="7" t="str">
        <f t="shared" si="12"/>
        <v/>
      </c>
      <c r="S435" s="7" t="str">
        <f t="shared" si="13"/>
        <v/>
      </c>
    </row>
    <row r="436" spans="1:19" x14ac:dyDescent="0.25">
      <c r="A436" s="7"/>
      <c r="B436" s="12"/>
      <c r="C436" s="7"/>
      <c r="D436" s="7"/>
      <c r="E436" s="7"/>
      <c r="F436" s="7"/>
      <c r="G436" s="7"/>
      <c r="H436" s="7"/>
      <c r="I436" s="7"/>
      <c r="J436" s="7"/>
      <c r="K436" s="7"/>
      <c r="L436" s="7"/>
      <c r="M436" s="7"/>
      <c r="N436" s="7"/>
      <c r="O436" s="7"/>
      <c r="P436" s="7"/>
      <c r="Q436" s="7"/>
      <c r="R436" s="7" t="str">
        <f t="shared" si="12"/>
        <v/>
      </c>
      <c r="S436" s="7" t="str">
        <f t="shared" si="13"/>
        <v/>
      </c>
    </row>
    <row r="437" spans="1:19" x14ac:dyDescent="0.25">
      <c r="A437" s="7"/>
      <c r="B437" s="12"/>
      <c r="C437" s="7"/>
      <c r="D437" s="7"/>
      <c r="E437" s="7"/>
      <c r="F437" s="7"/>
      <c r="G437" s="7"/>
      <c r="H437" s="7"/>
      <c r="I437" s="7"/>
      <c r="J437" s="7"/>
      <c r="K437" s="7"/>
      <c r="L437" s="7"/>
      <c r="M437" s="7"/>
      <c r="N437" s="7"/>
      <c r="O437" s="7"/>
      <c r="P437" s="7"/>
      <c r="Q437" s="7"/>
      <c r="R437" s="7" t="str">
        <f t="shared" si="12"/>
        <v/>
      </c>
      <c r="S437" s="7" t="str">
        <f t="shared" si="13"/>
        <v/>
      </c>
    </row>
    <row r="438" spans="1:19" x14ac:dyDescent="0.25">
      <c r="A438" s="7"/>
      <c r="B438" s="12"/>
      <c r="C438" s="7"/>
      <c r="D438" s="7"/>
      <c r="E438" s="7"/>
      <c r="F438" s="7"/>
      <c r="G438" s="7"/>
      <c r="H438" s="7"/>
      <c r="I438" s="7"/>
      <c r="J438" s="7"/>
      <c r="K438" s="7"/>
      <c r="L438" s="7"/>
      <c r="M438" s="7"/>
      <c r="N438" s="7"/>
      <c r="O438" s="7"/>
      <c r="P438" s="7"/>
      <c r="Q438" s="7"/>
      <c r="R438" s="7" t="str">
        <f t="shared" si="12"/>
        <v/>
      </c>
      <c r="S438" s="7" t="str">
        <f t="shared" si="13"/>
        <v/>
      </c>
    </row>
    <row r="439" spans="1:19" x14ac:dyDescent="0.25">
      <c r="A439" s="7"/>
      <c r="B439" s="12"/>
      <c r="C439" s="7"/>
      <c r="D439" s="7"/>
      <c r="E439" s="7"/>
      <c r="F439" s="7"/>
      <c r="G439" s="7"/>
      <c r="H439" s="7"/>
      <c r="I439" s="7"/>
      <c r="J439" s="7"/>
      <c r="K439" s="7"/>
      <c r="L439" s="7"/>
      <c r="M439" s="7"/>
      <c r="N439" s="7"/>
      <c r="O439" s="7"/>
      <c r="P439" s="7"/>
      <c r="Q439" s="7"/>
      <c r="R439" s="7" t="str">
        <f t="shared" si="12"/>
        <v/>
      </c>
      <c r="S439" s="7" t="str">
        <f t="shared" si="13"/>
        <v/>
      </c>
    </row>
    <row r="440" spans="1:19" x14ac:dyDescent="0.25">
      <c r="A440" s="7"/>
      <c r="B440" s="12"/>
      <c r="C440" s="7"/>
      <c r="D440" s="7"/>
      <c r="E440" s="7"/>
      <c r="F440" s="7"/>
      <c r="G440" s="7"/>
      <c r="H440" s="7"/>
      <c r="I440" s="7"/>
      <c r="J440" s="7"/>
      <c r="K440" s="7"/>
      <c r="L440" s="7"/>
      <c r="M440" s="7"/>
      <c r="N440" s="7"/>
      <c r="O440" s="7"/>
      <c r="P440" s="7"/>
      <c r="Q440" s="7"/>
      <c r="R440" s="7" t="str">
        <f t="shared" si="12"/>
        <v/>
      </c>
      <c r="S440" s="7" t="str">
        <f t="shared" si="13"/>
        <v/>
      </c>
    </row>
    <row r="441" spans="1:19" x14ac:dyDescent="0.25">
      <c r="A441" s="7"/>
      <c r="B441" s="12"/>
      <c r="C441" s="7"/>
      <c r="D441" s="7"/>
      <c r="E441" s="7"/>
      <c r="F441" s="7"/>
      <c r="G441" s="7"/>
      <c r="H441" s="7"/>
      <c r="I441" s="7"/>
      <c r="J441" s="7"/>
      <c r="K441" s="7"/>
      <c r="L441" s="7"/>
      <c r="M441" s="7"/>
      <c r="N441" s="7"/>
      <c r="O441" s="7"/>
      <c r="P441" s="7"/>
      <c r="Q441" s="7"/>
      <c r="R441" s="7" t="str">
        <f t="shared" si="12"/>
        <v/>
      </c>
      <c r="S441" s="7" t="str">
        <f t="shared" si="13"/>
        <v/>
      </c>
    </row>
    <row r="442" spans="1:19" x14ac:dyDescent="0.25">
      <c r="A442" s="7"/>
      <c r="B442" s="12"/>
      <c r="C442" s="7"/>
      <c r="D442" s="7"/>
      <c r="E442" s="7"/>
      <c r="F442" s="7"/>
      <c r="G442" s="7"/>
      <c r="H442" s="7"/>
      <c r="I442" s="7"/>
      <c r="J442" s="7"/>
      <c r="K442" s="7"/>
      <c r="L442" s="7"/>
      <c r="M442" s="7"/>
      <c r="N442" s="7"/>
      <c r="O442" s="7"/>
      <c r="P442" s="7"/>
      <c r="Q442" s="7"/>
      <c r="R442" s="7" t="str">
        <f t="shared" si="12"/>
        <v/>
      </c>
      <c r="S442" s="7" t="str">
        <f t="shared" si="13"/>
        <v/>
      </c>
    </row>
    <row r="443" spans="1:19" x14ac:dyDescent="0.25">
      <c r="A443" s="7"/>
      <c r="B443" s="12"/>
      <c r="C443" s="7"/>
      <c r="D443" s="7"/>
      <c r="E443" s="7"/>
      <c r="F443" s="7"/>
      <c r="G443" s="7"/>
      <c r="H443" s="7"/>
      <c r="I443" s="7"/>
      <c r="J443" s="7"/>
      <c r="K443" s="7"/>
      <c r="L443" s="7"/>
      <c r="M443" s="7"/>
      <c r="N443" s="7"/>
      <c r="O443" s="7"/>
      <c r="P443" s="7"/>
      <c r="Q443" s="7"/>
      <c r="R443" s="7" t="str">
        <f t="shared" si="12"/>
        <v/>
      </c>
      <c r="S443" s="7" t="str">
        <f t="shared" si="13"/>
        <v/>
      </c>
    </row>
    <row r="444" spans="1:19" x14ac:dyDescent="0.25">
      <c r="A444" s="7"/>
      <c r="B444" s="12"/>
      <c r="C444" s="7"/>
      <c r="D444" s="7"/>
      <c r="E444" s="7"/>
      <c r="F444" s="7"/>
      <c r="G444" s="7"/>
      <c r="H444" s="7"/>
      <c r="I444" s="7"/>
      <c r="J444" s="7"/>
      <c r="K444" s="7"/>
      <c r="L444" s="7"/>
      <c r="M444" s="7"/>
      <c r="N444" s="7"/>
      <c r="O444" s="7"/>
      <c r="P444" s="7"/>
      <c r="Q444" s="7"/>
      <c r="R444" s="7" t="str">
        <f t="shared" si="12"/>
        <v/>
      </c>
      <c r="S444" s="7" t="str">
        <f t="shared" si="13"/>
        <v/>
      </c>
    </row>
    <row r="445" spans="1:19" x14ac:dyDescent="0.25">
      <c r="A445" s="7"/>
      <c r="B445" s="12"/>
      <c r="C445" s="7"/>
      <c r="D445" s="7"/>
      <c r="E445" s="7"/>
      <c r="F445" s="7"/>
      <c r="G445" s="7"/>
      <c r="H445" s="7"/>
      <c r="I445" s="7"/>
      <c r="J445" s="7"/>
      <c r="K445" s="7"/>
      <c r="L445" s="7"/>
      <c r="M445" s="7"/>
      <c r="N445" s="7"/>
      <c r="O445" s="7"/>
      <c r="P445" s="7"/>
      <c r="Q445" s="7"/>
      <c r="R445" s="7" t="str">
        <f t="shared" si="12"/>
        <v/>
      </c>
      <c r="S445" s="7" t="str">
        <f t="shared" si="13"/>
        <v/>
      </c>
    </row>
    <row r="446" spans="1:19" x14ac:dyDescent="0.25">
      <c r="A446" s="7"/>
      <c r="B446" s="12"/>
      <c r="C446" s="7"/>
      <c r="D446" s="7"/>
      <c r="E446" s="7"/>
      <c r="F446" s="7"/>
      <c r="G446" s="7"/>
      <c r="H446" s="7"/>
      <c r="I446" s="7"/>
      <c r="J446" s="7"/>
      <c r="K446" s="7"/>
      <c r="L446" s="7"/>
      <c r="M446" s="7"/>
      <c r="N446" s="7"/>
      <c r="O446" s="7"/>
      <c r="P446" s="7"/>
      <c r="Q446" s="7"/>
      <c r="R446" s="7" t="str">
        <f t="shared" si="12"/>
        <v/>
      </c>
      <c r="S446" s="7" t="str">
        <f t="shared" si="13"/>
        <v/>
      </c>
    </row>
    <row r="447" spans="1:19" x14ac:dyDescent="0.25">
      <c r="A447" s="7"/>
      <c r="B447" s="12"/>
      <c r="C447" s="7"/>
      <c r="D447" s="7"/>
      <c r="E447" s="7"/>
      <c r="F447" s="7"/>
      <c r="G447" s="7"/>
      <c r="H447" s="7"/>
      <c r="I447" s="7"/>
      <c r="J447" s="7"/>
      <c r="K447" s="7"/>
      <c r="L447" s="7"/>
      <c r="M447" s="7"/>
      <c r="N447" s="7"/>
      <c r="O447" s="7"/>
      <c r="P447" s="7"/>
      <c r="Q447" s="7"/>
      <c r="R447" s="7" t="str">
        <f t="shared" si="12"/>
        <v/>
      </c>
      <c r="S447" s="7" t="str">
        <f t="shared" si="13"/>
        <v/>
      </c>
    </row>
    <row r="448" spans="1:19" x14ac:dyDescent="0.25">
      <c r="A448" s="7"/>
      <c r="B448" s="12"/>
      <c r="C448" s="7"/>
      <c r="D448" s="7"/>
      <c r="E448" s="7"/>
      <c r="F448" s="7"/>
      <c r="G448" s="7"/>
      <c r="H448" s="7"/>
      <c r="I448" s="7"/>
      <c r="J448" s="7"/>
      <c r="K448" s="7"/>
      <c r="L448" s="7"/>
      <c r="M448" s="7"/>
      <c r="N448" s="7"/>
      <c r="O448" s="7"/>
      <c r="P448" s="7"/>
      <c r="Q448" s="7"/>
      <c r="R448" s="7" t="str">
        <f t="shared" si="12"/>
        <v/>
      </c>
      <c r="S448" s="7" t="str">
        <f t="shared" si="13"/>
        <v/>
      </c>
    </row>
    <row r="449" spans="1:19" x14ac:dyDescent="0.25">
      <c r="A449" s="7"/>
      <c r="B449" s="12"/>
      <c r="C449" s="7"/>
      <c r="D449" s="7"/>
      <c r="E449" s="7"/>
      <c r="F449" s="7"/>
      <c r="G449" s="7"/>
      <c r="H449" s="7"/>
      <c r="I449" s="7"/>
      <c r="J449" s="7"/>
      <c r="K449" s="7"/>
      <c r="L449" s="7"/>
      <c r="M449" s="7"/>
      <c r="N449" s="7"/>
      <c r="O449" s="7"/>
      <c r="P449" s="7"/>
      <c r="Q449" s="7"/>
      <c r="R449" s="7" t="str">
        <f t="shared" si="12"/>
        <v/>
      </c>
      <c r="S449" s="7" t="str">
        <f t="shared" si="13"/>
        <v/>
      </c>
    </row>
    <row r="450" spans="1:19" x14ac:dyDescent="0.25">
      <c r="A450" s="7"/>
      <c r="B450" s="12"/>
      <c r="C450" s="7"/>
      <c r="D450" s="7"/>
      <c r="E450" s="7"/>
      <c r="F450" s="7"/>
      <c r="G450" s="7"/>
      <c r="H450" s="7"/>
      <c r="I450" s="7"/>
      <c r="J450" s="7"/>
      <c r="K450" s="7"/>
      <c r="L450" s="7"/>
      <c r="M450" s="7"/>
      <c r="N450" s="7"/>
      <c r="O450" s="7"/>
      <c r="P450" s="7"/>
      <c r="Q450" s="7"/>
      <c r="R450" s="7" t="str">
        <f t="shared" ref="R450:R513" si="14">IF(OR(C450="",B450=""),"",C450&amp;"#"&amp;ROUND(B450*1440,0))</f>
        <v/>
      </c>
      <c r="S450" s="7" t="str">
        <f t="shared" ref="S450:S513" si="15">IF(J450="","","https://maps.google.com/?q="&amp;SUBSTITUTE(J450&amp;"",",",".")&amp;","&amp;SUBSTITUTE(K450&amp;"",",","."))</f>
        <v/>
      </c>
    </row>
    <row r="451" spans="1:19" x14ac:dyDescent="0.25">
      <c r="A451" s="7"/>
      <c r="B451" s="12"/>
      <c r="C451" s="7"/>
      <c r="D451" s="7"/>
      <c r="E451" s="7"/>
      <c r="F451" s="7"/>
      <c r="G451" s="7"/>
      <c r="H451" s="7"/>
      <c r="I451" s="7"/>
      <c r="J451" s="7"/>
      <c r="K451" s="7"/>
      <c r="L451" s="7"/>
      <c r="M451" s="7"/>
      <c r="N451" s="7"/>
      <c r="O451" s="7"/>
      <c r="P451" s="7"/>
      <c r="Q451" s="7"/>
      <c r="R451" s="7" t="str">
        <f t="shared" si="14"/>
        <v/>
      </c>
      <c r="S451" s="7" t="str">
        <f t="shared" si="15"/>
        <v/>
      </c>
    </row>
    <row r="452" spans="1:19" x14ac:dyDescent="0.25">
      <c r="A452" s="7"/>
      <c r="B452" s="12"/>
      <c r="C452" s="7"/>
      <c r="D452" s="7"/>
      <c r="E452" s="7"/>
      <c r="F452" s="7"/>
      <c r="G452" s="7"/>
      <c r="H452" s="7"/>
      <c r="I452" s="7"/>
      <c r="J452" s="7"/>
      <c r="K452" s="7"/>
      <c r="L452" s="7"/>
      <c r="M452" s="7"/>
      <c r="N452" s="7"/>
      <c r="O452" s="7"/>
      <c r="P452" s="7"/>
      <c r="Q452" s="7"/>
      <c r="R452" s="7" t="str">
        <f t="shared" si="14"/>
        <v/>
      </c>
      <c r="S452" s="7" t="str">
        <f t="shared" si="15"/>
        <v/>
      </c>
    </row>
    <row r="453" spans="1:19" x14ac:dyDescent="0.25">
      <c r="A453" s="7"/>
      <c r="B453" s="12"/>
      <c r="C453" s="7"/>
      <c r="D453" s="7"/>
      <c r="E453" s="7"/>
      <c r="F453" s="7"/>
      <c r="G453" s="7"/>
      <c r="H453" s="7"/>
      <c r="I453" s="7"/>
      <c r="J453" s="7"/>
      <c r="K453" s="7"/>
      <c r="L453" s="7"/>
      <c r="M453" s="7"/>
      <c r="N453" s="7"/>
      <c r="O453" s="7"/>
      <c r="P453" s="7"/>
      <c r="Q453" s="7"/>
      <c r="R453" s="7" t="str">
        <f t="shared" si="14"/>
        <v/>
      </c>
      <c r="S453" s="7" t="str">
        <f t="shared" si="15"/>
        <v/>
      </c>
    </row>
    <row r="454" spans="1:19" x14ac:dyDescent="0.25">
      <c r="A454" s="7"/>
      <c r="B454" s="12"/>
      <c r="C454" s="7"/>
      <c r="D454" s="7"/>
      <c r="E454" s="7"/>
      <c r="F454" s="7"/>
      <c r="G454" s="7"/>
      <c r="H454" s="7"/>
      <c r="I454" s="7"/>
      <c r="J454" s="7"/>
      <c r="K454" s="7"/>
      <c r="L454" s="7"/>
      <c r="M454" s="7"/>
      <c r="N454" s="7"/>
      <c r="O454" s="7"/>
      <c r="P454" s="7"/>
      <c r="Q454" s="7"/>
      <c r="R454" s="7" t="str">
        <f t="shared" si="14"/>
        <v/>
      </c>
      <c r="S454" s="7" t="str">
        <f t="shared" si="15"/>
        <v/>
      </c>
    </row>
    <row r="455" spans="1:19" x14ac:dyDescent="0.25">
      <c r="A455" s="7"/>
      <c r="B455" s="12"/>
      <c r="C455" s="7"/>
      <c r="D455" s="7"/>
      <c r="E455" s="7"/>
      <c r="F455" s="7"/>
      <c r="G455" s="7"/>
      <c r="H455" s="7"/>
      <c r="I455" s="7"/>
      <c r="J455" s="7"/>
      <c r="K455" s="7"/>
      <c r="L455" s="7"/>
      <c r="M455" s="7"/>
      <c r="N455" s="7"/>
      <c r="O455" s="7"/>
      <c r="P455" s="7"/>
      <c r="Q455" s="7"/>
      <c r="R455" s="7" t="str">
        <f t="shared" si="14"/>
        <v/>
      </c>
      <c r="S455" s="7" t="str">
        <f t="shared" si="15"/>
        <v/>
      </c>
    </row>
    <row r="456" spans="1:19" x14ac:dyDescent="0.25">
      <c r="A456" s="7"/>
      <c r="B456" s="12"/>
      <c r="C456" s="7"/>
      <c r="D456" s="7"/>
      <c r="E456" s="7"/>
      <c r="F456" s="7"/>
      <c r="G456" s="7"/>
      <c r="H456" s="7"/>
      <c r="I456" s="7"/>
      <c r="J456" s="7"/>
      <c r="K456" s="7"/>
      <c r="L456" s="7"/>
      <c r="M456" s="7"/>
      <c r="N456" s="7"/>
      <c r="O456" s="7"/>
      <c r="P456" s="7"/>
      <c r="Q456" s="7"/>
      <c r="R456" s="7" t="str">
        <f t="shared" si="14"/>
        <v/>
      </c>
      <c r="S456" s="7" t="str">
        <f t="shared" si="15"/>
        <v/>
      </c>
    </row>
    <row r="457" spans="1:19" x14ac:dyDescent="0.25">
      <c r="A457" s="7"/>
      <c r="B457" s="12"/>
      <c r="C457" s="7"/>
      <c r="D457" s="7"/>
      <c r="E457" s="7"/>
      <c r="F457" s="7"/>
      <c r="G457" s="7"/>
      <c r="H457" s="7"/>
      <c r="I457" s="7"/>
      <c r="J457" s="7"/>
      <c r="K457" s="7"/>
      <c r="L457" s="7"/>
      <c r="M457" s="7"/>
      <c r="N457" s="7"/>
      <c r="O457" s="7"/>
      <c r="P457" s="7"/>
      <c r="Q457" s="7"/>
      <c r="R457" s="7" t="str">
        <f t="shared" si="14"/>
        <v/>
      </c>
      <c r="S457" s="7" t="str">
        <f t="shared" si="15"/>
        <v/>
      </c>
    </row>
    <row r="458" spans="1:19" x14ac:dyDescent="0.25">
      <c r="A458" s="7"/>
      <c r="B458" s="12"/>
      <c r="C458" s="7"/>
      <c r="D458" s="7"/>
      <c r="E458" s="7"/>
      <c r="F458" s="7"/>
      <c r="G458" s="7"/>
      <c r="H458" s="7"/>
      <c r="I458" s="7"/>
      <c r="J458" s="7"/>
      <c r="K458" s="7"/>
      <c r="L458" s="7"/>
      <c r="M458" s="7"/>
      <c r="N458" s="7"/>
      <c r="O458" s="7"/>
      <c r="P458" s="7"/>
      <c r="Q458" s="7"/>
      <c r="R458" s="7" t="str">
        <f t="shared" si="14"/>
        <v/>
      </c>
      <c r="S458" s="7" t="str">
        <f t="shared" si="15"/>
        <v/>
      </c>
    </row>
    <row r="459" spans="1:19" x14ac:dyDescent="0.25">
      <c r="A459" s="7"/>
      <c r="B459" s="12"/>
      <c r="C459" s="7"/>
      <c r="D459" s="7"/>
      <c r="E459" s="7"/>
      <c r="F459" s="7"/>
      <c r="G459" s="7"/>
      <c r="H459" s="7"/>
      <c r="I459" s="7"/>
      <c r="J459" s="7"/>
      <c r="K459" s="7"/>
      <c r="L459" s="7"/>
      <c r="M459" s="7"/>
      <c r="N459" s="7"/>
      <c r="O459" s="7"/>
      <c r="P459" s="7"/>
      <c r="Q459" s="7"/>
      <c r="R459" s="7" t="str">
        <f t="shared" si="14"/>
        <v/>
      </c>
      <c r="S459" s="7" t="str">
        <f t="shared" si="15"/>
        <v/>
      </c>
    </row>
    <row r="460" spans="1:19" x14ac:dyDescent="0.25">
      <c r="A460" s="7"/>
      <c r="B460" s="12"/>
      <c r="C460" s="7"/>
      <c r="D460" s="7"/>
      <c r="E460" s="7"/>
      <c r="F460" s="7"/>
      <c r="G460" s="7"/>
      <c r="H460" s="7"/>
      <c r="I460" s="7"/>
      <c r="J460" s="7"/>
      <c r="K460" s="7"/>
      <c r="L460" s="7"/>
      <c r="M460" s="7"/>
      <c r="N460" s="7"/>
      <c r="O460" s="7"/>
      <c r="P460" s="7"/>
      <c r="Q460" s="7"/>
      <c r="R460" s="7" t="str">
        <f t="shared" si="14"/>
        <v/>
      </c>
      <c r="S460" s="7" t="str">
        <f t="shared" si="15"/>
        <v/>
      </c>
    </row>
    <row r="461" spans="1:19" x14ac:dyDescent="0.25">
      <c r="A461" s="7"/>
      <c r="B461" s="12"/>
      <c r="C461" s="7"/>
      <c r="D461" s="7"/>
      <c r="E461" s="7"/>
      <c r="F461" s="7"/>
      <c r="G461" s="7"/>
      <c r="H461" s="7"/>
      <c r="I461" s="7"/>
      <c r="J461" s="7"/>
      <c r="K461" s="7"/>
      <c r="L461" s="7"/>
      <c r="M461" s="7"/>
      <c r="N461" s="7"/>
      <c r="O461" s="7"/>
      <c r="P461" s="7"/>
      <c r="Q461" s="7"/>
      <c r="R461" s="7" t="str">
        <f t="shared" si="14"/>
        <v/>
      </c>
      <c r="S461" s="7" t="str">
        <f t="shared" si="15"/>
        <v/>
      </c>
    </row>
    <row r="462" spans="1:19" x14ac:dyDescent="0.25">
      <c r="A462" s="7"/>
      <c r="B462" s="12"/>
      <c r="C462" s="7"/>
      <c r="D462" s="7"/>
      <c r="E462" s="7"/>
      <c r="F462" s="7"/>
      <c r="G462" s="7"/>
      <c r="H462" s="7"/>
      <c r="I462" s="7"/>
      <c r="J462" s="7"/>
      <c r="K462" s="7"/>
      <c r="L462" s="7"/>
      <c r="M462" s="7"/>
      <c r="N462" s="7"/>
      <c r="O462" s="7"/>
      <c r="P462" s="7"/>
      <c r="Q462" s="7"/>
      <c r="R462" s="7" t="str">
        <f t="shared" si="14"/>
        <v/>
      </c>
      <c r="S462" s="7" t="str">
        <f t="shared" si="15"/>
        <v/>
      </c>
    </row>
    <row r="463" spans="1:19" x14ac:dyDescent="0.25">
      <c r="A463" s="7"/>
      <c r="B463" s="12"/>
      <c r="C463" s="7"/>
      <c r="D463" s="7"/>
      <c r="E463" s="7"/>
      <c r="F463" s="7"/>
      <c r="G463" s="7"/>
      <c r="H463" s="7"/>
      <c r="I463" s="7"/>
      <c r="J463" s="7"/>
      <c r="K463" s="7"/>
      <c r="L463" s="7"/>
      <c r="M463" s="7"/>
      <c r="N463" s="7"/>
      <c r="O463" s="7"/>
      <c r="P463" s="7"/>
      <c r="Q463" s="7"/>
      <c r="R463" s="7" t="str">
        <f t="shared" si="14"/>
        <v/>
      </c>
      <c r="S463" s="7" t="str">
        <f t="shared" si="15"/>
        <v/>
      </c>
    </row>
    <row r="464" spans="1:19" x14ac:dyDescent="0.25">
      <c r="A464" s="7"/>
      <c r="B464" s="12"/>
      <c r="C464" s="7"/>
      <c r="D464" s="7"/>
      <c r="E464" s="7"/>
      <c r="F464" s="7"/>
      <c r="G464" s="7"/>
      <c r="H464" s="7"/>
      <c r="I464" s="7"/>
      <c r="J464" s="7"/>
      <c r="K464" s="7"/>
      <c r="L464" s="7"/>
      <c r="M464" s="7"/>
      <c r="N464" s="7"/>
      <c r="O464" s="7"/>
      <c r="P464" s="7"/>
      <c r="Q464" s="7"/>
      <c r="R464" s="7" t="str">
        <f t="shared" si="14"/>
        <v/>
      </c>
      <c r="S464" s="7" t="str">
        <f t="shared" si="15"/>
        <v/>
      </c>
    </row>
    <row r="465" spans="1:19" x14ac:dyDescent="0.25">
      <c r="A465" s="7"/>
      <c r="B465" s="12"/>
      <c r="C465" s="7"/>
      <c r="D465" s="7"/>
      <c r="E465" s="7"/>
      <c r="F465" s="7"/>
      <c r="G465" s="7"/>
      <c r="H465" s="7"/>
      <c r="I465" s="7"/>
      <c r="J465" s="7"/>
      <c r="K465" s="7"/>
      <c r="L465" s="7"/>
      <c r="M465" s="7"/>
      <c r="N465" s="7"/>
      <c r="O465" s="7"/>
      <c r="P465" s="7"/>
      <c r="Q465" s="7"/>
      <c r="R465" s="7" t="str">
        <f t="shared" si="14"/>
        <v/>
      </c>
      <c r="S465" s="7" t="str">
        <f t="shared" si="15"/>
        <v/>
      </c>
    </row>
    <row r="466" spans="1:19" x14ac:dyDescent="0.25">
      <c r="A466" s="7"/>
      <c r="B466" s="12"/>
      <c r="C466" s="7"/>
      <c r="D466" s="7"/>
      <c r="E466" s="7"/>
      <c r="F466" s="7"/>
      <c r="G466" s="7"/>
      <c r="H466" s="7"/>
      <c r="I466" s="7"/>
      <c r="J466" s="7"/>
      <c r="K466" s="7"/>
      <c r="L466" s="7"/>
      <c r="M466" s="7"/>
      <c r="N466" s="7"/>
      <c r="O466" s="7"/>
      <c r="P466" s="7"/>
      <c r="Q466" s="7"/>
      <c r="R466" s="7" t="str">
        <f t="shared" si="14"/>
        <v/>
      </c>
      <c r="S466" s="7" t="str">
        <f t="shared" si="15"/>
        <v/>
      </c>
    </row>
    <row r="467" spans="1:19" x14ac:dyDescent="0.25">
      <c r="A467" s="7"/>
      <c r="B467" s="12"/>
      <c r="C467" s="7"/>
      <c r="D467" s="7"/>
      <c r="E467" s="7"/>
      <c r="F467" s="7"/>
      <c r="G467" s="7"/>
      <c r="H467" s="7"/>
      <c r="I467" s="7"/>
      <c r="J467" s="7"/>
      <c r="K467" s="7"/>
      <c r="L467" s="7"/>
      <c r="M467" s="7"/>
      <c r="N467" s="7"/>
      <c r="O467" s="7"/>
      <c r="P467" s="7"/>
      <c r="Q467" s="7"/>
      <c r="R467" s="7" t="str">
        <f t="shared" si="14"/>
        <v/>
      </c>
      <c r="S467" s="7" t="str">
        <f t="shared" si="15"/>
        <v/>
      </c>
    </row>
    <row r="468" spans="1:19" x14ac:dyDescent="0.25">
      <c r="A468" s="7"/>
      <c r="B468" s="12"/>
      <c r="C468" s="7"/>
      <c r="D468" s="7"/>
      <c r="E468" s="7"/>
      <c r="F468" s="7"/>
      <c r="G468" s="7"/>
      <c r="H468" s="7"/>
      <c r="I468" s="7"/>
      <c r="J468" s="7"/>
      <c r="K468" s="7"/>
      <c r="L468" s="7"/>
      <c r="M468" s="7"/>
      <c r="N468" s="7"/>
      <c r="O468" s="7"/>
      <c r="P468" s="7"/>
      <c r="Q468" s="7"/>
      <c r="R468" s="7" t="str">
        <f t="shared" si="14"/>
        <v/>
      </c>
      <c r="S468" s="7" t="str">
        <f t="shared" si="15"/>
        <v/>
      </c>
    </row>
    <row r="469" spans="1:19" x14ac:dyDescent="0.25">
      <c r="A469" s="7"/>
      <c r="B469" s="12"/>
      <c r="C469" s="7"/>
      <c r="D469" s="7"/>
      <c r="E469" s="7"/>
      <c r="F469" s="7"/>
      <c r="G469" s="7"/>
      <c r="H469" s="7"/>
      <c r="I469" s="7"/>
      <c r="J469" s="7"/>
      <c r="K469" s="7"/>
      <c r="L469" s="7"/>
      <c r="M469" s="7"/>
      <c r="N469" s="7"/>
      <c r="O469" s="7"/>
      <c r="P469" s="7"/>
      <c r="Q469" s="7"/>
      <c r="R469" s="7" t="str">
        <f t="shared" si="14"/>
        <v/>
      </c>
      <c r="S469" s="7" t="str">
        <f t="shared" si="15"/>
        <v/>
      </c>
    </row>
    <row r="470" spans="1:19" x14ac:dyDescent="0.25">
      <c r="A470" s="7"/>
      <c r="B470" s="12"/>
      <c r="C470" s="7"/>
      <c r="D470" s="7"/>
      <c r="E470" s="7"/>
      <c r="F470" s="7"/>
      <c r="G470" s="7"/>
      <c r="H470" s="7"/>
      <c r="I470" s="7"/>
      <c r="J470" s="7"/>
      <c r="K470" s="7"/>
      <c r="L470" s="7"/>
      <c r="M470" s="7"/>
      <c r="N470" s="7"/>
      <c r="O470" s="7"/>
      <c r="P470" s="7"/>
      <c r="Q470" s="7"/>
      <c r="R470" s="7" t="str">
        <f t="shared" si="14"/>
        <v/>
      </c>
      <c r="S470" s="7" t="str">
        <f t="shared" si="15"/>
        <v/>
      </c>
    </row>
    <row r="471" spans="1:19" x14ac:dyDescent="0.25">
      <c r="A471" s="7"/>
      <c r="B471" s="12"/>
      <c r="C471" s="7"/>
      <c r="D471" s="7"/>
      <c r="E471" s="7"/>
      <c r="F471" s="7"/>
      <c r="G471" s="7"/>
      <c r="H471" s="7"/>
      <c r="I471" s="7"/>
      <c r="J471" s="7"/>
      <c r="K471" s="7"/>
      <c r="L471" s="7"/>
      <c r="M471" s="7"/>
      <c r="N471" s="7"/>
      <c r="O471" s="7"/>
      <c r="P471" s="7"/>
      <c r="Q471" s="7"/>
      <c r="R471" s="7" t="str">
        <f t="shared" si="14"/>
        <v/>
      </c>
      <c r="S471" s="7" t="str">
        <f t="shared" si="15"/>
        <v/>
      </c>
    </row>
    <row r="472" spans="1:19" x14ac:dyDescent="0.25">
      <c r="A472" s="7"/>
      <c r="B472" s="12"/>
      <c r="C472" s="7"/>
      <c r="D472" s="7"/>
      <c r="E472" s="7"/>
      <c r="F472" s="7"/>
      <c r="G472" s="7"/>
      <c r="H472" s="7"/>
      <c r="I472" s="7"/>
      <c r="J472" s="7"/>
      <c r="K472" s="7"/>
      <c r="L472" s="7"/>
      <c r="M472" s="7"/>
      <c r="N472" s="7"/>
      <c r="O472" s="7"/>
      <c r="P472" s="7"/>
      <c r="Q472" s="7"/>
      <c r="R472" s="7" t="str">
        <f t="shared" si="14"/>
        <v/>
      </c>
      <c r="S472" s="7" t="str">
        <f t="shared" si="15"/>
        <v/>
      </c>
    </row>
    <row r="473" spans="1:19" x14ac:dyDescent="0.25">
      <c r="A473" s="7"/>
      <c r="B473" s="12"/>
      <c r="C473" s="7"/>
      <c r="D473" s="7"/>
      <c r="E473" s="7"/>
      <c r="F473" s="7"/>
      <c r="G473" s="7"/>
      <c r="H473" s="7"/>
      <c r="I473" s="7"/>
      <c r="J473" s="7"/>
      <c r="K473" s="7"/>
      <c r="L473" s="7"/>
      <c r="M473" s="7"/>
      <c r="N473" s="7"/>
      <c r="O473" s="7"/>
      <c r="P473" s="7"/>
      <c r="Q473" s="7"/>
      <c r="R473" s="7" t="str">
        <f t="shared" si="14"/>
        <v/>
      </c>
      <c r="S473" s="7" t="str">
        <f t="shared" si="15"/>
        <v/>
      </c>
    </row>
    <row r="474" spans="1:19" x14ac:dyDescent="0.25">
      <c r="A474" s="7"/>
      <c r="B474" s="12"/>
      <c r="C474" s="7"/>
      <c r="D474" s="7"/>
      <c r="E474" s="7"/>
      <c r="F474" s="7"/>
      <c r="G474" s="7"/>
      <c r="H474" s="7"/>
      <c r="I474" s="7"/>
      <c r="J474" s="7"/>
      <c r="K474" s="7"/>
      <c r="L474" s="7"/>
      <c r="M474" s="7"/>
      <c r="N474" s="7"/>
      <c r="O474" s="7"/>
      <c r="P474" s="7"/>
      <c r="Q474" s="7"/>
      <c r="R474" s="7" t="str">
        <f t="shared" si="14"/>
        <v/>
      </c>
      <c r="S474" s="7" t="str">
        <f t="shared" si="15"/>
        <v/>
      </c>
    </row>
    <row r="475" spans="1:19" x14ac:dyDescent="0.25">
      <c r="A475" s="7"/>
      <c r="B475" s="12"/>
      <c r="C475" s="7"/>
      <c r="D475" s="7"/>
      <c r="E475" s="7"/>
      <c r="F475" s="7"/>
      <c r="G475" s="7"/>
      <c r="H475" s="7"/>
      <c r="I475" s="7"/>
      <c r="J475" s="7"/>
      <c r="K475" s="7"/>
      <c r="L475" s="7"/>
      <c r="M475" s="7"/>
      <c r="N475" s="7"/>
      <c r="O475" s="7"/>
      <c r="P475" s="7"/>
      <c r="Q475" s="7"/>
      <c r="R475" s="7" t="str">
        <f t="shared" si="14"/>
        <v/>
      </c>
      <c r="S475" s="7" t="str">
        <f t="shared" si="15"/>
        <v/>
      </c>
    </row>
    <row r="476" spans="1:19" x14ac:dyDescent="0.25">
      <c r="A476" s="7"/>
      <c r="B476" s="12"/>
      <c r="C476" s="7"/>
      <c r="D476" s="7"/>
      <c r="E476" s="7"/>
      <c r="F476" s="7"/>
      <c r="G476" s="7"/>
      <c r="H476" s="7"/>
      <c r="I476" s="7"/>
      <c r="J476" s="7"/>
      <c r="K476" s="7"/>
      <c r="L476" s="7"/>
      <c r="M476" s="7"/>
      <c r="N476" s="7"/>
      <c r="O476" s="7"/>
      <c r="P476" s="7"/>
      <c r="Q476" s="7"/>
      <c r="R476" s="7" t="str">
        <f t="shared" si="14"/>
        <v/>
      </c>
      <c r="S476" s="7" t="str">
        <f t="shared" si="15"/>
        <v/>
      </c>
    </row>
    <row r="477" spans="1:19" x14ac:dyDescent="0.25">
      <c r="A477" s="7"/>
      <c r="B477" s="12"/>
      <c r="C477" s="7"/>
      <c r="D477" s="7"/>
      <c r="E477" s="7"/>
      <c r="F477" s="7"/>
      <c r="G477" s="7"/>
      <c r="H477" s="7"/>
      <c r="I477" s="7"/>
      <c r="J477" s="7"/>
      <c r="K477" s="7"/>
      <c r="L477" s="7"/>
      <c r="M477" s="7"/>
      <c r="N477" s="7"/>
      <c r="O477" s="7"/>
      <c r="P477" s="7"/>
      <c r="Q477" s="7"/>
      <c r="R477" s="7" t="str">
        <f t="shared" si="14"/>
        <v/>
      </c>
      <c r="S477" s="7" t="str">
        <f t="shared" si="15"/>
        <v/>
      </c>
    </row>
    <row r="478" spans="1:19" x14ac:dyDescent="0.25">
      <c r="A478" s="7"/>
      <c r="B478" s="12"/>
      <c r="C478" s="7"/>
      <c r="D478" s="7"/>
      <c r="E478" s="7"/>
      <c r="F478" s="7"/>
      <c r="G478" s="7"/>
      <c r="H478" s="7"/>
      <c r="I478" s="7"/>
      <c r="J478" s="7"/>
      <c r="K478" s="7"/>
      <c r="L478" s="7"/>
      <c r="M478" s="7"/>
      <c r="N478" s="7"/>
      <c r="O478" s="7"/>
      <c r="P478" s="7"/>
      <c r="Q478" s="7"/>
      <c r="R478" s="7" t="str">
        <f t="shared" si="14"/>
        <v/>
      </c>
      <c r="S478" s="7" t="str">
        <f t="shared" si="15"/>
        <v/>
      </c>
    </row>
    <row r="479" spans="1:19" x14ac:dyDescent="0.25">
      <c r="A479" s="7"/>
      <c r="B479" s="12"/>
      <c r="C479" s="7"/>
      <c r="D479" s="7"/>
      <c r="E479" s="7"/>
      <c r="F479" s="7"/>
      <c r="G479" s="7"/>
      <c r="H479" s="7"/>
      <c r="I479" s="7"/>
      <c r="J479" s="7"/>
      <c r="K479" s="7"/>
      <c r="L479" s="7"/>
      <c r="M479" s="7"/>
      <c r="N479" s="7"/>
      <c r="O479" s="7"/>
      <c r="P479" s="7"/>
      <c r="Q479" s="7"/>
      <c r="R479" s="7" t="str">
        <f t="shared" si="14"/>
        <v/>
      </c>
      <c r="S479" s="7" t="str">
        <f t="shared" si="15"/>
        <v/>
      </c>
    </row>
    <row r="480" spans="1:19" x14ac:dyDescent="0.25">
      <c r="A480" s="7"/>
      <c r="B480" s="12"/>
      <c r="C480" s="7"/>
      <c r="D480" s="7"/>
      <c r="E480" s="7"/>
      <c r="F480" s="7"/>
      <c r="G480" s="7"/>
      <c r="H480" s="7"/>
      <c r="I480" s="7"/>
      <c r="J480" s="7"/>
      <c r="K480" s="7"/>
      <c r="L480" s="7"/>
      <c r="M480" s="7"/>
      <c r="N480" s="7"/>
      <c r="O480" s="7"/>
      <c r="P480" s="7"/>
      <c r="Q480" s="7"/>
      <c r="R480" s="7" t="str">
        <f t="shared" si="14"/>
        <v/>
      </c>
      <c r="S480" s="7" t="str">
        <f t="shared" si="15"/>
        <v/>
      </c>
    </row>
    <row r="481" spans="1:19" x14ac:dyDescent="0.25">
      <c r="A481" s="7"/>
      <c r="B481" s="12"/>
      <c r="C481" s="7"/>
      <c r="D481" s="7"/>
      <c r="E481" s="7"/>
      <c r="F481" s="7"/>
      <c r="G481" s="7"/>
      <c r="H481" s="7"/>
      <c r="I481" s="7"/>
      <c r="J481" s="7"/>
      <c r="K481" s="7"/>
      <c r="L481" s="7"/>
      <c r="M481" s="7"/>
      <c r="N481" s="7"/>
      <c r="O481" s="7"/>
      <c r="P481" s="7"/>
      <c r="Q481" s="7"/>
      <c r="R481" s="7" t="str">
        <f t="shared" si="14"/>
        <v/>
      </c>
      <c r="S481" s="7" t="str">
        <f t="shared" si="15"/>
        <v/>
      </c>
    </row>
    <row r="482" spans="1:19" x14ac:dyDescent="0.25">
      <c r="A482" s="7"/>
      <c r="B482" s="12"/>
      <c r="C482" s="7"/>
      <c r="D482" s="7"/>
      <c r="E482" s="7"/>
      <c r="F482" s="7"/>
      <c r="G482" s="7"/>
      <c r="H482" s="7"/>
      <c r="I482" s="7"/>
      <c r="J482" s="7"/>
      <c r="K482" s="7"/>
      <c r="L482" s="7"/>
      <c r="M482" s="7"/>
      <c r="N482" s="7"/>
      <c r="O482" s="7"/>
      <c r="P482" s="7"/>
      <c r="Q482" s="7"/>
      <c r="R482" s="7" t="str">
        <f t="shared" si="14"/>
        <v/>
      </c>
      <c r="S482" s="7" t="str">
        <f t="shared" si="15"/>
        <v/>
      </c>
    </row>
    <row r="483" spans="1:19" x14ac:dyDescent="0.25">
      <c r="A483" s="7"/>
      <c r="B483" s="12"/>
      <c r="C483" s="7"/>
      <c r="D483" s="7"/>
      <c r="E483" s="7"/>
      <c r="F483" s="7"/>
      <c r="G483" s="7"/>
      <c r="H483" s="7"/>
      <c r="I483" s="7"/>
      <c r="J483" s="7"/>
      <c r="K483" s="7"/>
      <c r="L483" s="7"/>
      <c r="M483" s="7"/>
      <c r="N483" s="7"/>
      <c r="O483" s="7"/>
      <c r="P483" s="7"/>
      <c r="Q483" s="7"/>
      <c r="R483" s="7" t="str">
        <f t="shared" si="14"/>
        <v/>
      </c>
      <c r="S483" s="7" t="str">
        <f t="shared" si="15"/>
        <v/>
      </c>
    </row>
    <row r="484" spans="1:19" x14ac:dyDescent="0.25">
      <c r="A484" s="7"/>
      <c r="B484" s="12"/>
      <c r="C484" s="7"/>
      <c r="D484" s="7"/>
      <c r="E484" s="7"/>
      <c r="F484" s="7"/>
      <c r="G484" s="7"/>
      <c r="H484" s="7"/>
      <c r="I484" s="7"/>
      <c r="J484" s="7"/>
      <c r="K484" s="7"/>
      <c r="L484" s="7"/>
      <c r="M484" s="7"/>
      <c r="N484" s="7"/>
      <c r="O484" s="7"/>
      <c r="P484" s="7"/>
      <c r="Q484" s="7"/>
      <c r="R484" s="7" t="str">
        <f t="shared" si="14"/>
        <v/>
      </c>
      <c r="S484" s="7" t="str">
        <f t="shared" si="15"/>
        <v/>
      </c>
    </row>
    <row r="485" spans="1:19" x14ac:dyDescent="0.25">
      <c r="A485" s="7"/>
      <c r="B485" s="12"/>
      <c r="C485" s="7"/>
      <c r="D485" s="7"/>
      <c r="E485" s="7"/>
      <c r="F485" s="7"/>
      <c r="G485" s="7"/>
      <c r="H485" s="7"/>
      <c r="I485" s="7"/>
      <c r="J485" s="7"/>
      <c r="K485" s="7"/>
      <c r="L485" s="7"/>
      <c r="M485" s="7"/>
      <c r="N485" s="7"/>
      <c r="O485" s="7"/>
      <c r="P485" s="7"/>
      <c r="Q485" s="7"/>
      <c r="R485" s="7" t="str">
        <f t="shared" si="14"/>
        <v/>
      </c>
      <c r="S485" s="7" t="str">
        <f t="shared" si="15"/>
        <v/>
      </c>
    </row>
    <row r="486" spans="1:19" x14ac:dyDescent="0.25">
      <c r="A486" s="7"/>
      <c r="B486" s="12"/>
      <c r="C486" s="7"/>
      <c r="D486" s="7"/>
      <c r="E486" s="7"/>
      <c r="F486" s="7"/>
      <c r="G486" s="7"/>
      <c r="H486" s="7"/>
      <c r="I486" s="7"/>
      <c r="J486" s="7"/>
      <c r="K486" s="7"/>
      <c r="L486" s="7"/>
      <c r="M486" s="7"/>
      <c r="N486" s="7"/>
      <c r="O486" s="7"/>
      <c r="P486" s="7"/>
      <c r="Q486" s="7"/>
      <c r="R486" s="7" t="str">
        <f t="shared" si="14"/>
        <v/>
      </c>
      <c r="S486" s="7" t="str">
        <f t="shared" si="15"/>
        <v/>
      </c>
    </row>
    <row r="487" spans="1:19" x14ac:dyDescent="0.25">
      <c r="A487" s="7"/>
      <c r="B487" s="12"/>
      <c r="C487" s="7"/>
      <c r="D487" s="7"/>
      <c r="E487" s="7"/>
      <c r="F487" s="7"/>
      <c r="G487" s="7"/>
      <c r="H487" s="7"/>
      <c r="I487" s="7"/>
      <c r="J487" s="7"/>
      <c r="K487" s="7"/>
      <c r="L487" s="7"/>
      <c r="M487" s="7"/>
      <c r="N487" s="7"/>
      <c r="O487" s="7"/>
      <c r="P487" s="7"/>
      <c r="Q487" s="7"/>
      <c r="R487" s="7" t="str">
        <f t="shared" si="14"/>
        <v/>
      </c>
      <c r="S487" s="7" t="str">
        <f t="shared" si="15"/>
        <v/>
      </c>
    </row>
    <row r="488" spans="1:19" x14ac:dyDescent="0.25">
      <c r="A488" s="7"/>
      <c r="B488" s="12"/>
      <c r="C488" s="7"/>
      <c r="D488" s="7"/>
      <c r="E488" s="7"/>
      <c r="F488" s="7"/>
      <c r="G488" s="7"/>
      <c r="H488" s="7"/>
      <c r="I488" s="7"/>
      <c r="J488" s="7"/>
      <c r="K488" s="7"/>
      <c r="L488" s="7"/>
      <c r="M488" s="7"/>
      <c r="N488" s="7"/>
      <c r="O488" s="7"/>
      <c r="P488" s="7"/>
      <c r="Q488" s="7"/>
      <c r="R488" s="7" t="str">
        <f t="shared" si="14"/>
        <v/>
      </c>
      <c r="S488" s="7" t="str">
        <f t="shared" si="15"/>
        <v/>
      </c>
    </row>
    <row r="489" spans="1:19" x14ac:dyDescent="0.25">
      <c r="A489" s="7"/>
      <c r="B489" s="12"/>
      <c r="C489" s="7"/>
      <c r="D489" s="7"/>
      <c r="E489" s="7"/>
      <c r="F489" s="7"/>
      <c r="G489" s="7"/>
      <c r="H489" s="7"/>
      <c r="I489" s="7"/>
      <c r="J489" s="7"/>
      <c r="K489" s="7"/>
      <c r="L489" s="7"/>
      <c r="M489" s="7"/>
      <c r="N489" s="7"/>
      <c r="O489" s="7"/>
      <c r="P489" s="7"/>
      <c r="Q489" s="7"/>
      <c r="R489" s="7" t="str">
        <f t="shared" si="14"/>
        <v/>
      </c>
      <c r="S489" s="7" t="str">
        <f t="shared" si="15"/>
        <v/>
      </c>
    </row>
    <row r="490" spans="1:19" x14ac:dyDescent="0.25">
      <c r="A490" s="7"/>
      <c r="B490" s="12"/>
      <c r="C490" s="7"/>
      <c r="D490" s="7"/>
      <c r="E490" s="7"/>
      <c r="F490" s="7"/>
      <c r="G490" s="7"/>
      <c r="H490" s="7"/>
      <c r="I490" s="7"/>
      <c r="J490" s="7"/>
      <c r="K490" s="7"/>
      <c r="L490" s="7"/>
      <c r="M490" s="7"/>
      <c r="N490" s="7"/>
      <c r="O490" s="7"/>
      <c r="P490" s="7"/>
      <c r="Q490" s="7"/>
      <c r="R490" s="7" t="str">
        <f t="shared" si="14"/>
        <v/>
      </c>
      <c r="S490" s="7" t="str">
        <f t="shared" si="15"/>
        <v/>
      </c>
    </row>
    <row r="491" spans="1:19" x14ac:dyDescent="0.25">
      <c r="A491" s="7"/>
      <c r="B491" s="12"/>
      <c r="C491" s="7"/>
      <c r="D491" s="7"/>
      <c r="E491" s="7"/>
      <c r="F491" s="7"/>
      <c r="G491" s="7"/>
      <c r="H491" s="7"/>
      <c r="I491" s="7"/>
      <c r="J491" s="7"/>
      <c r="K491" s="7"/>
      <c r="L491" s="7"/>
      <c r="M491" s="7"/>
      <c r="N491" s="7"/>
      <c r="O491" s="7"/>
      <c r="P491" s="7"/>
      <c r="Q491" s="7"/>
      <c r="R491" s="7" t="str">
        <f t="shared" si="14"/>
        <v/>
      </c>
      <c r="S491" s="7" t="str">
        <f t="shared" si="15"/>
        <v/>
      </c>
    </row>
    <row r="492" spans="1:19" x14ac:dyDescent="0.25">
      <c r="A492" s="7"/>
      <c r="B492" s="12"/>
      <c r="C492" s="7"/>
      <c r="D492" s="7"/>
      <c r="E492" s="7"/>
      <c r="F492" s="7"/>
      <c r="G492" s="7"/>
      <c r="H492" s="7"/>
      <c r="I492" s="7"/>
      <c r="J492" s="7"/>
      <c r="K492" s="7"/>
      <c r="L492" s="7"/>
      <c r="M492" s="7"/>
      <c r="N492" s="7"/>
      <c r="O492" s="7"/>
      <c r="P492" s="7"/>
      <c r="Q492" s="7"/>
      <c r="R492" s="7" t="str">
        <f t="shared" si="14"/>
        <v/>
      </c>
      <c r="S492" s="7" t="str">
        <f t="shared" si="15"/>
        <v/>
      </c>
    </row>
    <row r="493" spans="1:19" x14ac:dyDescent="0.25">
      <c r="A493" s="7"/>
      <c r="B493" s="12"/>
      <c r="C493" s="7"/>
      <c r="D493" s="7"/>
      <c r="E493" s="7"/>
      <c r="F493" s="7"/>
      <c r="G493" s="7"/>
      <c r="H493" s="7"/>
      <c r="I493" s="7"/>
      <c r="J493" s="7"/>
      <c r="K493" s="7"/>
      <c r="L493" s="7"/>
      <c r="M493" s="7"/>
      <c r="N493" s="7"/>
      <c r="O493" s="7"/>
      <c r="P493" s="7"/>
      <c r="Q493" s="7"/>
      <c r="R493" s="7" t="str">
        <f t="shared" si="14"/>
        <v/>
      </c>
      <c r="S493" s="7" t="str">
        <f t="shared" si="15"/>
        <v/>
      </c>
    </row>
    <row r="494" spans="1:19" x14ac:dyDescent="0.25">
      <c r="A494" s="7"/>
      <c r="B494" s="12"/>
      <c r="C494" s="7"/>
      <c r="D494" s="7"/>
      <c r="E494" s="7"/>
      <c r="F494" s="7"/>
      <c r="G494" s="7"/>
      <c r="H494" s="7"/>
      <c r="I494" s="7"/>
      <c r="J494" s="7"/>
      <c r="K494" s="7"/>
      <c r="L494" s="7"/>
      <c r="M494" s="7"/>
      <c r="N494" s="7"/>
      <c r="O494" s="7"/>
      <c r="P494" s="7"/>
      <c r="Q494" s="7"/>
      <c r="R494" s="7" t="str">
        <f t="shared" si="14"/>
        <v/>
      </c>
      <c r="S494" s="7" t="str">
        <f t="shared" si="15"/>
        <v/>
      </c>
    </row>
    <row r="495" spans="1:19" x14ac:dyDescent="0.25">
      <c r="A495" s="7"/>
      <c r="B495" s="12"/>
      <c r="C495" s="7"/>
      <c r="D495" s="7"/>
      <c r="E495" s="7"/>
      <c r="F495" s="7"/>
      <c r="G495" s="7"/>
      <c r="H495" s="7"/>
      <c r="I495" s="7"/>
      <c r="J495" s="7"/>
      <c r="K495" s="7"/>
      <c r="L495" s="7"/>
      <c r="M495" s="7"/>
      <c r="N495" s="7"/>
      <c r="O495" s="7"/>
      <c r="P495" s="7"/>
      <c r="Q495" s="7"/>
      <c r="R495" s="7" t="str">
        <f t="shared" si="14"/>
        <v/>
      </c>
      <c r="S495" s="7" t="str">
        <f t="shared" si="15"/>
        <v/>
      </c>
    </row>
    <row r="496" spans="1:19" x14ac:dyDescent="0.25">
      <c r="A496" s="7"/>
      <c r="B496" s="12"/>
      <c r="C496" s="7"/>
      <c r="D496" s="7"/>
      <c r="E496" s="7"/>
      <c r="F496" s="7"/>
      <c r="G496" s="7"/>
      <c r="H496" s="7"/>
      <c r="I496" s="7"/>
      <c r="J496" s="7"/>
      <c r="K496" s="7"/>
      <c r="L496" s="7"/>
      <c r="M496" s="7"/>
      <c r="N496" s="7"/>
      <c r="O496" s="7"/>
      <c r="P496" s="7"/>
      <c r="Q496" s="7"/>
      <c r="R496" s="7" t="str">
        <f t="shared" si="14"/>
        <v/>
      </c>
      <c r="S496" s="7" t="str">
        <f t="shared" si="15"/>
        <v/>
      </c>
    </row>
    <row r="497" spans="1:19" x14ac:dyDescent="0.25">
      <c r="A497" s="7"/>
      <c r="B497" s="12"/>
      <c r="C497" s="7"/>
      <c r="D497" s="7"/>
      <c r="E497" s="7"/>
      <c r="F497" s="7"/>
      <c r="G497" s="7"/>
      <c r="H497" s="7"/>
      <c r="I497" s="7"/>
      <c r="J497" s="7"/>
      <c r="K497" s="7"/>
      <c r="L497" s="7"/>
      <c r="M497" s="7"/>
      <c r="N497" s="7"/>
      <c r="O497" s="7"/>
      <c r="P497" s="7"/>
      <c r="Q497" s="7"/>
      <c r="R497" s="7" t="str">
        <f t="shared" si="14"/>
        <v/>
      </c>
      <c r="S497" s="7" t="str">
        <f t="shared" si="15"/>
        <v/>
      </c>
    </row>
    <row r="498" spans="1:19" x14ac:dyDescent="0.25">
      <c r="A498" s="7"/>
      <c r="B498" s="12"/>
      <c r="C498" s="7"/>
      <c r="D498" s="7"/>
      <c r="E498" s="7"/>
      <c r="F498" s="7"/>
      <c r="G498" s="7"/>
      <c r="H498" s="7"/>
      <c r="I498" s="7"/>
      <c r="J498" s="7"/>
      <c r="K498" s="7"/>
      <c r="L498" s="7"/>
      <c r="M498" s="7"/>
      <c r="N498" s="7"/>
      <c r="O498" s="7"/>
      <c r="P498" s="7"/>
      <c r="Q498" s="7"/>
      <c r="R498" s="7" t="str">
        <f t="shared" si="14"/>
        <v/>
      </c>
      <c r="S498" s="7" t="str">
        <f t="shared" si="15"/>
        <v/>
      </c>
    </row>
    <row r="499" spans="1:19" x14ac:dyDescent="0.25">
      <c r="A499" s="7"/>
      <c r="B499" s="12"/>
      <c r="C499" s="7"/>
      <c r="D499" s="7"/>
      <c r="E499" s="7"/>
      <c r="F499" s="7"/>
      <c r="G499" s="7"/>
      <c r="H499" s="7"/>
      <c r="I499" s="7"/>
      <c r="J499" s="7"/>
      <c r="K499" s="7"/>
      <c r="L499" s="7"/>
      <c r="M499" s="7"/>
      <c r="N499" s="7"/>
      <c r="O499" s="7"/>
      <c r="P499" s="7"/>
      <c r="Q499" s="7"/>
      <c r="R499" s="7" t="str">
        <f t="shared" si="14"/>
        <v/>
      </c>
      <c r="S499" s="7" t="str">
        <f t="shared" si="15"/>
        <v/>
      </c>
    </row>
    <row r="500" spans="1:19" x14ac:dyDescent="0.25">
      <c r="A500" s="7"/>
      <c r="B500" s="12"/>
      <c r="C500" s="7"/>
      <c r="D500" s="7"/>
      <c r="E500" s="7"/>
      <c r="F500" s="7"/>
      <c r="G500" s="7"/>
      <c r="H500" s="7"/>
      <c r="I500" s="7"/>
      <c r="J500" s="7"/>
      <c r="K500" s="7"/>
      <c r="L500" s="7"/>
      <c r="M500" s="7"/>
      <c r="N500" s="7"/>
      <c r="O500" s="7"/>
      <c r="P500" s="7"/>
      <c r="Q500" s="7"/>
      <c r="R500" s="7" t="str">
        <f t="shared" si="14"/>
        <v/>
      </c>
      <c r="S500" s="7" t="str">
        <f t="shared" si="15"/>
        <v/>
      </c>
    </row>
    <row r="501" spans="1:19" x14ac:dyDescent="0.25">
      <c r="A501" s="7"/>
      <c r="B501" s="12"/>
      <c r="C501" s="7"/>
      <c r="D501" s="7"/>
      <c r="E501" s="7"/>
      <c r="F501" s="7"/>
      <c r="G501" s="7"/>
      <c r="H501" s="7"/>
      <c r="I501" s="7"/>
      <c r="J501" s="7"/>
      <c r="K501" s="7"/>
      <c r="L501" s="7"/>
      <c r="M501" s="7"/>
      <c r="N501" s="7"/>
      <c r="O501" s="7"/>
      <c r="P501" s="7"/>
      <c r="Q501" s="7"/>
      <c r="R501" s="7" t="str">
        <f t="shared" si="14"/>
        <v/>
      </c>
      <c r="S501" s="7" t="str">
        <f t="shared" si="15"/>
        <v/>
      </c>
    </row>
    <row r="502" spans="1:19" x14ac:dyDescent="0.25">
      <c r="A502" s="7"/>
      <c r="B502" s="12"/>
      <c r="C502" s="7"/>
      <c r="D502" s="7"/>
      <c r="E502" s="7"/>
      <c r="F502" s="7"/>
      <c r="G502" s="7"/>
      <c r="H502" s="7"/>
      <c r="I502" s="7"/>
      <c r="J502" s="7"/>
      <c r="K502" s="7"/>
      <c r="L502" s="7"/>
      <c r="M502" s="7"/>
      <c r="N502" s="7"/>
      <c r="O502" s="7"/>
      <c r="P502" s="7"/>
      <c r="Q502" s="7"/>
      <c r="R502" s="7" t="str">
        <f t="shared" si="14"/>
        <v/>
      </c>
      <c r="S502" s="7" t="str">
        <f t="shared" si="15"/>
        <v/>
      </c>
    </row>
    <row r="503" spans="1:19" x14ac:dyDescent="0.25">
      <c r="A503" s="7"/>
      <c r="B503" s="12"/>
      <c r="C503" s="7"/>
      <c r="D503" s="7"/>
      <c r="E503" s="7"/>
      <c r="F503" s="7"/>
      <c r="G503" s="7"/>
      <c r="H503" s="7"/>
      <c r="I503" s="7"/>
      <c r="J503" s="7"/>
      <c r="K503" s="7"/>
      <c r="L503" s="7"/>
      <c r="M503" s="7"/>
      <c r="N503" s="7"/>
      <c r="O503" s="7"/>
      <c r="P503" s="7"/>
      <c r="Q503" s="7"/>
      <c r="R503" s="7" t="str">
        <f t="shared" si="14"/>
        <v/>
      </c>
      <c r="S503" s="7" t="str">
        <f t="shared" si="15"/>
        <v/>
      </c>
    </row>
    <row r="504" spans="1:19" x14ac:dyDescent="0.25">
      <c r="A504" s="7"/>
      <c r="B504" s="12"/>
      <c r="C504" s="7"/>
      <c r="D504" s="7"/>
      <c r="E504" s="7"/>
      <c r="F504" s="7"/>
      <c r="G504" s="7"/>
      <c r="H504" s="7"/>
      <c r="I504" s="7"/>
      <c r="J504" s="7"/>
      <c r="K504" s="7"/>
      <c r="L504" s="7"/>
      <c r="M504" s="7"/>
      <c r="N504" s="7"/>
      <c r="O504" s="7"/>
      <c r="P504" s="7"/>
      <c r="Q504" s="7"/>
      <c r="R504" s="7" t="str">
        <f t="shared" si="14"/>
        <v/>
      </c>
      <c r="S504" s="7" t="str">
        <f t="shared" si="15"/>
        <v/>
      </c>
    </row>
    <row r="505" spans="1:19" x14ac:dyDescent="0.25">
      <c r="A505" s="7"/>
      <c r="B505" s="12"/>
      <c r="C505" s="7"/>
      <c r="D505" s="7"/>
      <c r="E505" s="7"/>
      <c r="F505" s="7"/>
      <c r="G505" s="7"/>
      <c r="H505" s="7"/>
      <c r="I505" s="7"/>
      <c r="J505" s="7"/>
      <c r="K505" s="7"/>
      <c r="L505" s="7"/>
      <c r="M505" s="7"/>
      <c r="N505" s="7"/>
      <c r="O505" s="7"/>
      <c r="P505" s="7"/>
      <c r="Q505" s="7"/>
      <c r="R505" s="7" t="str">
        <f t="shared" si="14"/>
        <v/>
      </c>
      <c r="S505" s="7" t="str">
        <f t="shared" si="15"/>
        <v/>
      </c>
    </row>
    <row r="506" spans="1:19" x14ac:dyDescent="0.25">
      <c r="A506" s="7"/>
      <c r="B506" s="12"/>
      <c r="C506" s="7"/>
      <c r="D506" s="7"/>
      <c r="E506" s="7"/>
      <c r="F506" s="7"/>
      <c r="G506" s="7"/>
      <c r="H506" s="7"/>
      <c r="I506" s="7"/>
      <c r="J506" s="7"/>
      <c r="K506" s="7"/>
      <c r="L506" s="7"/>
      <c r="M506" s="7"/>
      <c r="N506" s="7"/>
      <c r="O506" s="7"/>
      <c r="P506" s="7"/>
      <c r="Q506" s="7"/>
      <c r="R506" s="7" t="str">
        <f t="shared" si="14"/>
        <v/>
      </c>
      <c r="S506" s="7" t="str">
        <f t="shared" si="15"/>
        <v/>
      </c>
    </row>
    <row r="507" spans="1:19" x14ac:dyDescent="0.25">
      <c r="A507" s="7"/>
      <c r="B507" s="12"/>
      <c r="C507" s="7"/>
      <c r="D507" s="7"/>
      <c r="E507" s="7"/>
      <c r="F507" s="7"/>
      <c r="G507" s="7"/>
      <c r="H507" s="7"/>
      <c r="I507" s="7"/>
      <c r="J507" s="7"/>
      <c r="K507" s="7"/>
      <c r="L507" s="7"/>
      <c r="M507" s="7"/>
      <c r="N507" s="7"/>
      <c r="O507" s="7"/>
      <c r="P507" s="7"/>
      <c r="Q507" s="7"/>
      <c r="R507" s="7" t="str">
        <f t="shared" si="14"/>
        <v/>
      </c>
      <c r="S507" s="7" t="str">
        <f t="shared" si="15"/>
        <v/>
      </c>
    </row>
    <row r="508" spans="1:19" x14ac:dyDescent="0.25">
      <c r="A508" s="7"/>
      <c r="B508" s="12"/>
      <c r="C508" s="7"/>
      <c r="D508" s="7"/>
      <c r="E508" s="7"/>
      <c r="F508" s="7"/>
      <c r="G508" s="7"/>
      <c r="H508" s="7"/>
      <c r="I508" s="7"/>
      <c r="J508" s="7"/>
      <c r="K508" s="7"/>
      <c r="L508" s="7"/>
      <c r="M508" s="7"/>
      <c r="N508" s="7"/>
      <c r="O508" s="7"/>
      <c r="P508" s="7"/>
      <c r="Q508" s="7"/>
      <c r="R508" s="7" t="str">
        <f t="shared" si="14"/>
        <v/>
      </c>
      <c r="S508" s="7" t="str">
        <f t="shared" si="15"/>
        <v/>
      </c>
    </row>
    <row r="509" spans="1:19" x14ac:dyDescent="0.25">
      <c r="A509" s="7"/>
      <c r="B509" s="12"/>
      <c r="C509" s="7"/>
      <c r="D509" s="7"/>
      <c r="E509" s="7"/>
      <c r="F509" s="7"/>
      <c r="G509" s="7"/>
      <c r="H509" s="7"/>
      <c r="I509" s="7"/>
      <c r="J509" s="7"/>
      <c r="K509" s="7"/>
      <c r="L509" s="7"/>
      <c r="M509" s="7"/>
      <c r="N509" s="7"/>
      <c r="O509" s="7"/>
      <c r="P509" s="7"/>
      <c r="Q509" s="7"/>
      <c r="R509" s="7" t="str">
        <f t="shared" si="14"/>
        <v/>
      </c>
      <c r="S509" s="7" t="str">
        <f t="shared" si="15"/>
        <v/>
      </c>
    </row>
    <row r="510" spans="1:19" x14ac:dyDescent="0.25">
      <c r="A510" s="7"/>
      <c r="B510" s="12"/>
      <c r="C510" s="7"/>
      <c r="D510" s="7"/>
      <c r="E510" s="7"/>
      <c r="F510" s="7"/>
      <c r="G510" s="7"/>
      <c r="H510" s="7"/>
      <c r="I510" s="7"/>
      <c r="J510" s="7"/>
      <c r="K510" s="7"/>
      <c r="L510" s="7"/>
      <c r="M510" s="7"/>
      <c r="N510" s="7"/>
      <c r="O510" s="7"/>
      <c r="P510" s="7"/>
      <c r="Q510" s="7"/>
      <c r="R510" s="7" t="str">
        <f t="shared" si="14"/>
        <v/>
      </c>
      <c r="S510" s="7" t="str">
        <f t="shared" si="15"/>
        <v/>
      </c>
    </row>
    <row r="511" spans="1:19" x14ac:dyDescent="0.25">
      <c r="A511" s="7"/>
      <c r="B511" s="12"/>
      <c r="C511" s="7"/>
      <c r="D511" s="7"/>
      <c r="E511" s="7"/>
      <c r="F511" s="7"/>
      <c r="G511" s="7"/>
      <c r="H511" s="7"/>
      <c r="I511" s="7"/>
      <c r="J511" s="7"/>
      <c r="K511" s="7"/>
      <c r="L511" s="7"/>
      <c r="M511" s="7"/>
      <c r="N511" s="7"/>
      <c r="O511" s="7"/>
      <c r="P511" s="7"/>
      <c r="Q511" s="7"/>
      <c r="R511" s="7" t="str">
        <f t="shared" si="14"/>
        <v/>
      </c>
      <c r="S511" s="7" t="str">
        <f t="shared" si="15"/>
        <v/>
      </c>
    </row>
    <row r="512" spans="1:19" x14ac:dyDescent="0.25">
      <c r="A512" s="7"/>
      <c r="B512" s="12"/>
      <c r="C512" s="7"/>
      <c r="D512" s="7"/>
      <c r="E512" s="7"/>
      <c r="F512" s="7"/>
      <c r="G512" s="7"/>
      <c r="H512" s="7"/>
      <c r="I512" s="7"/>
      <c r="J512" s="7"/>
      <c r="K512" s="7"/>
      <c r="L512" s="7"/>
      <c r="M512" s="7"/>
      <c r="N512" s="7"/>
      <c r="O512" s="7"/>
      <c r="P512" s="7"/>
      <c r="Q512" s="7"/>
      <c r="R512" s="7" t="str">
        <f t="shared" si="14"/>
        <v/>
      </c>
      <c r="S512" s="7" t="str">
        <f t="shared" si="15"/>
        <v/>
      </c>
    </row>
    <row r="513" spans="1:19" x14ac:dyDescent="0.25">
      <c r="A513" s="7"/>
      <c r="B513" s="12"/>
      <c r="C513" s="7"/>
      <c r="D513" s="7"/>
      <c r="E513" s="7"/>
      <c r="F513" s="7"/>
      <c r="G513" s="7"/>
      <c r="H513" s="7"/>
      <c r="I513" s="7"/>
      <c r="J513" s="7"/>
      <c r="K513" s="7"/>
      <c r="L513" s="7"/>
      <c r="M513" s="7"/>
      <c r="N513" s="7"/>
      <c r="O513" s="7"/>
      <c r="P513" s="7"/>
      <c r="Q513" s="7"/>
      <c r="R513" s="7" t="str">
        <f t="shared" si="14"/>
        <v/>
      </c>
      <c r="S513" s="7" t="str">
        <f t="shared" si="15"/>
        <v/>
      </c>
    </row>
    <row r="514" spans="1:19" x14ac:dyDescent="0.25">
      <c r="A514" s="7"/>
      <c r="B514" s="12"/>
      <c r="C514" s="7"/>
      <c r="D514" s="7"/>
      <c r="E514" s="7"/>
      <c r="F514" s="7"/>
      <c r="G514" s="7"/>
      <c r="H514" s="7"/>
      <c r="I514" s="7"/>
      <c r="J514" s="7"/>
      <c r="K514" s="7"/>
      <c r="L514" s="7"/>
      <c r="M514" s="7"/>
      <c r="N514" s="7"/>
      <c r="O514" s="7"/>
      <c r="P514" s="7"/>
      <c r="Q514" s="7"/>
      <c r="R514" s="7" t="str">
        <f t="shared" ref="R514:R577" si="16">IF(OR(C514="",B514=""),"",C514&amp;"#"&amp;ROUND(B514*1440,0))</f>
        <v/>
      </c>
      <c r="S514" s="7" t="str">
        <f t="shared" ref="S514:S577" si="17">IF(J514="","","https://maps.google.com/?q="&amp;SUBSTITUTE(J514&amp;"",",",".")&amp;","&amp;SUBSTITUTE(K514&amp;"",",","."))</f>
        <v/>
      </c>
    </row>
    <row r="515" spans="1:19" x14ac:dyDescent="0.25">
      <c r="A515" s="7"/>
      <c r="B515" s="12"/>
      <c r="C515" s="7"/>
      <c r="D515" s="7"/>
      <c r="E515" s="7"/>
      <c r="F515" s="7"/>
      <c r="G515" s="7"/>
      <c r="H515" s="7"/>
      <c r="I515" s="7"/>
      <c r="J515" s="7"/>
      <c r="K515" s="7"/>
      <c r="L515" s="7"/>
      <c r="M515" s="7"/>
      <c r="N515" s="7"/>
      <c r="O515" s="7"/>
      <c r="P515" s="7"/>
      <c r="Q515" s="7"/>
      <c r="R515" s="7" t="str">
        <f t="shared" si="16"/>
        <v/>
      </c>
      <c r="S515" s="7" t="str">
        <f t="shared" si="17"/>
        <v/>
      </c>
    </row>
    <row r="516" spans="1:19" x14ac:dyDescent="0.25">
      <c r="A516" s="7"/>
      <c r="B516" s="12"/>
      <c r="C516" s="7"/>
      <c r="D516" s="7"/>
      <c r="E516" s="7"/>
      <c r="F516" s="7"/>
      <c r="G516" s="7"/>
      <c r="H516" s="7"/>
      <c r="I516" s="7"/>
      <c r="J516" s="7"/>
      <c r="K516" s="7"/>
      <c r="L516" s="7"/>
      <c r="M516" s="7"/>
      <c r="N516" s="7"/>
      <c r="O516" s="7"/>
      <c r="P516" s="7"/>
      <c r="Q516" s="7"/>
      <c r="R516" s="7" t="str">
        <f t="shared" si="16"/>
        <v/>
      </c>
      <c r="S516" s="7" t="str">
        <f t="shared" si="17"/>
        <v/>
      </c>
    </row>
    <row r="517" spans="1:19" x14ac:dyDescent="0.25">
      <c r="A517" s="7"/>
      <c r="B517" s="12"/>
      <c r="C517" s="7"/>
      <c r="D517" s="7"/>
      <c r="E517" s="7"/>
      <c r="F517" s="7"/>
      <c r="G517" s="7"/>
      <c r="H517" s="7"/>
      <c r="I517" s="7"/>
      <c r="J517" s="7"/>
      <c r="K517" s="7"/>
      <c r="L517" s="7"/>
      <c r="M517" s="7"/>
      <c r="N517" s="7"/>
      <c r="O517" s="7"/>
      <c r="P517" s="7"/>
      <c r="Q517" s="7"/>
      <c r="R517" s="7" t="str">
        <f t="shared" si="16"/>
        <v/>
      </c>
      <c r="S517" s="7" t="str">
        <f t="shared" si="17"/>
        <v/>
      </c>
    </row>
    <row r="518" spans="1:19" x14ac:dyDescent="0.25">
      <c r="A518" s="7"/>
      <c r="B518" s="12"/>
      <c r="C518" s="7"/>
      <c r="D518" s="7"/>
      <c r="E518" s="7"/>
      <c r="F518" s="7"/>
      <c r="G518" s="7"/>
      <c r="H518" s="7"/>
      <c r="I518" s="7"/>
      <c r="J518" s="7"/>
      <c r="K518" s="7"/>
      <c r="L518" s="7"/>
      <c r="M518" s="7"/>
      <c r="N518" s="7"/>
      <c r="O518" s="7"/>
      <c r="P518" s="7"/>
      <c r="Q518" s="7"/>
      <c r="R518" s="7" t="str">
        <f t="shared" si="16"/>
        <v/>
      </c>
      <c r="S518" s="7" t="str">
        <f t="shared" si="17"/>
        <v/>
      </c>
    </row>
    <row r="519" spans="1:19" x14ac:dyDescent="0.25">
      <c r="A519" s="7"/>
      <c r="B519" s="12"/>
      <c r="C519" s="7"/>
      <c r="D519" s="7"/>
      <c r="E519" s="7"/>
      <c r="F519" s="7"/>
      <c r="G519" s="7"/>
      <c r="H519" s="7"/>
      <c r="I519" s="7"/>
      <c r="J519" s="7"/>
      <c r="K519" s="7"/>
      <c r="L519" s="7"/>
      <c r="M519" s="7"/>
      <c r="N519" s="7"/>
      <c r="O519" s="7"/>
      <c r="P519" s="7"/>
      <c r="Q519" s="7"/>
      <c r="R519" s="7" t="str">
        <f t="shared" si="16"/>
        <v/>
      </c>
      <c r="S519" s="7" t="str">
        <f t="shared" si="17"/>
        <v/>
      </c>
    </row>
    <row r="520" spans="1:19" x14ac:dyDescent="0.25">
      <c r="A520" s="7"/>
      <c r="B520" s="12"/>
      <c r="C520" s="7"/>
      <c r="D520" s="7"/>
      <c r="E520" s="7"/>
      <c r="F520" s="7"/>
      <c r="G520" s="7"/>
      <c r="H520" s="7"/>
      <c r="I520" s="7"/>
      <c r="J520" s="7"/>
      <c r="K520" s="7"/>
      <c r="L520" s="7"/>
      <c r="M520" s="7"/>
      <c r="N520" s="7"/>
      <c r="O520" s="7"/>
      <c r="P520" s="7"/>
      <c r="Q520" s="7"/>
      <c r="R520" s="7" t="str">
        <f t="shared" si="16"/>
        <v/>
      </c>
      <c r="S520" s="7" t="str">
        <f t="shared" si="17"/>
        <v/>
      </c>
    </row>
    <row r="521" spans="1:19" x14ac:dyDescent="0.25">
      <c r="A521" s="7"/>
      <c r="B521" s="12"/>
      <c r="C521" s="7"/>
      <c r="D521" s="7"/>
      <c r="E521" s="7"/>
      <c r="F521" s="7"/>
      <c r="G521" s="7"/>
      <c r="H521" s="7"/>
      <c r="I521" s="7"/>
      <c r="J521" s="7"/>
      <c r="K521" s="7"/>
      <c r="L521" s="7"/>
      <c r="M521" s="7"/>
      <c r="N521" s="7"/>
      <c r="O521" s="7"/>
      <c r="P521" s="7"/>
      <c r="Q521" s="7"/>
      <c r="R521" s="7" t="str">
        <f t="shared" si="16"/>
        <v/>
      </c>
      <c r="S521" s="7" t="str">
        <f t="shared" si="17"/>
        <v/>
      </c>
    </row>
    <row r="522" spans="1:19" x14ac:dyDescent="0.25">
      <c r="A522" s="7"/>
      <c r="B522" s="12"/>
      <c r="C522" s="7"/>
      <c r="D522" s="7"/>
      <c r="E522" s="7"/>
      <c r="F522" s="7"/>
      <c r="G522" s="7"/>
      <c r="H522" s="7"/>
      <c r="I522" s="7"/>
      <c r="J522" s="7"/>
      <c r="K522" s="7"/>
      <c r="L522" s="7"/>
      <c r="M522" s="7"/>
      <c r="N522" s="7"/>
      <c r="O522" s="7"/>
      <c r="P522" s="7"/>
      <c r="Q522" s="7"/>
      <c r="R522" s="7" t="str">
        <f t="shared" si="16"/>
        <v/>
      </c>
      <c r="S522" s="7" t="str">
        <f t="shared" si="17"/>
        <v/>
      </c>
    </row>
    <row r="523" spans="1:19" x14ac:dyDescent="0.25">
      <c r="A523" s="7"/>
      <c r="B523" s="12"/>
      <c r="C523" s="7"/>
      <c r="D523" s="7"/>
      <c r="E523" s="7"/>
      <c r="F523" s="7"/>
      <c r="G523" s="7"/>
      <c r="H523" s="7"/>
      <c r="I523" s="7"/>
      <c r="J523" s="7"/>
      <c r="K523" s="7"/>
      <c r="L523" s="7"/>
      <c r="M523" s="7"/>
      <c r="N523" s="7"/>
      <c r="O523" s="7"/>
      <c r="P523" s="7"/>
      <c r="Q523" s="7"/>
      <c r="R523" s="7" t="str">
        <f t="shared" si="16"/>
        <v/>
      </c>
      <c r="S523" s="7" t="str">
        <f t="shared" si="17"/>
        <v/>
      </c>
    </row>
    <row r="524" spans="1:19" x14ac:dyDescent="0.25">
      <c r="A524" s="7"/>
      <c r="B524" s="12"/>
      <c r="C524" s="7"/>
      <c r="D524" s="7"/>
      <c r="E524" s="7"/>
      <c r="F524" s="7"/>
      <c r="G524" s="7"/>
      <c r="H524" s="7"/>
      <c r="I524" s="7"/>
      <c r="J524" s="7"/>
      <c r="K524" s="7"/>
      <c r="L524" s="7"/>
      <c r="M524" s="7"/>
      <c r="N524" s="7"/>
      <c r="O524" s="7"/>
      <c r="P524" s="7"/>
      <c r="Q524" s="7"/>
      <c r="R524" s="7" t="str">
        <f t="shared" si="16"/>
        <v/>
      </c>
      <c r="S524" s="7" t="str">
        <f t="shared" si="17"/>
        <v/>
      </c>
    </row>
    <row r="525" spans="1:19" x14ac:dyDescent="0.25">
      <c r="A525" s="7"/>
      <c r="B525" s="12"/>
      <c r="C525" s="7"/>
      <c r="D525" s="7"/>
      <c r="E525" s="7"/>
      <c r="F525" s="7"/>
      <c r="G525" s="7"/>
      <c r="H525" s="7"/>
      <c r="I525" s="7"/>
      <c r="J525" s="7"/>
      <c r="K525" s="7"/>
      <c r="L525" s="7"/>
      <c r="M525" s="7"/>
      <c r="N525" s="7"/>
      <c r="O525" s="7"/>
      <c r="P525" s="7"/>
      <c r="Q525" s="7"/>
      <c r="R525" s="7" t="str">
        <f t="shared" si="16"/>
        <v/>
      </c>
      <c r="S525" s="7" t="str">
        <f t="shared" si="17"/>
        <v/>
      </c>
    </row>
    <row r="526" spans="1:19" x14ac:dyDescent="0.25">
      <c r="A526" s="7"/>
      <c r="B526" s="12"/>
      <c r="C526" s="7"/>
      <c r="D526" s="7"/>
      <c r="E526" s="7"/>
      <c r="F526" s="7"/>
      <c r="G526" s="7"/>
      <c r="H526" s="7"/>
      <c r="I526" s="7"/>
      <c r="J526" s="7"/>
      <c r="K526" s="7"/>
      <c r="L526" s="7"/>
      <c r="M526" s="7"/>
      <c r="N526" s="7"/>
      <c r="O526" s="7"/>
      <c r="P526" s="7"/>
      <c r="Q526" s="7"/>
      <c r="R526" s="7" t="str">
        <f t="shared" si="16"/>
        <v/>
      </c>
      <c r="S526" s="7" t="str">
        <f t="shared" si="17"/>
        <v/>
      </c>
    </row>
    <row r="527" spans="1:19" x14ac:dyDescent="0.25">
      <c r="A527" s="7"/>
      <c r="B527" s="12"/>
      <c r="C527" s="7"/>
      <c r="D527" s="7"/>
      <c r="E527" s="7"/>
      <c r="F527" s="7"/>
      <c r="G527" s="7"/>
      <c r="H527" s="7"/>
      <c r="I527" s="7"/>
      <c r="J527" s="7"/>
      <c r="K527" s="7"/>
      <c r="L527" s="7"/>
      <c r="M527" s="7"/>
      <c r="N527" s="7"/>
      <c r="O527" s="7"/>
      <c r="P527" s="7"/>
      <c r="Q527" s="7"/>
      <c r="R527" s="7" t="str">
        <f t="shared" si="16"/>
        <v/>
      </c>
      <c r="S527" s="7" t="str">
        <f t="shared" si="17"/>
        <v/>
      </c>
    </row>
    <row r="528" spans="1:19" x14ac:dyDescent="0.25">
      <c r="A528" s="7"/>
      <c r="B528" s="12"/>
      <c r="C528" s="7"/>
      <c r="D528" s="7"/>
      <c r="E528" s="7"/>
      <c r="F528" s="7"/>
      <c r="G528" s="7"/>
      <c r="H528" s="7"/>
      <c r="I528" s="7"/>
      <c r="J528" s="7"/>
      <c r="K528" s="7"/>
      <c r="L528" s="7"/>
      <c r="M528" s="7"/>
      <c r="N528" s="7"/>
      <c r="O528" s="7"/>
      <c r="P528" s="7"/>
      <c r="Q528" s="7"/>
      <c r="R528" s="7" t="str">
        <f t="shared" si="16"/>
        <v/>
      </c>
      <c r="S528" s="7" t="str">
        <f t="shared" si="17"/>
        <v/>
      </c>
    </row>
    <row r="529" spans="1:19" x14ac:dyDescent="0.25">
      <c r="A529" s="7"/>
      <c r="B529" s="12"/>
      <c r="C529" s="7"/>
      <c r="D529" s="7"/>
      <c r="E529" s="7"/>
      <c r="F529" s="7"/>
      <c r="G529" s="7"/>
      <c r="H529" s="7"/>
      <c r="I529" s="7"/>
      <c r="J529" s="7"/>
      <c r="K529" s="7"/>
      <c r="L529" s="7"/>
      <c r="M529" s="7"/>
      <c r="N529" s="7"/>
      <c r="O529" s="7"/>
      <c r="P529" s="7"/>
      <c r="Q529" s="7"/>
      <c r="R529" s="7" t="str">
        <f t="shared" si="16"/>
        <v/>
      </c>
      <c r="S529" s="7" t="str">
        <f t="shared" si="17"/>
        <v/>
      </c>
    </row>
    <row r="530" spans="1:19" x14ac:dyDescent="0.25">
      <c r="A530" s="7"/>
      <c r="B530" s="12"/>
      <c r="C530" s="7"/>
      <c r="D530" s="7"/>
      <c r="E530" s="7"/>
      <c r="F530" s="7"/>
      <c r="G530" s="7"/>
      <c r="H530" s="7"/>
      <c r="I530" s="7"/>
      <c r="J530" s="7"/>
      <c r="K530" s="7"/>
      <c r="L530" s="7"/>
      <c r="M530" s="7"/>
      <c r="N530" s="7"/>
      <c r="O530" s="7"/>
      <c r="P530" s="7"/>
      <c r="Q530" s="7"/>
      <c r="R530" s="7" t="str">
        <f t="shared" si="16"/>
        <v/>
      </c>
      <c r="S530" s="7" t="str">
        <f t="shared" si="17"/>
        <v/>
      </c>
    </row>
    <row r="531" spans="1:19" x14ac:dyDescent="0.25">
      <c r="A531" s="7"/>
      <c r="B531" s="12"/>
      <c r="C531" s="7"/>
      <c r="D531" s="7"/>
      <c r="E531" s="7"/>
      <c r="F531" s="7"/>
      <c r="G531" s="7"/>
      <c r="H531" s="7"/>
      <c r="I531" s="7"/>
      <c r="J531" s="7"/>
      <c r="K531" s="7"/>
      <c r="L531" s="7"/>
      <c r="M531" s="7"/>
      <c r="N531" s="7"/>
      <c r="O531" s="7"/>
      <c r="P531" s="7"/>
      <c r="Q531" s="7"/>
      <c r="R531" s="7" t="str">
        <f t="shared" si="16"/>
        <v/>
      </c>
      <c r="S531" s="7" t="str">
        <f t="shared" si="17"/>
        <v/>
      </c>
    </row>
    <row r="532" spans="1:19" x14ac:dyDescent="0.25">
      <c r="A532" s="7"/>
      <c r="B532" s="12"/>
      <c r="C532" s="7"/>
      <c r="D532" s="7"/>
      <c r="E532" s="7"/>
      <c r="F532" s="7"/>
      <c r="G532" s="7"/>
      <c r="H532" s="7"/>
      <c r="I532" s="7"/>
      <c r="J532" s="7"/>
      <c r="K532" s="7"/>
      <c r="L532" s="7"/>
      <c r="M532" s="7"/>
      <c r="N532" s="7"/>
      <c r="O532" s="7"/>
      <c r="P532" s="7"/>
      <c r="Q532" s="7"/>
      <c r="R532" s="7" t="str">
        <f t="shared" si="16"/>
        <v/>
      </c>
      <c r="S532" s="7" t="str">
        <f t="shared" si="17"/>
        <v/>
      </c>
    </row>
    <row r="533" spans="1:19" x14ac:dyDescent="0.25">
      <c r="A533" s="7"/>
      <c r="B533" s="12"/>
      <c r="C533" s="7"/>
      <c r="D533" s="7"/>
      <c r="E533" s="7"/>
      <c r="F533" s="7"/>
      <c r="G533" s="7"/>
      <c r="H533" s="7"/>
      <c r="I533" s="7"/>
      <c r="J533" s="7"/>
      <c r="K533" s="7"/>
      <c r="L533" s="7"/>
      <c r="M533" s="7"/>
      <c r="N533" s="7"/>
      <c r="O533" s="7"/>
      <c r="P533" s="7"/>
      <c r="Q533" s="7"/>
      <c r="R533" s="7" t="str">
        <f t="shared" si="16"/>
        <v/>
      </c>
      <c r="S533" s="7" t="str">
        <f t="shared" si="17"/>
        <v/>
      </c>
    </row>
    <row r="534" spans="1:19" x14ac:dyDescent="0.25">
      <c r="A534" s="7"/>
      <c r="B534" s="12"/>
      <c r="C534" s="7"/>
      <c r="D534" s="7"/>
      <c r="E534" s="7"/>
      <c r="F534" s="7"/>
      <c r="G534" s="7"/>
      <c r="H534" s="7"/>
      <c r="I534" s="7"/>
      <c r="J534" s="7"/>
      <c r="K534" s="7"/>
      <c r="L534" s="7"/>
      <c r="M534" s="7"/>
      <c r="N534" s="7"/>
      <c r="O534" s="7"/>
      <c r="P534" s="7"/>
      <c r="Q534" s="7"/>
      <c r="R534" s="7" t="str">
        <f t="shared" si="16"/>
        <v/>
      </c>
      <c r="S534" s="7" t="str">
        <f t="shared" si="17"/>
        <v/>
      </c>
    </row>
    <row r="535" spans="1:19" x14ac:dyDescent="0.25">
      <c r="A535" s="7"/>
      <c r="B535" s="12"/>
      <c r="C535" s="7"/>
      <c r="D535" s="7"/>
      <c r="E535" s="7"/>
      <c r="F535" s="7"/>
      <c r="G535" s="7"/>
      <c r="H535" s="7"/>
      <c r="I535" s="7"/>
      <c r="J535" s="7"/>
      <c r="K535" s="7"/>
      <c r="L535" s="7"/>
      <c r="M535" s="7"/>
      <c r="N535" s="7"/>
      <c r="O535" s="7"/>
      <c r="P535" s="7"/>
      <c r="Q535" s="7"/>
      <c r="R535" s="7" t="str">
        <f t="shared" si="16"/>
        <v/>
      </c>
      <c r="S535" s="7" t="str">
        <f t="shared" si="17"/>
        <v/>
      </c>
    </row>
    <row r="536" spans="1:19" x14ac:dyDescent="0.25">
      <c r="A536" s="7"/>
      <c r="B536" s="12"/>
      <c r="C536" s="7"/>
      <c r="D536" s="7"/>
      <c r="E536" s="7"/>
      <c r="F536" s="7"/>
      <c r="G536" s="7"/>
      <c r="H536" s="7"/>
      <c r="I536" s="7"/>
      <c r="J536" s="7"/>
      <c r="K536" s="7"/>
      <c r="L536" s="7"/>
      <c r="M536" s="7"/>
      <c r="N536" s="7"/>
      <c r="O536" s="7"/>
      <c r="P536" s="7"/>
      <c r="Q536" s="7"/>
      <c r="R536" s="7" t="str">
        <f t="shared" si="16"/>
        <v/>
      </c>
      <c r="S536" s="7" t="str">
        <f t="shared" si="17"/>
        <v/>
      </c>
    </row>
    <row r="537" spans="1:19" x14ac:dyDescent="0.25">
      <c r="A537" s="7"/>
      <c r="B537" s="12"/>
      <c r="C537" s="7"/>
      <c r="D537" s="7"/>
      <c r="E537" s="7"/>
      <c r="F537" s="7"/>
      <c r="G537" s="7"/>
      <c r="H537" s="7"/>
      <c r="I537" s="7"/>
      <c r="J537" s="7"/>
      <c r="K537" s="7"/>
      <c r="L537" s="7"/>
      <c r="M537" s="7"/>
      <c r="N537" s="7"/>
      <c r="O537" s="7"/>
      <c r="P537" s="7"/>
      <c r="Q537" s="7"/>
      <c r="R537" s="7" t="str">
        <f t="shared" si="16"/>
        <v/>
      </c>
      <c r="S537" s="7" t="str">
        <f t="shared" si="17"/>
        <v/>
      </c>
    </row>
    <row r="538" spans="1:19" x14ac:dyDescent="0.25">
      <c r="A538" s="7"/>
      <c r="B538" s="12"/>
      <c r="C538" s="7"/>
      <c r="D538" s="7"/>
      <c r="E538" s="7"/>
      <c r="F538" s="7"/>
      <c r="G538" s="7"/>
      <c r="H538" s="7"/>
      <c r="I538" s="7"/>
      <c r="J538" s="7"/>
      <c r="K538" s="7"/>
      <c r="L538" s="7"/>
      <c r="M538" s="7"/>
      <c r="N538" s="7"/>
      <c r="O538" s="7"/>
      <c r="P538" s="7"/>
      <c r="Q538" s="7"/>
      <c r="R538" s="7" t="str">
        <f t="shared" si="16"/>
        <v/>
      </c>
      <c r="S538" s="7" t="str">
        <f t="shared" si="17"/>
        <v/>
      </c>
    </row>
    <row r="539" spans="1:19" x14ac:dyDescent="0.25">
      <c r="A539" s="7"/>
      <c r="B539" s="12"/>
      <c r="C539" s="7"/>
      <c r="D539" s="7"/>
      <c r="E539" s="7"/>
      <c r="F539" s="7"/>
      <c r="G539" s="7"/>
      <c r="H539" s="7"/>
      <c r="I539" s="7"/>
      <c r="J539" s="7"/>
      <c r="K539" s="7"/>
      <c r="L539" s="7"/>
      <c r="M539" s="7"/>
      <c r="N539" s="7"/>
      <c r="O539" s="7"/>
      <c r="P539" s="7"/>
      <c r="Q539" s="7"/>
      <c r="R539" s="7" t="str">
        <f t="shared" si="16"/>
        <v/>
      </c>
      <c r="S539" s="7" t="str">
        <f t="shared" si="17"/>
        <v/>
      </c>
    </row>
    <row r="540" spans="1:19" x14ac:dyDescent="0.25">
      <c r="A540" s="7"/>
      <c r="B540" s="12"/>
      <c r="C540" s="7"/>
      <c r="D540" s="7"/>
      <c r="E540" s="7"/>
      <c r="F540" s="7"/>
      <c r="G540" s="7"/>
      <c r="H540" s="7"/>
      <c r="I540" s="7"/>
      <c r="J540" s="7"/>
      <c r="K540" s="7"/>
      <c r="L540" s="7"/>
      <c r="M540" s="7"/>
      <c r="N540" s="7"/>
      <c r="O540" s="7"/>
      <c r="P540" s="7"/>
      <c r="Q540" s="7"/>
      <c r="R540" s="7" t="str">
        <f t="shared" si="16"/>
        <v/>
      </c>
      <c r="S540" s="7" t="str">
        <f t="shared" si="17"/>
        <v/>
      </c>
    </row>
    <row r="541" spans="1:19" x14ac:dyDescent="0.25">
      <c r="A541" s="7"/>
      <c r="B541" s="12"/>
      <c r="C541" s="7"/>
      <c r="D541" s="7"/>
      <c r="E541" s="7"/>
      <c r="F541" s="7"/>
      <c r="G541" s="7"/>
      <c r="H541" s="7"/>
      <c r="I541" s="7"/>
      <c r="J541" s="7"/>
      <c r="K541" s="7"/>
      <c r="L541" s="7"/>
      <c r="M541" s="7"/>
      <c r="N541" s="7"/>
      <c r="O541" s="7"/>
      <c r="P541" s="7"/>
      <c r="Q541" s="7"/>
      <c r="R541" s="7" t="str">
        <f t="shared" si="16"/>
        <v/>
      </c>
      <c r="S541" s="7" t="str">
        <f t="shared" si="17"/>
        <v/>
      </c>
    </row>
    <row r="542" spans="1:19" x14ac:dyDescent="0.25">
      <c r="A542" s="7"/>
      <c r="B542" s="12"/>
      <c r="C542" s="7"/>
      <c r="D542" s="7"/>
      <c r="E542" s="7"/>
      <c r="F542" s="7"/>
      <c r="G542" s="7"/>
      <c r="H542" s="7"/>
      <c r="I542" s="7"/>
      <c r="J542" s="7"/>
      <c r="K542" s="7"/>
      <c r="L542" s="7"/>
      <c r="M542" s="7"/>
      <c r="N542" s="7"/>
      <c r="O542" s="7"/>
      <c r="P542" s="7"/>
      <c r="Q542" s="7"/>
      <c r="R542" s="7" t="str">
        <f t="shared" si="16"/>
        <v/>
      </c>
      <c r="S542" s="7" t="str">
        <f t="shared" si="17"/>
        <v/>
      </c>
    </row>
    <row r="543" spans="1:19" x14ac:dyDescent="0.25">
      <c r="A543" s="7"/>
      <c r="B543" s="12"/>
      <c r="C543" s="7"/>
      <c r="D543" s="7"/>
      <c r="E543" s="7"/>
      <c r="F543" s="7"/>
      <c r="G543" s="7"/>
      <c r="H543" s="7"/>
      <c r="I543" s="7"/>
      <c r="J543" s="7"/>
      <c r="K543" s="7"/>
      <c r="L543" s="7"/>
      <c r="M543" s="7"/>
      <c r="N543" s="7"/>
      <c r="O543" s="7"/>
      <c r="P543" s="7"/>
      <c r="Q543" s="7"/>
      <c r="R543" s="7" t="str">
        <f t="shared" si="16"/>
        <v/>
      </c>
      <c r="S543" s="7" t="str">
        <f t="shared" si="17"/>
        <v/>
      </c>
    </row>
    <row r="544" spans="1:19" x14ac:dyDescent="0.25">
      <c r="A544" s="7"/>
      <c r="B544" s="12"/>
      <c r="C544" s="7"/>
      <c r="D544" s="7"/>
      <c r="E544" s="7"/>
      <c r="F544" s="7"/>
      <c r="G544" s="7"/>
      <c r="H544" s="7"/>
      <c r="I544" s="7"/>
      <c r="J544" s="7"/>
      <c r="K544" s="7"/>
      <c r="L544" s="7"/>
      <c r="M544" s="7"/>
      <c r="N544" s="7"/>
      <c r="O544" s="7"/>
      <c r="P544" s="7"/>
      <c r="Q544" s="7"/>
      <c r="R544" s="7" t="str">
        <f t="shared" si="16"/>
        <v/>
      </c>
      <c r="S544" s="7" t="str">
        <f t="shared" si="17"/>
        <v/>
      </c>
    </row>
    <row r="545" spans="1:19" x14ac:dyDescent="0.25">
      <c r="A545" s="7"/>
      <c r="B545" s="12"/>
      <c r="C545" s="7"/>
      <c r="D545" s="7"/>
      <c r="E545" s="7"/>
      <c r="F545" s="7"/>
      <c r="G545" s="7"/>
      <c r="H545" s="7"/>
      <c r="I545" s="7"/>
      <c r="J545" s="7"/>
      <c r="K545" s="7"/>
      <c r="L545" s="7"/>
      <c r="M545" s="7"/>
      <c r="N545" s="7"/>
      <c r="O545" s="7"/>
      <c r="P545" s="7"/>
      <c r="Q545" s="7"/>
      <c r="R545" s="7" t="str">
        <f t="shared" si="16"/>
        <v/>
      </c>
      <c r="S545" s="7" t="str">
        <f t="shared" si="17"/>
        <v/>
      </c>
    </row>
    <row r="546" spans="1:19" x14ac:dyDescent="0.25">
      <c r="A546" s="7"/>
      <c r="B546" s="12"/>
      <c r="C546" s="7"/>
      <c r="D546" s="7"/>
      <c r="E546" s="7"/>
      <c r="F546" s="7"/>
      <c r="G546" s="7"/>
      <c r="H546" s="7"/>
      <c r="I546" s="7"/>
      <c r="J546" s="7"/>
      <c r="K546" s="7"/>
      <c r="L546" s="7"/>
      <c r="M546" s="7"/>
      <c r="N546" s="7"/>
      <c r="O546" s="7"/>
      <c r="P546" s="7"/>
      <c r="Q546" s="7"/>
      <c r="R546" s="7" t="str">
        <f t="shared" si="16"/>
        <v/>
      </c>
      <c r="S546" s="7" t="str">
        <f t="shared" si="17"/>
        <v/>
      </c>
    </row>
    <row r="547" spans="1:19" x14ac:dyDescent="0.25">
      <c r="A547" s="7"/>
      <c r="B547" s="12"/>
      <c r="C547" s="7"/>
      <c r="D547" s="7"/>
      <c r="E547" s="7"/>
      <c r="F547" s="7"/>
      <c r="G547" s="7"/>
      <c r="H547" s="7"/>
      <c r="I547" s="7"/>
      <c r="J547" s="7"/>
      <c r="K547" s="7"/>
      <c r="L547" s="7"/>
      <c r="M547" s="7"/>
      <c r="N547" s="7"/>
      <c r="O547" s="7"/>
      <c r="P547" s="7"/>
      <c r="Q547" s="7"/>
      <c r="R547" s="7" t="str">
        <f t="shared" si="16"/>
        <v/>
      </c>
      <c r="S547" s="7" t="str">
        <f t="shared" si="17"/>
        <v/>
      </c>
    </row>
    <row r="548" spans="1:19" x14ac:dyDescent="0.25">
      <c r="A548" s="7"/>
      <c r="B548" s="12"/>
      <c r="C548" s="7"/>
      <c r="D548" s="7"/>
      <c r="E548" s="7"/>
      <c r="F548" s="7"/>
      <c r="G548" s="7"/>
      <c r="H548" s="7"/>
      <c r="I548" s="7"/>
      <c r="J548" s="7"/>
      <c r="K548" s="7"/>
      <c r="L548" s="7"/>
      <c r="M548" s="7"/>
      <c r="N548" s="7"/>
      <c r="O548" s="7"/>
      <c r="P548" s="7"/>
      <c r="Q548" s="7"/>
      <c r="R548" s="7" t="str">
        <f t="shared" si="16"/>
        <v/>
      </c>
      <c r="S548" s="7" t="str">
        <f t="shared" si="17"/>
        <v/>
      </c>
    </row>
    <row r="549" spans="1:19" x14ac:dyDescent="0.25">
      <c r="A549" s="7"/>
      <c r="B549" s="12"/>
      <c r="C549" s="7"/>
      <c r="D549" s="7"/>
      <c r="E549" s="7"/>
      <c r="F549" s="7"/>
      <c r="G549" s="7"/>
      <c r="H549" s="7"/>
      <c r="I549" s="7"/>
      <c r="J549" s="7"/>
      <c r="K549" s="7"/>
      <c r="L549" s="7"/>
      <c r="M549" s="7"/>
      <c r="N549" s="7"/>
      <c r="O549" s="7"/>
      <c r="P549" s="7"/>
      <c r="Q549" s="7"/>
      <c r="R549" s="7" t="str">
        <f t="shared" si="16"/>
        <v/>
      </c>
      <c r="S549" s="7" t="str">
        <f t="shared" si="17"/>
        <v/>
      </c>
    </row>
    <row r="550" spans="1:19" x14ac:dyDescent="0.25">
      <c r="A550" s="7"/>
      <c r="B550" s="12"/>
      <c r="C550" s="7"/>
      <c r="D550" s="7"/>
      <c r="E550" s="7"/>
      <c r="F550" s="7"/>
      <c r="G550" s="7"/>
      <c r="H550" s="7"/>
      <c r="I550" s="7"/>
      <c r="J550" s="7"/>
      <c r="K550" s="7"/>
      <c r="L550" s="7"/>
      <c r="M550" s="7"/>
      <c r="N550" s="7"/>
      <c r="O550" s="7"/>
      <c r="P550" s="7"/>
      <c r="Q550" s="7"/>
      <c r="R550" s="7" t="str">
        <f t="shared" si="16"/>
        <v/>
      </c>
      <c r="S550" s="7" t="str">
        <f t="shared" si="17"/>
        <v/>
      </c>
    </row>
    <row r="551" spans="1:19" x14ac:dyDescent="0.25">
      <c r="A551" s="7"/>
      <c r="B551" s="12"/>
      <c r="C551" s="7"/>
      <c r="D551" s="7"/>
      <c r="E551" s="7"/>
      <c r="F551" s="7"/>
      <c r="G551" s="7"/>
      <c r="H551" s="7"/>
      <c r="I551" s="7"/>
      <c r="J551" s="7"/>
      <c r="K551" s="7"/>
      <c r="L551" s="7"/>
      <c r="M551" s="7"/>
      <c r="N551" s="7"/>
      <c r="O551" s="7"/>
      <c r="P551" s="7"/>
      <c r="Q551" s="7"/>
      <c r="R551" s="7" t="str">
        <f t="shared" si="16"/>
        <v/>
      </c>
      <c r="S551" s="7" t="str">
        <f t="shared" si="17"/>
        <v/>
      </c>
    </row>
    <row r="552" spans="1:19" x14ac:dyDescent="0.25">
      <c r="A552" s="7"/>
      <c r="B552" s="12"/>
      <c r="C552" s="7"/>
      <c r="D552" s="7"/>
      <c r="E552" s="7"/>
      <c r="F552" s="7"/>
      <c r="G552" s="7"/>
      <c r="H552" s="7"/>
      <c r="I552" s="7"/>
      <c r="J552" s="7"/>
      <c r="K552" s="7"/>
      <c r="L552" s="7"/>
      <c r="M552" s="7"/>
      <c r="N552" s="7"/>
      <c r="O552" s="7"/>
      <c r="P552" s="7"/>
      <c r="Q552" s="7"/>
      <c r="R552" s="7" t="str">
        <f t="shared" si="16"/>
        <v/>
      </c>
      <c r="S552" s="7" t="str">
        <f t="shared" si="17"/>
        <v/>
      </c>
    </row>
    <row r="553" spans="1:19" x14ac:dyDescent="0.25">
      <c r="A553" s="7"/>
      <c r="B553" s="12"/>
      <c r="C553" s="7"/>
      <c r="D553" s="7"/>
      <c r="E553" s="7"/>
      <c r="F553" s="7"/>
      <c r="G553" s="7"/>
      <c r="H553" s="7"/>
      <c r="I553" s="7"/>
      <c r="J553" s="7"/>
      <c r="K553" s="7"/>
      <c r="L553" s="7"/>
      <c r="M553" s="7"/>
      <c r="N553" s="7"/>
      <c r="O553" s="7"/>
      <c r="P553" s="7"/>
      <c r="Q553" s="7"/>
      <c r="R553" s="7" t="str">
        <f t="shared" si="16"/>
        <v/>
      </c>
      <c r="S553" s="7" t="str">
        <f t="shared" si="17"/>
        <v/>
      </c>
    </row>
    <row r="554" spans="1:19" x14ac:dyDescent="0.25">
      <c r="A554" s="7"/>
      <c r="B554" s="12"/>
      <c r="C554" s="7"/>
      <c r="D554" s="7"/>
      <c r="E554" s="7"/>
      <c r="F554" s="7"/>
      <c r="G554" s="7"/>
      <c r="H554" s="7"/>
      <c r="I554" s="7"/>
      <c r="J554" s="7"/>
      <c r="K554" s="7"/>
      <c r="L554" s="7"/>
      <c r="M554" s="7"/>
      <c r="N554" s="7"/>
      <c r="O554" s="7"/>
      <c r="P554" s="7"/>
      <c r="Q554" s="7"/>
      <c r="R554" s="7" t="str">
        <f t="shared" si="16"/>
        <v/>
      </c>
      <c r="S554" s="7" t="str">
        <f t="shared" si="17"/>
        <v/>
      </c>
    </row>
    <row r="555" spans="1:19" x14ac:dyDescent="0.25">
      <c r="A555" s="7"/>
      <c r="B555" s="12"/>
      <c r="C555" s="7"/>
      <c r="D555" s="7"/>
      <c r="E555" s="7"/>
      <c r="F555" s="7"/>
      <c r="G555" s="7"/>
      <c r="H555" s="7"/>
      <c r="I555" s="7"/>
      <c r="J555" s="7"/>
      <c r="K555" s="7"/>
      <c r="L555" s="7"/>
      <c r="M555" s="7"/>
      <c r="N555" s="7"/>
      <c r="O555" s="7"/>
      <c r="P555" s="7"/>
      <c r="Q555" s="7"/>
      <c r="R555" s="7" t="str">
        <f t="shared" si="16"/>
        <v/>
      </c>
      <c r="S555" s="7" t="str">
        <f t="shared" si="17"/>
        <v/>
      </c>
    </row>
    <row r="556" spans="1:19" x14ac:dyDescent="0.25">
      <c r="A556" s="7"/>
      <c r="B556" s="12"/>
      <c r="C556" s="7"/>
      <c r="D556" s="7"/>
      <c r="E556" s="7"/>
      <c r="F556" s="7"/>
      <c r="G556" s="7"/>
      <c r="H556" s="7"/>
      <c r="I556" s="7"/>
      <c r="J556" s="7"/>
      <c r="K556" s="7"/>
      <c r="L556" s="7"/>
      <c r="M556" s="7"/>
      <c r="N556" s="7"/>
      <c r="O556" s="7"/>
      <c r="P556" s="7"/>
      <c r="Q556" s="7"/>
      <c r="R556" s="7" t="str">
        <f t="shared" si="16"/>
        <v/>
      </c>
      <c r="S556" s="7" t="str">
        <f t="shared" si="17"/>
        <v/>
      </c>
    </row>
    <row r="557" spans="1:19" x14ac:dyDescent="0.25">
      <c r="A557" s="7"/>
      <c r="B557" s="12"/>
      <c r="C557" s="7"/>
      <c r="D557" s="7"/>
      <c r="E557" s="7"/>
      <c r="F557" s="7"/>
      <c r="G557" s="7"/>
      <c r="H557" s="7"/>
      <c r="I557" s="7"/>
      <c r="J557" s="7"/>
      <c r="K557" s="7"/>
      <c r="L557" s="7"/>
      <c r="M557" s="7"/>
      <c r="N557" s="7"/>
      <c r="O557" s="7"/>
      <c r="P557" s="7"/>
      <c r="Q557" s="7"/>
      <c r="R557" s="7" t="str">
        <f t="shared" si="16"/>
        <v/>
      </c>
      <c r="S557" s="7" t="str">
        <f t="shared" si="17"/>
        <v/>
      </c>
    </row>
    <row r="558" spans="1:19" x14ac:dyDescent="0.25">
      <c r="A558" s="7"/>
      <c r="B558" s="12"/>
      <c r="C558" s="7"/>
      <c r="D558" s="7"/>
      <c r="E558" s="7"/>
      <c r="F558" s="7"/>
      <c r="G558" s="7"/>
      <c r="H558" s="7"/>
      <c r="I558" s="7"/>
      <c r="J558" s="7"/>
      <c r="K558" s="7"/>
      <c r="L558" s="7"/>
      <c r="M558" s="7"/>
      <c r="N558" s="7"/>
      <c r="O558" s="7"/>
      <c r="P558" s="7"/>
      <c r="Q558" s="7"/>
      <c r="R558" s="7" t="str">
        <f t="shared" si="16"/>
        <v/>
      </c>
      <c r="S558" s="7" t="str">
        <f t="shared" si="17"/>
        <v/>
      </c>
    </row>
    <row r="559" spans="1:19" x14ac:dyDescent="0.25">
      <c r="A559" s="7"/>
      <c r="B559" s="12"/>
      <c r="C559" s="7"/>
      <c r="D559" s="7"/>
      <c r="E559" s="7"/>
      <c r="F559" s="7"/>
      <c r="G559" s="7"/>
      <c r="H559" s="7"/>
      <c r="I559" s="7"/>
      <c r="J559" s="7"/>
      <c r="K559" s="7"/>
      <c r="L559" s="7"/>
      <c r="M559" s="7"/>
      <c r="N559" s="7"/>
      <c r="O559" s="7"/>
      <c r="P559" s="7"/>
      <c r="Q559" s="7"/>
      <c r="R559" s="7" t="str">
        <f t="shared" si="16"/>
        <v/>
      </c>
      <c r="S559" s="7" t="str">
        <f t="shared" si="17"/>
        <v/>
      </c>
    </row>
    <row r="560" spans="1:19" x14ac:dyDescent="0.25">
      <c r="A560" s="7"/>
      <c r="B560" s="12"/>
      <c r="C560" s="7"/>
      <c r="D560" s="7"/>
      <c r="E560" s="7"/>
      <c r="F560" s="7"/>
      <c r="G560" s="7"/>
      <c r="H560" s="7"/>
      <c r="I560" s="7"/>
      <c r="J560" s="7"/>
      <c r="K560" s="7"/>
      <c r="L560" s="7"/>
      <c r="M560" s="7"/>
      <c r="N560" s="7"/>
      <c r="O560" s="7"/>
      <c r="P560" s="7"/>
      <c r="Q560" s="7"/>
      <c r="R560" s="7" t="str">
        <f t="shared" si="16"/>
        <v/>
      </c>
      <c r="S560" s="7" t="str">
        <f t="shared" si="17"/>
        <v/>
      </c>
    </row>
    <row r="561" spans="1:19" x14ac:dyDescent="0.25">
      <c r="A561" s="7"/>
      <c r="B561" s="12"/>
      <c r="C561" s="7"/>
      <c r="D561" s="7"/>
      <c r="E561" s="7"/>
      <c r="F561" s="7"/>
      <c r="G561" s="7"/>
      <c r="H561" s="7"/>
      <c r="I561" s="7"/>
      <c r="J561" s="7"/>
      <c r="K561" s="7"/>
      <c r="L561" s="7"/>
      <c r="M561" s="7"/>
      <c r="N561" s="7"/>
      <c r="O561" s="7"/>
      <c r="P561" s="7"/>
      <c r="Q561" s="7"/>
      <c r="R561" s="7" t="str">
        <f t="shared" si="16"/>
        <v/>
      </c>
      <c r="S561" s="7" t="str">
        <f t="shared" si="17"/>
        <v/>
      </c>
    </row>
    <row r="562" spans="1:19" x14ac:dyDescent="0.25">
      <c r="A562" s="7"/>
      <c r="B562" s="12"/>
      <c r="C562" s="7"/>
      <c r="D562" s="7"/>
      <c r="E562" s="7"/>
      <c r="F562" s="7"/>
      <c r="G562" s="7"/>
      <c r="H562" s="7"/>
      <c r="I562" s="7"/>
      <c r="J562" s="7"/>
      <c r="K562" s="7"/>
      <c r="L562" s="7"/>
      <c r="M562" s="7"/>
      <c r="N562" s="7"/>
      <c r="O562" s="7"/>
      <c r="P562" s="7"/>
      <c r="Q562" s="7"/>
      <c r="R562" s="7" t="str">
        <f t="shared" si="16"/>
        <v/>
      </c>
      <c r="S562" s="7" t="str">
        <f t="shared" si="17"/>
        <v/>
      </c>
    </row>
    <row r="563" spans="1:19" x14ac:dyDescent="0.25">
      <c r="A563" s="7"/>
      <c r="B563" s="12"/>
      <c r="C563" s="7"/>
      <c r="D563" s="7"/>
      <c r="E563" s="7"/>
      <c r="F563" s="7"/>
      <c r="G563" s="7"/>
      <c r="H563" s="7"/>
      <c r="I563" s="7"/>
      <c r="J563" s="7"/>
      <c r="K563" s="7"/>
      <c r="L563" s="7"/>
      <c r="M563" s="7"/>
      <c r="N563" s="7"/>
      <c r="O563" s="7"/>
      <c r="P563" s="7"/>
      <c r="Q563" s="7"/>
      <c r="R563" s="7" t="str">
        <f t="shared" si="16"/>
        <v/>
      </c>
      <c r="S563" s="7" t="str">
        <f t="shared" si="17"/>
        <v/>
      </c>
    </row>
    <row r="564" spans="1:19" x14ac:dyDescent="0.25">
      <c r="A564" s="7"/>
      <c r="B564" s="12"/>
      <c r="C564" s="7"/>
      <c r="D564" s="7"/>
      <c r="E564" s="7"/>
      <c r="F564" s="7"/>
      <c r="G564" s="7"/>
      <c r="H564" s="7"/>
      <c r="I564" s="7"/>
      <c r="J564" s="7"/>
      <c r="K564" s="7"/>
      <c r="L564" s="7"/>
      <c r="M564" s="7"/>
      <c r="N564" s="7"/>
      <c r="O564" s="7"/>
      <c r="P564" s="7"/>
      <c r="Q564" s="7"/>
      <c r="R564" s="7" t="str">
        <f t="shared" si="16"/>
        <v/>
      </c>
      <c r="S564" s="7" t="str">
        <f t="shared" si="17"/>
        <v/>
      </c>
    </row>
    <row r="565" spans="1:19" x14ac:dyDescent="0.25">
      <c r="A565" s="7"/>
      <c r="B565" s="12"/>
      <c r="C565" s="7"/>
      <c r="D565" s="7"/>
      <c r="E565" s="7"/>
      <c r="F565" s="7"/>
      <c r="G565" s="7"/>
      <c r="H565" s="7"/>
      <c r="I565" s="7"/>
      <c r="J565" s="7"/>
      <c r="K565" s="7"/>
      <c r="L565" s="7"/>
      <c r="M565" s="7"/>
      <c r="N565" s="7"/>
      <c r="O565" s="7"/>
      <c r="P565" s="7"/>
      <c r="Q565" s="7"/>
      <c r="R565" s="7" t="str">
        <f t="shared" si="16"/>
        <v/>
      </c>
      <c r="S565" s="7" t="str">
        <f t="shared" si="17"/>
        <v/>
      </c>
    </row>
    <row r="566" spans="1:19" x14ac:dyDescent="0.25">
      <c r="A566" s="7"/>
      <c r="B566" s="12"/>
      <c r="C566" s="7"/>
      <c r="D566" s="7"/>
      <c r="E566" s="7"/>
      <c r="F566" s="7"/>
      <c r="G566" s="7"/>
      <c r="H566" s="7"/>
      <c r="I566" s="7"/>
      <c r="J566" s="7"/>
      <c r="K566" s="7"/>
      <c r="L566" s="7"/>
      <c r="M566" s="7"/>
      <c r="N566" s="7"/>
      <c r="O566" s="7"/>
      <c r="P566" s="7"/>
      <c r="Q566" s="7"/>
      <c r="R566" s="7" t="str">
        <f t="shared" si="16"/>
        <v/>
      </c>
      <c r="S566" s="7" t="str">
        <f t="shared" si="17"/>
        <v/>
      </c>
    </row>
    <row r="567" spans="1:19" x14ac:dyDescent="0.25">
      <c r="A567" s="7"/>
      <c r="B567" s="12"/>
      <c r="C567" s="7"/>
      <c r="D567" s="7"/>
      <c r="E567" s="7"/>
      <c r="F567" s="7"/>
      <c r="G567" s="7"/>
      <c r="H567" s="7"/>
      <c r="I567" s="7"/>
      <c r="J567" s="7"/>
      <c r="K567" s="7"/>
      <c r="L567" s="7"/>
      <c r="M567" s="7"/>
      <c r="N567" s="7"/>
      <c r="O567" s="7"/>
      <c r="P567" s="7"/>
      <c r="Q567" s="7"/>
      <c r="R567" s="7" t="str">
        <f t="shared" si="16"/>
        <v/>
      </c>
      <c r="S567" s="7" t="str">
        <f t="shared" si="17"/>
        <v/>
      </c>
    </row>
    <row r="568" spans="1:19" x14ac:dyDescent="0.25">
      <c r="A568" s="7"/>
      <c r="B568" s="12"/>
      <c r="C568" s="7"/>
      <c r="D568" s="7"/>
      <c r="E568" s="7"/>
      <c r="F568" s="7"/>
      <c r="G568" s="7"/>
      <c r="H568" s="7"/>
      <c r="I568" s="7"/>
      <c r="J568" s="7"/>
      <c r="K568" s="7"/>
      <c r="L568" s="7"/>
      <c r="M568" s="7"/>
      <c r="N568" s="7"/>
      <c r="O568" s="7"/>
      <c r="P568" s="7"/>
      <c r="Q568" s="7"/>
      <c r="R568" s="7" t="str">
        <f t="shared" si="16"/>
        <v/>
      </c>
      <c r="S568" s="7" t="str">
        <f t="shared" si="17"/>
        <v/>
      </c>
    </row>
    <row r="569" spans="1:19" x14ac:dyDescent="0.25">
      <c r="A569" s="7"/>
      <c r="B569" s="12"/>
      <c r="C569" s="7"/>
      <c r="D569" s="7"/>
      <c r="E569" s="7"/>
      <c r="F569" s="7"/>
      <c r="G569" s="7"/>
      <c r="H569" s="7"/>
      <c r="I569" s="7"/>
      <c r="J569" s="7"/>
      <c r="K569" s="7"/>
      <c r="L569" s="7"/>
      <c r="M569" s="7"/>
      <c r="N569" s="7"/>
      <c r="O569" s="7"/>
      <c r="P569" s="7"/>
      <c r="Q569" s="7"/>
      <c r="R569" s="7" t="str">
        <f t="shared" si="16"/>
        <v/>
      </c>
      <c r="S569" s="7" t="str">
        <f t="shared" si="17"/>
        <v/>
      </c>
    </row>
    <row r="570" spans="1:19" x14ac:dyDescent="0.25">
      <c r="A570" s="7"/>
      <c r="B570" s="12"/>
      <c r="C570" s="7"/>
      <c r="D570" s="7"/>
      <c r="E570" s="7"/>
      <c r="F570" s="7"/>
      <c r="G570" s="7"/>
      <c r="H570" s="7"/>
      <c r="I570" s="7"/>
      <c r="J570" s="7"/>
      <c r="K570" s="7"/>
      <c r="L570" s="7"/>
      <c r="M570" s="7"/>
      <c r="N570" s="7"/>
      <c r="O570" s="7"/>
      <c r="P570" s="7"/>
      <c r="Q570" s="7"/>
      <c r="R570" s="7" t="str">
        <f t="shared" si="16"/>
        <v/>
      </c>
      <c r="S570" s="7" t="str">
        <f t="shared" si="17"/>
        <v/>
      </c>
    </row>
    <row r="571" spans="1:19" x14ac:dyDescent="0.25">
      <c r="A571" s="7"/>
      <c r="B571" s="12"/>
      <c r="C571" s="7"/>
      <c r="D571" s="7"/>
      <c r="E571" s="7"/>
      <c r="F571" s="7"/>
      <c r="G571" s="7"/>
      <c r="H571" s="7"/>
      <c r="I571" s="7"/>
      <c r="J571" s="7"/>
      <c r="K571" s="7"/>
      <c r="L571" s="7"/>
      <c r="M571" s="7"/>
      <c r="N571" s="7"/>
      <c r="O571" s="7"/>
      <c r="P571" s="7"/>
      <c r="Q571" s="7"/>
      <c r="R571" s="7" t="str">
        <f t="shared" si="16"/>
        <v/>
      </c>
      <c r="S571" s="7" t="str">
        <f t="shared" si="17"/>
        <v/>
      </c>
    </row>
    <row r="572" spans="1:19" x14ac:dyDescent="0.25">
      <c r="A572" s="7"/>
      <c r="B572" s="12"/>
      <c r="C572" s="7"/>
      <c r="D572" s="7"/>
      <c r="E572" s="7"/>
      <c r="F572" s="7"/>
      <c r="G572" s="7"/>
      <c r="H572" s="7"/>
      <c r="I572" s="7"/>
      <c r="J572" s="7"/>
      <c r="K572" s="7"/>
      <c r="L572" s="7"/>
      <c r="M572" s="7"/>
      <c r="N572" s="7"/>
      <c r="O572" s="7"/>
      <c r="P572" s="7"/>
      <c r="Q572" s="7"/>
      <c r="R572" s="7" t="str">
        <f t="shared" si="16"/>
        <v/>
      </c>
      <c r="S572" s="7" t="str">
        <f t="shared" si="17"/>
        <v/>
      </c>
    </row>
    <row r="573" spans="1:19" x14ac:dyDescent="0.25">
      <c r="A573" s="7"/>
      <c r="B573" s="12"/>
      <c r="C573" s="7"/>
      <c r="D573" s="7"/>
      <c r="E573" s="7"/>
      <c r="F573" s="7"/>
      <c r="G573" s="7"/>
      <c r="H573" s="7"/>
      <c r="I573" s="7"/>
      <c r="J573" s="7"/>
      <c r="K573" s="7"/>
      <c r="L573" s="7"/>
      <c r="M573" s="7"/>
      <c r="N573" s="7"/>
      <c r="O573" s="7"/>
      <c r="P573" s="7"/>
      <c r="Q573" s="7"/>
      <c r="R573" s="7" t="str">
        <f t="shared" si="16"/>
        <v/>
      </c>
      <c r="S573" s="7" t="str">
        <f t="shared" si="17"/>
        <v/>
      </c>
    </row>
    <row r="574" spans="1:19" x14ac:dyDescent="0.25">
      <c r="A574" s="7"/>
      <c r="B574" s="12"/>
      <c r="C574" s="7"/>
      <c r="D574" s="7"/>
      <c r="E574" s="7"/>
      <c r="F574" s="7"/>
      <c r="G574" s="7"/>
      <c r="H574" s="7"/>
      <c r="I574" s="7"/>
      <c r="J574" s="7"/>
      <c r="K574" s="7"/>
      <c r="L574" s="7"/>
      <c r="M574" s="7"/>
      <c r="N574" s="7"/>
      <c r="O574" s="7"/>
      <c r="P574" s="7"/>
      <c r="Q574" s="7"/>
      <c r="R574" s="7" t="str">
        <f t="shared" si="16"/>
        <v/>
      </c>
      <c r="S574" s="7" t="str">
        <f t="shared" si="17"/>
        <v/>
      </c>
    </row>
    <row r="575" spans="1:19" x14ac:dyDescent="0.25">
      <c r="A575" s="7"/>
      <c r="B575" s="12"/>
      <c r="C575" s="7"/>
      <c r="D575" s="7"/>
      <c r="E575" s="7"/>
      <c r="F575" s="7"/>
      <c r="G575" s="7"/>
      <c r="H575" s="7"/>
      <c r="I575" s="7"/>
      <c r="J575" s="7"/>
      <c r="K575" s="7"/>
      <c r="L575" s="7"/>
      <c r="M575" s="7"/>
      <c r="N575" s="7"/>
      <c r="O575" s="7"/>
      <c r="P575" s="7"/>
      <c r="Q575" s="7"/>
      <c r="R575" s="7" t="str">
        <f t="shared" si="16"/>
        <v/>
      </c>
      <c r="S575" s="7" t="str">
        <f t="shared" si="17"/>
        <v/>
      </c>
    </row>
    <row r="576" spans="1:19" x14ac:dyDescent="0.25">
      <c r="A576" s="7"/>
      <c r="B576" s="12"/>
      <c r="C576" s="7"/>
      <c r="D576" s="7"/>
      <c r="E576" s="7"/>
      <c r="F576" s="7"/>
      <c r="G576" s="7"/>
      <c r="H576" s="7"/>
      <c r="I576" s="7"/>
      <c r="J576" s="7"/>
      <c r="K576" s="7"/>
      <c r="L576" s="7"/>
      <c r="M576" s="7"/>
      <c r="N576" s="7"/>
      <c r="O576" s="7"/>
      <c r="P576" s="7"/>
      <c r="Q576" s="7"/>
      <c r="R576" s="7" t="str">
        <f t="shared" si="16"/>
        <v/>
      </c>
      <c r="S576" s="7" t="str">
        <f t="shared" si="17"/>
        <v/>
      </c>
    </row>
    <row r="577" spans="1:19" x14ac:dyDescent="0.25">
      <c r="A577" s="7"/>
      <c r="B577" s="12"/>
      <c r="C577" s="7"/>
      <c r="D577" s="7"/>
      <c r="E577" s="7"/>
      <c r="F577" s="7"/>
      <c r="G577" s="7"/>
      <c r="H577" s="7"/>
      <c r="I577" s="7"/>
      <c r="J577" s="7"/>
      <c r="K577" s="7"/>
      <c r="L577" s="7"/>
      <c r="M577" s="7"/>
      <c r="N577" s="7"/>
      <c r="O577" s="7"/>
      <c r="P577" s="7"/>
      <c r="Q577" s="7"/>
      <c r="R577" s="7" t="str">
        <f t="shared" si="16"/>
        <v/>
      </c>
      <c r="S577" s="7" t="str">
        <f t="shared" si="17"/>
        <v/>
      </c>
    </row>
    <row r="578" spans="1:19" x14ac:dyDescent="0.25">
      <c r="A578" s="7"/>
      <c r="B578" s="12"/>
      <c r="C578" s="7"/>
      <c r="D578" s="7"/>
      <c r="E578" s="7"/>
      <c r="F578" s="7"/>
      <c r="G578" s="7"/>
      <c r="H578" s="7"/>
      <c r="I578" s="7"/>
      <c r="J578" s="7"/>
      <c r="K578" s="7"/>
      <c r="L578" s="7"/>
      <c r="M578" s="7"/>
      <c r="N578" s="7"/>
      <c r="O578" s="7"/>
      <c r="P578" s="7"/>
      <c r="Q578" s="7"/>
      <c r="R578" s="7" t="str">
        <f t="shared" ref="R578:R641" si="18">IF(OR(C578="",B578=""),"",C578&amp;"#"&amp;ROUND(B578*1440,0))</f>
        <v/>
      </c>
      <c r="S578" s="7" t="str">
        <f t="shared" ref="S578:S641" si="19">IF(J578="","","https://maps.google.com/?q="&amp;SUBSTITUTE(J578&amp;"",",",".")&amp;","&amp;SUBSTITUTE(K578&amp;"",",","."))</f>
        <v/>
      </c>
    </row>
    <row r="579" spans="1:19" x14ac:dyDescent="0.25">
      <c r="A579" s="7"/>
      <c r="B579" s="12"/>
      <c r="C579" s="7"/>
      <c r="D579" s="7"/>
      <c r="E579" s="7"/>
      <c r="F579" s="7"/>
      <c r="G579" s="7"/>
      <c r="H579" s="7"/>
      <c r="I579" s="7"/>
      <c r="J579" s="7"/>
      <c r="K579" s="7"/>
      <c r="L579" s="7"/>
      <c r="M579" s="7"/>
      <c r="N579" s="7"/>
      <c r="O579" s="7"/>
      <c r="P579" s="7"/>
      <c r="Q579" s="7"/>
      <c r="R579" s="7" t="str">
        <f t="shared" si="18"/>
        <v/>
      </c>
      <c r="S579" s="7" t="str">
        <f t="shared" si="19"/>
        <v/>
      </c>
    </row>
    <row r="580" spans="1:19" x14ac:dyDescent="0.25">
      <c r="A580" s="7"/>
      <c r="B580" s="12"/>
      <c r="C580" s="7"/>
      <c r="D580" s="7"/>
      <c r="E580" s="7"/>
      <c r="F580" s="7"/>
      <c r="G580" s="7"/>
      <c r="H580" s="7"/>
      <c r="I580" s="7"/>
      <c r="J580" s="7"/>
      <c r="K580" s="7"/>
      <c r="L580" s="7"/>
      <c r="M580" s="7"/>
      <c r="N580" s="7"/>
      <c r="O580" s="7"/>
      <c r="P580" s="7"/>
      <c r="Q580" s="7"/>
      <c r="R580" s="7" t="str">
        <f t="shared" si="18"/>
        <v/>
      </c>
      <c r="S580" s="7" t="str">
        <f t="shared" si="19"/>
        <v/>
      </c>
    </row>
    <row r="581" spans="1:19" x14ac:dyDescent="0.25">
      <c r="A581" s="7"/>
      <c r="B581" s="12"/>
      <c r="C581" s="7"/>
      <c r="D581" s="7"/>
      <c r="E581" s="7"/>
      <c r="F581" s="7"/>
      <c r="G581" s="7"/>
      <c r="H581" s="7"/>
      <c r="I581" s="7"/>
      <c r="J581" s="7"/>
      <c r="K581" s="7"/>
      <c r="L581" s="7"/>
      <c r="M581" s="7"/>
      <c r="N581" s="7"/>
      <c r="O581" s="7"/>
      <c r="P581" s="7"/>
      <c r="Q581" s="7"/>
      <c r="R581" s="7" t="str">
        <f t="shared" si="18"/>
        <v/>
      </c>
      <c r="S581" s="7" t="str">
        <f t="shared" si="19"/>
        <v/>
      </c>
    </row>
    <row r="582" spans="1:19" x14ac:dyDescent="0.25">
      <c r="A582" s="7"/>
      <c r="B582" s="12"/>
      <c r="C582" s="7"/>
      <c r="D582" s="7"/>
      <c r="E582" s="7"/>
      <c r="F582" s="7"/>
      <c r="G582" s="7"/>
      <c r="H582" s="7"/>
      <c r="I582" s="7"/>
      <c r="J582" s="7"/>
      <c r="K582" s="7"/>
      <c r="L582" s="7"/>
      <c r="M582" s="7"/>
      <c r="N582" s="7"/>
      <c r="O582" s="7"/>
      <c r="P582" s="7"/>
      <c r="Q582" s="7"/>
      <c r="R582" s="7" t="str">
        <f t="shared" si="18"/>
        <v/>
      </c>
      <c r="S582" s="7" t="str">
        <f t="shared" si="19"/>
        <v/>
      </c>
    </row>
    <row r="583" spans="1:19" x14ac:dyDescent="0.25">
      <c r="A583" s="7"/>
      <c r="B583" s="12"/>
      <c r="C583" s="7"/>
      <c r="D583" s="7"/>
      <c r="E583" s="7"/>
      <c r="F583" s="7"/>
      <c r="G583" s="7"/>
      <c r="H583" s="7"/>
      <c r="I583" s="7"/>
      <c r="J583" s="7"/>
      <c r="K583" s="7"/>
      <c r="L583" s="7"/>
      <c r="M583" s="7"/>
      <c r="N583" s="7"/>
      <c r="O583" s="7"/>
      <c r="P583" s="7"/>
      <c r="Q583" s="7"/>
      <c r="R583" s="7" t="str">
        <f t="shared" si="18"/>
        <v/>
      </c>
      <c r="S583" s="7" t="str">
        <f t="shared" si="19"/>
        <v/>
      </c>
    </row>
    <row r="584" spans="1:19" x14ac:dyDescent="0.25">
      <c r="A584" s="7"/>
      <c r="B584" s="12"/>
      <c r="C584" s="7"/>
      <c r="D584" s="7"/>
      <c r="E584" s="7"/>
      <c r="F584" s="7"/>
      <c r="G584" s="7"/>
      <c r="H584" s="7"/>
      <c r="I584" s="7"/>
      <c r="J584" s="7"/>
      <c r="K584" s="7"/>
      <c r="L584" s="7"/>
      <c r="M584" s="7"/>
      <c r="N584" s="7"/>
      <c r="O584" s="7"/>
      <c r="P584" s="7"/>
      <c r="Q584" s="7"/>
      <c r="R584" s="7" t="str">
        <f t="shared" si="18"/>
        <v/>
      </c>
      <c r="S584" s="7" t="str">
        <f t="shared" si="19"/>
        <v/>
      </c>
    </row>
    <row r="585" spans="1:19" x14ac:dyDescent="0.25">
      <c r="A585" s="7"/>
      <c r="B585" s="12"/>
      <c r="C585" s="7"/>
      <c r="D585" s="7"/>
      <c r="E585" s="7"/>
      <c r="F585" s="7"/>
      <c r="G585" s="7"/>
      <c r="H585" s="7"/>
      <c r="I585" s="7"/>
      <c r="J585" s="7"/>
      <c r="K585" s="7"/>
      <c r="L585" s="7"/>
      <c r="M585" s="7"/>
      <c r="N585" s="7"/>
      <c r="O585" s="7"/>
      <c r="P585" s="7"/>
      <c r="Q585" s="7"/>
      <c r="R585" s="7" t="str">
        <f t="shared" si="18"/>
        <v/>
      </c>
      <c r="S585" s="7" t="str">
        <f t="shared" si="19"/>
        <v/>
      </c>
    </row>
    <row r="586" spans="1:19" x14ac:dyDescent="0.25">
      <c r="A586" s="7"/>
      <c r="B586" s="12"/>
      <c r="C586" s="7"/>
      <c r="D586" s="7"/>
      <c r="E586" s="7"/>
      <c r="F586" s="7"/>
      <c r="G586" s="7"/>
      <c r="H586" s="7"/>
      <c r="I586" s="7"/>
      <c r="J586" s="7"/>
      <c r="K586" s="7"/>
      <c r="L586" s="7"/>
      <c r="M586" s="7"/>
      <c r="N586" s="7"/>
      <c r="O586" s="7"/>
      <c r="P586" s="7"/>
      <c r="Q586" s="7"/>
      <c r="R586" s="7" t="str">
        <f t="shared" si="18"/>
        <v/>
      </c>
      <c r="S586" s="7" t="str">
        <f t="shared" si="19"/>
        <v/>
      </c>
    </row>
    <row r="587" spans="1:19" x14ac:dyDescent="0.25">
      <c r="A587" s="7"/>
      <c r="B587" s="12"/>
      <c r="C587" s="7"/>
      <c r="D587" s="7"/>
      <c r="E587" s="7"/>
      <c r="F587" s="7"/>
      <c r="G587" s="7"/>
      <c r="H587" s="7"/>
      <c r="I587" s="7"/>
      <c r="J587" s="7"/>
      <c r="K587" s="7"/>
      <c r="L587" s="7"/>
      <c r="M587" s="7"/>
      <c r="N587" s="7"/>
      <c r="O587" s="7"/>
      <c r="P587" s="7"/>
      <c r="Q587" s="7"/>
      <c r="R587" s="7" t="str">
        <f t="shared" si="18"/>
        <v/>
      </c>
      <c r="S587" s="7" t="str">
        <f t="shared" si="19"/>
        <v/>
      </c>
    </row>
    <row r="588" spans="1:19" x14ac:dyDescent="0.25">
      <c r="A588" s="7"/>
      <c r="B588" s="12"/>
      <c r="C588" s="7"/>
      <c r="D588" s="7"/>
      <c r="E588" s="7"/>
      <c r="F588" s="7"/>
      <c r="G588" s="7"/>
      <c r="H588" s="7"/>
      <c r="I588" s="7"/>
      <c r="J588" s="7"/>
      <c r="K588" s="7"/>
      <c r="L588" s="7"/>
      <c r="M588" s="7"/>
      <c r="N588" s="7"/>
      <c r="O588" s="7"/>
      <c r="P588" s="7"/>
      <c r="Q588" s="7"/>
      <c r="R588" s="7" t="str">
        <f t="shared" si="18"/>
        <v/>
      </c>
      <c r="S588" s="7" t="str">
        <f t="shared" si="19"/>
        <v/>
      </c>
    </row>
    <row r="589" spans="1:19" x14ac:dyDescent="0.25">
      <c r="A589" s="7"/>
      <c r="B589" s="12"/>
      <c r="C589" s="7"/>
      <c r="D589" s="7"/>
      <c r="E589" s="7"/>
      <c r="F589" s="7"/>
      <c r="G589" s="7"/>
      <c r="H589" s="7"/>
      <c r="I589" s="7"/>
      <c r="J589" s="7"/>
      <c r="K589" s="7"/>
      <c r="L589" s="7"/>
      <c r="M589" s="7"/>
      <c r="N589" s="7"/>
      <c r="O589" s="7"/>
      <c r="P589" s="7"/>
      <c r="Q589" s="7"/>
      <c r="R589" s="7" t="str">
        <f t="shared" si="18"/>
        <v/>
      </c>
      <c r="S589" s="7" t="str">
        <f t="shared" si="19"/>
        <v/>
      </c>
    </row>
    <row r="590" spans="1:19" x14ac:dyDescent="0.25">
      <c r="A590" s="7"/>
      <c r="B590" s="12"/>
      <c r="C590" s="7"/>
      <c r="D590" s="7"/>
      <c r="E590" s="7"/>
      <c r="F590" s="7"/>
      <c r="G590" s="7"/>
      <c r="H590" s="7"/>
      <c r="I590" s="7"/>
      <c r="J590" s="7"/>
      <c r="K590" s="7"/>
      <c r="L590" s="7"/>
      <c r="M590" s="7"/>
      <c r="N590" s="7"/>
      <c r="O590" s="7"/>
      <c r="P590" s="7"/>
      <c r="Q590" s="7"/>
      <c r="R590" s="7" t="str">
        <f t="shared" si="18"/>
        <v/>
      </c>
      <c r="S590" s="7" t="str">
        <f t="shared" si="19"/>
        <v/>
      </c>
    </row>
    <row r="591" spans="1:19" x14ac:dyDescent="0.25">
      <c r="A591" s="7"/>
      <c r="B591" s="12"/>
      <c r="C591" s="7"/>
      <c r="D591" s="7"/>
      <c r="E591" s="7"/>
      <c r="F591" s="7"/>
      <c r="G591" s="7"/>
      <c r="H591" s="7"/>
      <c r="I591" s="7"/>
      <c r="J591" s="7"/>
      <c r="K591" s="7"/>
      <c r="L591" s="7"/>
      <c r="M591" s="7"/>
      <c r="N591" s="7"/>
      <c r="O591" s="7"/>
      <c r="P591" s="7"/>
      <c r="Q591" s="7"/>
      <c r="R591" s="7" t="str">
        <f t="shared" si="18"/>
        <v/>
      </c>
      <c r="S591" s="7" t="str">
        <f t="shared" si="19"/>
        <v/>
      </c>
    </row>
    <row r="592" spans="1:19" x14ac:dyDescent="0.25">
      <c r="A592" s="7"/>
      <c r="B592" s="12"/>
      <c r="C592" s="7"/>
      <c r="D592" s="7"/>
      <c r="E592" s="7"/>
      <c r="F592" s="7"/>
      <c r="G592" s="7"/>
      <c r="H592" s="7"/>
      <c r="I592" s="7"/>
      <c r="J592" s="7"/>
      <c r="K592" s="7"/>
      <c r="L592" s="7"/>
      <c r="M592" s="7"/>
      <c r="N592" s="7"/>
      <c r="O592" s="7"/>
      <c r="P592" s="7"/>
      <c r="Q592" s="7"/>
      <c r="R592" s="7" t="str">
        <f t="shared" si="18"/>
        <v/>
      </c>
      <c r="S592" s="7" t="str">
        <f t="shared" si="19"/>
        <v/>
      </c>
    </row>
    <row r="593" spans="1:19" x14ac:dyDescent="0.25">
      <c r="A593" s="7"/>
      <c r="B593" s="12"/>
      <c r="C593" s="7"/>
      <c r="D593" s="7"/>
      <c r="E593" s="7"/>
      <c r="F593" s="7"/>
      <c r="G593" s="7"/>
      <c r="H593" s="7"/>
      <c r="I593" s="7"/>
      <c r="J593" s="7"/>
      <c r="K593" s="7"/>
      <c r="L593" s="7"/>
      <c r="M593" s="7"/>
      <c r="N593" s="7"/>
      <c r="O593" s="7"/>
      <c r="P593" s="7"/>
      <c r="Q593" s="7"/>
      <c r="R593" s="7" t="str">
        <f t="shared" si="18"/>
        <v/>
      </c>
      <c r="S593" s="7" t="str">
        <f t="shared" si="19"/>
        <v/>
      </c>
    </row>
    <row r="594" spans="1:19" x14ac:dyDescent="0.25">
      <c r="A594" s="7"/>
      <c r="B594" s="12"/>
      <c r="C594" s="7"/>
      <c r="D594" s="7"/>
      <c r="E594" s="7"/>
      <c r="F594" s="7"/>
      <c r="G594" s="7"/>
      <c r="H594" s="7"/>
      <c r="I594" s="7"/>
      <c r="J594" s="7"/>
      <c r="K594" s="7"/>
      <c r="L594" s="7"/>
      <c r="M594" s="7"/>
      <c r="N594" s="7"/>
      <c r="O594" s="7"/>
      <c r="P594" s="7"/>
      <c r="Q594" s="7"/>
      <c r="R594" s="7" t="str">
        <f t="shared" si="18"/>
        <v/>
      </c>
      <c r="S594" s="7" t="str">
        <f t="shared" si="19"/>
        <v/>
      </c>
    </row>
    <row r="595" spans="1:19" x14ac:dyDescent="0.25">
      <c r="A595" s="7"/>
      <c r="B595" s="12"/>
      <c r="C595" s="7"/>
      <c r="D595" s="7"/>
      <c r="E595" s="7"/>
      <c r="F595" s="7"/>
      <c r="G595" s="7"/>
      <c r="H595" s="7"/>
      <c r="I595" s="7"/>
      <c r="J595" s="7"/>
      <c r="K595" s="7"/>
      <c r="L595" s="7"/>
      <c r="M595" s="7"/>
      <c r="N595" s="7"/>
      <c r="O595" s="7"/>
      <c r="P595" s="7"/>
      <c r="Q595" s="7"/>
      <c r="R595" s="7" t="str">
        <f t="shared" si="18"/>
        <v/>
      </c>
      <c r="S595" s="7" t="str">
        <f t="shared" si="19"/>
        <v/>
      </c>
    </row>
    <row r="596" spans="1:19" x14ac:dyDescent="0.25">
      <c r="A596" s="7"/>
      <c r="B596" s="12"/>
      <c r="C596" s="7"/>
      <c r="D596" s="7"/>
      <c r="E596" s="7"/>
      <c r="F596" s="7"/>
      <c r="G596" s="7"/>
      <c r="H596" s="7"/>
      <c r="I596" s="7"/>
      <c r="J596" s="7"/>
      <c r="K596" s="7"/>
      <c r="L596" s="7"/>
      <c r="M596" s="7"/>
      <c r="N596" s="7"/>
      <c r="O596" s="7"/>
      <c r="P596" s="7"/>
      <c r="Q596" s="7"/>
      <c r="R596" s="7" t="str">
        <f t="shared" si="18"/>
        <v/>
      </c>
      <c r="S596" s="7" t="str">
        <f t="shared" si="19"/>
        <v/>
      </c>
    </row>
    <row r="597" spans="1:19" x14ac:dyDescent="0.25">
      <c r="A597" s="7"/>
      <c r="B597" s="12"/>
      <c r="C597" s="7"/>
      <c r="D597" s="7"/>
      <c r="E597" s="7"/>
      <c r="F597" s="7"/>
      <c r="G597" s="7"/>
      <c r="H597" s="7"/>
      <c r="I597" s="7"/>
      <c r="J597" s="7"/>
      <c r="K597" s="7"/>
      <c r="L597" s="7"/>
      <c r="M597" s="7"/>
      <c r="N597" s="7"/>
      <c r="O597" s="7"/>
      <c r="P597" s="7"/>
      <c r="Q597" s="7"/>
      <c r="R597" s="7" t="str">
        <f t="shared" si="18"/>
        <v/>
      </c>
      <c r="S597" s="7" t="str">
        <f t="shared" si="19"/>
        <v/>
      </c>
    </row>
    <row r="598" spans="1:19" x14ac:dyDescent="0.25">
      <c r="A598" s="7"/>
      <c r="B598" s="12"/>
      <c r="C598" s="7"/>
      <c r="D598" s="7"/>
      <c r="E598" s="7"/>
      <c r="F598" s="7"/>
      <c r="G598" s="7"/>
      <c r="H598" s="7"/>
      <c r="I598" s="7"/>
      <c r="J598" s="7"/>
      <c r="K598" s="7"/>
      <c r="L598" s="7"/>
      <c r="M598" s="7"/>
      <c r="N598" s="7"/>
      <c r="O598" s="7"/>
      <c r="P598" s="7"/>
      <c r="Q598" s="7"/>
      <c r="R598" s="7" t="str">
        <f t="shared" si="18"/>
        <v/>
      </c>
      <c r="S598" s="7" t="str">
        <f t="shared" si="19"/>
        <v/>
      </c>
    </row>
    <row r="599" spans="1:19" x14ac:dyDescent="0.25">
      <c r="A599" s="7"/>
      <c r="B599" s="12"/>
      <c r="C599" s="7"/>
      <c r="D599" s="7"/>
      <c r="E599" s="7"/>
      <c r="F599" s="7"/>
      <c r="G599" s="7"/>
      <c r="H599" s="7"/>
      <c r="I599" s="7"/>
      <c r="J599" s="7"/>
      <c r="K599" s="7"/>
      <c r="L599" s="7"/>
      <c r="M599" s="7"/>
      <c r="N599" s="7"/>
      <c r="O599" s="7"/>
      <c r="P599" s="7"/>
      <c r="Q599" s="7"/>
      <c r="R599" s="7" t="str">
        <f t="shared" si="18"/>
        <v/>
      </c>
      <c r="S599" s="7" t="str">
        <f t="shared" si="19"/>
        <v/>
      </c>
    </row>
    <row r="600" spans="1:19" x14ac:dyDescent="0.25">
      <c r="A600" s="7"/>
      <c r="B600" s="12"/>
      <c r="C600" s="7"/>
      <c r="D600" s="7"/>
      <c r="E600" s="7"/>
      <c r="F600" s="7"/>
      <c r="G600" s="7"/>
      <c r="H600" s="7"/>
      <c r="I600" s="7"/>
      <c r="J600" s="7"/>
      <c r="K600" s="7"/>
      <c r="L600" s="7"/>
      <c r="M600" s="7"/>
      <c r="N600" s="7"/>
      <c r="O600" s="7"/>
      <c r="P600" s="7"/>
      <c r="Q600" s="7"/>
      <c r="R600" s="7" t="str">
        <f t="shared" si="18"/>
        <v/>
      </c>
      <c r="S600" s="7" t="str">
        <f t="shared" si="19"/>
        <v/>
      </c>
    </row>
    <row r="601" spans="1:19" x14ac:dyDescent="0.25">
      <c r="A601" s="7"/>
      <c r="B601" s="12"/>
      <c r="C601" s="7"/>
      <c r="D601" s="7"/>
      <c r="E601" s="7"/>
      <c r="F601" s="7"/>
      <c r="G601" s="7"/>
      <c r="H601" s="7"/>
      <c r="I601" s="7"/>
      <c r="J601" s="7"/>
      <c r="K601" s="7"/>
      <c r="L601" s="7"/>
      <c r="M601" s="7"/>
      <c r="N601" s="7"/>
      <c r="O601" s="7"/>
      <c r="P601" s="7"/>
      <c r="Q601" s="7"/>
      <c r="R601" s="7" t="str">
        <f t="shared" si="18"/>
        <v/>
      </c>
      <c r="S601" s="7" t="str">
        <f t="shared" si="19"/>
        <v/>
      </c>
    </row>
    <row r="602" spans="1:19" x14ac:dyDescent="0.25">
      <c r="A602" s="7"/>
      <c r="B602" s="12"/>
      <c r="C602" s="7"/>
      <c r="D602" s="7"/>
      <c r="E602" s="7"/>
      <c r="F602" s="7"/>
      <c r="G602" s="7"/>
      <c r="H602" s="7"/>
      <c r="I602" s="7"/>
      <c r="J602" s="7"/>
      <c r="K602" s="7"/>
      <c r="L602" s="7"/>
      <c r="M602" s="7"/>
      <c r="N602" s="7"/>
      <c r="O602" s="7"/>
      <c r="P602" s="7"/>
      <c r="Q602" s="7"/>
      <c r="R602" s="7" t="str">
        <f t="shared" si="18"/>
        <v/>
      </c>
      <c r="S602" s="7" t="str">
        <f t="shared" si="19"/>
        <v/>
      </c>
    </row>
    <row r="603" spans="1:19" x14ac:dyDescent="0.25">
      <c r="A603" s="7"/>
      <c r="B603" s="12"/>
      <c r="C603" s="7"/>
      <c r="D603" s="7"/>
      <c r="E603" s="7"/>
      <c r="F603" s="7"/>
      <c r="G603" s="7"/>
      <c r="H603" s="7"/>
      <c r="I603" s="7"/>
      <c r="J603" s="7"/>
      <c r="K603" s="7"/>
      <c r="L603" s="7"/>
      <c r="M603" s="7"/>
      <c r="N603" s="7"/>
      <c r="O603" s="7"/>
      <c r="P603" s="7"/>
      <c r="Q603" s="7"/>
      <c r="R603" s="7" t="str">
        <f t="shared" si="18"/>
        <v/>
      </c>
      <c r="S603" s="7" t="str">
        <f t="shared" si="19"/>
        <v/>
      </c>
    </row>
    <row r="604" spans="1:19" x14ac:dyDescent="0.25">
      <c r="A604" s="7"/>
      <c r="B604" s="12"/>
      <c r="C604" s="7"/>
      <c r="D604" s="7"/>
      <c r="E604" s="7"/>
      <c r="F604" s="7"/>
      <c r="G604" s="7"/>
      <c r="H604" s="7"/>
      <c r="I604" s="7"/>
      <c r="J604" s="7"/>
      <c r="K604" s="7"/>
      <c r="L604" s="7"/>
      <c r="M604" s="7"/>
      <c r="N604" s="7"/>
      <c r="O604" s="7"/>
      <c r="P604" s="7"/>
      <c r="Q604" s="7"/>
      <c r="R604" s="7" t="str">
        <f t="shared" si="18"/>
        <v/>
      </c>
      <c r="S604" s="7" t="str">
        <f t="shared" si="19"/>
        <v/>
      </c>
    </row>
    <row r="605" spans="1:19" x14ac:dyDescent="0.25">
      <c r="A605" s="7"/>
      <c r="B605" s="12"/>
      <c r="C605" s="7"/>
      <c r="D605" s="7"/>
      <c r="E605" s="7"/>
      <c r="F605" s="7"/>
      <c r="G605" s="7"/>
      <c r="H605" s="7"/>
      <c r="I605" s="7"/>
      <c r="J605" s="7"/>
      <c r="K605" s="7"/>
      <c r="L605" s="7"/>
      <c r="M605" s="7"/>
      <c r="N605" s="7"/>
      <c r="O605" s="7"/>
      <c r="P605" s="7"/>
      <c r="Q605" s="7"/>
      <c r="R605" s="7" t="str">
        <f t="shared" si="18"/>
        <v/>
      </c>
      <c r="S605" s="7" t="str">
        <f t="shared" si="19"/>
        <v/>
      </c>
    </row>
    <row r="606" spans="1:19" x14ac:dyDescent="0.25">
      <c r="A606" s="7"/>
      <c r="B606" s="12"/>
      <c r="C606" s="7"/>
      <c r="D606" s="7"/>
      <c r="E606" s="7"/>
      <c r="F606" s="7"/>
      <c r="G606" s="7"/>
      <c r="H606" s="7"/>
      <c r="I606" s="7"/>
      <c r="J606" s="7"/>
      <c r="K606" s="7"/>
      <c r="L606" s="7"/>
      <c r="M606" s="7"/>
      <c r="N606" s="7"/>
      <c r="O606" s="7"/>
      <c r="P606" s="7"/>
      <c r="Q606" s="7"/>
      <c r="R606" s="7" t="str">
        <f t="shared" si="18"/>
        <v/>
      </c>
      <c r="S606" s="7" t="str">
        <f t="shared" si="19"/>
        <v/>
      </c>
    </row>
    <row r="607" spans="1:19" x14ac:dyDescent="0.25">
      <c r="A607" s="7"/>
      <c r="B607" s="12"/>
      <c r="C607" s="7"/>
      <c r="D607" s="7"/>
      <c r="E607" s="7"/>
      <c r="F607" s="7"/>
      <c r="G607" s="7"/>
      <c r="H607" s="7"/>
      <c r="I607" s="7"/>
      <c r="J607" s="7"/>
      <c r="K607" s="7"/>
      <c r="L607" s="7"/>
      <c r="M607" s="7"/>
      <c r="N607" s="7"/>
      <c r="O607" s="7"/>
      <c r="P607" s="7"/>
      <c r="Q607" s="7"/>
      <c r="R607" s="7" t="str">
        <f t="shared" si="18"/>
        <v/>
      </c>
      <c r="S607" s="7" t="str">
        <f t="shared" si="19"/>
        <v/>
      </c>
    </row>
    <row r="608" spans="1:19" x14ac:dyDescent="0.25">
      <c r="A608" s="7"/>
      <c r="B608" s="12"/>
      <c r="C608" s="7"/>
      <c r="D608" s="7"/>
      <c r="E608" s="7"/>
      <c r="F608" s="7"/>
      <c r="G608" s="7"/>
      <c r="H608" s="7"/>
      <c r="I608" s="7"/>
      <c r="J608" s="7"/>
      <c r="K608" s="7"/>
      <c r="L608" s="7"/>
      <c r="M608" s="7"/>
      <c r="N608" s="7"/>
      <c r="O608" s="7"/>
      <c r="P608" s="7"/>
      <c r="Q608" s="7"/>
      <c r="R608" s="7" t="str">
        <f t="shared" si="18"/>
        <v/>
      </c>
      <c r="S608" s="7" t="str">
        <f t="shared" si="19"/>
        <v/>
      </c>
    </row>
    <row r="609" spans="1:19" x14ac:dyDescent="0.25">
      <c r="A609" s="7"/>
      <c r="B609" s="12"/>
      <c r="C609" s="7"/>
      <c r="D609" s="7"/>
      <c r="E609" s="7"/>
      <c r="F609" s="7"/>
      <c r="G609" s="7"/>
      <c r="H609" s="7"/>
      <c r="I609" s="7"/>
      <c r="J609" s="7"/>
      <c r="K609" s="7"/>
      <c r="L609" s="7"/>
      <c r="M609" s="7"/>
      <c r="N609" s="7"/>
      <c r="O609" s="7"/>
      <c r="P609" s="7"/>
      <c r="Q609" s="7"/>
      <c r="R609" s="7" t="str">
        <f t="shared" si="18"/>
        <v/>
      </c>
      <c r="S609" s="7" t="str">
        <f t="shared" si="19"/>
        <v/>
      </c>
    </row>
    <row r="610" spans="1:19" x14ac:dyDescent="0.25">
      <c r="A610" s="7"/>
      <c r="B610" s="12"/>
      <c r="C610" s="7"/>
      <c r="D610" s="7"/>
      <c r="E610" s="7"/>
      <c r="F610" s="7"/>
      <c r="G610" s="7"/>
      <c r="H610" s="7"/>
      <c r="I610" s="7"/>
      <c r="J610" s="7"/>
      <c r="K610" s="7"/>
      <c r="L610" s="7"/>
      <c r="M610" s="7"/>
      <c r="N610" s="7"/>
      <c r="O610" s="7"/>
      <c r="P610" s="7"/>
      <c r="Q610" s="7"/>
      <c r="R610" s="7" t="str">
        <f t="shared" si="18"/>
        <v/>
      </c>
      <c r="S610" s="7" t="str">
        <f t="shared" si="19"/>
        <v/>
      </c>
    </row>
    <row r="611" spans="1:19" x14ac:dyDescent="0.25">
      <c r="A611" s="7"/>
      <c r="B611" s="12"/>
      <c r="C611" s="7"/>
      <c r="D611" s="7"/>
      <c r="E611" s="7"/>
      <c r="F611" s="7"/>
      <c r="G611" s="7"/>
      <c r="H611" s="7"/>
      <c r="I611" s="7"/>
      <c r="J611" s="7"/>
      <c r="K611" s="7"/>
      <c r="L611" s="7"/>
      <c r="M611" s="7"/>
      <c r="N611" s="7"/>
      <c r="O611" s="7"/>
      <c r="P611" s="7"/>
      <c r="Q611" s="7"/>
      <c r="R611" s="7" t="str">
        <f t="shared" si="18"/>
        <v/>
      </c>
      <c r="S611" s="7" t="str">
        <f t="shared" si="19"/>
        <v/>
      </c>
    </row>
    <row r="612" spans="1:19" x14ac:dyDescent="0.25">
      <c r="A612" s="7"/>
      <c r="B612" s="12"/>
      <c r="C612" s="7"/>
      <c r="D612" s="7"/>
      <c r="E612" s="7"/>
      <c r="F612" s="7"/>
      <c r="G612" s="7"/>
      <c r="H612" s="7"/>
      <c r="I612" s="7"/>
      <c r="J612" s="7"/>
      <c r="K612" s="7"/>
      <c r="L612" s="7"/>
      <c r="M612" s="7"/>
      <c r="N612" s="7"/>
      <c r="O612" s="7"/>
      <c r="P612" s="7"/>
      <c r="Q612" s="7"/>
      <c r="R612" s="7" t="str">
        <f t="shared" si="18"/>
        <v/>
      </c>
      <c r="S612" s="7" t="str">
        <f t="shared" si="19"/>
        <v/>
      </c>
    </row>
    <row r="613" spans="1:19" x14ac:dyDescent="0.25">
      <c r="A613" s="7"/>
      <c r="B613" s="12"/>
      <c r="C613" s="7"/>
      <c r="D613" s="7"/>
      <c r="E613" s="7"/>
      <c r="F613" s="7"/>
      <c r="G613" s="7"/>
      <c r="H613" s="7"/>
      <c r="I613" s="7"/>
      <c r="J613" s="7"/>
      <c r="K613" s="7"/>
      <c r="L613" s="7"/>
      <c r="M613" s="7"/>
      <c r="N613" s="7"/>
      <c r="O613" s="7"/>
      <c r="P613" s="7"/>
      <c r="Q613" s="7"/>
      <c r="R613" s="7" t="str">
        <f t="shared" si="18"/>
        <v/>
      </c>
      <c r="S613" s="7" t="str">
        <f t="shared" si="19"/>
        <v/>
      </c>
    </row>
    <row r="614" spans="1:19" x14ac:dyDescent="0.25">
      <c r="A614" s="7"/>
      <c r="B614" s="12"/>
      <c r="C614" s="7"/>
      <c r="D614" s="7"/>
      <c r="E614" s="7"/>
      <c r="F614" s="7"/>
      <c r="G614" s="7"/>
      <c r="H614" s="7"/>
      <c r="I614" s="7"/>
      <c r="J614" s="7"/>
      <c r="K614" s="7"/>
      <c r="L614" s="7"/>
      <c r="M614" s="7"/>
      <c r="N614" s="7"/>
      <c r="O614" s="7"/>
      <c r="P614" s="7"/>
      <c r="Q614" s="7"/>
      <c r="R614" s="7" t="str">
        <f t="shared" si="18"/>
        <v/>
      </c>
      <c r="S614" s="7" t="str">
        <f t="shared" si="19"/>
        <v/>
      </c>
    </row>
    <row r="615" spans="1:19" x14ac:dyDescent="0.25">
      <c r="A615" s="7"/>
      <c r="B615" s="12"/>
      <c r="C615" s="7"/>
      <c r="D615" s="7"/>
      <c r="E615" s="7"/>
      <c r="F615" s="7"/>
      <c r="G615" s="7"/>
      <c r="H615" s="7"/>
      <c r="I615" s="7"/>
      <c r="J615" s="7"/>
      <c r="K615" s="7"/>
      <c r="L615" s="7"/>
      <c r="M615" s="7"/>
      <c r="N615" s="7"/>
      <c r="O615" s="7"/>
      <c r="P615" s="7"/>
      <c r="Q615" s="7"/>
      <c r="R615" s="7" t="str">
        <f t="shared" si="18"/>
        <v/>
      </c>
      <c r="S615" s="7" t="str">
        <f t="shared" si="19"/>
        <v/>
      </c>
    </row>
    <row r="616" spans="1:19" x14ac:dyDescent="0.25">
      <c r="A616" s="7"/>
      <c r="B616" s="12"/>
      <c r="C616" s="7"/>
      <c r="D616" s="7"/>
      <c r="E616" s="7"/>
      <c r="F616" s="7"/>
      <c r="G616" s="7"/>
      <c r="H616" s="7"/>
      <c r="I616" s="7"/>
      <c r="J616" s="7"/>
      <c r="K616" s="7"/>
      <c r="L616" s="7"/>
      <c r="M616" s="7"/>
      <c r="N616" s="7"/>
      <c r="O616" s="7"/>
      <c r="P616" s="7"/>
      <c r="Q616" s="7"/>
      <c r="R616" s="7" t="str">
        <f t="shared" si="18"/>
        <v/>
      </c>
      <c r="S616" s="7" t="str">
        <f t="shared" si="19"/>
        <v/>
      </c>
    </row>
    <row r="617" spans="1:19" x14ac:dyDescent="0.25">
      <c r="A617" s="7"/>
      <c r="B617" s="12"/>
      <c r="C617" s="7"/>
      <c r="D617" s="7"/>
      <c r="E617" s="7"/>
      <c r="F617" s="7"/>
      <c r="G617" s="7"/>
      <c r="H617" s="7"/>
      <c r="I617" s="7"/>
      <c r="J617" s="7"/>
      <c r="K617" s="7"/>
      <c r="L617" s="7"/>
      <c r="M617" s="7"/>
      <c r="N617" s="7"/>
      <c r="O617" s="7"/>
      <c r="P617" s="7"/>
      <c r="Q617" s="7"/>
      <c r="R617" s="7" t="str">
        <f t="shared" si="18"/>
        <v/>
      </c>
      <c r="S617" s="7" t="str">
        <f t="shared" si="19"/>
        <v/>
      </c>
    </row>
    <row r="618" spans="1:19" x14ac:dyDescent="0.25">
      <c r="A618" s="7"/>
      <c r="B618" s="12"/>
      <c r="C618" s="7"/>
      <c r="D618" s="7"/>
      <c r="E618" s="7"/>
      <c r="F618" s="7"/>
      <c r="G618" s="7"/>
      <c r="H618" s="7"/>
      <c r="I618" s="7"/>
      <c r="J618" s="7"/>
      <c r="K618" s="7"/>
      <c r="L618" s="7"/>
      <c r="M618" s="7"/>
      <c r="N618" s="7"/>
      <c r="O618" s="7"/>
      <c r="P618" s="7"/>
      <c r="Q618" s="7"/>
      <c r="R618" s="7" t="str">
        <f t="shared" si="18"/>
        <v/>
      </c>
      <c r="S618" s="7" t="str">
        <f t="shared" si="19"/>
        <v/>
      </c>
    </row>
    <row r="619" spans="1:19" x14ac:dyDescent="0.25">
      <c r="A619" s="7"/>
      <c r="B619" s="12"/>
      <c r="C619" s="7"/>
      <c r="D619" s="7"/>
      <c r="E619" s="7"/>
      <c r="F619" s="7"/>
      <c r="G619" s="7"/>
      <c r="H619" s="7"/>
      <c r="I619" s="7"/>
      <c r="J619" s="7"/>
      <c r="K619" s="7"/>
      <c r="L619" s="7"/>
      <c r="M619" s="7"/>
      <c r="N619" s="7"/>
      <c r="O619" s="7"/>
      <c r="P619" s="7"/>
      <c r="Q619" s="7"/>
      <c r="R619" s="7" t="str">
        <f t="shared" si="18"/>
        <v/>
      </c>
      <c r="S619" s="7" t="str">
        <f t="shared" si="19"/>
        <v/>
      </c>
    </row>
    <row r="620" spans="1:19" x14ac:dyDescent="0.25">
      <c r="A620" s="7"/>
      <c r="B620" s="12"/>
      <c r="C620" s="7"/>
      <c r="D620" s="7"/>
      <c r="E620" s="7"/>
      <c r="F620" s="7"/>
      <c r="G620" s="7"/>
      <c r="H620" s="7"/>
      <c r="I620" s="7"/>
      <c r="J620" s="7"/>
      <c r="K620" s="7"/>
      <c r="L620" s="7"/>
      <c r="M620" s="7"/>
      <c r="N620" s="7"/>
      <c r="O620" s="7"/>
      <c r="P620" s="7"/>
      <c r="Q620" s="7"/>
      <c r="R620" s="7" t="str">
        <f t="shared" si="18"/>
        <v/>
      </c>
      <c r="S620" s="7" t="str">
        <f t="shared" si="19"/>
        <v/>
      </c>
    </row>
    <row r="621" spans="1:19" x14ac:dyDescent="0.25">
      <c r="A621" s="7"/>
      <c r="B621" s="12"/>
      <c r="C621" s="7"/>
      <c r="D621" s="7"/>
      <c r="E621" s="7"/>
      <c r="F621" s="7"/>
      <c r="G621" s="7"/>
      <c r="H621" s="7"/>
      <c r="I621" s="7"/>
      <c r="J621" s="7"/>
      <c r="K621" s="7"/>
      <c r="L621" s="7"/>
      <c r="M621" s="7"/>
      <c r="N621" s="7"/>
      <c r="O621" s="7"/>
      <c r="P621" s="7"/>
      <c r="Q621" s="7"/>
      <c r="R621" s="7" t="str">
        <f t="shared" si="18"/>
        <v/>
      </c>
      <c r="S621" s="7" t="str">
        <f t="shared" si="19"/>
        <v/>
      </c>
    </row>
    <row r="622" spans="1:19" x14ac:dyDescent="0.25">
      <c r="A622" s="7"/>
      <c r="B622" s="12"/>
      <c r="C622" s="7"/>
      <c r="D622" s="7"/>
      <c r="E622" s="7"/>
      <c r="F622" s="7"/>
      <c r="G622" s="7"/>
      <c r="H622" s="7"/>
      <c r="I622" s="7"/>
      <c r="J622" s="7"/>
      <c r="K622" s="7"/>
      <c r="L622" s="7"/>
      <c r="M622" s="7"/>
      <c r="N622" s="7"/>
      <c r="O622" s="7"/>
      <c r="P622" s="7"/>
      <c r="Q622" s="7"/>
      <c r="R622" s="7" t="str">
        <f t="shared" si="18"/>
        <v/>
      </c>
      <c r="S622" s="7" t="str">
        <f t="shared" si="19"/>
        <v/>
      </c>
    </row>
    <row r="623" spans="1:19" x14ac:dyDescent="0.25">
      <c r="A623" s="7"/>
      <c r="B623" s="12"/>
      <c r="C623" s="7"/>
      <c r="D623" s="7"/>
      <c r="E623" s="7"/>
      <c r="F623" s="7"/>
      <c r="G623" s="7"/>
      <c r="H623" s="7"/>
      <c r="I623" s="7"/>
      <c r="J623" s="7"/>
      <c r="K623" s="7"/>
      <c r="L623" s="7"/>
      <c r="M623" s="7"/>
      <c r="N623" s="7"/>
      <c r="O623" s="7"/>
      <c r="P623" s="7"/>
      <c r="Q623" s="7"/>
      <c r="R623" s="7" t="str">
        <f t="shared" si="18"/>
        <v/>
      </c>
      <c r="S623" s="7" t="str">
        <f t="shared" si="19"/>
        <v/>
      </c>
    </row>
    <row r="624" spans="1:19" x14ac:dyDescent="0.25">
      <c r="A624" s="7"/>
      <c r="B624" s="12"/>
      <c r="C624" s="7"/>
      <c r="D624" s="7"/>
      <c r="E624" s="7"/>
      <c r="F624" s="7"/>
      <c r="G624" s="7"/>
      <c r="H624" s="7"/>
      <c r="I624" s="7"/>
      <c r="J624" s="7"/>
      <c r="K624" s="7"/>
      <c r="L624" s="7"/>
      <c r="M624" s="7"/>
      <c r="N624" s="7"/>
      <c r="O624" s="7"/>
      <c r="P624" s="7"/>
      <c r="Q624" s="7"/>
      <c r="R624" s="7" t="str">
        <f t="shared" si="18"/>
        <v/>
      </c>
      <c r="S624" s="7" t="str">
        <f t="shared" si="19"/>
        <v/>
      </c>
    </row>
    <row r="625" spans="1:19" x14ac:dyDescent="0.25">
      <c r="A625" s="7"/>
      <c r="B625" s="12"/>
      <c r="C625" s="7"/>
      <c r="D625" s="7"/>
      <c r="E625" s="7"/>
      <c r="F625" s="7"/>
      <c r="G625" s="7"/>
      <c r="H625" s="7"/>
      <c r="I625" s="7"/>
      <c r="J625" s="7"/>
      <c r="K625" s="7"/>
      <c r="L625" s="7"/>
      <c r="M625" s="7"/>
      <c r="N625" s="7"/>
      <c r="O625" s="7"/>
      <c r="P625" s="7"/>
      <c r="Q625" s="7"/>
      <c r="R625" s="7" t="str">
        <f t="shared" si="18"/>
        <v/>
      </c>
      <c r="S625" s="7" t="str">
        <f t="shared" si="19"/>
        <v/>
      </c>
    </row>
    <row r="626" spans="1:19" x14ac:dyDescent="0.25">
      <c r="A626" s="7"/>
      <c r="B626" s="12"/>
      <c r="C626" s="7"/>
      <c r="D626" s="7"/>
      <c r="E626" s="7"/>
      <c r="F626" s="7"/>
      <c r="G626" s="7"/>
      <c r="H626" s="7"/>
      <c r="I626" s="7"/>
      <c r="J626" s="7"/>
      <c r="K626" s="7"/>
      <c r="L626" s="7"/>
      <c r="M626" s="7"/>
      <c r="N626" s="7"/>
      <c r="O626" s="7"/>
      <c r="P626" s="7"/>
      <c r="Q626" s="7"/>
      <c r="R626" s="7" t="str">
        <f t="shared" si="18"/>
        <v/>
      </c>
      <c r="S626" s="7" t="str">
        <f t="shared" si="19"/>
        <v/>
      </c>
    </row>
    <row r="627" spans="1:19" x14ac:dyDescent="0.25">
      <c r="A627" s="7"/>
      <c r="B627" s="12"/>
      <c r="C627" s="7"/>
      <c r="D627" s="7"/>
      <c r="E627" s="7"/>
      <c r="F627" s="7"/>
      <c r="G627" s="7"/>
      <c r="H627" s="7"/>
      <c r="I627" s="7"/>
      <c r="J627" s="7"/>
      <c r="K627" s="7"/>
      <c r="L627" s="7"/>
      <c r="M627" s="7"/>
      <c r="N627" s="7"/>
      <c r="O627" s="7"/>
      <c r="P627" s="7"/>
      <c r="Q627" s="7"/>
      <c r="R627" s="7" t="str">
        <f t="shared" si="18"/>
        <v/>
      </c>
      <c r="S627" s="7" t="str">
        <f t="shared" si="19"/>
        <v/>
      </c>
    </row>
    <row r="628" spans="1:19" x14ac:dyDescent="0.25">
      <c r="A628" s="7"/>
      <c r="B628" s="12"/>
      <c r="C628" s="7"/>
      <c r="D628" s="7"/>
      <c r="E628" s="7"/>
      <c r="F628" s="7"/>
      <c r="G628" s="7"/>
      <c r="H628" s="7"/>
      <c r="I628" s="7"/>
      <c r="J628" s="7"/>
      <c r="K628" s="7"/>
      <c r="L628" s="7"/>
      <c r="M628" s="7"/>
      <c r="N628" s="7"/>
      <c r="O628" s="7"/>
      <c r="P628" s="7"/>
      <c r="Q628" s="7"/>
      <c r="R628" s="7" t="str">
        <f t="shared" si="18"/>
        <v/>
      </c>
      <c r="S628" s="7" t="str">
        <f t="shared" si="19"/>
        <v/>
      </c>
    </row>
    <row r="629" spans="1:19" x14ac:dyDescent="0.25">
      <c r="A629" s="7"/>
      <c r="B629" s="12"/>
      <c r="C629" s="7"/>
      <c r="D629" s="7"/>
      <c r="E629" s="7"/>
      <c r="F629" s="7"/>
      <c r="G629" s="7"/>
      <c r="H629" s="7"/>
      <c r="I629" s="7"/>
      <c r="J629" s="7"/>
      <c r="K629" s="7"/>
      <c r="L629" s="7"/>
      <c r="M629" s="7"/>
      <c r="N629" s="7"/>
      <c r="O629" s="7"/>
      <c r="P629" s="7"/>
      <c r="Q629" s="7"/>
      <c r="R629" s="7" t="str">
        <f t="shared" si="18"/>
        <v/>
      </c>
      <c r="S629" s="7" t="str">
        <f t="shared" si="19"/>
        <v/>
      </c>
    </row>
    <row r="630" spans="1:19" x14ac:dyDescent="0.25">
      <c r="A630" s="7"/>
      <c r="B630" s="12"/>
      <c r="C630" s="7"/>
      <c r="D630" s="7"/>
      <c r="E630" s="7"/>
      <c r="F630" s="7"/>
      <c r="G630" s="7"/>
      <c r="H630" s="7"/>
      <c r="I630" s="7"/>
      <c r="J630" s="7"/>
      <c r="K630" s="7"/>
      <c r="L630" s="7"/>
      <c r="M630" s="7"/>
      <c r="N630" s="7"/>
      <c r="O630" s="7"/>
      <c r="P630" s="7"/>
      <c r="Q630" s="7"/>
      <c r="R630" s="7" t="str">
        <f t="shared" si="18"/>
        <v/>
      </c>
      <c r="S630" s="7" t="str">
        <f t="shared" si="19"/>
        <v/>
      </c>
    </row>
    <row r="631" spans="1:19" x14ac:dyDescent="0.25">
      <c r="A631" s="7"/>
      <c r="B631" s="12"/>
      <c r="C631" s="7"/>
      <c r="D631" s="7"/>
      <c r="E631" s="7"/>
      <c r="F631" s="7"/>
      <c r="G631" s="7"/>
      <c r="H631" s="7"/>
      <c r="I631" s="7"/>
      <c r="J631" s="7"/>
      <c r="K631" s="7"/>
      <c r="L631" s="7"/>
      <c r="M631" s="7"/>
      <c r="N631" s="7"/>
      <c r="O631" s="7"/>
      <c r="P631" s="7"/>
      <c r="Q631" s="7"/>
      <c r="R631" s="7" t="str">
        <f t="shared" si="18"/>
        <v/>
      </c>
      <c r="S631" s="7" t="str">
        <f t="shared" si="19"/>
        <v/>
      </c>
    </row>
    <row r="632" spans="1:19" x14ac:dyDescent="0.25">
      <c r="A632" s="7"/>
      <c r="B632" s="12"/>
      <c r="C632" s="7"/>
      <c r="D632" s="7"/>
      <c r="E632" s="7"/>
      <c r="F632" s="7"/>
      <c r="G632" s="7"/>
      <c r="H632" s="7"/>
      <c r="I632" s="7"/>
      <c r="J632" s="7"/>
      <c r="K632" s="7"/>
      <c r="L632" s="7"/>
      <c r="M632" s="7"/>
      <c r="N632" s="7"/>
      <c r="O632" s="7"/>
      <c r="P632" s="7"/>
      <c r="Q632" s="7"/>
      <c r="R632" s="7" t="str">
        <f t="shared" si="18"/>
        <v/>
      </c>
      <c r="S632" s="7" t="str">
        <f t="shared" si="19"/>
        <v/>
      </c>
    </row>
    <row r="633" spans="1:19" x14ac:dyDescent="0.25">
      <c r="A633" s="7"/>
      <c r="B633" s="12"/>
      <c r="C633" s="7"/>
      <c r="D633" s="7"/>
      <c r="E633" s="7"/>
      <c r="F633" s="7"/>
      <c r="G633" s="7"/>
      <c r="H633" s="7"/>
      <c r="I633" s="7"/>
      <c r="J633" s="7"/>
      <c r="K633" s="7"/>
      <c r="L633" s="7"/>
      <c r="M633" s="7"/>
      <c r="N633" s="7"/>
      <c r="O633" s="7"/>
      <c r="P633" s="7"/>
      <c r="Q633" s="7"/>
      <c r="R633" s="7" t="str">
        <f t="shared" si="18"/>
        <v/>
      </c>
      <c r="S633" s="7" t="str">
        <f t="shared" si="19"/>
        <v/>
      </c>
    </row>
    <row r="634" spans="1:19" x14ac:dyDescent="0.25">
      <c r="A634" s="7"/>
      <c r="B634" s="12"/>
      <c r="C634" s="7"/>
      <c r="D634" s="7"/>
      <c r="E634" s="7"/>
      <c r="F634" s="7"/>
      <c r="G634" s="7"/>
      <c r="H634" s="7"/>
      <c r="I634" s="7"/>
      <c r="J634" s="7"/>
      <c r="K634" s="7"/>
      <c r="L634" s="7"/>
      <c r="M634" s="7"/>
      <c r="N634" s="7"/>
      <c r="O634" s="7"/>
      <c r="P634" s="7"/>
      <c r="Q634" s="7"/>
      <c r="R634" s="7" t="str">
        <f t="shared" si="18"/>
        <v/>
      </c>
      <c r="S634" s="7" t="str">
        <f t="shared" si="19"/>
        <v/>
      </c>
    </row>
    <row r="635" spans="1:19" x14ac:dyDescent="0.25">
      <c r="A635" s="7"/>
      <c r="B635" s="12"/>
      <c r="C635" s="7"/>
      <c r="D635" s="7"/>
      <c r="E635" s="7"/>
      <c r="F635" s="7"/>
      <c r="G635" s="7"/>
      <c r="H635" s="7"/>
      <c r="I635" s="7"/>
      <c r="J635" s="7"/>
      <c r="K635" s="7"/>
      <c r="L635" s="7"/>
      <c r="M635" s="7"/>
      <c r="N635" s="7"/>
      <c r="O635" s="7"/>
      <c r="P635" s="7"/>
      <c r="Q635" s="7"/>
      <c r="R635" s="7" t="str">
        <f t="shared" si="18"/>
        <v/>
      </c>
      <c r="S635" s="7" t="str">
        <f t="shared" si="19"/>
        <v/>
      </c>
    </row>
    <row r="636" spans="1:19" x14ac:dyDescent="0.25">
      <c r="A636" s="7"/>
      <c r="B636" s="12"/>
      <c r="C636" s="7"/>
      <c r="D636" s="7"/>
      <c r="E636" s="7"/>
      <c r="F636" s="7"/>
      <c r="G636" s="7"/>
      <c r="H636" s="7"/>
      <c r="I636" s="7"/>
      <c r="J636" s="7"/>
      <c r="K636" s="7"/>
      <c r="L636" s="7"/>
      <c r="M636" s="7"/>
      <c r="N636" s="7"/>
      <c r="O636" s="7"/>
      <c r="P636" s="7"/>
      <c r="Q636" s="7"/>
      <c r="R636" s="7" t="str">
        <f t="shared" si="18"/>
        <v/>
      </c>
      <c r="S636" s="7" t="str">
        <f t="shared" si="19"/>
        <v/>
      </c>
    </row>
    <row r="637" spans="1:19" x14ac:dyDescent="0.25">
      <c r="A637" s="7"/>
      <c r="B637" s="12"/>
      <c r="C637" s="7"/>
      <c r="D637" s="7"/>
      <c r="E637" s="7"/>
      <c r="F637" s="7"/>
      <c r="G637" s="7"/>
      <c r="H637" s="7"/>
      <c r="I637" s="7"/>
      <c r="J637" s="7"/>
      <c r="K637" s="7"/>
      <c r="L637" s="7"/>
      <c r="M637" s="7"/>
      <c r="N637" s="7"/>
      <c r="O637" s="7"/>
      <c r="P637" s="7"/>
      <c r="Q637" s="7"/>
      <c r="R637" s="7" t="str">
        <f t="shared" si="18"/>
        <v/>
      </c>
      <c r="S637" s="7" t="str">
        <f t="shared" si="19"/>
        <v/>
      </c>
    </row>
    <row r="638" spans="1:19" x14ac:dyDescent="0.25">
      <c r="A638" s="7"/>
      <c r="B638" s="12"/>
      <c r="C638" s="7"/>
      <c r="D638" s="7"/>
      <c r="E638" s="7"/>
      <c r="F638" s="7"/>
      <c r="G638" s="7"/>
      <c r="H638" s="7"/>
      <c r="I638" s="7"/>
      <c r="J638" s="7"/>
      <c r="K638" s="7"/>
      <c r="L638" s="7"/>
      <c r="M638" s="7"/>
      <c r="N638" s="7"/>
      <c r="O638" s="7"/>
      <c r="P638" s="7"/>
      <c r="Q638" s="7"/>
      <c r="R638" s="7" t="str">
        <f t="shared" si="18"/>
        <v/>
      </c>
      <c r="S638" s="7" t="str">
        <f t="shared" si="19"/>
        <v/>
      </c>
    </row>
    <row r="639" spans="1:19" x14ac:dyDescent="0.25">
      <c r="A639" s="7"/>
      <c r="B639" s="12"/>
      <c r="C639" s="7"/>
      <c r="D639" s="7"/>
      <c r="E639" s="7"/>
      <c r="F639" s="7"/>
      <c r="G639" s="7"/>
      <c r="H639" s="7"/>
      <c r="I639" s="7"/>
      <c r="J639" s="7"/>
      <c r="K639" s="7"/>
      <c r="L639" s="7"/>
      <c r="M639" s="7"/>
      <c r="N639" s="7"/>
      <c r="O639" s="7"/>
      <c r="P639" s="7"/>
      <c r="Q639" s="7"/>
      <c r="R639" s="7" t="str">
        <f t="shared" si="18"/>
        <v/>
      </c>
      <c r="S639" s="7" t="str">
        <f t="shared" si="19"/>
        <v/>
      </c>
    </row>
    <row r="640" spans="1:19" x14ac:dyDescent="0.25">
      <c r="A640" s="7"/>
      <c r="B640" s="12"/>
      <c r="C640" s="7"/>
      <c r="D640" s="7"/>
      <c r="E640" s="7"/>
      <c r="F640" s="7"/>
      <c r="G640" s="7"/>
      <c r="H640" s="7"/>
      <c r="I640" s="7"/>
      <c r="J640" s="7"/>
      <c r="K640" s="7"/>
      <c r="L640" s="7"/>
      <c r="M640" s="7"/>
      <c r="N640" s="7"/>
      <c r="O640" s="7"/>
      <c r="P640" s="7"/>
      <c r="Q640" s="7"/>
      <c r="R640" s="7" t="str">
        <f t="shared" si="18"/>
        <v/>
      </c>
      <c r="S640" s="7" t="str">
        <f t="shared" si="19"/>
        <v/>
      </c>
    </row>
    <row r="641" spans="1:19" x14ac:dyDescent="0.25">
      <c r="A641" s="7"/>
      <c r="B641" s="12"/>
      <c r="C641" s="7"/>
      <c r="D641" s="7"/>
      <c r="E641" s="7"/>
      <c r="F641" s="7"/>
      <c r="G641" s="7"/>
      <c r="H641" s="7"/>
      <c r="I641" s="7"/>
      <c r="J641" s="7"/>
      <c r="K641" s="7"/>
      <c r="L641" s="7"/>
      <c r="M641" s="7"/>
      <c r="N641" s="7"/>
      <c r="O641" s="7"/>
      <c r="P641" s="7"/>
      <c r="Q641" s="7"/>
      <c r="R641" s="7" t="str">
        <f t="shared" si="18"/>
        <v/>
      </c>
      <c r="S641" s="7" t="str">
        <f t="shared" si="19"/>
        <v/>
      </c>
    </row>
    <row r="642" spans="1:19" x14ac:dyDescent="0.25">
      <c r="A642" s="7"/>
      <c r="B642" s="12"/>
      <c r="C642" s="7"/>
      <c r="D642" s="7"/>
      <c r="E642" s="7"/>
      <c r="F642" s="7"/>
      <c r="G642" s="7"/>
      <c r="H642" s="7"/>
      <c r="I642" s="7"/>
      <c r="J642" s="7"/>
      <c r="K642" s="7"/>
      <c r="L642" s="7"/>
      <c r="M642" s="7"/>
      <c r="N642" s="7"/>
      <c r="O642" s="7"/>
      <c r="P642" s="7"/>
      <c r="Q642" s="7"/>
      <c r="R642" s="7" t="str">
        <f t="shared" ref="R642:R705" si="20">IF(OR(C642="",B642=""),"",C642&amp;"#"&amp;ROUND(B642*1440,0))</f>
        <v/>
      </c>
      <c r="S642" s="7" t="str">
        <f t="shared" ref="S642:S705" si="21">IF(J642="","","https://maps.google.com/?q="&amp;SUBSTITUTE(J642&amp;"",",",".")&amp;","&amp;SUBSTITUTE(K642&amp;"",",","."))</f>
        <v/>
      </c>
    </row>
    <row r="643" spans="1:19" x14ac:dyDescent="0.25">
      <c r="A643" s="7"/>
      <c r="B643" s="12"/>
      <c r="C643" s="7"/>
      <c r="D643" s="7"/>
      <c r="E643" s="7"/>
      <c r="F643" s="7"/>
      <c r="G643" s="7"/>
      <c r="H643" s="7"/>
      <c r="I643" s="7"/>
      <c r="J643" s="7"/>
      <c r="K643" s="7"/>
      <c r="L643" s="7"/>
      <c r="M643" s="7"/>
      <c r="N643" s="7"/>
      <c r="O643" s="7"/>
      <c r="P643" s="7"/>
      <c r="Q643" s="7"/>
      <c r="R643" s="7" t="str">
        <f t="shared" si="20"/>
        <v/>
      </c>
      <c r="S643" s="7" t="str">
        <f t="shared" si="21"/>
        <v/>
      </c>
    </row>
    <row r="644" spans="1:19" x14ac:dyDescent="0.25">
      <c r="A644" s="7"/>
      <c r="B644" s="12"/>
      <c r="C644" s="7"/>
      <c r="D644" s="7"/>
      <c r="E644" s="7"/>
      <c r="F644" s="7"/>
      <c r="G644" s="7"/>
      <c r="H644" s="7"/>
      <c r="I644" s="7"/>
      <c r="J644" s="7"/>
      <c r="K644" s="7"/>
      <c r="L644" s="7"/>
      <c r="M644" s="7"/>
      <c r="N644" s="7"/>
      <c r="O644" s="7"/>
      <c r="P644" s="7"/>
      <c r="Q644" s="7"/>
      <c r="R644" s="7" t="str">
        <f t="shared" si="20"/>
        <v/>
      </c>
      <c r="S644" s="7" t="str">
        <f t="shared" si="21"/>
        <v/>
      </c>
    </row>
    <row r="645" spans="1:19" x14ac:dyDescent="0.25">
      <c r="A645" s="7"/>
      <c r="B645" s="12"/>
      <c r="C645" s="7"/>
      <c r="D645" s="7"/>
      <c r="E645" s="7"/>
      <c r="F645" s="7"/>
      <c r="G645" s="7"/>
      <c r="H645" s="7"/>
      <c r="I645" s="7"/>
      <c r="J645" s="7"/>
      <c r="K645" s="7"/>
      <c r="L645" s="7"/>
      <c r="M645" s="7"/>
      <c r="N645" s="7"/>
      <c r="O645" s="7"/>
      <c r="P645" s="7"/>
      <c r="Q645" s="7"/>
      <c r="R645" s="7" t="str">
        <f t="shared" si="20"/>
        <v/>
      </c>
      <c r="S645" s="7" t="str">
        <f t="shared" si="21"/>
        <v/>
      </c>
    </row>
    <row r="646" spans="1:19" x14ac:dyDescent="0.25">
      <c r="A646" s="7"/>
      <c r="B646" s="12"/>
      <c r="C646" s="7"/>
      <c r="D646" s="7"/>
      <c r="E646" s="7"/>
      <c r="F646" s="7"/>
      <c r="G646" s="7"/>
      <c r="H646" s="7"/>
      <c r="I646" s="7"/>
      <c r="J646" s="7"/>
      <c r="K646" s="7"/>
      <c r="L646" s="7"/>
      <c r="M646" s="7"/>
      <c r="N646" s="7"/>
      <c r="O646" s="7"/>
      <c r="P646" s="7"/>
      <c r="Q646" s="7"/>
      <c r="R646" s="7" t="str">
        <f t="shared" si="20"/>
        <v/>
      </c>
      <c r="S646" s="7" t="str">
        <f t="shared" si="21"/>
        <v/>
      </c>
    </row>
    <row r="647" spans="1:19" x14ac:dyDescent="0.25">
      <c r="A647" s="7"/>
      <c r="B647" s="12"/>
      <c r="C647" s="7"/>
      <c r="D647" s="7"/>
      <c r="E647" s="7"/>
      <c r="F647" s="7"/>
      <c r="G647" s="7"/>
      <c r="H647" s="7"/>
      <c r="I647" s="7"/>
      <c r="J647" s="7"/>
      <c r="K647" s="7"/>
      <c r="L647" s="7"/>
      <c r="M647" s="7"/>
      <c r="N647" s="7"/>
      <c r="O647" s="7"/>
      <c r="P647" s="7"/>
      <c r="Q647" s="7"/>
      <c r="R647" s="7" t="str">
        <f t="shared" si="20"/>
        <v/>
      </c>
      <c r="S647" s="7" t="str">
        <f t="shared" si="21"/>
        <v/>
      </c>
    </row>
    <row r="648" spans="1:19" x14ac:dyDescent="0.25">
      <c r="A648" s="7"/>
      <c r="B648" s="12"/>
      <c r="C648" s="7"/>
      <c r="D648" s="7"/>
      <c r="E648" s="7"/>
      <c r="F648" s="7"/>
      <c r="G648" s="7"/>
      <c r="H648" s="7"/>
      <c r="I648" s="7"/>
      <c r="J648" s="7"/>
      <c r="K648" s="7"/>
      <c r="L648" s="7"/>
      <c r="M648" s="7"/>
      <c r="N648" s="7"/>
      <c r="O648" s="7"/>
      <c r="P648" s="7"/>
      <c r="Q648" s="7"/>
      <c r="R648" s="7" t="str">
        <f t="shared" si="20"/>
        <v/>
      </c>
      <c r="S648" s="7" t="str">
        <f t="shared" si="21"/>
        <v/>
      </c>
    </row>
    <row r="649" spans="1:19" x14ac:dyDescent="0.25">
      <c r="A649" s="7"/>
      <c r="B649" s="12"/>
      <c r="C649" s="7"/>
      <c r="D649" s="7"/>
      <c r="E649" s="7"/>
      <c r="F649" s="7"/>
      <c r="G649" s="7"/>
      <c r="H649" s="7"/>
      <c r="I649" s="7"/>
      <c r="J649" s="7"/>
      <c r="K649" s="7"/>
      <c r="L649" s="7"/>
      <c r="M649" s="7"/>
      <c r="N649" s="7"/>
      <c r="O649" s="7"/>
      <c r="P649" s="7"/>
      <c r="Q649" s="7"/>
      <c r="R649" s="7" t="str">
        <f t="shared" si="20"/>
        <v/>
      </c>
      <c r="S649" s="7" t="str">
        <f t="shared" si="21"/>
        <v/>
      </c>
    </row>
    <row r="650" spans="1:19" x14ac:dyDescent="0.25">
      <c r="A650" s="7"/>
      <c r="B650" s="12"/>
      <c r="C650" s="7"/>
      <c r="D650" s="7"/>
      <c r="E650" s="7"/>
      <c r="F650" s="7"/>
      <c r="G650" s="7"/>
      <c r="H650" s="7"/>
      <c r="I650" s="7"/>
      <c r="J650" s="7"/>
      <c r="K650" s="7"/>
      <c r="L650" s="7"/>
      <c r="M650" s="7"/>
      <c r="N650" s="7"/>
      <c r="O650" s="7"/>
      <c r="P650" s="7"/>
      <c r="Q650" s="7"/>
      <c r="R650" s="7" t="str">
        <f t="shared" si="20"/>
        <v/>
      </c>
      <c r="S650" s="7" t="str">
        <f t="shared" si="21"/>
        <v/>
      </c>
    </row>
    <row r="651" spans="1:19" x14ac:dyDescent="0.25">
      <c r="A651" s="7"/>
      <c r="B651" s="12"/>
      <c r="C651" s="7"/>
      <c r="D651" s="7"/>
      <c r="E651" s="7"/>
      <c r="F651" s="7"/>
      <c r="G651" s="7"/>
      <c r="H651" s="7"/>
      <c r="I651" s="7"/>
      <c r="J651" s="7"/>
      <c r="K651" s="7"/>
      <c r="L651" s="7"/>
      <c r="M651" s="7"/>
      <c r="N651" s="7"/>
      <c r="O651" s="7"/>
      <c r="P651" s="7"/>
      <c r="Q651" s="7"/>
      <c r="R651" s="7" t="str">
        <f t="shared" si="20"/>
        <v/>
      </c>
      <c r="S651" s="7" t="str">
        <f t="shared" si="21"/>
        <v/>
      </c>
    </row>
    <row r="652" spans="1:19" x14ac:dyDescent="0.25">
      <c r="A652" s="7"/>
      <c r="B652" s="12"/>
      <c r="C652" s="7"/>
      <c r="D652" s="7"/>
      <c r="E652" s="7"/>
      <c r="F652" s="7"/>
      <c r="G652" s="7"/>
      <c r="H652" s="7"/>
      <c r="I652" s="7"/>
      <c r="J652" s="7"/>
      <c r="K652" s="7"/>
      <c r="L652" s="7"/>
      <c r="M652" s="7"/>
      <c r="N652" s="7"/>
      <c r="O652" s="7"/>
      <c r="P652" s="7"/>
      <c r="Q652" s="7"/>
      <c r="R652" s="7" t="str">
        <f t="shared" si="20"/>
        <v/>
      </c>
      <c r="S652" s="7" t="str">
        <f t="shared" si="21"/>
        <v/>
      </c>
    </row>
    <row r="653" spans="1:19" x14ac:dyDescent="0.25">
      <c r="A653" s="7"/>
      <c r="B653" s="12"/>
      <c r="C653" s="7"/>
      <c r="D653" s="7"/>
      <c r="E653" s="7"/>
      <c r="F653" s="7"/>
      <c r="G653" s="7"/>
      <c r="H653" s="7"/>
      <c r="I653" s="7"/>
      <c r="J653" s="7"/>
      <c r="K653" s="7"/>
      <c r="L653" s="7"/>
      <c r="M653" s="7"/>
      <c r="N653" s="7"/>
      <c r="O653" s="7"/>
      <c r="P653" s="7"/>
      <c r="Q653" s="7"/>
      <c r="R653" s="7" t="str">
        <f t="shared" si="20"/>
        <v/>
      </c>
      <c r="S653" s="7" t="str">
        <f t="shared" si="21"/>
        <v/>
      </c>
    </row>
    <row r="654" spans="1:19" x14ac:dyDescent="0.25">
      <c r="A654" s="7"/>
      <c r="B654" s="12"/>
      <c r="C654" s="7"/>
      <c r="D654" s="7"/>
      <c r="E654" s="7"/>
      <c r="F654" s="7"/>
      <c r="G654" s="7"/>
      <c r="H654" s="7"/>
      <c r="I654" s="7"/>
      <c r="J654" s="7"/>
      <c r="K654" s="7"/>
      <c r="L654" s="7"/>
      <c r="M654" s="7"/>
      <c r="N654" s="7"/>
      <c r="O654" s="7"/>
      <c r="P654" s="7"/>
      <c r="Q654" s="7"/>
      <c r="R654" s="7" t="str">
        <f t="shared" si="20"/>
        <v/>
      </c>
      <c r="S654" s="7" t="str">
        <f t="shared" si="21"/>
        <v/>
      </c>
    </row>
    <row r="655" spans="1:19" x14ac:dyDescent="0.25">
      <c r="A655" s="7"/>
      <c r="B655" s="12"/>
      <c r="C655" s="7"/>
      <c r="D655" s="7"/>
      <c r="E655" s="7"/>
      <c r="F655" s="7"/>
      <c r="G655" s="7"/>
      <c r="H655" s="7"/>
      <c r="I655" s="7"/>
      <c r="J655" s="7"/>
      <c r="K655" s="7"/>
      <c r="L655" s="7"/>
      <c r="M655" s="7"/>
      <c r="N655" s="7"/>
      <c r="O655" s="7"/>
      <c r="P655" s="7"/>
      <c r="Q655" s="7"/>
      <c r="R655" s="7" t="str">
        <f t="shared" si="20"/>
        <v/>
      </c>
      <c r="S655" s="7" t="str">
        <f t="shared" si="21"/>
        <v/>
      </c>
    </row>
    <row r="656" spans="1:19" x14ac:dyDescent="0.25">
      <c r="A656" s="7"/>
      <c r="B656" s="12"/>
      <c r="C656" s="7"/>
      <c r="D656" s="7"/>
      <c r="E656" s="7"/>
      <c r="F656" s="7"/>
      <c r="G656" s="7"/>
      <c r="H656" s="7"/>
      <c r="I656" s="7"/>
      <c r="J656" s="7"/>
      <c r="K656" s="7"/>
      <c r="L656" s="7"/>
      <c r="M656" s="7"/>
      <c r="N656" s="7"/>
      <c r="O656" s="7"/>
      <c r="P656" s="7"/>
      <c r="Q656" s="7"/>
      <c r="R656" s="7" t="str">
        <f t="shared" si="20"/>
        <v/>
      </c>
      <c r="S656" s="7" t="str">
        <f t="shared" si="21"/>
        <v/>
      </c>
    </row>
    <row r="657" spans="1:19" x14ac:dyDescent="0.25">
      <c r="A657" s="7"/>
      <c r="B657" s="12"/>
      <c r="C657" s="7"/>
      <c r="D657" s="7"/>
      <c r="E657" s="7"/>
      <c r="F657" s="7"/>
      <c r="G657" s="7"/>
      <c r="H657" s="7"/>
      <c r="I657" s="7"/>
      <c r="J657" s="7"/>
      <c r="K657" s="7"/>
      <c r="L657" s="7"/>
      <c r="M657" s="7"/>
      <c r="N657" s="7"/>
      <c r="O657" s="7"/>
      <c r="P657" s="7"/>
      <c r="Q657" s="7"/>
      <c r="R657" s="7" t="str">
        <f t="shared" si="20"/>
        <v/>
      </c>
      <c r="S657" s="7" t="str">
        <f t="shared" si="21"/>
        <v/>
      </c>
    </row>
    <row r="658" spans="1:19" x14ac:dyDescent="0.25">
      <c r="A658" s="7"/>
      <c r="B658" s="12"/>
      <c r="C658" s="7"/>
      <c r="D658" s="7"/>
      <c r="E658" s="7"/>
      <c r="F658" s="7"/>
      <c r="G658" s="7"/>
      <c r="H658" s="7"/>
      <c r="I658" s="7"/>
      <c r="J658" s="7"/>
      <c r="K658" s="7"/>
      <c r="L658" s="7"/>
      <c r="M658" s="7"/>
      <c r="N658" s="7"/>
      <c r="O658" s="7"/>
      <c r="P658" s="7"/>
      <c r="Q658" s="7"/>
      <c r="R658" s="7" t="str">
        <f t="shared" si="20"/>
        <v/>
      </c>
      <c r="S658" s="7" t="str">
        <f t="shared" si="21"/>
        <v/>
      </c>
    </row>
    <row r="659" spans="1:19" x14ac:dyDescent="0.25">
      <c r="A659" s="7"/>
      <c r="B659" s="12"/>
      <c r="C659" s="7"/>
      <c r="D659" s="7"/>
      <c r="E659" s="7"/>
      <c r="F659" s="7"/>
      <c r="G659" s="7"/>
      <c r="H659" s="7"/>
      <c r="I659" s="7"/>
      <c r="J659" s="7"/>
      <c r="K659" s="7"/>
      <c r="L659" s="7"/>
      <c r="M659" s="7"/>
      <c r="N659" s="7"/>
      <c r="O659" s="7"/>
      <c r="P659" s="7"/>
      <c r="Q659" s="7"/>
      <c r="R659" s="7" t="str">
        <f t="shared" si="20"/>
        <v/>
      </c>
      <c r="S659" s="7" t="str">
        <f t="shared" si="21"/>
        <v/>
      </c>
    </row>
    <row r="660" spans="1:19" x14ac:dyDescent="0.25">
      <c r="A660" s="7"/>
      <c r="B660" s="12"/>
      <c r="C660" s="7"/>
      <c r="D660" s="7"/>
      <c r="E660" s="7"/>
      <c r="F660" s="7"/>
      <c r="G660" s="7"/>
      <c r="H660" s="7"/>
      <c r="I660" s="7"/>
      <c r="J660" s="7"/>
      <c r="K660" s="7"/>
      <c r="L660" s="7"/>
      <c r="M660" s="7"/>
      <c r="N660" s="7"/>
      <c r="O660" s="7"/>
      <c r="P660" s="7"/>
      <c r="Q660" s="7"/>
      <c r="R660" s="7" t="str">
        <f t="shared" si="20"/>
        <v/>
      </c>
      <c r="S660" s="7" t="str">
        <f t="shared" si="21"/>
        <v/>
      </c>
    </row>
    <row r="661" spans="1:19" x14ac:dyDescent="0.25">
      <c r="A661" s="7"/>
      <c r="B661" s="12"/>
      <c r="C661" s="7"/>
      <c r="D661" s="7"/>
      <c r="E661" s="7"/>
      <c r="F661" s="7"/>
      <c r="G661" s="7"/>
      <c r="H661" s="7"/>
      <c r="I661" s="7"/>
      <c r="J661" s="7"/>
      <c r="K661" s="7"/>
      <c r="L661" s="7"/>
      <c r="M661" s="7"/>
      <c r="N661" s="7"/>
      <c r="O661" s="7"/>
      <c r="P661" s="7"/>
      <c r="Q661" s="7"/>
      <c r="R661" s="7" t="str">
        <f t="shared" si="20"/>
        <v/>
      </c>
      <c r="S661" s="7" t="str">
        <f t="shared" si="21"/>
        <v/>
      </c>
    </row>
    <row r="662" spans="1:19" x14ac:dyDescent="0.25">
      <c r="A662" s="7"/>
      <c r="B662" s="12"/>
      <c r="C662" s="7"/>
      <c r="D662" s="7"/>
      <c r="E662" s="7"/>
      <c r="F662" s="7"/>
      <c r="G662" s="7"/>
      <c r="H662" s="7"/>
      <c r="I662" s="7"/>
      <c r="J662" s="7"/>
      <c r="K662" s="7"/>
      <c r="L662" s="7"/>
      <c r="M662" s="7"/>
      <c r="N662" s="7"/>
      <c r="O662" s="7"/>
      <c r="P662" s="7"/>
      <c r="Q662" s="7"/>
      <c r="R662" s="7" t="str">
        <f t="shared" si="20"/>
        <v/>
      </c>
      <c r="S662" s="7" t="str">
        <f t="shared" si="21"/>
        <v/>
      </c>
    </row>
    <row r="663" spans="1:19" x14ac:dyDescent="0.25">
      <c r="A663" s="7"/>
      <c r="B663" s="12"/>
      <c r="C663" s="7"/>
      <c r="D663" s="7"/>
      <c r="E663" s="7"/>
      <c r="F663" s="7"/>
      <c r="G663" s="7"/>
      <c r="H663" s="7"/>
      <c r="I663" s="7"/>
      <c r="J663" s="7"/>
      <c r="K663" s="7"/>
      <c r="L663" s="7"/>
      <c r="M663" s="7"/>
      <c r="N663" s="7"/>
      <c r="O663" s="7"/>
      <c r="P663" s="7"/>
      <c r="Q663" s="7"/>
      <c r="R663" s="7" t="str">
        <f t="shared" si="20"/>
        <v/>
      </c>
      <c r="S663" s="7" t="str">
        <f t="shared" si="21"/>
        <v/>
      </c>
    </row>
    <row r="664" spans="1:19" x14ac:dyDescent="0.25">
      <c r="A664" s="7"/>
      <c r="B664" s="12"/>
      <c r="C664" s="7"/>
      <c r="D664" s="7"/>
      <c r="E664" s="7"/>
      <c r="F664" s="7"/>
      <c r="G664" s="7"/>
      <c r="H664" s="7"/>
      <c r="I664" s="7"/>
      <c r="J664" s="7"/>
      <c r="K664" s="7"/>
      <c r="L664" s="7"/>
      <c r="M664" s="7"/>
      <c r="N664" s="7"/>
      <c r="O664" s="7"/>
      <c r="P664" s="7"/>
      <c r="Q664" s="7"/>
      <c r="R664" s="7" t="str">
        <f t="shared" si="20"/>
        <v/>
      </c>
      <c r="S664" s="7" t="str">
        <f t="shared" si="21"/>
        <v/>
      </c>
    </row>
    <row r="665" spans="1:19" x14ac:dyDescent="0.25">
      <c r="A665" s="7"/>
      <c r="B665" s="12"/>
      <c r="C665" s="7"/>
      <c r="D665" s="7"/>
      <c r="E665" s="7"/>
      <c r="F665" s="7"/>
      <c r="G665" s="7"/>
      <c r="H665" s="7"/>
      <c r="I665" s="7"/>
      <c r="J665" s="7"/>
      <c r="K665" s="7"/>
      <c r="L665" s="7"/>
      <c r="M665" s="7"/>
      <c r="N665" s="7"/>
      <c r="O665" s="7"/>
      <c r="P665" s="7"/>
      <c r="Q665" s="7"/>
      <c r="R665" s="7" t="str">
        <f t="shared" si="20"/>
        <v/>
      </c>
      <c r="S665" s="7" t="str">
        <f t="shared" si="21"/>
        <v/>
      </c>
    </row>
    <row r="666" spans="1:19" x14ac:dyDescent="0.25">
      <c r="A666" s="7"/>
      <c r="B666" s="12"/>
      <c r="C666" s="7"/>
      <c r="D666" s="7"/>
      <c r="E666" s="7"/>
      <c r="F666" s="7"/>
      <c r="G666" s="7"/>
      <c r="H666" s="7"/>
      <c r="I666" s="7"/>
      <c r="J666" s="7"/>
      <c r="K666" s="7"/>
      <c r="L666" s="7"/>
      <c r="M666" s="7"/>
      <c r="N666" s="7"/>
      <c r="O666" s="7"/>
      <c r="P666" s="7"/>
      <c r="Q666" s="7"/>
      <c r="R666" s="7" t="str">
        <f t="shared" si="20"/>
        <v/>
      </c>
      <c r="S666" s="7" t="str">
        <f t="shared" si="21"/>
        <v/>
      </c>
    </row>
    <row r="667" spans="1:19" x14ac:dyDescent="0.25">
      <c r="A667" s="7"/>
      <c r="B667" s="12"/>
      <c r="C667" s="7"/>
      <c r="D667" s="7"/>
      <c r="E667" s="7"/>
      <c r="F667" s="7"/>
      <c r="G667" s="7"/>
      <c r="H667" s="7"/>
      <c r="I667" s="7"/>
      <c r="J667" s="7"/>
      <c r="K667" s="7"/>
      <c r="L667" s="7"/>
      <c r="M667" s="7"/>
      <c r="N667" s="7"/>
      <c r="O667" s="7"/>
      <c r="P667" s="7"/>
      <c r="Q667" s="7"/>
      <c r="R667" s="7" t="str">
        <f t="shared" si="20"/>
        <v/>
      </c>
      <c r="S667" s="7" t="str">
        <f t="shared" si="21"/>
        <v/>
      </c>
    </row>
    <row r="668" spans="1:19" x14ac:dyDescent="0.25">
      <c r="A668" s="7"/>
      <c r="B668" s="12"/>
      <c r="C668" s="7"/>
      <c r="D668" s="7"/>
      <c r="E668" s="7"/>
      <c r="F668" s="7"/>
      <c r="G668" s="7"/>
      <c r="H668" s="7"/>
      <c r="I668" s="7"/>
      <c r="J668" s="7"/>
      <c r="K668" s="7"/>
      <c r="L668" s="7"/>
      <c r="M668" s="7"/>
      <c r="N668" s="7"/>
      <c r="O668" s="7"/>
      <c r="P668" s="7"/>
      <c r="Q668" s="7"/>
      <c r="R668" s="7" t="str">
        <f t="shared" si="20"/>
        <v/>
      </c>
      <c r="S668" s="7" t="str">
        <f t="shared" si="21"/>
        <v/>
      </c>
    </row>
    <row r="669" spans="1:19" x14ac:dyDescent="0.25">
      <c r="A669" s="7"/>
      <c r="B669" s="12"/>
      <c r="C669" s="7"/>
      <c r="D669" s="7"/>
      <c r="E669" s="7"/>
      <c r="F669" s="7"/>
      <c r="G669" s="7"/>
      <c r="H669" s="7"/>
      <c r="I669" s="7"/>
      <c r="J669" s="7"/>
      <c r="K669" s="7"/>
      <c r="L669" s="7"/>
      <c r="M669" s="7"/>
      <c r="N669" s="7"/>
      <c r="O669" s="7"/>
      <c r="P669" s="7"/>
      <c r="Q669" s="7"/>
      <c r="R669" s="7" t="str">
        <f t="shared" si="20"/>
        <v/>
      </c>
      <c r="S669" s="7" t="str">
        <f t="shared" si="21"/>
        <v/>
      </c>
    </row>
    <row r="670" spans="1:19" x14ac:dyDescent="0.25">
      <c r="A670" s="7"/>
      <c r="B670" s="12"/>
      <c r="C670" s="7"/>
      <c r="D670" s="7"/>
      <c r="E670" s="7"/>
      <c r="F670" s="7"/>
      <c r="G670" s="7"/>
      <c r="H670" s="7"/>
      <c r="I670" s="7"/>
      <c r="J670" s="7"/>
      <c r="K670" s="7"/>
      <c r="L670" s="7"/>
      <c r="M670" s="7"/>
      <c r="N670" s="7"/>
      <c r="O670" s="7"/>
      <c r="P670" s="7"/>
      <c r="Q670" s="7"/>
      <c r="R670" s="7" t="str">
        <f t="shared" si="20"/>
        <v/>
      </c>
      <c r="S670" s="7" t="str">
        <f t="shared" si="21"/>
        <v/>
      </c>
    </row>
    <row r="671" spans="1:19" x14ac:dyDescent="0.25">
      <c r="A671" s="7"/>
      <c r="B671" s="12"/>
      <c r="C671" s="7"/>
      <c r="D671" s="7"/>
      <c r="E671" s="7"/>
      <c r="F671" s="7"/>
      <c r="G671" s="7"/>
      <c r="H671" s="7"/>
      <c r="I671" s="7"/>
      <c r="J671" s="7"/>
      <c r="K671" s="7"/>
      <c r="L671" s="7"/>
      <c r="M671" s="7"/>
      <c r="N671" s="7"/>
      <c r="O671" s="7"/>
      <c r="P671" s="7"/>
      <c r="Q671" s="7"/>
      <c r="R671" s="7" t="str">
        <f t="shared" si="20"/>
        <v/>
      </c>
      <c r="S671" s="7" t="str">
        <f t="shared" si="21"/>
        <v/>
      </c>
    </row>
    <row r="672" spans="1:19" x14ac:dyDescent="0.25">
      <c r="A672" s="7"/>
      <c r="B672" s="12"/>
      <c r="C672" s="7"/>
      <c r="D672" s="7"/>
      <c r="E672" s="7"/>
      <c r="F672" s="7"/>
      <c r="G672" s="7"/>
      <c r="H672" s="7"/>
      <c r="I672" s="7"/>
      <c r="J672" s="7"/>
      <c r="K672" s="7"/>
      <c r="L672" s="7"/>
      <c r="M672" s="7"/>
      <c r="N672" s="7"/>
      <c r="O672" s="7"/>
      <c r="P672" s="7"/>
      <c r="Q672" s="7"/>
      <c r="R672" s="7" t="str">
        <f t="shared" si="20"/>
        <v/>
      </c>
      <c r="S672" s="7" t="str">
        <f t="shared" si="21"/>
        <v/>
      </c>
    </row>
    <row r="673" spans="1:19" x14ac:dyDescent="0.25">
      <c r="A673" s="7"/>
      <c r="B673" s="12"/>
      <c r="C673" s="7"/>
      <c r="D673" s="7"/>
      <c r="E673" s="7"/>
      <c r="F673" s="7"/>
      <c r="G673" s="7"/>
      <c r="H673" s="7"/>
      <c r="I673" s="7"/>
      <c r="J673" s="7"/>
      <c r="K673" s="7"/>
      <c r="L673" s="7"/>
      <c r="M673" s="7"/>
      <c r="N673" s="7"/>
      <c r="O673" s="7"/>
      <c r="P673" s="7"/>
      <c r="Q673" s="7"/>
      <c r="R673" s="7" t="str">
        <f t="shared" si="20"/>
        <v/>
      </c>
      <c r="S673" s="7" t="str">
        <f t="shared" si="21"/>
        <v/>
      </c>
    </row>
    <row r="674" spans="1:19" x14ac:dyDescent="0.25">
      <c r="A674" s="7"/>
      <c r="B674" s="12"/>
      <c r="C674" s="7"/>
      <c r="D674" s="7"/>
      <c r="E674" s="7"/>
      <c r="F674" s="7"/>
      <c r="G674" s="7"/>
      <c r="H674" s="7"/>
      <c r="I674" s="7"/>
      <c r="J674" s="7"/>
      <c r="K674" s="7"/>
      <c r="L674" s="7"/>
      <c r="M674" s="7"/>
      <c r="N674" s="7"/>
      <c r="O674" s="7"/>
      <c r="P674" s="7"/>
      <c r="Q674" s="7"/>
      <c r="R674" s="7" t="str">
        <f t="shared" si="20"/>
        <v/>
      </c>
      <c r="S674" s="7" t="str">
        <f t="shared" si="21"/>
        <v/>
      </c>
    </row>
    <row r="675" spans="1:19" x14ac:dyDescent="0.25">
      <c r="A675" s="7"/>
      <c r="B675" s="12"/>
      <c r="C675" s="7"/>
      <c r="D675" s="7"/>
      <c r="E675" s="7"/>
      <c r="F675" s="7"/>
      <c r="G675" s="7"/>
      <c r="H675" s="7"/>
      <c r="I675" s="7"/>
      <c r="J675" s="7"/>
      <c r="K675" s="7"/>
      <c r="L675" s="7"/>
      <c r="M675" s="7"/>
      <c r="N675" s="7"/>
      <c r="O675" s="7"/>
      <c r="P675" s="7"/>
      <c r="Q675" s="7"/>
      <c r="R675" s="7" t="str">
        <f t="shared" si="20"/>
        <v/>
      </c>
      <c r="S675" s="7" t="str">
        <f t="shared" si="21"/>
        <v/>
      </c>
    </row>
    <row r="676" spans="1:19" x14ac:dyDescent="0.25">
      <c r="A676" s="7"/>
      <c r="B676" s="12"/>
      <c r="C676" s="7"/>
      <c r="D676" s="7"/>
      <c r="E676" s="7"/>
      <c r="F676" s="7"/>
      <c r="G676" s="7"/>
      <c r="H676" s="7"/>
      <c r="I676" s="7"/>
      <c r="J676" s="7"/>
      <c r="K676" s="7"/>
      <c r="L676" s="7"/>
      <c r="M676" s="7"/>
      <c r="N676" s="7"/>
      <c r="O676" s="7"/>
      <c r="P676" s="7"/>
      <c r="Q676" s="7"/>
      <c r="R676" s="7" t="str">
        <f t="shared" si="20"/>
        <v/>
      </c>
      <c r="S676" s="7" t="str">
        <f t="shared" si="21"/>
        <v/>
      </c>
    </row>
    <row r="677" spans="1:19" x14ac:dyDescent="0.25">
      <c r="A677" s="7"/>
      <c r="B677" s="12"/>
      <c r="C677" s="7"/>
      <c r="D677" s="7"/>
      <c r="E677" s="7"/>
      <c r="F677" s="7"/>
      <c r="G677" s="7"/>
      <c r="H677" s="7"/>
      <c r="I677" s="7"/>
      <c r="J677" s="7"/>
      <c r="K677" s="7"/>
      <c r="L677" s="7"/>
      <c r="M677" s="7"/>
      <c r="N677" s="7"/>
      <c r="O677" s="7"/>
      <c r="P677" s="7"/>
      <c r="Q677" s="7"/>
      <c r="R677" s="7" t="str">
        <f t="shared" si="20"/>
        <v/>
      </c>
      <c r="S677" s="7" t="str">
        <f t="shared" si="21"/>
        <v/>
      </c>
    </row>
    <row r="678" spans="1:19" x14ac:dyDescent="0.25">
      <c r="A678" s="7"/>
      <c r="B678" s="12"/>
      <c r="C678" s="7"/>
      <c r="D678" s="7"/>
      <c r="E678" s="7"/>
      <c r="F678" s="7"/>
      <c r="G678" s="7"/>
      <c r="H678" s="7"/>
      <c r="I678" s="7"/>
      <c r="J678" s="7"/>
      <c r="K678" s="7"/>
      <c r="L678" s="7"/>
      <c r="M678" s="7"/>
      <c r="N678" s="7"/>
      <c r="O678" s="7"/>
      <c r="P678" s="7"/>
      <c r="Q678" s="7"/>
      <c r="R678" s="7" t="str">
        <f t="shared" si="20"/>
        <v/>
      </c>
      <c r="S678" s="7" t="str">
        <f t="shared" si="21"/>
        <v/>
      </c>
    </row>
    <row r="679" spans="1:19" x14ac:dyDescent="0.25">
      <c r="A679" s="7"/>
      <c r="B679" s="12"/>
      <c r="C679" s="7"/>
      <c r="D679" s="7"/>
      <c r="E679" s="7"/>
      <c r="F679" s="7"/>
      <c r="G679" s="7"/>
      <c r="H679" s="7"/>
      <c r="I679" s="7"/>
      <c r="J679" s="7"/>
      <c r="K679" s="7"/>
      <c r="L679" s="7"/>
      <c r="M679" s="7"/>
      <c r="N679" s="7"/>
      <c r="O679" s="7"/>
      <c r="P679" s="7"/>
      <c r="Q679" s="7"/>
      <c r="R679" s="7" t="str">
        <f t="shared" si="20"/>
        <v/>
      </c>
      <c r="S679" s="7" t="str">
        <f t="shared" si="21"/>
        <v/>
      </c>
    </row>
    <row r="680" spans="1:19" x14ac:dyDescent="0.25">
      <c r="A680" s="7"/>
      <c r="B680" s="12"/>
      <c r="C680" s="7"/>
      <c r="D680" s="7"/>
      <c r="E680" s="7"/>
      <c r="F680" s="7"/>
      <c r="G680" s="7"/>
      <c r="H680" s="7"/>
      <c r="I680" s="7"/>
      <c r="J680" s="7"/>
      <c r="K680" s="7"/>
      <c r="L680" s="7"/>
      <c r="M680" s="7"/>
      <c r="N680" s="7"/>
      <c r="O680" s="7"/>
      <c r="P680" s="7"/>
      <c r="Q680" s="7"/>
      <c r="R680" s="7" t="str">
        <f t="shared" si="20"/>
        <v/>
      </c>
      <c r="S680" s="7" t="str">
        <f t="shared" si="21"/>
        <v/>
      </c>
    </row>
    <row r="681" spans="1:19" x14ac:dyDescent="0.25">
      <c r="A681" s="7"/>
      <c r="B681" s="12"/>
      <c r="C681" s="7"/>
      <c r="D681" s="7"/>
      <c r="E681" s="7"/>
      <c r="F681" s="7"/>
      <c r="G681" s="7"/>
      <c r="H681" s="7"/>
      <c r="I681" s="7"/>
      <c r="J681" s="7"/>
      <c r="K681" s="7"/>
      <c r="L681" s="7"/>
      <c r="M681" s="7"/>
      <c r="N681" s="7"/>
      <c r="O681" s="7"/>
      <c r="P681" s="7"/>
      <c r="Q681" s="7"/>
      <c r="R681" s="7" t="str">
        <f t="shared" si="20"/>
        <v/>
      </c>
      <c r="S681" s="7" t="str">
        <f t="shared" si="21"/>
        <v/>
      </c>
    </row>
    <row r="682" spans="1:19" x14ac:dyDescent="0.25">
      <c r="A682" s="7"/>
      <c r="B682" s="12"/>
      <c r="C682" s="7"/>
      <c r="D682" s="7"/>
      <c r="E682" s="7"/>
      <c r="F682" s="7"/>
      <c r="G682" s="7"/>
      <c r="H682" s="7"/>
      <c r="I682" s="7"/>
      <c r="J682" s="7"/>
      <c r="K682" s="7"/>
      <c r="L682" s="7"/>
      <c r="M682" s="7"/>
      <c r="N682" s="7"/>
      <c r="O682" s="7"/>
      <c r="P682" s="7"/>
      <c r="Q682" s="7"/>
      <c r="R682" s="7" t="str">
        <f t="shared" si="20"/>
        <v/>
      </c>
      <c r="S682" s="7" t="str">
        <f t="shared" si="21"/>
        <v/>
      </c>
    </row>
    <row r="683" spans="1:19" x14ac:dyDescent="0.25">
      <c r="A683" s="7"/>
      <c r="B683" s="12"/>
      <c r="C683" s="7"/>
      <c r="D683" s="7"/>
      <c r="E683" s="7"/>
      <c r="F683" s="7"/>
      <c r="G683" s="7"/>
      <c r="H683" s="7"/>
      <c r="I683" s="7"/>
      <c r="J683" s="7"/>
      <c r="K683" s="7"/>
      <c r="L683" s="7"/>
      <c r="M683" s="7"/>
      <c r="N683" s="7"/>
      <c r="O683" s="7"/>
      <c r="P683" s="7"/>
      <c r="Q683" s="7"/>
      <c r="R683" s="7" t="str">
        <f t="shared" si="20"/>
        <v/>
      </c>
      <c r="S683" s="7" t="str">
        <f t="shared" si="21"/>
        <v/>
      </c>
    </row>
    <row r="684" spans="1:19" x14ac:dyDescent="0.25">
      <c r="A684" s="7"/>
      <c r="B684" s="12"/>
      <c r="C684" s="7"/>
      <c r="D684" s="7"/>
      <c r="E684" s="7"/>
      <c r="F684" s="7"/>
      <c r="G684" s="7"/>
      <c r="H684" s="7"/>
      <c r="I684" s="7"/>
      <c r="J684" s="7"/>
      <c r="K684" s="7"/>
      <c r="L684" s="7"/>
      <c r="M684" s="7"/>
      <c r="N684" s="7"/>
      <c r="O684" s="7"/>
      <c r="P684" s="7"/>
      <c r="Q684" s="7"/>
      <c r="R684" s="7" t="str">
        <f t="shared" si="20"/>
        <v/>
      </c>
      <c r="S684" s="7" t="str">
        <f t="shared" si="21"/>
        <v/>
      </c>
    </row>
    <row r="685" spans="1:19" x14ac:dyDescent="0.25">
      <c r="A685" s="7"/>
      <c r="B685" s="12"/>
      <c r="C685" s="7"/>
      <c r="D685" s="7"/>
      <c r="E685" s="7"/>
      <c r="F685" s="7"/>
      <c r="G685" s="7"/>
      <c r="H685" s="7"/>
      <c r="I685" s="7"/>
      <c r="J685" s="7"/>
      <c r="K685" s="7"/>
      <c r="L685" s="7"/>
      <c r="M685" s="7"/>
      <c r="N685" s="7"/>
      <c r="O685" s="7"/>
      <c r="P685" s="7"/>
      <c r="Q685" s="7"/>
      <c r="R685" s="7" t="str">
        <f t="shared" si="20"/>
        <v/>
      </c>
      <c r="S685" s="7" t="str">
        <f t="shared" si="21"/>
        <v/>
      </c>
    </row>
    <row r="686" spans="1:19" x14ac:dyDescent="0.25">
      <c r="A686" s="7"/>
      <c r="B686" s="12"/>
      <c r="C686" s="7"/>
      <c r="D686" s="7"/>
      <c r="E686" s="7"/>
      <c r="F686" s="7"/>
      <c r="G686" s="7"/>
      <c r="H686" s="7"/>
      <c r="I686" s="7"/>
      <c r="J686" s="7"/>
      <c r="K686" s="7"/>
      <c r="L686" s="7"/>
      <c r="M686" s="7"/>
      <c r="N686" s="7"/>
      <c r="O686" s="7"/>
      <c r="P686" s="7"/>
      <c r="Q686" s="7"/>
      <c r="R686" s="7" t="str">
        <f t="shared" si="20"/>
        <v/>
      </c>
      <c r="S686" s="7" t="str">
        <f t="shared" si="21"/>
        <v/>
      </c>
    </row>
    <row r="687" spans="1:19" x14ac:dyDescent="0.25">
      <c r="A687" s="7"/>
      <c r="B687" s="12"/>
      <c r="C687" s="7"/>
      <c r="D687" s="7"/>
      <c r="E687" s="7"/>
      <c r="F687" s="7"/>
      <c r="G687" s="7"/>
      <c r="H687" s="7"/>
      <c r="I687" s="7"/>
      <c r="J687" s="7"/>
      <c r="K687" s="7"/>
      <c r="L687" s="7"/>
      <c r="M687" s="7"/>
      <c r="N687" s="7"/>
      <c r="O687" s="7"/>
      <c r="P687" s="7"/>
      <c r="Q687" s="7"/>
      <c r="R687" s="7" t="str">
        <f t="shared" si="20"/>
        <v/>
      </c>
      <c r="S687" s="7" t="str">
        <f t="shared" si="21"/>
        <v/>
      </c>
    </row>
    <row r="688" spans="1:19" x14ac:dyDescent="0.25">
      <c r="A688" s="7"/>
      <c r="B688" s="12"/>
      <c r="C688" s="7"/>
      <c r="D688" s="7"/>
      <c r="E688" s="7"/>
      <c r="F688" s="7"/>
      <c r="G688" s="7"/>
      <c r="H688" s="7"/>
      <c r="I688" s="7"/>
      <c r="J688" s="7"/>
      <c r="K688" s="7"/>
      <c r="L688" s="7"/>
      <c r="M688" s="7"/>
      <c r="N688" s="7"/>
      <c r="O688" s="7"/>
      <c r="P688" s="7"/>
      <c r="Q688" s="7"/>
      <c r="R688" s="7" t="str">
        <f t="shared" si="20"/>
        <v/>
      </c>
      <c r="S688" s="7" t="str">
        <f t="shared" si="21"/>
        <v/>
      </c>
    </row>
    <row r="689" spans="1:19" x14ac:dyDescent="0.25">
      <c r="A689" s="7"/>
      <c r="B689" s="12"/>
      <c r="C689" s="7"/>
      <c r="D689" s="7"/>
      <c r="E689" s="7"/>
      <c r="F689" s="7"/>
      <c r="G689" s="7"/>
      <c r="H689" s="7"/>
      <c r="I689" s="7"/>
      <c r="J689" s="7"/>
      <c r="K689" s="7"/>
      <c r="L689" s="7"/>
      <c r="M689" s="7"/>
      <c r="N689" s="7"/>
      <c r="O689" s="7"/>
      <c r="P689" s="7"/>
      <c r="Q689" s="7"/>
      <c r="R689" s="7" t="str">
        <f t="shared" si="20"/>
        <v/>
      </c>
      <c r="S689" s="7" t="str">
        <f t="shared" si="21"/>
        <v/>
      </c>
    </row>
    <row r="690" spans="1:19" x14ac:dyDescent="0.25">
      <c r="A690" s="7"/>
      <c r="B690" s="12"/>
      <c r="C690" s="7"/>
      <c r="D690" s="7"/>
      <c r="E690" s="7"/>
      <c r="F690" s="7"/>
      <c r="G690" s="7"/>
      <c r="H690" s="7"/>
      <c r="I690" s="7"/>
      <c r="J690" s="7"/>
      <c r="K690" s="7"/>
      <c r="L690" s="7"/>
      <c r="M690" s="7"/>
      <c r="N690" s="7"/>
      <c r="O690" s="7"/>
      <c r="P690" s="7"/>
      <c r="Q690" s="7"/>
      <c r="R690" s="7" t="str">
        <f t="shared" si="20"/>
        <v/>
      </c>
      <c r="S690" s="7" t="str">
        <f t="shared" si="21"/>
        <v/>
      </c>
    </row>
    <row r="691" spans="1:19" x14ac:dyDescent="0.25">
      <c r="A691" s="7"/>
      <c r="B691" s="12"/>
      <c r="C691" s="7"/>
      <c r="D691" s="7"/>
      <c r="E691" s="7"/>
      <c r="F691" s="7"/>
      <c r="G691" s="7"/>
      <c r="H691" s="7"/>
      <c r="I691" s="7"/>
      <c r="J691" s="7"/>
      <c r="K691" s="7"/>
      <c r="L691" s="7"/>
      <c r="M691" s="7"/>
      <c r="N691" s="7"/>
      <c r="O691" s="7"/>
      <c r="P691" s="7"/>
      <c r="Q691" s="7"/>
      <c r="R691" s="7" t="str">
        <f t="shared" si="20"/>
        <v/>
      </c>
      <c r="S691" s="7" t="str">
        <f t="shared" si="21"/>
        <v/>
      </c>
    </row>
    <row r="692" spans="1:19" x14ac:dyDescent="0.25">
      <c r="A692" s="7"/>
      <c r="B692" s="12"/>
      <c r="C692" s="7"/>
      <c r="D692" s="7"/>
      <c r="E692" s="7"/>
      <c r="F692" s="7"/>
      <c r="G692" s="7"/>
      <c r="H692" s="7"/>
      <c r="I692" s="7"/>
      <c r="J692" s="7"/>
      <c r="K692" s="7"/>
      <c r="L692" s="7"/>
      <c r="M692" s="7"/>
      <c r="N692" s="7"/>
      <c r="O692" s="7"/>
      <c r="P692" s="7"/>
      <c r="Q692" s="7"/>
      <c r="R692" s="7" t="str">
        <f t="shared" si="20"/>
        <v/>
      </c>
      <c r="S692" s="7" t="str">
        <f t="shared" si="21"/>
        <v/>
      </c>
    </row>
    <row r="693" spans="1:19" x14ac:dyDescent="0.25">
      <c r="A693" s="7"/>
      <c r="B693" s="12"/>
      <c r="C693" s="7"/>
      <c r="D693" s="7"/>
      <c r="E693" s="7"/>
      <c r="F693" s="7"/>
      <c r="G693" s="7"/>
      <c r="H693" s="7"/>
      <c r="I693" s="7"/>
      <c r="J693" s="7"/>
      <c r="K693" s="7"/>
      <c r="L693" s="7"/>
      <c r="M693" s="7"/>
      <c r="N693" s="7"/>
      <c r="O693" s="7"/>
      <c r="P693" s="7"/>
      <c r="Q693" s="7"/>
      <c r="R693" s="7" t="str">
        <f t="shared" si="20"/>
        <v/>
      </c>
      <c r="S693" s="7" t="str">
        <f t="shared" si="21"/>
        <v/>
      </c>
    </row>
    <row r="694" spans="1:19" x14ac:dyDescent="0.25">
      <c r="A694" s="7"/>
      <c r="B694" s="12"/>
      <c r="C694" s="7"/>
      <c r="D694" s="7"/>
      <c r="E694" s="7"/>
      <c r="F694" s="7"/>
      <c r="G694" s="7"/>
      <c r="H694" s="7"/>
      <c r="I694" s="7"/>
      <c r="J694" s="7"/>
      <c r="K694" s="7"/>
      <c r="L694" s="7"/>
      <c r="M694" s="7"/>
      <c r="N694" s="7"/>
      <c r="O694" s="7"/>
      <c r="P694" s="7"/>
      <c r="Q694" s="7"/>
      <c r="R694" s="7" t="str">
        <f t="shared" si="20"/>
        <v/>
      </c>
      <c r="S694" s="7" t="str">
        <f t="shared" si="21"/>
        <v/>
      </c>
    </row>
    <row r="695" spans="1:19" x14ac:dyDescent="0.25">
      <c r="A695" s="7"/>
      <c r="B695" s="12"/>
      <c r="C695" s="7"/>
      <c r="D695" s="7"/>
      <c r="E695" s="7"/>
      <c r="F695" s="7"/>
      <c r="G695" s="7"/>
      <c r="H695" s="7"/>
      <c r="I695" s="7"/>
      <c r="J695" s="7"/>
      <c r="K695" s="7"/>
      <c r="L695" s="7"/>
      <c r="M695" s="7"/>
      <c r="N695" s="7"/>
      <c r="O695" s="7"/>
      <c r="P695" s="7"/>
      <c r="Q695" s="7"/>
      <c r="R695" s="7" t="str">
        <f t="shared" si="20"/>
        <v/>
      </c>
      <c r="S695" s="7" t="str">
        <f t="shared" si="21"/>
        <v/>
      </c>
    </row>
    <row r="696" spans="1:19" x14ac:dyDescent="0.25">
      <c r="A696" s="7"/>
      <c r="B696" s="12"/>
      <c r="C696" s="7"/>
      <c r="D696" s="7"/>
      <c r="E696" s="7"/>
      <c r="F696" s="7"/>
      <c r="G696" s="7"/>
      <c r="H696" s="7"/>
      <c r="I696" s="7"/>
      <c r="J696" s="7"/>
      <c r="K696" s="7"/>
      <c r="L696" s="7"/>
      <c r="M696" s="7"/>
      <c r="N696" s="7"/>
      <c r="O696" s="7"/>
      <c r="P696" s="7"/>
      <c r="Q696" s="7"/>
      <c r="R696" s="7" t="str">
        <f t="shared" si="20"/>
        <v/>
      </c>
      <c r="S696" s="7" t="str">
        <f t="shared" si="21"/>
        <v/>
      </c>
    </row>
    <row r="697" spans="1:19" x14ac:dyDescent="0.25">
      <c r="A697" s="7"/>
      <c r="B697" s="12"/>
      <c r="C697" s="7"/>
      <c r="D697" s="7"/>
      <c r="E697" s="7"/>
      <c r="F697" s="7"/>
      <c r="G697" s="7"/>
      <c r="H697" s="7"/>
      <c r="I697" s="7"/>
      <c r="J697" s="7"/>
      <c r="K697" s="7"/>
      <c r="L697" s="7"/>
      <c r="M697" s="7"/>
      <c r="N697" s="7"/>
      <c r="O697" s="7"/>
      <c r="P697" s="7"/>
      <c r="Q697" s="7"/>
      <c r="R697" s="7" t="str">
        <f t="shared" si="20"/>
        <v/>
      </c>
      <c r="S697" s="7" t="str">
        <f t="shared" si="21"/>
        <v/>
      </c>
    </row>
    <row r="698" spans="1:19" x14ac:dyDescent="0.25">
      <c r="A698" s="7"/>
      <c r="B698" s="12"/>
      <c r="C698" s="7"/>
      <c r="D698" s="7"/>
      <c r="E698" s="7"/>
      <c r="F698" s="7"/>
      <c r="G698" s="7"/>
      <c r="H698" s="7"/>
      <c r="I698" s="7"/>
      <c r="J698" s="7"/>
      <c r="K698" s="7"/>
      <c r="L698" s="7"/>
      <c r="M698" s="7"/>
      <c r="N698" s="7"/>
      <c r="O698" s="7"/>
      <c r="P698" s="7"/>
      <c r="Q698" s="7"/>
      <c r="R698" s="7" t="str">
        <f t="shared" si="20"/>
        <v/>
      </c>
      <c r="S698" s="7" t="str">
        <f t="shared" si="21"/>
        <v/>
      </c>
    </row>
    <row r="699" spans="1:19" x14ac:dyDescent="0.25">
      <c r="A699" s="7"/>
      <c r="B699" s="12"/>
      <c r="C699" s="7"/>
      <c r="D699" s="7"/>
      <c r="E699" s="7"/>
      <c r="F699" s="7"/>
      <c r="G699" s="7"/>
      <c r="H699" s="7"/>
      <c r="I699" s="7"/>
      <c r="J699" s="7"/>
      <c r="K699" s="7"/>
      <c r="L699" s="7"/>
      <c r="M699" s="7"/>
      <c r="N699" s="7"/>
      <c r="O699" s="7"/>
      <c r="P699" s="7"/>
      <c r="Q699" s="7"/>
      <c r="R699" s="7" t="str">
        <f t="shared" si="20"/>
        <v/>
      </c>
      <c r="S699" s="7" t="str">
        <f t="shared" si="21"/>
        <v/>
      </c>
    </row>
    <row r="700" spans="1:19" x14ac:dyDescent="0.25">
      <c r="A700" s="7"/>
      <c r="B700" s="12"/>
      <c r="C700" s="7"/>
      <c r="D700" s="7"/>
      <c r="E700" s="7"/>
      <c r="F700" s="7"/>
      <c r="G700" s="7"/>
      <c r="H700" s="7"/>
      <c r="I700" s="7"/>
      <c r="J700" s="7"/>
      <c r="K700" s="7"/>
      <c r="L700" s="7"/>
      <c r="M700" s="7"/>
      <c r="N700" s="7"/>
      <c r="O700" s="7"/>
      <c r="P700" s="7"/>
      <c r="Q700" s="7"/>
      <c r="R700" s="7" t="str">
        <f t="shared" si="20"/>
        <v/>
      </c>
      <c r="S700" s="7" t="str">
        <f t="shared" si="21"/>
        <v/>
      </c>
    </row>
    <row r="701" spans="1:19" x14ac:dyDescent="0.25">
      <c r="A701" s="7"/>
      <c r="B701" s="12"/>
      <c r="C701" s="7"/>
      <c r="D701" s="7"/>
      <c r="E701" s="7"/>
      <c r="F701" s="7"/>
      <c r="G701" s="7"/>
      <c r="H701" s="7"/>
      <c r="I701" s="7"/>
      <c r="J701" s="7"/>
      <c r="K701" s="7"/>
      <c r="L701" s="7"/>
      <c r="M701" s="7"/>
      <c r="N701" s="7"/>
      <c r="O701" s="7"/>
      <c r="P701" s="7"/>
      <c r="Q701" s="7"/>
      <c r="R701" s="7" t="str">
        <f t="shared" si="20"/>
        <v/>
      </c>
      <c r="S701" s="7" t="str">
        <f t="shared" si="21"/>
        <v/>
      </c>
    </row>
    <row r="702" spans="1:19" x14ac:dyDescent="0.25">
      <c r="A702" s="7"/>
      <c r="B702" s="12"/>
      <c r="C702" s="7"/>
      <c r="D702" s="7"/>
      <c r="E702" s="7"/>
      <c r="F702" s="7"/>
      <c r="G702" s="7"/>
      <c r="H702" s="7"/>
      <c r="I702" s="7"/>
      <c r="J702" s="7"/>
      <c r="K702" s="7"/>
      <c r="L702" s="7"/>
      <c r="M702" s="7"/>
      <c r="N702" s="7"/>
      <c r="O702" s="7"/>
      <c r="P702" s="7"/>
      <c r="Q702" s="7"/>
      <c r="R702" s="7" t="str">
        <f t="shared" si="20"/>
        <v/>
      </c>
      <c r="S702" s="7" t="str">
        <f t="shared" si="21"/>
        <v/>
      </c>
    </row>
    <row r="703" spans="1:19" x14ac:dyDescent="0.25">
      <c r="A703" s="7"/>
      <c r="B703" s="12"/>
      <c r="C703" s="7"/>
      <c r="D703" s="7"/>
      <c r="E703" s="7"/>
      <c r="F703" s="7"/>
      <c r="G703" s="7"/>
      <c r="H703" s="7"/>
      <c r="I703" s="7"/>
      <c r="J703" s="7"/>
      <c r="K703" s="7"/>
      <c r="L703" s="7"/>
      <c r="M703" s="7"/>
      <c r="N703" s="7"/>
      <c r="O703" s="7"/>
      <c r="P703" s="7"/>
      <c r="Q703" s="7"/>
      <c r="R703" s="7" t="str">
        <f t="shared" si="20"/>
        <v/>
      </c>
      <c r="S703" s="7" t="str">
        <f t="shared" si="21"/>
        <v/>
      </c>
    </row>
    <row r="704" spans="1:19" x14ac:dyDescent="0.25">
      <c r="A704" s="7"/>
      <c r="B704" s="12"/>
      <c r="C704" s="7"/>
      <c r="D704" s="7"/>
      <c r="E704" s="7"/>
      <c r="F704" s="7"/>
      <c r="G704" s="7"/>
      <c r="H704" s="7"/>
      <c r="I704" s="7"/>
      <c r="J704" s="7"/>
      <c r="K704" s="7"/>
      <c r="L704" s="7"/>
      <c r="M704" s="7"/>
      <c r="N704" s="7"/>
      <c r="O704" s="7"/>
      <c r="P704" s="7"/>
      <c r="Q704" s="7"/>
      <c r="R704" s="7" t="str">
        <f t="shared" si="20"/>
        <v/>
      </c>
      <c r="S704" s="7" t="str">
        <f t="shared" si="21"/>
        <v/>
      </c>
    </row>
    <row r="705" spans="1:19" x14ac:dyDescent="0.25">
      <c r="A705" s="7"/>
      <c r="B705" s="12"/>
      <c r="C705" s="7"/>
      <c r="D705" s="7"/>
      <c r="E705" s="7"/>
      <c r="F705" s="7"/>
      <c r="G705" s="7"/>
      <c r="H705" s="7"/>
      <c r="I705" s="7"/>
      <c r="J705" s="7"/>
      <c r="K705" s="7"/>
      <c r="L705" s="7"/>
      <c r="M705" s="7"/>
      <c r="N705" s="7"/>
      <c r="O705" s="7"/>
      <c r="P705" s="7"/>
      <c r="Q705" s="7"/>
      <c r="R705" s="7" t="str">
        <f t="shared" si="20"/>
        <v/>
      </c>
      <c r="S705" s="7" t="str">
        <f t="shared" si="21"/>
        <v/>
      </c>
    </row>
    <row r="706" spans="1:19" x14ac:dyDescent="0.25">
      <c r="A706" s="7"/>
      <c r="B706" s="12"/>
      <c r="C706" s="7"/>
      <c r="D706" s="7"/>
      <c r="E706" s="7"/>
      <c r="F706" s="7"/>
      <c r="G706" s="7"/>
      <c r="H706" s="7"/>
      <c r="I706" s="7"/>
      <c r="J706" s="7"/>
      <c r="K706" s="7"/>
      <c r="L706" s="7"/>
      <c r="M706" s="7"/>
      <c r="N706" s="7"/>
      <c r="O706" s="7"/>
      <c r="P706" s="7"/>
      <c r="Q706" s="7"/>
      <c r="R706" s="7" t="str">
        <f t="shared" ref="R706:R769" si="22">IF(OR(C706="",B706=""),"",C706&amp;"#"&amp;ROUND(B706*1440,0))</f>
        <v/>
      </c>
      <c r="S706" s="7" t="str">
        <f t="shared" ref="S706:S769" si="23">IF(J706="","","https://maps.google.com/?q="&amp;SUBSTITUTE(J706&amp;"",",",".")&amp;","&amp;SUBSTITUTE(K706&amp;"",",","."))</f>
        <v/>
      </c>
    </row>
    <row r="707" spans="1:19" x14ac:dyDescent="0.25">
      <c r="A707" s="7"/>
      <c r="B707" s="12"/>
      <c r="C707" s="7"/>
      <c r="D707" s="7"/>
      <c r="E707" s="7"/>
      <c r="F707" s="7"/>
      <c r="G707" s="7"/>
      <c r="H707" s="7"/>
      <c r="I707" s="7"/>
      <c r="J707" s="7"/>
      <c r="K707" s="7"/>
      <c r="L707" s="7"/>
      <c r="M707" s="7"/>
      <c r="N707" s="7"/>
      <c r="O707" s="7"/>
      <c r="P707" s="7"/>
      <c r="Q707" s="7"/>
      <c r="R707" s="7" t="str">
        <f t="shared" si="22"/>
        <v/>
      </c>
      <c r="S707" s="7" t="str">
        <f t="shared" si="23"/>
        <v/>
      </c>
    </row>
    <row r="708" spans="1:19" x14ac:dyDescent="0.25">
      <c r="A708" s="7"/>
      <c r="B708" s="12"/>
      <c r="C708" s="7"/>
      <c r="D708" s="7"/>
      <c r="E708" s="7"/>
      <c r="F708" s="7"/>
      <c r="G708" s="7"/>
      <c r="H708" s="7"/>
      <c r="I708" s="7"/>
      <c r="J708" s="7"/>
      <c r="K708" s="7"/>
      <c r="L708" s="7"/>
      <c r="M708" s="7"/>
      <c r="N708" s="7"/>
      <c r="O708" s="7"/>
      <c r="P708" s="7"/>
      <c r="Q708" s="7"/>
      <c r="R708" s="7" t="str">
        <f t="shared" si="22"/>
        <v/>
      </c>
      <c r="S708" s="7" t="str">
        <f t="shared" si="23"/>
        <v/>
      </c>
    </row>
    <row r="709" spans="1:19" x14ac:dyDescent="0.25">
      <c r="A709" s="7"/>
      <c r="B709" s="12"/>
      <c r="C709" s="7"/>
      <c r="D709" s="7"/>
      <c r="E709" s="7"/>
      <c r="F709" s="7"/>
      <c r="G709" s="7"/>
      <c r="H709" s="7"/>
      <c r="I709" s="7"/>
      <c r="J709" s="7"/>
      <c r="K709" s="7"/>
      <c r="L709" s="7"/>
      <c r="M709" s="7"/>
      <c r="N709" s="7"/>
      <c r="O709" s="7"/>
      <c r="P709" s="7"/>
      <c r="Q709" s="7"/>
      <c r="R709" s="7" t="str">
        <f t="shared" si="22"/>
        <v/>
      </c>
      <c r="S709" s="7" t="str">
        <f t="shared" si="23"/>
        <v/>
      </c>
    </row>
    <row r="710" spans="1:19" x14ac:dyDescent="0.25">
      <c r="A710" s="7"/>
      <c r="B710" s="12"/>
      <c r="C710" s="7"/>
      <c r="D710" s="7"/>
      <c r="E710" s="7"/>
      <c r="F710" s="7"/>
      <c r="G710" s="7"/>
      <c r="H710" s="7"/>
      <c r="I710" s="7"/>
      <c r="J710" s="7"/>
      <c r="K710" s="7"/>
      <c r="L710" s="7"/>
      <c r="M710" s="7"/>
      <c r="N710" s="7"/>
      <c r="O710" s="7"/>
      <c r="P710" s="7"/>
      <c r="Q710" s="7"/>
      <c r="R710" s="7" t="str">
        <f t="shared" si="22"/>
        <v/>
      </c>
      <c r="S710" s="7" t="str">
        <f t="shared" si="23"/>
        <v/>
      </c>
    </row>
    <row r="711" spans="1:19" x14ac:dyDescent="0.25">
      <c r="A711" s="7"/>
      <c r="B711" s="12"/>
      <c r="C711" s="7"/>
      <c r="D711" s="7"/>
      <c r="E711" s="7"/>
      <c r="F711" s="7"/>
      <c r="G711" s="7"/>
      <c r="H711" s="7"/>
      <c r="I711" s="7"/>
      <c r="J711" s="7"/>
      <c r="K711" s="7"/>
      <c r="L711" s="7"/>
      <c r="M711" s="7"/>
      <c r="N711" s="7"/>
      <c r="O711" s="7"/>
      <c r="P711" s="7"/>
      <c r="Q711" s="7"/>
      <c r="R711" s="7" t="str">
        <f t="shared" si="22"/>
        <v/>
      </c>
      <c r="S711" s="7" t="str">
        <f t="shared" si="23"/>
        <v/>
      </c>
    </row>
    <row r="712" spans="1:19" x14ac:dyDescent="0.25">
      <c r="A712" s="7"/>
      <c r="B712" s="12"/>
      <c r="C712" s="7"/>
      <c r="D712" s="7"/>
      <c r="E712" s="7"/>
      <c r="F712" s="7"/>
      <c r="G712" s="7"/>
      <c r="H712" s="7"/>
      <c r="I712" s="7"/>
      <c r="J712" s="7"/>
      <c r="K712" s="7"/>
      <c r="L712" s="7"/>
      <c r="M712" s="7"/>
      <c r="N712" s="7"/>
      <c r="O712" s="7"/>
      <c r="P712" s="7"/>
      <c r="Q712" s="7"/>
      <c r="R712" s="7" t="str">
        <f t="shared" si="22"/>
        <v/>
      </c>
      <c r="S712" s="7" t="str">
        <f t="shared" si="23"/>
        <v/>
      </c>
    </row>
    <row r="713" spans="1:19" x14ac:dyDescent="0.25">
      <c r="A713" s="7"/>
      <c r="B713" s="12"/>
      <c r="C713" s="7"/>
      <c r="D713" s="7"/>
      <c r="E713" s="7"/>
      <c r="F713" s="7"/>
      <c r="G713" s="7"/>
      <c r="H713" s="7"/>
      <c r="I713" s="7"/>
      <c r="J713" s="7"/>
      <c r="K713" s="7"/>
      <c r="L713" s="7"/>
      <c r="M713" s="7"/>
      <c r="N713" s="7"/>
      <c r="O713" s="7"/>
      <c r="P713" s="7"/>
      <c r="Q713" s="7"/>
      <c r="R713" s="7" t="str">
        <f t="shared" si="22"/>
        <v/>
      </c>
      <c r="S713" s="7" t="str">
        <f t="shared" si="23"/>
        <v/>
      </c>
    </row>
    <row r="714" spans="1:19" x14ac:dyDescent="0.25">
      <c r="A714" s="7"/>
      <c r="B714" s="12"/>
      <c r="C714" s="7"/>
      <c r="D714" s="7"/>
      <c r="E714" s="7"/>
      <c r="F714" s="7"/>
      <c r="G714" s="7"/>
      <c r="H714" s="7"/>
      <c r="I714" s="7"/>
      <c r="J714" s="7"/>
      <c r="K714" s="7"/>
      <c r="L714" s="7"/>
      <c r="M714" s="7"/>
      <c r="N714" s="7"/>
      <c r="O714" s="7"/>
      <c r="P714" s="7"/>
      <c r="Q714" s="7"/>
      <c r="R714" s="7" t="str">
        <f t="shared" si="22"/>
        <v/>
      </c>
      <c r="S714" s="7" t="str">
        <f t="shared" si="23"/>
        <v/>
      </c>
    </row>
    <row r="715" spans="1:19" x14ac:dyDescent="0.25">
      <c r="A715" s="7"/>
      <c r="B715" s="12"/>
      <c r="C715" s="7"/>
      <c r="D715" s="7"/>
      <c r="E715" s="7"/>
      <c r="F715" s="7"/>
      <c r="G715" s="7"/>
      <c r="H715" s="7"/>
      <c r="I715" s="7"/>
      <c r="J715" s="7"/>
      <c r="K715" s="7"/>
      <c r="L715" s="7"/>
      <c r="M715" s="7"/>
      <c r="N715" s="7"/>
      <c r="O715" s="7"/>
      <c r="P715" s="7"/>
      <c r="Q715" s="7"/>
      <c r="R715" s="7" t="str">
        <f t="shared" si="22"/>
        <v/>
      </c>
      <c r="S715" s="7" t="str">
        <f t="shared" si="23"/>
        <v/>
      </c>
    </row>
    <row r="716" spans="1:19" x14ac:dyDescent="0.25">
      <c r="A716" s="7"/>
      <c r="B716" s="12"/>
      <c r="C716" s="7"/>
      <c r="D716" s="7"/>
      <c r="E716" s="7"/>
      <c r="F716" s="7"/>
      <c r="G716" s="7"/>
      <c r="H716" s="7"/>
      <c r="I716" s="7"/>
      <c r="J716" s="7"/>
      <c r="K716" s="7"/>
      <c r="L716" s="7"/>
      <c r="M716" s="7"/>
      <c r="N716" s="7"/>
      <c r="O716" s="7"/>
      <c r="P716" s="7"/>
      <c r="Q716" s="7"/>
      <c r="R716" s="7" t="str">
        <f t="shared" si="22"/>
        <v/>
      </c>
      <c r="S716" s="7" t="str">
        <f t="shared" si="23"/>
        <v/>
      </c>
    </row>
    <row r="717" spans="1:19" x14ac:dyDescent="0.25">
      <c r="A717" s="7"/>
      <c r="B717" s="12"/>
      <c r="C717" s="7"/>
      <c r="D717" s="7"/>
      <c r="E717" s="7"/>
      <c r="F717" s="7"/>
      <c r="G717" s="7"/>
      <c r="H717" s="7"/>
      <c r="I717" s="7"/>
      <c r="J717" s="7"/>
      <c r="K717" s="7"/>
      <c r="L717" s="7"/>
      <c r="M717" s="7"/>
      <c r="N717" s="7"/>
      <c r="O717" s="7"/>
      <c r="P717" s="7"/>
      <c r="Q717" s="7"/>
      <c r="R717" s="7" t="str">
        <f t="shared" si="22"/>
        <v/>
      </c>
      <c r="S717" s="7" t="str">
        <f t="shared" si="23"/>
        <v/>
      </c>
    </row>
    <row r="718" spans="1:19" x14ac:dyDescent="0.25">
      <c r="A718" s="7"/>
      <c r="B718" s="12"/>
      <c r="C718" s="7"/>
      <c r="D718" s="7"/>
      <c r="E718" s="7"/>
      <c r="F718" s="7"/>
      <c r="G718" s="7"/>
      <c r="H718" s="7"/>
      <c r="I718" s="7"/>
      <c r="J718" s="7"/>
      <c r="K718" s="7"/>
      <c r="L718" s="7"/>
      <c r="M718" s="7"/>
      <c r="N718" s="7"/>
      <c r="O718" s="7"/>
      <c r="P718" s="7"/>
      <c r="Q718" s="7"/>
      <c r="R718" s="7" t="str">
        <f t="shared" si="22"/>
        <v/>
      </c>
      <c r="S718" s="7" t="str">
        <f t="shared" si="23"/>
        <v/>
      </c>
    </row>
    <row r="719" spans="1:19" x14ac:dyDescent="0.25">
      <c r="A719" s="7"/>
      <c r="B719" s="12"/>
      <c r="C719" s="7"/>
      <c r="D719" s="7"/>
      <c r="E719" s="7"/>
      <c r="F719" s="7"/>
      <c r="G719" s="7"/>
      <c r="H719" s="7"/>
      <c r="I719" s="7"/>
      <c r="J719" s="7"/>
      <c r="K719" s="7"/>
      <c r="L719" s="7"/>
      <c r="M719" s="7"/>
      <c r="N719" s="7"/>
      <c r="O719" s="7"/>
      <c r="P719" s="7"/>
      <c r="Q719" s="7"/>
      <c r="R719" s="7" t="str">
        <f t="shared" si="22"/>
        <v/>
      </c>
      <c r="S719" s="7" t="str">
        <f t="shared" si="23"/>
        <v/>
      </c>
    </row>
    <row r="720" spans="1:19" x14ac:dyDescent="0.25">
      <c r="A720" s="7"/>
      <c r="B720" s="12"/>
      <c r="C720" s="7"/>
      <c r="D720" s="7"/>
      <c r="E720" s="7"/>
      <c r="F720" s="7"/>
      <c r="G720" s="7"/>
      <c r="H720" s="7"/>
      <c r="I720" s="7"/>
      <c r="J720" s="7"/>
      <c r="K720" s="7"/>
      <c r="L720" s="7"/>
      <c r="M720" s="7"/>
      <c r="N720" s="7"/>
      <c r="O720" s="7"/>
      <c r="P720" s="7"/>
      <c r="Q720" s="7"/>
      <c r="R720" s="7" t="str">
        <f t="shared" si="22"/>
        <v/>
      </c>
      <c r="S720" s="7" t="str">
        <f t="shared" si="23"/>
        <v/>
      </c>
    </row>
    <row r="721" spans="1:19" x14ac:dyDescent="0.25">
      <c r="A721" s="7"/>
      <c r="B721" s="12"/>
      <c r="C721" s="7"/>
      <c r="D721" s="7"/>
      <c r="E721" s="7"/>
      <c r="F721" s="7"/>
      <c r="G721" s="7"/>
      <c r="H721" s="7"/>
      <c r="I721" s="7"/>
      <c r="J721" s="7"/>
      <c r="K721" s="7"/>
      <c r="L721" s="7"/>
      <c r="M721" s="7"/>
      <c r="N721" s="7"/>
      <c r="O721" s="7"/>
      <c r="P721" s="7"/>
      <c r="Q721" s="7"/>
      <c r="R721" s="7" t="str">
        <f t="shared" si="22"/>
        <v/>
      </c>
      <c r="S721" s="7" t="str">
        <f t="shared" si="23"/>
        <v/>
      </c>
    </row>
    <row r="722" spans="1:19" x14ac:dyDescent="0.25">
      <c r="A722" s="7"/>
      <c r="B722" s="12"/>
      <c r="C722" s="7"/>
      <c r="D722" s="7"/>
      <c r="E722" s="7"/>
      <c r="F722" s="7"/>
      <c r="G722" s="7"/>
      <c r="H722" s="7"/>
      <c r="I722" s="7"/>
      <c r="J722" s="7"/>
      <c r="K722" s="7"/>
      <c r="L722" s="7"/>
      <c r="M722" s="7"/>
      <c r="N722" s="7"/>
      <c r="O722" s="7"/>
      <c r="P722" s="7"/>
      <c r="Q722" s="7"/>
      <c r="R722" s="7" t="str">
        <f t="shared" si="22"/>
        <v/>
      </c>
      <c r="S722" s="7" t="str">
        <f t="shared" si="23"/>
        <v/>
      </c>
    </row>
    <row r="723" spans="1:19" x14ac:dyDescent="0.25">
      <c r="A723" s="7"/>
      <c r="B723" s="12"/>
      <c r="C723" s="7"/>
      <c r="D723" s="7"/>
      <c r="E723" s="7"/>
      <c r="F723" s="7"/>
      <c r="G723" s="7"/>
      <c r="H723" s="7"/>
      <c r="I723" s="7"/>
      <c r="J723" s="7"/>
      <c r="K723" s="7"/>
      <c r="L723" s="7"/>
      <c r="M723" s="7"/>
      <c r="N723" s="7"/>
      <c r="O723" s="7"/>
      <c r="P723" s="7"/>
      <c r="Q723" s="7"/>
      <c r="R723" s="7" t="str">
        <f t="shared" si="22"/>
        <v/>
      </c>
      <c r="S723" s="7" t="str">
        <f t="shared" si="23"/>
        <v/>
      </c>
    </row>
    <row r="724" spans="1:19" x14ac:dyDescent="0.25">
      <c r="A724" s="7"/>
      <c r="B724" s="12"/>
      <c r="C724" s="7"/>
      <c r="D724" s="7"/>
      <c r="E724" s="7"/>
      <c r="F724" s="7"/>
      <c r="G724" s="7"/>
      <c r="H724" s="7"/>
      <c r="I724" s="7"/>
      <c r="J724" s="7"/>
      <c r="K724" s="7"/>
      <c r="L724" s="7"/>
      <c r="M724" s="7"/>
      <c r="N724" s="7"/>
      <c r="O724" s="7"/>
      <c r="P724" s="7"/>
      <c r="Q724" s="7"/>
      <c r="R724" s="7" t="str">
        <f t="shared" si="22"/>
        <v/>
      </c>
      <c r="S724" s="7" t="str">
        <f t="shared" si="23"/>
        <v/>
      </c>
    </row>
    <row r="725" spans="1:19" x14ac:dyDescent="0.25">
      <c r="A725" s="7"/>
      <c r="B725" s="12"/>
      <c r="C725" s="7"/>
      <c r="D725" s="7"/>
      <c r="E725" s="7"/>
      <c r="F725" s="7"/>
      <c r="G725" s="7"/>
      <c r="H725" s="7"/>
      <c r="I725" s="7"/>
      <c r="J725" s="7"/>
      <c r="K725" s="7"/>
      <c r="L725" s="7"/>
      <c r="M725" s="7"/>
      <c r="N725" s="7"/>
      <c r="O725" s="7"/>
      <c r="P725" s="7"/>
      <c r="Q725" s="7"/>
      <c r="R725" s="7" t="str">
        <f t="shared" si="22"/>
        <v/>
      </c>
      <c r="S725" s="7" t="str">
        <f t="shared" si="23"/>
        <v/>
      </c>
    </row>
    <row r="726" spans="1:19" x14ac:dyDescent="0.25">
      <c r="A726" s="7"/>
      <c r="B726" s="12"/>
      <c r="C726" s="7"/>
      <c r="D726" s="7"/>
      <c r="E726" s="7"/>
      <c r="F726" s="7"/>
      <c r="G726" s="7"/>
      <c r="H726" s="7"/>
      <c r="I726" s="7"/>
      <c r="J726" s="7"/>
      <c r="K726" s="7"/>
      <c r="L726" s="7"/>
      <c r="M726" s="7"/>
      <c r="N726" s="7"/>
      <c r="O726" s="7"/>
      <c r="P726" s="7"/>
      <c r="Q726" s="7"/>
      <c r="R726" s="7" t="str">
        <f t="shared" si="22"/>
        <v/>
      </c>
      <c r="S726" s="7" t="str">
        <f t="shared" si="23"/>
        <v/>
      </c>
    </row>
    <row r="727" spans="1:19" x14ac:dyDescent="0.25">
      <c r="A727" s="7"/>
      <c r="B727" s="12"/>
      <c r="C727" s="7"/>
      <c r="D727" s="7"/>
      <c r="E727" s="7"/>
      <c r="F727" s="7"/>
      <c r="G727" s="7"/>
      <c r="H727" s="7"/>
      <c r="I727" s="7"/>
      <c r="J727" s="7"/>
      <c r="K727" s="7"/>
      <c r="L727" s="7"/>
      <c r="M727" s="7"/>
      <c r="N727" s="7"/>
      <c r="O727" s="7"/>
      <c r="P727" s="7"/>
      <c r="Q727" s="7"/>
      <c r="R727" s="7" t="str">
        <f t="shared" si="22"/>
        <v/>
      </c>
      <c r="S727" s="7" t="str">
        <f t="shared" si="23"/>
        <v/>
      </c>
    </row>
    <row r="728" spans="1:19" x14ac:dyDescent="0.25">
      <c r="A728" s="7"/>
      <c r="B728" s="12"/>
      <c r="C728" s="7"/>
      <c r="D728" s="7"/>
      <c r="E728" s="7"/>
      <c r="F728" s="7"/>
      <c r="G728" s="7"/>
      <c r="H728" s="7"/>
      <c r="I728" s="7"/>
      <c r="J728" s="7"/>
      <c r="K728" s="7"/>
      <c r="L728" s="7"/>
      <c r="M728" s="7"/>
      <c r="N728" s="7"/>
      <c r="O728" s="7"/>
      <c r="P728" s="7"/>
      <c r="Q728" s="7"/>
      <c r="R728" s="7" t="str">
        <f t="shared" si="22"/>
        <v/>
      </c>
      <c r="S728" s="7" t="str">
        <f t="shared" si="23"/>
        <v/>
      </c>
    </row>
    <row r="729" spans="1:19" x14ac:dyDescent="0.25">
      <c r="A729" s="7"/>
      <c r="B729" s="12"/>
      <c r="C729" s="7"/>
      <c r="D729" s="7"/>
      <c r="E729" s="7"/>
      <c r="F729" s="7"/>
      <c r="G729" s="7"/>
      <c r="H729" s="7"/>
      <c r="I729" s="7"/>
      <c r="J729" s="7"/>
      <c r="K729" s="7"/>
      <c r="L729" s="7"/>
      <c r="M729" s="7"/>
      <c r="N729" s="7"/>
      <c r="O729" s="7"/>
      <c r="P729" s="7"/>
      <c r="Q729" s="7"/>
      <c r="R729" s="7" t="str">
        <f t="shared" si="22"/>
        <v/>
      </c>
      <c r="S729" s="7" t="str">
        <f t="shared" si="23"/>
        <v/>
      </c>
    </row>
    <row r="730" spans="1:19" x14ac:dyDescent="0.25">
      <c r="A730" s="7"/>
      <c r="B730" s="12"/>
      <c r="C730" s="7"/>
      <c r="D730" s="7"/>
      <c r="E730" s="7"/>
      <c r="F730" s="7"/>
      <c r="G730" s="7"/>
      <c r="H730" s="7"/>
      <c r="I730" s="7"/>
      <c r="J730" s="7"/>
      <c r="K730" s="7"/>
      <c r="L730" s="7"/>
      <c r="M730" s="7"/>
      <c r="N730" s="7"/>
      <c r="O730" s="7"/>
      <c r="P730" s="7"/>
      <c r="Q730" s="7"/>
      <c r="R730" s="7" t="str">
        <f t="shared" si="22"/>
        <v/>
      </c>
      <c r="S730" s="7" t="str">
        <f t="shared" si="23"/>
        <v/>
      </c>
    </row>
    <row r="731" spans="1:19" x14ac:dyDescent="0.25">
      <c r="A731" s="7"/>
      <c r="B731" s="12"/>
      <c r="C731" s="7"/>
      <c r="D731" s="7"/>
      <c r="E731" s="7"/>
      <c r="F731" s="7"/>
      <c r="G731" s="7"/>
      <c r="H731" s="7"/>
      <c r="I731" s="7"/>
      <c r="J731" s="7"/>
      <c r="K731" s="7"/>
      <c r="L731" s="7"/>
      <c r="M731" s="7"/>
      <c r="N731" s="7"/>
      <c r="O731" s="7"/>
      <c r="P731" s="7"/>
      <c r="Q731" s="7"/>
      <c r="R731" s="7" t="str">
        <f t="shared" si="22"/>
        <v/>
      </c>
      <c r="S731" s="7" t="str">
        <f t="shared" si="23"/>
        <v/>
      </c>
    </row>
    <row r="732" spans="1:19" x14ac:dyDescent="0.25">
      <c r="A732" s="7"/>
      <c r="B732" s="12"/>
      <c r="C732" s="7"/>
      <c r="D732" s="7"/>
      <c r="E732" s="7"/>
      <c r="F732" s="7"/>
      <c r="G732" s="7"/>
      <c r="H732" s="7"/>
      <c r="I732" s="7"/>
      <c r="J732" s="7"/>
      <c r="K732" s="7"/>
      <c r="L732" s="7"/>
      <c r="M732" s="7"/>
      <c r="N732" s="7"/>
      <c r="O732" s="7"/>
      <c r="P732" s="7"/>
      <c r="Q732" s="7"/>
      <c r="R732" s="7" t="str">
        <f t="shared" si="22"/>
        <v/>
      </c>
      <c r="S732" s="7" t="str">
        <f t="shared" si="23"/>
        <v/>
      </c>
    </row>
    <row r="733" spans="1:19" x14ac:dyDescent="0.25">
      <c r="A733" s="7"/>
      <c r="B733" s="12"/>
      <c r="C733" s="7"/>
      <c r="D733" s="7"/>
      <c r="E733" s="7"/>
      <c r="F733" s="7"/>
      <c r="G733" s="7"/>
      <c r="H733" s="7"/>
      <c r="I733" s="7"/>
      <c r="J733" s="7"/>
      <c r="K733" s="7"/>
      <c r="L733" s="7"/>
      <c r="M733" s="7"/>
      <c r="N733" s="7"/>
      <c r="O733" s="7"/>
      <c r="P733" s="7"/>
      <c r="Q733" s="7"/>
      <c r="R733" s="7" t="str">
        <f t="shared" si="22"/>
        <v/>
      </c>
      <c r="S733" s="7" t="str">
        <f t="shared" si="23"/>
        <v/>
      </c>
    </row>
    <row r="734" spans="1:19" x14ac:dyDescent="0.25">
      <c r="A734" s="7"/>
      <c r="B734" s="12"/>
      <c r="C734" s="7"/>
      <c r="D734" s="7"/>
      <c r="E734" s="7"/>
      <c r="F734" s="7"/>
      <c r="G734" s="7"/>
      <c r="H734" s="7"/>
      <c r="I734" s="7"/>
      <c r="J734" s="7"/>
      <c r="K734" s="7"/>
      <c r="L734" s="7"/>
      <c r="M734" s="7"/>
      <c r="N734" s="7"/>
      <c r="O734" s="7"/>
      <c r="P734" s="7"/>
      <c r="Q734" s="7"/>
      <c r="R734" s="7" t="str">
        <f t="shared" si="22"/>
        <v/>
      </c>
      <c r="S734" s="7" t="str">
        <f t="shared" si="23"/>
        <v/>
      </c>
    </row>
    <row r="735" spans="1:19" x14ac:dyDescent="0.25">
      <c r="A735" s="7"/>
      <c r="B735" s="12"/>
      <c r="C735" s="7"/>
      <c r="D735" s="7"/>
      <c r="E735" s="7"/>
      <c r="F735" s="7"/>
      <c r="G735" s="7"/>
      <c r="H735" s="7"/>
      <c r="I735" s="7"/>
      <c r="J735" s="7"/>
      <c r="K735" s="7"/>
      <c r="L735" s="7"/>
      <c r="M735" s="7"/>
      <c r="N735" s="7"/>
      <c r="O735" s="7"/>
      <c r="P735" s="7"/>
      <c r="Q735" s="7"/>
      <c r="R735" s="7" t="str">
        <f t="shared" si="22"/>
        <v/>
      </c>
      <c r="S735" s="7" t="str">
        <f t="shared" si="23"/>
        <v/>
      </c>
    </row>
    <row r="736" spans="1:19" x14ac:dyDescent="0.25">
      <c r="A736" s="7"/>
      <c r="B736" s="12"/>
      <c r="C736" s="7"/>
      <c r="D736" s="7"/>
      <c r="E736" s="7"/>
      <c r="F736" s="7"/>
      <c r="G736" s="7"/>
      <c r="H736" s="7"/>
      <c r="I736" s="7"/>
      <c r="J736" s="7"/>
      <c r="K736" s="7"/>
      <c r="L736" s="7"/>
      <c r="M736" s="7"/>
      <c r="N736" s="7"/>
      <c r="O736" s="7"/>
      <c r="P736" s="7"/>
      <c r="Q736" s="7"/>
      <c r="R736" s="7" t="str">
        <f t="shared" si="22"/>
        <v/>
      </c>
      <c r="S736" s="7" t="str">
        <f t="shared" si="23"/>
        <v/>
      </c>
    </row>
    <row r="737" spans="1:19" x14ac:dyDescent="0.25">
      <c r="A737" s="7"/>
      <c r="B737" s="12"/>
      <c r="C737" s="7"/>
      <c r="D737" s="7"/>
      <c r="E737" s="7"/>
      <c r="F737" s="7"/>
      <c r="G737" s="7"/>
      <c r="H737" s="7"/>
      <c r="I737" s="7"/>
      <c r="J737" s="7"/>
      <c r="K737" s="7"/>
      <c r="L737" s="7"/>
      <c r="M737" s="7"/>
      <c r="N737" s="7"/>
      <c r="O737" s="7"/>
      <c r="P737" s="7"/>
      <c r="Q737" s="7"/>
      <c r="R737" s="7" t="str">
        <f t="shared" si="22"/>
        <v/>
      </c>
      <c r="S737" s="7" t="str">
        <f t="shared" si="23"/>
        <v/>
      </c>
    </row>
    <row r="738" spans="1:19" x14ac:dyDescent="0.25">
      <c r="A738" s="7"/>
      <c r="B738" s="12"/>
      <c r="C738" s="7"/>
      <c r="D738" s="7"/>
      <c r="E738" s="7"/>
      <c r="F738" s="7"/>
      <c r="G738" s="7"/>
      <c r="H738" s="7"/>
      <c r="I738" s="7"/>
      <c r="J738" s="7"/>
      <c r="K738" s="7"/>
      <c r="L738" s="7"/>
      <c r="M738" s="7"/>
      <c r="N738" s="7"/>
      <c r="O738" s="7"/>
      <c r="P738" s="7"/>
      <c r="Q738" s="7"/>
      <c r="R738" s="7" t="str">
        <f t="shared" si="22"/>
        <v/>
      </c>
      <c r="S738" s="7" t="str">
        <f t="shared" si="23"/>
        <v/>
      </c>
    </row>
    <row r="739" spans="1:19" x14ac:dyDescent="0.25">
      <c r="A739" s="7"/>
      <c r="B739" s="12"/>
      <c r="C739" s="7"/>
      <c r="D739" s="7"/>
      <c r="E739" s="7"/>
      <c r="F739" s="7"/>
      <c r="G739" s="7"/>
      <c r="H739" s="7"/>
      <c r="I739" s="7"/>
      <c r="J739" s="7"/>
      <c r="K739" s="7"/>
      <c r="L739" s="7"/>
      <c r="M739" s="7"/>
      <c r="N739" s="7"/>
      <c r="O739" s="7"/>
      <c r="P739" s="7"/>
      <c r="Q739" s="7"/>
      <c r="R739" s="7" t="str">
        <f t="shared" si="22"/>
        <v/>
      </c>
      <c r="S739" s="7" t="str">
        <f t="shared" si="23"/>
        <v/>
      </c>
    </row>
    <row r="740" spans="1:19" x14ac:dyDescent="0.25">
      <c r="A740" s="7"/>
      <c r="B740" s="12"/>
      <c r="C740" s="7"/>
      <c r="D740" s="7"/>
      <c r="E740" s="7"/>
      <c r="F740" s="7"/>
      <c r="G740" s="7"/>
      <c r="H740" s="7"/>
      <c r="I740" s="7"/>
      <c r="J740" s="7"/>
      <c r="K740" s="7"/>
      <c r="L740" s="7"/>
      <c r="M740" s="7"/>
      <c r="N740" s="7"/>
      <c r="O740" s="7"/>
      <c r="P740" s="7"/>
      <c r="Q740" s="7"/>
      <c r="R740" s="7" t="str">
        <f t="shared" si="22"/>
        <v/>
      </c>
      <c r="S740" s="7" t="str">
        <f t="shared" si="23"/>
        <v/>
      </c>
    </row>
    <row r="741" spans="1:19" x14ac:dyDescent="0.25">
      <c r="A741" s="7"/>
      <c r="B741" s="12"/>
      <c r="C741" s="7"/>
      <c r="D741" s="7"/>
      <c r="E741" s="7"/>
      <c r="F741" s="7"/>
      <c r="G741" s="7"/>
      <c r="H741" s="7"/>
      <c r="I741" s="7"/>
      <c r="J741" s="7"/>
      <c r="K741" s="7"/>
      <c r="L741" s="7"/>
      <c r="M741" s="7"/>
      <c r="N741" s="7"/>
      <c r="O741" s="7"/>
      <c r="P741" s="7"/>
      <c r="Q741" s="7"/>
      <c r="R741" s="7" t="str">
        <f t="shared" si="22"/>
        <v/>
      </c>
      <c r="S741" s="7" t="str">
        <f t="shared" si="23"/>
        <v/>
      </c>
    </row>
    <row r="742" spans="1:19" x14ac:dyDescent="0.25">
      <c r="A742" s="7"/>
      <c r="B742" s="12"/>
      <c r="C742" s="7"/>
      <c r="D742" s="7"/>
      <c r="E742" s="7"/>
      <c r="F742" s="7"/>
      <c r="G742" s="7"/>
      <c r="H742" s="7"/>
      <c r="I742" s="7"/>
      <c r="J742" s="7"/>
      <c r="K742" s="7"/>
      <c r="L742" s="7"/>
      <c r="M742" s="7"/>
      <c r="N742" s="7"/>
      <c r="O742" s="7"/>
      <c r="P742" s="7"/>
      <c r="Q742" s="7"/>
      <c r="R742" s="7" t="str">
        <f t="shared" si="22"/>
        <v/>
      </c>
      <c r="S742" s="7" t="str">
        <f t="shared" si="23"/>
        <v/>
      </c>
    </row>
    <row r="743" spans="1:19" x14ac:dyDescent="0.25">
      <c r="A743" s="7"/>
      <c r="B743" s="12"/>
      <c r="C743" s="7"/>
      <c r="D743" s="7"/>
      <c r="E743" s="7"/>
      <c r="F743" s="7"/>
      <c r="G743" s="7"/>
      <c r="H743" s="7"/>
      <c r="I743" s="7"/>
      <c r="J743" s="7"/>
      <c r="K743" s="7"/>
      <c r="L743" s="7"/>
      <c r="M743" s="7"/>
      <c r="N743" s="7"/>
      <c r="O743" s="7"/>
      <c r="P743" s="7"/>
      <c r="Q743" s="7"/>
      <c r="R743" s="7" t="str">
        <f t="shared" si="22"/>
        <v/>
      </c>
      <c r="S743" s="7" t="str">
        <f t="shared" si="23"/>
        <v/>
      </c>
    </row>
    <row r="744" spans="1:19" x14ac:dyDescent="0.25">
      <c r="A744" s="7"/>
      <c r="B744" s="12"/>
      <c r="C744" s="7"/>
      <c r="D744" s="7"/>
      <c r="E744" s="7"/>
      <c r="F744" s="7"/>
      <c r="G744" s="7"/>
      <c r="H744" s="7"/>
      <c r="I744" s="7"/>
      <c r="J744" s="7"/>
      <c r="K744" s="7"/>
      <c r="L744" s="7"/>
      <c r="M744" s="7"/>
      <c r="N744" s="7"/>
      <c r="O744" s="7"/>
      <c r="P744" s="7"/>
      <c r="Q744" s="7"/>
      <c r="R744" s="7" t="str">
        <f t="shared" si="22"/>
        <v/>
      </c>
      <c r="S744" s="7" t="str">
        <f t="shared" si="23"/>
        <v/>
      </c>
    </row>
    <row r="745" spans="1:19" x14ac:dyDescent="0.25">
      <c r="A745" s="7"/>
      <c r="B745" s="12"/>
      <c r="C745" s="7"/>
      <c r="D745" s="7"/>
      <c r="E745" s="7"/>
      <c r="F745" s="7"/>
      <c r="G745" s="7"/>
      <c r="H745" s="7"/>
      <c r="I745" s="7"/>
      <c r="J745" s="7"/>
      <c r="K745" s="7"/>
      <c r="L745" s="7"/>
      <c r="M745" s="7"/>
      <c r="N745" s="7"/>
      <c r="O745" s="7"/>
      <c r="P745" s="7"/>
      <c r="Q745" s="7"/>
      <c r="R745" s="7" t="str">
        <f t="shared" si="22"/>
        <v/>
      </c>
      <c r="S745" s="7" t="str">
        <f t="shared" si="23"/>
        <v/>
      </c>
    </row>
    <row r="746" spans="1:19" x14ac:dyDescent="0.25">
      <c r="A746" s="7"/>
      <c r="B746" s="12"/>
      <c r="C746" s="7"/>
      <c r="D746" s="7"/>
      <c r="E746" s="7"/>
      <c r="F746" s="7"/>
      <c r="G746" s="7"/>
      <c r="H746" s="7"/>
      <c r="I746" s="7"/>
      <c r="J746" s="7"/>
      <c r="K746" s="7"/>
      <c r="L746" s="7"/>
      <c r="M746" s="7"/>
      <c r="N746" s="7"/>
      <c r="O746" s="7"/>
      <c r="P746" s="7"/>
      <c r="Q746" s="7"/>
      <c r="R746" s="7" t="str">
        <f t="shared" si="22"/>
        <v/>
      </c>
      <c r="S746" s="7" t="str">
        <f t="shared" si="23"/>
        <v/>
      </c>
    </row>
    <row r="747" spans="1:19" x14ac:dyDescent="0.25">
      <c r="A747" s="7"/>
      <c r="B747" s="12"/>
      <c r="C747" s="7"/>
      <c r="D747" s="7"/>
      <c r="E747" s="7"/>
      <c r="F747" s="7"/>
      <c r="G747" s="7"/>
      <c r="H747" s="7"/>
      <c r="I747" s="7"/>
      <c r="J747" s="7"/>
      <c r="K747" s="7"/>
      <c r="L747" s="7"/>
      <c r="M747" s="7"/>
      <c r="N747" s="7"/>
      <c r="O747" s="7"/>
      <c r="P747" s="7"/>
      <c r="Q747" s="7"/>
      <c r="R747" s="7" t="str">
        <f t="shared" si="22"/>
        <v/>
      </c>
      <c r="S747" s="7" t="str">
        <f t="shared" si="23"/>
        <v/>
      </c>
    </row>
    <row r="748" spans="1:19" x14ac:dyDescent="0.25">
      <c r="A748" s="7"/>
      <c r="B748" s="12"/>
      <c r="C748" s="7"/>
      <c r="D748" s="7"/>
      <c r="E748" s="7"/>
      <c r="F748" s="7"/>
      <c r="G748" s="7"/>
      <c r="H748" s="7"/>
      <c r="I748" s="7"/>
      <c r="J748" s="7"/>
      <c r="K748" s="7"/>
      <c r="L748" s="7"/>
      <c r="M748" s="7"/>
      <c r="N748" s="7"/>
      <c r="O748" s="7"/>
      <c r="P748" s="7"/>
      <c r="Q748" s="7"/>
      <c r="R748" s="7" t="str">
        <f t="shared" si="22"/>
        <v/>
      </c>
      <c r="S748" s="7" t="str">
        <f t="shared" si="23"/>
        <v/>
      </c>
    </row>
    <row r="749" spans="1:19" x14ac:dyDescent="0.25">
      <c r="A749" s="7"/>
      <c r="B749" s="12"/>
      <c r="C749" s="7"/>
      <c r="D749" s="7"/>
      <c r="E749" s="7"/>
      <c r="F749" s="7"/>
      <c r="G749" s="7"/>
      <c r="H749" s="7"/>
      <c r="I749" s="7"/>
      <c r="J749" s="7"/>
      <c r="K749" s="7"/>
      <c r="L749" s="7"/>
      <c r="M749" s="7"/>
      <c r="N749" s="7"/>
      <c r="O749" s="7"/>
      <c r="P749" s="7"/>
      <c r="Q749" s="7"/>
      <c r="R749" s="7" t="str">
        <f t="shared" si="22"/>
        <v/>
      </c>
      <c r="S749" s="7" t="str">
        <f t="shared" si="23"/>
        <v/>
      </c>
    </row>
    <row r="750" spans="1:19" x14ac:dyDescent="0.25">
      <c r="A750" s="7"/>
      <c r="B750" s="12"/>
      <c r="C750" s="7"/>
      <c r="D750" s="7"/>
      <c r="E750" s="7"/>
      <c r="F750" s="7"/>
      <c r="G750" s="7"/>
      <c r="H750" s="7"/>
      <c r="I750" s="7"/>
      <c r="J750" s="7"/>
      <c r="K750" s="7"/>
      <c r="L750" s="7"/>
      <c r="M750" s="7"/>
      <c r="N750" s="7"/>
      <c r="O750" s="7"/>
      <c r="P750" s="7"/>
      <c r="Q750" s="7"/>
      <c r="R750" s="7" t="str">
        <f t="shared" si="22"/>
        <v/>
      </c>
      <c r="S750" s="7" t="str">
        <f t="shared" si="23"/>
        <v/>
      </c>
    </row>
    <row r="751" spans="1:19" x14ac:dyDescent="0.25">
      <c r="A751" s="7"/>
      <c r="B751" s="12"/>
      <c r="C751" s="7"/>
      <c r="D751" s="7"/>
      <c r="E751" s="7"/>
      <c r="F751" s="7"/>
      <c r="G751" s="7"/>
      <c r="H751" s="7"/>
      <c r="I751" s="7"/>
      <c r="J751" s="7"/>
      <c r="K751" s="7"/>
      <c r="L751" s="7"/>
      <c r="M751" s="7"/>
      <c r="N751" s="7"/>
      <c r="O751" s="7"/>
      <c r="P751" s="7"/>
      <c r="Q751" s="7"/>
      <c r="R751" s="7" t="str">
        <f t="shared" si="22"/>
        <v/>
      </c>
      <c r="S751" s="7" t="str">
        <f t="shared" si="23"/>
        <v/>
      </c>
    </row>
    <row r="752" spans="1:19" x14ac:dyDescent="0.25">
      <c r="A752" s="7"/>
      <c r="B752" s="12"/>
      <c r="C752" s="7"/>
      <c r="D752" s="7"/>
      <c r="E752" s="7"/>
      <c r="F752" s="7"/>
      <c r="G752" s="7"/>
      <c r="H752" s="7"/>
      <c r="I752" s="7"/>
      <c r="J752" s="7"/>
      <c r="K752" s="7"/>
      <c r="L752" s="7"/>
      <c r="M752" s="7"/>
      <c r="N752" s="7"/>
      <c r="O752" s="7"/>
      <c r="P752" s="7"/>
      <c r="Q752" s="7"/>
      <c r="R752" s="7" t="str">
        <f t="shared" si="22"/>
        <v/>
      </c>
      <c r="S752" s="7" t="str">
        <f t="shared" si="23"/>
        <v/>
      </c>
    </row>
    <row r="753" spans="1:19" x14ac:dyDescent="0.25">
      <c r="A753" s="7"/>
      <c r="B753" s="12"/>
      <c r="C753" s="7"/>
      <c r="D753" s="7"/>
      <c r="E753" s="7"/>
      <c r="F753" s="7"/>
      <c r="G753" s="7"/>
      <c r="H753" s="7"/>
      <c r="I753" s="7"/>
      <c r="J753" s="7"/>
      <c r="K753" s="7"/>
      <c r="L753" s="7"/>
      <c r="M753" s="7"/>
      <c r="N753" s="7"/>
      <c r="O753" s="7"/>
      <c r="P753" s="7"/>
      <c r="Q753" s="7"/>
      <c r="R753" s="7" t="str">
        <f t="shared" si="22"/>
        <v/>
      </c>
      <c r="S753" s="7" t="str">
        <f t="shared" si="23"/>
        <v/>
      </c>
    </row>
    <row r="754" spans="1:19" x14ac:dyDescent="0.25">
      <c r="A754" s="7"/>
      <c r="B754" s="12"/>
      <c r="C754" s="7"/>
      <c r="D754" s="7"/>
      <c r="E754" s="7"/>
      <c r="F754" s="7"/>
      <c r="G754" s="7"/>
      <c r="H754" s="7"/>
      <c r="I754" s="7"/>
      <c r="J754" s="7"/>
      <c r="K754" s="7"/>
      <c r="L754" s="7"/>
      <c r="M754" s="7"/>
      <c r="N754" s="7"/>
      <c r="O754" s="7"/>
      <c r="P754" s="7"/>
      <c r="Q754" s="7"/>
      <c r="R754" s="7" t="str">
        <f t="shared" si="22"/>
        <v/>
      </c>
      <c r="S754" s="7" t="str">
        <f t="shared" si="23"/>
        <v/>
      </c>
    </row>
    <row r="755" spans="1:19" x14ac:dyDescent="0.25">
      <c r="A755" s="7"/>
      <c r="B755" s="12"/>
      <c r="C755" s="7"/>
      <c r="D755" s="7"/>
      <c r="E755" s="7"/>
      <c r="F755" s="7"/>
      <c r="G755" s="7"/>
      <c r="H755" s="7"/>
      <c r="I755" s="7"/>
      <c r="J755" s="7"/>
      <c r="K755" s="7"/>
      <c r="L755" s="7"/>
      <c r="M755" s="7"/>
      <c r="N755" s="7"/>
      <c r="O755" s="7"/>
      <c r="P755" s="7"/>
      <c r="Q755" s="7"/>
      <c r="R755" s="7" t="str">
        <f t="shared" si="22"/>
        <v/>
      </c>
      <c r="S755" s="7" t="str">
        <f t="shared" si="23"/>
        <v/>
      </c>
    </row>
    <row r="756" spans="1:19" x14ac:dyDescent="0.25">
      <c r="A756" s="7"/>
      <c r="B756" s="12"/>
      <c r="C756" s="7"/>
      <c r="D756" s="7"/>
      <c r="E756" s="7"/>
      <c r="F756" s="7"/>
      <c r="G756" s="7"/>
      <c r="H756" s="7"/>
      <c r="I756" s="7"/>
      <c r="J756" s="7"/>
      <c r="K756" s="7"/>
      <c r="L756" s="7"/>
      <c r="M756" s="7"/>
      <c r="N756" s="7"/>
      <c r="O756" s="7"/>
      <c r="P756" s="7"/>
      <c r="Q756" s="7"/>
      <c r="R756" s="7" t="str">
        <f t="shared" si="22"/>
        <v/>
      </c>
      <c r="S756" s="7" t="str">
        <f t="shared" si="23"/>
        <v/>
      </c>
    </row>
    <row r="757" spans="1:19" x14ac:dyDescent="0.25">
      <c r="A757" s="7"/>
      <c r="B757" s="12"/>
      <c r="C757" s="7"/>
      <c r="D757" s="7"/>
      <c r="E757" s="7"/>
      <c r="F757" s="7"/>
      <c r="G757" s="7"/>
      <c r="H757" s="7"/>
      <c r="I757" s="7"/>
      <c r="J757" s="7"/>
      <c r="K757" s="7"/>
      <c r="L757" s="7"/>
      <c r="M757" s="7"/>
      <c r="N757" s="7"/>
      <c r="O757" s="7"/>
      <c r="P757" s="7"/>
      <c r="Q757" s="7"/>
      <c r="R757" s="7" t="str">
        <f t="shared" si="22"/>
        <v/>
      </c>
      <c r="S757" s="7" t="str">
        <f t="shared" si="23"/>
        <v/>
      </c>
    </row>
    <row r="758" spans="1:19" x14ac:dyDescent="0.25">
      <c r="A758" s="7"/>
      <c r="B758" s="12"/>
      <c r="C758" s="7"/>
      <c r="D758" s="7"/>
      <c r="E758" s="7"/>
      <c r="F758" s="7"/>
      <c r="G758" s="7"/>
      <c r="H758" s="7"/>
      <c r="I758" s="7"/>
      <c r="J758" s="7"/>
      <c r="K758" s="7"/>
      <c r="L758" s="7"/>
      <c r="M758" s="7"/>
      <c r="N758" s="7"/>
      <c r="O758" s="7"/>
      <c r="P758" s="7"/>
      <c r="Q758" s="7"/>
      <c r="R758" s="7" t="str">
        <f t="shared" si="22"/>
        <v/>
      </c>
      <c r="S758" s="7" t="str">
        <f t="shared" si="23"/>
        <v/>
      </c>
    </row>
    <row r="759" spans="1:19" x14ac:dyDescent="0.25">
      <c r="A759" s="7"/>
      <c r="B759" s="12"/>
      <c r="C759" s="7"/>
      <c r="D759" s="7"/>
      <c r="E759" s="7"/>
      <c r="F759" s="7"/>
      <c r="G759" s="7"/>
      <c r="H759" s="7"/>
      <c r="I759" s="7"/>
      <c r="J759" s="7"/>
      <c r="K759" s="7"/>
      <c r="L759" s="7"/>
      <c r="M759" s="7"/>
      <c r="N759" s="7"/>
      <c r="O759" s="7"/>
      <c r="P759" s="7"/>
      <c r="Q759" s="7"/>
      <c r="R759" s="7" t="str">
        <f t="shared" si="22"/>
        <v/>
      </c>
      <c r="S759" s="7" t="str">
        <f t="shared" si="23"/>
        <v/>
      </c>
    </row>
    <row r="760" spans="1:19" x14ac:dyDescent="0.25">
      <c r="A760" s="7"/>
      <c r="B760" s="12"/>
      <c r="C760" s="7"/>
      <c r="D760" s="7"/>
      <c r="E760" s="7"/>
      <c r="F760" s="7"/>
      <c r="G760" s="7"/>
      <c r="H760" s="7"/>
      <c r="I760" s="7"/>
      <c r="J760" s="7"/>
      <c r="K760" s="7"/>
      <c r="L760" s="7"/>
      <c r="M760" s="7"/>
      <c r="N760" s="7"/>
      <c r="O760" s="7"/>
      <c r="P760" s="7"/>
      <c r="Q760" s="7"/>
      <c r="R760" s="7" t="str">
        <f t="shared" si="22"/>
        <v/>
      </c>
      <c r="S760" s="7" t="str">
        <f t="shared" si="23"/>
        <v/>
      </c>
    </row>
    <row r="761" spans="1:19" x14ac:dyDescent="0.25">
      <c r="A761" s="7"/>
      <c r="B761" s="12"/>
      <c r="C761" s="7"/>
      <c r="D761" s="7"/>
      <c r="E761" s="7"/>
      <c r="F761" s="7"/>
      <c r="G761" s="7"/>
      <c r="H761" s="7"/>
      <c r="I761" s="7"/>
      <c r="J761" s="7"/>
      <c r="K761" s="7"/>
      <c r="L761" s="7"/>
      <c r="M761" s="7"/>
      <c r="N761" s="7"/>
      <c r="O761" s="7"/>
      <c r="P761" s="7"/>
      <c r="Q761" s="7"/>
      <c r="R761" s="7" t="str">
        <f t="shared" si="22"/>
        <v/>
      </c>
      <c r="S761" s="7" t="str">
        <f t="shared" si="23"/>
        <v/>
      </c>
    </row>
    <row r="762" spans="1:19" x14ac:dyDescent="0.25">
      <c r="A762" s="7"/>
      <c r="B762" s="12"/>
      <c r="C762" s="7"/>
      <c r="D762" s="7"/>
      <c r="E762" s="7"/>
      <c r="F762" s="7"/>
      <c r="G762" s="7"/>
      <c r="H762" s="7"/>
      <c r="I762" s="7"/>
      <c r="J762" s="7"/>
      <c r="K762" s="7"/>
      <c r="L762" s="7"/>
      <c r="M762" s="7"/>
      <c r="N762" s="7"/>
      <c r="O762" s="7"/>
      <c r="P762" s="7"/>
      <c r="Q762" s="7"/>
      <c r="R762" s="7" t="str">
        <f t="shared" si="22"/>
        <v/>
      </c>
      <c r="S762" s="7" t="str">
        <f t="shared" si="23"/>
        <v/>
      </c>
    </row>
    <row r="763" spans="1:19" x14ac:dyDescent="0.25">
      <c r="A763" s="7"/>
      <c r="B763" s="12"/>
      <c r="C763" s="7"/>
      <c r="D763" s="7"/>
      <c r="E763" s="7"/>
      <c r="F763" s="7"/>
      <c r="G763" s="7"/>
      <c r="H763" s="7"/>
      <c r="I763" s="7"/>
      <c r="J763" s="7"/>
      <c r="K763" s="7"/>
      <c r="L763" s="7"/>
      <c r="M763" s="7"/>
      <c r="N763" s="7"/>
      <c r="O763" s="7"/>
      <c r="P763" s="7"/>
      <c r="Q763" s="7"/>
      <c r="R763" s="7" t="str">
        <f t="shared" si="22"/>
        <v/>
      </c>
      <c r="S763" s="7" t="str">
        <f t="shared" si="23"/>
        <v/>
      </c>
    </row>
    <row r="764" spans="1:19" x14ac:dyDescent="0.25">
      <c r="A764" s="7"/>
      <c r="B764" s="12"/>
      <c r="C764" s="7"/>
      <c r="D764" s="7"/>
      <c r="E764" s="7"/>
      <c r="F764" s="7"/>
      <c r="G764" s="7"/>
      <c r="H764" s="7"/>
      <c r="I764" s="7"/>
      <c r="J764" s="7"/>
      <c r="K764" s="7"/>
      <c r="L764" s="7"/>
      <c r="M764" s="7"/>
      <c r="N764" s="7"/>
      <c r="O764" s="7"/>
      <c r="P764" s="7"/>
      <c r="Q764" s="7"/>
      <c r="R764" s="7" t="str">
        <f t="shared" si="22"/>
        <v/>
      </c>
      <c r="S764" s="7" t="str">
        <f t="shared" si="23"/>
        <v/>
      </c>
    </row>
    <row r="765" spans="1:19" x14ac:dyDescent="0.25">
      <c r="A765" s="7"/>
      <c r="B765" s="12"/>
      <c r="C765" s="7"/>
      <c r="D765" s="7"/>
      <c r="E765" s="7"/>
      <c r="F765" s="7"/>
      <c r="G765" s="7"/>
      <c r="H765" s="7"/>
      <c r="I765" s="7"/>
      <c r="J765" s="7"/>
      <c r="K765" s="7"/>
      <c r="L765" s="7"/>
      <c r="M765" s="7"/>
      <c r="N765" s="7"/>
      <c r="O765" s="7"/>
      <c r="P765" s="7"/>
      <c r="Q765" s="7"/>
      <c r="R765" s="7" t="str">
        <f t="shared" si="22"/>
        <v/>
      </c>
      <c r="S765" s="7" t="str">
        <f t="shared" si="23"/>
        <v/>
      </c>
    </row>
    <row r="766" spans="1:19" x14ac:dyDescent="0.25">
      <c r="A766" s="7"/>
      <c r="B766" s="12"/>
      <c r="C766" s="7"/>
      <c r="D766" s="7"/>
      <c r="E766" s="7"/>
      <c r="F766" s="7"/>
      <c r="G766" s="7"/>
      <c r="H766" s="7"/>
      <c r="I766" s="7"/>
      <c r="J766" s="7"/>
      <c r="K766" s="7"/>
      <c r="L766" s="7"/>
      <c r="M766" s="7"/>
      <c r="N766" s="7"/>
      <c r="O766" s="7"/>
      <c r="P766" s="7"/>
      <c r="Q766" s="7"/>
      <c r="R766" s="7" t="str">
        <f t="shared" si="22"/>
        <v/>
      </c>
      <c r="S766" s="7" t="str">
        <f t="shared" si="23"/>
        <v/>
      </c>
    </row>
    <row r="767" spans="1:19" x14ac:dyDescent="0.25">
      <c r="A767" s="7"/>
      <c r="B767" s="12"/>
      <c r="C767" s="7"/>
      <c r="D767" s="7"/>
      <c r="E767" s="7"/>
      <c r="F767" s="7"/>
      <c r="G767" s="7"/>
      <c r="H767" s="7"/>
      <c r="I767" s="7"/>
      <c r="J767" s="7"/>
      <c r="K767" s="7"/>
      <c r="L767" s="7"/>
      <c r="M767" s="7"/>
      <c r="N767" s="7"/>
      <c r="O767" s="7"/>
      <c r="P767" s="7"/>
      <c r="Q767" s="7"/>
      <c r="R767" s="7" t="str">
        <f t="shared" si="22"/>
        <v/>
      </c>
      <c r="S767" s="7" t="str">
        <f t="shared" si="23"/>
        <v/>
      </c>
    </row>
    <row r="768" spans="1:19" x14ac:dyDescent="0.25">
      <c r="A768" s="7"/>
      <c r="B768" s="12"/>
      <c r="C768" s="7"/>
      <c r="D768" s="7"/>
      <c r="E768" s="7"/>
      <c r="F768" s="7"/>
      <c r="G768" s="7"/>
      <c r="H768" s="7"/>
      <c r="I768" s="7"/>
      <c r="J768" s="7"/>
      <c r="K768" s="7"/>
      <c r="L768" s="7"/>
      <c r="M768" s="7"/>
      <c r="N768" s="7"/>
      <c r="O768" s="7"/>
      <c r="P768" s="7"/>
      <c r="Q768" s="7"/>
      <c r="R768" s="7" t="str">
        <f t="shared" si="22"/>
        <v/>
      </c>
      <c r="S768" s="7" t="str">
        <f t="shared" si="23"/>
        <v/>
      </c>
    </row>
    <row r="769" spans="1:19" x14ac:dyDescent="0.25">
      <c r="A769" s="7"/>
      <c r="B769" s="12"/>
      <c r="C769" s="7"/>
      <c r="D769" s="7"/>
      <c r="E769" s="7"/>
      <c r="F769" s="7"/>
      <c r="G769" s="7"/>
      <c r="H769" s="7"/>
      <c r="I769" s="7"/>
      <c r="J769" s="7"/>
      <c r="K769" s="7"/>
      <c r="L769" s="7"/>
      <c r="M769" s="7"/>
      <c r="N769" s="7"/>
      <c r="O769" s="7"/>
      <c r="P769" s="7"/>
      <c r="Q769" s="7"/>
      <c r="R769" s="7" t="str">
        <f t="shared" si="22"/>
        <v/>
      </c>
      <c r="S769" s="7" t="str">
        <f t="shared" si="23"/>
        <v/>
      </c>
    </row>
    <row r="770" spans="1:19" x14ac:dyDescent="0.25">
      <c r="A770" s="7"/>
      <c r="B770" s="12"/>
      <c r="C770" s="7"/>
      <c r="D770" s="7"/>
      <c r="E770" s="7"/>
      <c r="F770" s="7"/>
      <c r="G770" s="7"/>
      <c r="H770" s="7"/>
      <c r="I770" s="7"/>
      <c r="J770" s="7"/>
      <c r="K770" s="7"/>
      <c r="L770" s="7"/>
      <c r="M770" s="7"/>
      <c r="N770" s="7"/>
      <c r="O770" s="7"/>
      <c r="P770" s="7"/>
      <c r="Q770" s="7"/>
      <c r="R770" s="7" t="str">
        <f t="shared" ref="R770:R833" si="24">IF(OR(C770="",B770=""),"",C770&amp;"#"&amp;ROUND(B770*1440,0))</f>
        <v/>
      </c>
      <c r="S770" s="7" t="str">
        <f t="shared" ref="S770:S833" si="25">IF(J770="","","https://maps.google.com/?q="&amp;SUBSTITUTE(J770&amp;"",",",".")&amp;","&amp;SUBSTITUTE(K770&amp;"",",","."))</f>
        <v/>
      </c>
    </row>
    <row r="771" spans="1:19" x14ac:dyDescent="0.25">
      <c r="A771" s="7"/>
      <c r="B771" s="12"/>
      <c r="C771" s="7"/>
      <c r="D771" s="7"/>
      <c r="E771" s="7"/>
      <c r="F771" s="7"/>
      <c r="G771" s="7"/>
      <c r="H771" s="7"/>
      <c r="I771" s="7"/>
      <c r="J771" s="7"/>
      <c r="K771" s="7"/>
      <c r="L771" s="7"/>
      <c r="M771" s="7"/>
      <c r="N771" s="7"/>
      <c r="O771" s="7"/>
      <c r="P771" s="7"/>
      <c r="Q771" s="7"/>
      <c r="R771" s="7" t="str">
        <f t="shared" si="24"/>
        <v/>
      </c>
      <c r="S771" s="7" t="str">
        <f t="shared" si="25"/>
        <v/>
      </c>
    </row>
    <row r="772" spans="1:19" x14ac:dyDescent="0.25">
      <c r="A772" s="7"/>
      <c r="B772" s="12"/>
      <c r="C772" s="7"/>
      <c r="D772" s="7"/>
      <c r="E772" s="7"/>
      <c r="F772" s="7"/>
      <c r="G772" s="7"/>
      <c r="H772" s="7"/>
      <c r="I772" s="7"/>
      <c r="J772" s="7"/>
      <c r="K772" s="7"/>
      <c r="L772" s="7"/>
      <c r="M772" s="7"/>
      <c r="N772" s="7"/>
      <c r="O772" s="7"/>
      <c r="P772" s="7"/>
      <c r="Q772" s="7"/>
      <c r="R772" s="7" t="str">
        <f t="shared" si="24"/>
        <v/>
      </c>
      <c r="S772" s="7" t="str">
        <f t="shared" si="25"/>
        <v/>
      </c>
    </row>
    <row r="773" spans="1:19" x14ac:dyDescent="0.25">
      <c r="A773" s="7"/>
      <c r="B773" s="12"/>
      <c r="C773" s="7"/>
      <c r="D773" s="7"/>
      <c r="E773" s="7"/>
      <c r="F773" s="7"/>
      <c r="G773" s="7"/>
      <c r="H773" s="7"/>
      <c r="I773" s="7"/>
      <c r="J773" s="7"/>
      <c r="K773" s="7"/>
      <c r="L773" s="7"/>
      <c r="M773" s="7"/>
      <c r="N773" s="7"/>
      <c r="O773" s="7"/>
      <c r="P773" s="7"/>
      <c r="Q773" s="7"/>
      <c r="R773" s="7" t="str">
        <f t="shared" si="24"/>
        <v/>
      </c>
      <c r="S773" s="7" t="str">
        <f t="shared" si="25"/>
        <v/>
      </c>
    </row>
    <row r="774" spans="1:19" x14ac:dyDescent="0.25">
      <c r="A774" s="7"/>
      <c r="B774" s="12"/>
      <c r="C774" s="7"/>
      <c r="D774" s="7"/>
      <c r="E774" s="7"/>
      <c r="F774" s="7"/>
      <c r="G774" s="7"/>
      <c r="H774" s="7"/>
      <c r="I774" s="7"/>
      <c r="J774" s="7"/>
      <c r="K774" s="7"/>
      <c r="L774" s="7"/>
      <c r="M774" s="7"/>
      <c r="N774" s="7"/>
      <c r="O774" s="7"/>
      <c r="P774" s="7"/>
      <c r="Q774" s="7"/>
      <c r="R774" s="7" t="str">
        <f t="shared" si="24"/>
        <v/>
      </c>
      <c r="S774" s="7" t="str">
        <f t="shared" si="25"/>
        <v/>
      </c>
    </row>
    <row r="775" spans="1:19" x14ac:dyDescent="0.25">
      <c r="A775" s="7"/>
      <c r="B775" s="12"/>
      <c r="C775" s="7"/>
      <c r="D775" s="7"/>
      <c r="E775" s="7"/>
      <c r="F775" s="7"/>
      <c r="G775" s="7"/>
      <c r="H775" s="7"/>
      <c r="I775" s="7"/>
      <c r="J775" s="7"/>
      <c r="K775" s="7"/>
      <c r="L775" s="7"/>
      <c r="M775" s="7"/>
      <c r="N775" s="7"/>
      <c r="O775" s="7"/>
      <c r="P775" s="7"/>
      <c r="Q775" s="7"/>
      <c r="R775" s="7" t="str">
        <f t="shared" si="24"/>
        <v/>
      </c>
      <c r="S775" s="7" t="str">
        <f t="shared" si="25"/>
        <v/>
      </c>
    </row>
    <row r="776" spans="1:19" x14ac:dyDescent="0.25">
      <c r="A776" s="7"/>
      <c r="B776" s="12"/>
      <c r="C776" s="7"/>
      <c r="D776" s="7"/>
      <c r="E776" s="7"/>
      <c r="F776" s="7"/>
      <c r="G776" s="7"/>
      <c r="H776" s="7"/>
      <c r="I776" s="7"/>
      <c r="J776" s="7"/>
      <c r="K776" s="7"/>
      <c r="L776" s="7"/>
      <c r="M776" s="7"/>
      <c r="N776" s="7"/>
      <c r="O776" s="7"/>
      <c r="P776" s="7"/>
      <c r="Q776" s="7"/>
      <c r="R776" s="7" t="str">
        <f t="shared" si="24"/>
        <v/>
      </c>
      <c r="S776" s="7" t="str">
        <f t="shared" si="25"/>
        <v/>
      </c>
    </row>
    <row r="777" spans="1:19" x14ac:dyDescent="0.25">
      <c r="A777" s="7"/>
      <c r="B777" s="12"/>
      <c r="C777" s="7"/>
      <c r="D777" s="7"/>
      <c r="E777" s="7"/>
      <c r="F777" s="7"/>
      <c r="G777" s="7"/>
      <c r="H777" s="7"/>
      <c r="I777" s="7"/>
      <c r="J777" s="7"/>
      <c r="K777" s="7"/>
      <c r="L777" s="7"/>
      <c r="M777" s="7"/>
      <c r="N777" s="7"/>
      <c r="O777" s="7"/>
      <c r="P777" s="7"/>
      <c r="Q777" s="7"/>
      <c r="R777" s="7" t="str">
        <f t="shared" si="24"/>
        <v/>
      </c>
      <c r="S777" s="7" t="str">
        <f t="shared" si="25"/>
        <v/>
      </c>
    </row>
    <row r="778" spans="1:19" x14ac:dyDescent="0.25">
      <c r="A778" s="7"/>
      <c r="B778" s="12"/>
      <c r="C778" s="7"/>
      <c r="D778" s="7"/>
      <c r="E778" s="7"/>
      <c r="F778" s="7"/>
      <c r="G778" s="7"/>
      <c r="H778" s="7"/>
      <c r="I778" s="7"/>
      <c r="J778" s="7"/>
      <c r="K778" s="7"/>
      <c r="L778" s="7"/>
      <c r="M778" s="7"/>
      <c r="N778" s="7"/>
      <c r="O778" s="7"/>
      <c r="P778" s="7"/>
      <c r="Q778" s="7"/>
      <c r="R778" s="7" t="str">
        <f t="shared" si="24"/>
        <v/>
      </c>
      <c r="S778" s="7" t="str">
        <f t="shared" si="25"/>
        <v/>
      </c>
    </row>
    <row r="779" spans="1:19" x14ac:dyDescent="0.25">
      <c r="A779" s="7"/>
      <c r="B779" s="12"/>
      <c r="C779" s="7"/>
      <c r="D779" s="7"/>
      <c r="E779" s="7"/>
      <c r="F779" s="7"/>
      <c r="G779" s="7"/>
      <c r="H779" s="7"/>
      <c r="I779" s="7"/>
      <c r="J779" s="7"/>
      <c r="K779" s="7"/>
      <c r="L779" s="7"/>
      <c r="M779" s="7"/>
      <c r="N779" s="7"/>
      <c r="O779" s="7"/>
      <c r="P779" s="7"/>
      <c r="Q779" s="7"/>
      <c r="R779" s="7" t="str">
        <f t="shared" si="24"/>
        <v/>
      </c>
      <c r="S779" s="7" t="str">
        <f t="shared" si="25"/>
        <v/>
      </c>
    </row>
    <row r="780" spans="1:19" x14ac:dyDescent="0.25">
      <c r="A780" s="7"/>
      <c r="B780" s="12"/>
      <c r="C780" s="7"/>
      <c r="D780" s="7"/>
      <c r="E780" s="7"/>
      <c r="F780" s="7"/>
      <c r="G780" s="7"/>
      <c r="H780" s="7"/>
      <c r="I780" s="7"/>
      <c r="J780" s="7"/>
      <c r="K780" s="7"/>
      <c r="L780" s="7"/>
      <c r="M780" s="7"/>
      <c r="N780" s="7"/>
      <c r="O780" s="7"/>
      <c r="P780" s="7"/>
      <c r="Q780" s="7"/>
      <c r="R780" s="7" t="str">
        <f t="shared" si="24"/>
        <v/>
      </c>
      <c r="S780" s="7" t="str">
        <f t="shared" si="25"/>
        <v/>
      </c>
    </row>
    <row r="781" spans="1:19" x14ac:dyDescent="0.25">
      <c r="A781" s="7"/>
      <c r="B781" s="12"/>
      <c r="C781" s="7"/>
      <c r="D781" s="7"/>
      <c r="E781" s="7"/>
      <c r="F781" s="7"/>
      <c r="G781" s="7"/>
      <c r="H781" s="7"/>
      <c r="I781" s="7"/>
      <c r="J781" s="7"/>
      <c r="K781" s="7"/>
      <c r="L781" s="7"/>
      <c r="M781" s="7"/>
      <c r="N781" s="7"/>
      <c r="O781" s="7"/>
      <c r="P781" s="7"/>
      <c r="Q781" s="7"/>
      <c r="R781" s="7" t="str">
        <f t="shared" si="24"/>
        <v/>
      </c>
      <c r="S781" s="7" t="str">
        <f t="shared" si="25"/>
        <v/>
      </c>
    </row>
    <row r="782" spans="1:19" x14ac:dyDescent="0.25">
      <c r="A782" s="7"/>
      <c r="B782" s="12"/>
      <c r="C782" s="7"/>
      <c r="D782" s="7"/>
      <c r="E782" s="7"/>
      <c r="F782" s="7"/>
      <c r="G782" s="7"/>
      <c r="H782" s="7"/>
      <c r="I782" s="7"/>
      <c r="J782" s="7"/>
      <c r="K782" s="7"/>
      <c r="L782" s="7"/>
      <c r="M782" s="7"/>
      <c r="N782" s="7"/>
      <c r="O782" s="7"/>
      <c r="P782" s="7"/>
      <c r="Q782" s="7"/>
      <c r="R782" s="7" t="str">
        <f t="shared" si="24"/>
        <v/>
      </c>
      <c r="S782" s="7" t="str">
        <f t="shared" si="25"/>
        <v/>
      </c>
    </row>
    <row r="783" spans="1:19" x14ac:dyDescent="0.25">
      <c r="A783" s="7"/>
      <c r="B783" s="12"/>
      <c r="C783" s="7"/>
      <c r="D783" s="7"/>
      <c r="E783" s="7"/>
      <c r="F783" s="7"/>
      <c r="G783" s="7"/>
      <c r="H783" s="7"/>
      <c r="I783" s="7"/>
      <c r="J783" s="7"/>
      <c r="K783" s="7"/>
      <c r="L783" s="7"/>
      <c r="M783" s="7"/>
      <c r="N783" s="7"/>
      <c r="O783" s="7"/>
      <c r="P783" s="7"/>
      <c r="Q783" s="7"/>
      <c r="R783" s="7" t="str">
        <f t="shared" si="24"/>
        <v/>
      </c>
      <c r="S783" s="7" t="str">
        <f t="shared" si="25"/>
        <v/>
      </c>
    </row>
    <row r="784" spans="1:19" x14ac:dyDescent="0.25">
      <c r="A784" s="7"/>
      <c r="B784" s="12"/>
      <c r="C784" s="7"/>
      <c r="D784" s="7"/>
      <c r="E784" s="7"/>
      <c r="F784" s="7"/>
      <c r="G784" s="7"/>
      <c r="H784" s="7"/>
      <c r="I784" s="7"/>
      <c r="J784" s="7"/>
      <c r="K784" s="7"/>
      <c r="L784" s="7"/>
      <c r="M784" s="7"/>
      <c r="N784" s="7"/>
      <c r="O784" s="7"/>
      <c r="P784" s="7"/>
      <c r="Q784" s="7"/>
      <c r="R784" s="7" t="str">
        <f t="shared" si="24"/>
        <v/>
      </c>
      <c r="S784" s="7" t="str">
        <f t="shared" si="25"/>
        <v/>
      </c>
    </row>
    <row r="785" spans="1:19" x14ac:dyDescent="0.25">
      <c r="A785" s="7"/>
      <c r="B785" s="12"/>
      <c r="C785" s="7"/>
      <c r="D785" s="7"/>
      <c r="E785" s="7"/>
      <c r="F785" s="7"/>
      <c r="G785" s="7"/>
      <c r="H785" s="7"/>
      <c r="I785" s="7"/>
      <c r="J785" s="7"/>
      <c r="K785" s="7"/>
      <c r="L785" s="7"/>
      <c r="M785" s="7"/>
      <c r="N785" s="7"/>
      <c r="O785" s="7"/>
      <c r="P785" s="7"/>
      <c r="Q785" s="7"/>
      <c r="R785" s="7" t="str">
        <f t="shared" si="24"/>
        <v/>
      </c>
      <c r="S785" s="7" t="str">
        <f t="shared" si="25"/>
        <v/>
      </c>
    </row>
    <row r="786" spans="1:19" x14ac:dyDescent="0.25">
      <c r="A786" s="7"/>
      <c r="B786" s="12"/>
      <c r="C786" s="7"/>
      <c r="D786" s="7"/>
      <c r="E786" s="7"/>
      <c r="F786" s="7"/>
      <c r="G786" s="7"/>
      <c r="H786" s="7"/>
      <c r="I786" s="7"/>
      <c r="J786" s="7"/>
      <c r="K786" s="7"/>
      <c r="L786" s="7"/>
      <c r="M786" s="7"/>
      <c r="N786" s="7"/>
      <c r="O786" s="7"/>
      <c r="P786" s="7"/>
      <c r="Q786" s="7"/>
      <c r="R786" s="7" t="str">
        <f t="shared" si="24"/>
        <v/>
      </c>
      <c r="S786" s="7" t="str">
        <f t="shared" si="25"/>
        <v/>
      </c>
    </row>
    <row r="787" spans="1:19" x14ac:dyDescent="0.25">
      <c r="A787" s="7"/>
      <c r="B787" s="12"/>
      <c r="C787" s="7"/>
      <c r="D787" s="7"/>
      <c r="E787" s="7"/>
      <c r="F787" s="7"/>
      <c r="G787" s="7"/>
      <c r="H787" s="7"/>
      <c r="I787" s="7"/>
      <c r="J787" s="7"/>
      <c r="K787" s="7"/>
      <c r="L787" s="7"/>
      <c r="M787" s="7"/>
      <c r="N787" s="7"/>
      <c r="O787" s="7"/>
      <c r="P787" s="7"/>
      <c r="Q787" s="7"/>
      <c r="R787" s="7" t="str">
        <f t="shared" si="24"/>
        <v/>
      </c>
      <c r="S787" s="7" t="str">
        <f t="shared" si="25"/>
        <v/>
      </c>
    </row>
    <row r="788" spans="1:19" x14ac:dyDescent="0.25">
      <c r="A788" s="7"/>
      <c r="B788" s="12"/>
      <c r="C788" s="7"/>
      <c r="D788" s="7"/>
      <c r="E788" s="7"/>
      <c r="F788" s="7"/>
      <c r="G788" s="7"/>
      <c r="H788" s="7"/>
      <c r="I788" s="7"/>
      <c r="J788" s="7"/>
      <c r="K788" s="7"/>
      <c r="L788" s="7"/>
      <c r="M788" s="7"/>
      <c r="N788" s="7"/>
      <c r="O788" s="7"/>
      <c r="P788" s="7"/>
      <c r="Q788" s="7"/>
      <c r="R788" s="7" t="str">
        <f t="shared" si="24"/>
        <v/>
      </c>
      <c r="S788" s="7" t="str">
        <f t="shared" si="25"/>
        <v/>
      </c>
    </row>
    <row r="789" spans="1:19" x14ac:dyDescent="0.25">
      <c r="A789" s="7"/>
      <c r="B789" s="12"/>
      <c r="C789" s="7"/>
      <c r="D789" s="7"/>
      <c r="E789" s="7"/>
      <c r="F789" s="7"/>
      <c r="G789" s="7"/>
      <c r="H789" s="7"/>
      <c r="I789" s="7"/>
      <c r="J789" s="7"/>
      <c r="K789" s="7"/>
      <c r="L789" s="7"/>
      <c r="M789" s="7"/>
      <c r="N789" s="7"/>
      <c r="O789" s="7"/>
      <c r="P789" s="7"/>
      <c r="Q789" s="7"/>
      <c r="R789" s="7" t="str">
        <f t="shared" si="24"/>
        <v/>
      </c>
      <c r="S789" s="7" t="str">
        <f t="shared" si="25"/>
        <v/>
      </c>
    </row>
    <row r="790" spans="1:19" x14ac:dyDescent="0.25">
      <c r="A790" s="7"/>
      <c r="B790" s="12"/>
      <c r="C790" s="7"/>
      <c r="D790" s="7"/>
      <c r="E790" s="7"/>
      <c r="F790" s="7"/>
      <c r="G790" s="7"/>
      <c r="H790" s="7"/>
      <c r="I790" s="7"/>
      <c r="J790" s="7"/>
      <c r="K790" s="7"/>
      <c r="L790" s="7"/>
      <c r="M790" s="7"/>
      <c r="N790" s="7"/>
      <c r="O790" s="7"/>
      <c r="P790" s="7"/>
      <c r="Q790" s="7"/>
      <c r="R790" s="7" t="str">
        <f t="shared" si="24"/>
        <v/>
      </c>
      <c r="S790" s="7" t="str">
        <f t="shared" si="25"/>
        <v/>
      </c>
    </row>
    <row r="791" spans="1:19" x14ac:dyDescent="0.25">
      <c r="A791" s="7"/>
      <c r="B791" s="12"/>
      <c r="C791" s="7"/>
      <c r="D791" s="7"/>
      <c r="E791" s="7"/>
      <c r="F791" s="7"/>
      <c r="G791" s="7"/>
      <c r="H791" s="7"/>
      <c r="I791" s="7"/>
      <c r="J791" s="7"/>
      <c r="K791" s="7"/>
      <c r="L791" s="7"/>
      <c r="M791" s="7"/>
      <c r="N791" s="7"/>
      <c r="O791" s="7"/>
      <c r="P791" s="7"/>
      <c r="Q791" s="7"/>
      <c r="R791" s="7" t="str">
        <f t="shared" si="24"/>
        <v/>
      </c>
      <c r="S791" s="7" t="str">
        <f t="shared" si="25"/>
        <v/>
      </c>
    </row>
    <row r="792" spans="1:19" x14ac:dyDescent="0.25">
      <c r="A792" s="7"/>
      <c r="B792" s="12"/>
      <c r="C792" s="7"/>
      <c r="D792" s="7"/>
      <c r="E792" s="7"/>
      <c r="F792" s="7"/>
      <c r="G792" s="7"/>
      <c r="H792" s="7"/>
      <c r="I792" s="7"/>
      <c r="J792" s="7"/>
      <c r="K792" s="7"/>
      <c r="L792" s="7"/>
      <c r="M792" s="7"/>
      <c r="N792" s="7"/>
      <c r="O792" s="7"/>
      <c r="P792" s="7"/>
      <c r="Q792" s="7"/>
      <c r="R792" s="7" t="str">
        <f t="shared" si="24"/>
        <v/>
      </c>
      <c r="S792" s="7" t="str">
        <f t="shared" si="25"/>
        <v/>
      </c>
    </row>
    <row r="793" spans="1:19" x14ac:dyDescent="0.25">
      <c r="A793" s="7"/>
      <c r="B793" s="12"/>
      <c r="C793" s="7"/>
      <c r="D793" s="7"/>
      <c r="E793" s="7"/>
      <c r="F793" s="7"/>
      <c r="G793" s="7"/>
      <c r="H793" s="7"/>
      <c r="I793" s="7"/>
      <c r="J793" s="7"/>
      <c r="K793" s="7"/>
      <c r="L793" s="7"/>
      <c r="M793" s="7"/>
      <c r="N793" s="7"/>
      <c r="O793" s="7"/>
      <c r="P793" s="7"/>
      <c r="Q793" s="7"/>
      <c r="R793" s="7" t="str">
        <f t="shared" si="24"/>
        <v/>
      </c>
      <c r="S793" s="7" t="str">
        <f t="shared" si="25"/>
        <v/>
      </c>
    </row>
    <row r="794" spans="1:19" x14ac:dyDescent="0.25">
      <c r="A794" s="7"/>
      <c r="B794" s="12"/>
      <c r="C794" s="7"/>
      <c r="D794" s="7"/>
      <c r="E794" s="7"/>
      <c r="F794" s="7"/>
      <c r="G794" s="7"/>
      <c r="H794" s="7"/>
      <c r="I794" s="7"/>
      <c r="J794" s="7"/>
      <c r="K794" s="7"/>
      <c r="L794" s="7"/>
      <c r="M794" s="7"/>
      <c r="N794" s="7"/>
      <c r="O794" s="7"/>
      <c r="P794" s="7"/>
      <c r="Q794" s="7"/>
      <c r="R794" s="7" t="str">
        <f t="shared" si="24"/>
        <v/>
      </c>
      <c r="S794" s="7" t="str">
        <f t="shared" si="25"/>
        <v/>
      </c>
    </row>
    <row r="795" spans="1:19" x14ac:dyDescent="0.25">
      <c r="A795" s="7"/>
      <c r="B795" s="12"/>
      <c r="C795" s="7"/>
      <c r="D795" s="7"/>
      <c r="E795" s="7"/>
      <c r="F795" s="7"/>
      <c r="G795" s="7"/>
      <c r="H795" s="7"/>
      <c r="I795" s="7"/>
      <c r="J795" s="7"/>
      <c r="K795" s="7"/>
      <c r="L795" s="7"/>
      <c r="M795" s="7"/>
      <c r="N795" s="7"/>
      <c r="O795" s="7"/>
      <c r="P795" s="7"/>
      <c r="Q795" s="7"/>
      <c r="R795" s="7" t="str">
        <f t="shared" si="24"/>
        <v/>
      </c>
      <c r="S795" s="7" t="str">
        <f t="shared" si="25"/>
        <v/>
      </c>
    </row>
    <row r="796" spans="1:19" x14ac:dyDescent="0.25">
      <c r="A796" s="7"/>
      <c r="B796" s="12"/>
      <c r="C796" s="7"/>
      <c r="D796" s="7"/>
      <c r="E796" s="7"/>
      <c r="F796" s="7"/>
      <c r="G796" s="7"/>
      <c r="H796" s="7"/>
      <c r="I796" s="7"/>
      <c r="J796" s="7"/>
      <c r="K796" s="7"/>
      <c r="L796" s="7"/>
      <c r="M796" s="7"/>
      <c r="N796" s="7"/>
      <c r="O796" s="7"/>
      <c r="P796" s="7"/>
      <c r="Q796" s="7"/>
      <c r="R796" s="7" t="str">
        <f t="shared" si="24"/>
        <v/>
      </c>
      <c r="S796" s="7" t="str">
        <f t="shared" si="25"/>
        <v/>
      </c>
    </row>
    <row r="797" spans="1:19" x14ac:dyDescent="0.25">
      <c r="A797" s="7"/>
      <c r="B797" s="12"/>
      <c r="C797" s="7"/>
      <c r="D797" s="7"/>
      <c r="E797" s="7"/>
      <c r="F797" s="7"/>
      <c r="G797" s="7"/>
      <c r="H797" s="7"/>
      <c r="I797" s="7"/>
      <c r="J797" s="7"/>
      <c r="K797" s="7"/>
      <c r="L797" s="7"/>
      <c r="M797" s="7"/>
      <c r="N797" s="7"/>
      <c r="O797" s="7"/>
      <c r="P797" s="7"/>
      <c r="Q797" s="7"/>
      <c r="R797" s="7" t="str">
        <f t="shared" si="24"/>
        <v/>
      </c>
      <c r="S797" s="7" t="str">
        <f t="shared" si="25"/>
        <v/>
      </c>
    </row>
    <row r="798" spans="1:19" x14ac:dyDescent="0.25">
      <c r="A798" s="7"/>
      <c r="B798" s="12"/>
      <c r="C798" s="7"/>
      <c r="D798" s="7"/>
      <c r="E798" s="7"/>
      <c r="F798" s="7"/>
      <c r="G798" s="7"/>
      <c r="H798" s="7"/>
      <c r="I798" s="7"/>
      <c r="J798" s="7"/>
      <c r="K798" s="7"/>
      <c r="L798" s="7"/>
      <c r="M798" s="7"/>
      <c r="N798" s="7"/>
      <c r="O798" s="7"/>
      <c r="P798" s="7"/>
      <c r="Q798" s="7"/>
      <c r="R798" s="7" t="str">
        <f t="shared" si="24"/>
        <v/>
      </c>
      <c r="S798" s="7" t="str">
        <f t="shared" si="25"/>
        <v/>
      </c>
    </row>
    <row r="799" spans="1:19" x14ac:dyDescent="0.25">
      <c r="A799" s="7"/>
      <c r="B799" s="12"/>
      <c r="C799" s="7"/>
      <c r="D799" s="7"/>
      <c r="E799" s="7"/>
      <c r="F799" s="7"/>
      <c r="G799" s="7"/>
      <c r="H799" s="7"/>
      <c r="I799" s="7"/>
      <c r="J799" s="7"/>
      <c r="K799" s="7"/>
      <c r="L799" s="7"/>
      <c r="M799" s="7"/>
      <c r="N799" s="7"/>
      <c r="O799" s="7"/>
      <c r="P799" s="7"/>
      <c r="Q799" s="7"/>
      <c r="R799" s="7" t="str">
        <f t="shared" si="24"/>
        <v/>
      </c>
      <c r="S799" s="7" t="str">
        <f t="shared" si="25"/>
        <v/>
      </c>
    </row>
    <row r="800" spans="1:19" x14ac:dyDescent="0.25">
      <c r="A800" s="7"/>
      <c r="B800" s="12"/>
      <c r="C800" s="7"/>
      <c r="D800" s="7"/>
      <c r="E800" s="7"/>
      <c r="F800" s="7"/>
      <c r="G800" s="7"/>
      <c r="H800" s="7"/>
      <c r="I800" s="7"/>
      <c r="J800" s="7"/>
      <c r="K800" s="7"/>
      <c r="L800" s="7"/>
      <c r="M800" s="7"/>
      <c r="N800" s="7"/>
      <c r="O800" s="7"/>
      <c r="P800" s="7"/>
      <c r="Q800" s="7"/>
      <c r="R800" s="7" t="str">
        <f t="shared" si="24"/>
        <v/>
      </c>
      <c r="S800" s="7" t="str">
        <f t="shared" si="25"/>
        <v/>
      </c>
    </row>
    <row r="801" spans="1:19" x14ac:dyDescent="0.25">
      <c r="A801" s="7"/>
      <c r="B801" s="12"/>
      <c r="C801" s="7"/>
      <c r="D801" s="7"/>
      <c r="E801" s="7"/>
      <c r="F801" s="7"/>
      <c r="G801" s="7"/>
      <c r="H801" s="7"/>
      <c r="I801" s="7"/>
      <c r="J801" s="7"/>
      <c r="K801" s="7"/>
      <c r="L801" s="7"/>
      <c r="M801" s="7"/>
      <c r="N801" s="7"/>
      <c r="O801" s="7"/>
      <c r="P801" s="7"/>
      <c r="Q801" s="7"/>
      <c r="R801" s="7" t="str">
        <f t="shared" si="24"/>
        <v/>
      </c>
      <c r="S801" s="7" t="str">
        <f t="shared" si="25"/>
        <v/>
      </c>
    </row>
    <row r="802" spans="1:19" x14ac:dyDescent="0.25">
      <c r="A802" s="7"/>
      <c r="B802" s="12"/>
      <c r="C802" s="7"/>
      <c r="D802" s="7"/>
      <c r="E802" s="7"/>
      <c r="F802" s="7"/>
      <c r="G802" s="7"/>
      <c r="H802" s="7"/>
      <c r="I802" s="7"/>
      <c r="J802" s="7"/>
      <c r="K802" s="7"/>
      <c r="L802" s="7"/>
      <c r="M802" s="7"/>
      <c r="N802" s="7"/>
      <c r="O802" s="7"/>
      <c r="P802" s="7"/>
      <c r="Q802" s="7"/>
      <c r="R802" s="7" t="str">
        <f t="shared" si="24"/>
        <v/>
      </c>
      <c r="S802" s="7" t="str">
        <f t="shared" si="25"/>
        <v/>
      </c>
    </row>
    <row r="803" spans="1:19" x14ac:dyDescent="0.25">
      <c r="A803" s="7"/>
      <c r="B803" s="12"/>
      <c r="C803" s="7"/>
      <c r="D803" s="7"/>
      <c r="E803" s="7"/>
      <c r="F803" s="7"/>
      <c r="G803" s="7"/>
      <c r="H803" s="7"/>
      <c r="I803" s="7"/>
      <c r="J803" s="7"/>
      <c r="K803" s="7"/>
      <c r="L803" s="7"/>
      <c r="M803" s="7"/>
      <c r="N803" s="7"/>
      <c r="O803" s="7"/>
      <c r="P803" s="7"/>
      <c r="Q803" s="7"/>
      <c r="R803" s="7" t="str">
        <f t="shared" si="24"/>
        <v/>
      </c>
      <c r="S803" s="7" t="str">
        <f t="shared" si="25"/>
        <v/>
      </c>
    </row>
    <row r="804" spans="1:19" x14ac:dyDescent="0.25">
      <c r="A804" s="7"/>
      <c r="B804" s="12"/>
      <c r="C804" s="7"/>
      <c r="D804" s="7"/>
      <c r="E804" s="7"/>
      <c r="F804" s="7"/>
      <c r="G804" s="7"/>
      <c r="H804" s="7"/>
      <c r="I804" s="7"/>
      <c r="J804" s="7"/>
      <c r="K804" s="7"/>
      <c r="L804" s="7"/>
      <c r="M804" s="7"/>
      <c r="N804" s="7"/>
      <c r="O804" s="7"/>
      <c r="P804" s="7"/>
      <c r="Q804" s="7"/>
      <c r="R804" s="7" t="str">
        <f t="shared" si="24"/>
        <v/>
      </c>
      <c r="S804" s="7" t="str">
        <f t="shared" si="25"/>
        <v/>
      </c>
    </row>
    <row r="805" spans="1:19" x14ac:dyDescent="0.25">
      <c r="A805" s="7"/>
      <c r="B805" s="12"/>
      <c r="C805" s="7"/>
      <c r="D805" s="7"/>
      <c r="E805" s="7"/>
      <c r="F805" s="7"/>
      <c r="G805" s="7"/>
      <c r="H805" s="7"/>
      <c r="I805" s="7"/>
      <c r="J805" s="7"/>
      <c r="K805" s="7"/>
      <c r="L805" s="7"/>
      <c r="M805" s="7"/>
      <c r="N805" s="7"/>
      <c r="O805" s="7"/>
      <c r="P805" s="7"/>
      <c r="Q805" s="7"/>
      <c r="R805" s="7" t="str">
        <f t="shared" si="24"/>
        <v/>
      </c>
      <c r="S805" s="7" t="str">
        <f t="shared" si="25"/>
        <v/>
      </c>
    </row>
    <row r="806" spans="1:19" x14ac:dyDescent="0.25">
      <c r="A806" s="7"/>
      <c r="B806" s="12"/>
      <c r="C806" s="7"/>
      <c r="D806" s="7"/>
      <c r="E806" s="7"/>
      <c r="F806" s="7"/>
      <c r="G806" s="7"/>
      <c r="H806" s="7"/>
      <c r="I806" s="7"/>
      <c r="J806" s="7"/>
      <c r="K806" s="7"/>
      <c r="L806" s="7"/>
      <c r="M806" s="7"/>
      <c r="N806" s="7"/>
      <c r="O806" s="7"/>
      <c r="P806" s="7"/>
      <c r="Q806" s="7"/>
      <c r="R806" s="7" t="str">
        <f t="shared" si="24"/>
        <v/>
      </c>
      <c r="S806" s="7" t="str">
        <f t="shared" si="25"/>
        <v/>
      </c>
    </row>
    <row r="807" spans="1:19" x14ac:dyDescent="0.25">
      <c r="A807" s="7"/>
      <c r="B807" s="12"/>
      <c r="C807" s="7"/>
      <c r="D807" s="7"/>
      <c r="E807" s="7"/>
      <c r="F807" s="7"/>
      <c r="G807" s="7"/>
      <c r="H807" s="7"/>
      <c r="I807" s="7"/>
      <c r="J807" s="7"/>
      <c r="K807" s="7"/>
      <c r="L807" s="7"/>
      <c r="M807" s="7"/>
      <c r="N807" s="7"/>
      <c r="O807" s="7"/>
      <c r="P807" s="7"/>
      <c r="Q807" s="7"/>
      <c r="R807" s="7" t="str">
        <f t="shared" si="24"/>
        <v/>
      </c>
      <c r="S807" s="7" t="str">
        <f t="shared" si="25"/>
        <v/>
      </c>
    </row>
    <row r="808" spans="1:19" x14ac:dyDescent="0.25">
      <c r="A808" s="7"/>
      <c r="B808" s="12"/>
      <c r="C808" s="7"/>
      <c r="D808" s="7"/>
      <c r="E808" s="7"/>
      <c r="F808" s="7"/>
      <c r="G808" s="7"/>
      <c r="H808" s="7"/>
      <c r="I808" s="7"/>
      <c r="J808" s="7"/>
      <c r="K808" s="7"/>
      <c r="L808" s="7"/>
      <c r="M808" s="7"/>
      <c r="N808" s="7"/>
      <c r="O808" s="7"/>
      <c r="P808" s="7"/>
      <c r="Q808" s="7"/>
      <c r="R808" s="7" t="str">
        <f t="shared" si="24"/>
        <v/>
      </c>
      <c r="S808" s="7" t="str">
        <f t="shared" si="25"/>
        <v/>
      </c>
    </row>
    <row r="809" spans="1:19" x14ac:dyDescent="0.25">
      <c r="A809" s="7"/>
      <c r="B809" s="12"/>
      <c r="C809" s="7"/>
      <c r="D809" s="7"/>
      <c r="E809" s="7"/>
      <c r="F809" s="7"/>
      <c r="G809" s="7"/>
      <c r="H809" s="7"/>
      <c r="I809" s="7"/>
      <c r="J809" s="7"/>
      <c r="K809" s="7"/>
      <c r="L809" s="7"/>
      <c r="M809" s="7"/>
      <c r="N809" s="7"/>
      <c r="O809" s="7"/>
      <c r="P809" s="7"/>
      <c r="Q809" s="7"/>
      <c r="R809" s="7" t="str">
        <f t="shared" si="24"/>
        <v/>
      </c>
      <c r="S809" s="7" t="str">
        <f t="shared" si="25"/>
        <v/>
      </c>
    </row>
    <row r="810" spans="1:19" x14ac:dyDescent="0.25">
      <c r="A810" s="7"/>
      <c r="B810" s="12"/>
      <c r="C810" s="7"/>
      <c r="D810" s="7"/>
      <c r="E810" s="7"/>
      <c r="F810" s="7"/>
      <c r="G810" s="7"/>
      <c r="H810" s="7"/>
      <c r="I810" s="7"/>
      <c r="J810" s="7"/>
      <c r="K810" s="7"/>
      <c r="L810" s="7"/>
      <c r="M810" s="7"/>
      <c r="N810" s="7"/>
      <c r="O810" s="7"/>
      <c r="P810" s="7"/>
      <c r="Q810" s="7"/>
      <c r="R810" s="7" t="str">
        <f t="shared" si="24"/>
        <v/>
      </c>
      <c r="S810" s="7" t="str">
        <f t="shared" si="25"/>
        <v/>
      </c>
    </row>
    <row r="811" spans="1:19" x14ac:dyDescent="0.25">
      <c r="A811" s="7"/>
      <c r="B811" s="12"/>
      <c r="C811" s="7"/>
      <c r="D811" s="7"/>
      <c r="E811" s="7"/>
      <c r="F811" s="7"/>
      <c r="G811" s="7"/>
      <c r="H811" s="7"/>
      <c r="I811" s="7"/>
      <c r="J811" s="7"/>
      <c r="K811" s="7"/>
      <c r="L811" s="7"/>
      <c r="M811" s="7"/>
      <c r="N811" s="7"/>
      <c r="O811" s="7"/>
      <c r="P811" s="7"/>
      <c r="Q811" s="7"/>
      <c r="R811" s="7" t="str">
        <f t="shared" si="24"/>
        <v/>
      </c>
      <c r="S811" s="7" t="str">
        <f t="shared" si="25"/>
        <v/>
      </c>
    </row>
    <row r="812" spans="1:19" x14ac:dyDescent="0.25">
      <c r="A812" s="7"/>
      <c r="B812" s="12"/>
      <c r="C812" s="7"/>
      <c r="D812" s="7"/>
      <c r="E812" s="7"/>
      <c r="F812" s="7"/>
      <c r="G812" s="7"/>
      <c r="H812" s="7"/>
      <c r="I812" s="7"/>
      <c r="J812" s="7"/>
      <c r="K812" s="7"/>
      <c r="L812" s="7"/>
      <c r="M812" s="7"/>
      <c r="N812" s="7"/>
      <c r="O812" s="7"/>
      <c r="P812" s="7"/>
      <c r="Q812" s="7"/>
      <c r="R812" s="7" t="str">
        <f t="shared" si="24"/>
        <v/>
      </c>
      <c r="S812" s="7" t="str">
        <f t="shared" si="25"/>
        <v/>
      </c>
    </row>
    <row r="813" spans="1:19" x14ac:dyDescent="0.25">
      <c r="A813" s="7"/>
      <c r="B813" s="12"/>
      <c r="C813" s="7"/>
      <c r="D813" s="7"/>
      <c r="E813" s="7"/>
      <c r="F813" s="7"/>
      <c r="G813" s="7"/>
      <c r="H813" s="7"/>
      <c r="I813" s="7"/>
      <c r="J813" s="7"/>
      <c r="K813" s="7"/>
      <c r="L813" s="7"/>
      <c r="M813" s="7"/>
      <c r="N813" s="7"/>
      <c r="O813" s="7"/>
      <c r="P813" s="7"/>
      <c r="Q813" s="7"/>
      <c r="R813" s="7" t="str">
        <f t="shared" si="24"/>
        <v/>
      </c>
      <c r="S813" s="7" t="str">
        <f t="shared" si="25"/>
        <v/>
      </c>
    </row>
    <row r="814" spans="1:19" x14ac:dyDescent="0.25">
      <c r="A814" s="7"/>
      <c r="B814" s="12"/>
      <c r="C814" s="7"/>
      <c r="D814" s="7"/>
      <c r="E814" s="7"/>
      <c r="F814" s="7"/>
      <c r="G814" s="7"/>
      <c r="H814" s="7"/>
      <c r="I814" s="7"/>
      <c r="J814" s="7"/>
      <c r="K814" s="7"/>
      <c r="L814" s="7"/>
      <c r="M814" s="7"/>
      <c r="N814" s="7"/>
      <c r="O814" s="7"/>
      <c r="P814" s="7"/>
      <c r="Q814" s="7"/>
      <c r="R814" s="7" t="str">
        <f t="shared" si="24"/>
        <v/>
      </c>
      <c r="S814" s="7" t="str">
        <f t="shared" si="25"/>
        <v/>
      </c>
    </row>
    <row r="815" spans="1:19" x14ac:dyDescent="0.25">
      <c r="A815" s="7"/>
      <c r="B815" s="12"/>
      <c r="C815" s="7"/>
      <c r="D815" s="7"/>
      <c r="E815" s="7"/>
      <c r="F815" s="7"/>
      <c r="G815" s="7"/>
      <c r="H815" s="7"/>
      <c r="I815" s="7"/>
      <c r="J815" s="7"/>
      <c r="K815" s="7"/>
      <c r="L815" s="7"/>
      <c r="M815" s="7"/>
      <c r="N815" s="7"/>
      <c r="O815" s="7"/>
      <c r="P815" s="7"/>
      <c r="Q815" s="7"/>
      <c r="R815" s="7" t="str">
        <f t="shared" si="24"/>
        <v/>
      </c>
      <c r="S815" s="7" t="str">
        <f t="shared" si="25"/>
        <v/>
      </c>
    </row>
    <row r="816" spans="1:19" x14ac:dyDescent="0.25">
      <c r="A816" s="7"/>
      <c r="B816" s="12"/>
      <c r="C816" s="7"/>
      <c r="D816" s="7"/>
      <c r="E816" s="7"/>
      <c r="F816" s="7"/>
      <c r="G816" s="7"/>
      <c r="H816" s="7"/>
      <c r="I816" s="7"/>
      <c r="J816" s="7"/>
      <c r="K816" s="7"/>
      <c r="L816" s="7"/>
      <c r="M816" s="7"/>
      <c r="N816" s="7"/>
      <c r="O816" s="7"/>
      <c r="P816" s="7"/>
      <c r="Q816" s="7"/>
      <c r="R816" s="7" t="str">
        <f t="shared" si="24"/>
        <v/>
      </c>
      <c r="S816" s="7" t="str">
        <f t="shared" si="25"/>
        <v/>
      </c>
    </row>
    <row r="817" spans="1:19" x14ac:dyDescent="0.25">
      <c r="A817" s="7"/>
      <c r="B817" s="12"/>
      <c r="C817" s="7"/>
      <c r="D817" s="7"/>
      <c r="E817" s="7"/>
      <c r="F817" s="7"/>
      <c r="G817" s="7"/>
      <c r="H817" s="7"/>
      <c r="I817" s="7"/>
      <c r="J817" s="7"/>
      <c r="K817" s="7"/>
      <c r="L817" s="7"/>
      <c r="M817" s="7"/>
      <c r="N817" s="7"/>
      <c r="O817" s="7"/>
      <c r="P817" s="7"/>
      <c r="Q817" s="7"/>
      <c r="R817" s="7" t="str">
        <f t="shared" si="24"/>
        <v/>
      </c>
      <c r="S817" s="7" t="str">
        <f t="shared" si="25"/>
        <v/>
      </c>
    </row>
    <row r="818" spans="1:19" x14ac:dyDescent="0.25">
      <c r="A818" s="7"/>
      <c r="B818" s="12"/>
      <c r="C818" s="7"/>
      <c r="D818" s="7"/>
      <c r="E818" s="7"/>
      <c r="F818" s="7"/>
      <c r="G818" s="7"/>
      <c r="H818" s="7"/>
      <c r="I818" s="7"/>
      <c r="J818" s="7"/>
      <c r="K818" s="7"/>
      <c r="L818" s="7"/>
      <c r="M818" s="7"/>
      <c r="N818" s="7"/>
      <c r="O818" s="7"/>
      <c r="P818" s="7"/>
      <c r="Q818" s="7"/>
      <c r="R818" s="7" t="str">
        <f t="shared" si="24"/>
        <v/>
      </c>
      <c r="S818" s="7" t="str">
        <f t="shared" si="25"/>
        <v/>
      </c>
    </row>
    <row r="819" spans="1:19" x14ac:dyDescent="0.25">
      <c r="A819" s="7"/>
      <c r="B819" s="12"/>
      <c r="C819" s="7"/>
      <c r="D819" s="7"/>
      <c r="E819" s="7"/>
      <c r="F819" s="7"/>
      <c r="G819" s="7"/>
      <c r="H819" s="7"/>
      <c r="I819" s="7"/>
      <c r="J819" s="7"/>
      <c r="K819" s="7"/>
      <c r="L819" s="7"/>
      <c r="M819" s="7"/>
      <c r="N819" s="7"/>
      <c r="O819" s="7"/>
      <c r="P819" s="7"/>
      <c r="Q819" s="7"/>
      <c r="R819" s="7" t="str">
        <f t="shared" si="24"/>
        <v/>
      </c>
      <c r="S819" s="7" t="str">
        <f t="shared" si="25"/>
        <v/>
      </c>
    </row>
    <row r="820" spans="1:19" x14ac:dyDescent="0.25">
      <c r="A820" s="7"/>
      <c r="B820" s="12"/>
      <c r="C820" s="7"/>
      <c r="D820" s="7"/>
      <c r="E820" s="7"/>
      <c r="F820" s="7"/>
      <c r="G820" s="7"/>
      <c r="H820" s="7"/>
      <c r="I820" s="7"/>
      <c r="J820" s="7"/>
      <c r="K820" s="7"/>
      <c r="L820" s="7"/>
      <c r="M820" s="7"/>
      <c r="N820" s="7"/>
      <c r="O820" s="7"/>
      <c r="P820" s="7"/>
      <c r="Q820" s="7"/>
      <c r="R820" s="7" t="str">
        <f t="shared" si="24"/>
        <v/>
      </c>
      <c r="S820" s="7" t="str">
        <f t="shared" si="25"/>
        <v/>
      </c>
    </row>
    <row r="821" spans="1:19" x14ac:dyDescent="0.25">
      <c r="A821" s="7"/>
      <c r="B821" s="12"/>
      <c r="C821" s="7"/>
      <c r="D821" s="7"/>
      <c r="E821" s="7"/>
      <c r="F821" s="7"/>
      <c r="G821" s="7"/>
      <c r="H821" s="7"/>
      <c r="I821" s="7"/>
      <c r="J821" s="7"/>
      <c r="K821" s="7"/>
      <c r="L821" s="7"/>
      <c r="M821" s="7"/>
      <c r="N821" s="7"/>
      <c r="O821" s="7"/>
      <c r="P821" s="7"/>
      <c r="Q821" s="7"/>
      <c r="R821" s="7" t="str">
        <f t="shared" si="24"/>
        <v/>
      </c>
      <c r="S821" s="7" t="str">
        <f t="shared" si="25"/>
        <v/>
      </c>
    </row>
    <row r="822" spans="1:19" x14ac:dyDescent="0.25">
      <c r="A822" s="7"/>
      <c r="B822" s="12"/>
      <c r="C822" s="7"/>
      <c r="D822" s="7"/>
      <c r="E822" s="7"/>
      <c r="F822" s="7"/>
      <c r="G822" s="7"/>
      <c r="H822" s="7"/>
      <c r="I822" s="7"/>
      <c r="J822" s="7"/>
      <c r="K822" s="7"/>
      <c r="L822" s="7"/>
      <c r="M822" s="7"/>
      <c r="N822" s="7"/>
      <c r="O822" s="7"/>
      <c r="P822" s="7"/>
      <c r="Q822" s="7"/>
      <c r="R822" s="7" t="str">
        <f t="shared" si="24"/>
        <v/>
      </c>
      <c r="S822" s="7" t="str">
        <f t="shared" si="25"/>
        <v/>
      </c>
    </row>
    <row r="823" spans="1:19" x14ac:dyDescent="0.25">
      <c r="A823" s="7"/>
      <c r="B823" s="12"/>
      <c r="C823" s="7"/>
      <c r="D823" s="7"/>
      <c r="E823" s="7"/>
      <c r="F823" s="7"/>
      <c r="G823" s="7"/>
      <c r="H823" s="7"/>
      <c r="I823" s="7"/>
      <c r="J823" s="7"/>
      <c r="K823" s="7"/>
      <c r="L823" s="7"/>
      <c r="M823" s="7"/>
      <c r="N823" s="7"/>
      <c r="O823" s="7"/>
      <c r="P823" s="7"/>
      <c r="Q823" s="7"/>
      <c r="R823" s="7" t="str">
        <f t="shared" si="24"/>
        <v/>
      </c>
      <c r="S823" s="7" t="str">
        <f t="shared" si="25"/>
        <v/>
      </c>
    </row>
    <row r="824" spans="1:19" x14ac:dyDescent="0.25">
      <c r="A824" s="7"/>
      <c r="B824" s="12"/>
      <c r="C824" s="7"/>
      <c r="D824" s="7"/>
      <c r="E824" s="7"/>
      <c r="F824" s="7"/>
      <c r="G824" s="7"/>
      <c r="H824" s="7"/>
      <c r="I824" s="7"/>
      <c r="J824" s="7"/>
      <c r="K824" s="7"/>
      <c r="L824" s="7"/>
      <c r="M824" s="7"/>
      <c r="N824" s="7"/>
      <c r="O824" s="7"/>
      <c r="P824" s="7"/>
      <c r="Q824" s="7"/>
      <c r="R824" s="7" t="str">
        <f t="shared" si="24"/>
        <v/>
      </c>
      <c r="S824" s="7" t="str">
        <f t="shared" si="25"/>
        <v/>
      </c>
    </row>
    <row r="825" spans="1:19" x14ac:dyDescent="0.25">
      <c r="A825" s="7"/>
      <c r="B825" s="12"/>
      <c r="C825" s="7"/>
      <c r="D825" s="7"/>
      <c r="E825" s="7"/>
      <c r="F825" s="7"/>
      <c r="G825" s="7"/>
      <c r="H825" s="7"/>
      <c r="I825" s="7"/>
      <c r="J825" s="7"/>
      <c r="K825" s="7"/>
      <c r="L825" s="7"/>
      <c r="M825" s="7"/>
      <c r="N825" s="7"/>
      <c r="O825" s="7"/>
      <c r="P825" s="7"/>
      <c r="Q825" s="7"/>
      <c r="R825" s="7" t="str">
        <f t="shared" si="24"/>
        <v/>
      </c>
      <c r="S825" s="7" t="str">
        <f t="shared" si="25"/>
        <v/>
      </c>
    </row>
    <row r="826" spans="1:19" x14ac:dyDescent="0.25">
      <c r="A826" s="7"/>
      <c r="B826" s="12"/>
      <c r="C826" s="7"/>
      <c r="D826" s="7"/>
      <c r="E826" s="7"/>
      <c r="F826" s="7"/>
      <c r="G826" s="7"/>
      <c r="H826" s="7"/>
      <c r="I826" s="7"/>
      <c r="J826" s="7"/>
      <c r="K826" s="7"/>
      <c r="L826" s="7"/>
      <c r="M826" s="7"/>
      <c r="N826" s="7"/>
      <c r="O826" s="7"/>
      <c r="P826" s="7"/>
      <c r="Q826" s="7"/>
      <c r="R826" s="7" t="str">
        <f t="shared" si="24"/>
        <v/>
      </c>
      <c r="S826" s="7" t="str">
        <f t="shared" si="25"/>
        <v/>
      </c>
    </row>
    <row r="827" spans="1:19" x14ac:dyDescent="0.25">
      <c r="A827" s="7"/>
      <c r="B827" s="12"/>
      <c r="C827" s="7"/>
      <c r="D827" s="7"/>
      <c r="E827" s="7"/>
      <c r="F827" s="7"/>
      <c r="G827" s="7"/>
      <c r="H827" s="7"/>
      <c r="I827" s="7"/>
      <c r="J827" s="7"/>
      <c r="K827" s="7"/>
      <c r="L827" s="7"/>
      <c r="M827" s="7"/>
      <c r="N827" s="7"/>
      <c r="O827" s="7"/>
      <c r="P827" s="7"/>
      <c r="Q827" s="7"/>
      <c r="R827" s="7" t="str">
        <f t="shared" si="24"/>
        <v/>
      </c>
      <c r="S827" s="7" t="str">
        <f t="shared" si="25"/>
        <v/>
      </c>
    </row>
    <row r="828" spans="1:19" x14ac:dyDescent="0.25">
      <c r="A828" s="7"/>
      <c r="B828" s="12"/>
      <c r="C828" s="7"/>
      <c r="D828" s="7"/>
      <c r="E828" s="7"/>
      <c r="F828" s="7"/>
      <c r="G828" s="7"/>
      <c r="H828" s="7"/>
      <c r="I828" s="7"/>
      <c r="J828" s="7"/>
      <c r="K828" s="7"/>
      <c r="L828" s="7"/>
      <c r="M828" s="7"/>
      <c r="N828" s="7"/>
      <c r="O828" s="7"/>
      <c r="P828" s="7"/>
      <c r="Q828" s="7"/>
      <c r="R828" s="7" t="str">
        <f t="shared" si="24"/>
        <v/>
      </c>
      <c r="S828" s="7" t="str">
        <f t="shared" si="25"/>
        <v/>
      </c>
    </row>
    <row r="829" spans="1:19" x14ac:dyDescent="0.25">
      <c r="A829" s="7"/>
      <c r="B829" s="12"/>
      <c r="C829" s="7"/>
      <c r="D829" s="7"/>
      <c r="E829" s="7"/>
      <c r="F829" s="7"/>
      <c r="G829" s="7"/>
      <c r="H829" s="7"/>
      <c r="I829" s="7"/>
      <c r="J829" s="7"/>
      <c r="K829" s="7"/>
      <c r="L829" s="7"/>
      <c r="M829" s="7"/>
      <c r="N829" s="7"/>
      <c r="O829" s="7"/>
      <c r="P829" s="7"/>
      <c r="Q829" s="7"/>
      <c r="R829" s="7" t="str">
        <f t="shared" si="24"/>
        <v/>
      </c>
      <c r="S829" s="7" t="str">
        <f t="shared" si="25"/>
        <v/>
      </c>
    </row>
    <row r="830" spans="1:19" x14ac:dyDescent="0.25">
      <c r="A830" s="7"/>
      <c r="B830" s="12"/>
      <c r="C830" s="7"/>
      <c r="D830" s="7"/>
      <c r="E830" s="7"/>
      <c r="F830" s="7"/>
      <c r="G830" s="7"/>
      <c r="H830" s="7"/>
      <c r="I830" s="7"/>
      <c r="J830" s="7"/>
      <c r="K830" s="7"/>
      <c r="L830" s="7"/>
      <c r="M830" s="7"/>
      <c r="N830" s="7"/>
      <c r="O830" s="7"/>
      <c r="P830" s="7"/>
      <c r="Q830" s="7"/>
      <c r="R830" s="7" t="str">
        <f t="shared" si="24"/>
        <v/>
      </c>
      <c r="S830" s="7" t="str">
        <f t="shared" si="25"/>
        <v/>
      </c>
    </row>
    <row r="831" spans="1:19" x14ac:dyDescent="0.25">
      <c r="A831" s="7"/>
      <c r="B831" s="12"/>
      <c r="C831" s="7"/>
      <c r="D831" s="7"/>
      <c r="E831" s="7"/>
      <c r="F831" s="7"/>
      <c r="G831" s="7"/>
      <c r="H831" s="7"/>
      <c r="I831" s="7"/>
      <c r="J831" s="7"/>
      <c r="K831" s="7"/>
      <c r="L831" s="7"/>
      <c r="M831" s="7"/>
      <c r="N831" s="7"/>
      <c r="O831" s="7"/>
      <c r="P831" s="7"/>
      <c r="Q831" s="7"/>
      <c r="R831" s="7" t="str">
        <f t="shared" si="24"/>
        <v/>
      </c>
      <c r="S831" s="7" t="str">
        <f t="shared" si="25"/>
        <v/>
      </c>
    </row>
    <row r="832" spans="1:19" x14ac:dyDescent="0.25">
      <c r="A832" s="7"/>
      <c r="B832" s="12"/>
      <c r="C832" s="7"/>
      <c r="D832" s="7"/>
      <c r="E832" s="7"/>
      <c r="F832" s="7"/>
      <c r="G832" s="7"/>
      <c r="H832" s="7"/>
      <c r="I832" s="7"/>
      <c r="J832" s="7"/>
      <c r="K832" s="7"/>
      <c r="L832" s="7"/>
      <c r="M832" s="7"/>
      <c r="N832" s="7"/>
      <c r="O832" s="7"/>
      <c r="P832" s="7"/>
      <c r="Q832" s="7"/>
      <c r="R832" s="7" t="str">
        <f t="shared" si="24"/>
        <v/>
      </c>
      <c r="S832" s="7" t="str">
        <f t="shared" si="25"/>
        <v/>
      </c>
    </row>
    <row r="833" spans="1:19" x14ac:dyDescent="0.25">
      <c r="A833" s="7"/>
      <c r="B833" s="12"/>
      <c r="C833" s="7"/>
      <c r="D833" s="7"/>
      <c r="E833" s="7"/>
      <c r="F833" s="7"/>
      <c r="G833" s="7"/>
      <c r="H833" s="7"/>
      <c r="I833" s="7"/>
      <c r="J833" s="7"/>
      <c r="K833" s="7"/>
      <c r="L833" s="7"/>
      <c r="M833" s="7"/>
      <c r="N833" s="7"/>
      <c r="O833" s="7"/>
      <c r="P833" s="7"/>
      <c r="Q833" s="7"/>
      <c r="R833" s="7" t="str">
        <f t="shared" si="24"/>
        <v/>
      </c>
      <c r="S833" s="7" t="str">
        <f t="shared" si="25"/>
        <v/>
      </c>
    </row>
    <row r="834" spans="1:19" x14ac:dyDescent="0.25">
      <c r="A834" s="7"/>
      <c r="B834" s="12"/>
      <c r="C834" s="7"/>
      <c r="D834" s="7"/>
      <c r="E834" s="7"/>
      <c r="F834" s="7"/>
      <c r="G834" s="7"/>
      <c r="H834" s="7"/>
      <c r="I834" s="7"/>
      <c r="J834" s="7"/>
      <c r="K834" s="7"/>
      <c r="L834" s="7"/>
      <c r="M834" s="7"/>
      <c r="N834" s="7"/>
      <c r="O834" s="7"/>
      <c r="P834" s="7"/>
      <c r="Q834" s="7"/>
      <c r="R834" s="7" t="str">
        <f t="shared" ref="R834:R897" si="26">IF(OR(C834="",B834=""),"",C834&amp;"#"&amp;ROUND(B834*1440,0))</f>
        <v/>
      </c>
      <c r="S834" s="7" t="str">
        <f t="shared" ref="S834:S897" si="27">IF(J834="","","https://maps.google.com/?q="&amp;SUBSTITUTE(J834&amp;"",",",".")&amp;","&amp;SUBSTITUTE(K834&amp;"",",","."))</f>
        <v/>
      </c>
    </row>
    <row r="835" spans="1:19" x14ac:dyDescent="0.25">
      <c r="A835" s="7"/>
      <c r="B835" s="12"/>
      <c r="C835" s="7"/>
      <c r="D835" s="7"/>
      <c r="E835" s="7"/>
      <c r="F835" s="7"/>
      <c r="G835" s="7"/>
      <c r="H835" s="7"/>
      <c r="I835" s="7"/>
      <c r="J835" s="7"/>
      <c r="K835" s="7"/>
      <c r="L835" s="7"/>
      <c r="M835" s="7"/>
      <c r="N835" s="7"/>
      <c r="O835" s="7"/>
      <c r="P835" s="7"/>
      <c r="Q835" s="7"/>
      <c r="R835" s="7" t="str">
        <f t="shared" si="26"/>
        <v/>
      </c>
      <c r="S835" s="7" t="str">
        <f t="shared" si="27"/>
        <v/>
      </c>
    </row>
    <row r="836" spans="1:19" x14ac:dyDescent="0.25">
      <c r="A836" s="7"/>
      <c r="B836" s="12"/>
      <c r="C836" s="7"/>
      <c r="D836" s="7"/>
      <c r="E836" s="7"/>
      <c r="F836" s="7"/>
      <c r="G836" s="7"/>
      <c r="H836" s="7"/>
      <c r="I836" s="7"/>
      <c r="J836" s="7"/>
      <c r="K836" s="7"/>
      <c r="L836" s="7"/>
      <c r="M836" s="7"/>
      <c r="N836" s="7"/>
      <c r="O836" s="7"/>
      <c r="P836" s="7"/>
      <c r="Q836" s="7"/>
      <c r="R836" s="7" t="str">
        <f t="shared" si="26"/>
        <v/>
      </c>
      <c r="S836" s="7" t="str">
        <f t="shared" si="27"/>
        <v/>
      </c>
    </row>
    <row r="837" spans="1:19" x14ac:dyDescent="0.25">
      <c r="A837" s="7"/>
      <c r="B837" s="12"/>
      <c r="C837" s="7"/>
      <c r="D837" s="7"/>
      <c r="E837" s="7"/>
      <c r="F837" s="7"/>
      <c r="G837" s="7"/>
      <c r="H837" s="7"/>
      <c r="I837" s="7"/>
      <c r="J837" s="7"/>
      <c r="K837" s="7"/>
      <c r="L837" s="7"/>
      <c r="M837" s="7"/>
      <c r="N837" s="7"/>
      <c r="O837" s="7"/>
      <c r="P837" s="7"/>
      <c r="Q837" s="7"/>
      <c r="R837" s="7" t="str">
        <f t="shared" si="26"/>
        <v/>
      </c>
      <c r="S837" s="7" t="str">
        <f t="shared" si="27"/>
        <v/>
      </c>
    </row>
    <row r="838" spans="1:19" x14ac:dyDescent="0.25">
      <c r="A838" s="7"/>
      <c r="B838" s="12"/>
      <c r="C838" s="7"/>
      <c r="D838" s="7"/>
      <c r="E838" s="7"/>
      <c r="F838" s="7"/>
      <c r="G838" s="7"/>
      <c r="H838" s="7"/>
      <c r="I838" s="7"/>
      <c r="J838" s="7"/>
      <c r="K838" s="7"/>
      <c r="L838" s="7"/>
      <c r="M838" s="7"/>
      <c r="N838" s="7"/>
      <c r="O838" s="7"/>
      <c r="P838" s="7"/>
      <c r="Q838" s="7"/>
      <c r="R838" s="7" t="str">
        <f t="shared" si="26"/>
        <v/>
      </c>
      <c r="S838" s="7" t="str">
        <f t="shared" si="27"/>
        <v/>
      </c>
    </row>
    <row r="839" spans="1:19" x14ac:dyDescent="0.25">
      <c r="A839" s="7"/>
      <c r="B839" s="12"/>
      <c r="C839" s="7"/>
      <c r="D839" s="7"/>
      <c r="E839" s="7"/>
      <c r="F839" s="7"/>
      <c r="G839" s="7"/>
      <c r="H839" s="7"/>
      <c r="I839" s="7"/>
      <c r="J839" s="7"/>
      <c r="K839" s="7"/>
      <c r="L839" s="7"/>
      <c r="M839" s="7"/>
      <c r="N839" s="7"/>
      <c r="O839" s="7"/>
      <c r="P839" s="7"/>
      <c r="Q839" s="7"/>
      <c r="R839" s="7" t="str">
        <f t="shared" si="26"/>
        <v/>
      </c>
      <c r="S839" s="7" t="str">
        <f t="shared" si="27"/>
        <v/>
      </c>
    </row>
    <row r="840" spans="1:19" x14ac:dyDescent="0.25">
      <c r="A840" s="7"/>
      <c r="B840" s="12"/>
      <c r="C840" s="7"/>
      <c r="D840" s="7"/>
      <c r="E840" s="7"/>
      <c r="F840" s="7"/>
      <c r="G840" s="7"/>
      <c r="H840" s="7"/>
      <c r="I840" s="7"/>
      <c r="J840" s="7"/>
      <c r="K840" s="7"/>
      <c r="L840" s="7"/>
      <c r="M840" s="7"/>
      <c r="N840" s="7"/>
      <c r="O840" s="7"/>
      <c r="P840" s="7"/>
      <c r="Q840" s="7"/>
      <c r="R840" s="7" t="str">
        <f t="shared" si="26"/>
        <v/>
      </c>
      <c r="S840" s="7" t="str">
        <f t="shared" si="27"/>
        <v/>
      </c>
    </row>
    <row r="841" spans="1:19" x14ac:dyDescent="0.25">
      <c r="A841" s="7"/>
      <c r="B841" s="12"/>
      <c r="C841" s="7"/>
      <c r="D841" s="7"/>
      <c r="E841" s="7"/>
      <c r="F841" s="7"/>
      <c r="G841" s="7"/>
      <c r="H841" s="7"/>
      <c r="I841" s="7"/>
      <c r="J841" s="7"/>
      <c r="K841" s="7"/>
      <c r="L841" s="7"/>
      <c r="M841" s="7"/>
      <c r="N841" s="7"/>
      <c r="O841" s="7"/>
      <c r="P841" s="7"/>
      <c r="Q841" s="7"/>
      <c r="R841" s="7" t="str">
        <f t="shared" si="26"/>
        <v/>
      </c>
      <c r="S841" s="7" t="str">
        <f t="shared" si="27"/>
        <v/>
      </c>
    </row>
    <row r="842" spans="1:19" x14ac:dyDescent="0.25">
      <c r="A842" s="7"/>
      <c r="B842" s="12"/>
      <c r="C842" s="7"/>
      <c r="D842" s="7"/>
      <c r="E842" s="7"/>
      <c r="F842" s="7"/>
      <c r="G842" s="7"/>
      <c r="H842" s="7"/>
      <c r="I842" s="7"/>
      <c r="J842" s="7"/>
      <c r="K842" s="7"/>
      <c r="L842" s="7"/>
      <c r="M842" s="7"/>
      <c r="N842" s="7"/>
      <c r="O842" s="7"/>
      <c r="P842" s="7"/>
      <c r="Q842" s="7"/>
      <c r="R842" s="7" t="str">
        <f t="shared" si="26"/>
        <v/>
      </c>
      <c r="S842" s="7" t="str">
        <f t="shared" si="27"/>
        <v/>
      </c>
    </row>
    <row r="843" spans="1:19" x14ac:dyDescent="0.25">
      <c r="A843" s="7"/>
      <c r="B843" s="12"/>
      <c r="C843" s="7"/>
      <c r="D843" s="7"/>
      <c r="E843" s="7"/>
      <c r="F843" s="7"/>
      <c r="G843" s="7"/>
      <c r="H843" s="7"/>
      <c r="I843" s="7"/>
      <c r="J843" s="7"/>
      <c r="K843" s="7"/>
      <c r="L843" s="7"/>
      <c r="M843" s="7"/>
      <c r="N843" s="7"/>
      <c r="O843" s="7"/>
      <c r="P843" s="7"/>
      <c r="Q843" s="7"/>
      <c r="R843" s="7" t="str">
        <f t="shared" si="26"/>
        <v/>
      </c>
      <c r="S843" s="7" t="str">
        <f t="shared" si="27"/>
        <v/>
      </c>
    </row>
    <row r="844" spans="1:19" x14ac:dyDescent="0.25">
      <c r="A844" s="7"/>
      <c r="B844" s="12"/>
      <c r="C844" s="7"/>
      <c r="D844" s="7"/>
      <c r="E844" s="7"/>
      <c r="F844" s="7"/>
      <c r="G844" s="7"/>
      <c r="H844" s="7"/>
      <c r="I844" s="7"/>
      <c r="J844" s="7"/>
      <c r="K844" s="7"/>
      <c r="L844" s="7"/>
      <c r="M844" s="7"/>
      <c r="N844" s="7"/>
      <c r="O844" s="7"/>
      <c r="P844" s="7"/>
      <c r="Q844" s="7"/>
      <c r="R844" s="7" t="str">
        <f t="shared" si="26"/>
        <v/>
      </c>
      <c r="S844" s="7" t="str">
        <f t="shared" si="27"/>
        <v/>
      </c>
    </row>
    <row r="845" spans="1:19" x14ac:dyDescent="0.25">
      <c r="A845" s="7"/>
      <c r="B845" s="12"/>
      <c r="C845" s="7"/>
      <c r="D845" s="7"/>
      <c r="E845" s="7"/>
      <c r="F845" s="7"/>
      <c r="G845" s="7"/>
      <c r="H845" s="7"/>
      <c r="I845" s="7"/>
      <c r="J845" s="7"/>
      <c r="K845" s="7"/>
      <c r="L845" s="7"/>
      <c r="M845" s="7"/>
      <c r="N845" s="7"/>
      <c r="O845" s="7"/>
      <c r="P845" s="7"/>
      <c r="Q845" s="7"/>
      <c r="R845" s="7" t="str">
        <f t="shared" si="26"/>
        <v/>
      </c>
      <c r="S845" s="7" t="str">
        <f t="shared" si="27"/>
        <v/>
      </c>
    </row>
    <row r="846" spans="1:19" x14ac:dyDescent="0.25">
      <c r="A846" s="7"/>
      <c r="B846" s="12"/>
      <c r="C846" s="7"/>
      <c r="D846" s="7"/>
      <c r="E846" s="7"/>
      <c r="F846" s="7"/>
      <c r="G846" s="7"/>
      <c r="H846" s="7"/>
      <c r="I846" s="7"/>
      <c r="J846" s="7"/>
      <c r="K846" s="7"/>
      <c r="L846" s="7"/>
      <c r="M846" s="7"/>
      <c r="N846" s="7"/>
      <c r="O846" s="7"/>
      <c r="P846" s="7"/>
      <c r="Q846" s="7"/>
      <c r="R846" s="7" t="str">
        <f t="shared" si="26"/>
        <v/>
      </c>
      <c r="S846" s="7" t="str">
        <f t="shared" si="27"/>
        <v/>
      </c>
    </row>
    <row r="847" spans="1:19" x14ac:dyDescent="0.25">
      <c r="A847" s="7"/>
      <c r="B847" s="12"/>
      <c r="C847" s="7"/>
      <c r="D847" s="7"/>
      <c r="E847" s="7"/>
      <c r="F847" s="7"/>
      <c r="G847" s="7"/>
      <c r="H847" s="7"/>
      <c r="I847" s="7"/>
      <c r="J847" s="7"/>
      <c r="K847" s="7"/>
      <c r="L847" s="7"/>
      <c r="M847" s="7"/>
      <c r="N847" s="7"/>
      <c r="O847" s="7"/>
      <c r="P847" s="7"/>
      <c r="Q847" s="7"/>
      <c r="R847" s="7" t="str">
        <f t="shared" si="26"/>
        <v/>
      </c>
      <c r="S847" s="7" t="str">
        <f t="shared" si="27"/>
        <v/>
      </c>
    </row>
    <row r="848" spans="1:19" x14ac:dyDescent="0.25">
      <c r="A848" s="7"/>
      <c r="B848" s="12"/>
      <c r="C848" s="7"/>
      <c r="D848" s="7"/>
      <c r="E848" s="7"/>
      <c r="F848" s="7"/>
      <c r="G848" s="7"/>
      <c r="H848" s="7"/>
      <c r="I848" s="7"/>
      <c r="J848" s="7"/>
      <c r="K848" s="7"/>
      <c r="L848" s="7"/>
      <c r="M848" s="7"/>
      <c r="N848" s="7"/>
      <c r="O848" s="7"/>
      <c r="P848" s="7"/>
      <c r="Q848" s="7"/>
      <c r="R848" s="7" t="str">
        <f t="shared" si="26"/>
        <v/>
      </c>
      <c r="S848" s="7" t="str">
        <f t="shared" si="27"/>
        <v/>
      </c>
    </row>
    <row r="849" spans="1:19" x14ac:dyDescent="0.25">
      <c r="A849" s="7"/>
      <c r="B849" s="12"/>
      <c r="C849" s="7"/>
      <c r="D849" s="7"/>
      <c r="E849" s="7"/>
      <c r="F849" s="7"/>
      <c r="G849" s="7"/>
      <c r="H849" s="7"/>
      <c r="I849" s="7"/>
      <c r="J849" s="7"/>
      <c r="K849" s="7"/>
      <c r="L849" s="7"/>
      <c r="M849" s="7"/>
      <c r="N849" s="7"/>
      <c r="O849" s="7"/>
      <c r="P849" s="7"/>
      <c r="Q849" s="7"/>
      <c r="R849" s="7" t="str">
        <f t="shared" si="26"/>
        <v/>
      </c>
      <c r="S849" s="7" t="str">
        <f t="shared" si="27"/>
        <v/>
      </c>
    </row>
    <row r="850" spans="1:19" x14ac:dyDescent="0.25">
      <c r="A850" s="7"/>
      <c r="B850" s="12"/>
      <c r="C850" s="7"/>
      <c r="D850" s="7"/>
      <c r="E850" s="7"/>
      <c r="F850" s="7"/>
      <c r="G850" s="7"/>
      <c r="H850" s="7"/>
      <c r="I850" s="7"/>
      <c r="J850" s="7"/>
      <c r="K850" s="7"/>
      <c r="L850" s="7"/>
      <c r="M850" s="7"/>
      <c r="N850" s="7"/>
      <c r="O850" s="7"/>
      <c r="P850" s="7"/>
      <c r="Q850" s="7"/>
      <c r="R850" s="7" t="str">
        <f t="shared" si="26"/>
        <v/>
      </c>
      <c r="S850" s="7" t="str">
        <f t="shared" si="27"/>
        <v/>
      </c>
    </row>
    <row r="851" spans="1:19" x14ac:dyDescent="0.25">
      <c r="A851" s="7"/>
      <c r="B851" s="12"/>
      <c r="C851" s="7"/>
      <c r="D851" s="7"/>
      <c r="E851" s="7"/>
      <c r="F851" s="7"/>
      <c r="G851" s="7"/>
      <c r="H851" s="7"/>
      <c r="I851" s="7"/>
      <c r="J851" s="7"/>
      <c r="K851" s="7"/>
      <c r="L851" s="7"/>
      <c r="M851" s="7"/>
      <c r="N851" s="7"/>
      <c r="O851" s="7"/>
      <c r="P851" s="7"/>
      <c r="Q851" s="7"/>
      <c r="R851" s="7" t="str">
        <f t="shared" si="26"/>
        <v/>
      </c>
      <c r="S851" s="7" t="str">
        <f t="shared" si="27"/>
        <v/>
      </c>
    </row>
    <row r="852" spans="1:19" x14ac:dyDescent="0.25">
      <c r="A852" s="7"/>
      <c r="B852" s="12"/>
      <c r="C852" s="7"/>
      <c r="D852" s="7"/>
      <c r="E852" s="7"/>
      <c r="F852" s="7"/>
      <c r="G852" s="7"/>
      <c r="H852" s="7"/>
      <c r="I852" s="7"/>
      <c r="J852" s="7"/>
      <c r="K852" s="7"/>
      <c r="L852" s="7"/>
      <c r="M852" s="7"/>
      <c r="N852" s="7"/>
      <c r="O852" s="7"/>
      <c r="P852" s="7"/>
      <c r="Q852" s="7"/>
      <c r="R852" s="7" t="str">
        <f t="shared" si="26"/>
        <v/>
      </c>
      <c r="S852" s="7" t="str">
        <f t="shared" si="27"/>
        <v/>
      </c>
    </row>
    <row r="853" spans="1:19" x14ac:dyDescent="0.25">
      <c r="A853" s="7"/>
      <c r="B853" s="12"/>
      <c r="C853" s="7"/>
      <c r="D853" s="7"/>
      <c r="E853" s="7"/>
      <c r="F853" s="7"/>
      <c r="G853" s="7"/>
      <c r="H853" s="7"/>
      <c r="I853" s="7"/>
      <c r="J853" s="7"/>
      <c r="K853" s="7"/>
      <c r="L853" s="7"/>
      <c r="M853" s="7"/>
      <c r="N853" s="7"/>
      <c r="O853" s="7"/>
      <c r="P853" s="7"/>
      <c r="Q853" s="7"/>
      <c r="R853" s="7" t="str">
        <f t="shared" si="26"/>
        <v/>
      </c>
      <c r="S853" s="7" t="str">
        <f t="shared" si="27"/>
        <v/>
      </c>
    </row>
    <row r="854" spans="1:19" x14ac:dyDescent="0.25">
      <c r="A854" s="7"/>
      <c r="B854" s="12"/>
      <c r="C854" s="7"/>
      <c r="D854" s="7"/>
      <c r="E854" s="7"/>
      <c r="F854" s="7"/>
      <c r="G854" s="7"/>
      <c r="H854" s="7"/>
      <c r="I854" s="7"/>
      <c r="J854" s="7"/>
      <c r="K854" s="7"/>
      <c r="L854" s="7"/>
      <c r="M854" s="7"/>
      <c r="N854" s="7"/>
      <c r="O854" s="7"/>
      <c r="P854" s="7"/>
      <c r="Q854" s="7"/>
      <c r="R854" s="7" t="str">
        <f t="shared" si="26"/>
        <v/>
      </c>
      <c r="S854" s="7" t="str">
        <f t="shared" si="27"/>
        <v/>
      </c>
    </row>
    <row r="855" spans="1:19" x14ac:dyDescent="0.25">
      <c r="A855" s="7"/>
      <c r="B855" s="12"/>
      <c r="C855" s="7"/>
      <c r="D855" s="7"/>
      <c r="E855" s="7"/>
      <c r="F855" s="7"/>
      <c r="G855" s="7"/>
      <c r="H855" s="7"/>
      <c r="I855" s="7"/>
      <c r="J855" s="7"/>
      <c r="K855" s="7"/>
      <c r="L855" s="7"/>
      <c r="M855" s="7"/>
      <c r="N855" s="7"/>
      <c r="O855" s="7"/>
      <c r="P855" s="7"/>
      <c r="Q855" s="7"/>
      <c r="R855" s="7" t="str">
        <f t="shared" si="26"/>
        <v/>
      </c>
      <c r="S855" s="7" t="str">
        <f t="shared" si="27"/>
        <v/>
      </c>
    </row>
    <row r="856" spans="1:19" x14ac:dyDescent="0.25">
      <c r="A856" s="7"/>
      <c r="B856" s="12"/>
      <c r="C856" s="7"/>
      <c r="D856" s="7"/>
      <c r="E856" s="7"/>
      <c r="F856" s="7"/>
      <c r="G856" s="7"/>
      <c r="H856" s="7"/>
      <c r="I856" s="7"/>
      <c r="J856" s="7"/>
      <c r="K856" s="7"/>
      <c r="L856" s="7"/>
      <c r="M856" s="7"/>
      <c r="N856" s="7"/>
      <c r="O856" s="7"/>
      <c r="P856" s="7"/>
      <c r="Q856" s="7"/>
      <c r="R856" s="7" t="str">
        <f t="shared" si="26"/>
        <v/>
      </c>
      <c r="S856" s="7" t="str">
        <f t="shared" si="27"/>
        <v/>
      </c>
    </row>
    <row r="857" spans="1:19" x14ac:dyDescent="0.25">
      <c r="A857" s="7"/>
      <c r="B857" s="12"/>
      <c r="C857" s="7"/>
      <c r="D857" s="7"/>
      <c r="E857" s="7"/>
      <c r="F857" s="7"/>
      <c r="G857" s="7"/>
      <c r="H857" s="7"/>
      <c r="I857" s="7"/>
      <c r="J857" s="7"/>
      <c r="K857" s="7"/>
      <c r="L857" s="7"/>
      <c r="M857" s="7"/>
      <c r="N857" s="7"/>
      <c r="O857" s="7"/>
      <c r="P857" s="7"/>
      <c r="Q857" s="7"/>
      <c r="R857" s="7" t="str">
        <f t="shared" si="26"/>
        <v/>
      </c>
      <c r="S857" s="7" t="str">
        <f t="shared" si="27"/>
        <v/>
      </c>
    </row>
    <row r="858" spans="1:19" x14ac:dyDescent="0.25">
      <c r="A858" s="7"/>
      <c r="B858" s="12"/>
      <c r="C858" s="7"/>
      <c r="D858" s="7"/>
      <c r="E858" s="7"/>
      <c r="F858" s="7"/>
      <c r="G858" s="7"/>
      <c r="H858" s="7"/>
      <c r="I858" s="7"/>
      <c r="J858" s="7"/>
      <c r="K858" s="7"/>
      <c r="L858" s="7"/>
      <c r="M858" s="7"/>
      <c r="N858" s="7"/>
      <c r="O858" s="7"/>
      <c r="P858" s="7"/>
      <c r="Q858" s="7"/>
      <c r="R858" s="7" t="str">
        <f t="shared" si="26"/>
        <v/>
      </c>
      <c r="S858" s="7" t="str">
        <f t="shared" si="27"/>
        <v/>
      </c>
    </row>
    <row r="859" spans="1:19" x14ac:dyDescent="0.25">
      <c r="A859" s="7"/>
      <c r="B859" s="12"/>
      <c r="C859" s="7"/>
      <c r="D859" s="7"/>
      <c r="E859" s="7"/>
      <c r="F859" s="7"/>
      <c r="G859" s="7"/>
      <c r="H859" s="7"/>
      <c r="I859" s="7"/>
      <c r="J859" s="7"/>
      <c r="K859" s="7"/>
      <c r="L859" s="7"/>
      <c r="M859" s="7"/>
      <c r="N859" s="7"/>
      <c r="O859" s="7"/>
      <c r="P859" s="7"/>
      <c r="Q859" s="7"/>
      <c r="R859" s="7" t="str">
        <f t="shared" si="26"/>
        <v/>
      </c>
      <c r="S859" s="7" t="str">
        <f t="shared" si="27"/>
        <v/>
      </c>
    </row>
    <row r="860" spans="1:19" x14ac:dyDescent="0.25">
      <c r="A860" s="7"/>
      <c r="B860" s="12"/>
      <c r="C860" s="7"/>
      <c r="D860" s="7"/>
      <c r="E860" s="7"/>
      <c r="F860" s="7"/>
      <c r="G860" s="7"/>
      <c r="H860" s="7"/>
      <c r="I860" s="7"/>
      <c r="J860" s="7"/>
      <c r="K860" s="7"/>
      <c r="L860" s="7"/>
      <c r="M860" s="7"/>
      <c r="N860" s="7"/>
      <c r="O860" s="7"/>
      <c r="P860" s="7"/>
      <c r="Q860" s="7"/>
      <c r="R860" s="7" t="str">
        <f t="shared" si="26"/>
        <v/>
      </c>
      <c r="S860" s="7" t="str">
        <f t="shared" si="27"/>
        <v/>
      </c>
    </row>
    <row r="861" spans="1:19" x14ac:dyDescent="0.25">
      <c r="A861" s="7"/>
      <c r="B861" s="12"/>
      <c r="C861" s="7"/>
      <c r="D861" s="7"/>
      <c r="E861" s="7"/>
      <c r="F861" s="7"/>
      <c r="G861" s="7"/>
      <c r="H861" s="7"/>
      <c r="I861" s="7"/>
      <c r="J861" s="7"/>
      <c r="K861" s="7"/>
      <c r="L861" s="7"/>
      <c r="M861" s="7"/>
      <c r="N861" s="7"/>
      <c r="O861" s="7"/>
      <c r="P861" s="7"/>
      <c r="Q861" s="7"/>
      <c r="R861" s="7" t="str">
        <f t="shared" si="26"/>
        <v/>
      </c>
      <c r="S861" s="7" t="str">
        <f t="shared" si="27"/>
        <v/>
      </c>
    </row>
    <row r="862" spans="1:19" x14ac:dyDescent="0.25">
      <c r="A862" s="7"/>
      <c r="B862" s="12"/>
      <c r="C862" s="7"/>
      <c r="D862" s="7"/>
      <c r="E862" s="7"/>
      <c r="F862" s="7"/>
      <c r="G862" s="7"/>
      <c r="H862" s="7"/>
      <c r="I862" s="7"/>
      <c r="J862" s="7"/>
      <c r="K862" s="7"/>
      <c r="L862" s="7"/>
      <c r="M862" s="7"/>
      <c r="N862" s="7"/>
      <c r="O862" s="7"/>
      <c r="P862" s="7"/>
      <c r="Q862" s="7"/>
      <c r="R862" s="7" t="str">
        <f t="shared" si="26"/>
        <v/>
      </c>
      <c r="S862" s="7" t="str">
        <f t="shared" si="27"/>
        <v/>
      </c>
    </row>
    <row r="863" spans="1:19" x14ac:dyDescent="0.25">
      <c r="A863" s="7"/>
      <c r="B863" s="12"/>
      <c r="C863" s="7"/>
      <c r="D863" s="7"/>
      <c r="E863" s="7"/>
      <c r="F863" s="7"/>
      <c r="G863" s="7"/>
      <c r="H863" s="7"/>
      <c r="I863" s="7"/>
      <c r="J863" s="7"/>
      <c r="K863" s="7"/>
      <c r="L863" s="7"/>
      <c r="M863" s="7"/>
      <c r="N863" s="7"/>
      <c r="O863" s="7"/>
      <c r="P863" s="7"/>
      <c r="Q863" s="7"/>
      <c r="R863" s="7" t="str">
        <f t="shared" si="26"/>
        <v/>
      </c>
      <c r="S863" s="7" t="str">
        <f t="shared" si="27"/>
        <v/>
      </c>
    </row>
    <row r="864" spans="1:19" x14ac:dyDescent="0.25">
      <c r="A864" s="7"/>
      <c r="B864" s="12"/>
      <c r="C864" s="7"/>
      <c r="D864" s="7"/>
      <c r="E864" s="7"/>
      <c r="F864" s="7"/>
      <c r="G864" s="7"/>
      <c r="H864" s="7"/>
      <c r="I864" s="7"/>
      <c r="J864" s="7"/>
      <c r="K864" s="7"/>
      <c r="L864" s="7"/>
      <c r="M864" s="7"/>
      <c r="N864" s="7"/>
      <c r="O864" s="7"/>
      <c r="P864" s="7"/>
      <c r="Q864" s="7"/>
      <c r="R864" s="7" t="str">
        <f t="shared" si="26"/>
        <v/>
      </c>
      <c r="S864" s="7" t="str">
        <f t="shared" si="27"/>
        <v/>
      </c>
    </row>
    <row r="865" spans="1:19" x14ac:dyDescent="0.25">
      <c r="A865" s="7"/>
      <c r="B865" s="12"/>
      <c r="C865" s="7"/>
      <c r="D865" s="7"/>
      <c r="E865" s="7"/>
      <c r="F865" s="7"/>
      <c r="G865" s="7"/>
      <c r="H865" s="7"/>
      <c r="I865" s="7"/>
      <c r="J865" s="7"/>
      <c r="K865" s="7"/>
      <c r="L865" s="7"/>
      <c r="M865" s="7"/>
      <c r="N865" s="7"/>
      <c r="O865" s="7"/>
      <c r="P865" s="7"/>
      <c r="Q865" s="7"/>
      <c r="R865" s="7" t="str">
        <f t="shared" si="26"/>
        <v/>
      </c>
      <c r="S865" s="7" t="str">
        <f t="shared" si="27"/>
        <v/>
      </c>
    </row>
    <row r="866" spans="1:19" x14ac:dyDescent="0.25">
      <c r="A866" s="7"/>
      <c r="B866" s="12"/>
      <c r="C866" s="7"/>
      <c r="D866" s="7"/>
      <c r="E866" s="7"/>
      <c r="F866" s="7"/>
      <c r="G866" s="7"/>
      <c r="H866" s="7"/>
      <c r="I866" s="7"/>
      <c r="J866" s="7"/>
      <c r="K866" s="7"/>
      <c r="L866" s="7"/>
      <c r="M866" s="7"/>
      <c r="N866" s="7"/>
      <c r="O866" s="7"/>
      <c r="P866" s="7"/>
      <c r="Q866" s="7"/>
      <c r="R866" s="7" t="str">
        <f t="shared" si="26"/>
        <v/>
      </c>
      <c r="S866" s="7" t="str">
        <f t="shared" si="27"/>
        <v/>
      </c>
    </row>
    <row r="867" spans="1:19" x14ac:dyDescent="0.25">
      <c r="A867" s="7"/>
      <c r="B867" s="12"/>
      <c r="C867" s="7"/>
      <c r="D867" s="7"/>
      <c r="E867" s="7"/>
      <c r="F867" s="7"/>
      <c r="G867" s="7"/>
      <c r="H867" s="7"/>
      <c r="I867" s="7"/>
      <c r="J867" s="7"/>
      <c r="K867" s="7"/>
      <c r="L867" s="7"/>
      <c r="M867" s="7"/>
      <c r="N867" s="7"/>
      <c r="O867" s="7"/>
      <c r="P867" s="7"/>
      <c r="Q867" s="7"/>
      <c r="R867" s="7" t="str">
        <f t="shared" si="26"/>
        <v/>
      </c>
      <c r="S867" s="7" t="str">
        <f t="shared" si="27"/>
        <v/>
      </c>
    </row>
    <row r="868" spans="1:19" x14ac:dyDescent="0.25">
      <c r="A868" s="7"/>
      <c r="B868" s="12"/>
      <c r="C868" s="7"/>
      <c r="D868" s="7"/>
      <c r="E868" s="7"/>
      <c r="F868" s="7"/>
      <c r="G868" s="7"/>
      <c r="H868" s="7"/>
      <c r="I868" s="7"/>
      <c r="J868" s="7"/>
      <c r="K868" s="7"/>
      <c r="L868" s="7"/>
      <c r="M868" s="7"/>
      <c r="N868" s="7"/>
      <c r="O868" s="7"/>
      <c r="P868" s="7"/>
      <c r="Q868" s="7"/>
      <c r="R868" s="7" t="str">
        <f t="shared" si="26"/>
        <v/>
      </c>
      <c r="S868" s="7" t="str">
        <f t="shared" si="27"/>
        <v/>
      </c>
    </row>
    <row r="869" spans="1:19" x14ac:dyDescent="0.25">
      <c r="A869" s="7"/>
      <c r="B869" s="12"/>
      <c r="C869" s="7"/>
      <c r="D869" s="7"/>
      <c r="E869" s="7"/>
      <c r="F869" s="7"/>
      <c r="G869" s="7"/>
      <c r="H869" s="7"/>
      <c r="I869" s="7"/>
      <c r="J869" s="7"/>
      <c r="K869" s="7"/>
      <c r="L869" s="7"/>
      <c r="M869" s="7"/>
      <c r="N869" s="7"/>
      <c r="O869" s="7"/>
      <c r="P869" s="7"/>
      <c r="Q869" s="7"/>
      <c r="R869" s="7" t="str">
        <f t="shared" si="26"/>
        <v/>
      </c>
      <c r="S869" s="7" t="str">
        <f t="shared" si="27"/>
        <v/>
      </c>
    </row>
    <row r="870" spans="1:19" x14ac:dyDescent="0.25">
      <c r="A870" s="7"/>
      <c r="B870" s="12"/>
      <c r="C870" s="7"/>
      <c r="D870" s="7"/>
      <c r="E870" s="7"/>
      <c r="F870" s="7"/>
      <c r="G870" s="7"/>
      <c r="H870" s="7"/>
      <c r="I870" s="7"/>
      <c r="J870" s="7"/>
      <c r="K870" s="7"/>
      <c r="L870" s="7"/>
      <c r="M870" s="7"/>
      <c r="N870" s="7"/>
      <c r="O870" s="7"/>
      <c r="P870" s="7"/>
      <c r="Q870" s="7"/>
      <c r="R870" s="7" t="str">
        <f t="shared" si="26"/>
        <v/>
      </c>
      <c r="S870" s="7" t="str">
        <f t="shared" si="27"/>
        <v/>
      </c>
    </row>
    <row r="871" spans="1:19" x14ac:dyDescent="0.25">
      <c r="A871" s="7"/>
      <c r="B871" s="12"/>
      <c r="C871" s="7"/>
      <c r="D871" s="7"/>
      <c r="E871" s="7"/>
      <c r="F871" s="7"/>
      <c r="G871" s="7"/>
      <c r="H871" s="7"/>
      <c r="I871" s="7"/>
      <c r="J871" s="7"/>
      <c r="K871" s="7"/>
      <c r="L871" s="7"/>
      <c r="M871" s="7"/>
      <c r="N871" s="7"/>
      <c r="O871" s="7"/>
      <c r="P871" s="7"/>
      <c r="Q871" s="7"/>
      <c r="R871" s="7" t="str">
        <f t="shared" si="26"/>
        <v/>
      </c>
      <c r="S871" s="7" t="str">
        <f t="shared" si="27"/>
        <v/>
      </c>
    </row>
    <row r="872" spans="1:19" x14ac:dyDescent="0.25">
      <c r="A872" s="7"/>
      <c r="B872" s="12"/>
      <c r="C872" s="7"/>
      <c r="D872" s="7"/>
      <c r="E872" s="7"/>
      <c r="F872" s="7"/>
      <c r="G872" s="7"/>
      <c r="H872" s="7"/>
      <c r="I872" s="7"/>
      <c r="J872" s="7"/>
      <c r="K872" s="7"/>
      <c r="L872" s="7"/>
      <c r="M872" s="7"/>
      <c r="N872" s="7"/>
      <c r="O872" s="7"/>
      <c r="P872" s="7"/>
      <c r="Q872" s="7"/>
      <c r="R872" s="7" t="str">
        <f t="shared" si="26"/>
        <v/>
      </c>
      <c r="S872" s="7" t="str">
        <f t="shared" si="27"/>
        <v/>
      </c>
    </row>
    <row r="873" spans="1:19" x14ac:dyDescent="0.25">
      <c r="A873" s="7"/>
      <c r="B873" s="12"/>
      <c r="C873" s="7"/>
      <c r="D873" s="7"/>
      <c r="E873" s="7"/>
      <c r="F873" s="7"/>
      <c r="G873" s="7"/>
      <c r="H873" s="7"/>
      <c r="I873" s="7"/>
      <c r="J873" s="7"/>
      <c r="K873" s="7"/>
      <c r="L873" s="7"/>
      <c r="M873" s="7"/>
      <c r="N873" s="7"/>
      <c r="O873" s="7"/>
      <c r="P873" s="7"/>
      <c r="Q873" s="7"/>
      <c r="R873" s="7" t="str">
        <f t="shared" si="26"/>
        <v/>
      </c>
      <c r="S873" s="7" t="str">
        <f t="shared" si="27"/>
        <v/>
      </c>
    </row>
    <row r="874" spans="1:19" x14ac:dyDescent="0.25">
      <c r="A874" s="7"/>
      <c r="B874" s="12"/>
      <c r="C874" s="7"/>
      <c r="D874" s="7"/>
      <c r="E874" s="7"/>
      <c r="F874" s="7"/>
      <c r="G874" s="7"/>
      <c r="H874" s="7"/>
      <c r="I874" s="7"/>
      <c r="J874" s="7"/>
      <c r="K874" s="7"/>
      <c r="L874" s="7"/>
      <c r="M874" s="7"/>
      <c r="N874" s="7"/>
      <c r="O874" s="7"/>
      <c r="P874" s="7"/>
      <c r="Q874" s="7"/>
      <c r="R874" s="7" t="str">
        <f t="shared" si="26"/>
        <v/>
      </c>
      <c r="S874" s="7" t="str">
        <f t="shared" si="27"/>
        <v/>
      </c>
    </row>
    <row r="875" spans="1:19" x14ac:dyDescent="0.25">
      <c r="A875" s="7"/>
      <c r="B875" s="12"/>
      <c r="C875" s="7"/>
      <c r="D875" s="7"/>
      <c r="E875" s="7"/>
      <c r="F875" s="7"/>
      <c r="G875" s="7"/>
      <c r="H875" s="7"/>
      <c r="I875" s="7"/>
      <c r="J875" s="7"/>
      <c r="K875" s="7"/>
      <c r="L875" s="7"/>
      <c r="M875" s="7"/>
      <c r="N875" s="7"/>
      <c r="O875" s="7"/>
      <c r="P875" s="7"/>
      <c r="Q875" s="7"/>
      <c r="R875" s="7" t="str">
        <f t="shared" si="26"/>
        <v/>
      </c>
      <c r="S875" s="7" t="str">
        <f t="shared" si="27"/>
        <v/>
      </c>
    </row>
    <row r="876" spans="1:19" x14ac:dyDescent="0.25">
      <c r="A876" s="7"/>
      <c r="B876" s="12"/>
      <c r="C876" s="7"/>
      <c r="D876" s="7"/>
      <c r="E876" s="7"/>
      <c r="F876" s="7"/>
      <c r="G876" s="7"/>
      <c r="H876" s="7"/>
      <c r="I876" s="7"/>
      <c r="J876" s="7"/>
      <c r="K876" s="7"/>
      <c r="L876" s="7"/>
      <c r="M876" s="7"/>
      <c r="N876" s="7"/>
      <c r="O876" s="7"/>
      <c r="P876" s="7"/>
      <c r="Q876" s="7"/>
      <c r="R876" s="7" t="str">
        <f t="shared" si="26"/>
        <v/>
      </c>
      <c r="S876" s="7" t="str">
        <f t="shared" si="27"/>
        <v/>
      </c>
    </row>
    <row r="877" spans="1:19" x14ac:dyDescent="0.25">
      <c r="A877" s="7"/>
      <c r="B877" s="12"/>
      <c r="C877" s="7"/>
      <c r="D877" s="7"/>
      <c r="E877" s="7"/>
      <c r="F877" s="7"/>
      <c r="G877" s="7"/>
      <c r="H877" s="7"/>
      <c r="I877" s="7"/>
      <c r="J877" s="7"/>
      <c r="K877" s="7"/>
      <c r="L877" s="7"/>
      <c r="M877" s="7"/>
      <c r="N877" s="7"/>
      <c r="O877" s="7"/>
      <c r="P877" s="7"/>
      <c r="Q877" s="7"/>
      <c r="R877" s="7" t="str">
        <f t="shared" si="26"/>
        <v/>
      </c>
      <c r="S877" s="7" t="str">
        <f t="shared" si="27"/>
        <v/>
      </c>
    </row>
    <row r="878" spans="1:19" x14ac:dyDescent="0.25">
      <c r="A878" s="7"/>
      <c r="B878" s="12"/>
      <c r="C878" s="7"/>
      <c r="D878" s="7"/>
      <c r="E878" s="7"/>
      <c r="F878" s="7"/>
      <c r="G878" s="7"/>
      <c r="H878" s="7"/>
      <c r="I878" s="7"/>
      <c r="J878" s="7"/>
      <c r="K878" s="7"/>
      <c r="L878" s="7"/>
      <c r="M878" s="7"/>
      <c r="N878" s="7"/>
      <c r="O878" s="7"/>
      <c r="P878" s="7"/>
      <c r="Q878" s="7"/>
      <c r="R878" s="7" t="str">
        <f t="shared" si="26"/>
        <v/>
      </c>
      <c r="S878" s="7" t="str">
        <f t="shared" si="27"/>
        <v/>
      </c>
    </row>
    <row r="879" spans="1:19" x14ac:dyDescent="0.25">
      <c r="A879" s="7"/>
      <c r="B879" s="12"/>
      <c r="C879" s="7"/>
      <c r="D879" s="7"/>
      <c r="E879" s="7"/>
      <c r="F879" s="7"/>
      <c r="G879" s="7"/>
      <c r="H879" s="7"/>
      <c r="I879" s="7"/>
      <c r="J879" s="7"/>
      <c r="K879" s="7"/>
      <c r="L879" s="7"/>
      <c r="M879" s="7"/>
      <c r="N879" s="7"/>
      <c r="O879" s="7"/>
      <c r="P879" s="7"/>
      <c r="Q879" s="7"/>
      <c r="R879" s="7" t="str">
        <f t="shared" si="26"/>
        <v/>
      </c>
      <c r="S879" s="7" t="str">
        <f t="shared" si="27"/>
        <v/>
      </c>
    </row>
    <row r="880" spans="1:19" x14ac:dyDescent="0.25">
      <c r="A880" s="7"/>
      <c r="B880" s="12"/>
      <c r="C880" s="7"/>
      <c r="D880" s="7"/>
      <c r="E880" s="7"/>
      <c r="F880" s="7"/>
      <c r="G880" s="7"/>
      <c r="H880" s="7"/>
      <c r="I880" s="7"/>
      <c r="J880" s="7"/>
      <c r="K880" s="7"/>
      <c r="L880" s="7"/>
      <c r="M880" s="7"/>
      <c r="N880" s="7"/>
      <c r="O880" s="7"/>
      <c r="P880" s="7"/>
      <c r="Q880" s="7"/>
      <c r="R880" s="7" t="str">
        <f t="shared" si="26"/>
        <v/>
      </c>
      <c r="S880" s="7" t="str">
        <f t="shared" si="27"/>
        <v/>
      </c>
    </row>
    <row r="881" spans="1:19" x14ac:dyDescent="0.25">
      <c r="A881" s="7"/>
      <c r="B881" s="12"/>
      <c r="C881" s="7"/>
      <c r="D881" s="7"/>
      <c r="E881" s="7"/>
      <c r="F881" s="7"/>
      <c r="G881" s="7"/>
      <c r="H881" s="7"/>
      <c r="I881" s="7"/>
      <c r="J881" s="7"/>
      <c r="K881" s="7"/>
      <c r="L881" s="7"/>
      <c r="M881" s="7"/>
      <c r="N881" s="7"/>
      <c r="O881" s="7"/>
      <c r="P881" s="7"/>
      <c r="Q881" s="7"/>
      <c r="R881" s="7" t="str">
        <f t="shared" si="26"/>
        <v/>
      </c>
      <c r="S881" s="7" t="str">
        <f t="shared" si="27"/>
        <v/>
      </c>
    </row>
    <row r="882" spans="1:19" x14ac:dyDescent="0.25">
      <c r="A882" s="7"/>
      <c r="B882" s="12"/>
      <c r="C882" s="7"/>
      <c r="D882" s="7"/>
      <c r="E882" s="7"/>
      <c r="F882" s="7"/>
      <c r="G882" s="7"/>
      <c r="H882" s="7"/>
      <c r="I882" s="7"/>
      <c r="J882" s="7"/>
      <c r="K882" s="7"/>
      <c r="L882" s="7"/>
      <c r="M882" s="7"/>
      <c r="N882" s="7"/>
      <c r="O882" s="7"/>
      <c r="P882" s="7"/>
      <c r="Q882" s="7"/>
      <c r="R882" s="7" t="str">
        <f t="shared" si="26"/>
        <v/>
      </c>
      <c r="S882" s="7" t="str">
        <f t="shared" si="27"/>
        <v/>
      </c>
    </row>
    <row r="883" spans="1:19" x14ac:dyDescent="0.25">
      <c r="A883" s="7"/>
      <c r="B883" s="12"/>
      <c r="C883" s="7"/>
      <c r="D883" s="7"/>
      <c r="E883" s="7"/>
      <c r="F883" s="7"/>
      <c r="G883" s="7"/>
      <c r="H883" s="7"/>
      <c r="I883" s="7"/>
      <c r="J883" s="7"/>
      <c r="K883" s="7"/>
      <c r="L883" s="7"/>
      <c r="M883" s="7"/>
      <c r="N883" s="7"/>
      <c r="O883" s="7"/>
      <c r="P883" s="7"/>
      <c r="Q883" s="7"/>
      <c r="R883" s="7" t="str">
        <f t="shared" si="26"/>
        <v/>
      </c>
      <c r="S883" s="7" t="str">
        <f t="shared" si="27"/>
        <v/>
      </c>
    </row>
    <row r="884" spans="1:19" x14ac:dyDescent="0.25">
      <c r="A884" s="7"/>
      <c r="B884" s="12"/>
      <c r="C884" s="7"/>
      <c r="D884" s="7"/>
      <c r="E884" s="7"/>
      <c r="F884" s="7"/>
      <c r="G884" s="7"/>
      <c r="H884" s="7"/>
      <c r="I884" s="7"/>
      <c r="J884" s="7"/>
      <c r="K884" s="7"/>
      <c r="L884" s="7"/>
      <c r="M884" s="7"/>
      <c r="N884" s="7"/>
      <c r="O884" s="7"/>
      <c r="P884" s="7"/>
      <c r="Q884" s="7"/>
      <c r="R884" s="7" t="str">
        <f t="shared" si="26"/>
        <v/>
      </c>
      <c r="S884" s="7" t="str">
        <f t="shared" si="27"/>
        <v/>
      </c>
    </row>
    <row r="885" spans="1:19" x14ac:dyDescent="0.25">
      <c r="A885" s="7"/>
      <c r="B885" s="12"/>
      <c r="C885" s="7"/>
      <c r="D885" s="7"/>
      <c r="E885" s="7"/>
      <c r="F885" s="7"/>
      <c r="G885" s="7"/>
      <c r="H885" s="7"/>
      <c r="I885" s="7"/>
      <c r="J885" s="7"/>
      <c r="K885" s="7"/>
      <c r="L885" s="7"/>
      <c r="M885" s="7"/>
      <c r="N885" s="7"/>
      <c r="O885" s="7"/>
      <c r="P885" s="7"/>
      <c r="Q885" s="7"/>
      <c r="R885" s="7" t="str">
        <f t="shared" si="26"/>
        <v/>
      </c>
      <c r="S885" s="7" t="str">
        <f t="shared" si="27"/>
        <v/>
      </c>
    </row>
    <row r="886" spans="1:19" x14ac:dyDescent="0.25">
      <c r="A886" s="7"/>
      <c r="B886" s="12"/>
      <c r="C886" s="7"/>
      <c r="D886" s="7"/>
      <c r="E886" s="7"/>
      <c r="F886" s="7"/>
      <c r="G886" s="7"/>
      <c r="H886" s="7"/>
      <c r="I886" s="7"/>
      <c r="J886" s="7"/>
      <c r="K886" s="7"/>
      <c r="L886" s="7"/>
      <c r="M886" s="7"/>
      <c r="N886" s="7"/>
      <c r="O886" s="7"/>
      <c r="P886" s="7"/>
      <c r="Q886" s="7"/>
      <c r="R886" s="7" t="str">
        <f t="shared" si="26"/>
        <v/>
      </c>
      <c r="S886" s="7" t="str">
        <f t="shared" si="27"/>
        <v/>
      </c>
    </row>
    <row r="887" spans="1:19" x14ac:dyDescent="0.25">
      <c r="A887" s="7"/>
      <c r="B887" s="12"/>
      <c r="C887" s="7"/>
      <c r="D887" s="7"/>
      <c r="E887" s="7"/>
      <c r="F887" s="7"/>
      <c r="G887" s="7"/>
      <c r="H887" s="7"/>
      <c r="I887" s="7"/>
      <c r="J887" s="7"/>
      <c r="K887" s="7"/>
      <c r="L887" s="7"/>
      <c r="M887" s="7"/>
      <c r="N887" s="7"/>
      <c r="O887" s="7"/>
      <c r="P887" s="7"/>
      <c r="Q887" s="7"/>
      <c r="R887" s="7" t="str">
        <f t="shared" si="26"/>
        <v/>
      </c>
      <c r="S887" s="7" t="str">
        <f t="shared" si="27"/>
        <v/>
      </c>
    </row>
    <row r="888" spans="1:19" x14ac:dyDescent="0.25">
      <c r="A888" s="7"/>
      <c r="B888" s="12"/>
      <c r="C888" s="7"/>
      <c r="D888" s="7"/>
      <c r="E888" s="7"/>
      <c r="F888" s="7"/>
      <c r="G888" s="7"/>
      <c r="H888" s="7"/>
      <c r="I888" s="7"/>
      <c r="J888" s="7"/>
      <c r="K888" s="7"/>
      <c r="L888" s="7"/>
      <c r="M888" s="7"/>
      <c r="N888" s="7"/>
      <c r="O888" s="7"/>
      <c r="P888" s="7"/>
      <c r="Q888" s="7"/>
      <c r="R888" s="7" t="str">
        <f t="shared" si="26"/>
        <v/>
      </c>
      <c r="S888" s="7" t="str">
        <f t="shared" si="27"/>
        <v/>
      </c>
    </row>
    <row r="889" spans="1:19" x14ac:dyDescent="0.25">
      <c r="A889" s="7"/>
      <c r="B889" s="12"/>
      <c r="C889" s="7"/>
      <c r="D889" s="7"/>
      <c r="E889" s="7"/>
      <c r="F889" s="7"/>
      <c r="G889" s="7"/>
      <c r="H889" s="7"/>
      <c r="I889" s="7"/>
      <c r="J889" s="7"/>
      <c r="K889" s="7"/>
      <c r="L889" s="7"/>
      <c r="M889" s="7"/>
      <c r="N889" s="7"/>
      <c r="O889" s="7"/>
      <c r="P889" s="7"/>
      <c r="Q889" s="7"/>
      <c r="R889" s="7" t="str">
        <f t="shared" si="26"/>
        <v/>
      </c>
      <c r="S889" s="7" t="str">
        <f t="shared" si="27"/>
        <v/>
      </c>
    </row>
    <row r="890" spans="1:19" x14ac:dyDescent="0.25">
      <c r="A890" s="7"/>
      <c r="B890" s="12"/>
      <c r="C890" s="7"/>
      <c r="D890" s="7"/>
      <c r="E890" s="7"/>
      <c r="F890" s="7"/>
      <c r="G890" s="7"/>
      <c r="H890" s="7"/>
      <c r="I890" s="7"/>
      <c r="J890" s="7"/>
      <c r="K890" s="7"/>
      <c r="L890" s="7"/>
      <c r="M890" s="7"/>
      <c r="N890" s="7"/>
      <c r="O890" s="7"/>
      <c r="P890" s="7"/>
      <c r="Q890" s="7"/>
      <c r="R890" s="7" t="str">
        <f t="shared" si="26"/>
        <v/>
      </c>
      <c r="S890" s="7" t="str">
        <f t="shared" si="27"/>
        <v/>
      </c>
    </row>
    <row r="891" spans="1:19" x14ac:dyDescent="0.25">
      <c r="A891" s="7"/>
      <c r="B891" s="12"/>
      <c r="C891" s="7"/>
      <c r="D891" s="7"/>
      <c r="E891" s="7"/>
      <c r="F891" s="7"/>
      <c r="G891" s="7"/>
      <c r="H891" s="7"/>
      <c r="I891" s="7"/>
      <c r="J891" s="7"/>
      <c r="K891" s="7"/>
      <c r="L891" s="7"/>
      <c r="M891" s="7"/>
      <c r="N891" s="7"/>
      <c r="O891" s="7"/>
      <c r="P891" s="7"/>
      <c r="Q891" s="7"/>
      <c r="R891" s="7" t="str">
        <f t="shared" si="26"/>
        <v/>
      </c>
      <c r="S891" s="7" t="str">
        <f t="shared" si="27"/>
        <v/>
      </c>
    </row>
    <row r="892" spans="1:19" x14ac:dyDescent="0.25">
      <c r="A892" s="7"/>
      <c r="B892" s="12"/>
      <c r="C892" s="7"/>
      <c r="D892" s="7"/>
      <c r="E892" s="7"/>
      <c r="F892" s="7"/>
      <c r="G892" s="7"/>
      <c r="H892" s="7"/>
      <c r="I892" s="7"/>
      <c r="J892" s="7"/>
      <c r="K892" s="7"/>
      <c r="L892" s="7"/>
      <c r="M892" s="7"/>
      <c r="N892" s="7"/>
      <c r="O892" s="7"/>
      <c r="P892" s="7"/>
      <c r="Q892" s="7"/>
      <c r="R892" s="7" t="str">
        <f t="shared" si="26"/>
        <v/>
      </c>
      <c r="S892" s="7" t="str">
        <f t="shared" si="27"/>
        <v/>
      </c>
    </row>
    <row r="893" spans="1:19" x14ac:dyDescent="0.25">
      <c r="A893" s="7"/>
      <c r="B893" s="12"/>
      <c r="C893" s="7"/>
      <c r="D893" s="7"/>
      <c r="E893" s="7"/>
      <c r="F893" s="7"/>
      <c r="G893" s="7"/>
      <c r="H893" s="7"/>
      <c r="I893" s="7"/>
      <c r="J893" s="7"/>
      <c r="K893" s="7"/>
      <c r="L893" s="7"/>
      <c r="M893" s="7"/>
      <c r="N893" s="7"/>
      <c r="O893" s="7"/>
      <c r="P893" s="7"/>
      <c r="Q893" s="7"/>
      <c r="R893" s="7" t="str">
        <f t="shared" si="26"/>
        <v/>
      </c>
      <c r="S893" s="7" t="str">
        <f t="shared" si="27"/>
        <v/>
      </c>
    </row>
    <row r="894" spans="1:19" x14ac:dyDescent="0.25">
      <c r="A894" s="7"/>
      <c r="B894" s="12"/>
      <c r="C894" s="7"/>
      <c r="D894" s="7"/>
      <c r="E894" s="7"/>
      <c r="F894" s="7"/>
      <c r="G894" s="7"/>
      <c r="H894" s="7"/>
      <c r="I894" s="7"/>
      <c r="J894" s="7"/>
      <c r="K894" s="7"/>
      <c r="L894" s="7"/>
      <c r="M894" s="7"/>
      <c r="N894" s="7"/>
      <c r="O894" s="7"/>
      <c r="P894" s="7"/>
      <c r="Q894" s="7"/>
      <c r="R894" s="7" t="str">
        <f t="shared" si="26"/>
        <v/>
      </c>
      <c r="S894" s="7" t="str">
        <f t="shared" si="27"/>
        <v/>
      </c>
    </row>
    <row r="895" spans="1:19" x14ac:dyDescent="0.25">
      <c r="A895" s="7"/>
      <c r="B895" s="12"/>
      <c r="C895" s="7"/>
      <c r="D895" s="7"/>
      <c r="E895" s="7"/>
      <c r="F895" s="7"/>
      <c r="G895" s="7"/>
      <c r="H895" s="7"/>
      <c r="I895" s="7"/>
      <c r="J895" s="7"/>
      <c r="K895" s="7"/>
      <c r="L895" s="7"/>
      <c r="M895" s="7"/>
      <c r="N895" s="7"/>
      <c r="O895" s="7"/>
      <c r="P895" s="7"/>
      <c r="Q895" s="7"/>
      <c r="R895" s="7" t="str">
        <f t="shared" si="26"/>
        <v/>
      </c>
      <c r="S895" s="7" t="str">
        <f t="shared" si="27"/>
        <v/>
      </c>
    </row>
    <row r="896" spans="1:19" x14ac:dyDescent="0.25">
      <c r="A896" s="7"/>
      <c r="B896" s="12"/>
      <c r="C896" s="7"/>
      <c r="D896" s="7"/>
      <c r="E896" s="7"/>
      <c r="F896" s="7"/>
      <c r="G896" s="7"/>
      <c r="H896" s="7"/>
      <c r="I896" s="7"/>
      <c r="J896" s="7"/>
      <c r="K896" s="7"/>
      <c r="L896" s="7"/>
      <c r="M896" s="7"/>
      <c r="N896" s="7"/>
      <c r="O896" s="7"/>
      <c r="P896" s="7"/>
      <c r="Q896" s="7"/>
      <c r="R896" s="7" t="str">
        <f t="shared" si="26"/>
        <v/>
      </c>
      <c r="S896" s="7" t="str">
        <f t="shared" si="27"/>
        <v/>
      </c>
    </row>
    <row r="897" spans="1:19" x14ac:dyDescent="0.25">
      <c r="A897" s="7"/>
      <c r="B897" s="12"/>
      <c r="C897" s="7"/>
      <c r="D897" s="7"/>
      <c r="E897" s="7"/>
      <c r="F897" s="7"/>
      <c r="G897" s="7"/>
      <c r="H897" s="7"/>
      <c r="I897" s="7"/>
      <c r="J897" s="7"/>
      <c r="K897" s="7"/>
      <c r="L897" s="7"/>
      <c r="M897" s="7"/>
      <c r="N897" s="7"/>
      <c r="O897" s="7"/>
      <c r="P897" s="7"/>
      <c r="Q897" s="7"/>
      <c r="R897" s="7" t="str">
        <f t="shared" si="26"/>
        <v/>
      </c>
      <c r="S897" s="7" t="str">
        <f t="shared" si="27"/>
        <v/>
      </c>
    </row>
    <row r="898" spans="1:19" x14ac:dyDescent="0.25">
      <c r="A898" s="7"/>
      <c r="B898" s="12"/>
      <c r="C898" s="7"/>
      <c r="D898" s="7"/>
      <c r="E898" s="7"/>
      <c r="F898" s="7"/>
      <c r="G898" s="7"/>
      <c r="H898" s="7"/>
      <c r="I898" s="7"/>
      <c r="J898" s="7"/>
      <c r="K898" s="7"/>
      <c r="L898" s="7"/>
      <c r="M898" s="7"/>
      <c r="N898" s="7"/>
      <c r="O898" s="7"/>
      <c r="P898" s="7"/>
      <c r="Q898" s="7"/>
      <c r="R898" s="7" t="str">
        <f t="shared" ref="R898:R961" si="28">IF(OR(C898="",B898=""),"",C898&amp;"#"&amp;ROUND(B898*1440,0))</f>
        <v/>
      </c>
      <c r="S898" s="7" t="str">
        <f t="shared" ref="S898:S961" si="29">IF(J898="","","https://maps.google.com/?q="&amp;SUBSTITUTE(J898&amp;"",",",".")&amp;","&amp;SUBSTITUTE(K898&amp;"",",","."))</f>
        <v/>
      </c>
    </row>
    <row r="899" spans="1:19" x14ac:dyDescent="0.25">
      <c r="A899" s="7"/>
      <c r="B899" s="12"/>
      <c r="C899" s="7"/>
      <c r="D899" s="7"/>
      <c r="E899" s="7"/>
      <c r="F899" s="7"/>
      <c r="G899" s="7"/>
      <c r="H899" s="7"/>
      <c r="I899" s="7"/>
      <c r="J899" s="7"/>
      <c r="K899" s="7"/>
      <c r="L899" s="7"/>
      <c r="M899" s="7"/>
      <c r="N899" s="7"/>
      <c r="O899" s="7"/>
      <c r="P899" s="7"/>
      <c r="Q899" s="7"/>
      <c r="R899" s="7" t="str">
        <f t="shared" si="28"/>
        <v/>
      </c>
      <c r="S899" s="7" t="str">
        <f t="shared" si="29"/>
        <v/>
      </c>
    </row>
    <row r="900" spans="1:19" x14ac:dyDescent="0.25">
      <c r="A900" s="7"/>
      <c r="B900" s="12"/>
      <c r="C900" s="7"/>
      <c r="D900" s="7"/>
      <c r="E900" s="7"/>
      <c r="F900" s="7"/>
      <c r="G900" s="7"/>
      <c r="H900" s="7"/>
      <c r="I900" s="7"/>
      <c r="J900" s="7"/>
      <c r="K900" s="7"/>
      <c r="L900" s="7"/>
      <c r="M900" s="7"/>
      <c r="N900" s="7"/>
      <c r="O900" s="7"/>
      <c r="P900" s="7"/>
      <c r="Q900" s="7"/>
      <c r="R900" s="7" t="str">
        <f t="shared" si="28"/>
        <v/>
      </c>
      <c r="S900" s="7" t="str">
        <f t="shared" si="29"/>
        <v/>
      </c>
    </row>
    <row r="901" spans="1:19" x14ac:dyDescent="0.25">
      <c r="A901" s="7"/>
      <c r="B901" s="12"/>
      <c r="C901" s="7"/>
      <c r="D901" s="7"/>
      <c r="E901" s="7"/>
      <c r="F901" s="7"/>
      <c r="G901" s="7"/>
      <c r="H901" s="7"/>
      <c r="I901" s="7"/>
      <c r="J901" s="7"/>
      <c r="K901" s="7"/>
      <c r="L901" s="7"/>
      <c r="M901" s="7"/>
      <c r="N901" s="7"/>
      <c r="O901" s="7"/>
      <c r="P901" s="7"/>
      <c r="Q901" s="7"/>
      <c r="R901" s="7" t="str">
        <f t="shared" si="28"/>
        <v/>
      </c>
      <c r="S901" s="7" t="str">
        <f t="shared" si="29"/>
        <v/>
      </c>
    </row>
    <row r="902" spans="1:19" x14ac:dyDescent="0.25">
      <c r="A902" s="7"/>
      <c r="B902" s="12"/>
      <c r="C902" s="7"/>
      <c r="D902" s="7"/>
      <c r="E902" s="7"/>
      <c r="F902" s="7"/>
      <c r="G902" s="7"/>
      <c r="H902" s="7"/>
      <c r="I902" s="7"/>
      <c r="J902" s="7"/>
      <c r="K902" s="7"/>
      <c r="L902" s="7"/>
      <c r="M902" s="7"/>
      <c r="N902" s="7"/>
      <c r="O902" s="7"/>
      <c r="P902" s="7"/>
      <c r="Q902" s="7"/>
      <c r="R902" s="7" t="str">
        <f t="shared" si="28"/>
        <v/>
      </c>
      <c r="S902" s="7" t="str">
        <f t="shared" si="29"/>
        <v/>
      </c>
    </row>
    <row r="903" spans="1:19" x14ac:dyDescent="0.25">
      <c r="A903" s="7"/>
      <c r="B903" s="12"/>
      <c r="C903" s="7"/>
      <c r="D903" s="7"/>
      <c r="E903" s="7"/>
      <c r="F903" s="7"/>
      <c r="G903" s="7"/>
      <c r="H903" s="7"/>
      <c r="I903" s="7"/>
      <c r="J903" s="7"/>
      <c r="K903" s="7"/>
      <c r="L903" s="7"/>
      <c r="M903" s="7"/>
      <c r="N903" s="7"/>
      <c r="O903" s="7"/>
      <c r="P903" s="7"/>
      <c r="Q903" s="7"/>
      <c r="R903" s="7" t="str">
        <f t="shared" si="28"/>
        <v/>
      </c>
      <c r="S903" s="7" t="str">
        <f t="shared" si="29"/>
        <v/>
      </c>
    </row>
    <row r="904" spans="1:19" x14ac:dyDescent="0.25">
      <c r="A904" s="7"/>
      <c r="B904" s="12"/>
      <c r="C904" s="7"/>
      <c r="D904" s="7"/>
      <c r="E904" s="7"/>
      <c r="F904" s="7"/>
      <c r="G904" s="7"/>
      <c r="H904" s="7"/>
      <c r="I904" s="7"/>
      <c r="J904" s="7"/>
      <c r="K904" s="7"/>
      <c r="L904" s="7"/>
      <c r="M904" s="7"/>
      <c r="N904" s="7"/>
      <c r="O904" s="7"/>
      <c r="P904" s="7"/>
      <c r="Q904" s="7"/>
      <c r="R904" s="7" t="str">
        <f t="shared" si="28"/>
        <v/>
      </c>
      <c r="S904" s="7" t="str">
        <f t="shared" si="29"/>
        <v/>
      </c>
    </row>
    <row r="905" spans="1:19" x14ac:dyDescent="0.25">
      <c r="A905" s="7"/>
      <c r="B905" s="12"/>
      <c r="C905" s="7"/>
      <c r="D905" s="7"/>
      <c r="E905" s="7"/>
      <c r="F905" s="7"/>
      <c r="G905" s="7"/>
      <c r="H905" s="7"/>
      <c r="I905" s="7"/>
      <c r="J905" s="7"/>
      <c r="K905" s="7"/>
      <c r="L905" s="7"/>
      <c r="M905" s="7"/>
      <c r="N905" s="7"/>
      <c r="O905" s="7"/>
      <c r="P905" s="7"/>
      <c r="Q905" s="7"/>
      <c r="R905" s="7" t="str">
        <f t="shared" si="28"/>
        <v/>
      </c>
      <c r="S905" s="7" t="str">
        <f t="shared" si="29"/>
        <v/>
      </c>
    </row>
    <row r="906" spans="1:19" x14ac:dyDescent="0.25">
      <c r="A906" s="7"/>
      <c r="B906" s="12"/>
      <c r="C906" s="7"/>
      <c r="D906" s="7"/>
      <c r="E906" s="7"/>
      <c r="F906" s="7"/>
      <c r="G906" s="7"/>
      <c r="H906" s="7"/>
      <c r="I906" s="7"/>
      <c r="J906" s="7"/>
      <c r="K906" s="7"/>
      <c r="L906" s="7"/>
      <c r="M906" s="7"/>
      <c r="N906" s="7"/>
      <c r="O906" s="7"/>
      <c r="P906" s="7"/>
      <c r="Q906" s="7"/>
      <c r="R906" s="7" t="str">
        <f t="shared" si="28"/>
        <v/>
      </c>
      <c r="S906" s="7" t="str">
        <f t="shared" si="29"/>
        <v/>
      </c>
    </row>
    <row r="907" spans="1:19" x14ac:dyDescent="0.25">
      <c r="A907" s="7"/>
      <c r="B907" s="12"/>
      <c r="C907" s="7"/>
      <c r="D907" s="7"/>
      <c r="E907" s="7"/>
      <c r="F907" s="7"/>
      <c r="G907" s="7"/>
      <c r="H907" s="7"/>
      <c r="I907" s="7"/>
      <c r="J907" s="7"/>
      <c r="K907" s="7"/>
      <c r="L907" s="7"/>
      <c r="M907" s="7"/>
      <c r="N907" s="7"/>
      <c r="O907" s="7"/>
      <c r="P907" s="7"/>
      <c r="Q907" s="7"/>
      <c r="R907" s="7" t="str">
        <f t="shared" si="28"/>
        <v/>
      </c>
      <c r="S907" s="7" t="str">
        <f t="shared" si="29"/>
        <v/>
      </c>
    </row>
    <row r="908" spans="1:19" x14ac:dyDescent="0.25">
      <c r="A908" s="7"/>
      <c r="B908" s="12"/>
      <c r="C908" s="7"/>
      <c r="D908" s="7"/>
      <c r="E908" s="7"/>
      <c r="F908" s="7"/>
      <c r="G908" s="7"/>
      <c r="H908" s="7"/>
      <c r="I908" s="7"/>
      <c r="J908" s="7"/>
      <c r="K908" s="7"/>
      <c r="L908" s="7"/>
      <c r="M908" s="7"/>
      <c r="N908" s="7"/>
      <c r="O908" s="7"/>
      <c r="P908" s="7"/>
      <c r="Q908" s="7"/>
      <c r="R908" s="7" t="str">
        <f t="shared" si="28"/>
        <v/>
      </c>
      <c r="S908" s="7" t="str">
        <f t="shared" si="29"/>
        <v/>
      </c>
    </row>
    <row r="909" spans="1:19" x14ac:dyDescent="0.25">
      <c r="A909" s="7"/>
      <c r="B909" s="12"/>
      <c r="C909" s="7"/>
      <c r="D909" s="7"/>
      <c r="E909" s="7"/>
      <c r="F909" s="7"/>
      <c r="G909" s="7"/>
      <c r="H909" s="7"/>
      <c r="I909" s="7"/>
      <c r="J909" s="7"/>
      <c r="K909" s="7"/>
      <c r="L909" s="7"/>
      <c r="M909" s="7"/>
      <c r="N909" s="7"/>
      <c r="O909" s="7"/>
      <c r="P909" s="7"/>
      <c r="Q909" s="7"/>
      <c r="R909" s="7" t="str">
        <f t="shared" si="28"/>
        <v/>
      </c>
      <c r="S909" s="7" t="str">
        <f t="shared" si="29"/>
        <v/>
      </c>
    </row>
    <row r="910" spans="1:19" x14ac:dyDescent="0.25">
      <c r="A910" s="7"/>
      <c r="B910" s="12"/>
      <c r="C910" s="7"/>
      <c r="D910" s="7"/>
      <c r="E910" s="7"/>
      <c r="F910" s="7"/>
      <c r="G910" s="7"/>
      <c r="H910" s="7"/>
      <c r="I910" s="7"/>
      <c r="J910" s="7"/>
      <c r="K910" s="7"/>
      <c r="L910" s="7"/>
      <c r="M910" s="7"/>
      <c r="N910" s="7"/>
      <c r="O910" s="7"/>
      <c r="P910" s="7"/>
      <c r="Q910" s="7"/>
      <c r="R910" s="7" t="str">
        <f t="shared" si="28"/>
        <v/>
      </c>
      <c r="S910" s="7" t="str">
        <f t="shared" si="29"/>
        <v/>
      </c>
    </row>
    <row r="911" spans="1:19" x14ac:dyDescent="0.25">
      <c r="A911" s="7"/>
      <c r="B911" s="12"/>
      <c r="C911" s="7"/>
      <c r="D911" s="7"/>
      <c r="E911" s="7"/>
      <c r="F911" s="7"/>
      <c r="G911" s="7"/>
      <c r="H911" s="7"/>
      <c r="I911" s="7"/>
      <c r="J911" s="7"/>
      <c r="K911" s="7"/>
      <c r="L911" s="7"/>
      <c r="M911" s="7"/>
      <c r="N911" s="7"/>
      <c r="O911" s="7"/>
      <c r="P911" s="7"/>
      <c r="Q911" s="7"/>
      <c r="R911" s="7" t="str">
        <f t="shared" si="28"/>
        <v/>
      </c>
      <c r="S911" s="7" t="str">
        <f t="shared" si="29"/>
        <v/>
      </c>
    </row>
    <row r="912" spans="1:19" x14ac:dyDescent="0.25">
      <c r="A912" s="7"/>
      <c r="B912" s="12"/>
      <c r="C912" s="7"/>
      <c r="D912" s="7"/>
      <c r="E912" s="7"/>
      <c r="F912" s="7"/>
      <c r="G912" s="7"/>
      <c r="H912" s="7"/>
      <c r="I912" s="7"/>
      <c r="J912" s="7"/>
      <c r="K912" s="7"/>
      <c r="L912" s="7"/>
      <c r="M912" s="7"/>
      <c r="N912" s="7"/>
      <c r="O912" s="7"/>
      <c r="P912" s="7"/>
      <c r="Q912" s="7"/>
      <c r="R912" s="7" t="str">
        <f t="shared" si="28"/>
        <v/>
      </c>
      <c r="S912" s="7" t="str">
        <f t="shared" si="29"/>
        <v/>
      </c>
    </row>
    <row r="913" spans="1:19" x14ac:dyDescent="0.25">
      <c r="A913" s="7"/>
      <c r="B913" s="12"/>
      <c r="C913" s="7"/>
      <c r="D913" s="7"/>
      <c r="E913" s="7"/>
      <c r="F913" s="7"/>
      <c r="G913" s="7"/>
      <c r="H913" s="7"/>
      <c r="I913" s="7"/>
      <c r="J913" s="7"/>
      <c r="K913" s="7"/>
      <c r="L913" s="7"/>
      <c r="M913" s="7"/>
      <c r="N913" s="7"/>
      <c r="O913" s="7"/>
      <c r="P913" s="7"/>
      <c r="Q913" s="7"/>
      <c r="R913" s="7" t="str">
        <f t="shared" si="28"/>
        <v/>
      </c>
      <c r="S913" s="7" t="str">
        <f t="shared" si="29"/>
        <v/>
      </c>
    </row>
    <row r="914" spans="1:19" x14ac:dyDescent="0.25">
      <c r="A914" s="7"/>
      <c r="B914" s="12"/>
      <c r="C914" s="7"/>
      <c r="D914" s="7"/>
      <c r="E914" s="7"/>
      <c r="F914" s="7"/>
      <c r="G914" s="7"/>
      <c r="H914" s="7"/>
      <c r="I914" s="7"/>
      <c r="J914" s="7"/>
      <c r="K914" s="7"/>
      <c r="L914" s="7"/>
      <c r="M914" s="7"/>
      <c r="N914" s="7"/>
      <c r="O914" s="7"/>
      <c r="P914" s="7"/>
      <c r="Q914" s="7"/>
      <c r="R914" s="7" t="str">
        <f t="shared" si="28"/>
        <v/>
      </c>
      <c r="S914" s="7" t="str">
        <f t="shared" si="29"/>
        <v/>
      </c>
    </row>
    <row r="915" spans="1:19" x14ac:dyDescent="0.25">
      <c r="A915" s="7"/>
      <c r="B915" s="12"/>
      <c r="C915" s="7"/>
      <c r="D915" s="7"/>
      <c r="E915" s="7"/>
      <c r="F915" s="7"/>
      <c r="G915" s="7"/>
      <c r="H915" s="7"/>
      <c r="I915" s="7"/>
      <c r="J915" s="7"/>
      <c r="K915" s="7"/>
      <c r="L915" s="7"/>
      <c r="M915" s="7"/>
      <c r="N915" s="7"/>
      <c r="O915" s="7"/>
      <c r="P915" s="7"/>
      <c r="Q915" s="7"/>
      <c r="R915" s="7" t="str">
        <f t="shared" si="28"/>
        <v/>
      </c>
      <c r="S915" s="7" t="str">
        <f t="shared" si="29"/>
        <v/>
      </c>
    </row>
    <row r="916" spans="1:19" x14ac:dyDescent="0.25">
      <c r="A916" s="7"/>
      <c r="B916" s="12"/>
      <c r="C916" s="7"/>
      <c r="D916" s="7"/>
      <c r="E916" s="7"/>
      <c r="F916" s="7"/>
      <c r="G916" s="7"/>
      <c r="H916" s="7"/>
      <c r="I916" s="7"/>
      <c r="J916" s="7"/>
      <c r="K916" s="7"/>
      <c r="L916" s="7"/>
      <c r="M916" s="7"/>
      <c r="N916" s="7"/>
      <c r="O916" s="7"/>
      <c r="P916" s="7"/>
      <c r="Q916" s="7"/>
      <c r="R916" s="7" t="str">
        <f t="shared" si="28"/>
        <v/>
      </c>
      <c r="S916" s="7" t="str">
        <f t="shared" si="29"/>
        <v/>
      </c>
    </row>
    <row r="917" spans="1:19" x14ac:dyDescent="0.25">
      <c r="A917" s="7"/>
      <c r="B917" s="12"/>
      <c r="C917" s="7"/>
      <c r="D917" s="7"/>
      <c r="E917" s="7"/>
      <c r="F917" s="7"/>
      <c r="G917" s="7"/>
      <c r="H917" s="7"/>
      <c r="I917" s="7"/>
      <c r="J917" s="7"/>
      <c r="K917" s="7"/>
      <c r="L917" s="7"/>
      <c r="M917" s="7"/>
      <c r="N917" s="7"/>
      <c r="O917" s="7"/>
      <c r="P917" s="7"/>
      <c r="Q917" s="7"/>
      <c r="R917" s="7" t="str">
        <f t="shared" si="28"/>
        <v/>
      </c>
      <c r="S917" s="7" t="str">
        <f t="shared" si="29"/>
        <v/>
      </c>
    </row>
    <row r="918" spans="1:19" x14ac:dyDescent="0.25">
      <c r="A918" s="7"/>
      <c r="B918" s="12"/>
      <c r="C918" s="7"/>
      <c r="D918" s="7"/>
      <c r="E918" s="7"/>
      <c r="F918" s="7"/>
      <c r="G918" s="7"/>
      <c r="H918" s="7"/>
      <c r="I918" s="7"/>
      <c r="J918" s="7"/>
      <c r="K918" s="7"/>
      <c r="L918" s="7"/>
      <c r="M918" s="7"/>
      <c r="N918" s="7"/>
      <c r="O918" s="7"/>
      <c r="P918" s="7"/>
      <c r="Q918" s="7"/>
      <c r="R918" s="7" t="str">
        <f t="shared" si="28"/>
        <v/>
      </c>
      <c r="S918" s="7" t="str">
        <f t="shared" si="29"/>
        <v/>
      </c>
    </row>
    <row r="919" spans="1:19" x14ac:dyDescent="0.25">
      <c r="A919" s="7"/>
      <c r="B919" s="12"/>
      <c r="C919" s="7"/>
      <c r="D919" s="7"/>
      <c r="E919" s="7"/>
      <c r="F919" s="7"/>
      <c r="G919" s="7"/>
      <c r="H919" s="7"/>
      <c r="I919" s="7"/>
      <c r="J919" s="7"/>
      <c r="K919" s="7"/>
      <c r="L919" s="7"/>
      <c r="M919" s="7"/>
      <c r="N919" s="7"/>
      <c r="O919" s="7"/>
      <c r="P919" s="7"/>
      <c r="Q919" s="7"/>
      <c r="R919" s="7" t="str">
        <f t="shared" si="28"/>
        <v/>
      </c>
      <c r="S919" s="7" t="str">
        <f t="shared" si="29"/>
        <v/>
      </c>
    </row>
    <row r="920" spans="1:19" x14ac:dyDescent="0.25">
      <c r="A920" s="7"/>
      <c r="B920" s="12"/>
      <c r="C920" s="7"/>
      <c r="D920" s="7"/>
      <c r="E920" s="7"/>
      <c r="F920" s="7"/>
      <c r="G920" s="7"/>
      <c r="H920" s="7"/>
      <c r="I920" s="7"/>
      <c r="J920" s="7"/>
      <c r="K920" s="7"/>
      <c r="L920" s="7"/>
      <c r="M920" s="7"/>
      <c r="N920" s="7"/>
      <c r="O920" s="7"/>
      <c r="P920" s="7"/>
      <c r="Q920" s="7"/>
      <c r="R920" s="7" t="str">
        <f t="shared" si="28"/>
        <v/>
      </c>
      <c r="S920" s="7" t="str">
        <f t="shared" si="29"/>
        <v/>
      </c>
    </row>
    <row r="921" spans="1:19" x14ac:dyDescent="0.25">
      <c r="A921" s="7"/>
      <c r="B921" s="12"/>
      <c r="C921" s="7"/>
      <c r="D921" s="7"/>
      <c r="E921" s="7"/>
      <c r="F921" s="7"/>
      <c r="G921" s="7"/>
      <c r="H921" s="7"/>
      <c r="I921" s="7"/>
      <c r="J921" s="7"/>
      <c r="K921" s="7"/>
      <c r="L921" s="7"/>
      <c r="M921" s="7"/>
      <c r="N921" s="7"/>
      <c r="O921" s="7"/>
      <c r="P921" s="7"/>
      <c r="Q921" s="7"/>
      <c r="R921" s="7" t="str">
        <f t="shared" si="28"/>
        <v/>
      </c>
      <c r="S921" s="7" t="str">
        <f t="shared" si="29"/>
        <v/>
      </c>
    </row>
    <row r="922" spans="1:19" x14ac:dyDescent="0.25">
      <c r="A922" s="7"/>
      <c r="B922" s="12"/>
      <c r="C922" s="7"/>
      <c r="D922" s="7"/>
      <c r="E922" s="7"/>
      <c r="F922" s="7"/>
      <c r="G922" s="7"/>
      <c r="H922" s="7"/>
      <c r="I922" s="7"/>
      <c r="J922" s="7"/>
      <c r="K922" s="7"/>
      <c r="L922" s="7"/>
      <c r="M922" s="7"/>
      <c r="N922" s="7"/>
      <c r="O922" s="7"/>
      <c r="P922" s="7"/>
      <c r="Q922" s="7"/>
      <c r="R922" s="7" t="str">
        <f t="shared" si="28"/>
        <v/>
      </c>
      <c r="S922" s="7" t="str">
        <f t="shared" si="29"/>
        <v/>
      </c>
    </row>
    <row r="923" spans="1:19" x14ac:dyDescent="0.25">
      <c r="A923" s="7"/>
      <c r="B923" s="12"/>
      <c r="C923" s="7"/>
      <c r="D923" s="7"/>
      <c r="E923" s="7"/>
      <c r="F923" s="7"/>
      <c r="G923" s="7"/>
      <c r="H923" s="7"/>
      <c r="I923" s="7"/>
      <c r="J923" s="7"/>
      <c r="K923" s="7"/>
      <c r="L923" s="7"/>
      <c r="M923" s="7"/>
      <c r="N923" s="7"/>
      <c r="O923" s="7"/>
      <c r="P923" s="7"/>
      <c r="Q923" s="7"/>
      <c r="R923" s="7" t="str">
        <f t="shared" si="28"/>
        <v/>
      </c>
      <c r="S923" s="7" t="str">
        <f t="shared" si="29"/>
        <v/>
      </c>
    </row>
    <row r="924" spans="1:19" x14ac:dyDescent="0.25">
      <c r="A924" s="7"/>
      <c r="B924" s="12"/>
      <c r="C924" s="7"/>
      <c r="D924" s="7"/>
      <c r="E924" s="7"/>
      <c r="F924" s="7"/>
      <c r="G924" s="7"/>
      <c r="H924" s="7"/>
      <c r="I924" s="7"/>
      <c r="J924" s="7"/>
      <c r="K924" s="7"/>
      <c r="L924" s="7"/>
      <c r="M924" s="7"/>
      <c r="N924" s="7"/>
      <c r="O924" s="7"/>
      <c r="P924" s="7"/>
      <c r="Q924" s="7"/>
      <c r="R924" s="7" t="str">
        <f t="shared" si="28"/>
        <v/>
      </c>
      <c r="S924" s="7" t="str">
        <f t="shared" si="29"/>
        <v/>
      </c>
    </row>
    <row r="925" spans="1:19" x14ac:dyDescent="0.25">
      <c r="A925" s="7"/>
      <c r="B925" s="12"/>
      <c r="C925" s="7"/>
      <c r="D925" s="7"/>
      <c r="E925" s="7"/>
      <c r="F925" s="7"/>
      <c r="G925" s="7"/>
      <c r="H925" s="7"/>
      <c r="I925" s="7"/>
      <c r="J925" s="7"/>
      <c r="K925" s="7"/>
      <c r="L925" s="7"/>
      <c r="M925" s="7"/>
      <c r="N925" s="7"/>
      <c r="O925" s="7"/>
      <c r="P925" s="7"/>
      <c r="Q925" s="7"/>
      <c r="R925" s="7" t="str">
        <f t="shared" si="28"/>
        <v/>
      </c>
      <c r="S925" s="7" t="str">
        <f t="shared" si="29"/>
        <v/>
      </c>
    </row>
    <row r="926" spans="1:19" x14ac:dyDescent="0.25">
      <c r="A926" s="7"/>
      <c r="B926" s="12"/>
      <c r="C926" s="7"/>
      <c r="D926" s="7"/>
      <c r="E926" s="7"/>
      <c r="F926" s="7"/>
      <c r="G926" s="7"/>
      <c r="H926" s="7"/>
      <c r="I926" s="7"/>
      <c r="J926" s="7"/>
      <c r="K926" s="7"/>
      <c r="L926" s="7"/>
      <c r="M926" s="7"/>
      <c r="N926" s="7"/>
      <c r="O926" s="7"/>
      <c r="P926" s="7"/>
      <c r="Q926" s="7"/>
      <c r="R926" s="7" t="str">
        <f t="shared" si="28"/>
        <v/>
      </c>
      <c r="S926" s="7" t="str">
        <f t="shared" si="29"/>
        <v/>
      </c>
    </row>
    <row r="927" spans="1:19" x14ac:dyDescent="0.25">
      <c r="A927" s="7"/>
      <c r="B927" s="12"/>
      <c r="C927" s="7"/>
      <c r="D927" s="7"/>
      <c r="E927" s="7"/>
      <c r="F927" s="7"/>
      <c r="G927" s="7"/>
      <c r="H927" s="7"/>
      <c r="I927" s="7"/>
      <c r="J927" s="7"/>
      <c r="K927" s="7"/>
      <c r="L927" s="7"/>
      <c r="M927" s="7"/>
      <c r="N927" s="7"/>
      <c r="O927" s="7"/>
      <c r="P927" s="7"/>
      <c r="Q927" s="7"/>
      <c r="R927" s="7" t="str">
        <f t="shared" si="28"/>
        <v/>
      </c>
      <c r="S927" s="7" t="str">
        <f t="shared" si="29"/>
        <v/>
      </c>
    </row>
    <row r="928" spans="1:19" x14ac:dyDescent="0.25">
      <c r="A928" s="7"/>
      <c r="B928" s="12"/>
      <c r="C928" s="7"/>
      <c r="D928" s="7"/>
      <c r="E928" s="7"/>
      <c r="F928" s="7"/>
      <c r="G928" s="7"/>
      <c r="H928" s="7"/>
      <c r="I928" s="7"/>
      <c r="J928" s="7"/>
      <c r="K928" s="7"/>
      <c r="L928" s="7"/>
      <c r="M928" s="7"/>
      <c r="N928" s="7"/>
      <c r="O928" s="7"/>
      <c r="P928" s="7"/>
      <c r="Q928" s="7"/>
      <c r="R928" s="7" t="str">
        <f t="shared" si="28"/>
        <v/>
      </c>
      <c r="S928" s="7" t="str">
        <f t="shared" si="29"/>
        <v/>
      </c>
    </row>
    <row r="929" spans="1:19" x14ac:dyDescent="0.25">
      <c r="A929" s="7"/>
      <c r="B929" s="12"/>
      <c r="C929" s="7"/>
      <c r="D929" s="7"/>
      <c r="E929" s="7"/>
      <c r="F929" s="7"/>
      <c r="G929" s="7"/>
      <c r="H929" s="7"/>
      <c r="I929" s="7"/>
      <c r="J929" s="7"/>
      <c r="K929" s="7"/>
      <c r="L929" s="7"/>
      <c r="M929" s="7"/>
      <c r="N929" s="7"/>
      <c r="O929" s="7"/>
      <c r="P929" s="7"/>
      <c r="Q929" s="7"/>
      <c r="R929" s="7" t="str">
        <f t="shared" si="28"/>
        <v/>
      </c>
      <c r="S929" s="7" t="str">
        <f t="shared" si="29"/>
        <v/>
      </c>
    </row>
    <row r="930" spans="1:19" x14ac:dyDescent="0.25">
      <c r="A930" s="7"/>
      <c r="B930" s="12"/>
      <c r="C930" s="7"/>
      <c r="D930" s="7"/>
      <c r="E930" s="7"/>
      <c r="F930" s="7"/>
      <c r="G930" s="7"/>
      <c r="H930" s="7"/>
      <c r="I930" s="7"/>
      <c r="J930" s="7"/>
      <c r="K930" s="7"/>
      <c r="L930" s="7"/>
      <c r="M930" s="7"/>
      <c r="N930" s="7"/>
      <c r="O930" s="7"/>
      <c r="P930" s="7"/>
      <c r="Q930" s="7"/>
      <c r="R930" s="7" t="str">
        <f t="shared" si="28"/>
        <v/>
      </c>
      <c r="S930" s="7" t="str">
        <f t="shared" si="29"/>
        <v/>
      </c>
    </row>
    <row r="931" spans="1:19" x14ac:dyDescent="0.25">
      <c r="A931" s="7"/>
      <c r="B931" s="12"/>
      <c r="C931" s="7"/>
      <c r="D931" s="7"/>
      <c r="E931" s="7"/>
      <c r="F931" s="7"/>
      <c r="G931" s="7"/>
      <c r="H931" s="7"/>
      <c r="I931" s="7"/>
      <c r="J931" s="7"/>
      <c r="K931" s="7"/>
      <c r="L931" s="7"/>
      <c r="M931" s="7"/>
      <c r="N931" s="7"/>
      <c r="O931" s="7"/>
      <c r="P931" s="7"/>
      <c r="Q931" s="7"/>
      <c r="R931" s="7" t="str">
        <f t="shared" si="28"/>
        <v/>
      </c>
      <c r="S931" s="7" t="str">
        <f t="shared" si="29"/>
        <v/>
      </c>
    </row>
    <row r="932" spans="1:19" x14ac:dyDescent="0.25">
      <c r="A932" s="7"/>
      <c r="B932" s="12"/>
      <c r="C932" s="7"/>
      <c r="D932" s="7"/>
      <c r="E932" s="7"/>
      <c r="F932" s="7"/>
      <c r="G932" s="7"/>
      <c r="H932" s="7"/>
      <c r="I932" s="7"/>
      <c r="J932" s="7"/>
      <c r="K932" s="7"/>
      <c r="L932" s="7"/>
      <c r="M932" s="7"/>
      <c r="N932" s="7"/>
      <c r="O932" s="7"/>
      <c r="P932" s="7"/>
      <c r="Q932" s="7"/>
      <c r="R932" s="7" t="str">
        <f t="shared" si="28"/>
        <v/>
      </c>
      <c r="S932" s="7" t="str">
        <f t="shared" si="29"/>
        <v/>
      </c>
    </row>
    <row r="933" spans="1:19" x14ac:dyDescent="0.25">
      <c r="A933" s="7"/>
      <c r="B933" s="12"/>
      <c r="C933" s="7"/>
      <c r="D933" s="7"/>
      <c r="E933" s="7"/>
      <c r="F933" s="7"/>
      <c r="G933" s="7"/>
      <c r="H933" s="7"/>
      <c r="I933" s="7"/>
      <c r="J933" s="7"/>
      <c r="K933" s="7"/>
      <c r="L933" s="7"/>
      <c r="M933" s="7"/>
      <c r="N933" s="7"/>
      <c r="O933" s="7"/>
      <c r="P933" s="7"/>
      <c r="Q933" s="7"/>
      <c r="R933" s="7" t="str">
        <f t="shared" si="28"/>
        <v/>
      </c>
      <c r="S933" s="7" t="str">
        <f t="shared" si="29"/>
        <v/>
      </c>
    </row>
    <row r="934" spans="1:19" x14ac:dyDescent="0.25">
      <c r="A934" s="7"/>
      <c r="B934" s="12"/>
      <c r="C934" s="7"/>
      <c r="D934" s="7"/>
      <c r="E934" s="7"/>
      <c r="F934" s="7"/>
      <c r="G934" s="7"/>
      <c r="H934" s="7"/>
      <c r="I934" s="7"/>
      <c r="J934" s="7"/>
      <c r="K934" s="7"/>
      <c r="L934" s="7"/>
      <c r="M934" s="7"/>
      <c r="N934" s="7"/>
      <c r="O934" s="7"/>
      <c r="P934" s="7"/>
      <c r="Q934" s="7"/>
      <c r="R934" s="7" t="str">
        <f t="shared" si="28"/>
        <v/>
      </c>
      <c r="S934" s="7" t="str">
        <f t="shared" si="29"/>
        <v/>
      </c>
    </row>
    <row r="935" spans="1:19" x14ac:dyDescent="0.25">
      <c r="A935" s="7"/>
      <c r="B935" s="12"/>
      <c r="C935" s="7"/>
      <c r="D935" s="7"/>
      <c r="E935" s="7"/>
      <c r="F935" s="7"/>
      <c r="G935" s="7"/>
      <c r="H935" s="7"/>
      <c r="I935" s="7"/>
      <c r="J935" s="7"/>
      <c r="K935" s="7"/>
      <c r="L935" s="7"/>
      <c r="M935" s="7"/>
      <c r="N935" s="7"/>
      <c r="O935" s="7"/>
      <c r="P935" s="7"/>
      <c r="Q935" s="7"/>
      <c r="R935" s="7" t="str">
        <f t="shared" si="28"/>
        <v/>
      </c>
      <c r="S935" s="7" t="str">
        <f t="shared" si="29"/>
        <v/>
      </c>
    </row>
    <row r="936" spans="1:19" x14ac:dyDescent="0.25">
      <c r="A936" s="7"/>
      <c r="B936" s="12"/>
      <c r="C936" s="7"/>
      <c r="D936" s="7"/>
      <c r="E936" s="7"/>
      <c r="F936" s="7"/>
      <c r="G936" s="7"/>
      <c r="H936" s="7"/>
      <c r="I936" s="7"/>
      <c r="J936" s="7"/>
      <c r="K936" s="7"/>
      <c r="L936" s="7"/>
      <c r="M936" s="7"/>
      <c r="N936" s="7"/>
      <c r="O936" s="7"/>
      <c r="P936" s="7"/>
      <c r="Q936" s="7"/>
      <c r="R936" s="7" t="str">
        <f t="shared" si="28"/>
        <v/>
      </c>
      <c r="S936" s="7" t="str">
        <f t="shared" si="29"/>
        <v/>
      </c>
    </row>
    <row r="937" spans="1:19" x14ac:dyDescent="0.25">
      <c r="A937" s="7"/>
      <c r="B937" s="12"/>
      <c r="C937" s="7"/>
      <c r="D937" s="7"/>
      <c r="E937" s="7"/>
      <c r="F937" s="7"/>
      <c r="G937" s="7"/>
      <c r="H937" s="7"/>
      <c r="I937" s="7"/>
      <c r="J937" s="7"/>
      <c r="K937" s="7"/>
      <c r="L937" s="7"/>
      <c r="M937" s="7"/>
      <c r="N937" s="7"/>
      <c r="O937" s="7"/>
      <c r="P937" s="7"/>
      <c r="Q937" s="7"/>
      <c r="R937" s="7" t="str">
        <f t="shared" si="28"/>
        <v/>
      </c>
      <c r="S937" s="7" t="str">
        <f t="shared" si="29"/>
        <v/>
      </c>
    </row>
    <row r="938" spans="1:19" x14ac:dyDescent="0.25">
      <c r="A938" s="7"/>
      <c r="B938" s="12"/>
      <c r="C938" s="7"/>
      <c r="D938" s="7"/>
      <c r="E938" s="7"/>
      <c r="F938" s="7"/>
      <c r="G938" s="7"/>
      <c r="H938" s="7"/>
      <c r="I938" s="7"/>
      <c r="J938" s="7"/>
      <c r="K938" s="7"/>
      <c r="L938" s="7"/>
      <c r="M938" s="7"/>
      <c r="N938" s="7"/>
      <c r="O938" s="7"/>
      <c r="P938" s="7"/>
      <c r="Q938" s="7"/>
      <c r="R938" s="7" t="str">
        <f t="shared" si="28"/>
        <v/>
      </c>
      <c r="S938" s="7" t="str">
        <f t="shared" si="29"/>
        <v/>
      </c>
    </row>
    <row r="939" spans="1:19" x14ac:dyDescent="0.25">
      <c r="A939" s="7"/>
      <c r="B939" s="12"/>
      <c r="C939" s="7"/>
      <c r="D939" s="7"/>
      <c r="E939" s="7"/>
      <c r="F939" s="7"/>
      <c r="G939" s="7"/>
      <c r="H939" s="7"/>
      <c r="I939" s="7"/>
      <c r="J939" s="7"/>
      <c r="K939" s="7"/>
      <c r="L939" s="7"/>
      <c r="M939" s="7"/>
      <c r="N939" s="7"/>
      <c r="O939" s="7"/>
      <c r="P939" s="7"/>
      <c r="Q939" s="7"/>
      <c r="R939" s="7" t="str">
        <f t="shared" si="28"/>
        <v/>
      </c>
      <c r="S939" s="7" t="str">
        <f t="shared" si="29"/>
        <v/>
      </c>
    </row>
    <row r="940" spans="1:19" x14ac:dyDescent="0.25">
      <c r="A940" s="7"/>
      <c r="B940" s="12"/>
      <c r="C940" s="7"/>
      <c r="D940" s="7"/>
      <c r="E940" s="7"/>
      <c r="F940" s="7"/>
      <c r="G940" s="7"/>
      <c r="H940" s="7"/>
      <c r="I940" s="7"/>
      <c r="J940" s="7"/>
      <c r="K940" s="7"/>
      <c r="L940" s="7"/>
      <c r="M940" s="7"/>
      <c r="N940" s="7"/>
      <c r="O940" s="7"/>
      <c r="P940" s="7"/>
      <c r="Q940" s="7"/>
      <c r="R940" s="7" t="str">
        <f t="shared" si="28"/>
        <v/>
      </c>
      <c r="S940" s="7" t="str">
        <f t="shared" si="29"/>
        <v/>
      </c>
    </row>
    <row r="941" spans="1:19" x14ac:dyDescent="0.25">
      <c r="A941" s="7"/>
      <c r="B941" s="12"/>
      <c r="C941" s="7"/>
      <c r="D941" s="7"/>
      <c r="E941" s="7"/>
      <c r="F941" s="7"/>
      <c r="G941" s="7"/>
      <c r="H941" s="7"/>
      <c r="I941" s="7"/>
      <c r="J941" s="7"/>
      <c r="K941" s="7"/>
      <c r="L941" s="7"/>
      <c r="M941" s="7"/>
      <c r="N941" s="7"/>
      <c r="O941" s="7"/>
      <c r="P941" s="7"/>
      <c r="Q941" s="7"/>
      <c r="R941" s="7" t="str">
        <f t="shared" si="28"/>
        <v/>
      </c>
      <c r="S941" s="7" t="str">
        <f t="shared" si="29"/>
        <v/>
      </c>
    </row>
    <row r="942" spans="1:19" x14ac:dyDescent="0.25">
      <c r="A942" s="7"/>
      <c r="B942" s="12"/>
      <c r="C942" s="7"/>
      <c r="D942" s="7"/>
      <c r="E942" s="7"/>
      <c r="F942" s="7"/>
      <c r="G942" s="7"/>
      <c r="H942" s="7"/>
      <c r="I942" s="7"/>
      <c r="J942" s="7"/>
      <c r="K942" s="7"/>
      <c r="L942" s="7"/>
      <c r="M942" s="7"/>
      <c r="N942" s="7"/>
      <c r="O942" s="7"/>
      <c r="P942" s="7"/>
      <c r="Q942" s="7"/>
      <c r="R942" s="7" t="str">
        <f t="shared" si="28"/>
        <v/>
      </c>
      <c r="S942" s="7" t="str">
        <f t="shared" si="29"/>
        <v/>
      </c>
    </row>
    <row r="943" spans="1:19" x14ac:dyDescent="0.25">
      <c r="A943" s="7"/>
      <c r="B943" s="12"/>
      <c r="C943" s="7"/>
      <c r="D943" s="7"/>
      <c r="E943" s="7"/>
      <c r="F943" s="7"/>
      <c r="G943" s="7"/>
      <c r="H943" s="7"/>
      <c r="I943" s="7"/>
      <c r="J943" s="7"/>
      <c r="K943" s="7"/>
      <c r="L943" s="7"/>
      <c r="M943" s="7"/>
      <c r="N943" s="7"/>
      <c r="O943" s="7"/>
      <c r="P943" s="7"/>
      <c r="Q943" s="7"/>
      <c r="R943" s="7" t="str">
        <f t="shared" si="28"/>
        <v/>
      </c>
      <c r="S943" s="7" t="str">
        <f t="shared" si="29"/>
        <v/>
      </c>
    </row>
    <row r="944" spans="1:19" x14ac:dyDescent="0.25">
      <c r="A944" s="7"/>
      <c r="B944" s="12"/>
      <c r="C944" s="7"/>
      <c r="D944" s="7"/>
      <c r="E944" s="7"/>
      <c r="F944" s="7"/>
      <c r="G944" s="7"/>
      <c r="H944" s="7"/>
      <c r="I944" s="7"/>
      <c r="J944" s="7"/>
      <c r="K944" s="7"/>
      <c r="L944" s="7"/>
      <c r="M944" s="7"/>
      <c r="N944" s="7"/>
      <c r="O944" s="7"/>
      <c r="P944" s="7"/>
      <c r="Q944" s="7"/>
      <c r="R944" s="7" t="str">
        <f t="shared" si="28"/>
        <v/>
      </c>
      <c r="S944" s="7" t="str">
        <f t="shared" si="29"/>
        <v/>
      </c>
    </row>
    <row r="945" spans="1:19" x14ac:dyDescent="0.25">
      <c r="A945" s="7"/>
      <c r="B945" s="12"/>
      <c r="C945" s="7"/>
      <c r="D945" s="7"/>
      <c r="E945" s="7"/>
      <c r="F945" s="7"/>
      <c r="G945" s="7"/>
      <c r="H945" s="7"/>
      <c r="I945" s="7"/>
      <c r="J945" s="7"/>
      <c r="K945" s="7"/>
      <c r="L945" s="7"/>
      <c r="M945" s="7"/>
      <c r="N945" s="7"/>
      <c r="O945" s="7"/>
      <c r="P945" s="7"/>
      <c r="Q945" s="7"/>
      <c r="R945" s="7" t="str">
        <f t="shared" si="28"/>
        <v/>
      </c>
      <c r="S945" s="7" t="str">
        <f t="shared" si="29"/>
        <v/>
      </c>
    </row>
    <row r="946" spans="1:19" x14ac:dyDescent="0.25">
      <c r="A946" s="7"/>
      <c r="B946" s="12"/>
      <c r="C946" s="7"/>
      <c r="D946" s="7"/>
      <c r="E946" s="7"/>
      <c r="F946" s="7"/>
      <c r="G946" s="7"/>
      <c r="H946" s="7"/>
      <c r="I946" s="7"/>
      <c r="J946" s="7"/>
      <c r="K946" s="7"/>
      <c r="L946" s="7"/>
      <c r="M946" s="7"/>
      <c r="N946" s="7"/>
      <c r="O946" s="7"/>
      <c r="P946" s="7"/>
      <c r="Q946" s="7"/>
      <c r="R946" s="7" t="str">
        <f t="shared" si="28"/>
        <v/>
      </c>
      <c r="S946" s="7" t="str">
        <f t="shared" si="29"/>
        <v/>
      </c>
    </row>
    <row r="947" spans="1:19" x14ac:dyDescent="0.25">
      <c r="A947" s="7"/>
      <c r="B947" s="12"/>
      <c r="C947" s="7"/>
      <c r="D947" s="7"/>
      <c r="E947" s="7"/>
      <c r="F947" s="7"/>
      <c r="G947" s="7"/>
      <c r="H947" s="7"/>
      <c r="I947" s="7"/>
      <c r="J947" s="7"/>
      <c r="K947" s="7"/>
      <c r="L947" s="7"/>
      <c r="M947" s="7"/>
      <c r="N947" s="7"/>
      <c r="O947" s="7"/>
      <c r="P947" s="7"/>
      <c r="Q947" s="7"/>
      <c r="R947" s="7" t="str">
        <f t="shared" si="28"/>
        <v/>
      </c>
      <c r="S947" s="7" t="str">
        <f t="shared" si="29"/>
        <v/>
      </c>
    </row>
    <row r="948" spans="1:19" x14ac:dyDescent="0.25">
      <c r="A948" s="7"/>
      <c r="B948" s="12"/>
      <c r="C948" s="7"/>
      <c r="D948" s="7"/>
      <c r="E948" s="7"/>
      <c r="F948" s="7"/>
      <c r="G948" s="7"/>
      <c r="H948" s="7"/>
      <c r="I948" s="7"/>
      <c r="J948" s="7"/>
      <c r="K948" s="7"/>
      <c r="L948" s="7"/>
      <c r="M948" s="7"/>
      <c r="N948" s="7"/>
      <c r="O948" s="7"/>
      <c r="P948" s="7"/>
      <c r="Q948" s="7"/>
      <c r="R948" s="7" t="str">
        <f t="shared" si="28"/>
        <v/>
      </c>
      <c r="S948" s="7" t="str">
        <f t="shared" si="29"/>
        <v/>
      </c>
    </row>
    <row r="949" spans="1:19" x14ac:dyDescent="0.25">
      <c r="A949" s="7"/>
      <c r="B949" s="12"/>
      <c r="C949" s="7"/>
      <c r="D949" s="7"/>
      <c r="E949" s="7"/>
      <c r="F949" s="7"/>
      <c r="G949" s="7"/>
      <c r="H949" s="7"/>
      <c r="I949" s="7"/>
      <c r="J949" s="7"/>
      <c r="K949" s="7"/>
      <c r="L949" s="7"/>
      <c r="M949" s="7"/>
      <c r="N949" s="7"/>
      <c r="O949" s="7"/>
      <c r="P949" s="7"/>
      <c r="Q949" s="7"/>
      <c r="R949" s="7" t="str">
        <f t="shared" si="28"/>
        <v/>
      </c>
      <c r="S949" s="7" t="str">
        <f t="shared" si="29"/>
        <v/>
      </c>
    </row>
    <row r="950" spans="1:19" x14ac:dyDescent="0.25">
      <c r="A950" s="7"/>
      <c r="B950" s="12"/>
      <c r="C950" s="7"/>
      <c r="D950" s="7"/>
      <c r="E950" s="7"/>
      <c r="F950" s="7"/>
      <c r="G950" s="7"/>
      <c r="H950" s="7"/>
      <c r="I950" s="7"/>
      <c r="J950" s="7"/>
      <c r="K950" s="7"/>
      <c r="L950" s="7"/>
      <c r="M950" s="7"/>
      <c r="N950" s="7"/>
      <c r="O950" s="7"/>
      <c r="P950" s="7"/>
      <c r="Q950" s="7"/>
      <c r="R950" s="7" t="str">
        <f t="shared" si="28"/>
        <v/>
      </c>
      <c r="S950" s="7" t="str">
        <f t="shared" si="29"/>
        <v/>
      </c>
    </row>
    <row r="951" spans="1:19" x14ac:dyDescent="0.25">
      <c r="A951" s="7"/>
      <c r="B951" s="12"/>
      <c r="C951" s="7"/>
      <c r="D951" s="7"/>
      <c r="E951" s="7"/>
      <c r="F951" s="7"/>
      <c r="G951" s="7"/>
      <c r="H951" s="7"/>
      <c r="I951" s="7"/>
      <c r="J951" s="7"/>
      <c r="K951" s="7"/>
      <c r="L951" s="7"/>
      <c r="M951" s="7"/>
      <c r="N951" s="7"/>
      <c r="O951" s="7"/>
      <c r="P951" s="7"/>
      <c r="Q951" s="7"/>
      <c r="R951" s="7" t="str">
        <f t="shared" si="28"/>
        <v/>
      </c>
      <c r="S951" s="7" t="str">
        <f t="shared" si="29"/>
        <v/>
      </c>
    </row>
    <row r="952" spans="1:19" x14ac:dyDescent="0.25">
      <c r="A952" s="7"/>
      <c r="B952" s="12"/>
      <c r="C952" s="7"/>
      <c r="D952" s="7"/>
      <c r="E952" s="7"/>
      <c r="F952" s="7"/>
      <c r="G952" s="7"/>
      <c r="H952" s="7"/>
      <c r="I952" s="7"/>
      <c r="J952" s="7"/>
      <c r="K952" s="7"/>
      <c r="L952" s="7"/>
      <c r="M952" s="7"/>
      <c r="N952" s="7"/>
      <c r="O952" s="7"/>
      <c r="P952" s="7"/>
      <c r="Q952" s="7"/>
      <c r="R952" s="7" t="str">
        <f t="shared" si="28"/>
        <v/>
      </c>
      <c r="S952" s="7" t="str">
        <f t="shared" si="29"/>
        <v/>
      </c>
    </row>
    <row r="953" spans="1:19" x14ac:dyDescent="0.25">
      <c r="A953" s="7"/>
      <c r="B953" s="12"/>
      <c r="C953" s="7"/>
      <c r="D953" s="7"/>
      <c r="E953" s="7"/>
      <c r="F953" s="7"/>
      <c r="G953" s="7"/>
      <c r="H953" s="7"/>
      <c r="I953" s="7"/>
      <c r="J953" s="7"/>
      <c r="K953" s="7"/>
      <c r="L953" s="7"/>
      <c r="M953" s="7"/>
      <c r="N953" s="7"/>
      <c r="O953" s="7"/>
      <c r="P953" s="7"/>
      <c r="Q953" s="7"/>
      <c r="R953" s="7" t="str">
        <f t="shared" si="28"/>
        <v/>
      </c>
      <c r="S953" s="7" t="str">
        <f t="shared" si="29"/>
        <v/>
      </c>
    </row>
    <row r="954" spans="1:19" x14ac:dyDescent="0.25">
      <c r="A954" s="7"/>
      <c r="B954" s="12"/>
      <c r="C954" s="7"/>
      <c r="D954" s="7"/>
      <c r="E954" s="7"/>
      <c r="F954" s="7"/>
      <c r="G954" s="7"/>
      <c r="H954" s="7"/>
      <c r="I954" s="7"/>
      <c r="J954" s="7"/>
      <c r="K954" s="7"/>
      <c r="L954" s="7"/>
      <c r="M954" s="7"/>
      <c r="N954" s="7"/>
      <c r="O954" s="7"/>
      <c r="P954" s="7"/>
      <c r="Q954" s="7"/>
      <c r="R954" s="7" t="str">
        <f t="shared" si="28"/>
        <v/>
      </c>
      <c r="S954" s="7" t="str">
        <f t="shared" si="29"/>
        <v/>
      </c>
    </row>
    <row r="955" spans="1:19" x14ac:dyDescent="0.25">
      <c r="A955" s="7"/>
      <c r="B955" s="12"/>
      <c r="C955" s="7"/>
      <c r="D955" s="7"/>
      <c r="E955" s="7"/>
      <c r="F955" s="7"/>
      <c r="G955" s="7"/>
      <c r="H955" s="7"/>
      <c r="I955" s="7"/>
      <c r="J955" s="7"/>
      <c r="K955" s="7"/>
      <c r="L955" s="7"/>
      <c r="M955" s="7"/>
      <c r="N955" s="7"/>
      <c r="O955" s="7"/>
      <c r="P955" s="7"/>
      <c r="Q955" s="7"/>
      <c r="R955" s="7" t="str">
        <f t="shared" si="28"/>
        <v/>
      </c>
      <c r="S955" s="7" t="str">
        <f t="shared" si="29"/>
        <v/>
      </c>
    </row>
    <row r="956" spans="1:19" x14ac:dyDescent="0.25">
      <c r="A956" s="7"/>
      <c r="B956" s="12"/>
      <c r="C956" s="7"/>
      <c r="D956" s="7"/>
      <c r="E956" s="7"/>
      <c r="F956" s="7"/>
      <c r="G956" s="7"/>
      <c r="H956" s="7"/>
      <c r="I956" s="7"/>
      <c r="J956" s="7"/>
      <c r="K956" s="7"/>
      <c r="L956" s="7"/>
      <c r="M956" s="7"/>
      <c r="N956" s="7"/>
      <c r="O956" s="7"/>
      <c r="P956" s="7"/>
      <c r="Q956" s="7"/>
      <c r="R956" s="7" t="str">
        <f t="shared" si="28"/>
        <v/>
      </c>
      <c r="S956" s="7" t="str">
        <f t="shared" si="29"/>
        <v/>
      </c>
    </row>
    <row r="957" spans="1:19" x14ac:dyDescent="0.25">
      <c r="A957" s="7"/>
      <c r="B957" s="12"/>
      <c r="C957" s="7"/>
      <c r="D957" s="7"/>
      <c r="E957" s="7"/>
      <c r="F957" s="7"/>
      <c r="G957" s="7"/>
      <c r="H957" s="7"/>
      <c r="I957" s="7"/>
      <c r="J957" s="7"/>
      <c r="K957" s="7"/>
      <c r="L957" s="7"/>
      <c r="M957" s="7"/>
      <c r="N957" s="7"/>
      <c r="O957" s="7"/>
      <c r="P957" s="7"/>
      <c r="Q957" s="7"/>
      <c r="R957" s="7" t="str">
        <f t="shared" si="28"/>
        <v/>
      </c>
      <c r="S957" s="7" t="str">
        <f t="shared" si="29"/>
        <v/>
      </c>
    </row>
    <row r="958" spans="1:19" x14ac:dyDescent="0.25">
      <c r="A958" s="7"/>
      <c r="B958" s="12"/>
      <c r="C958" s="7"/>
      <c r="D958" s="7"/>
      <c r="E958" s="7"/>
      <c r="F958" s="7"/>
      <c r="G958" s="7"/>
      <c r="H958" s="7"/>
      <c r="I958" s="7"/>
      <c r="J958" s="7"/>
      <c r="K958" s="7"/>
      <c r="L958" s="7"/>
      <c r="M958" s="7"/>
      <c r="N958" s="7"/>
      <c r="O958" s="7"/>
      <c r="P958" s="7"/>
      <c r="Q958" s="7"/>
      <c r="R958" s="7" t="str">
        <f t="shared" si="28"/>
        <v/>
      </c>
      <c r="S958" s="7" t="str">
        <f t="shared" si="29"/>
        <v/>
      </c>
    </row>
    <row r="959" spans="1:19" x14ac:dyDescent="0.25">
      <c r="A959" s="7"/>
      <c r="B959" s="12"/>
      <c r="C959" s="7"/>
      <c r="D959" s="7"/>
      <c r="E959" s="7"/>
      <c r="F959" s="7"/>
      <c r="G959" s="7"/>
      <c r="H959" s="7"/>
      <c r="I959" s="7"/>
      <c r="J959" s="7"/>
      <c r="K959" s="7"/>
      <c r="L959" s="7"/>
      <c r="M959" s="7"/>
      <c r="N959" s="7"/>
      <c r="O959" s="7"/>
      <c r="P959" s="7"/>
      <c r="Q959" s="7"/>
      <c r="R959" s="7" t="str">
        <f t="shared" si="28"/>
        <v/>
      </c>
      <c r="S959" s="7" t="str">
        <f t="shared" si="29"/>
        <v/>
      </c>
    </row>
    <row r="960" spans="1:19" x14ac:dyDescent="0.25">
      <c r="A960" s="7"/>
      <c r="B960" s="12"/>
      <c r="C960" s="7"/>
      <c r="D960" s="7"/>
      <c r="E960" s="7"/>
      <c r="F960" s="7"/>
      <c r="G960" s="7"/>
      <c r="H960" s="7"/>
      <c r="I960" s="7"/>
      <c r="J960" s="7"/>
      <c r="K960" s="7"/>
      <c r="L960" s="7"/>
      <c r="M960" s="7"/>
      <c r="N960" s="7"/>
      <c r="O960" s="7"/>
      <c r="P960" s="7"/>
      <c r="Q960" s="7"/>
      <c r="R960" s="7" t="str">
        <f t="shared" si="28"/>
        <v/>
      </c>
      <c r="S960" s="7" t="str">
        <f t="shared" si="29"/>
        <v/>
      </c>
    </row>
    <row r="961" spans="1:19" x14ac:dyDescent="0.25">
      <c r="A961" s="7"/>
      <c r="B961" s="12"/>
      <c r="C961" s="7"/>
      <c r="D961" s="7"/>
      <c r="E961" s="7"/>
      <c r="F961" s="7"/>
      <c r="G961" s="7"/>
      <c r="H961" s="7"/>
      <c r="I961" s="7"/>
      <c r="J961" s="7"/>
      <c r="K961" s="7"/>
      <c r="L961" s="7"/>
      <c r="M961" s="7"/>
      <c r="N961" s="7"/>
      <c r="O961" s="7"/>
      <c r="P961" s="7"/>
      <c r="Q961" s="7"/>
      <c r="R961" s="7" t="str">
        <f t="shared" si="28"/>
        <v/>
      </c>
      <c r="S961" s="7" t="str">
        <f t="shared" si="29"/>
        <v/>
      </c>
    </row>
    <row r="962" spans="1:19" x14ac:dyDescent="0.25">
      <c r="A962" s="7"/>
      <c r="B962" s="12"/>
      <c r="C962" s="7"/>
      <c r="D962" s="7"/>
      <c r="E962" s="7"/>
      <c r="F962" s="7"/>
      <c r="G962" s="7"/>
      <c r="H962" s="7"/>
      <c r="I962" s="7"/>
      <c r="J962" s="7"/>
      <c r="K962" s="7"/>
      <c r="L962" s="7"/>
      <c r="M962" s="7"/>
      <c r="N962" s="7"/>
      <c r="O962" s="7"/>
      <c r="P962" s="7"/>
      <c r="Q962" s="7"/>
      <c r="R962" s="7" t="str">
        <f t="shared" ref="R962:R1025" si="30">IF(OR(C962="",B962=""),"",C962&amp;"#"&amp;ROUND(B962*1440,0))</f>
        <v/>
      </c>
      <c r="S962" s="7" t="str">
        <f t="shared" ref="S962:S1025" si="31">IF(J962="","","https://maps.google.com/?q="&amp;SUBSTITUTE(J962&amp;"",",",".")&amp;","&amp;SUBSTITUTE(K962&amp;"",",","."))</f>
        <v/>
      </c>
    </row>
    <row r="963" spans="1:19" x14ac:dyDescent="0.25">
      <c r="A963" s="7"/>
      <c r="B963" s="12"/>
      <c r="C963" s="7"/>
      <c r="D963" s="7"/>
      <c r="E963" s="7"/>
      <c r="F963" s="7"/>
      <c r="G963" s="7"/>
      <c r="H963" s="7"/>
      <c r="I963" s="7"/>
      <c r="J963" s="7"/>
      <c r="K963" s="7"/>
      <c r="L963" s="7"/>
      <c r="M963" s="7"/>
      <c r="N963" s="7"/>
      <c r="O963" s="7"/>
      <c r="P963" s="7"/>
      <c r="Q963" s="7"/>
      <c r="R963" s="7" t="str">
        <f t="shared" si="30"/>
        <v/>
      </c>
      <c r="S963" s="7" t="str">
        <f t="shared" si="31"/>
        <v/>
      </c>
    </row>
    <row r="964" spans="1:19" x14ac:dyDescent="0.25">
      <c r="A964" s="7"/>
      <c r="B964" s="12"/>
      <c r="C964" s="7"/>
      <c r="D964" s="7"/>
      <c r="E964" s="7"/>
      <c r="F964" s="7"/>
      <c r="G964" s="7"/>
      <c r="H964" s="7"/>
      <c r="I964" s="7"/>
      <c r="J964" s="7"/>
      <c r="K964" s="7"/>
      <c r="L964" s="7"/>
      <c r="M964" s="7"/>
      <c r="N964" s="7"/>
      <c r="O964" s="7"/>
      <c r="P964" s="7"/>
      <c r="Q964" s="7"/>
      <c r="R964" s="7" t="str">
        <f t="shared" si="30"/>
        <v/>
      </c>
      <c r="S964" s="7" t="str">
        <f t="shared" si="31"/>
        <v/>
      </c>
    </row>
    <row r="965" spans="1:19" x14ac:dyDescent="0.25">
      <c r="A965" s="7"/>
      <c r="B965" s="12"/>
      <c r="C965" s="7"/>
      <c r="D965" s="7"/>
      <c r="E965" s="7"/>
      <c r="F965" s="7"/>
      <c r="G965" s="7"/>
      <c r="H965" s="7"/>
      <c r="I965" s="7"/>
      <c r="J965" s="7"/>
      <c r="K965" s="7"/>
      <c r="L965" s="7"/>
      <c r="M965" s="7"/>
      <c r="N965" s="7"/>
      <c r="O965" s="7"/>
      <c r="P965" s="7"/>
      <c r="Q965" s="7"/>
      <c r="R965" s="7" t="str">
        <f t="shared" si="30"/>
        <v/>
      </c>
      <c r="S965" s="7" t="str">
        <f t="shared" si="31"/>
        <v/>
      </c>
    </row>
    <row r="966" spans="1:19" x14ac:dyDescent="0.25">
      <c r="A966" s="7"/>
      <c r="B966" s="12"/>
      <c r="C966" s="7"/>
      <c r="D966" s="7"/>
      <c r="E966" s="7"/>
      <c r="F966" s="7"/>
      <c r="G966" s="7"/>
      <c r="H966" s="7"/>
      <c r="I966" s="7"/>
      <c r="J966" s="7"/>
      <c r="K966" s="7"/>
      <c r="L966" s="7"/>
      <c r="M966" s="7"/>
      <c r="N966" s="7"/>
      <c r="O966" s="7"/>
      <c r="P966" s="7"/>
      <c r="Q966" s="7"/>
      <c r="R966" s="7" t="str">
        <f t="shared" si="30"/>
        <v/>
      </c>
      <c r="S966" s="7" t="str">
        <f t="shared" si="31"/>
        <v/>
      </c>
    </row>
    <row r="967" spans="1:19" x14ac:dyDescent="0.25">
      <c r="A967" s="7"/>
      <c r="B967" s="12"/>
      <c r="C967" s="7"/>
      <c r="D967" s="7"/>
      <c r="E967" s="7"/>
      <c r="F967" s="7"/>
      <c r="G967" s="7"/>
      <c r="H967" s="7"/>
      <c r="I967" s="7"/>
      <c r="J967" s="7"/>
      <c r="K967" s="7"/>
      <c r="L967" s="7"/>
      <c r="M967" s="7"/>
      <c r="N967" s="7"/>
      <c r="O967" s="7"/>
      <c r="P967" s="7"/>
      <c r="Q967" s="7"/>
      <c r="R967" s="7" t="str">
        <f t="shared" si="30"/>
        <v/>
      </c>
      <c r="S967" s="7" t="str">
        <f t="shared" si="31"/>
        <v/>
      </c>
    </row>
    <row r="968" spans="1:19" x14ac:dyDescent="0.25">
      <c r="A968" s="7"/>
      <c r="B968" s="12"/>
      <c r="C968" s="7"/>
      <c r="D968" s="7"/>
      <c r="E968" s="7"/>
      <c r="F968" s="7"/>
      <c r="G968" s="7"/>
      <c r="H968" s="7"/>
      <c r="I968" s="7"/>
      <c r="J968" s="7"/>
      <c r="K968" s="7"/>
      <c r="L968" s="7"/>
      <c r="M968" s="7"/>
      <c r="N968" s="7"/>
      <c r="O968" s="7"/>
      <c r="P968" s="7"/>
      <c r="Q968" s="7"/>
      <c r="R968" s="7" t="str">
        <f t="shared" si="30"/>
        <v/>
      </c>
      <c r="S968" s="7" t="str">
        <f t="shared" si="31"/>
        <v/>
      </c>
    </row>
    <row r="969" spans="1:19" x14ac:dyDescent="0.25">
      <c r="A969" s="7"/>
      <c r="B969" s="12"/>
      <c r="C969" s="7"/>
      <c r="D969" s="7"/>
      <c r="E969" s="7"/>
      <c r="F969" s="7"/>
      <c r="G969" s="7"/>
      <c r="H969" s="7"/>
      <c r="I969" s="7"/>
      <c r="J969" s="7"/>
      <c r="K969" s="7"/>
      <c r="L969" s="7"/>
      <c r="M969" s="7"/>
      <c r="N969" s="7"/>
      <c r="O969" s="7"/>
      <c r="P969" s="7"/>
      <c r="Q969" s="7"/>
      <c r="R969" s="7" t="str">
        <f t="shared" si="30"/>
        <v/>
      </c>
      <c r="S969" s="7" t="str">
        <f t="shared" si="31"/>
        <v/>
      </c>
    </row>
    <row r="970" spans="1:19" x14ac:dyDescent="0.25">
      <c r="A970" s="7"/>
      <c r="B970" s="12"/>
      <c r="C970" s="7"/>
      <c r="D970" s="7"/>
      <c r="E970" s="7"/>
      <c r="F970" s="7"/>
      <c r="G970" s="7"/>
      <c r="H970" s="7"/>
      <c r="I970" s="7"/>
      <c r="J970" s="7"/>
      <c r="K970" s="7"/>
      <c r="L970" s="7"/>
      <c r="M970" s="7"/>
      <c r="N970" s="7"/>
      <c r="O970" s="7"/>
      <c r="P970" s="7"/>
      <c r="Q970" s="7"/>
      <c r="R970" s="7" t="str">
        <f t="shared" si="30"/>
        <v/>
      </c>
      <c r="S970" s="7" t="str">
        <f t="shared" si="31"/>
        <v/>
      </c>
    </row>
    <row r="971" spans="1:19" x14ac:dyDescent="0.25">
      <c r="A971" s="7"/>
      <c r="B971" s="12"/>
      <c r="C971" s="7"/>
      <c r="D971" s="7"/>
      <c r="E971" s="7"/>
      <c r="F971" s="7"/>
      <c r="G971" s="7"/>
      <c r="H971" s="7"/>
      <c r="I971" s="7"/>
      <c r="J971" s="7"/>
      <c r="K971" s="7"/>
      <c r="L971" s="7"/>
      <c r="M971" s="7"/>
      <c r="N971" s="7"/>
      <c r="O971" s="7"/>
      <c r="P971" s="7"/>
      <c r="Q971" s="7"/>
      <c r="R971" s="7" t="str">
        <f t="shared" si="30"/>
        <v/>
      </c>
      <c r="S971" s="7" t="str">
        <f t="shared" si="31"/>
        <v/>
      </c>
    </row>
    <row r="972" spans="1:19" x14ac:dyDescent="0.25">
      <c r="A972" s="7"/>
      <c r="B972" s="12"/>
      <c r="C972" s="7"/>
      <c r="D972" s="7"/>
      <c r="E972" s="7"/>
      <c r="F972" s="7"/>
      <c r="G972" s="7"/>
      <c r="H972" s="7"/>
      <c r="I972" s="7"/>
      <c r="J972" s="7"/>
      <c r="K972" s="7"/>
      <c r="L972" s="7"/>
      <c r="M972" s="7"/>
      <c r="N972" s="7"/>
      <c r="O972" s="7"/>
      <c r="P972" s="7"/>
      <c r="Q972" s="7"/>
      <c r="R972" s="7" t="str">
        <f t="shared" si="30"/>
        <v/>
      </c>
      <c r="S972" s="7" t="str">
        <f t="shared" si="31"/>
        <v/>
      </c>
    </row>
    <row r="973" spans="1:19" x14ac:dyDescent="0.25">
      <c r="A973" s="7"/>
      <c r="B973" s="12"/>
      <c r="C973" s="7"/>
      <c r="D973" s="7"/>
      <c r="E973" s="7"/>
      <c r="F973" s="7"/>
      <c r="G973" s="7"/>
      <c r="H973" s="7"/>
      <c r="I973" s="7"/>
      <c r="J973" s="7"/>
      <c r="K973" s="7"/>
      <c r="L973" s="7"/>
      <c r="M973" s="7"/>
      <c r="N973" s="7"/>
      <c r="O973" s="7"/>
      <c r="P973" s="7"/>
      <c r="Q973" s="7"/>
      <c r="R973" s="7" t="str">
        <f t="shared" si="30"/>
        <v/>
      </c>
      <c r="S973" s="7" t="str">
        <f t="shared" si="31"/>
        <v/>
      </c>
    </row>
    <row r="974" spans="1:19" x14ac:dyDescent="0.25">
      <c r="A974" s="7"/>
      <c r="B974" s="12"/>
      <c r="C974" s="7"/>
      <c r="D974" s="7"/>
      <c r="E974" s="7"/>
      <c r="F974" s="7"/>
      <c r="G974" s="7"/>
      <c r="H974" s="7"/>
      <c r="I974" s="7"/>
      <c r="J974" s="7"/>
      <c r="K974" s="7"/>
      <c r="L974" s="7"/>
      <c r="M974" s="7"/>
      <c r="N974" s="7"/>
      <c r="O974" s="7"/>
      <c r="P974" s="7"/>
      <c r="Q974" s="7"/>
      <c r="R974" s="7" t="str">
        <f t="shared" si="30"/>
        <v/>
      </c>
      <c r="S974" s="7" t="str">
        <f t="shared" si="31"/>
        <v/>
      </c>
    </row>
    <row r="975" spans="1:19" x14ac:dyDescent="0.25">
      <c r="A975" s="7"/>
      <c r="B975" s="12"/>
      <c r="C975" s="7"/>
      <c r="D975" s="7"/>
      <c r="E975" s="7"/>
      <c r="F975" s="7"/>
      <c r="G975" s="7"/>
      <c r="H975" s="7"/>
      <c r="I975" s="7"/>
      <c r="J975" s="7"/>
      <c r="K975" s="7"/>
      <c r="L975" s="7"/>
      <c r="M975" s="7"/>
      <c r="N975" s="7"/>
      <c r="O975" s="7"/>
      <c r="P975" s="7"/>
      <c r="Q975" s="7"/>
      <c r="R975" s="7" t="str">
        <f t="shared" si="30"/>
        <v/>
      </c>
      <c r="S975" s="7" t="str">
        <f t="shared" si="31"/>
        <v/>
      </c>
    </row>
    <row r="976" spans="1:19" x14ac:dyDescent="0.25">
      <c r="A976" s="7"/>
      <c r="B976" s="12"/>
      <c r="C976" s="7"/>
      <c r="D976" s="7"/>
      <c r="E976" s="7"/>
      <c r="F976" s="7"/>
      <c r="G976" s="7"/>
      <c r="H976" s="7"/>
      <c r="I976" s="7"/>
      <c r="J976" s="7"/>
      <c r="K976" s="7"/>
      <c r="L976" s="7"/>
      <c r="M976" s="7"/>
      <c r="N976" s="7"/>
      <c r="O976" s="7"/>
      <c r="P976" s="7"/>
      <c r="Q976" s="7"/>
      <c r="R976" s="7" t="str">
        <f t="shared" si="30"/>
        <v/>
      </c>
      <c r="S976" s="7" t="str">
        <f t="shared" si="31"/>
        <v/>
      </c>
    </row>
    <row r="977" spans="1:19" x14ac:dyDescent="0.25">
      <c r="A977" s="7"/>
      <c r="B977" s="12"/>
      <c r="C977" s="7"/>
      <c r="D977" s="7"/>
      <c r="E977" s="7"/>
      <c r="F977" s="7"/>
      <c r="G977" s="7"/>
      <c r="H977" s="7"/>
      <c r="I977" s="7"/>
      <c r="J977" s="7"/>
      <c r="K977" s="7"/>
      <c r="L977" s="7"/>
      <c r="M977" s="7"/>
      <c r="N977" s="7"/>
      <c r="O977" s="7"/>
      <c r="P977" s="7"/>
      <c r="Q977" s="7"/>
      <c r="R977" s="7" t="str">
        <f t="shared" si="30"/>
        <v/>
      </c>
      <c r="S977" s="7" t="str">
        <f t="shared" si="31"/>
        <v/>
      </c>
    </row>
    <row r="978" spans="1:19" x14ac:dyDescent="0.25">
      <c r="A978" s="7"/>
      <c r="B978" s="12"/>
      <c r="C978" s="7"/>
      <c r="D978" s="7"/>
      <c r="E978" s="7"/>
      <c r="F978" s="7"/>
      <c r="G978" s="7"/>
      <c r="H978" s="7"/>
      <c r="I978" s="7"/>
      <c r="J978" s="7"/>
      <c r="K978" s="7"/>
      <c r="L978" s="7"/>
      <c r="M978" s="7"/>
      <c r="N978" s="7"/>
      <c r="O978" s="7"/>
      <c r="P978" s="7"/>
      <c r="Q978" s="7"/>
      <c r="R978" s="7" t="str">
        <f t="shared" si="30"/>
        <v/>
      </c>
      <c r="S978" s="7" t="str">
        <f t="shared" si="31"/>
        <v/>
      </c>
    </row>
    <row r="979" spans="1:19" x14ac:dyDescent="0.25">
      <c r="A979" s="7"/>
      <c r="B979" s="12"/>
      <c r="C979" s="7"/>
      <c r="D979" s="7"/>
      <c r="E979" s="7"/>
      <c r="F979" s="7"/>
      <c r="G979" s="7"/>
      <c r="H979" s="7"/>
      <c r="I979" s="7"/>
      <c r="J979" s="7"/>
      <c r="K979" s="7"/>
      <c r="L979" s="7"/>
      <c r="M979" s="7"/>
      <c r="N979" s="7"/>
      <c r="O979" s="7"/>
      <c r="P979" s="7"/>
      <c r="Q979" s="7"/>
      <c r="R979" s="7" t="str">
        <f t="shared" si="30"/>
        <v/>
      </c>
      <c r="S979" s="7" t="str">
        <f t="shared" si="31"/>
        <v/>
      </c>
    </row>
    <row r="980" spans="1:19" x14ac:dyDescent="0.25">
      <c r="A980" s="7"/>
      <c r="B980" s="12"/>
      <c r="C980" s="7"/>
      <c r="D980" s="7"/>
      <c r="E980" s="7"/>
      <c r="F980" s="7"/>
      <c r="G980" s="7"/>
      <c r="H980" s="7"/>
      <c r="I980" s="7"/>
      <c r="J980" s="7"/>
      <c r="K980" s="7"/>
      <c r="L980" s="7"/>
      <c r="M980" s="7"/>
      <c r="N980" s="7"/>
      <c r="O980" s="7"/>
      <c r="P980" s="7"/>
      <c r="Q980" s="7"/>
      <c r="R980" s="7" t="str">
        <f t="shared" si="30"/>
        <v/>
      </c>
      <c r="S980" s="7" t="str">
        <f t="shared" si="31"/>
        <v/>
      </c>
    </row>
    <row r="981" spans="1:19" x14ac:dyDescent="0.25">
      <c r="A981" s="7"/>
      <c r="B981" s="12"/>
      <c r="C981" s="7"/>
      <c r="D981" s="7"/>
      <c r="E981" s="7"/>
      <c r="F981" s="7"/>
      <c r="G981" s="7"/>
      <c r="H981" s="7"/>
      <c r="I981" s="7"/>
      <c r="J981" s="7"/>
      <c r="K981" s="7"/>
      <c r="L981" s="7"/>
      <c r="M981" s="7"/>
      <c r="N981" s="7"/>
      <c r="O981" s="7"/>
      <c r="P981" s="7"/>
      <c r="Q981" s="7"/>
      <c r="R981" s="7" t="str">
        <f t="shared" si="30"/>
        <v/>
      </c>
      <c r="S981" s="7" t="str">
        <f t="shared" si="31"/>
        <v/>
      </c>
    </row>
    <row r="982" spans="1:19" x14ac:dyDescent="0.25">
      <c r="A982" s="7"/>
      <c r="B982" s="12"/>
      <c r="C982" s="7"/>
      <c r="D982" s="7"/>
      <c r="E982" s="7"/>
      <c r="F982" s="7"/>
      <c r="G982" s="7"/>
      <c r="H982" s="7"/>
      <c r="I982" s="7"/>
      <c r="J982" s="7"/>
      <c r="K982" s="7"/>
      <c r="L982" s="7"/>
      <c r="M982" s="7"/>
      <c r="N982" s="7"/>
      <c r="O982" s="7"/>
      <c r="P982" s="7"/>
      <c r="Q982" s="7"/>
      <c r="R982" s="7" t="str">
        <f t="shared" si="30"/>
        <v/>
      </c>
      <c r="S982" s="7" t="str">
        <f t="shared" si="31"/>
        <v/>
      </c>
    </row>
    <row r="983" spans="1:19" x14ac:dyDescent="0.25">
      <c r="A983" s="7"/>
      <c r="B983" s="12"/>
      <c r="C983" s="7"/>
      <c r="D983" s="7"/>
      <c r="E983" s="7"/>
      <c r="F983" s="7"/>
      <c r="G983" s="7"/>
      <c r="H983" s="7"/>
      <c r="I983" s="7"/>
      <c r="J983" s="7"/>
      <c r="K983" s="7"/>
      <c r="L983" s="7"/>
      <c r="M983" s="7"/>
      <c r="N983" s="7"/>
      <c r="O983" s="7"/>
      <c r="P983" s="7"/>
      <c r="Q983" s="7"/>
      <c r="R983" s="7" t="str">
        <f t="shared" si="30"/>
        <v/>
      </c>
      <c r="S983" s="7" t="str">
        <f t="shared" si="31"/>
        <v/>
      </c>
    </row>
    <row r="984" spans="1:19" x14ac:dyDescent="0.25">
      <c r="A984" s="7"/>
      <c r="B984" s="12"/>
      <c r="C984" s="7"/>
      <c r="D984" s="7"/>
      <c r="E984" s="7"/>
      <c r="F984" s="7"/>
      <c r="G984" s="7"/>
      <c r="H984" s="7"/>
      <c r="I984" s="7"/>
      <c r="J984" s="7"/>
      <c r="K984" s="7"/>
      <c r="L984" s="7"/>
      <c r="M984" s="7"/>
      <c r="N984" s="7"/>
      <c r="O984" s="7"/>
      <c r="P984" s="7"/>
      <c r="Q984" s="7"/>
      <c r="R984" s="7" t="str">
        <f t="shared" si="30"/>
        <v/>
      </c>
      <c r="S984" s="7" t="str">
        <f t="shared" si="31"/>
        <v/>
      </c>
    </row>
    <row r="985" spans="1:19" x14ac:dyDescent="0.25">
      <c r="A985" s="7"/>
      <c r="B985" s="12"/>
      <c r="C985" s="7"/>
      <c r="D985" s="7"/>
      <c r="E985" s="7"/>
      <c r="F985" s="7"/>
      <c r="G985" s="7"/>
      <c r="H985" s="7"/>
      <c r="I985" s="7"/>
      <c r="J985" s="7"/>
      <c r="K985" s="7"/>
      <c r="L985" s="7"/>
      <c r="M985" s="7"/>
      <c r="N985" s="7"/>
      <c r="O985" s="7"/>
      <c r="P985" s="7"/>
      <c r="Q985" s="7"/>
      <c r="R985" s="7" t="str">
        <f t="shared" si="30"/>
        <v/>
      </c>
      <c r="S985" s="7" t="str">
        <f t="shared" si="31"/>
        <v/>
      </c>
    </row>
    <row r="986" spans="1:19" x14ac:dyDescent="0.25">
      <c r="A986" s="7"/>
      <c r="B986" s="12"/>
      <c r="C986" s="7"/>
      <c r="D986" s="7"/>
      <c r="E986" s="7"/>
      <c r="F986" s="7"/>
      <c r="G986" s="7"/>
      <c r="H986" s="7"/>
      <c r="I986" s="7"/>
      <c r="J986" s="7"/>
      <c r="K986" s="7"/>
      <c r="L986" s="7"/>
      <c r="M986" s="7"/>
      <c r="N986" s="7"/>
      <c r="O986" s="7"/>
      <c r="P986" s="7"/>
      <c r="Q986" s="7"/>
      <c r="R986" s="7" t="str">
        <f t="shared" si="30"/>
        <v/>
      </c>
      <c r="S986" s="7" t="str">
        <f t="shared" si="31"/>
        <v/>
      </c>
    </row>
    <row r="987" spans="1:19" x14ac:dyDescent="0.25">
      <c r="A987" s="7"/>
      <c r="B987" s="12"/>
      <c r="C987" s="7"/>
      <c r="D987" s="7"/>
      <c r="E987" s="7"/>
      <c r="F987" s="7"/>
      <c r="G987" s="7"/>
      <c r="H987" s="7"/>
      <c r="I987" s="7"/>
      <c r="J987" s="7"/>
      <c r="K987" s="7"/>
      <c r="L987" s="7"/>
      <c r="M987" s="7"/>
      <c r="N987" s="7"/>
      <c r="O987" s="7"/>
      <c r="P987" s="7"/>
      <c r="Q987" s="7"/>
      <c r="R987" s="7" t="str">
        <f t="shared" si="30"/>
        <v/>
      </c>
      <c r="S987" s="7" t="str">
        <f t="shared" si="31"/>
        <v/>
      </c>
    </row>
    <row r="988" spans="1:19" x14ac:dyDescent="0.25">
      <c r="A988" s="7"/>
      <c r="B988" s="12"/>
      <c r="C988" s="7"/>
      <c r="D988" s="7"/>
      <c r="E988" s="7"/>
      <c r="F988" s="7"/>
      <c r="G988" s="7"/>
      <c r="H988" s="7"/>
      <c r="I988" s="7"/>
      <c r="J988" s="7"/>
      <c r="K988" s="7"/>
      <c r="L988" s="7"/>
      <c r="M988" s="7"/>
      <c r="N988" s="7"/>
      <c r="O988" s="7"/>
      <c r="P988" s="7"/>
      <c r="Q988" s="7"/>
      <c r="R988" s="7" t="str">
        <f t="shared" si="30"/>
        <v/>
      </c>
      <c r="S988" s="7" t="str">
        <f t="shared" si="31"/>
        <v/>
      </c>
    </row>
    <row r="989" spans="1:19" x14ac:dyDescent="0.25">
      <c r="A989" s="7"/>
      <c r="B989" s="12"/>
      <c r="C989" s="7"/>
      <c r="D989" s="7"/>
      <c r="E989" s="7"/>
      <c r="F989" s="7"/>
      <c r="G989" s="7"/>
      <c r="H989" s="7"/>
      <c r="I989" s="7"/>
      <c r="J989" s="7"/>
      <c r="K989" s="7"/>
      <c r="L989" s="7"/>
      <c r="M989" s="7"/>
      <c r="N989" s="7"/>
      <c r="O989" s="7"/>
      <c r="P989" s="7"/>
      <c r="Q989" s="7"/>
      <c r="R989" s="7" t="str">
        <f t="shared" si="30"/>
        <v/>
      </c>
      <c r="S989" s="7" t="str">
        <f t="shared" si="31"/>
        <v/>
      </c>
    </row>
    <row r="990" spans="1:19" x14ac:dyDescent="0.25">
      <c r="A990" s="7"/>
      <c r="B990" s="12"/>
      <c r="C990" s="7"/>
      <c r="D990" s="7"/>
      <c r="E990" s="7"/>
      <c r="F990" s="7"/>
      <c r="G990" s="7"/>
      <c r="H990" s="7"/>
      <c r="I990" s="7"/>
      <c r="J990" s="7"/>
      <c r="K990" s="7"/>
      <c r="L990" s="7"/>
      <c r="M990" s="7"/>
      <c r="N990" s="7"/>
      <c r="O990" s="7"/>
      <c r="P990" s="7"/>
      <c r="Q990" s="7"/>
      <c r="R990" s="7" t="str">
        <f t="shared" si="30"/>
        <v/>
      </c>
      <c r="S990" s="7" t="str">
        <f t="shared" si="31"/>
        <v/>
      </c>
    </row>
    <row r="991" spans="1:19" x14ac:dyDescent="0.25">
      <c r="A991" s="7"/>
      <c r="B991" s="12"/>
      <c r="C991" s="7"/>
      <c r="D991" s="7"/>
      <c r="E991" s="7"/>
      <c r="F991" s="7"/>
      <c r="G991" s="7"/>
      <c r="H991" s="7"/>
      <c r="I991" s="7"/>
      <c r="J991" s="7"/>
      <c r="K991" s="7"/>
      <c r="L991" s="7"/>
      <c r="M991" s="7"/>
      <c r="N991" s="7"/>
      <c r="O991" s="7"/>
      <c r="P991" s="7"/>
      <c r="Q991" s="7"/>
      <c r="R991" s="7" t="str">
        <f t="shared" si="30"/>
        <v/>
      </c>
      <c r="S991" s="7" t="str">
        <f t="shared" si="31"/>
        <v/>
      </c>
    </row>
    <row r="992" spans="1:19" x14ac:dyDescent="0.25">
      <c r="A992" s="7"/>
      <c r="B992" s="12"/>
      <c r="C992" s="7"/>
      <c r="D992" s="7"/>
      <c r="E992" s="7"/>
      <c r="F992" s="7"/>
      <c r="G992" s="7"/>
      <c r="H992" s="7"/>
      <c r="I992" s="7"/>
      <c r="J992" s="7"/>
      <c r="K992" s="7"/>
      <c r="L992" s="7"/>
      <c r="M992" s="7"/>
      <c r="N992" s="7"/>
      <c r="O992" s="7"/>
      <c r="P992" s="7"/>
      <c r="Q992" s="7"/>
      <c r="R992" s="7" t="str">
        <f t="shared" si="30"/>
        <v/>
      </c>
      <c r="S992" s="7" t="str">
        <f t="shared" si="31"/>
        <v/>
      </c>
    </row>
    <row r="993" spans="1:19" x14ac:dyDescent="0.25">
      <c r="A993" s="7"/>
      <c r="B993" s="12"/>
      <c r="C993" s="7"/>
      <c r="D993" s="7"/>
      <c r="E993" s="7"/>
      <c r="F993" s="7"/>
      <c r="G993" s="7"/>
      <c r="H993" s="7"/>
      <c r="I993" s="7"/>
      <c r="J993" s="7"/>
      <c r="K993" s="7"/>
      <c r="L993" s="7"/>
      <c r="M993" s="7"/>
      <c r="N993" s="7"/>
      <c r="O993" s="7"/>
      <c r="P993" s="7"/>
      <c r="Q993" s="7"/>
      <c r="R993" s="7" t="str">
        <f t="shared" si="30"/>
        <v/>
      </c>
      <c r="S993" s="7" t="str">
        <f t="shared" si="31"/>
        <v/>
      </c>
    </row>
    <row r="994" spans="1:19" x14ac:dyDescent="0.25">
      <c r="A994" s="7"/>
      <c r="B994" s="12"/>
      <c r="C994" s="7"/>
      <c r="D994" s="7"/>
      <c r="E994" s="7"/>
      <c r="F994" s="7"/>
      <c r="G994" s="7"/>
      <c r="H994" s="7"/>
      <c r="I994" s="7"/>
      <c r="J994" s="7"/>
      <c r="K994" s="7"/>
      <c r="L994" s="7"/>
      <c r="M994" s="7"/>
      <c r="N994" s="7"/>
      <c r="O994" s="7"/>
      <c r="P994" s="7"/>
      <c r="Q994" s="7"/>
      <c r="R994" s="7" t="str">
        <f t="shared" si="30"/>
        <v/>
      </c>
      <c r="S994" s="7" t="str">
        <f t="shared" si="31"/>
        <v/>
      </c>
    </row>
    <row r="995" spans="1:19" x14ac:dyDescent="0.25">
      <c r="A995" s="7"/>
      <c r="B995" s="12"/>
      <c r="C995" s="7"/>
      <c r="D995" s="7"/>
      <c r="E995" s="7"/>
      <c r="F995" s="7"/>
      <c r="G995" s="7"/>
      <c r="H995" s="7"/>
      <c r="I995" s="7"/>
      <c r="J995" s="7"/>
      <c r="K995" s="7"/>
      <c r="L995" s="7"/>
      <c r="M995" s="7"/>
      <c r="N995" s="7"/>
      <c r="O995" s="7"/>
      <c r="P995" s="7"/>
      <c r="Q995" s="7"/>
      <c r="R995" s="7" t="str">
        <f t="shared" si="30"/>
        <v/>
      </c>
      <c r="S995" s="7" t="str">
        <f t="shared" si="31"/>
        <v/>
      </c>
    </row>
    <row r="996" spans="1:19" x14ac:dyDescent="0.25">
      <c r="A996" s="7"/>
      <c r="B996" s="12"/>
      <c r="C996" s="7"/>
      <c r="D996" s="7"/>
      <c r="E996" s="7"/>
      <c r="F996" s="7"/>
      <c r="G996" s="7"/>
      <c r="H996" s="7"/>
      <c r="I996" s="7"/>
      <c r="J996" s="7"/>
      <c r="K996" s="7"/>
      <c r="L996" s="7"/>
      <c r="M996" s="7"/>
      <c r="N996" s="7"/>
      <c r="O996" s="7"/>
      <c r="P996" s="7"/>
      <c r="Q996" s="7"/>
      <c r="R996" s="7" t="str">
        <f t="shared" si="30"/>
        <v/>
      </c>
      <c r="S996" s="7" t="str">
        <f t="shared" si="31"/>
        <v/>
      </c>
    </row>
    <row r="997" spans="1:19" x14ac:dyDescent="0.25">
      <c r="A997" s="7"/>
      <c r="B997" s="12"/>
      <c r="C997" s="7"/>
      <c r="D997" s="7"/>
      <c r="E997" s="7"/>
      <c r="F997" s="7"/>
      <c r="G997" s="7"/>
      <c r="H997" s="7"/>
      <c r="I997" s="7"/>
      <c r="J997" s="7"/>
      <c r="K997" s="7"/>
      <c r="L997" s="7"/>
      <c r="M997" s="7"/>
      <c r="N997" s="7"/>
      <c r="O997" s="7"/>
      <c r="P997" s="7"/>
      <c r="Q997" s="7"/>
      <c r="R997" s="7" t="str">
        <f t="shared" si="30"/>
        <v/>
      </c>
      <c r="S997" s="7" t="str">
        <f t="shared" si="31"/>
        <v/>
      </c>
    </row>
    <row r="998" spans="1:19" x14ac:dyDescent="0.25">
      <c r="A998" s="7"/>
      <c r="B998" s="12"/>
      <c r="C998" s="7"/>
      <c r="D998" s="7"/>
      <c r="E998" s="7"/>
      <c r="F998" s="7"/>
      <c r="G998" s="7"/>
      <c r="H998" s="7"/>
      <c r="I998" s="7"/>
      <c r="J998" s="7"/>
      <c r="K998" s="7"/>
      <c r="L998" s="7"/>
      <c r="M998" s="7"/>
      <c r="N998" s="7"/>
      <c r="O998" s="7"/>
      <c r="P998" s="7"/>
      <c r="Q998" s="7"/>
      <c r="R998" s="7" t="str">
        <f t="shared" si="30"/>
        <v/>
      </c>
      <c r="S998" s="7" t="str">
        <f t="shared" si="31"/>
        <v/>
      </c>
    </row>
    <row r="999" spans="1:19" x14ac:dyDescent="0.25">
      <c r="A999" s="7"/>
      <c r="B999" s="12"/>
      <c r="C999" s="7"/>
      <c r="D999" s="7"/>
      <c r="E999" s="7"/>
      <c r="F999" s="7"/>
      <c r="G999" s="7"/>
      <c r="H999" s="7"/>
      <c r="I999" s="7"/>
      <c r="J999" s="7"/>
      <c r="K999" s="7"/>
      <c r="L999" s="7"/>
      <c r="M999" s="7"/>
      <c r="N999" s="7"/>
      <c r="O999" s="7"/>
      <c r="P999" s="7"/>
      <c r="Q999" s="7"/>
      <c r="R999" s="7" t="str">
        <f t="shared" si="30"/>
        <v/>
      </c>
      <c r="S999" s="7" t="str">
        <f t="shared" si="31"/>
        <v/>
      </c>
    </row>
    <row r="1000" spans="1:19" x14ac:dyDescent="0.25">
      <c r="A1000" s="7"/>
      <c r="B1000" s="12"/>
      <c r="C1000" s="7"/>
      <c r="D1000" s="7"/>
      <c r="E1000" s="7"/>
      <c r="F1000" s="7"/>
      <c r="G1000" s="7"/>
      <c r="H1000" s="7"/>
      <c r="I1000" s="7"/>
      <c r="J1000" s="7"/>
      <c r="K1000" s="7"/>
      <c r="L1000" s="7"/>
      <c r="M1000" s="7"/>
      <c r="N1000" s="7"/>
      <c r="O1000" s="7"/>
      <c r="P1000" s="7"/>
      <c r="Q1000" s="7"/>
      <c r="R1000" s="7" t="str">
        <f t="shared" si="30"/>
        <v/>
      </c>
      <c r="S1000" s="7" t="str">
        <f t="shared" si="31"/>
        <v/>
      </c>
    </row>
    <row r="1001" spans="1:19" x14ac:dyDescent="0.25">
      <c r="A1001" s="7"/>
      <c r="B1001" s="12"/>
      <c r="C1001" s="7"/>
      <c r="D1001" s="7"/>
      <c r="E1001" s="7"/>
      <c r="F1001" s="7"/>
      <c r="G1001" s="7"/>
      <c r="H1001" s="7"/>
      <c r="I1001" s="7"/>
      <c r="J1001" s="7"/>
      <c r="K1001" s="7"/>
      <c r="L1001" s="7"/>
      <c r="M1001" s="7"/>
      <c r="N1001" s="7"/>
      <c r="O1001" s="7"/>
      <c r="P1001" s="7"/>
      <c r="Q1001" s="7"/>
      <c r="R1001" s="7" t="str">
        <f t="shared" si="30"/>
        <v/>
      </c>
      <c r="S1001" s="7" t="str">
        <f t="shared" si="31"/>
        <v/>
      </c>
    </row>
    <row r="1002" spans="1:19" x14ac:dyDescent="0.25">
      <c r="A1002" s="7"/>
      <c r="B1002" s="12"/>
      <c r="C1002" s="7"/>
      <c r="D1002" s="7"/>
      <c r="E1002" s="7"/>
      <c r="F1002" s="7"/>
      <c r="G1002" s="7"/>
      <c r="H1002" s="7"/>
      <c r="I1002" s="7"/>
      <c r="J1002" s="7"/>
      <c r="K1002" s="7"/>
      <c r="L1002" s="7"/>
      <c r="M1002" s="7"/>
      <c r="N1002" s="7"/>
      <c r="O1002" s="7"/>
      <c r="P1002" s="7"/>
      <c r="Q1002" s="7"/>
      <c r="R1002" s="7" t="str">
        <f t="shared" si="30"/>
        <v/>
      </c>
      <c r="S1002" s="7" t="str">
        <f t="shared" si="31"/>
        <v/>
      </c>
    </row>
    <row r="1003" spans="1:19" x14ac:dyDescent="0.25">
      <c r="A1003" s="7"/>
      <c r="B1003" s="12"/>
      <c r="C1003" s="7"/>
      <c r="D1003" s="7"/>
      <c r="E1003" s="7"/>
      <c r="F1003" s="7"/>
      <c r="G1003" s="7"/>
      <c r="H1003" s="7"/>
      <c r="I1003" s="7"/>
      <c r="J1003" s="7"/>
      <c r="K1003" s="7"/>
      <c r="L1003" s="7"/>
      <c r="M1003" s="7"/>
      <c r="N1003" s="7"/>
      <c r="O1003" s="7"/>
      <c r="P1003" s="7"/>
      <c r="Q1003" s="7"/>
      <c r="R1003" s="7" t="str">
        <f t="shared" si="30"/>
        <v/>
      </c>
      <c r="S1003" s="7" t="str">
        <f t="shared" si="31"/>
        <v/>
      </c>
    </row>
    <row r="1004" spans="1:19" x14ac:dyDescent="0.25">
      <c r="A1004" s="7"/>
      <c r="B1004" s="12"/>
      <c r="C1004" s="7"/>
      <c r="D1004" s="7"/>
      <c r="E1004" s="7"/>
      <c r="F1004" s="7"/>
      <c r="G1004" s="7"/>
      <c r="H1004" s="7"/>
      <c r="I1004" s="7"/>
      <c r="J1004" s="7"/>
      <c r="K1004" s="7"/>
      <c r="L1004" s="7"/>
      <c r="M1004" s="7"/>
      <c r="N1004" s="7"/>
      <c r="O1004" s="7"/>
      <c r="P1004" s="7"/>
      <c r="Q1004" s="7"/>
      <c r="R1004" s="7" t="str">
        <f t="shared" si="30"/>
        <v/>
      </c>
      <c r="S1004" s="7" t="str">
        <f t="shared" si="31"/>
        <v/>
      </c>
    </row>
    <row r="1005" spans="1:19" x14ac:dyDescent="0.25">
      <c r="A1005" s="7"/>
      <c r="B1005" s="12"/>
      <c r="C1005" s="7"/>
      <c r="D1005" s="7"/>
      <c r="E1005" s="7"/>
      <c r="F1005" s="7"/>
      <c r="G1005" s="7"/>
      <c r="H1005" s="7"/>
      <c r="I1005" s="7"/>
      <c r="J1005" s="7"/>
      <c r="K1005" s="7"/>
      <c r="L1005" s="7"/>
      <c r="M1005" s="7"/>
      <c r="N1005" s="7"/>
      <c r="O1005" s="7"/>
      <c r="P1005" s="7"/>
      <c r="Q1005" s="7"/>
      <c r="R1005" s="7" t="str">
        <f t="shared" si="30"/>
        <v/>
      </c>
      <c r="S1005" s="7" t="str">
        <f t="shared" si="31"/>
        <v/>
      </c>
    </row>
    <row r="1006" spans="1:19" x14ac:dyDescent="0.25">
      <c r="A1006" s="7"/>
      <c r="B1006" s="12"/>
      <c r="C1006" s="7"/>
      <c r="D1006" s="7"/>
      <c r="E1006" s="7"/>
      <c r="F1006" s="7"/>
      <c r="G1006" s="7"/>
      <c r="H1006" s="7"/>
      <c r="I1006" s="7"/>
      <c r="J1006" s="7"/>
      <c r="K1006" s="7"/>
      <c r="L1006" s="7"/>
      <c r="M1006" s="7"/>
      <c r="N1006" s="7"/>
      <c r="O1006" s="7"/>
      <c r="P1006" s="7"/>
      <c r="Q1006" s="7"/>
      <c r="R1006" s="7" t="str">
        <f t="shared" si="30"/>
        <v/>
      </c>
      <c r="S1006" s="7" t="str">
        <f t="shared" si="31"/>
        <v/>
      </c>
    </row>
    <row r="1007" spans="1:19" x14ac:dyDescent="0.25">
      <c r="A1007" s="7"/>
      <c r="B1007" s="12"/>
      <c r="C1007" s="7"/>
      <c r="D1007" s="7"/>
      <c r="E1007" s="7"/>
      <c r="F1007" s="7"/>
      <c r="G1007" s="7"/>
      <c r="H1007" s="7"/>
      <c r="I1007" s="7"/>
      <c r="J1007" s="7"/>
      <c r="K1007" s="7"/>
      <c r="L1007" s="7"/>
      <c r="M1007" s="7"/>
      <c r="N1007" s="7"/>
      <c r="O1007" s="7"/>
      <c r="P1007" s="7"/>
      <c r="Q1007" s="7"/>
      <c r="R1007" s="7" t="str">
        <f t="shared" si="30"/>
        <v/>
      </c>
      <c r="S1007" s="7" t="str">
        <f t="shared" si="31"/>
        <v/>
      </c>
    </row>
    <row r="1008" spans="1:19" x14ac:dyDescent="0.25">
      <c r="A1008" s="7"/>
      <c r="B1008" s="12"/>
      <c r="C1008" s="7"/>
      <c r="D1008" s="7"/>
      <c r="E1008" s="7"/>
      <c r="F1008" s="7"/>
      <c r="G1008" s="7"/>
      <c r="H1008" s="7"/>
      <c r="I1008" s="7"/>
      <c r="J1008" s="7"/>
      <c r="K1008" s="7"/>
      <c r="L1008" s="7"/>
      <c r="M1008" s="7"/>
      <c r="N1008" s="7"/>
      <c r="O1008" s="7"/>
      <c r="P1008" s="7"/>
      <c r="Q1008" s="7"/>
      <c r="R1008" s="7" t="str">
        <f t="shared" si="30"/>
        <v/>
      </c>
      <c r="S1008" s="7" t="str">
        <f t="shared" si="31"/>
        <v/>
      </c>
    </row>
    <row r="1009" spans="1:19" x14ac:dyDescent="0.25">
      <c r="A1009" s="7"/>
      <c r="B1009" s="12"/>
      <c r="C1009" s="7"/>
      <c r="D1009" s="7"/>
      <c r="E1009" s="7"/>
      <c r="F1009" s="7"/>
      <c r="G1009" s="7"/>
      <c r="H1009" s="7"/>
      <c r="I1009" s="7"/>
      <c r="J1009" s="7"/>
      <c r="K1009" s="7"/>
      <c r="L1009" s="7"/>
      <c r="M1009" s="7"/>
      <c r="N1009" s="7"/>
      <c r="O1009" s="7"/>
      <c r="P1009" s="7"/>
      <c r="Q1009" s="7"/>
      <c r="R1009" s="7" t="str">
        <f t="shared" si="30"/>
        <v/>
      </c>
      <c r="S1009" s="7" t="str">
        <f t="shared" si="31"/>
        <v/>
      </c>
    </row>
    <row r="1010" spans="1:19" x14ac:dyDescent="0.25">
      <c r="A1010" s="7"/>
      <c r="B1010" s="12"/>
      <c r="C1010" s="7"/>
      <c r="D1010" s="7"/>
      <c r="E1010" s="7"/>
      <c r="F1010" s="7"/>
      <c r="G1010" s="7"/>
      <c r="H1010" s="7"/>
      <c r="I1010" s="7"/>
      <c r="J1010" s="7"/>
      <c r="K1010" s="7"/>
      <c r="L1010" s="7"/>
      <c r="M1010" s="7"/>
      <c r="N1010" s="7"/>
      <c r="O1010" s="7"/>
      <c r="P1010" s="7"/>
      <c r="Q1010" s="7"/>
      <c r="R1010" s="7" t="str">
        <f t="shared" si="30"/>
        <v/>
      </c>
      <c r="S1010" s="7" t="str">
        <f t="shared" si="31"/>
        <v/>
      </c>
    </row>
    <row r="1011" spans="1:19" x14ac:dyDescent="0.25">
      <c r="A1011" s="7"/>
      <c r="B1011" s="12"/>
      <c r="C1011" s="7"/>
      <c r="D1011" s="7"/>
      <c r="E1011" s="7"/>
      <c r="F1011" s="7"/>
      <c r="G1011" s="7"/>
      <c r="H1011" s="7"/>
      <c r="I1011" s="7"/>
      <c r="J1011" s="7"/>
      <c r="K1011" s="7"/>
      <c r="L1011" s="7"/>
      <c r="M1011" s="7"/>
      <c r="N1011" s="7"/>
      <c r="O1011" s="7"/>
      <c r="P1011" s="7"/>
      <c r="Q1011" s="7"/>
      <c r="R1011" s="7" t="str">
        <f t="shared" si="30"/>
        <v/>
      </c>
      <c r="S1011" s="7" t="str">
        <f t="shared" si="31"/>
        <v/>
      </c>
    </row>
    <row r="1012" spans="1:19" x14ac:dyDescent="0.25">
      <c r="A1012" s="7"/>
      <c r="B1012" s="12"/>
      <c r="C1012" s="7"/>
      <c r="D1012" s="7"/>
      <c r="E1012" s="7"/>
      <c r="F1012" s="7"/>
      <c r="G1012" s="7"/>
      <c r="H1012" s="7"/>
      <c r="I1012" s="7"/>
      <c r="J1012" s="7"/>
      <c r="K1012" s="7"/>
      <c r="L1012" s="7"/>
      <c r="M1012" s="7"/>
      <c r="N1012" s="7"/>
      <c r="O1012" s="7"/>
      <c r="P1012" s="7"/>
      <c r="Q1012" s="7"/>
      <c r="R1012" s="7" t="str">
        <f t="shared" si="30"/>
        <v/>
      </c>
      <c r="S1012" s="7" t="str">
        <f t="shared" si="31"/>
        <v/>
      </c>
    </row>
    <row r="1013" spans="1:19" x14ac:dyDescent="0.25">
      <c r="A1013" s="7"/>
      <c r="B1013" s="12"/>
      <c r="C1013" s="7"/>
      <c r="D1013" s="7"/>
      <c r="E1013" s="7"/>
      <c r="F1013" s="7"/>
      <c r="G1013" s="7"/>
      <c r="H1013" s="7"/>
      <c r="I1013" s="7"/>
      <c r="J1013" s="7"/>
      <c r="K1013" s="7"/>
      <c r="L1013" s="7"/>
      <c r="M1013" s="7"/>
      <c r="N1013" s="7"/>
      <c r="O1013" s="7"/>
      <c r="P1013" s="7"/>
      <c r="Q1013" s="7"/>
      <c r="R1013" s="7" t="str">
        <f t="shared" si="30"/>
        <v/>
      </c>
      <c r="S1013" s="7" t="str">
        <f t="shared" si="31"/>
        <v/>
      </c>
    </row>
    <row r="1014" spans="1:19" x14ac:dyDescent="0.25">
      <c r="A1014" s="7"/>
      <c r="B1014" s="12"/>
      <c r="C1014" s="7"/>
      <c r="D1014" s="7"/>
      <c r="E1014" s="7"/>
      <c r="F1014" s="7"/>
      <c r="G1014" s="7"/>
      <c r="H1014" s="7"/>
      <c r="I1014" s="7"/>
      <c r="J1014" s="7"/>
      <c r="K1014" s="7"/>
      <c r="L1014" s="7"/>
      <c r="M1014" s="7"/>
      <c r="N1014" s="7"/>
      <c r="O1014" s="7"/>
      <c r="P1014" s="7"/>
      <c r="Q1014" s="7"/>
      <c r="R1014" s="7" t="str">
        <f t="shared" si="30"/>
        <v/>
      </c>
      <c r="S1014" s="7" t="str">
        <f t="shared" si="31"/>
        <v/>
      </c>
    </row>
    <row r="1015" spans="1:19" x14ac:dyDescent="0.25">
      <c r="A1015" s="7"/>
      <c r="B1015" s="12"/>
      <c r="C1015" s="7"/>
      <c r="D1015" s="7"/>
      <c r="E1015" s="7"/>
      <c r="F1015" s="7"/>
      <c r="G1015" s="7"/>
      <c r="H1015" s="7"/>
      <c r="I1015" s="7"/>
      <c r="J1015" s="7"/>
      <c r="K1015" s="7"/>
      <c r="L1015" s="7"/>
      <c r="M1015" s="7"/>
      <c r="N1015" s="7"/>
      <c r="O1015" s="7"/>
      <c r="P1015" s="7"/>
      <c r="Q1015" s="7"/>
      <c r="R1015" s="7" t="str">
        <f t="shared" si="30"/>
        <v/>
      </c>
      <c r="S1015" s="7" t="str">
        <f t="shared" si="31"/>
        <v/>
      </c>
    </row>
    <row r="1016" spans="1:19" x14ac:dyDescent="0.25">
      <c r="A1016" s="7"/>
      <c r="B1016" s="12"/>
      <c r="C1016" s="7"/>
      <c r="D1016" s="7"/>
      <c r="E1016" s="7"/>
      <c r="F1016" s="7"/>
      <c r="G1016" s="7"/>
      <c r="H1016" s="7"/>
      <c r="I1016" s="7"/>
      <c r="J1016" s="7"/>
      <c r="K1016" s="7"/>
      <c r="L1016" s="7"/>
      <c r="M1016" s="7"/>
      <c r="N1016" s="7"/>
      <c r="O1016" s="7"/>
      <c r="P1016" s="7"/>
      <c r="Q1016" s="7"/>
      <c r="R1016" s="7" t="str">
        <f t="shared" si="30"/>
        <v/>
      </c>
      <c r="S1016" s="7" t="str">
        <f t="shared" si="31"/>
        <v/>
      </c>
    </row>
    <row r="1017" spans="1:19" x14ac:dyDescent="0.25">
      <c r="A1017" s="7"/>
      <c r="B1017" s="12"/>
      <c r="C1017" s="7"/>
      <c r="D1017" s="7"/>
      <c r="E1017" s="7"/>
      <c r="F1017" s="7"/>
      <c r="G1017" s="7"/>
      <c r="H1017" s="7"/>
      <c r="I1017" s="7"/>
      <c r="J1017" s="7"/>
      <c r="K1017" s="7"/>
      <c r="L1017" s="7"/>
      <c r="M1017" s="7"/>
      <c r="N1017" s="7"/>
      <c r="O1017" s="7"/>
      <c r="P1017" s="7"/>
      <c r="Q1017" s="7"/>
      <c r="R1017" s="7" t="str">
        <f t="shared" si="30"/>
        <v/>
      </c>
      <c r="S1017" s="7" t="str">
        <f t="shared" si="31"/>
        <v/>
      </c>
    </row>
    <row r="1018" spans="1:19" x14ac:dyDescent="0.25">
      <c r="A1018" s="7"/>
      <c r="B1018" s="12"/>
      <c r="C1018" s="7"/>
      <c r="D1018" s="7"/>
      <c r="E1018" s="7"/>
      <c r="F1018" s="7"/>
      <c r="G1018" s="7"/>
      <c r="H1018" s="7"/>
      <c r="I1018" s="7"/>
      <c r="J1018" s="7"/>
      <c r="K1018" s="7"/>
      <c r="L1018" s="7"/>
      <c r="M1018" s="7"/>
      <c r="N1018" s="7"/>
      <c r="O1018" s="7"/>
      <c r="P1018" s="7"/>
      <c r="Q1018" s="7"/>
      <c r="R1018" s="7" t="str">
        <f t="shared" si="30"/>
        <v/>
      </c>
      <c r="S1018" s="7" t="str">
        <f t="shared" si="31"/>
        <v/>
      </c>
    </row>
    <row r="1019" spans="1:19" x14ac:dyDescent="0.25">
      <c r="A1019" s="7"/>
      <c r="B1019" s="12"/>
      <c r="C1019" s="7"/>
      <c r="D1019" s="7"/>
      <c r="E1019" s="7"/>
      <c r="F1019" s="7"/>
      <c r="G1019" s="7"/>
      <c r="H1019" s="7"/>
      <c r="I1019" s="7"/>
      <c r="J1019" s="7"/>
      <c r="K1019" s="7"/>
      <c r="L1019" s="7"/>
      <c r="M1019" s="7"/>
      <c r="N1019" s="7"/>
      <c r="O1019" s="7"/>
      <c r="P1019" s="7"/>
      <c r="Q1019" s="7"/>
      <c r="R1019" s="7" t="str">
        <f t="shared" si="30"/>
        <v/>
      </c>
      <c r="S1019" s="7" t="str">
        <f t="shared" si="31"/>
        <v/>
      </c>
    </row>
    <row r="1020" spans="1:19" x14ac:dyDescent="0.25">
      <c r="A1020" s="7"/>
      <c r="B1020" s="12"/>
      <c r="C1020" s="7"/>
      <c r="D1020" s="7"/>
      <c r="E1020" s="7"/>
      <c r="F1020" s="7"/>
      <c r="G1020" s="7"/>
      <c r="H1020" s="7"/>
      <c r="I1020" s="7"/>
      <c r="J1020" s="7"/>
      <c r="K1020" s="7"/>
      <c r="L1020" s="7"/>
      <c r="M1020" s="7"/>
      <c r="N1020" s="7"/>
      <c r="O1020" s="7"/>
      <c r="P1020" s="7"/>
      <c r="Q1020" s="7"/>
      <c r="R1020" s="7" t="str">
        <f t="shared" si="30"/>
        <v/>
      </c>
      <c r="S1020" s="7" t="str">
        <f t="shared" si="31"/>
        <v/>
      </c>
    </row>
    <row r="1021" spans="1:19" x14ac:dyDescent="0.25">
      <c r="A1021" s="7"/>
      <c r="B1021" s="12"/>
      <c r="C1021" s="7"/>
      <c r="D1021" s="7"/>
      <c r="E1021" s="7"/>
      <c r="F1021" s="7"/>
      <c r="G1021" s="7"/>
      <c r="H1021" s="7"/>
      <c r="I1021" s="7"/>
      <c r="J1021" s="7"/>
      <c r="K1021" s="7"/>
      <c r="L1021" s="7"/>
      <c r="M1021" s="7"/>
      <c r="N1021" s="7"/>
      <c r="O1021" s="7"/>
      <c r="P1021" s="7"/>
      <c r="Q1021" s="7"/>
      <c r="R1021" s="7" t="str">
        <f t="shared" si="30"/>
        <v/>
      </c>
      <c r="S1021" s="7" t="str">
        <f t="shared" si="31"/>
        <v/>
      </c>
    </row>
    <row r="1022" spans="1:19" x14ac:dyDescent="0.25">
      <c r="A1022" s="7"/>
      <c r="B1022" s="12"/>
      <c r="C1022" s="7"/>
      <c r="D1022" s="7"/>
      <c r="E1022" s="7"/>
      <c r="F1022" s="7"/>
      <c r="G1022" s="7"/>
      <c r="H1022" s="7"/>
      <c r="I1022" s="7"/>
      <c r="J1022" s="7"/>
      <c r="K1022" s="7"/>
      <c r="L1022" s="7"/>
      <c r="M1022" s="7"/>
      <c r="N1022" s="7"/>
      <c r="O1022" s="7"/>
      <c r="P1022" s="7"/>
      <c r="Q1022" s="7"/>
      <c r="R1022" s="7" t="str">
        <f t="shared" si="30"/>
        <v/>
      </c>
      <c r="S1022" s="7" t="str">
        <f t="shared" si="31"/>
        <v/>
      </c>
    </row>
    <row r="1023" spans="1:19" x14ac:dyDescent="0.25">
      <c r="A1023" s="7"/>
      <c r="B1023" s="12"/>
      <c r="C1023" s="7"/>
      <c r="D1023" s="7"/>
      <c r="E1023" s="7"/>
      <c r="F1023" s="7"/>
      <c r="G1023" s="7"/>
      <c r="H1023" s="7"/>
      <c r="I1023" s="7"/>
      <c r="J1023" s="7"/>
      <c r="K1023" s="7"/>
      <c r="L1023" s="7"/>
      <c r="M1023" s="7"/>
      <c r="N1023" s="7"/>
      <c r="O1023" s="7"/>
      <c r="P1023" s="7"/>
      <c r="Q1023" s="7"/>
      <c r="R1023" s="7" t="str">
        <f t="shared" si="30"/>
        <v/>
      </c>
      <c r="S1023" s="7" t="str">
        <f t="shared" si="31"/>
        <v/>
      </c>
    </row>
    <row r="1024" spans="1:19" x14ac:dyDescent="0.25">
      <c r="A1024" s="7"/>
      <c r="B1024" s="12"/>
      <c r="C1024" s="7"/>
      <c r="D1024" s="7"/>
      <c r="E1024" s="7"/>
      <c r="F1024" s="7"/>
      <c r="G1024" s="7"/>
      <c r="H1024" s="7"/>
      <c r="I1024" s="7"/>
      <c r="J1024" s="7"/>
      <c r="K1024" s="7"/>
      <c r="L1024" s="7"/>
      <c r="M1024" s="7"/>
      <c r="N1024" s="7"/>
      <c r="O1024" s="7"/>
      <c r="P1024" s="7"/>
      <c r="Q1024" s="7"/>
      <c r="R1024" s="7" t="str">
        <f t="shared" si="30"/>
        <v/>
      </c>
      <c r="S1024" s="7" t="str">
        <f t="shared" si="31"/>
        <v/>
      </c>
    </row>
    <row r="1025" spans="1:19" x14ac:dyDescent="0.25">
      <c r="A1025" s="7"/>
      <c r="B1025" s="12"/>
      <c r="C1025" s="7"/>
      <c r="D1025" s="7"/>
      <c r="E1025" s="7"/>
      <c r="F1025" s="7"/>
      <c r="G1025" s="7"/>
      <c r="H1025" s="7"/>
      <c r="I1025" s="7"/>
      <c r="J1025" s="7"/>
      <c r="K1025" s="7"/>
      <c r="L1025" s="7"/>
      <c r="M1025" s="7"/>
      <c r="N1025" s="7"/>
      <c r="O1025" s="7"/>
      <c r="P1025" s="7"/>
      <c r="Q1025" s="7"/>
      <c r="R1025" s="7" t="str">
        <f t="shared" si="30"/>
        <v/>
      </c>
      <c r="S1025" s="7" t="str">
        <f t="shared" si="31"/>
        <v/>
      </c>
    </row>
    <row r="1026" spans="1:19" x14ac:dyDescent="0.25">
      <c r="A1026" s="7"/>
      <c r="B1026" s="12"/>
      <c r="C1026" s="7"/>
      <c r="D1026" s="7"/>
      <c r="E1026" s="7"/>
      <c r="F1026" s="7"/>
      <c r="G1026" s="7"/>
      <c r="H1026" s="7"/>
      <c r="I1026" s="7"/>
      <c r="J1026" s="7"/>
      <c r="K1026" s="7"/>
      <c r="L1026" s="7"/>
      <c r="M1026" s="7"/>
      <c r="N1026" s="7"/>
      <c r="O1026" s="7"/>
      <c r="P1026" s="7"/>
      <c r="Q1026" s="7"/>
      <c r="R1026" s="7" t="str">
        <f t="shared" ref="R1026:R1089" si="32">IF(OR(C1026="",B1026=""),"",C1026&amp;"#"&amp;ROUND(B1026*1440,0))</f>
        <v/>
      </c>
      <c r="S1026" s="7" t="str">
        <f t="shared" ref="S1026:S1089" si="33">IF(J1026="","","https://maps.google.com/?q="&amp;SUBSTITUTE(J1026&amp;"",",",".")&amp;","&amp;SUBSTITUTE(K1026&amp;"",",","."))</f>
        <v/>
      </c>
    </row>
    <row r="1027" spans="1:19" x14ac:dyDescent="0.25">
      <c r="A1027" s="7"/>
      <c r="B1027" s="12"/>
      <c r="C1027" s="7"/>
      <c r="D1027" s="7"/>
      <c r="E1027" s="7"/>
      <c r="F1027" s="7"/>
      <c r="G1027" s="7"/>
      <c r="H1027" s="7"/>
      <c r="I1027" s="7"/>
      <c r="J1027" s="7"/>
      <c r="K1027" s="7"/>
      <c r="L1027" s="7"/>
      <c r="M1027" s="7"/>
      <c r="N1027" s="7"/>
      <c r="O1027" s="7"/>
      <c r="P1027" s="7"/>
      <c r="Q1027" s="7"/>
      <c r="R1027" s="7" t="str">
        <f t="shared" si="32"/>
        <v/>
      </c>
      <c r="S1027" s="7" t="str">
        <f t="shared" si="33"/>
        <v/>
      </c>
    </row>
    <row r="1028" spans="1:19" x14ac:dyDescent="0.25">
      <c r="A1028" s="7"/>
      <c r="B1028" s="12"/>
      <c r="C1028" s="7"/>
      <c r="D1028" s="7"/>
      <c r="E1028" s="7"/>
      <c r="F1028" s="7"/>
      <c r="G1028" s="7"/>
      <c r="H1028" s="7"/>
      <c r="I1028" s="7"/>
      <c r="J1028" s="7"/>
      <c r="K1028" s="7"/>
      <c r="L1028" s="7"/>
      <c r="M1028" s="7"/>
      <c r="N1028" s="7"/>
      <c r="O1028" s="7"/>
      <c r="P1028" s="7"/>
      <c r="Q1028" s="7"/>
      <c r="R1028" s="7" t="str">
        <f t="shared" si="32"/>
        <v/>
      </c>
      <c r="S1028" s="7" t="str">
        <f t="shared" si="33"/>
        <v/>
      </c>
    </row>
    <row r="1029" spans="1:19" x14ac:dyDescent="0.25">
      <c r="A1029" s="7"/>
      <c r="B1029" s="12"/>
      <c r="C1029" s="7"/>
      <c r="D1029" s="7"/>
      <c r="E1029" s="7"/>
      <c r="F1029" s="7"/>
      <c r="G1029" s="7"/>
      <c r="H1029" s="7"/>
      <c r="I1029" s="7"/>
      <c r="J1029" s="7"/>
      <c r="K1029" s="7"/>
      <c r="L1029" s="7"/>
      <c r="M1029" s="7"/>
      <c r="N1029" s="7"/>
      <c r="O1029" s="7"/>
      <c r="P1029" s="7"/>
      <c r="Q1029" s="7"/>
      <c r="R1029" s="7" t="str">
        <f t="shared" si="32"/>
        <v/>
      </c>
      <c r="S1029" s="7" t="str">
        <f t="shared" si="33"/>
        <v/>
      </c>
    </row>
    <row r="1030" spans="1:19" x14ac:dyDescent="0.25">
      <c r="A1030" s="7"/>
      <c r="B1030" s="12"/>
      <c r="C1030" s="7"/>
      <c r="D1030" s="7"/>
      <c r="E1030" s="7"/>
      <c r="F1030" s="7"/>
      <c r="G1030" s="7"/>
      <c r="H1030" s="7"/>
      <c r="I1030" s="7"/>
      <c r="J1030" s="7"/>
      <c r="K1030" s="7"/>
      <c r="L1030" s="7"/>
      <c r="M1030" s="7"/>
      <c r="N1030" s="7"/>
      <c r="O1030" s="7"/>
      <c r="P1030" s="7"/>
      <c r="Q1030" s="7"/>
      <c r="R1030" s="7" t="str">
        <f t="shared" si="32"/>
        <v/>
      </c>
      <c r="S1030" s="7" t="str">
        <f t="shared" si="33"/>
        <v/>
      </c>
    </row>
    <row r="1031" spans="1:19" x14ac:dyDescent="0.25">
      <c r="A1031" s="7"/>
      <c r="B1031" s="12"/>
      <c r="C1031" s="7"/>
      <c r="D1031" s="7"/>
      <c r="E1031" s="7"/>
      <c r="F1031" s="7"/>
      <c r="G1031" s="7"/>
      <c r="H1031" s="7"/>
      <c r="I1031" s="7"/>
      <c r="J1031" s="7"/>
      <c r="K1031" s="7"/>
      <c r="L1031" s="7"/>
      <c r="M1031" s="7"/>
      <c r="N1031" s="7"/>
      <c r="O1031" s="7"/>
      <c r="P1031" s="7"/>
      <c r="Q1031" s="7"/>
      <c r="R1031" s="7" t="str">
        <f t="shared" si="32"/>
        <v/>
      </c>
      <c r="S1031" s="7" t="str">
        <f t="shared" si="33"/>
        <v/>
      </c>
    </row>
    <row r="1032" spans="1:19" x14ac:dyDescent="0.25">
      <c r="A1032" s="7"/>
      <c r="B1032" s="12"/>
      <c r="C1032" s="7"/>
      <c r="D1032" s="7"/>
      <c r="E1032" s="7"/>
      <c r="F1032" s="7"/>
      <c r="G1032" s="7"/>
      <c r="H1032" s="7"/>
      <c r="I1032" s="7"/>
      <c r="J1032" s="7"/>
      <c r="K1032" s="7"/>
      <c r="L1032" s="7"/>
      <c r="M1032" s="7"/>
      <c r="N1032" s="7"/>
      <c r="O1032" s="7"/>
      <c r="P1032" s="7"/>
      <c r="Q1032" s="7"/>
      <c r="R1032" s="7" t="str">
        <f t="shared" si="32"/>
        <v/>
      </c>
      <c r="S1032" s="7" t="str">
        <f t="shared" si="33"/>
        <v/>
      </c>
    </row>
    <row r="1033" spans="1:19" x14ac:dyDescent="0.25">
      <c r="A1033" s="7"/>
      <c r="B1033" s="12"/>
      <c r="C1033" s="7"/>
      <c r="D1033" s="7"/>
      <c r="E1033" s="7"/>
      <c r="F1033" s="7"/>
      <c r="G1033" s="7"/>
      <c r="H1033" s="7"/>
      <c r="I1033" s="7"/>
      <c r="J1033" s="7"/>
      <c r="K1033" s="7"/>
      <c r="L1033" s="7"/>
      <c r="M1033" s="7"/>
      <c r="N1033" s="7"/>
      <c r="O1033" s="7"/>
      <c r="P1033" s="7"/>
      <c r="Q1033" s="7"/>
      <c r="R1033" s="7" t="str">
        <f t="shared" si="32"/>
        <v/>
      </c>
      <c r="S1033" s="7" t="str">
        <f t="shared" si="33"/>
        <v/>
      </c>
    </row>
    <row r="1034" spans="1:19" x14ac:dyDescent="0.25">
      <c r="A1034" s="7"/>
      <c r="B1034" s="12"/>
      <c r="C1034" s="7"/>
      <c r="D1034" s="7"/>
      <c r="E1034" s="7"/>
      <c r="F1034" s="7"/>
      <c r="G1034" s="7"/>
      <c r="H1034" s="7"/>
      <c r="I1034" s="7"/>
      <c r="J1034" s="7"/>
      <c r="K1034" s="7"/>
      <c r="L1034" s="7"/>
      <c r="M1034" s="7"/>
      <c r="N1034" s="7"/>
      <c r="O1034" s="7"/>
      <c r="P1034" s="7"/>
      <c r="Q1034" s="7"/>
      <c r="R1034" s="7" t="str">
        <f t="shared" si="32"/>
        <v/>
      </c>
      <c r="S1034" s="7" t="str">
        <f t="shared" si="33"/>
        <v/>
      </c>
    </row>
    <row r="1035" spans="1:19" x14ac:dyDescent="0.25">
      <c r="A1035" s="7"/>
      <c r="B1035" s="12"/>
      <c r="C1035" s="7"/>
      <c r="D1035" s="7"/>
      <c r="E1035" s="7"/>
      <c r="F1035" s="7"/>
      <c r="G1035" s="7"/>
      <c r="H1035" s="7"/>
      <c r="I1035" s="7"/>
      <c r="J1035" s="7"/>
      <c r="K1035" s="7"/>
      <c r="L1035" s="7"/>
      <c r="M1035" s="7"/>
      <c r="N1035" s="7"/>
      <c r="O1035" s="7"/>
      <c r="P1035" s="7"/>
      <c r="Q1035" s="7"/>
      <c r="R1035" s="7" t="str">
        <f t="shared" si="32"/>
        <v/>
      </c>
      <c r="S1035" s="7" t="str">
        <f t="shared" si="33"/>
        <v/>
      </c>
    </row>
    <row r="1036" spans="1:19" x14ac:dyDescent="0.25">
      <c r="A1036" s="7"/>
      <c r="B1036" s="12"/>
      <c r="C1036" s="7"/>
      <c r="D1036" s="7"/>
      <c r="E1036" s="7"/>
      <c r="F1036" s="7"/>
      <c r="G1036" s="7"/>
      <c r="H1036" s="7"/>
      <c r="I1036" s="7"/>
      <c r="J1036" s="7"/>
      <c r="K1036" s="7"/>
      <c r="L1036" s="7"/>
      <c r="M1036" s="7"/>
      <c r="N1036" s="7"/>
      <c r="O1036" s="7"/>
      <c r="P1036" s="7"/>
      <c r="Q1036" s="7"/>
      <c r="R1036" s="7" t="str">
        <f t="shared" si="32"/>
        <v/>
      </c>
      <c r="S1036" s="7" t="str">
        <f t="shared" si="33"/>
        <v/>
      </c>
    </row>
    <row r="1037" spans="1:19" x14ac:dyDescent="0.25">
      <c r="A1037" s="7"/>
      <c r="B1037" s="12"/>
      <c r="C1037" s="7"/>
      <c r="D1037" s="7"/>
      <c r="E1037" s="7"/>
      <c r="F1037" s="7"/>
      <c r="G1037" s="7"/>
      <c r="H1037" s="7"/>
      <c r="I1037" s="7"/>
      <c r="J1037" s="7"/>
      <c r="K1037" s="7"/>
      <c r="L1037" s="7"/>
      <c r="M1037" s="7"/>
      <c r="N1037" s="7"/>
      <c r="O1037" s="7"/>
      <c r="P1037" s="7"/>
      <c r="Q1037" s="7"/>
      <c r="R1037" s="7" t="str">
        <f t="shared" si="32"/>
        <v/>
      </c>
      <c r="S1037" s="7" t="str">
        <f t="shared" si="33"/>
        <v/>
      </c>
    </row>
    <row r="1038" spans="1:19" x14ac:dyDescent="0.25">
      <c r="A1038" s="7"/>
      <c r="B1038" s="12"/>
      <c r="C1038" s="7"/>
      <c r="D1038" s="7"/>
      <c r="E1038" s="7"/>
      <c r="F1038" s="7"/>
      <c r="G1038" s="7"/>
      <c r="H1038" s="7"/>
      <c r="I1038" s="7"/>
      <c r="J1038" s="7"/>
      <c r="K1038" s="7"/>
      <c r="L1038" s="7"/>
      <c r="M1038" s="7"/>
      <c r="N1038" s="7"/>
      <c r="O1038" s="7"/>
      <c r="P1038" s="7"/>
      <c r="Q1038" s="7"/>
      <c r="R1038" s="7" t="str">
        <f t="shared" si="32"/>
        <v/>
      </c>
      <c r="S1038" s="7" t="str">
        <f t="shared" si="33"/>
        <v/>
      </c>
    </row>
    <row r="1039" spans="1:19" x14ac:dyDescent="0.25">
      <c r="A1039" s="7"/>
      <c r="B1039" s="12"/>
      <c r="C1039" s="7"/>
      <c r="D1039" s="7"/>
      <c r="E1039" s="7"/>
      <c r="F1039" s="7"/>
      <c r="G1039" s="7"/>
      <c r="H1039" s="7"/>
      <c r="I1039" s="7"/>
      <c r="J1039" s="7"/>
      <c r="K1039" s="7"/>
      <c r="L1039" s="7"/>
      <c r="M1039" s="7"/>
      <c r="N1039" s="7"/>
      <c r="O1039" s="7"/>
      <c r="P1039" s="7"/>
      <c r="Q1039" s="7"/>
      <c r="R1039" s="7" t="str">
        <f t="shared" si="32"/>
        <v/>
      </c>
      <c r="S1039" s="7" t="str">
        <f t="shared" si="33"/>
        <v/>
      </c>
    </row>
    <row r="1040" spans="1:19" x14ac:dyDescent="0.25">
      <c r="A1040" s="7"/>
      <c r="B1040" s="12"/>
      <c r="C1040" s="7"/>
      <c r="D1040" s="7"/>
      <c r="E1040" s="7"/>
      <c r="F1040" s="7"/>
      <c r="G1040" s="7"/>
      <c r="H1040" s="7"/>
      <c r="I1040" s="7"/>
      <c r="J1040" s="7"/>
      <c r="K1040" s="7"/>
      <c r="L1040" s="7"/>
      <c r="M1040" s="7"/>
      <c r="N1040" s="7"/>
      <c r="O1040" s="7"/>
      <c r="P1040" s="7"/>
      <c r="Q1040" s="7"/>
      <c r="R1040" s="7" t="str">
        <f t="shared" si="32"/>
        <v/>
      </c>
      <c r="S1040" s="7" t="str">
        <f t="shared" si="33"/>
        <v/>
      </c>
    </row>
    <row r="1041" spans="1:19" x14ac:dyDescent="0.25">
      <c r="A1041" s="7"/>
      <c r="B1041" s="12"/>
      <c r="C1041" s="7"/>
      <c r="D1041" s="7"/>
      <c r="E1041" s="7"/>
      <c r="F1041" s="7"/>
      <c r="G1041" s="7"/>
      <c r="H1041" s="7"/>
      <c r="I1041" s="7"/>
      <c r="J1041" s="7"/>
      <c r="K1041" s="7"/>
      <c r="L1041" s="7"/>
      <c r="M1041" s="7"/>
      <c r="N1041" s="7"/>
      <c r="O1041" s="7"/>
      <c r="P1041" s="7"/>
      <c r="Q1041" s="7"/>
      <c r="R1041" s="7" t="str">
        <f t="shared" si="32"/>
        <v/>
      </c>
      <c r="S1041" s="7" t="str">
        <f t="shared" si="33"/>
        <v/>
      </c>
    </row>
    <row r="1042" spans="1:19" x14ac:dyDescent="0.25">
      <c r="A1042" s="7"/>
      <c r="B1042" s="12"/>
      <c r="C1042" s="7"/>
      <c r="D1042" s="7"/>
      <c r="E1042" s="7"/>
      <c r="F1042" s="7"/>
      <c r="G1042" s="7"/>
      <c r="H1042" s="7"/>
      <c r="I1042" s="7"/>
      <c r="J1042" s="7"/>
      <c r="K1042" s="7"/>
      <c r="L1042" s="7"/>
      <c r="M1042" s="7"/>
      <c r="N1042" s="7"/>
      <c r="O1042" s="7"/>
      <c r="P1042" s="7"/>
      <c r="Q1042" s="7"/>
      <c r="R1042" s="7" t="str">
        <f t="shared" si="32"/>
        <v/>
      </c>
      <c r="S1042" s="7" t="str">
        <f t="shared" si="33"/>
        <v/>
      </c>
    </row>
    <row r="1043" spans="1:19" x14ac:dyDescent="0.25">
      <c r="A1043" s="7"/>
      <c r="B1043" s="12"/>
      <c r="C1043" s="7"/>
      <c r="D1043" s="7"/>
      <c r="E1043" s="7"/>
      <c r="F1043" s="7"/>
      <c r="G1043" s="7"/>
      <c r="H1043" s="7"/>
      <c r="I1043" s="7"/>
      <c r="J1043" s="7"/>
      <c r="K1043" s="7"/>
      <c r="L1043" s="7"/>
      <c r="M1043" s="7"/>
      <c r="N1043" s="7"/>
      <c r="O1043" s="7"/>
      <c r="P1043" s="7"/>
      <c r="Q1043" s="7"/>
      <c r="R1043" s="7" t="str">
        <f t="shared" si="32"/>
        <v/>
      </c>
      <c r="S1043" s="7" t="str">
        <f t="shared" si="33"/>
        <v/>
      </c>
    </row>
    <row r="1044" spans="1:19" x14ac:dyDescent="0.25">
      <c r="A1044" s="7"/>
      <c r="B1044" s="12"/>
      <c r="C1044" s="7"/>
      <c r="D1044" s="7"/>
      <c r="E1044" s="7"/>
      <c r="F1044" s="7"/>
      <c r="G1044" s="7"/>
      <c r="H1044" s="7"/>
      <c r="I1044" s="7"/>
      <c r="J1044" s="7"/>
      <c r="K1044" s="7"/>
      <c r="L1044" s="7"/>
      <c r="M1044" s="7"/>
      <c r="N1044" s="7"/>
      <c r="O1044" s="7"/>
      <c r="P1044" s="7"/>
      <c r="Q1044" s="7"/>
      <c r="R1044" s="7" t="str">
        <f t="shared" si="32"/>
        <v/>
      </c>
      <c r="S1044" s="7" t="str">
        <f t="shared" si="33"/>
        <v/>
      </c>
    </row>
    <row r="1045" spans="1:19" x14ac:dyDescent="0.25">
      <c r="A1045" s="7"/>
      <c r="B1045" s="12"/>
      <c r="C1045" s="7"/>
      <c r="D1045" s="7"/>
      <c r="E1045" s="7"/>
      <c r="F1045" s="7"/>
      <c r="G1045" s="7"/>
      <c r="H1045" s="7"/>
      <c r="I1045" s="7"/>
      <c r="J1045" s="7"/>
      <c r="K1045" s="7"/>
      <c r="L1045" s="7"/>
      <c r="M1045" s="7"/>
      <c r="N1045" s="7"/>
      <c r="O1045" s="7"/>
      <c r="P1045" s="7"/>
      <c r="Q1045" s="7"/>
      <c r="R1045" s="7" t="str">
        <f t="shared" si="32"/>
        <v/>
      </c>
      <c r="S1045" s="7" t="str">
        <f t="shared" si="33"/>
        <v/>
      </c>
    </row>
    <row r="1046" spans="1:19" x14ac:dyDescent="0.25">
      <c r="A1046" s="7"/>
      <c r="B1046" s="12"/>
      <c r="C1046" s="7"/>
      <c r="D1046" s="7"/>
      <c r="E1046" s="7"/>
      <c r="F1046" s="7"/>
      <c r="G1046" s="7"/>
      <c r="H1046" s="7"/>
      <c r="I1046" s="7"/>
      <c r="J1046" s="7"/>
      <c r="K1046" s="7"/>
      <c r="L1046" s="7"/>
      <c r="M1046" s="7"/>
      <c r="N1046" s="7"/>
      <c r="O1046" s="7"/>
      <c r="P1046" s="7"/>
      <c r="Q1046" s="7"/>
      <c r="R1046" s="7" t="str">
        <f t="shared" si="32"/>
        <v/>
      </c>
      <c r="S1046" s="7" t="str">
        <f t="shared" si="33"/>
        <v/>
      </c>
    </row>
    <row r="1047" spans="1:19" x14ac:dyDescent="0.25">
      <c r="A1047" s="7"/>
      <c r="B1047" s="12"/>
      <c r="C1047" s="7"/>
      <c r="D1047" s="7"/>
      <c r="E1047" s="7"/>
      <c r="F1047" s="7"/>
      <c r="G1047" s="7"/>
      <c r="H1047" s="7"/>
      <c r="I1047" s="7"/>
      <c r="J1047" s="7"/>
      <c r="K1047" s="7"/>
      <c r="L1047" s="7"/>
      <c r="M1047" s="7"/>
      <c r="N1047" s="7"/>
      <c r="O1047" s="7"/>
      <c r="P1047" s="7"/>
      <c r="Q1047" s="7"/>
      <c r="R1047" s="7" t="str">
        <f t="shared" si="32"/>
        <v/>
      </c>
      <c r="S1047" s="7" t="str">
        <f t="shared" si="33"/>
        <v/>
      </c>
    </row>
    <row r="1048" spans="1:19" x14ac:dyDescent="0.25">
      <c r="A1048" s="7"/>
      <c r="B1048" s="12"/>
      <c r="C1048" s="7"/>
      <c r="D1048" s="7"/>
      <c r="E1048" s="7"/>
      <c r="F1048" s="7"/>
      <c r="G1048" s="7"/>
      <c r="H1048" s="7"/>
      <c r="I1048" s="7"/>
      <c r="J1048" s="7"/>
      <c r="K1048" s="7"/>
      <c r="L1048" s="7"/>
      <c r="M1048" s="7"/>
      <c r="N1048" s="7"/>
      <c r="O1048" s="7"/>
      <c r="P1048" s="7"/>
      <c r="Q1048" s="7"/>
      <c r="R1048" s="7" t="str">
        <f t="shared" si="32"/>
        <v/>
      </c>
      <c r="S1048" s="7" t="str">
        <f t="shared" si="33"/>
        <v/>
      </c>
    </row>
    <row r="1049" spans="1:19" x14ac:dyDescent="0.25">
      <c r="A1049" s="7"/>
      <c r="B1049" s="12"/>
      <c r="C1049" s="7"/>
      <c r="D1049" s="7"/>
      <c r="E1049" s="7"/>
      <c r="F1049" s="7"/>
      <c r="G1049" s="7"/>
      <c r="H1049" s="7"/>
      <c r="I1049" s="7"/>
      <c r="J1049" s="7"/>
      <c r="K1049" s="7"/>
      <c r="L1049" s="7"/>
      <c r="M1049" s="7"/>
      <c r="N1049" s="7"/>
      <c r="O1049" s="7"/>
      <c r="P1049" s="7"/>
      <c r="Q1049" s="7"/>
      <c r="R1049" s="7" t="str">
        <f t="shared" si="32"/>
        <v/>
      </c>
      <c r="S1049" s="7" t="str">
        <f t="shared" si="33"/>
        <v/>
      </c>
    </row>
    <row r="1050" spans="1:19" x14ac:dyDescent="0.25">
      <c r="A1050" s="7"/>
      <c r="B1050" s="12"/>
      <c r="C1050" s="7"/>
      <c r="D1050" s="7"/>
      <c r="E1050" s="7"/>
      <c r="F1050" s="7"/>
      <c r="G1050" s="7"/>
      <c r="H1050" s="7"/>
      <c r="I1050" s="7"/>
      <c r="J1050" s="7"/>
      <c r="K1050" s="7"/>
      <c r="L1050" s="7"/>
      <c r="M1050" s="7"/>
      <c r="N1050" s="7"/>
      <c r="O1050" s="7"/>
      <c r="P1050" s="7"/>
      <c r="Q1050" s="7"/>
      <c r="R1050" s="7" t="str">
        <f t="shared" si="32"/>
        <v/>
      </c>
      <c r="S1050" s="7" t="str">
        <f t="shared" si="33"/>
        <v/>
      </c>
    </row>
    <row r="1051" spans="1:19" x14ac:dyDescent="0.25">
      <c r="A1051" s="7"/>
      <c r="B1051" s="12"/>
      <c r="C1051" s="7"/>
      <c r="D1051" s="7"/>
      <c r="E1051" s="7"/>
      <c r="F1051" s="7"/>
      <c r="G1051" s="7"/>
      <c r="H1051" s="7"/>
      <c r="I1051" s="7"/>
      <c r="J1051" s="7"/>
      <c r="K1051" s="7"/>
      <c r="L1051" s="7"/>
      <c r="M1051" s="7"/>
      <c r="N1051" s="7"/>
      <c r="O1051" s="7"/>
      <c r="P1051" s="7"/>
      <c r="Q1051" s="7"/>
      <c r="R1051" s="7" t="str">
        <f t="shared" si="32"/>
        <v/>
      </c>
      <c r="S1051" s="7" t="str">
        <f t="shared" si="33"/>
        <v/>
      </c>
    </row>
    <row r="1052" spans="1:19" x14ac:dyDescent="0.25">
      <c r="A1052" s="7"/>
      <c r="B1052" s="12"/>
      <c r="C1052" s="7"/>
      <c r="D1052" s="7"/>
      <c r="E1052" s="7"/>
      <c r="F1052" s="7"/>
      <c r="G1052" s="7"/>
      <c r="H1052" s="7"/>
      <c r="I1052" s="7"/>
      <c r="J1052" s="7"/>
      <c r="K1052" s="7"/>
      <c r="L1052" s="7"/>
      <c r="M1052" s="7"/>
      <c r="N1052" s="7"/>
      <c r="O1052" s="7"/>
      <c r="P1052" s="7"/>
      <c r="Q1052" s="7"/>
      <c r="R1052" s="7" t="str">
        <f t="shared" si="32"/>
        <v/>
      </c>
      <c r="S1052" s="7" t="str">
        <f t="shared" si="33"/>
        <v/>
      </c>
    </row>
    <row r="1053" spans="1:19" x14ac:dyDescent="0.25">
      <c r="A1053" s="7"/>
      <c r="B1053" s="12"/>
      <c r="C1053" s="7"/>
      <c r="D1053" s="7"/>
      <c r="E1053" s="7"/>
      <c r="F1053" s="7"/>
      <c r="G1053" s="7"/>
      <c r="H1053" s="7"/>
      <c r="I1053" s="7"/>
      <c r="J1053" s="7"/>
      <c r="K1053" s="7"/>
      <c r="L1053" s="7"/>
      <c r="M1053" s="7"/>
      <c r="N1053" s="7"/>
      <c r="O1053" s="7"/>
      <c r="P1053" s="7"/>
      <c r="Q1053" s="7"/>
      <c r="R1053" s="7" t="str">
        <f t="shared" si="32"/>
        <v/>
      </c>
      <c r="S1053" s="7" t="str">
        <f t="shared" si="33"/>
        <v/>
      </c>
    </row>
    <row r="1054" spans="1:19" x14ac:dyDescent="0.25">
      <c r="A1054" s="7"/>
      <c r="B1054" s="12"/>
      <c r="C1054" s="7"/>
      <c r="D1054" s="7"/>
      <c r="E1054" s="7"/>
      <c r="F1054" s="7"/>
      <c r="G1054" s="7"/>
      <c r="H1054" s="7"/>
      <c r="I1054" s="7"/>
      <c r="J1054" s="7"/>
      <c r="K1054" s="7"/>
      <c r="L1054" s="7"/>
      <c r="M1054" s="7"/>
      <c r="N1054" s="7"/>
      <c r="O1054" s="7"/>
      <c r="P1054" s="7"/>
      <c r="Q1054" s="7"/>
      <c r="R1054" s="7" t="str">
        <f t="shared" si="32"/>
        <v/>
      </c>
      <c r="S1054" s="7" t="str">
        <f t="shared" si="33"/>
        <v/>
      </c>
    </row>
    <row r="1055" spans="1:19" x14ac:dyDescent="0.25">
      <c r="A1055" s="7"/>
      <c r="B1055" s="12"/>
      <c r="C1055" s="7"/>
      <c r="D1055" s="7"/>
      <c r="E1055" s="7"/>
      <c r="F1055" s="7"/>
      <c r="G1055" s="7"/>
      <c r="H1055" s="7"/>
      <c r="I1055" s="7"/>
      <c r="J1055" s="7"/>
      <c r="K1055" s="7"/>
      <c r="L1055" s="7"/>
      <c r="M1055" s="7"/>
      <c r="N1055" s="7"/>
      <c r="O1055" s="7"/>
      <c r="P1055" s="7"/>
      <c r="Q1055" s="7"/>
      <c r="R1055" s="7" t="str">
        <f t="shared" si="32"/>
        <v/>
      </c>
      <c r="S1055" s="7" t="str">
        <f t="shared" si="33"/>
        <v/>
      </c>
    </row>
    <row r="1056" spans="1:19" x14ac:dyDescent="0.25">
      <c r="A1056" s="7"/>
      <c r="B1056" s="12"/>
      <c r="C1056" s="7"/>
      <c r="D1056" s="7"/>
      <c r="E1056" s="7"/>
      <c r="F1056" s="7"/>
      <c r="G1056" s="7"/>
      <c r="H1056" s="7"/>
      <c r="I1056" s="7"/>
      <c r="J1056" s="7"/>
      <c r="K1056" s="7"/>
      <c r="L1056" s="7"/>
      <c r="M1056" s="7"/>
      <c r="N1056" s="7"/>
      <c r="O1056" s="7"/>
      <c r="P1056" s="7"/>
      <c r="Q1056" s="7"/>
      <c r="R1056" s="7" t="str">
        <f t="shared" si="32"/>
        <v/>
      </c>
      <c r="S1056" s="7" t="str">
        <f t="shared" si="33"/>
        <v/>
      </c>
    </row>
    <row r="1057" spans="1:19" x14ac:dyDescent="0.25">
      <c r="A1057" s="7"/>
      <c r="B1057" s="12"/>
      <c r="C1057" s="7"/>
      <c r="D1057" s="7"/>
      <c r="E1057" s="7"/>
      <c r="F1057" s="7"/>
      <c r="G1057" s="7"/>
      <c r="H1057" s="7"/>
      <c r="I1057" s="7"/>
      <c r="J1057" s="7"/>
      <c r="K1057" s="7"/>
      <c r="L1057" s="7"/>
      <c r="M1057" s="7"/>
      <c r="N1057" s="7"/>
      <c r="O1057" s="7"/>
      <c r="P1057" s="7"/>
      <c r="Q1057" s="7"/>
      <c r="R1057" s="7" t="str">
        <f t="shared" si="32"/>
        <v/>
      </c>
      <c r="S1057" s="7" t="str">
        <f t="shared" si="33"/>
        <v/>
      </c>
    </row>
    <row r="1058" spans="1:19" x14ac:dyDescent="0.25">
      <c r="A1058" s="7"/>
      <c r="B1058" s="12"/>
      <c r="C1058" s="7"/>
      <c r="D1058" s="7"/>
      <c r="E1058" s="7"/>
      <c r="F1058" s="7"/>
      <c r="G1058" s="7"/>
      <c r="H1058" s="7"/>
      <c r="I1058" s="7"/>
      <c r="J1058" s="7"/>
      <c r="K1058" s="7"/>
      <c r="L1058" s="7"/>
      <c r="M1058" s="7"/>
      <c r="N1058" s="7"/>
      <c r="O1058" s="7"/>
      <c r="P1058" s="7"/>
      <c r="Q1058" s="7"/>
      <c r="R1058" s="7" t="str">
        <f t="shared" si="32"/>
        <v/>
      </c>
      <c r="S1058" s="7" t="str">
        <f t="shared" si="33"/>
        <v/>
      </c>
    </row>
    <row r="1059" spans="1:19" x14ac:dyDescent="0.25">
      <c r="A1059" s="7"/>
      <c r="B1059" s="12"/>
      <c r="C1059" s="7"/>
      <c r="D1059" s="7"/>
      <c r="E1059" s="7"/>
      <c r="F1059" s="7"/>
      <c r="G1059" s="7"/>
      <c r="H1059" s="7"/>
      <c r="I1059" s="7"/>
      <c r="J1059" s="7"/>
      <c r="K1059" s="7"/>
      <c r="L1059" s="7"/>
      <c r="M1059" s="7"/>
      <c r="N1059" s="7"/>
      <c r="O1059" s="7"/>
      <c r="P1059" s="7"/>
      <c r="Q1059" s="7"/>
      <c r="R1059" s="7" t="str">
        <f t="shared" si="32"/>
        <v/>
      </c>
      <c r="S1059" s="7" t="str">
        <f t="shared" si="33"/>
        <v/>
      </c>
    </row>
    <row r="1060" spans="1:19" x14ac:dyDescent="0.25">
      <c r="A1060" s="7"/>
      <c r="B1060" s="12"/>
      <c r="C1060" s="7"/>
      <c r="D1060" s="7"/>
      <c r="E1060" s="7"/>
      <c r="F1060" s="7"/>
      <c r="G1060" s="7"/>
      <c r="H1060" s="7"/>
      <c r="I1060" s="7"/>
      <c r="J1060" s="7"/>
      <c r="K1060" s="7"/>
      <c r="L1060" s="7"/>
      <c r="M1060" s="7"/>
      <c r="N1060" s="7"/>
      <c r="O1060" s="7"/>
      <c r="P1060" s="7"/>
      <c r="Q1060" s="7"/>
      <c r="R1060" s="7" t="str">
        <f t="shared" si="32"/>
        <v/>
      </c>
      <c r="S1060" s="7" t="str">
        <f t="shared" si="33"/>
        <v/>
      </c>
    </row>
    <row r="1061" spans="1:19" x14ac:dyDescent="0.25">
      <c r="A1061" s="7"/>
      <c r="B1061" s="12"/>
      <c r="C1061" s="7"/>
      <c r="D1061" s="7"/>
      <c r="E1061" s="7"/>
      <c r="F1061" s="7"/>
      <c r="G1061" s="7"/>
      <c r="H1061" s="7"/>
      <c r="I1061" s="7"/>
      <c r="J1061" s="7"/>
      <c r="K1061" s="7"/>
      <c r="L1061" s="7"/>
      <c r="M1061" s="7"/>
      <c r="N1061" s="7"/>
      <c r="O1061" s="7"/>
      <c r="P1061" s="7"/>
      <c r="Q1061" s="7"/>
      <c r="R1061" s="7" t="str">
        <f t="shared" si="32"/>
        <v/>
      </c>
      <c r="S1061" s="7" t="str">
        <f t="shared" si="33"/>
        <v/>
      </c>
    </row>
    <row r="1062" spans="1:19" x14ac:dyDescent="0.25">
      <c r="A1062" s="7"/>
      <c r="B1062" s="12"/>
      <c r="C1062" s="7"/>
      <c r="D1062" s="7"/>
      <c r="E1062" s="7"/>
      <c r="F1062" s="7"/>
      <c r="G1062" s="7"/>
      <c r="H1062" s="7"/>
      <c r="I1062" s="7"/>
      <c r="J1062" s="7"/>
      <c r="K1062" s="7"/>
      <c r="L1062" s="7"/>
      <c r="M1062" s="7"/>
      <c r="N1062" s="7"/>
      <c r="O1062" s="7"/>
      <c r="P1062" s="7"/>
      <c r="Q1062" s="7"/>
      <c r="R1062" s="7" t="str">
        <f t="shared" si="32"/>
        <v/>
      </c>
      <c r="S1062" s="7" t="str">
        <f t="shared" si="33"/>
        <v/>
      </c>
    </row>
    <row r="1063" spans="1:19" x14ac:dyDescent="0.25">
      <c r="A1063" s="7"/>
      <c r="B1063" s="12"/>
      <c r="C1063" s="7"/>
      <c r="D1063" s="7"/>
      <c r="E1063" s="7"/>
      <c r="F1063" s="7"/>
      <c r="G1063" s="7"/>
      <c r="H1063" s="7"/>
      <c r="I1063" s="7"/>
      <c r="J1063" s="7"/>
      <c r="K1063" s="7"/>
      <c r="L1063" s="7"/>
      <c r="M1063" s="7"/>
      <c r="N1063" s="7"/>
      <c r="O1063" s="7"/>
      <c r="P1063" s="7"/>
      <c r="Q1063" s="7"/>
      <c r="R1063" s="7" t="str">
        <f t="shared" si="32"/>
        <v/>
      </c>
      <c r="S1063" s="7" t="str">
        <f t="shared" si="33"/>
        <v/>
      </c>
    </row>
    <row r="1064" spans="1:19" x14ac:dyDescent="0.25">
      <c r="A1064" s="7"/>
      <c r="B1064" s="12"/>
      <c r="C1064" s="7"/>
      <c r="D1064" s="7"/>
      <c r="E1064" s="7"/>
      <c r="F1064" s="7"/>
      <c r="G1064" s="7"/>
      <c r="H1064" s="7"/>
      <c r="I1064" s="7"/>
      <c r="J1064" s="7"/>
      <c r="K1064" s="7"/>
      <c r="L1064" s="7"/>
      <c r="M1064" s="7"/>
      <c r="N1064" s="7"/>
      <c r="O1064" s="7"/>
      <c r="P1064" s="7"/>
      <c r="Q1064" s="7"/>
      <c r="R1064" s="7" t="str">
        <f t="shared" si="32"/>
        <v/>
      </c>
      <c r="S1064" s="7" t="str">
        <f t="shared" si="33"/>
        <v/>
      </c>
    </row>
    <row r="1065" spans="1:19" x14ac:dyDescent="0.25">
      <c r="A1065" s="7"/>
      <c r="B1065" s="12"/>
      <c r="C1065" s="7"/>
      <c r="D1065" s="7"/>
      <c r="E1065" s="7"/>
      <c r="F1065" s="7"/>
      <c r="G1065" s="7"/>
      <c r="H1065" s="7"/>
      <c r="I1065" s="7"/>
      <c r="J1065" s="7"/>
      <c r="K1065" s="7"/>
      <c r="L1065" s="7"/>
      <c r="M1065" s="7"/>
      <c r="N1065" s="7"/>
      <c r="O1065" s="7"/>
      <c r="P1065" s="7"/>
      <c r="Q1065" s="7"/>
      <c r="R1065" s="7" t="str">
        <f t="shared" si="32"/>
        <v/>
      </c>
      <c r="S1065" s="7" t="str">
        <f t="shared" si="33"/>
        <v/>
      </c>
    </row>
    <row r="1066" spans="1:19" x14ac:dyDescent="0.25">
      <c r="A1066" s="7"/>
      <c r="B1066" s="12"/>
      <c r="C1066" s="7"/>
      <c r="D1066" s="7"/>
      <c r="E1066" s="7"/>
      <c r="F1066" s="7"/>
      <c r="G1066" s="7"/>
      <c r="H1066" s="7"/>
      <c r="I1066" s="7"/>
      <c r="J1066" s="7"/>
      <c r="K1066" s="7"/>
      <c r="L1066" s="7"/>
      <c r="M1066" s="7"/>
      <c r="N1066" s="7"/>
      <c r="O1066" s="7"/>
      <c r="P1066" s="7"/>
      <c r="Q1066" s="7"/>
      <c r="R1066" s="7" t="str">
        <f t="shared" si="32"/>
        <v/>
      </c>
      <c r="S1066" s="7" t="str">
        <f t="shared" si="33"/>
        <v/>
      </c>
    </row>
    <row r="1067" spans="1:19" x14ac:dyDescent="0.25">
      <c r="A1067" s="7"/>
      <c r="B1067" s="12"/>
      <c r="C1067" s="7"/>
      <c r="D1067" s="7"/>
      <c r="E1067" s="7"/>
      <c r="F1067" s="7"/>
      <c r="G1067" s="7"/>
      <c r="H1067" s="7"/>
      <c r="I1067" s="7"/>
      <c r="J1067" s="7"/>
      <c r="K1067" s="7"/>
      <c r="L1067" s="7"/>
      <c r="M1067" s="7"/>
      <c r="N1067" s="7"/>
      <c r="O1067" s="7"/>
      <c r="P1067" s="7"/>
      <c r="Q1067" s="7"/>
      <c r="R1067" s="7" t="str">
        <f t="shared" si="32"/>
        <v/>
      </c>
      <c r="S1067" s="7" t="str">
        <f t="shared" si="33"/>
        <v/>
      </c>
    </row>
    <row r="1068" spans="1:19" x14ac:dyDescent="0.25">
      <c r="A1068" s="7"/>
      <c r="B1068" s="12"/>
      <c r="C1068" s="7"/>
      <c r="D1068" s="7"/>
      <c r="E1068" s="7"/>
      <c r="F1068" s="7"/>
      <c r="G1068" s="7"/>
      <c r="H1068" s="7"/>
      <c r="I1068" s="7"/>
      <c r="J1068" s="7"/>
      <c r="K1068" s="7"/>
      <c r="L1068" s="7"/>
      <c r="M1068" s="7"/>
      <c r="N1068" s="7"/>
      <c r="O1068" s="7"/>
      <c r="P1068" s="7"/>
      <c r="Q1068" s="7"/>
      <c r="R1068" s="7" t="str">
        <f t="shared" si="32"/>
        <v/>
      </c>
      <c r="S1068" s="7" t="str">
        <f t="shared" si="33"/>
        <v/>
      </c>
    </row>
    <row r="1069" spans="1:19" x14ac:dyDescent="0.25">
      <c r="A1069" s="7"/>
      <c r="B1069" s="12"/>
      <c r="C1069" s="7"/>
      <c r="D1069" s="7"/>
      <c r="E1069" s="7"/>
      <c r="F1069" s="7"/>
      <c r="G1069" s="7"/>
      <c r="H1069" s="7"/>
      <c r="I1069" s="7"/>
      <c r="J1069" s="7"/>
      <c r="K1069" s="7"/>
      <c r="L1069" s="7"/>
      <c r="M1069" s="7"/>
      <c r="N1069" s="7"/>
      <c r="O1069" s="7"/>
      <c r="P1069" s="7"/>
      <c r="Q1069" s="7"/>
      <c r="R1069" s="7" t="str">
        <f t="shared" si="32"/>
        <v/>
      </c>
      <c r="S1069" s="7" t="str">
        <f t="shared" si="33"/>
        <v/>
      </c>
    </row>
    <row r="1070" spans="1:19" x14ac:dyDescent="0.25">
      <c r="A1070" s="7"/>
      <c r="B1070" s="12"/>
      <c r="C1070" s="7"/>
      <c r="D1070" s="7"/>
      <c r="E1070" s="7"/>
      <c r="F1070" s="7"/>
      <c r="G1070" s="7"/>
      <c r="H1070" s="7"/>
      <c r="I1070" s="7"/>
      <c r="J1070" s="7"/>
      <c r="K1070" s="7"/>
      <c r="L1070" s="7"/>
      <c r="M1070" s="7"/>
      <c r="N1070" s="7"/>
      <c r="O1070" s="7"/>
      <c r="P1070" s="7"/>
      <c r="Q1070" s="7"/>
      <c r="R1070" s="7" t="str">
        <f t="shared" si="32"/>
        <v/>
      </c>
      <c r="S1070" s="7" t="str">
        <f t="shared" si="33"/>
        <v/>
      </c>
    </row>
    <row r="1071" spans="1:19" x14ac:dyDescent="0.25">
      <c r="A1071" s="7"/>
      <c r="B1071" s="12"/>
      <c r="C1071" s="7"/>
      <c r="D1071" s="7"/>
      <c r="E1071" s="7"/>
      <c r="F1071" s="7"/>
      <c r="G1071" s="7"/>
      <c r="H1071" s="7"/>
      <c r="I1071" s="7"/>
      <c r="J1071" s="7"/>
      <c r="K1071" s="7"/>
      <c r="L1071" s="7"/>
      <c r="M1071" s="7"/>
      <c r="N1071" s="7"/>
      <c r="O1071" s="7"/>
      <c r="P1071" s="7"/>
      <c r="Q1071" s="7"/>
      <c r="R1071" s="7" t="str">
        <f t="shared" si="32"/>
        <v/>
      </c>
      <c r="S1071" s="7" t="str">
        <f t="shared" si="33"/>
        <v/>
      </c>
    </row>
    <row r="1072" spans="1:19" x14ac:dyDescent="0.25">
      <c r="A1072" s="7"/>
      <c r="B1072" s="12"/>
      <c r="C1072" s="7"/>
      <c r="D1072" s="7"/>
      <c r="E1072" s="7"/>
      <c r="F1072" s="7"/>
      <c r="G1072" s="7"/>
      <c r="H1072" s="7"/>
      <c r="I1072" s="7"/>
      <c r="J1072" s="7"/>
      <c r="K1072" s="7"/>
      <c r="L1072" s="7"/>
      <c r="M1072" s="7"/>
      <c r="N1072" s="7"/>
      <c r="O1072" s="7"/>
      <c r="P1072" s="7"/>
      <c r="Q1072" s="7"/>
      <c r="R1072" s="7" t="str">
        <f t="shared" si="32"/>
        <v/>
      </c>
      <c r="S1072" s="7" t="str">
        <f t="shared" si="33"/>
        <v/>
      </c>
    </row>
    <row r="1073" spans="1:19" x14ac:dyDescent="0.25">
      <c r="A1073" s="7"/>
      <c r="B1073" s="12"/>
      <c r="C1073" s="7"/>
      <c r="D1073" s="7"/>
      <c r="E1073" s="7"/>
      <c r="F1073" s="7"/>
      <c r="G1073" s="7"/>
      <c r="H1073" s="7"/>
      <c r="I1073" s="7"/>
      <c r="J1073" s="7"/>
      <c r="K1073" s="7"/>
      <c r="L1073" s="7"/>
      <c r="M1073" s="7"/>
      <c r="N1073" s="7"/>
      <c r="O1073" s="7"/>
      <c r="P1073" s="7"/>
      <c r="Q1073" s="7"/>
      <c r="R1073" s="7" t="str">
        <f t="shared" si="32"/>
        <v/>
      </c>
      <c r="S1073" s="7" t="str">
        <f t="shared" si="33"/>
        <v/>
      </c>
    </row>
    <row r="1074" spans="1:19" x14ac:dyDescent="0.25">
      <c r="A1074" s="7"/>
      <c r="B1074" s="12"/>
      <c r="C1074" s="7"/>
      <c r="D1074" s="7"/>
      <c r="E1074" s="7"/>
      <c r="F1074" s="7"/>
      <c r="G1074" s="7"/>
      <c r="H1074" s="7"/>
      <c r="I1074" s="7"/>
      <c r="J1074" s="7"/>
      <c r="K1074" s="7"/>
      <c r="L1074" s="7"/>
      <c r="M1074" s="7"/>
      <c r="N1074" s="7"/>
      <c r="O1074" s="7"/>
      <c r="P1074" s="7"/>
      <c r="Q1074" s="7"/>
      <c r="R1074" s="7" t="str">
        <f t="shared" si="32"/>
        <v/>
      </c>
      <c r="S1074" s="7" t="str">
        <f t="shared" si="33"/>
        <v/>
      </c>
    </row>
    <row r="1075" spans="1:19" x14ac:dyDescent="0.25">
      <c r="A1075" s="7"/>
      <c r="B1075" s="12"/>
      <c r="C1075" s="7"/>
      <c r="D1075" s="7"/>
      <c r="E1075" s="7"/>
      <c r="F1075" s="7"/>
      <c r="G1075" s="7"/>
      <c r="H1075" s="7"/>
      <c r="I1075" s="7"/>
      <c r="J1075" s="7"/>
      <c r="K1075" s="7"/>
      <c r="L1075" s="7"/>
      <c r="M1075" s="7"/>
      <c r="N1075" s="7"/>
      <c r="O1075" s="7"/>
      <c r="P1075" s="7"/>
      <c r="Q1075" s="7"/>
      <c r="R1075" s="7" t="str">
        <f t="shared" si="32"/>
        <v/>
      </c>
      <c r="S1075" s="7" t="str">
        <f t="shared" si="33"/>
        <v/>
      </c>
    </row>
    <row r="1076" spans="1:19" x14ac:dyDescent="0.25">
      <c r="A1076" s="7"/>
      <c r="B1076" s="12"/>
      <c r="C1076" s="7"/>
      <c r="D1076" s="7"/>
      <c r="E1076" s="7"/>
      <c r="F1076" s="7"/>
      <c r="G1076" s="7"/>
      <c r="H1076" s="7"/>
      <c r="I1076" s="7"/>
      <c r="J1076" s="7"/>
      <c r="K1076" s="7"/>
      <c r="L1076" s="7"/>
      <c r="M1076" s="7"/>
      <c r="N1076" s="7"/>
      <c r="O1076" s="7"/>
      <c r="P1076" s="7"/>
      <c r="Q1076" s="7"/>
      <c r="R1076" s="7" t="str">
        <f t="shared" si="32"/>
        <v/>
      </c>
      <c r="S1076" s="7" t="str">
        <f t="shared" si="33"/>
        <v/>
      </c>
    </row>
    <row r="1077" spans="1:19" x14ac:dyDescent="0.25">
      <c r="A1077" s="7"/>
      <c r="B1077" s="12"/>
      <c r="C1077" s="7"/>
      <c r="D1077" s="7"/>
      <c r="E1077" s="7"/>
      <c r="F1077" s="7"/>
      <c r="G1077" s="7"/>
      <c r="H1077" s="7"/>
      <c r="I1077" s="7"/>
      <c r="J1077" s="7"/>
      <c r="K1077" s="7"/>
      <c r="L1077" s="7"/>
      <c r="M1077" s="7"/>
      <c r="N1077" s="7"/>
      <c r="O1077" s="7"/>
      <c r="P1077" s="7"/>
      <c r="Q1077" s="7"/>
      <c r="R1077" s="7" t="str">
        <f t="shared" si="32"/>
        <v/>
      </c>
      <c r="S1077" s="7" t="str">
        <f t="shared" si="33"/>
        <v/>
      </c>
    </row>
    <row r="1078" spans="1:19" x14ac:dyDescent="0.25">
      <c r="A1078" s="7"/>
      <c r="B1078" s="12"/>
      <c r="C1078" s="7"/>
      <c r="D1078" s="7"/>
      <c r="E1078" s="7"/>
      <c r="F1078" s="7"/>
      <c r="G1078" s="7"/>
      <c r="H1078" s="7"/>
      <c r="I1078" s="7"/>
      <c r="J1078" s="7"/>
      <c r="K1078" s="7"/>
      <c r="L1078" s="7"/>
      <c r="M1078" s="7"/>
      <c r="N1078" s="7"/>
      <c r="O1078" s="7"/>
      <c r="P1078" s="7"/>
      <c r="Q1078" s="7"/>
      <c r="R1078" s="7" t="str">
        <f t="shared" si="32"/>
        <v/>
      </c>
      <c r="S1078" s="7" t="str">
        <f t="shared" si="33"/>
        <v/>
      </c>
    </row>
    <row r="1079" spans="1:19" x14ac:dyDescent="0.25">
      <c r="A1079" s="7"/>
      <c r="B1079" s="12"/>
      <c r="C1079" s="7"/>
      <c r="D1079" s="7"/>
      <c r="E1079" s="7"/>
      <c r="F1079" s="7"/>
      <c r="G1079" s="7"/>
      <c r="H1079" s="7"/>
      <c r="I1079" s="7"/>
      <c r="J1079" s="7"/>
      <c r="K1079" s="7"/>
      <c r="L1079" s="7"/>
      <c r="M1079" s="7"/>
      <c r="N1079" s="7"/>
      <c r="O1079" s="7"/>
      <c r="P1079" s="7"/>
      <c r="Q1079" s="7"/>
      <c r="R1079" s="7" t="str">
        <f t="shared" si="32"/>
        <v/>
      </c>
      <c r="S1079" s="7" t="str">
        <f t="shared" si="33"/>
        <v/>
      </c>
    </row>
    <row r="1080" spans="1:19" x14ac:dyDescent="0.25">
      <c r="A1080" s="7"/>
      <c r="B1080" s="12"/>
      <c r="C1080" s="7"/>
      <c r="D1080" s="7"/>
      <c r="E1080" s="7"/>
      <c r="F1080" s="7"/>
      <c r="G1080" s="7"/>
      <c r="H1080" s="7"/>
      <c r="I1080" s="7"/>
      <c r="J1080" s="7"/>
      <c r="K1080" s="7"/>
      <c r="L1080" s="7"/>
      <c r="M1080" s="7"/>
      <c r="N1080" s="7"/>
      <c r="O1080" s="7"/>
      <c r="P1080" s="7"/>
      <c r="Q1080" s="7"/>
      <c r="R1080" s="7" t="str">
        <f t="shared" si="32"/>
        <v/>
      </c>
      <c r="S1080" s="7" t="str">
        <f t="shared" si="33"/>
        <v/>
      </c>
    </row>
    <row r="1081" spans="1:19" x14ac:dyDescent="0.25">
      <c r="A1081" s="7"/>
      <c r="B1081" s="12"/>
      <c r="C1081" s="7"/>
      <c r="D1081" s="7"/>
      <c r="E1081" s="7"/>
      <c r="F1081" s="7"/>
      <c r="G1081" s="7"/>
      <c r="H1081" s="7"/>
      <c r="I1081" s="7"/>
      <c r="J1081" s="7"/>
      <c r="K1081" s="7"/>
      <c r="L1081" s="7"/>
      <c r="M1081" s="7"/>
      <c r="N1081" s="7"/>
      <c r="O1081" s="7"/>
      <c r="P1081" s="7"/>
      <c r="Q1081" s="7"/>
      <c r="R1081" s="7" t="str">
        <f t="shared" si="32"/>
        <v/>
      </c>
      <c r="S1081" s="7" t="str">
        <f t="shared" si="33"/>
        <v/>
      </c>
    </row>
    <row r="1082" spans="1:19" x14ac:dyDescent="0.25">
      <c r="A1082" s="7"/>
      <c r="B1082" s="12"/>
      <c r="C1082" s="7"/>
      <c r="D1082" s="7"/>
      <c r="E1082" s="7"/>
      <c r="F1082" s="7"/>
      <c r="G1082" s="7"/>
      <c r="H1082" s="7"/>
      <c r="I1082" s="7"/>
      <c r="J1082" s="7"/>
      <c r="K1082" s="7"/>
      <c r="L1082" s="7"/>
      <c r="M1082" s="7"/>
      <c r="N1082" s="7"/>
      <c r="O1082" s="7"/>
      <c r="P1082" s="7"/>
      <c r="Q1082" s="7"/>
      <c r="R1082" s="7" t="str">
        <f t="shared" si="32"/>
        <v/>
      </c>
      <c r="S1082" s="7" t="str">
        <f t="shared" si="33"/>
        <v/>
      </c>
    </row>
    <row r="1083" spans="1:19" x14ac:dyDescent="0.25">
      <c r="A1083" s="7"/>
      <c r="B1083" s="12"/>
      <c r="C1083" s="7"/>
      <c r="D1083" s="7"/>
      <c r="E1083" s="7"/>
      <c r="F1083" s="7"/>
      <c r="G1083" s="7"/>
      <c r="H1083" s="7"/>
      <c r="I1083" s="7"/>
      <c r="J1083" s="7"/>
      <c r="K1083" s="7"/>
      <c r="L1083" s="7"/>
      <c r="M1083" s="7"/>
      <c r="N1083" s="7"/>
      <c r="O1083" s="7"/>
      <c r="P1083" s="7"/>
      <c r="Q1083" s="7"/>
      <c r="R1083" s="7" t="str">
        <f t="shared" si="32"/>
        <v/>
      </c>
      <c r="S1083" s="7" t="str">
        <f t="shared" si="33"/>
        <v/>
      </c>
    </row>
    <row r="1084" spans="1:19" x14ac:dyDescent="0.25">
      <c r="A1084" s="7"/>
      <c r="B1084" s="12"/>
      <c r="C1084" s="7"/>
      <c r="D1084" s="7"/>
      <c r="E1084" s="7"/>
      <c r="F1084" s="7"/>
      <c r="G1084" s="7"/>
      <c r="H1084" s="7"/>
      <c r="I1084" s="7"/>
      <c r="J1084" s="7"/>
      <c r="K1084" s="7"/>
      <c r="L1084" s="7"/>
      <c r="M1084" s="7"/>
      <c r="N1084" s="7"/>
      <c r="O1084" s="7"/>
      <c r="P1084" s="7"/>
      <c r="Q1084" s="7"/>
      <c r="R1084" s="7" t="str">
        <f t="shared" si="32"/>
        <v/>
      </c>
      <c r="S1084" s="7" t="str">
        <f t="shared" si="33"/>
        <v/>
      </c>
    </row>
    <row r="1085" spans="1:19" x14ac:dyDescent="0.25">
      <c r="A1085" s="7"/>
      <c r="B1085" s="12"/>
      <c r="C1085" s="7"/>
      <c r="D1085" s="7"/>
      <c r="E1085" s="7"/>
      <c r="F1085" s="7"/>
      <c r="G1085" s="7"/>
      <c r="H1085" s="7"/>
      <c r="I1085" s="7"/>
      <c r="J1085" s="7"/>
      <c r="K1085" s="7"/>
      <c r="L1085" s="7"/>
      <c r="M1085" s="7"/>
      <c r="N1085" s="7"/>
      <c r="O1085" s="7"/>
      <c r="P1085" s="7"/>
      <c r="Q1085" s="7"/>
      <c r="R1085" s="7" t="str">
        <f t="shared" si="32"/>
        <v/>
      </c>
      <c r="S1085" s="7" t="str">
        <f t="shared" si="33"/>
        <v/>
      </c>
    </row>
    <row r="1086" spans="1:19" x14ac:dyDescent="0.25">
      <c r="A1086" s="7"/>
      <c r="B1086" s="12"/>
      <c r="C1086" s="7"/>
      <c r="D1086" s="7"/>
      <c r="E1086" s="7"/>
      <c r="F1086" s="7"/>
      <c r="G1086" s="7"/>
      <c r="H1086" s="7"/>
      <c r="I1086" s="7"/>
      <c r="J1086" s="7"/>
      <c r="K1086" s="7"/>
      <c r="L1086" s="7"/>
      <c r="M1086" s="7"/>
      <c r="N1086" s="7"/>
      <c r="O1086" s="7"/>
      <c r="P1086" s="7"/>
      <c r="Q1086" s="7"/>
      <c r="R1086" s="7" t="str">
        <f t="shared" si="32"/>
        <v/>
      </c>
      <c r="S1086" s="7" t="str">
        <f t="shared" si="33"/>
        <v/>
      </c>
    </row>
    <row r="1087" spans="1:19" x14ac:dyDescent="0.25">
      <c r="A1087" s="7"/>
      <c r="B1087" s="12"/>
      <c r="C1087" s="7"/>
      <c r="D1087" s="7"/>
      <c r="E1087" s="7"/>
      <c r="F1087" s="7"/>
      <c r="G1087" s="7"/>
      <c r="H1087" s="7"/>
      <c r="I1087" s="7"/>
      <c r="J1087" s="7"/>
      <c r="K1087" s="7"/>
      <c r="L1087" s="7"/>
      <c r="M1087" s="7"/>
      <c r="N1087" s="7"/>
      <c r="O1087" s="7"/>
      <c r="P1087" s="7"/>
      <c r="Q1087" s="7"/>
      <c r="R1087" s="7" t="str">
        <f t="shared" si="32"/>
        <v/>
      </c>
      <c r="S1087" s="7" t="str">
        <f t="shared" si="33"/>
        <v/>
      </c>
    </row>
    <row r="1088" spans="1:19" x14ac:dyDescent="0.25">
      <c r="A1088" s="7"/>
      <c r="B1088" s="12"/>
      <c r="C1088" s="7"/>
      <c r="D1088" s="7"/>
      <c r="E1088" s="7"/>
      <c r="F1088" s="7"/>
      <c r="G1088" s="7"/>
      <c r="H1088" s="7"/>
      <c r="I1088" s="7"/>
      <c r="J1088" s="7"/>
      <c r="K1088" s="7"/>
      <c r="L1088" s="7"/>
      <c r="M1088" s="7"/>
      <c r="N1088" s="7"/>
      <c r="O1088" s="7"/>
      <c r="P1088" s="7"/>
      <c r="Q1088" s="7"/>
      <c r="R1088" s="7" t="str">
        <f t="shared" si="32"/>
        <v/>
      </c>
      <c r="S1088" s="7" t="str">
        <f t="shared" si="33"/>
        <v/>
      </c>
    </row>
    <row r="1089" spans="1:19" x14ac:dyDescent="0.25">
      <c r="A1089" s="7"/>
      <c r="B1089" s="12"/>
      <c r="C1089" s="7"/>
      <c r="D1089" s="7"/>
      <c r="E1089" s="7"/>
      <c r="F1089" s="7"/>
      <c r="G1089" s="7"/>
      <c r="H1089" s="7"/>
      <c r="I1089" s="7"/>
      <c r="J1089" s="7"/>
      <c r="K1089" s="7"/>
      <c r="L1089" s="7"/>
      <c r="M1089" s="7"/>
      <c r="N1089" s="7"/>
      <c r="O1089" s="7"/>
      <c r="P1089" s="7"/>
      <c r="Q1089" s="7"/>
      <c r="R1089" s="7" t="str">
        <f t="shared" si="32"/>
        <v/>
      </c>
      <c r="S1089" s="7" t="str">
        <f t="shared" si="33"/>
        <v/>
      </c>
    </row>
    <row r="1090" spans="1:19" x14ac:dyDescent="0.25">
      <c r="A1090" s="7"/>
      <c r="B1090" s="12"/>
      <c r="C1090" s="7"/>
      <c r="D1090" s="7"/>
      <c r="E1090" s="7"/>
      <c r="F1090" s="7"/>
      <c r="G1090" s="7"/>
      <c r="H1090" s="7"/>
      <c r="I1090" s="7"/>
      <c r="J1090" s="7"/>
      <c r="K1090" s="7"/>
      <c r="L1090" s="7"/>
      <c r="M1090" s="7"/>
      <c r="N1090" s="7"/>
      <c r="O1090" s="7"/>
      <c r="P1090" s="7"/>
      <c r="Q1090" s="7"/>
      <c r="R1090" s="7" t="str">
        <f t="shared" ref="R1090:R1153" si="34">IF(OR(C1090="",B1090=""),"",C1090&amp;"#"&amp;ROUND(B1090*1440,0))</f>
        <v/>
      </c>
      <c r="S1090" s="7" t="str">
        <f t="shared" ref="S1090:S1153" si="35">IF(J1090="","","https://maps.google.com/?q="&amp;SUBSTITUTE(J1090&amp;"",",",".")&amp;","&amp;SUBSTITUTE(K1090&amp;"",",","."))</f>
        <v/>
      </c>
    </row>
    <row r="1091" spans="1:19" x14ac:dyDescent="0.25">
      <c r="A1091" s="7"/>
      <c r="B1091" s="12"/>
      <c r="C1091" s="7"/>
      <c r="D1091" s="7"/>
      <c r="E1091" s="7"/>
      <c r="F1091" s="7"/>
      <c r="G1091" s="7"/>
      <c r="H1091" s="7"/>
      <c r="I1091" s="7"/>
      <c r="J1091" s="7"/>
      <c r="K1091" s="7"/>
      <c r="L1091" s="7"/>
      <c r="M1091" s="7"/>
      <c r="N1091" s="7"/>
      <c r="O1091" s="7"/>
      <c r="P1091" s="7"/>
      <c r="Q1091" s="7"/>
      <c r="R1091" s="7" t="str">
        <f t="shared" si="34"/>
        <v/>
      </c>
      <c r="S1091" s="7" t="str">
        <f t="shared" si="35"/>
        <v/>
      </c>
    </row>
    <row r="1092" spans="1:19" x14ac:dyDescent="0.25">
      <c r="A1092" s="7"/>
      <c r="B1092" s="12"/>
      <c r="C1092" s="7"/>
      <c r="D1092" s="7"/>
      <c r="E1092" s="7"/>
      <c r="F1092" s="7"/>
      <c r="G1092" s="7"/>
      <c r="H1092" s="7"/>
      <c r="I1092" s="7"/>
      <c r="J1092" s="7"/>
      <c r="K1092" s="7"/>
      <c r="L1092" s="7"/>
      <c r="M1092" s="7"/>
      <c r="N1092" s="7"/>
      <c r="O1092" s="7"/>
      <c r="P1092" s="7"/>
      <c r="Q1092" s="7"/>
      <c r="R1092" s="7" t="str">
        <f t="shared" si="34"/>
        <v/>
      </c>
      <c r="S1092" s="7" t="str">
        <f t="shared" si="35"/>
        <v/>
      </c>
    </row>
    <row r="1093" spans="1:19" x14ac:dyDescent="0.25">
      <c r="A1093" s="7"/>
      <c r="B1093" s="12"/>
      <c r="C1093" s="7"/>
      <c r="D1093" s="7"/>
      <c r="E1093" s="7"/>
      <c r="F1093" s="7"/>
      <c r="G1093" s="7"/>
      <c r="H1093" s="7"/>
      <c r="I1093" s="7"/>
      <c r="J1093" s="7"/>
      <c r="K1093" s="7"/>
      <c r="L1093" s="7"/>
      <c r="M1093" s="7"/>
      <c r="N1093" s="7"/>
      <c r="O1093" s="7"/>
      <c r="P1093" s="7"/>
      <c r="Q1093" s="7"/>
      <c r="R1093" s="7" t="str">
        <f t="shared" si="34"/>
        <v/>
      </c>
      <c r="S1093" s="7" t="str">
        <f t="shared" si="35"/>
        <v/>
      </c>
    </row>
    <row r="1094" spans="1:19" x14ac:dyDescent="0.25">
      <c r="A1094" s="7"/>
      <c r="B1094" s="12"/>
      <c r="C1094" s="7"/>
      <c r="D1094" s="7"/>
      <c r="E1094" s="7"/>
      <c r="F1094" s="7"/>
      <c r="G1094" s="7"/>
      <c r="H1094" s="7"/>
      <c r="I1094" s="7"/>
      <c r="J1094" s="7"/>
      <c r="K1094" s="7"/>
      <c r="L1094" s="7"/>
      <c r="M1094" s="7"/>
      <c r="N1094" s="7"/>
      <c r="O1094" s="7"/>
      <c r="P1094" s="7"/>
      <c r="Q1094" s="7"/>
      <c r="R1094" s="7" t="str">
        <f t="shared" si="34"/>
        <v/>
      </c>
      <c r="S1094" s="7" t="str">
        <f t="shared" si="35"/>
        <v/>
      </c>
    </row>
    <row r="1095" spans="1:19" x14ac:dyDescent="0.25">
      <c r="A1095" s="7"/>
      <c r="B1095" s="12"/>
      <c r="C1095" s="7"/>
      <c r="D1095" s="7"/>
      <c r="E1095" s="7"/>
      <c r="F1095" s="7"/>
      <c r="G1095" s="7"/>
      <c r="H1095" s="7"/>
      <c r="I1095" s="7"/>
      <c r="J1095" s="7"/>
      <c r="K1095" s="7"/>
      <c r="L1095" s="7"/>
      <c r="M1095" s="7"/>
      <c r="N1095" s="7"/>
      <c r="O1095" s="7"/>
      <c r="P1095" s="7"/>
      <c r="Q1095" s="7"/>
      <c r="R1095" s="7" t="str">
        <f t="shared" si="34"/>
        <v/>
      </c>
      <c r="S1095" s="7" t="str">
        <f t="shared" si="35"/>
        <v/>
      </c>
    </row>
    <row r="1096" spans="1:19" x14ac:dyDescent="0.25">
      <c r="A1096" s="7"/>
      <c r="B1096" s="12"/>
      <c r="C1096" s="7"/>
      <c r="D1096" s="7"/>
      <c r="E1096" s="7"/>
      <c r="F1096" s="7"/>
      <c r="G1096" s="7"/>
      <c r="H1096" s="7"/>
      <c r="I1096" s="7"/>
      <c r="J1096" s="7"/>
      <c r="K1096" s="7"/>
      <c r="L1096" s="7"/>
      <c r="M1096" s="7"/>
      <c r="N1096" s="7"/>
      <c r="O1096" s="7"/>
      <c r="P1096" s="7"/>
      <c r="Q1096" s="7"/>
      <c r="R1096" s="7" t="str">
        <f t="shared" si="34"/>
        <v/>
      </c>
      <c r="S1096" s="7" t="str">
        <f t="shared" si="35"/>
        <v/>
      </c>
    </row>
    <row r="1097" spans="1:19" x14ac:dyDescent="0.25">
      <c r="A1097" s="7"/>
      <c r="B1097" s="12"/>
      <c r="C1097" s="7"/>
      <c r="D1097" s="7"/>
      <c r="E1097" s="7"/>
      <c r="F1097" s="7"/>
      <c r="G1097" s="7"/>
      <c r="H1097" s="7"/>
      <c r="I1097" s="7"/>
      <c r="J1097" s="7"/>
      <c r="K1097" s="7"/>
      <c r="L1097" s="7"/>
      <c r="M1097" s="7"/>
      <c r="N1097" s="7"/>
      <c r="O1097" s="7"/>
      <c r="P1097" s="7"/>
      <c r="Q1097" s="7"/>
      <c r="R1097" s="7" t="str">
        <f t="shared" si="34"/>
        <v/>
      </c>
      <c r="S1097" s="7" t="str">
        <f t="shared" si="35"/>
        <v/>
      </c>
    </row>
    <row r="1098" spans="1:19" x14ac:dyDescent="0.25">
      <c r="A1098" s="7"/>
      <c r="B1098" s="12"/>
      <c r="C1098" s="7"/>
      <c r="D1098" s="7"/>
      <c r="E1098" s="7"/>
      <c r="F1098" s="7"/>
      <c r="G1098" s="7"/>
      <c r="H1098" s="7"/>
      <c r="I1098" s="7"/>
      <c r="J1098" s="7"/>
      <c r="K1098" s="7"/>
      <c r="L1098" s="7"/>
      <c r="M1098" s="7"/>
      <c r="N1098" s="7"/>
      <c r="O1098" s="7"/>
      <c r="P1098" s="7"/>
      <c r="Q1098" s="7"/>
      <c r="R1098" s="7" t="str">
        <f t="shared" si="34"/>
        <v/>
      </c>
      <c r="S1098" s="7" t="str">
        <f t="shared" si="35"/>
        <v/>
      </c>
    </row>
    <row r="1099" spans="1:19" x14ac:dyDescent="0.25">
      <c r="A1099" s="7"/>
      <c r="B1099" s="12"/>
      <c r="C1099" s="7"/>
      <c r="D1099" s="7"/>
      <c r="E1099" s="7"/>
      <c r="F1099" s="7"/>
      <c r="G1099" s="7"/>
      <c r="H1099" s="7"/>
      <c r="I1099" s="7"/>
      <c r="J1099" s="7"/>
      <c r="K1099" s="7"/>
      <c r="L1099" s="7"/>
      <c r="M1099" s="7"/>
      <c r="N1099" s="7"/>
      <c r="O1099" s="7"/>
      <c r="P1099" s="7"/>
      <c r="Q1099" s="7"/>
      <c r="R1099" s="7" t="str">
        <f t="shared" si="34"/>
        <v/>
      </c>
      <c r="S1099" s="7" t="str">
        <f t="shared" si="35"/>
        <v/>
      </c>
    </row>
    <row r="1100" spans="1:19" x14ac:dyDescent="0.25">
      <c r="A1100" s="7"/>
      <c r="B1100" s="12"/>
      <c r="C1100" s="7"/>
      <c r="D1100" s="7"/>
      <c r="E1100" s="7"/>
      <c r="F1100" s="7"/>
      <c r="G1100" s="7"/>
      <c r="H1100" s="7"/>
      <c r="I1100" s="7"/>
      <c r="J1100" s="7"/>
      <c r="K1100" s="7"/>
      <c r="L1100" s="7"/>
      <c r="M1100" s="7"/>
      <c r="N1100" s="7"/>
      <c r="O1100" s="7"/>
      <c r="P1100" s="7"/>
      <c r="Q1100" s="7"/>
      <c r="R1100" s="7" t="str">
        <f t="shared" si="34"/>
        <v/>
      </c>
      <c r="S1100" s="7" t="str">
        <f t="shared" si="35"/>
        <v/>
      </c>
    </row>
    <row r="1101" spans="1:19" x14ac:dyDescent="0.25">
      <c r="A1101" s="7"/>
      <c r="B1101" s="12"/>
      <c r="C1101" s="7"/>
      <c r="D1101" s="7"/>
      <c r="E1101" s="7"/>
      <c r="F1101" s="7"/>
      <c r="G1101" s="7"/>
      <c r="H1101" s="7"/>
      <c r="I1101" s="7"/>
      <c r="J1101" s="7"/>
      <c r="K1101" s="7"/>
      <c r="L1101" s="7"/>
      <c r="M1101" s="7"/>
      <c r="N1101" s="7"/>
      <c r="O1101" s="7"/>
      <c r="P1101" s="7"/>
      <c r="Q1101" s="7"/>
      <c r="R1101" s="7" t="str">
        <f t="shared" si="34"/>
        <v/>
      </c>
      <c r="S1101" s="7" t="str">
        <f t="shared" si="35"/>
        <v/>
      </c>
    </row>
    <row r="1102" spans="1:19" x14ac:dyDescent="0.25">
      <c r="A1102" s="7"/>
      <c r="B1102" s="12"/>
      <c r="C1102" s="7"/>
      <c r="D1102" s="7"/>
      <c r="E1102" s="7"/>
      <c r="F1102" s="7"/>
      <c r="G1102" s="7"/>
      <c r="H1102" s="7"/>
      <c r="I1102" s="7"/>
      <c r="J1102" s="7"/>
      <c r="K1102" s="7"/>
      <c r="L1102" s="7"/>
      <c r="M1102" s="7"/>
      <c r="N1102" s="7"/>
      <c r="O1102" s="7"/>
      <c r="P1102" s="7"/>
      <c r="Q1102" s="7"/>
      <c r="R1102" s="7" t="str">
        <f t="shared" si="34"/>
        <v/>
      </c>
      <c r="S1102" s="7" t="str">
        <f t="shared" si="35"/>
        <v/>
      </c>
    </row>
    <row r="1103" spans="1:19" x14ac:dyDescent="0.25">
      <c r="A1103" s="7"/>
      <c r="B1103" s="12"/>
      <c r="C1103" s="7"/>
      <c r="D1103" s="7"/>
      <c r="E1103" s="7"/>
      <c r="F1103" s="7"/>
      <c r="G1103" s="7"/>
      <c r="H1103" s="7"/>
      <c r="I1103" s="7"/>
      <c r="J1103" s="7"/>
      <c r="K1103" s="7"/>
      <c r="L1103" s="7"/>
      <c r="M1103" s="7"/>
      <c r="N1103" s="7"/>
      <c r="O1103" s="7"/>
      <c r="P1103" s="7"/>
      <c r="Q1103" s="7"/>
      <c r="R1103" s="7" t="str">
        <f t="shared" si="34"/>
        <v/>
      </c>
      <c r="S1103" s="7" t="str">
        <f t="shared" si="35"/>
        <v/>
      </c>
    </row>
    <row r="1104" spans="1:19" x14ac:dyDescent="0.25">
      <c r="A1104" s="7"/>
      <c r="B1104" s="12"/>
      <c r="C1104" s="7"/>
      <c r="D1104" s="7"/>
      <c r="E1104" s="7"/>
      <c r="F1104" s="7"/>
      <c r="G1104" s="7"/>
      <c r="H1104" s="7"/>
      <c r="I1104" s="7"/>
      <c r="J1104" s="7"/>
      <c r="K1104" s="7"/>
      <c r="L1104" s="7"/>
      <c r="M1104" s="7"/>
      <c r="N1104" s="7"/>
      <c r="O1104" s="7"/>
      <c r="P1104" s="7"/>
      <c r="Q1104" s="7"/>
      <c r="R1104" s="7" t="str">
        <f t="shared" si="34"/>
        <v/>
      </c>
      <c r="S1104" s="7" t="str">
        <f t="shared" si="35"/>
        <v/>
      </c>
    </row>
    <row r="1105" spans="1:19" x14ac:dyDescent="0.25">
      <c r="A1105" s="7"/>
      <c r="B1105" s="12"/>
      <c r="C1105" s="7"/>
      <c r="D1105" s="7"/>
      <c r="E1105" s="7"/>
      <c r="F1105" s="7"/>
      <c r="G1105" s="7"/>
      <c r="H1105" s="7"/>
      <c r="I1105" s="7"/>
      <c r="J1105" s="7"/>
      <c r="K1105" s="7"/>
      <c r="L1105" s="7"/>
      <c r="M1105" s="7"/>
      <c r="N1105" s="7"/>
      <c r="O1105" s="7"/>
      <c r="P1105" s="7"/>
      <c r="Q1105" s="7"/>
      <c r="R1105" s="7" t="str">
        <f t="shared" si="34"/>
        <v/>
      </c>
      <c r="S1105" s="7" t="str">
        <f t="shared" si="35"/>
        <v/>
      </c>
    </row>
    <row r="1106" spans="1:19" x14ac:dyDescent="0.25">
      <c r="A1106" s="7"/>
      <c r="B1106" s="12"/>
      <c r="C1106" s="7"/>
      <c r="D1106" s="7"/>
      <c r="E1106" s="7"/>
      <c r="F1106" s="7"/>
      <c r="G1106" s="7"/>
      <c r="H1106" s="7"/>
      <c r="I1106" s="7"/>
      <c r="J1106" s="7"/>
      <c r="K1106" s="7"/>
      <c r="L1106" s="7"/>
      <c r="M1106" s="7"/>
      <c r="N1106" s="7"/>
      <c r="O1106" s="7"/>
      <c r="P1106" s="7"/>
      <c r="Q1106" s="7"/>
      <c r="R1106" s="7" t="str">
        <f t="shared" si="34"/>
        <v/>
      </c>
      <c r="S1106" s="7" t="str">
        <f t="shared" si="35"/>
        <v/>
      </c>
    </row>
    <row r="1107" spans="1:19" x14ac:dyDescent="0.25">
      <c r="A1107" s="7"/>
      <c r="B1107" s="12"/>
      <c r="C1107" s="7"/>
      <c r="D1107" s="7"/>
      <c r="E1107" s="7"/>
      <c r="F1107" s="7"/>
      <c r="G1107" s="7"/>
      <c r="H1107" s="7"/>
      <c r="I1107" s="7"/>
      <c r="J1107" s="7"/>
      <c r="K1107" s="7"/>
      <c r="L1107" s="7"/>
      <c r="M1107" s="7"/>
      <c r="N1107" s="7"/>
      <c r="O1107" s="7"/>
      <c r="P1107" s="7"/>
      <c r="Q1107" s="7"/>
      <c r="R1107" s="7" t="str">
        <f t="shared" si="34"/>
        <v/>
      </c>
      <c r="S1107" s="7" t="str">
        <f t="shared" si="35"/>
        <v/>
      </c>
    </row>
    <row r="1108" spans="1:19" x14ac:dyDescent="0.25">
      <c r="A1108" s="7"/>
      <c r="B1108" s="12"/>
      <c r="C1108" s="7"/>
      <c r="D1108" s="7"/>
      <c r="E1108" s="7"/>
      <c r="F1108" s="7"/>
      <c r="G1108" s="7"/>
      <c r="H1108" s="7"/>
      <c r="I1108" s="7"/>
      <c r="J1108" s="7"/>
      <c r="K1108" s="7"/>
      <c r="L1108" s="7"/>
      <c r="M1108" s="7"/>
      <c r="N1108" s="7"/>
      <c r="O1108" s="7"/>
      <c r="P1108" s="7"/>
      <c r="Q1108" s="7"/>
      <c r="R1108" s="7" t="str">
        <f t="shared" si="34"/>
        <v/>
      </c>
      <c r="S1108" s="7" t="str">
        <f t="shared" si="35"/>
        <v/>
      </c>
    </row>
    <row r="1109" spans="1:19" x14ac:dyDescent="0.25">
      <c r="A1109" s="7"/>
      <c r="B1109" s="12"/>
      <c r="C1109" s="7"/>
      <c r="D1109" s="7"/>
      <c r="E1109" s="7"/>
      <c r="F1109" s="7"/>
      <c r="G1109" s="7"/>
      <c r="H1109" s="7"/>
      <c r="I1109" s="7"/>
      <c r="J1109" s="7"/>
      <c r="K1109" s="7"/>
      <c r="L1109" s="7"/>
      <c r="M1109" s="7"/>
      <c r="N1109" s="7"/>
      <c r="O1109" s="7"/>
      <c r="P1109" s="7"/>
      <c r="Q1109" s="7"/>
      <c r="R1109" s="7" t="str">
        <f t="shared" si="34"/>
        <v/>
      </c>
      <c r="S1109" s="7" t="str">
        <f t="shared" si="35"/>
        <v/>
      </c>
    </row>
    <row r="1110" spans="1:19" x14ac:dyDescent="0.25">
      <c r="A1110" s="7"/>
      <c r="B1110" s="12"/>
      <c r="C1110" s="7"/>
      <c r="D1110" s="7"/>
      <c r="E1110" s="7"/>
      <c r="F1110" s="7"/>
      <c r="G1110" s="7"/>
      <c r="H1110" s="7"/>
      <c r="I1110" s="7"/>
      <c r="J1110" s="7"/>
      <c r="K1110" s="7"/>
      <c r="L1110" s="7"/>
      <c r="M1110" s="7"/>
      <c r="N1110" s="7"/>
      <c r="O1110" s="7"/>
      <c r="P1110" s="7"/>
      <c r="Q1110" s="7"/>
      <c r="R1110" s="7" t="str">
        <f t="shared" si="34"/>
        <v/>
      </c>
      <c r="S1110" s="7" t="str">
        <f t="shared" si="35"/>
        <v/>
      </c>
    </row>
    <row r="1111" spans="1:19" x14ac:dyDescent="0.25">
      <c r="A1111" s="7"/>
      <c r="B1111" s="12"/>
      <c r="C1111" s="7"/>
      <c r="D1111" s="7"/>
      <c r="E1111" s="7"/>
      <c r="F1111" s="7"/>
      <c r="G1111" s="7"/>
      <c r="H1111" s="7"/>
      <c r="I1111" s="7"/>
      <c r="J1111" s="7"/>
      <c r="K1111" s="7"/>
      <c r="L1111" s="7"/>
      <c r="M1111" s="7"/>
      <c r="N1111" s="7"/>
      <c r="O1111" s="7"/>
      <c r="P1111" s="7"/>
      <c r="Q1111" s="7"/>
      <c r="R1111" s="7" t="str">
        <f t="shared" si="34"/>
        <v/>
      </c>
      <c r="S1111" s="7" t="str">
        <f t="shared" si="35"/>
        <v/>
      </c>
    </row>
    <row r="1112" spans="1:19" x14ac:dyDescent="0.25">
      <c r="A1112" s="7"/>
      <c r="B1112" s="12"/>
      <c r="C1112" s="7"/>
      <c r="D1112" s="7"/>
      <c r="E1112" s="7"/>
      <c r="F1112" s="7"/>
      <c r="G1112" s="7"/>
      <c r="H1112" s="7"/>
      <c r="I1112" s="7"/>
      <c r="J1112" s="7"/>
      <c r="K1112" s="7"/>
      <c r="L1112" s="7"/>
      <c r="M1112" s="7"/>
      <c r="N1112" s="7"/>
      <c r="O1112" s="7"/>
      <c r="P1112" s="7"/>
      <c r="Q1112" s="7"/>
      <c r="R1112" s="7" t="str">
        <f t="shared" si="34"/>
        <v/>
      </c>
      <c r="S1112" s="7" t="str">
        <f t="shared" si="35"/>
        <v/>
      </c>
    </row>
    <row r="1113" spans="1:19" x14ac:dyDescent="0.25">
      <c r="A1113" s="7"/>
      <c r="B1113" s="12"/>
      <c r="C1113" s="7"/>
      <c r="D1113" s="7"/>
      <c r="E1113" s="7"/>
      <c r="F1113" s="7"/>
      <c r="G1113" s="7"/>
      <c r="H1113" s="7"/>
      <c r="I1113" s="7"/>
      <c r="J1113" s="7"/>
      <c r="K1113" s="7"/>
      <c r="L1113" s="7"/>
      <c r="M1113" s="7"/>
      <c r="N1113" s="7"/>
      <c r="O1113" s="7"/>
      <c r="P1113" s="7"/>
      <c r="Q1113" s="7"/>
      <c r="R1113" s="7" t="str">
        <f t="shared" si="34"/>
        <v/>
      </c>
      <c r="S1113" s="7" t="str">
        <f t="shared" si="35"/>
        <v/>
      </c>
    </row>
    <row r="1114" spans="1:19" x14ac:dyDescent="0.25">
      <c r="A1114" s="7"/>
      <c r="B1114" s="12"/>
      <c r="C1114" s="7"/>
      <c r="D1114" s="7"/>
      <c r="E1114" s="7"/>
      <c r="F1114" s="7"/>
      <c r="G1114" s="7"/>
      <c r="H1114" s="7"/>
      <c r="I1114" s="7"/>
      <c r="J1114" s="7"/>
      <c r="K1114" s="7"/>
      <c r="L1114" s="7"/>
      <c r="M1114" s="7"/>
      <c r="N1114" s="7"/>
      <c r="O1114" s="7"/>
      <c r="P1114" s="7"/>
      <c r="Q1114" s="7"/>
      <c r="R1114" s="7" t="str">
        <f t="shared" si="34"/>
        <v/>
      </c>
      <c r="S1114" s="7" t="str">
        <f t="shared" si="35"/>
        <v/>
      </c>
    </row>
    <row r="1115" spans="1:19" x14ac:dyDescent="0.25">
      <c r="A1115" s="7"/>
      <c r="B1115" s="12"/>
      <c r="C1115" s="7"/>
      <c r="D1115" s="7"/>
      <c r="E1115" s="7"/>
      <c r="F1115" s="7"/>
      <c r="G1115" s="7"/>
      <c r="H1115" s="7"/>
      <c r="I1115" s="7"/>
      <c r="J1115" s="7"/>
      <c r="K1115" s="7"/>
      <c r="L1115" s="7"/>
      <c r="M1115" s="7"/>
      <c r="N1115" s="7"/>
      <c r="O1115" s="7"/>
      <c r="P1115" s="7"/>
      <c r="Q1115" s="7"/>
      <c r="R1115" s="7" t="str">
        <f t="shared" si="34"/>
        <v/>
      </c>
      <c r="S1115" s="7" t="str">
        <f t="shared" si="35"/>
        <v/>
      </c>
    </row>
    <row r="1116" spans="1:19" x14ac:dyDescent="0.25">
      <c r="A1116" s="7"/>
      <c r="B1116" s="12"/>
      <c r="C1116" s="7"/>
      <c r="D1116" s="7"/>
      <c r="E1116" s="7"/>
      <c r="F1116" s="7"/>
      <c r="G1116" s="7"/>
      <c r="H1116" s="7"/>
      <c r="I1116" s="7"/>
      <c r="J1116" s="7"/>
      <c r="K1116" s="7"/>
      <c r="L1116" s="7"/>
      <c r="M1116" s="7"/>
      <c r="N1116" s="7"/>
      <c r="O1116" s="7"/>
      <c r="P1116" s="7"/>
      <c r="Q1116" s="7"/>
      <c r="R1116" s="7" t="str">
        <f t="shared" si="34"/>
        <v/>
      </c>
      <c r="S1116" s="7" t="str">
        <f t="shared" si="35"/>
        <v/>
      </c>
    </row>
    <row r="1117" spans="1:19" x14ac:dyDescent="0.25">
      <c r="A1117" s="7"/>
      <c r="B1117" s="12"/>
      <c r="C1117" s="7"/>
      <c r="D1117" s="7"/>
      <c r="E1117" s="7"/>
      <c r="F1117" s="7"/>
      <c r="G1117" s="7"/>
      <c r="H1117" s="7"/>
      <c r="I1117" s="7"/>
      <c r="J1117" s="7"/>
      <c r="K1117" s="7"/>
      <c r="L1117" s="7"/>
      <c r="M1117" s="7"/>
      <c r="N1117" s="7"/>
      <c r="O1117" s="7"/>
      <c r="P1117" s="7"/>
      <c r="Q1117" s="7"/>
      <c r="R1117" s="7" t="str">
        <f t="shared" si="34"/>
        <v/>
      </c>
      <c r="S1117" s="7" t="str">
        <f t="shared" si="35"/>
        <v/>
      </c>
    </row>
    <row r="1118" spans="1:19" x14ac:dyDescent="0.25">
      <c r="A1118" s="7"/>
      <c r="B1118" s="12"/>
      <c r="C1118" s="7"/>
      <c r="D1118" s="7"/>
      <c r="E1118" s="7"/>
      <c r="F1118" s="7"/>
      <c r="G1118" s="7"/>
      <c r="H1118" s="7"/>
      <c r="I1118" s="7"/>
      <c r="J1118" s="7"/>
      <c r="K1118" s="7"/>
      <c r="L1118" s="7"/>
      <c r="M1118" s="7"/>
      <c r="N1118" s="7"/>
      <c r="O1118" s="7"/>
      <c r="P1118" s="7"/>
      <c r="Q1118" s="7"/>
      <c r="R1118" s="7" t="str">
        <f t="shared" si="34"/>
        <v/>
      </c>
      <c r="S1118" s="7" t="str">
        <f t="shared" si="35"/>
        <v/>
      </c>
    </row>
    <row r="1119" spans="1:19" x14ac:dyDescent="0.25">
      <c r="A1119" s="7"/>
      <c r="B1119" s="12"/>
      <c r="C1119" s="7"/>
      <c r="D1119" s="7"/>
      <c r="E1119" s="7"/>
      <c r="F1119" s="7"/>
      <c r="G1119" s="7"/>
      <c r="H1119" s="7"/>
      <c r="I1119" s="7"/>
      <c r="J1119" s="7"/>
      <c r="K1119" s="7"/>
      <c r="L1119" s="7"/>
      <c r="M1119" s="7"/>
      <c r="N1119" s="7"/>
      <c r="O1119" s="7"/>
      <c r="P1119" s="7"/>
      <c r="Q1119" s="7"/>
      <c r="R1119" s="7" t="str">
        <f t="shared" si="34"/>
        <v/>
      </c>
      <c r="S1119" s="7" t="str">
        <f t="shared" si="35"/>
        <v/>
      </c>
    </row>
    <row r="1120" spans="1:19" x14ac:dyDescent="0.25">
      <c r="A1120" s="7"/>
      <c r="B1120" s="12"/>
      <c r="C1120" s="7"/>
      <c r="D1120" s="7"/>
      <c r="E1120" s="7"/>
      <c r="F1120" s="7"/>
      <c r="G1120" s="7"/>
      <c r="H1120" s="7"/>
      <c r="I1120" s="7"/>
      <c r="J1120" s="7"/>
      <c r="K1120" s="7"/>
      <c r="L1120" s="7"/>
      <c r="M1120" s="7"/>
      <c r="N1120" s="7"/>
      <c r="O1120" s="7"/>
      <c r="P1120" s="7"/>
      <c r="Q1120" s="7"/>
      <c r="R1120" s="7" t="str">
        <f t="shared" si="34"/>
        <v/>
      </c>
      <c r="S1120" s="7" t="str">
        <f t="shared" si="35"/>
        <v/>
      </c>
    </row>
    <row r="1121" spans="1:19" x14ac:dyDescent="0.25">
      <c r="A1121" s="7"/>
      <c r="B1121" s="12"/>
      <c r="C1121" s="7"/>
      <c r="D1121" s="7"/>
      <c r="E1121" s="7"/>
      <c r="F1121" s="7"/>
      <c r="G1121" s="7"/>
      <c r="H1121" s="7"/>
      <c r="I1121" s="7"/>
      <c r="J1121" s="7"/>
      <c r="K1121" s="7"/>
      <c r="L1121" s="7"/>
      <c r="M1121" s="7"/>
      <c r="N1121" s="7"/>
      <c r="O1121" s="7"/>
      <c r="P1121" s="7"/>
      <c r="Q1121" s="7"/>
      <c r="R1121" s="7" t="str">
        <f t="shared" si="34"/>
        <v/>
      </c>
      <c r="S1121" s="7" t="str">
        <f t="shared" si="35"/>
        <v/>
      </c>
    </row>
    <row r="1122" spans="1:19" x14ac:dyDescent="0.25">
      <c r="A1122" s="7"/>
      <c r="B1122" s="12"/>
      <c r="C1122" s="7"/>
      <c r="D1122" s="7"/>
      <c r="E1122" s="7"/>
      <c r="F1122" s="7"/>
      <c r="G1122" s="7"/>
      <c r="H1122" s="7"/>
      <c r="I1122" s="7"/>
      <c r="J1122" s="7"/>
      <c r="K1122" s="7"/>
      <c r="L1122" s="7"/>
      <c r="M1122" s="7"/>
      <c r="N1122" s="7"/>
      <c r="O1122" s="7"/>
      <c r="P1122" s="7"/>
      <c r="Q1122" s="7"/>
      <c r="R1122" s="7" t="str">
        <f t="shared" si="34"/>
        <v/>
      </c>
      <c r="S1122" s="7" t="str">
        <f t="shared" si="35"/>
        <v/>
      </c>
    </row>
    <row r="1123" spans="1:19" x14ac:dyDescent="0.25">
      <c r="A1123" s="7"/>
      <c r="B1123" s="12"/>
      <c r="C1123" s="7"/>
      <c r="D1123" s="7"/>
      <c r="E1123" s="7"/>
      <c r="F1123" s="7"/>
      <c r="G1123" s="7"/>
      <c r="H1123" s="7"/>
      <c r="I1123" s="7"/>
      <c r="J1123" s="7"/>
      <c r="K1123" s="7"/>
      <c r="L1123" s="7"/>
      <c r="M1123" s="7"/>
      <c r="N1123" s="7"/>
      <c r="O1123" s="7"/>
      <c r="P1123" s="7"/>
      <c r="Q1123" s="7"/>
      <c r="R1123" s="7" t="str">
        <f t="shared" si="34"/>
        <v/>
      </c>
      <c r="S1123" s="7" t="str">
        <f t="shared" si="35"/>
        <v/>
      </c>
    </row>
    <row r="1124" spans="1:19" x14ac:dyDescent="0.25">
      <c r="A1124" s="7"/>
      <c r="B1124" s="12"/>
      <c r="C1124" s="7"/>
      <c r="D1124" s="7"/>
      <c r="E1124" s="7"/>
      <c r="F1124" s="7"/>
      <c r="G1124" s="7"/>
      <c r="H1124" s="7"/>
      <c r="I1124" s="7"/>
      <c r="J1124" s="7"/>
      <c r="K1124" s="7"/>
      <c r="L1124" s="7"/>
      <c r="M1124" s="7"/>
      <c r="N1124" s="7"/>
      <c r="O1124" s="7"/>
      <c r="P1124" s="7"/>
      <c r="Q1124" s="7"/>
      <c r="R1124" s="7" t="str">
        <f t="shared" si="34"/>
        <v/>
      </c>
      <c r="S1124" s="7" t="str">
        <f t="shared" si="35"/>
        <v/>
      </c>
    </row>
    <row r="1125" spans="1:19" x14ac:dyDescent="0.25">
      <c r="A1125" s="7"/>
      <c r="B1125" s="12"/>
      <c r="C1125" s="7"/>
      <c r="D1125" s="7"/>
      <c r="E1125" s="7"/>
      <c r="F1125" s="7"/>
      <c r="G1125" s="7"/>
      <c r="H1125" s="7"/>
      <c r="I1125" s="7"/>
      <c r="J1125" s="7"/>
      <c r="K1125" s="7"/>
      <c r="L1125" s="7"/>
      <c r="M1125" s="7"/>
      <c r="N1125" s="7"/>
      <c r="O1125" s="7"/>
      <c r="P1125" s="7"/>
      <c r="Q1125" s="7"/>
      <c r="R1125" s="7" t="str">
        <f t="shared" si="34"/>
        <v/>
      </c>
      <c r="S1125" s="7" t="str">
        <f t="shared" si="35"/>
        <v/>
      </c>
    </row>
    <row r="1126" spans="1:19" x14ac:dyDescent="0.25">
      <c r="A1126" s="7"/>
      <c r="B1126" s="12"/>
      <c r="C1126" s="7"/>
      <c r="D1126" s="7"/>
      <c r="E1126" s="7"/>
      <c r="F1126" s="7"/>
      <c r="G1126" s="7"/>
      <c r="H1126" s="7"/>
      <c r="I1126" s="7"/>
      <c r="J1126" s="7"/>
      <c r="K1126" s="7"/>
      <c r="L1126" s="7"/>
      <c r="M1126" s="7"/>
      <c r="N1126" s="7"/>
      <c r="O1126" s="7"/>
      <c r="P1126" s="7"/>
      <c r="Q1126" s="7"/>
      <c r="R1126" s="7" t="str">
        <f t="shared" si="34"/>
        <v/>
      </c>
      <c r="S1126" s="7" t="str">
        <f t="shared" si="35"/>
        <v/>
      </c>
    </row>
    <row r="1127" spans="1:19" x14ac:dyDescent="0.25">
      <c r="A1127" s="7"/>
      <c r="B1127" s="12"/>
      <c r="C1127" s="7"/>
      <c r="D1127" s="7"/>
      <c r="E1127" s="7"/>
      <c r="F1127" s="7"/>
      <c r="G1127" s="7"/>
      <c r="H1127" s="7"/>
      <c r="I1127" s="7"/>
      <c r="J1127" s="7"/>
      <c r="K1127" s="7"/>
      <c r="L1127" s="7"/>
      <c r="M1127" s="7"/>
      <c r="N1127" s="7"/>
      <c r="O1127" s="7"/>
      <c r="P1127" s="7"/>
      <c r="Q1127" s="7"/>
      <c r="R1127" s="7" t="str">
        <f t="shared" si="34"/>
        <v/>
      </c>
      <c r="S1127" s="7" t="str">
        <f t="shared" si="35"/>
        <v/>
      </c>
    </row>
    <row r="1128" spans="1:19" x14ac:dyDescent="0.25">
      <c r="A1128" s="7"/>
      <c r="B1128" s="12"/>
      <c r="C1128" s="7"/>
      <c r="D1128" s="7"/>
      <c r="E1128" s="7"/>
      <c r="F1128" s="7"/>
      <c r="G1128" s="7"/>
      <c r="H1128" s="7"/>
      <c r="I1128" s="7"/>
      <c r="J1128" s="7"/>
      <c r="K1128" s="7"/>
      <c r="L1128" s="7"/>
      <c r="M1128" s="7"/>
      <c r="N1128" s="7"/>
      <c r="O1128" s="7"/>
      <c r="P1128" s="7"/>
      <c r="Q1128" s="7"/>
      <c r="R1128" s="7" t="str">
        <f t="shared" si="34"/>
        <v/>
      </c>
      <c r="S1128" s="7" t="str">
        <f t="shared" si="35"/>
        <v/>
      </c>
    </row>
    <row r="1129" spans="1:19" x14ac:dyDescent="0.25">
      <c r="A1129" s="7"/>
      <c r="B1129" s="12"/>
      <c r="C1129" s="7"/>
      <c r="D1129" s="7"/>
      <c r="E1129" s="7"/>
      <c r="F1129" s="7"/>
      <c r="G1129" s="7"/>
      <c r="H1129" s="7"/>
      <c r="I1129" s="7"/>
      <c r="J1129" s="7"/>
      <c r="K1129" s="7"/>
      <c r="L1129" s="7"/>
      <c r="M1129" s="7"/>
      <c r="N1129" s="7"/>
      <c r="O1129" s="7"/>
      <c r="P1129" s="7"/>
      <c r="Q1129" s="7"/>
      <c r="R1129" s="7" t="str">
        <f t="shared" si="34"/>
        <v/>
      </c>
      <c r="S1129" s="7" t="str">
        <f t="shared" si="35"/>
        <v/>
      </c>
    </row>
    <row r="1130" spans="1:19" x14ac:dyDescent="0.25">
      <c r="A1130" s="7"/>
      <c r="B1130" s="12"/>
      <c r="C1130" s="7"/>
      <c r="D1130" s="7"/>
      <c r="E1130" s="7"/>
      <c r="F1130" s="7"/>
      <c r="G1130" s="7"/>
      <c r="H1130" s="7"/>
      <c r="I1130" s="7"/>
      <c r="J1130" s="7"/>
      <c r="K1130" s="7"/>
      <c r="L1130" s="7"/>
      <c r="M1130" s="7"/>
      <c r="N1130" s="7"/>
      <c r="O1130" s="7"/>
      <c r="P1130" s="7"/>
      <c r="Q1130" s="7"/>
      <c r="R1130" s="7" t="str">
        <f t="shared" si="34"/>
        <v/>
      </c>
      <c r="S1130" s="7" t="str">
        <f t="shared" si="35"/>
        <v/>
      </c>
    </row>
    <row r="1131" spans="1:19" x14ac:dyDescent="0.25">
      <c r="A1131" s="7"/>
      <c r="B1131" s="12"/>
      <c r="C1131" s="7"/>
      <c r="D1131" s="7"/>
      <c r="E1131" s="7"/>
      <c r="F1131" s="7"/>
      <c r="G1131" s="7"/>
      <c r="H1131" s="7"/>
      <c r="I1131" s="7"/>
      <c r="J1131" s="7"/>
      <c r="K1131" s="7"/>
      <c r="L1131" s="7"/>
      <c r="M1131" s="7"/>
      <c r="N1131" s="7"/>
      <c r="O1131" s="7"/>
      <c r="P1131" s="7"/>
      <c r="Q1131" s="7"/>
      <c r="R1131" s="7" t="str">
        <f t="shared" si="34"/>
        <v/>
      </c>
      <c r="S1131" s="7" t="str">
        <f t="shared" si="35"/>
        <v/>
      </c>
    </row>
    <row r="1132" spans="1:19" x14ac:dyDescent="0.25">
      <c r="A1132" s="7"/>
      <c r="B1132" s="12"/>
      <c r="C1132" s="7"/>
      <c r="D1132" s="7"/>
      <c r="E1132" s="7"/>
      <c r="F1132" s="7"/>
      <c r="G1132" s="7"/>
      <c r="H1132" s="7"/>
      <c r="I1132" s="7"/>
      <c r="J1132" s="7"/>
      <c r="K1132" s="7"/>
      <c r="L1132" s="7"/>
      <c r="M1132" s="7"/>
      <c r="N1132" s="7"/>
      <c r="O1132" s="7"/>
      <c r="P1132" s="7"/>
      <c r="Q1132" s="7"/>
      <c r="R1132" s="7" t="str">
        <f t="shared" si="34"/>
        <v/>
      </c>
      <c r="S1132" s="7" t="str">
        <f t="shared" si="35"/>
        <v/>
      </c>
    </row>
    <row r="1133" spans="1:19" x14ac:dyDescent="0.25">
      <c r="A1133" s="7"/>
      <c r="B1133" s="12"/>
      <c r="C1133" s="7"/>
      <c r="D1133" s="7"/>
      <c r="E1133" s="7"/>
      <c r="F1133" s="7"/>
      <c r="G1133" s="7"/>
      <c r="H1133" s="7"/>
      <c r="I1133" s="7"/>
      <c r="J1133" s="7"/>
      <c r="K1133" s="7"/>
      <c r="L1133" s="7"/>
      <c r="M1133" s="7"/>
      <c r="N1133" s="7"/>
      <c r="O1133" s="7"/>
      <c r="P1133" s="7"/>
      <c r="Q1133" s="7"/>
      <c r="R1133" s="7" t="str">
        <f t="shared" si="34"/>
        <v/>
      </c>
      <c r="S1133" s="7" t="str">
        <f t="shared" si="35"/>
        <v/>
      </c>
    </row>
    <row r="1134" spans="1:19" x14ac:dyDescent="0.25">
      <c r="A1134" s="7"/>
      <c r="B1134" s="12"/>
      <c r="C1134" s="7"/>
      <c r="D1134" s="7"/>
      <c r="E1134" s="7"/>
      <c r="F1134" s="7"/>
      <c r="G1134" s="7"/>
      <c r="H1134" s="7"/>
      <c r="I1134" s="7"/>
      <c r="J1134" s="7"/>
      <c r="K1134" s="7"/>
      <c r="L1134" s="7"/>
      <c r="M1134" s="7"/>
      <c r="N1134" s="7"/>
      <c r="O1134" s="7"/>
      <c r="P1134" s="7"/>
      <c r="Q1134" s="7"/>
      <c r="R1134" s="7" t="str">
        <f t="shared" si="34"/>
        <v/>
      </c>
      <c r="S1134" s="7" t="str">
        <f t="shared" si="35"/>
        <v/>
      </c>
    </row>
    <row r="1135" spans="1:19" x14ac:dyDescent="0.25">
      <c r="A1135" s="7"/>
      <c r="B1135" s="12"/>
      <c r="C1135" s="7"/>
      <c r="D1135" s="7"/>
      <c r="E1135" s="7"/>
      <c r="F1135" s="7"/>
      <c r="G1135" s="7"/>
      <c r="H1135" s="7"/>
      <c r="I1135" s="7"/>
      <c r="J1135" s="7"/>
      <c r="K1135" s="7"/>
      <c r="L1135" s="7"/>
      <c r="M1135" s="7"/>
      <c r="N1135" s="7"/>
      <c r="O1135" s="7"/>
      <c r="P1135" s="7"/>
      <c r="Q1135" s="7"/>
      <c r="R1135" s="7" t="str">
        <f t="shared" si="34"/>
        <v/>
      </c>
      <c r="S1135" s="7" t="str">
        <f t="shared" si="35"/>
        <v/>
      </c>
    </row>
    <row r="1136" spans="1:19" x14ac:dyDescent="0.25">
      <c r="A1136" s="7"/>
      <c r="B1136" s="12"/>
      <c r="C1136" s="7"/>
      <c r="D1136" s="7"/>
      <c r="E1136" s="7"/>
      <c r="F1136" s="7"/>
      <c r="G1136" s="7"/>
      <c r="H1136" s="7"/>
      <c r="I1136" s="7"/>
      <c r="J1136" s="7"/>
      <c r="K1136" s="7"/>
      <c r="L1136" s="7"/>
      <c r="M1136" s="7"/>
      <c r="N1136" s="7"/>
      <c r="O1136" s="7"/>
      <c r="P1136" s="7"/>
      <c r="Q1136" s="7"/>
      <c r="R1136" s="7" t="str">
        <f t="shared" si="34"/>
        <v/>
      </c>
      <c r="S1136" s="7" t="str">
        <f t="shared" si="35"/>
        <v/>
      </c>
    </row>
    <row r="1137" spans="1:19" x14ac:dyDescent="0.25">
      <c r="A1137" s="7"/>
      <c r="B1137" s="12"/>
      <c r="C1137" s="7"/>
      <c r="D1137" s="7"/>
      <c r="E1137" s="7"/>
      <c r="F1137" s="7"/>
      <c r="G1137" s="7"/>
      <c r="H1137" s="7"/>
      <c r="I1137" s="7"/>
      <c r="J1137" s="7"/>
      <c r="K1137" s="7"/>
      <c r="L1137" s="7"/>
      <c r="M1137" s="7"/>
      <c r="N1137" s="7"/>
      <c r="O1137" s="7"/>
      <c r="P1137" s="7"/>
      <c r="Q1137" s="7"/>
      <c r="R1137" s="7" t="str">
        <f t="shared" si="34"/>
        <v/>
      </c>
      <c r="S1137" s="7" t="str">
        <f t="shared" si="35"/>
        <v/>
      </c>
    </row>
    <row r="1138" spans="1:19" x14ac:dyDescent="0.25">
      <c r="A1138" s="7"/>
      <c r="B1138" s="12"/>
      <c r="C1138" s="7"/>
      <c r="D1138" s="7"/>
      <c r="E1138" s="7"/>
      <c r="F1138" s="7"/>
      <c r="G1138" s="7"/>
      <c r="H1138" s="7"/>
      <c r="I1138" s="7"/>
      <c r="J1138" s="7"/>
      <c r="K1138" s="7"/>
      <c r="L1138" s="7"/>
      <c r="M1138" s="7"/>
      <c r="N1138" s="7"/>
      <c r="O1138" s="7"/>
      <c r="P1138" s="7"/>
      <c r="Q1138" s="7"/>
      <c r="R1138" s="7" t="str">
        <f t="shared" si="34"/>
        <v/>
      </c>
      <c r="S1138" s="7" t="str">
        <f t="shared" si="35"/>
        <v/>
      </c>
    </row>
    <row r="1139" spans="1:19" x14ac:dyDescent="0.25">
      <c r="A1139" s="7"/>
      <c r="B1139" s="12"/>
      <c r="C1139" s="7"/>
      <c r="D1139" s="7"/>
      <c r="E1139" s="7"/>
      <c r="F1139" s="7"/>
      <c r="G1139" s="7"/>
      <c r="H1139" s="7"/>
      <c r="I1139" s="7"/>
      <c r="J1139" s="7"/>
      <c r="K1139" s="7"/>
      <c r="L1139" s="7"/>
      <c r="M1139" s="7"/>
      <c r="N1139" s="7"/>
      <c r="O1139" s="7"/>
      <c r="P1139" s="7"/>
      <c r="Q1139" s="7"/>
      <c r="R1139" s="7" t="str">
        <f t="shared" si="34"/>
        <v/>
      </c>
      <c r="S1139" s="7" t="str">
        <f t="shared" si="35"/>
        <v/>
      </c>
    </row>
    <row r="1140" spans="1:19" x14ac:dyDescent="0.25">
      <c r="A1140" s="7"/>
      <c r="B1140" s="12"/>
      <c r="C1140" s="7"/>
      <c r="D1140" s="7"/>
      <c r="E1140" s="7"/>
      <c r="F1140" s="7"/>
      <c r="G1140" s="7"/>
      <c r="H1140" s="7"/>
      <c r="I1140" s="7"/>
      <c r="J1140" s="7"/>
      <c r="K1140" s="7"/>
      <c r="L1140" s="7"/>
      <c r="M1140" s="7"/>
      <c r="N1140" s="7"/>
      <c r="O1140" s="7"/>
      <c r="P1140" s="7"/>
      <c r="Q1140" s="7"/>
      <c r="R1140" s="7" t="str">
        <f t="shared" si="34"/>
        <v/>
      </c>
      <c r="S1140" s="7" t="str">
        <f t="shared" si="35"/>
        <v/>
      </c>
    </row>
    <row r="1141" spans="1:19" x14ac:dyDescent="0.25">
      <c r="A1141" s="7"/>
      <c r="B1141" s="12"/>
      <c r="C1141" s="7"/>
      <c r="D1141" s="7"/>
      <c r="E1141" s="7"/>
      <c r="F1141" s="7"/>
      <c r="G1141" s="7"/>
      <c r="H1141" s="7"/>
      <c r="I1141" s="7"/>
      <c r="J1141" s="7"/>
      <c r="K1141" s="7"/>
      <c r="L1141" s="7"/>
      <c r="M1141" s="7"/>
      <c r="N1141" s="7"/>
      <c r="O1141" s="7"/>
      <c r="P1141" s="7"/>
      <c r="Q1141" s="7"/>
      <c r="R1141" s="7" t="str">
        <f t="shared" si="34"/>
        <v/>
      </c>
      <c r="S1141" s="7" t="str">
        <f t="shared" si="35"/>
        <v/>
      </c>
    </row>
    <row r="1142" spans="1:19" x14ac:dyDescent="0.25">
      <c r="A1142" s="7"/>
      <c r="B1142" s="12"/>
      <c r="C1142" s="7"/>
      <c r="D1142" s="7"/>
      <c r="E1142" s="7"/>
      <c r="F1142" s="7"/>
      <c r="G1142" s="7"/>
      <c r="H1142" s="7"/>
      <c r="I1142" s="7"/>
      <c r="J1142" s="7"/>
      <c r="K1142" s="7"/>
      <c r="L1142" s="7"/>
      <c r="M1142" s="7"/>
      <c r="N1142" s="7"/>
      <c r="O1142" s="7"/>
      <c r="P1142" s="7"/>
      <c r="Q1142" s="7"/>
      <c r="R1142" s="7" t="str">
        <f t="shared" si="34"/>
        <v/>
      </c>
      <c r="S1142" s="7" t="str">
        <f t="shared" si="35"/>
        <v/>
      </c>
    </row>
    <row r="1143" spans="1:19" x14ac:dyDescent="0.25">
      <c r="A1143" s="7"/>
      <c r="B1143" s="12"/>
      <c r="C1143" s="7"/>
      <c r="D1143" s="7"/>
      <c r="E1143" s="7"/>
      <c r="F1143" s="7"/>
      <c r="G1143" s="7"/>
      <c r="H1143" s="7"/>
      <c r="I1143" s="7"/>
      <c r="J1143" s="7"/>
      <c r="K1143" s="7"/>
      <c r="L1143" s="7"/>
      <c r="M1143" s="7"/>
      <c r="N1143" s="7"/>
      <c r="O1143" s="7"/>
      <c r="P1143" s="7"/>
      <c r="Q1143" s="7"/>
      <c r="R1143" s="7" t="str">
        <f t="shared" si="34"/>
        <v/>
      </c>
      <c r="S1143" s="7" t="str">
        <f t="shared" si="35"/>
        <v/>
      </c>
    </row>
    <row r="1144" spans="1:19" x14ac:dyDescent="0.25">
      <c r="A1144" s="7"/>
      <c r="B1144" s="12"/>
      <c r="C1144" s="7"/>
      <c r="D1144" s="7"/>
      <c r="E1144" s="7"/>
      <c r="F1144" s="7"/>
      <c r="G1144" s="7"/>
      <c r="H1144" s="7"/>
      <c r="I1144" s="7"/>
      <c r="J1144" s="7"/>
      <c r="K1144" s="7"/>
      <c r="L1144" s="7"/>
      <c r="M1144" s="7"/>
      <c r="N1144" s="7"/>
      <c r="O1144" s="7"/>
      <c r="P1144" s="7"/>
      <c r="Q1144" s="7"/>
      <c r="R1144" s="7" t="str">
        <f t="shared" si="34"/>
        <v/>
      </c>
      <c r="S1144" s="7" t="str">
        <f t="shared" si="35"/>
        <v/>
      </c>
    </row>
    <row r="1145" spans="1:19" x14ac:dyDescent="0.25">
      <c r="A1145" s="7"/>
      <c r="B1145" s="12"/>
      <c r="C1145" s="7"/>
      <c r="D1145" s="7"/>
      <c r="E1145" s="7"/>
      <c r="F1145" s="7"/>
      <c r="G1145" s="7"/>
      <c r="H1145" s="7"/>
      <c r="I1145" s="7"/>
      <c r="J1145" s="7"/>
      <c r="K1145" s="7"/>
      <c r="L1145" s="7"/>
      <c r="M1145" s="7"/>
      <c r="N1145" s="7"/>
      <c r="O1145" s="7"/>
      <c r="P1145" s="7"/>
      <c r="Q1145" s="7"/>
      <c r="R1145" s="7" t="str">
        <f t="shared" si="34"/>
        <v/>
      </c>
      <c r="S1145" s="7" t="str">
        <f t="shared" si="35"/>
        <v/>
      </c>
    </row>
    <row r="1146" spans="1:19" x14ac:dyDescent="0.25">
      <c r="A1146" s="7"/>
      <c r="B1146" s="12"/>
      <c r="C1146" s="7"/>
      <c r="D1146" s="7"/>
      <c r="E1146" s="7"/>
      <c r="F1146" s="7"/>
      <c r="G1146" s="7"/>
      <c r="H1146" s="7"/>
      <c r="I1146" s="7"/>
      <c r="J1146" s="7"/>
      <c r="K1146" s="7"/>
      <c r="L1146" s="7"/>
      <c r="M1146" s="7"/>
      <c r="N1146" s="7"/>
      <c r="O1146" s="7"/>
      <c r="P1146" s="7"/>
      <c r="Q1146" s="7"/>
      <c r="R1146" s="7" t="str">
        <f t="shared" si="34"/>
        <v/>
      </c>
      <c r="S1146" s="7" t="str">
        <f t="shared" si="35"/>
        <v/>
      </c>
    </row>
    <row r="1147" spans="1:19" x14ac:dyDescent="0.25">
      <c r="A1147" s="7"/>
      <c r="B1147" s="12"/>
      <c r="C1147" s="7"/>
      <c r="D1147" s="7"/>
      <c r="E1147" s="7"/>
      <c r="F1147" s="7"/>
      <c r="G1147" s="7"/>
      <c r="H1147" s="7"/>
      <c r="I1147" s="7"/>
      <c r="J1147" s="7"/>
      <c r="K1147" s="7"/>
      <c r="L1147" s="7"/>
      <c r="M1147" s="7"/>
      <c r="N1147" s="7"/>
      <c r="O1147" s="7"/>
      <c r="P1147" s="7"/>
      <c r="Q1147" s="7"/>
      <c r="R1147" s="7" t="str">
        <f t="shared" si="34"/>
        <v/>
      </c>
      <c r="S1147" s="7" t="str">
        <f t="shared" si="35"/>
        <v/>
      </c>
    </row>
    <row r="1148" spans="1:19" x14ac:dyDescent="0.25">
      <c r="A1148" s="7"/>
      <c r="B1148" s="12"/>
      <c r="C1148" s="7"/>
      <c r="D1148" s="7"/>
      <c r="E1148" s="7"/>
      <c r="F1148" s="7"/>
      <c r="G1148" s="7"/>
      <c r="H1148" s="7"/>
      <c r="I1148" s="7"/>
      <c r="J1148" s="7"/>
      <c r="K1148" s="7"/>
      <c r="L1148" s="7"/>
      <c r="M1148" s="7"/>
      <c r="N1148" s="7"/>
      <c r="O1148" s="7"/>
      <c r="P1148" s="7"/>
      <c r="Q1148" s="7"/>
      <c r="R1148" s="7" t="str">
        <f t="shared" si="34"/>
        <v/>
      </c>
      <c r="S1148" s="7" t="str">
        <f t="shared" si="35"/>
        <v/>
      </c>
    </row>
    <row r="1149" spans="1:19" x14ac:dyDescent="0.25">
      <c r="A1149" s="7"/>
      <c r="B1149" s="12"/>
      <c r="C1149" s="7"/>
      <c r="D1149" s="7"/>
      <c r="E1149" s="7"/>
      <c r="F1149" s="7"/>
      <c r="G1149" s="7"/>
      <c r="H1149" s="7"/>
      <c r="I1149" s="7"/>
      <c r="J1149" s="7"/>
      <c r="K1149" s="7"/>
      <c r="L1149" s="7"/>
      <c r="M1149" s="7"/>
      <c r="N1149" s="7"/>
      <c r="O1149" s="7"/>
      <c r="P1149" s="7"/>
      <c r="Q1149" s="7"/>
      <c r="R1149" s="7" t="str">
        <f t="shared" si="34"/>
        <v/>
      </c>
      <c r="S1149" s="7" t="str">
        <f t="shared" si="35"/>
        <v/>
      </c>
    </row>
    <row r="1150" spans="1:19" x14ac:dyDescent="0.25">
      <c r="A1150" s="7"/>
      <c r="B1150" s="12"/>
      <c r="C1150" s="7"/>
      <c r="D1150" s="7"/>
      <c r="E1150" s="7"/>
      <c r="F1150" s="7"/>
      <c r="G1150" s="7"/>
      <c r="H1150" s="7"/>
      <c r="I1150" s="7"/>
      <c r="J1150" s="7"/>
      <c r="K1150" s="7"/>
      <c r="L1150" s="7"/>
      <c r="M1150" s="7"/>
      <c r="N1150" s="7"/>
      <c r="O1150" s="7"/>
      <c r="P1150" s="7"/>
      <c r="Q1150" s="7"/>
      <c r="R1150" s="7" t="str">
        <f t="shared" si="34"/>
        <v/>
      </c>
      <c r="S1150" s="7" t="str">
        <f t="shared" si="35"/>
        <v/>
      </c>
    </row>
    <row r="1151" spans="1:19" x14ac:dyDescent="0.25">
      <c r="A1151" s="7"/>
      <c r="B1151" s="12"/>
      <c r="C1151" s="7"/>
      <c r="D1151" s="7"/>
      <c r="E1151" s="7"/>
      <c r="F1151" s="7"/>
      <c r="G1151" s="7"/>
      <c r="H1151" s="7"/>
      <c r="I1151" s="7"/>
      <c r="J1151" s="7"/>
      <c r="K1151" s="7"/>
      <c r="L1151" s="7"/>
      <c r="M1151" s="7"/>
      <c r="N1151" s="7"/>
      <c r="O1151" s="7"/>
      <c r="P1151" s="7"/>
      <c r="Q1151" s="7"/>
      <c r="R1151" s="7" t="str">
        <f t="shared" si="34"/>
        <v/>
      </c>
      <c r="S1151" s="7" t="str">
        <f t="shared" si="35"/>
        <v/>
      </c>
    </row>
    <row r="1152" spans="1:19" x14ac:dyDescent="0.25">
      <c r="A1152" s="7"/>
      <c r="B1152" s="12"/>
      <c r="C1152" s="7"/>
      <c r="D1152" s="7"/>
      <c r="E1152" s="7"/>
      <c r="F1152" s="7"/>
      <c r="G1152" s="7"/>
      <c r="H1152" s="7"/>
      <c r="I1152" s="7"/>
      <c r="J1152" s="7"/>
      <c r="K1152" s="7"/>
      <c r="L1152" s="7"/>
      <c r="M1152" s="7"/>
      <c r="N1152" s="7"/>
      <c r="O1152" s="7"/>
      <c r="P1152" s="7"/>
      <c r="Q1152" s="7"/>
      <c r="R1152" s="7" t="str">
        <f t="shared" si="34"/>
        <v/>
      </c>
      <c r="S1152" s="7" t="str">
        <f t="shared" si="35"/>
        <v/>
      </c>
    </row>
    <row r="1153" spans="1:19" x14ac:dyDescent="0.25">
      <c r="A1153" s="7"/>
      <c r="B1153" s="12"/>
      <c r="C1153" s="7"/>
      <c r="D1153" s="7"/>
      <c r="E1153" s="7"/>
      <c r="F1153" s="7"/>
      <c r="G1153" s="7"/>
      <c r="H1153" s="7"/>
      <c r="I1153" s="7"/>
      <c r="J1153" s="7"/>
      <c r="K1153" s="7"/>
      <c r="L1153" s="7"/>
      <c r="M1153" s="7"/>
      <c r="N1153" s="7"/>
      <c r="O1153" s="7"/>
      <c r="P1153" s="7"/>
      <c r="Q1153" s="7"/>
      <c r="R1153" s="7" t="str">
        <f t="shared" si="34"/>
        <v/>
      </c>
      <c r="S1153" s="7" t="str">
        <f t="shared" si="35"/>
        <v/>
      </c>
    </row>
    <row r="1154" spans="1:19" x14ac:dyDescent="0.25">
      <c r="A1154" s="7"/>
      <c r="B1154" s="12"/>
      <c r="C1154" s="7"/>
      <c r="D1154" s="7"/>
      <c r="E1154" s="7"/>
      <c r="F1154" s="7"/>
      <c r="G1154" s="7"/>
      <c r="H1154" s="7"/>
      <c r="I1154" s="7"/>
      <c r="J1154" s="7"/>
      <c r="K1154" s="7"/>
      <c r="L1154" s="7"/>
      <c r="M1154" s="7"/>
      <c r="N1154" s="7"/>
      <c r="O1154" s="7"/>
      <c r="P1154" s="7"/>
      <c r="Q1154" s="7"/>
      <c r="R1154" s="7" t="str">
        <f t="shared" ref="R1154:R1217" si="36">IF(OR(C1154="",B1154=""),"",C1154&amp;"#"&amp;ROUND(B1154*1440,0))</f>
        <v/>
      </c>
      <c r="S1154" s="7" t="str">
        <f t="shared" ref="S1154:S1217" si="37">IF(J1154="","","https://maps.google.com/?q="&amp;SUBSTITUTE(J1154&amp;"",",",".")&amp;","&amp;SUBSTITUTE(K1154&amp;"",",","."))</f>
        <v/>
      </c>
    </row>
    <row r="1155" spans="1:19" x14ac:dyDescent="0.25">
      <c r="A1155" s="7"/>
      <c r="B1155" s="12"/>
      <c r="C1155" s="7"/>
      <c r="D1155" s="7"/>
      <c r="E1155" s="7"/>
      <c r="F1155" s="7"/>
      <c r="G1155" s="7"/>
      <c r="H1155" s="7"/>
      <c r="I1155" s="7"/>
      <c r="J1155" s="7"/>
      <c r="K1155" s="7"/>
      <c r="L1155" s="7"/>
      <c r="M1155" s="7"/>
      <c r="N1155" s="7"/>
      <c r="O1155" s="7"/>
      <c r="P1155" s="7"/>
      <c r="Q1155" s="7"/>
      <c r="R1155" s="7" t="str">
        <f t="shared" si="36"/>
        <v/>
      </c>
      <c r="S1155" s="7" t="str">
        <f t="shared" si="37"/>
        <v/>
      </c>
    </row>
    <row r="1156" spans="1:19" x14ac:dyDescent="0.25">
      <c r="A1156" s="7"/>
      <c r="B1156" s="12"/>
      <c r="C1156" s="7"/>
      <c r="D1156" s="7"/>
      <c r="E1156" s="7"/>
      <c r="F1156" s="7"/>
      <c r="G1156" s="7"/>
      <c r="H1156" s="7"/>
      <c r="I1156" s="7"/>
      <c r="J1156" s="7"/>
      <c r="K1156" s="7"/>
      <c r="L1156" s="7"/>
      <c r="M1156" s="7"/>
      <c r="N1156" s="7"/>
      <c r="O1156" s="7"/>
      <c r="P1156" s="7"/>
      <c r="Q1156" s="7"/>
      <c r="R1156" s="7" t="str">
        <f t="shared" si="36"/>
        <v/>
      </c>
      <c r="S1156" s="7" t="str">
        <f t="shared" si="37"/>
        <v/>
      </c>
    </row>
    <row r="1157" spans="1:19" x14ac:dyDescent="0.25">
      <c r="A1157" s="7"/>
      <c r="B1157" s="12"/>
      <c r="C1157" s="7"/>
      <c r="D1157" s="7"/>
      <c r="E1157" s="7"/>
      <c r="F1157" s="7"/>
      <c r="G1157" s="7"/>
      <c r="H1157" s="7"/>
      <c r="I1157" s="7"/>
      <c r="J1157" s="7"/>
      <c r="K1157" s="7"/>
      <c r="L1157" s="7"/>
      <c r="M1157" s="7"/>
      <c r="N1157" s="7"/>
      <c r="O1157" s="7"/>
      <c r="P1157" s="7"/>
      <c r="Q1157" s="7"/>
      <c r="R1157" s="7" t="str">
        <f t="shared" si="36"/>
        <v/>
      </c>
      <c r="S1157" s="7" t="str">
        <f t="shared" si="37"/>
        <v/>
      </c>
    </row>
    <row r="1158" spans="1:19" x14ac:dyDescent="0.25">
      <c r="A1158" s="7"/>
      <c r="B1158" s="12"/>
      <c r="C1158" s="7"/>
      <c r="D1158" s="7"/>
      <c r="E1158" s="7"/>
      <c r="F1158" s="7"/>
      <c r="G1158" s="7"/>
      <c r="H1158" s="7"/>
      <c r="I1158" s="7"/>
      <c r="J1158" s="7"/>
      <c r="K1158" s="7"/>
      <c r="L1158" s="7"/>
      <c r="M1158" s="7"/>
      <c r="N1158" s="7"/>
      <c r="O1158" s="7"/>
      <c r="P1158" s="7"/>
      <c r="Q1158" s="7"/>
      <c r="R1158" s="7" t="str">
        <f t="shared" si="36"/>
        <v/>
      </c>
      <c r="S1158" s="7" t="str">
        <f t="shared" si="37"/>
        <v/>
      </c>
    </row>
    <row r="1159" spans="1:19" x14ac:dyDescent="0.25">
      <c r="A1159" s="7"/>
      <c r="B1159" s="12"/>
      <c r="C1159" s="7"/>
      <c r="D1159" s="7"/>
      <c r="E1159" s="7"/>
      <c r="F1159" s="7"/>
      <c r="G1159" s="7"/>
      <c r="H1159" s="7"/>
      <c r="I1159" s="7"/>
      <c r="J1159" s="7"/>
      <c r="K1159" s="7"/>
      <c r="L1159" s="7"/>
      <c r="M1159" s="7"/>
      <c r="N1159" s="7"/>
      <c r="O1159" s="7"/>
      <c r="P1159" s="7"/>
      <c r="Q1159" s="7"/>
      <c r="R1159" s="7" t="str">
        <f t="shared" si="36"/>
        <v/>
      </c>
      <c r="S1159" s="7" t="str">
        <f t="shared" si="37"/>
        <v/>
      </c>
    </row>
    <row r="1160" spans="1:19" x14ac:dyDescent="0.25">
      <c r="A1160" s="7"/>
      <c r="B1160" s="12"/>
      <c r="C1160" s="7"/>
      <c r="D1160" s="7"/>
      <c r="E1160" s="7"/>
      <c r="F1160" s="7"/>
      <c r="G1160" s="7"/>
      <c r="H1160" s="7"/>
      <c r="I1160" s="7"/>
      <c r="J1160" s="7"/>
      <c r="K1160" s="7"/>
      <c r="L1160" s="7"/>
      <c r="M1160" s="7"/>
      <c r="N1160" s="7"/>
      <c r="O1160" s="7"/>
      <c r="P1160" s="7"/>
      <c r="Q1160" s="7"/>
      <c r="R1160" s="7" t="str">
        <f t="shared" si="36"/>
        <v/>
      </c>
      <c r="S1160" s="7" t="str">
        <f t="shared" si="37"/>
        <v/>
      </c>
    </row>
    <row r="1161" spans="1:19" x14ac:dyDescent="0.25">
      <c r="A1161" s="7"/>
      <c r="B1161" s="12"/>
      <c r="C1161" s="7"/>
      <c r="D1161" s="7"/>
      <c r="E1161" s="7"/>
      <c r="F1161" s="7"/>
      <c r="G1161" s="7"/>
      <c r="H1161" s="7"/>
      <c r="I1161" s="7"/>
      <c r="J1161" s="7"/>
      <c r="K1161" s="7"/>
      <c r="L1161" s="7"/>
      <c r="M1161" s="7"/>
      <c r="N1161" s="7"/>
      <c r="O1161" s="7"/>
      <c r="P1161" s="7"/>
      <c r="Q1161" s="7"/>
      <c r="R1161" s="7" t="str">
        <f t="shared" si="36"/>
        <v/>
      </c>
      <c r="S1161" s="7" t="str">
        <f t="shared" si="37"/>
        <v/>
      </c>
    </row>
    <row r="1162" spans="1:19" x14ac:dyDescent="0.25">
      <c r="A1162" s="7"/>
      <c r="B1162" s="12"/>
      <c r="C1162" s="7"/>
      <c r="D1162" s="7"/>
      <c r="E1162" s="7"/>
      <c r="F1162" s="7"/>
      <c r="G1162" s="7"/>
      <c r="H1162" s="7"/>
      <c r="I1162" s="7"/>
      <c r="J1162" s="7"/>
      <c r="K1162" s="7"/>
      <c r="L1162" s="7"/>
      <c r="M1162" s="7"/>
      <c r="N1162" s="7"/>
      <c r="O1162" s="7"/>
      <c r="P1162" s="7"/>
      <c r="Q1162" s="7"/>
      <c r="R1162" s="7" t="str">
        <f t="shared" si="36"/>
        <v/>
      </c>
      <c r="S1162" s="7" t="str">
        <f t="shared" si="37"/>
        <v/>
      </c>
    </row>
    <row r="1163" spans="1:19" x14ac:dyDescent="0.25">
      <c r="A1163" s="7"/>
      <c r="B1163" s="12"/>
      <c r="C1163" s="7"/>
      <c r="D1163" s="7"/>
      <c r="E1163" s="7"/>
      <c r="F1163" s="7"/>
      <c r="G1163" s="7"/>
      <c r="H1163" s="7"/>
      <c r="I1163" s="7"/>
      <c r="J1163" s="7"/>
      <c r="K1163" s="7"/>
      <c r="L1163" s="7"/>
      <c r="M1163" s="7"/>
      <c r="N1163" s="7"/>
      <c r="O1163" s="7"/>
      <c r="P1163" s="7"/>
      <c r="Q1163" s="7"/>
      <c r="R1163" s="7" t="str">
        <f t="shared" si="36"/>
        <v/>
      </c>
      <c r="S1163" s="7" t="str">
        <f t="shared" si="37"/>
        <v/>
      </c>
    </row>
    <row r="1164" spans="1:19" x14ac:dyDescent="0.25">
      <c r="A1164" s="7"/>
      <c r="B1164" s="12"/>
      <c r="C1164" s="7"/>
      <c r="D1164" s="7"/>
      <c r="E1164" s="7"/>
      <c r="F1164" s="7"/>
      <c r="G1164" s="7"/>
      <c r="H1164" s="7"/>
      <c r="I1164" s="7"/>
      <c r="J1164" s="7"/>
      <c r="K1164" s="7"/>
      <c r="L1164" s="7"/>
      <c r="M1164" s="7"/>
      <c r="N1164" s="7"/>
      <c r="O1164" s="7"/>
      <c r="P1164" s="7"/>
      <c r="Q1164" s="7"/>
      <c r="R1164" s="7" t="str">
        <f t="shared" si="36"/>
        <v/>
      </c>
      <c r="S1164" s="7" t="str">
        <f t="shared" si="37"/>
        <v/>
      </c>
    </row>
    <row r="1165" spans="1:19" x14ac:dyDescent="0.25">
      <c r="A1165" s="7"/>
      <c r="B1165" s="12"/>
      <c r="C1165" s="7"/>
      <c r="D1165" s="7"/>
      <c r="E1165" s="7"/>
      <c r="F1165" s="7"/>
      <c r="G1165" s="7"/>
      <c r="H1165" s="7"/>
      <c r="I1165" s="7"/>
      <c r="J1165" s="7"/>
      <c r="K1165" s="7"/>
      <c r="L1165" s="7"/>
      <c r="M1165" s="7"/>
      <c r="N1165" s="7"/>
      <c r="O1165" s="7"/>
      <c r="P1165" s="7"/>
      <c r="Q1165" s="7"/>
      <c r="R1165" s="7" t="str">
        <f t="shared" si="36"/>
        <v/>
      </c>
      <c r="S1165" s="7" t="str">
        <f t="shared" si="37"/>
        <v/>
      </c>
    </row>
    <row r="1166" spans="1:19" x14ac:dyDescent="0.25">
      <c r="A1166" s="7"/>
      <c r="B1166" s="12"/>
      <c r="C1166" s="7"/>
      <c r="D1166" s="7"/>
      <c r="E1166" s="7"/>
      <c r="F1166" s="7"/>
      <c r="G1166" s="7"/>
      <c r="H1166" s="7"/>
      <c r="I1166" s="7"/>
      <c r="J1166" s="7"/>
      <c r="K1166" s="7"/>
      <c r="L1166" s="7"/>
      <c r="M1166" s="7"/>
      <c r="N1166" s="7"/>
      <c r="O1166" s="7"/>
      <c r="P1166" s="7"/>
      <c r="Q1166" s="7"/>
      <c r="R1166" s="7" t="str">
        <f t="shared" si="36"/>
        <v/>
      </c>
      <c r="S1166" s="7" t="str">
        <f t="shared" si="37"/>
        <v/>
      </c>
    </row>
    <row r="1167" spans="1:19" x14ac:dyDescent="0.25">
      <c r="A1167" s="7"/>
      <c r="B1167" s="12"/>
      <c r="C1167" s="7"/>
      <c r="D1167" s="7"/>
      <c r="E1167" s="7"/>
      <c r="F1167" s="7"/>
      <c r="G1167" s="7"/>
      <c r="H1167" s="7"/>
      <c r="I1167" s="7"/>
      <c r="J1167" s="7"/>
      <c r="K1167" s="7"/>
      <c r="L1167" s="7"/>
      <c r="M1167" s="7"/>
      <c r="N1167" s="7"/>
      <c r="O1167" s="7"/>
      <c r="P1167" s="7"/>
      <c r="Q1167" s="7"/>
      <c r="R1167" s="7" t="str">
        <f t="shared" si="36"/>
        <v/>
      </c>
      <c r="S1167" s="7" t="str">
        <f t="shared" si="37"/>
        <v/>
      </c>
    </row>
    <row r="1168" spans="1:19" x14ac:dyDescent="0.25">
      <c r="A1168" s="7"/>
      <c r="B1168" s="12"/>
      <c r="C1168" s="7"/>
      <c r="D1168" s="7"/>
      <c r="E1168" s="7"/>
      <c r="F1168" s="7"/>
      <c r="G1168" s="7"/>
      <c r="H1168" s="7"/>
      <c r="I1168" s="7"/>
      <c r="J1168" s="7"/>
      <c r="K1168" s="7"/>
      <c r="L1168" s="7"/>
      <c r="M1168" s="7"/>
      <c r="N1168" s="7"/>
      <c r="O1168" s="7"/>
      <c r="P1168" s="7"/>
      <c r="Q1168" s="7"/>
      <c r="R1168" s="7" t="str">
        <f t="shared" si="36"/>
        <v/>
      </c>
      <c r="S1168" s="7" t="str">
        <f t="shared" si="37"/>
        <v/>
      </c>
    </row>
    <row r="1169" spans="1:19" x14ac:dyDescent="0.25">
      <c r="A1169" s="7"/>
      <c r="B1169" s="12"/>
      <c r="C1169" s="7"/>
      <c r="D1169" s="7"/>
      <c r="E1169" s="7"/>
      <c r="F1169" s="7"/>
      <c r="G1169" s="7"/>
      <c r="H1169" s="7"/>
      <c r="I1169" s="7"/>
      <c r="J1169" s="7"/>
      <c r="K1169" s="7"/>
      <c r="L1169" s="7"/>
      <c r="M1169" s="7"/>
      <c r="N1169" s="7"/>
      <c r="O1169" s="7"/>
      <c r="P1169" s="7"/>
      <c r="Q1169" s="7"/>
      <c r="R1169" s="7" t="str">
        <f t="shared" si="36"/>
        <v/>
      </c>
      <c r="S1169" s="7" t="str">
        <f t="shared" si="37"/>
        <v/>
      </c>
    </row>
    <row r="1170" spans="1:19" x14ac:dyDescent="0.25">
      <c r="A1170" s="7"/>
      <c r="B1170" s="12"/>
      <c r="C1170" s="7"/>
      <c r="D1170" s="7"/>
      <c r="E1170" s="7"/>
      <c r="F1170" s="7"/>
      <c r="G1170" s="7"/>
      <c r="H1170" s="7"/>
      <c r="I1170" s="7"/>
      <c r="J1170" s="7"/>
      <c r="K1170" s="7"/>
      <c r="L1170" s="7"/>
      <c r="M1170" s="7"/>
      <c r="N1170" s="7"/>
      <c r="O1170" s="7"/>
      <c r="P1170" s="7"/>
      <c r="Q1170" s="7"/>
      <c r="R1170" s="7" t="str">
        <f t="shared" si="36"/>
        <v/>
      </c>
      <c r="S1170" s="7" t="str">
        <f t="shared" si="37"/>
        <v/>
      </c>
    </row>
    <row r="1171" spans="1:19" x14ac:dyDescent="0.25">
      <c r="A1171" s="7"/>
      <c r="B1171" s="12"/>
      <c r="C1171" s="7"/>
      <c r="D1171" s="7"/>
      <c r="E1171" s="7"/>
      <c r="F1171" s="7"/>
      <c r="G1171" s="7"/>
      <c r="H1171" s="7"/>
      <c r="I1171" s="7"/>
      <c r="J1171" s="7"/>
      <c r="K1171" s="7"/>
      <c r="L1171" s="7"/>
      <c r="M1171" s="7"/>
      <c r="N1171" s="7"/>
      <c r="O1171" s="7"/>
      <c r="P1171" s="7"/>
      <c r="Q1171" s="7"/>
      <c r="R1171" s="7" t="str">
        <f t="shared" si="36"/>
        <v/>
      </c>
      <c r="S1171" s="7" t="str">
        <f t="shared" si="37"/>
        <v/>
      </c>
    </row>
    <row r="1172" spans="1:19" x14ac:dyDescent="0.25">
      <c r="A1172" s="7"/>
      <c r="B1172" s="12"/>
      <c r="C1172" s="7"/>
      <c r="D1172" s="7"/>
      <c r="E1172" s="7"/>
      <c r="F1172" s="7"/>
      <c r="G1172" s="7"/>
      <c r="H1172" s="7"/>
      <c r="I1172" s="7"/>
      <c r="J1172" s="7"/>
      <c r="K1172" s="7"/>
      <c r="L1172" s="7"/>
      <c r="M1172" s="7"/>
      <c r="N1172" s="7"/>
      <c r="O1172" s="7"/>
      <c r="P1172" s="7"/>
      <c r="Q1172" s="7"/>
      <c r="R1172" s="7" t="str">
        <f t="shared" si="36"/>
        <v/>
      </c>
      <c r="S1172" s="7" t="str">
        <f t="shared" si="37"/>
        <v/>
      </c>
    </row>
    <row r="1173" spans="1:19" x14ac:dyDescent="0.25">
      <c r="A1173" s="7"/>
      <c r="B1173" s="12"/>
      <c r="C1173" s="7"/>
      <c r="D1173" s="7"/>
      <c r="E1173" s="7"/>
      <c r="F1173" s="7"/>
      <c r="G1173" s="7"/>
      <c r="H1173" s="7"/>
      <c r="I1173" s="7"/>
      <c r="J1173" s="7"/>
      <c r="K1173" s="7"/>
      <c r="L1173" s="7"/>
      <c r="M1173" s="7"/>
      <c r="N1173" s="7"/>
      <c r="O1173" s="7"/>
      <c r="P1173" s="7"/>
      <c r="Q1173" s="7"/>
      <c r="R1173" s="7" t="str">
        <f t="shared" si="36"/>
        <v/>
      </c>
      <c r="S1173" s="7" t="str">
        <f t="shared" si="37"/>
        <v/>
      </c>
    </row>
    <row r="1174" spans="1:19" x14ac:dyDescent="0.25">
      <c r="A1174" s="7"/>
      <c r="B1174" s="12"/>
      <c r="C1174" s="7"/>
      <c r="D1174" s="7"/>
      <c r="E1174" s="7"/>
      <c r="F1174" s="7"/>
      <c r="G1174" s="7"/>
      <c r="H1174" s="7"/>
      <c r="I1174" s="7"/>
      <c r="J1174" s="7"/>
      <c r="K1174" s="7"/>
      <c r="L1174" s="7"/>
      <c r="M1174" s="7"/>
      <c r="N1174" s="7"/>
      <c r="O1174" s="7"/>
      <c r="P1174" s="7"/>
      <c r="Q1174" s="7"/>
      <c r="R1174" s="7" t="str">
        <f t="shared" si="36"/>
        <v/>
      </c>
      <c r="S1174" s="7" t="str">
        <f t="shared" si="37"/>
        <v/>
      </c>
    </row>
    <row r="1175" spans="1:19" x14ac:dyDescent="0.25">
      <c r="A1175" s="7"/>
      <c r="B1175" s="12"/>
      <c r="C1175" s="7"/>
      <c r="D1175" s="7"/>
      <c r="E1175" s="7"/>
      <c r="F1175" s="7"/>
      <c r="G1175" s="7"/>
      <c r="H1175" s="7"/>
      <c r="I1175" s="7"/>
      <c r="J1175" s="7"/>
      <c r="K1175" s="7"/>
      <c r="L1175" s="7"/>
      <c r="M1175" s="7"/>
      <c r="N1175" s="7"/>
      <c r="O1175" s="7"/>
      <c r="P1175" s="7"/>
      <c r="Q1175" s="7"/>
      <c r="R1175" s="7" t="str">
        <f t="shared" si="36"/>
        <v/>
      </c>
      <c r="S1175" s="7" t="str">
        <f t="shared" si="37"/>
        <v/>
      </c>
    </row>
    <row r="1176" spans="1:19" x14ac:dyDescent="0.25">
      <c r="A1176" s="7"/>
      <c r="B1176" s="12"/>
      <c r="C1176" s="7"/>
      <c r="D1176" s="7"/>
      <c r="E1176" s="7"/>
      <c r="F1176" s="7"/>
      <c r="G1176" s="7"/>
      <c r="H1176" s="7"/>
      <c r="I1176" s="7"/>
      <c r="J1176" s="7"/>
      <c r="K1176" s="7"/>
      <c r="L1176" s="7"/>
      <c r="M1176" s="7"/>
      <c r="N1176" s="7"/>
      <c r="O1176" s="7"/>
      <c r="P1176" s="7"/>
      <c r="Q1176" s="7"/>
      <c r="R1176" s="7" t="str">
        <f t="shared" si="36"/>
        <v/>
      </c>
      <c r="S1176" s="7" t="str">
        <f t="shared" si="37"/>
        <v/>
      </c>
    </row>
    <row r="1177" spans="1:19" x14ac:dyDescent="0.25">
      <c r="A1177" s="7"/>
      <c r="B1177" s="12"/>
      <c r="C1177" s="7"/>
      <c r="D1177" s="7"/>
      <c r="E1177" s="7"/>
      <c r="F1177" s="7"/>
      <c r="G1177" s="7"/>
      <c r="H1177" s="7"/>
      <c r="I1177" s="7"/>
      <c r="J1177" s="7"/>
      <c r="K1177" s="7"/>
      <c r="L1177" s="7"/>
      <c r="M1177" s="7"/>
      <c r="N1177" s="7"/>
      <c r="O1177" s="7"/>
      <c r="P1177" s="7"/>
      <c r="Q1177" s="7"/>
      <c r="R1177" s="7" t="str">
        <f t="shared" si="36"/>
        <v/>
      </c>
      <c r="S1177" s="7" t="str">
        <f t="shared" si="37"/>
        <v/>
      </c>
    </row>
    <row r="1178" spans="1:19" x14ac:dyDescent="0.25">
      <c r="A1178" s="7"/>
      <c r="B1178" s="12"/>
      <c r="C1178" s="7"/>
      <c r="D1178" s="7"/>
      <c r="E1178" s="7"/>
      <c r="F1178" s="7"/>
      <c r="G1178" s="7"/>
      <c r="H1178" s="7"/>
      <c r="I1178" s="7"/>
      <c r="J1178" s="7"/>
      <c r="K1178" s="7"/>
      <c r="L1178" s="7"/>
      <c r="M1178" s="7"/>
      <c r="N1178" s="7"/>
      <c r="O1178" s="7"/>
      <c r="P1178" s="7"/>
      <c r="Q1178" s="7"/>
      <c r="R1178" s="7" t="str">
        <f t="shared" si="36"/>
        <v/>
      </c>
      <c r="S1178" s="7" t="str">
        <f t="shared" si="37"/>
        <v/>
      </c>
    </row>
    <row r="1179" spans="1:19" x14ac:dyDescent="0.25">
      <c r="A1179" s="7"/>
      <c r="B1179" s="12"/>
      <c r="C1179" s="7"/>
      <c r="D1179" s="7"/>
      <c r="E1179" s="7"/>
      <c r="F1179" s="7"/>
      <c r="G1179" s="7"/>
      <c r="H1179" s="7"/>
      <c r="I1179" s="7"/>
      <c r="J1179" s="7"/>
      <c r="K1179" s="7"/>
      <c r="L1179" s="7"/>
      <c r="M1179" s="7"/>
      <c r="N1179" s="7"/>
      <c r="O1179" s="7"/>
      <c r="P1179" s="7"/>
      <c r="Q1179" s="7"/>
      <c r="R1179" s="7" t="str">
        <f t="shared" si="36"/>
        <v/>
      </c>
      <c r="S1179" s="7" t="str">
        <f t="shared" si="37"/>
        <v/>
      </c>
    </row>
    <row r="1180" spans="1:19" x14ac:dyDescent="0.25">
      <c r="A1180" s="7"/>
      <c r="B1180" s="12"/>
      <c r="C1180" s="7"/>
      <c r="D1180" s="7"/>
      <c r="E1180" s="7"/>
      <c r="F1180" s="7"/>
      <c r="G1180" s="7"/>
      <c r="H1180" s="7"/>
      <c r="I1180" s="7"/>
      <c r="J1180" s="7"/>
      <c r="K1180" s="7"/>
      <c r="L1180" s="7"/>
      <c r="M1180" s="7"/>
      <c r="N1180" s="7"/>
      <c r="O1180" s="7"/>
      <c r="P1180" s="7"/>
      <c r="Q1180" s="7"/>
      <c r="R1180" s="7" t="str">
        <f t="shared" si="36"/>
        <v/>
      </c>
      <c r="S1180" s="7" t="str">
        <f t="shared" si="37"/>
        <v/>
      </c>
    </row>
    <row r="1181" spans="1:19" x14ac:dyDescent="0.25">
      <c r="A1181" s="7"/>
      <c r="B1181" s="12"/>
      <c r="C1181" s="7"/>
      <c r="D1181" s="7"/>
      <c r="E1181" s="7"/>
      <c r="F1181" s="7"/>
      <c r="G1181" s="7"/>
      <c r="H1181" s="7"/>
      <c r="I1181" s="7"/>
      <c r="J1181" s="7"/>
      <c r="K1181" s="7"/>
      <c r="L1181" s="7"/>
      <c r="M1181" s="7"/>
      <c r="N1181" s="7"/>
      <c r="O1181" s="7"/>
      <c r="P1181" s="7"/>
      <c r="Q1181" s="7"/>
      <c r="R1181" s="7" t="str">
        <f t="shared" si="36"/>
        <v/>
      </c>
      <c r="S1181" s="7" t="str">
        <f t="shared" si="37"/>
        <v/>
      </c>
    </row>
    <row r="1182" spans="1:19" x14ac:dyDescent="0.25">
      <c r="A1182" s="7"/>
      <c r="B1182" s="12"/>
      <c r="C1182" s="7"/>
      <c r="D1182" s="7"/>
      <c r="E1182" s="7"/>
      <c r="F1182" s="7"/>
      <c r="G1182" s="7"/>
      <c r="H1182" s="7"/>
      <c r="I1182" s="7"/>
      <c r="J1182" s="7"/>
      <c r="K1182" s="7"/>
      <c r="L1182" s="7"/>
      <c r="M1182" s="7"/>
      <c r="N1182" s="7"/>
      <c r="O1182" s="7"/>
      <c r="P1182" s="7"/>
      <c r="Q1182" s="7"/>
      <c r="R1182" s="7" t="str">
        <f t="shared" si="36"/>
        <v/>
      </c>
      <c r="S1182" s="7" t="str">
        <f t="shared" si="37"/>
        <v/>
      </c>
    </row>
    <row r="1183" spans="1:19" x14ac:dyDescent="0.25">
      <c r="A1183" s="7"/>
      <c r="B1183" s="12"/>
      <c r="C1183" s="7"/>
      <c r="D1183" s="7"/>
      <c r="E1183" s="7"/>
      <c r="F1183" s="7"/>
      <c r="G1183" s="7"/>
      <c r="H1183" s="7"/>
      <c r="I1183" s="7"/>
      <c r="J1183" s="7"/>
      <c r="K1183" s="7"/>
      <c r="L1183" s="7"/>
      <c r="M1183" s="7"/>
      <c r="N1183" s="7"/>
      <c r="O1183" s="7"/>
      <c r="P1183" s="7"/>
      <c r="Q1183" s="7"/>
      <c r="R1183" s="7" t="str">
        <f t="shared" si="36"/>
        <v/>
      </c>
      <c r="S1183" s="7" t="str">
        <f t="shared" si="37"/>
        <v/>
      </c>
    </row>
    <row r="1184" spans="1:19" x14ac:dyDescent="0.25">
      <c r="A1184" s="7"/>
      <c r="B1184" s="12"/>
      <c r="C1184" s="7"/>
      <c r="D1184" s="7"/>
      <c r="E1184" s="7"/>
      <c r="F1184" s="7"/>
      <c r="G1184" s="7"/>
      <c r="H1184" s="7"/>
      <c r="I1184" s="7"/>
      <c r="J1184" s="7"/>
      <c r="K1184" s="7"/>
      <c r="L1184" s="7"/>
      <c r="M1184" s="7"/>
      <c r="N1184" s="7"/>
      <c r="O1184" s="7"/>
      <c r="P1184" s="7"/>
      <c r="Q1184" s="7"/>
      <c r="R1184" s="7" t="str">
        <f t="shared" si="36"/>
        <v/>
      </c>
      <c r="S1184" s="7" t="str">
        <f t="shared" si="37"/>
        <v/>
      </c>
    </row>
    <row r="1185" spans="1:19" x14ac:dyDescent="0.25">
      <c r="A1185" s="7"/>
      <c r="B1185" s="12"/>
      <c r="C1185" s="7"/>
      <c r="D1185" s="7"/>
      <c r="E1185" s="7"/>
      <c r="F1185" s="7"/>
      <c r="G1185" s="7"/>
      <c r="H1185" s="7"/>
      <c r="I1185" s="7"/>
      <c r="J1185" s="7"/>
      <c r="K1185" s="7"/>
      <c r="L1185" s="7"/>
      <c r="M1185" s="7"/>
      <c r="N1185" s="7"/>
      <c r="O1185" s="7"/>
      <c r="P1185" s="7"/>
      <c r="Q1185" s="7"/>
      <c r="R1185" s="7" t="str">
        <f t="shared" si="36"/>
        <v/>
      </c>
      <c r="S1185" s="7" t="str">
        <f t="shared" si="37"/>
        <v/>
      </c>
    </row>
    <row r="1186" spans="1:19" x14ac:dyDescent="0.25">
      <c r="A1186" s="7"/>
      <c r="B1186" s="12"/>
      <c r="C1186" s="7"/>
      <c r="D1186" s="7"/>
      <c r="E1186" s="7"/>
      <c r="F1186" s="7"/>
      <c r="G1186" s="7"/>
      <c r="H1186" s="7"/>
      <c r="I1186" s="7"/>
      <c r="J1186" s="7"/>
      <c r="K1186" s="7"/>
      <c r="L1186" s="7"/>
      <c r="M1186" s="7"/>
      <c r="N1186" s="7"/>
      <c r="O1186" s="7"/>
      <c r="P1186" s="7"/>
      <c r="Q1186" s="7"/>
      <c r="R1186" s="7" t="str">
        <f t="shared" si="36"/>
        <v/>
      </c>
      <c r="S1186" s="7" t="str">
        <f t="shared" si="37"/>
        <v/>
      </c>
    </row>
    <row r="1187" spans="1:19" x14ac:dyDescent="0.25">
      <c r="A1187" s="7"/>
      <c r="B1187" s="12"/>
      <c r="C1187" s="7"/>
      <c r="D1187" s="7"/>
      <c r="E1187" s="7"/>
      <c r="F1187" s="7"/>
      <c r="G1187" s="7"/>
      <c r="H1187" s="7"/>
      <c r="I1187" s="7"/>
      <c r="J1187" s="7"/>
      <c r="K1187" s="7"/>
      <c r="L1187" s="7"/>
      <c r="M1187" s="7"/>
      <c r="N1187" s="7"/>
      <c r="O1187" s="7"/>
      <c r="P1187" s="7"/>
      <c r="Q1187" s="7"/>
      <c r="R1187" s="7" t="str">
        <f t="shared" si="36"/>
        <v/>
      </c>
      <c r="S1187" s="7" t="str">
        <f t="shared" si="37"/>
        <v/>
      </c>
    </row>
    <row r="1188" spans="1:19" x14ac:dyDescent="0.25">
      <c r="A1188" s="7"/>
      <c r="B1188" s="12"/>
      <c r="C1188" s="7"/>
      <c r="D1188" s="7"/>
      <c r="E1188" s="7"/>
      <c r="F1188" s="7"/>
      <c r="G1188" s="7"/>
      <c r="H1188" s="7"/>
      <c r="I1188" s="7"/>
      <c r="J1188" s="7"/>
      <c r="K1188" s="7"/>
      <c r="L1188" s="7"/>
      <c r="M1188" s="7"/>
      <c r="N1188" s="7"/>
      <c r="O1188" s="7"/>
      <c r="P1188" s="7"/>
      <c r="Q1188" s="7"/>
      <c r="R1188" s="7" t="str">
        <f t="shared" si="36"/>
        <v/>
      </c>
      <c r="S1188" s="7" t="str">
        <f t="shared" si="37"/>
        <v/>
      </c>
    </row>
    <row r="1189" spans="1:19" x14ac:dyDescent="0.25">
      <c r="A1189" s="7"/>
      <c r="B1189" s="12"/>
      <c r="C1189" s="7"/>
      <c r="D1189" s="7"/>
      <c r="E1189" s="7"/>
      <c r="F1189" s="7"/>
      <c r="G1189" s="7"/>
      <c r="H1189" s="7"/>
      <c r="I1189" s="7"/>
      <c r="J1189" s="7"/>
      <c r="K1189" s="7"/>
      <c r="L1189" s="7"/>
      <c r="M1189" s="7"/>
      <c r="N1189" s="7"/>
      <c r="O1189" s="7"/>
      <c r="P1189" s="7"/>
      <c r="Q1189" s="7"/>
      <c r="R1189" s="7" t="str">
        <f t="shared" si="36"/>
        <v/>
      </c>
      <c r="S1189" s="7" t="str">
        <f t="shared" si="37"/>
        <v/>
      </c>
    </row>
    <row r="1190" spans="1:19" x14ac:dyDescent="0.25">
      <c r="A1190" s="7"/>
      <c r="B1190" s="12"/>
      <c r="C1190" s="7"/>
      <c r="D1190" s="7"/>
      <c r="E1190" s="7"/>
      <c r="F1190" s="7"/>
      <c r="G1190" s="7"/>
      <c r="H1190" s="7"/>
      <c r="I1190" s="7"/>
      <c r="J1190" s="7"/>
      <c r="K1190" s="7"/>
      <c r="L1190" s="7"/>
      <c r="M1190" s="7"/>
      <c r="N1190" s="7"/>
      <c r="O1190" s="7"/>
      <c r="P1190" s="7"/>
      <c r="Q1190" s="7"/>
      <c r="R1190" s="7" t="str">
        <f t="shared" si="36"/>
        <v/>
      </c>
      <c r="S1190" s="7" t="str">
        <f t="shared" si="37"/>
        <v/>
      </c>
    </row>
    <row r="1191" spans="1:19" x14ac:dyDescent="0.25">
      <c r="A1191" s="7"/>
      <c r="B1191" s="12"/>
      <c r="C1191" s="7"/>
      <c r="D1191" s="7"/>
      <c r="E1191" s="7"/>
      <c r="F1191" s="7"/>
      <c r="G1191" s="7"/>
      <c r="H1191" s="7"/>
      <c r="I1191" s="7"/>
      <c r="J1191" s="7"/>
      <c r="K1191" s="7"/>
      <c r="L1191" s="7"/>
      <c r="M1191" s="7"/>
      <c r="N1191" s="7"/>
      <c r="O1191" s="7"/>
      <c r="P1191" s="7"/>
      <c r="Q1191" s="7"/>
      <c r="R1191" s="7" t="str">
        <f t="shared" si="36"/>
        <v/>
      </c>
      <c r="S1191" s="7" t="str">
        <f t="shared" si="37"/>
        <v/>
      </c>
    </row>
    <row r="1192" spans="1:19" x14ac:dyDescent="0.25">
      <c r="A1192" s="7"/>
      <c r="B1192" s="12"/>
      <c r="C1192" s="7"/>
      <c r="D1192" s="7"/>
      <c r="E1192" s="7"/>
      <c r="F1192" s="7"/>
      <c r="G1192" s="7"/>
      <c r="H1192" s="7"/>
      <c r="I1192" s="7"/>
      <c r="J1192" s="7"/>
      <c r="K1192" s="7"/>
      <c r="L1192" s="7"/>
      <c r="M1192" s="7"/>
      <c r="N1192" s="7"/>
      <c r="O1192" s="7"/>
      <c r="P1192" s="7"/>
      <c r="Q1192" s="7"/>
      <c r="R1192" s="7" t="str">
        <f t="shared" si="36"/>
        <v/>
      </c>
      <c r="S1192" s="7" t="str">
        <f t="shared" si="37"/>
        <v/>
      </c>
    </row>
    <row r="1193" spans="1:19" x14ac:dyDescent="0.25">
      <c r="A1193" s="7"/>
      <c r="B1193" s="12"/>
      <c r="C1193" s="7"/>
      <c r="D1193" s="7"/>
      <c r="E1193" s="7"/>
      <c r="F1193" s="7"/>
      <c r="G1193" s="7"/>
      <c r="H1193" s="7"/>
      <c r="I1193" s="7"/>
      <c r="J1193" s="7"/>
      <c r="K1193" s="7"/>
      <c r="L1193" s="7"/>
      <c r="M1193" s="7"/>
      <c r="N1193" s="7"/>
      <c r="O1193" s="7"/>
      <c r="P1193" s="7"/>
      <c r="Q1193" s="7"/>
      <c r="R1193" s="7" t="str">
        <f t="shared" si="36"/>
        <v/>
      </c>
      <c r="S1193" s="7" t="str">
        <f t="shared" si="37"/>
        <v/>
      </c>
    </row>
    <row r="1194" spans="1:19" x14ac:dyDescent="0.25">
      <c r="A1194" s="7"/>
      <c r="B1194" s="12"/>
      <c r="C1194" s="7"/>
      <c r="D1194" s="7"/>
      <c r="E1194" s="7"/>
      <c r="F1194" s="7"/>
      <c r="G1194" s="7"/>
      <c r="H1194" s="7"/>
      <c r="I1194" s="7"/>
      <c r="J1194" s="7"/>
      <c r="K1194" s="7"/>
      <c r="L1194" s="7"/>
      <c r="M1194" s="7"/>
      <c r="N1194" s="7"/>
      <c r="O1194" s="7"/>
      <c r="P1194" s="7"/>
      <c r="Q1194" s="7"/>
      <c r="R1194" s="7" t="str">
        <f t="shared" si="36"/>
        <v/>
      </c>
      <c r="S1194" s="7" t="str">
        <f t="shared" si="37"/>
        <v/>
      </c>
    </row>
    <row r="1195" spans="1:19" x14ac:dyDescent="0.25">
      <c r="A1195" s="7"/>
      <c r="B1195" s="12"/>
      <c r="C1195" s="7"/>
      <c r="D1195" s="7"/>
      <c r="E1195" s="7"/>
      <c r="F1195" s="7"/>
      <c r="G1195" s="7"/>
      <c r="H1195" s="7"/>
      <c r="I1195" s="7"/>
      <c r="J1195" s="7"/>
      <c r="K1195" s="7"/>
      <c r="L1195" s="7"/>
      <c r="M1195" s="7"/>
      <c r="N1195" s="7"/>
      <c r="O1195" s="7"/>
      <c r="P1195" s="7"/>
      <c r="Q1195" s="7"/>
      <c r="R1195" s="7" t="str">
        <f t="shared" si="36"/>
        <v/>
      </c>
      <c r="S1195" s="7" t="str">
        <f t="shared" si="37"/>
        <v/>
      </c>
    </row>
    <row r="1196" spans="1:19" x14ac:dyDescent="0.25">
      <c r="A1196" s="7"/>
      <c r="B1196" s="12"/>
      <c r="C1196" s="7"/>
      <c r="D1196" s="7"/>
      <c r="E1196" s="7"/>
      <c r="F1196" s="7"/>
      <c r="G1196" s="7"/>
      <c r="H1196" s="7"/>
      <c r="I1196" s="7"/>
      <c r="J1196" s="7"/>
      <c r="K1196" s="7"/>
      <c r="L1196" s="7"/>
      <c r="M1196" s="7"/>
      <c r="N1196" s="7"/>
      <c r="O1196" s="7"/>
      <c r="P1196" s="7"/>
      <c r="Q1196" s="7"/>
      <c r="R1196" s="7" t="str">
        <f t="shared" si="36"/>
        <v/>
      </c>
      <c r="S1196" s="7" t="str">
        <f t="shared" si="37"/>
        <v/>
      </c>
    </row>
    <row r="1197" spans="1:19" x14ac:dyDescent="0.25">
      <c r="A1197" s="7"/>
      <c r="B1197" s="12"/>
      <c r="C1197" s="7"/>
      <c r="D1197" s="7"/>
      <c r="E1197" s="7"/>
      <c r="F1197" s="7"/>
      <c r="G1197" s="7"/>
      <c r="H1197" s="7"/>
      <c r="I1197" s="7"/>
      <c r="J1197" s="7"/>
      <c r="K1197" s="7"/>
      <c r="L1197" s="7"/>
      <c r="M1197" s="7"/>
      <c r="N1197" s="7"/>
      <c r="O1197" s="7"/>
      <c r="P1197" s="7"/>
      <c r="Q1197" s="7"/>
      <c r="R1197" s="7" t="str">
        <f t="shared" si="36"/>
        <v/>
      </c>
      <c r="S1197" s="7" t="str">
        <f t="shared" si="37"/>
        <v/>
      </c>
    </row>
    <row r="1198" spans="1:19" x14ac:dyDescent="0.25">
      <c r="A1198" s="7"/>
      <c r="B1198" s="12"/>
      <c r="C1198" s="7"/>
      <c r="D1198" s="7"/>
      <c r="E1198" s="7"/>
      <c r="F1198" s="7"/>
      <c r="G1198" s="7"/>
      <c r="H1198" s="7"/>
      <c r="I1198" s="7"/>
      <c r="J1198" s="7"/>
      <c r="K1198" s="7"/>
      <c r="L1198" s="7"/>
      <c r="M1198" s="7"/>
      <c r="N1198" s="7"/>
      <c r="O1198" s="7"/>
      <c r="P1198" s="7"/>
      <c r="Q1198" s="7"/>
      <c r="R1198" s="7" t="str">
        <f t="shared" si="36"/>
        <v/>
      </c>
      <c r="S1198" s="7" t="str">
        <f t="shared" si="37"/>
        <v/>
      </c>
    </row>
    <row r="1199" spans="1:19" x14ac:dyDescent="0.25">
      <c r="A1199" s="7"/>
      <c r="B1199" s="12"/>
      <c r="C1199" s="7"/>
      <c r="D1199" s="7"/>
      <c r="E1199" s="7"/>
      <c r="F1199" s="7"/>
      <c r="G1199" s="7"/>
      <c r="H1199" s="7"/>
      <c r="I1199" s="7"/>
      <c r="J1199" s="7"/>
      <c r="K1199" s="7"/>
      <c r="L1199" s="7"/>
      <c r="M1199" s="7"/>
      <c r="N1199" s="7"/>
      <c r="O1199" s="7"/>
      <c r="P1199" s="7"/>
      <c r="Q1199" s="7"/>
      <c r="R1199" s="7" t="str">
        <f t="shared" si="36"/>
        <v/>
      </c>
      <c r="S1199" s="7" t="str">
        <f t="shared" si="37"/>
        <v/>
      </c>
    </row>
    <row r="1200" spans="1:19" x14ac:dyDescent="0.25">
      <c r="A1200" s="7"/>
      <c r="B1200" s="12"/>
      <c r="C1200" s="7"/>
      <c r="D1200" s="7"/>
      <c r="E1200" s="7"/>
      <c r="F1200" s="7"/>
      <c r="G1200" s="7"/>
      <c r="H1200" s="7"/>
      <c r="I1200" s="7"/>
      <c r="J1200" s="7"/>
      <c r="K1200" s="7"/>
      <c r="L1200" s="7"/>
      <c r="M1200" s="7"/>
      <c r="N1200" s="7"/>
      <c r="O1200" s="7"/>
      <c r="P1200" s="7"/>
      <c r="Q1200" s="7"/>
      <c r="R1200" s="7" t="str">
        <f t="shared" si="36"/>
        <v/>
      </c>
      <c r="S1200" s="7" t="str">
        <f t="shared" si="37"/>
        <v/>
      </c>
    </row>
    <row r="1201" spans="1:19" x14ac:dyDescent="0.25">
      <c r="A1201" s="7"/>
      <c r="B1201" s="12"/>
      <c r="C1201" s="7"/>
      <c r="D1201" s="7"/>
      <c r="E1201" s="7"/>
      <c r="F1201" s="7"/>
      <c r="G1201" s="7"/>
      <c r="H1201" s="7"/>
      <c r="I1201" s="7"/>
      <c r="J1201" s="7"/>
      <c r="K1201" s="7"/>
      <c r="L1201" s="7"/>
      <c r="M1201" s="7"/>
      <c r="N1201" s="7"/>
      <c r="O1201" s="7"/>
      <c r="P1201" s="7"/>
      <c r="Q1201" s="7"/>
      <c r="R1201" s="7" t="str">
        <f t="shared" si="36"/>
        <v/>
      </c>
      <c r="S1201" s="7" t="str">
        <f t="shared" si="37"/>
        <v/>
      </c>
    </row>
    <row r="1202" spans="1:19" x14ac:dyDescent="0.25">
      <c r="A1202" s="7"/>
      <c r="B1202" s="12"/>
      <c r="C1202" s="7"/>
      <c r="D1202" s="7"/>
      <c r="E1202" s="7"/>
      <c r="F1202" s="7"/>
      <c r="G1202" s="7"/>
      <c r="H1202" s="7"/>
      <c r="I1202" s="7"/>
      <c r="J1202" s="7"/>
      <c r="K1202" s="7"/>
      <c r="L1202" s="7"/>
      <c r="M1202" s="7"/>
      <c r="N1202" s="7"/>
      <c r="O1202" s="7"/>
      <c r="P1202" s="7"/>
      <c r="Q1202" s="7"/>
      <c r="R1202" s="7" t="str">
        <f t="shared" si="36"/>
        <v/>
      </c>
      <c r="S1202" s="7" t="str">
        <f t="shared" si="37"/>
        <v/>
      </c>
    </row>
    <row r="1203" spans="1:19" x14ac:dyDescent="0.25">
      <c r="A1203" s="7"/>
      <c r="B1203" s="12"/>
      <c r="C1203" s="7"/>
      <c r="D1203" s="7"/>
      <c r="E1203" s="7"/>
      <c r="F1203" s="7"/>
      <c r="G1203" s="7"/>
      <c r="H1203" s="7"/>
      <c r="I1203" s="7"/>
      <c r="J1203" s="7"/>
      <c r="K1203" s="7"/>
      <c r="L1203" s="7"/>
      <c r="M1203" s="7"/>
      <c r="N1203" s="7"/>
      <c r="O1203" s="7"/>
      <c r="P1203" s="7"/>
      <c r="Q1203" s="7"/>
      <c r="R1203" s="7" t="str">
        <f t="shared" si="36"/>
        <v/>
      </c>
      <c r="S1203" s="7" t="str">
        <f t="shared" si="37"/>
        <v/>
      </c>
    </row>
    <row r="1204" spans="1:19" x14ac:dyDescent="0.25">
      <c r="A1204" s="7"/>
      <c r="B1204" s="12"/>
      <c r="C1204" s="7"/>
      <c r="D1204" s="7"/>
      <c r="E1204" s="7"/>
      <c r="F1204" s="7"/>
      <c r="G1204" s="7"/>
      <c r="H1204" s="7"/>
      <c r="I1204" s="7"/>
      <c r="J1204" s="7"/>
      <c r="K1204" s="7"/>
      <c r="L1204" s="7"/>
      <c r="M1204" s="7"/>
      <c r="N1204" s="7"/>
      <c r="O1204" s="7"/>
      <c r="P1204" s="7"/>
      <c r="Q1204" s="7"/>
      <c r="R1204" s="7" t="str">
        <f t="shared" si="36"/>
        <v/>
      </c>
      <c r="S1204" s="7" t="str">
        <f t="shared" si="37"/>
        <v/>
      </c>
    </row>
    <row r="1205" spans="1:19" x14ac:dyDescent="0.25">
      <c r="A1205" s="7"/>
      <c r="B1205" s="12"/>
      <c r="C1205" s="7"/>
      <c r="D1205" s="7"/>
      <c r="E1205" s="7"/>
      <c r="F1205" s="7"/>
      <c r="G1205" s="7"/>
      <c r="H1205" s="7"/>
      <c r="I1205" s="7"/>
      <c r="J1205" s="7"/>
      <c r="K1205" s="7"/>
      <c r="L1205" s="7"/>
      <c r="M1205" s="7"/>
      <c r="N1205" s="7"/>
      <c r="O1205" s="7"/>
      <c r="P1205" s="7"/>
      <c r="Q1205" s="7"/>
      <c r="R1205" s="7" t="str">
        <f t="shared" si="36"/>
        <v/>
      </c>
      <c r="S1205" s="7" t="str">
        <f t="shared" si="37"/>
        <v/>
      </c>
    </row>
    <row r="1206" spans="1:19" x14ac:dyDescent="0.25">
      <c r="A1206" s="7"/>
      <c r="B1206" s="12"/>
      <c r="C1206" s="7"/>
      <c r="D1206" s="7"/>
      <c r="E1206" s="7"/>
      <c r="F1206" s="7"/>
      <c r="G1206" s="7"/>
      <c r="H1206" s="7"/>
      <c r="I1206" s="7"/>
      <c r="J1206" s="7"/>
      <c r="K1206" s="7"/>
      <c r="L1206" s="7"/>
      <c r="M1206" s="7"/>
      <c r="N1206" s="7"/>
      <c r="O1206" s="7"/>
      <c r="P1206" s="7"/>
      <c r="Q1206" s="7"/>
      <c r="R1206" s="7" t="str">
        <f t="shared" si="36"/>
        <v/>
      </c>
      <c r="S1206" s="7" t="str">
        <f t="shared" si="37"/>
        <v/>
      </c>
    </row>
    <row r="1207" spans="1:19" x14ac:dyDescent="0.25">
      <c r="A1207" s="7"/>
      <c r="B1207" s="12"/>
      <c r="C1207" s="7"/>
      <c r="D1207" s="7"/>
      <c r="E1207" s="7"/>
      <c r="F1207" s="7"/>
      <c r="G1207" s="7"/>
      <c r="H1207" s="7"/>
      <c r="I1207" s="7"/>
      <c r="J1207" s="7"/>
      <c r="K1207" s="7"/>
      <c r="L1207" s="7"/>
      <c r="M1207" s="7"/>
      <c r="N1207" s="7"/>
      <c r="O1207" s="7"/>
      <c r="P1207" s="7"/>
      <c r="Q1207" s="7"/>
      <c r="R1207" s="7" t="str">
        <f t="shared" si="36"/>
        <v/>
      </c>
      <c r="S1207" s="7" t="str">
        <f t="shared" si="37"/>
        <v/>
      </c>
    </row>
    <row r="1208" spans="1:19" x14ac:dyDescent="0.25">
      <c r="A1208" s="7"/>
      <c r="B1208" s="12"/>
      <c r="C1208" s="7"/>
      <c r="D1208" s="7"/>
      <c r="E1208" s="7"/>
      <c r="F1208" s="7"/>
      <c r="G1208" s="7"/>
      <c r="H1208" s="7"/>
      <c r="I1208" s="7"/>
      <c r="J1208" s="7"/>
      <c r="K1208" s="7"/>
      <c r="L1208" s="7"/>
      <c r="M1208" s="7"/>
      <c r="N1208" s="7"/>
      <c r="O1208" s="7"/>
      <c r="P1208" s="7"/>
      <c r="Q1208" s="7"/>
      <c r="R1208" s="7" t="str">
        <f t="shared" si="36"/>
        <v/>
      </c>
      <c r="S1208" s="7" t="str">
        <f t="shared" si="37"/>
        <v/>
      </c>
    </row>
    <row r="1209" spans="1:19" x14ac:dyDescent="0.25">
      <c r="A1209" s="7"/>
      <c r="B1209" s="12"/>
      <c r="C1209" s="7"/>
      <c r="D1209" s="7"/>
      <c r="E1209" s="7"/>
      <c r="F1209" s="7"/>
      <c r="G1209" s="7"/>
      <c r="H1209" s="7"/>
      <c r="I1209" s="7"/>
      <c r="J1209" s="7"/>
      <c r="K1209" s="7"/>
      <c r="L1209" s="7"/>
      <c r="M1209" s="7"/>
      <c r="N1209" s="7"/>
      <c r="O1209" s="7"/>
      <c r="P1209" s="7"/>
      <c r="Q1209" s="7"/>
      <c r="R1209" s="7" t="str">
        <f t="shared" si="36"/>
        <v/>
      </c>
      <c r="S1209" s="7" t="str">
        <f t="shared" si="37"/>
        <v/>
      </c>
    </row>
    <row r="1210" spans="1:19" x14ac:dyDescent="0.25">
      <c r="A1210" s="7"/>
      <c r="B1210" s="12"/>
      <c r="C1210" s="7"/>
      <c r="D1210" s="7"/>
      <c r="E1210" s="7"/>
      <c r="F1210" s="7"/>
      <c r="G1210" s="7"/>
      <c r="H1210" s="7"/>
      <c r="I1210" s="7"/>
      <c r="J1210" s="7"/>
      <c r="K1210" s="7"/>
      <c r="L1210" s="7"/>
      <c r="M1210" s="7"/>
      <c r="N1210" s="7"/>
      <c r="O1210" s="7"/>
      <c r="P1210" s="7"/>
      <c r="Q1210" s="7"/>
      <c r="R1210" s="7" t="str">
        <f t="shared" si="36"/>
        <v/>
      </c>
      <c r="S1210" s="7" t="str">
        <f t="shared" si="37"/>
        <v/>
      </c>
    </row>
    <row r="1211" spans="1:19" x14ac:dyDescent="0.25">
      <c r="A1211" s="7"/>
      <c r="B1211" s="12"/>
      <c r="C1211" s="7"/>
      <c r="D1211" s="7"/>
      <c r="E1211" s="7"/>
      <c r="F1211" s="7"/>
      <c r="G1211" s="7"/>
      <c r="H1211" s="7"/>
      <c r="I1211" s="7"/>
      <c r="J1211" s="7"/>
      <c r="K1211" s="7"/>
      <c r="L1211" s="7"/>
      <c r="M1211" s="7"/>
      <c r="N1211" s="7"/>
      <c r="O1211" s="7"/>
      <c r="P1211" s="7"/>
      <c r="Q1211" s="7"/>
      <c r="R1211" s="7" t="str">
        <f t="shared" si="36"/>
        <v/>
      </c>
      <c r="S1211" s="7" t="str">
        <f t="shared" si="37"/>
        <v/>
      </c>
    </row>
    <row r="1212" spans="1:19" x14ac:dyDescent="0.25">
      <c r="A1212" s="7"/>
      <c r="B1212" s="12"/>
      <c r="C1212" s="7"/>
      <c r="D1212" s="7"/>
      <c r="E1212" s="7"/>
      <c r="F1212" s="7"/>
      <c r="G1212" s="7"/>
      <c r="H1212" s="7"/>
      <c r="I1212" s="7"/>
      <c r="J1212" s="7"/>
      <c r="K1212" s="7"/>
      <c r="L1212" s="7"/>
      <c r="M1212" s="7"/>
      <c r="N1212" s="7"/>
      <c r="O1212" s="7"/>
      <c r="P1212" s="7"/>
      <c r="Q1212" s="7"/>
      <c r="R1212" s="7" t="str">
        <f t="shared" si="36"/>
        <v/>
      </c>
      <c r="S1212" s="7" t="str">
        <f t="shared" si="37"/>
        <v/>
      </c>
    </row>
    <row r="1213" spans="1:19" x14ac:dyDescent="0.25">
      <c r="A1213" s="7"/>
      <c r="B1213" s="12"/>
      <c r="C1213" s="7"/>
      <c r="D1213" s="7"/>
      <c r="E1213" s="7"/>
      <c r="F1213" s="7"/>
      <c r="G1213" s="7"/>
      <c r="H1213" s="7"/>
      <c r="I1213" s="7"/>
      <c r="J1213" s="7"/>
      <c r="K1213" s="7"/>
      <c r="L1213" s="7"/>
      <c r="M1213" s="7"/>
      <c r="N1213" s="7"/>
      <c r="O1213" s="7"/>
      <c r="P1213" s="7"/>
      <c r="Q1213" s="7"/>
      <c r="R1213" s="7" t="str">
        <f t="shared" si="36"/>
        <v/>
      </c>
      <c r="S1213" s="7" t="str">
        <f t="shared" si="37"/>
        <v/>
      </c>
    </row>
    <row r="1214" spans="1:19" x14ac:dyDescent="0.25">
      <c r="A1214" s="7"/>
      <c r="B1214" s="12"/>
      <c r="C1214" s="7"/>
      <c r="D1214" s="7"/>
      <c r="E1214" s="7"/>
      <c r="F1214" s="7"/>
      <c r="G1214" s="7"/>
      <c r="H1214" s="7"/>
      <c r="I1214" s="7"/>
      <c r="J1214" s="7"/>
      <c r="K1214" s="7"/>
      <c r="L1214" s="7"/>
      <c r="M1214" s="7"/>
      <c r="N1214" s="7"/>
      <c r="O1214" s="7"/>
      <c r="P1214" s="7"/>
      <c r="Q1214" s="7"/>
      <c r="R1214" s="7" t="str">
        <f t="shared" si="36"/>
        <v/>
      </c>
      <c r="S1214" s="7" t="str">
        <f t="shared" si="37"/>
        <v/>
      </c>
    </row>
    <row r="1215" spans="1:19" x14ac:dyDescent="0.25">
      <c r="A1215" s="7"/>
      <c r="B1215" s="12"/>
      <c r="C1215" s="7"/>
      <c r="D1215" s="7"/>
      <c r="E1215" s="7"/>
      <c r="F1215" s="7"/>
      <c r="G1215" s="7"/>
      <c r="H1215" s="7"/>
      <c r="I1215" s="7"/>
      <c r="J1215" s="7"/>
      <c r="K1215" s="7"/>
      <c r="L1215" s="7"/>
      <c r="M1215" s="7"/>
      <c r="N1215" s="7"/>
      <c r="O1215" s="7"/>
      <c r="P1215" s="7"/>
      <c r="Q1215" s="7"/>
      <c r="R1215" s="7" t="str">
        <f t="shared" si="36"/>
        <v/>
      </c>
      <c r="S1215" s="7" t="str">
        <f t="shared" si="37"/>
        <v/>
      </c>
    </row>
    <row r="1216" spans="1:19" x14ac:dyDescent="0.25">
      <c r="A1216" s="7"/>
      <c r="B1216" s="12"/>
      <c r="C1216" s="7"/>
      <c r="D1216" s="7"/>
      <c r="E1216" s="7"/>
      <c r="F1216" s="7"/>
      <c r="G1216" s="7"/>
      <c r="H1216" s="7"/>
      <c r="I1216" s="7"/>
      <c r="J1216" s="7"/>
      <c r="K1216" s="7"/>
      <c r="L1216" s="7"/>
      <c r="M1216" s="7"/>
      <c r="N1216" s="7"/>
      <c r="O1216" s="7"/>
      <c r="P1216" s="7"/>
      <c r="Q1216" s="7"/>
      <c r="R1216" s="7" t="str">
        <f t="shared" si="36"/>
        <v/>
      </c>
      <c r="S1216" s="7" t="str">
        <f t="shared" si="37"/>
        <v/>
      </c>
    </row>
    <row r="1217" spans="1:19" x14ac:dyDescent="0.25">
      <c r="A1217" s="7"/>
      <c r="B1217" s="12"/>
      <c r="C1217" s="7"/>
      <c r="D1217" s="7"/>
      <c r="E1217" s="7"/>
      <c r="F1217" s="7"/>
      <c r="G1217" s="7"/>
      <c r="H1217" s="7"/>
      <c r="I1217" s="7"/>
      <c r="J1217" s="7"/>
      <c r="K1217" s="7"/>
      <c r="L1217" s="7"/>
      <c r="M1217" s="7"/>
      <c r="N1217" s="7"/>
      <c r="O1217" s="7"/>
      <c r="P1217" s="7"/>
      <c r="Q1217" s="7"/>
      <c r="R1217" s="7" t="str">
        <f t="shared" si="36"/>
        <v/>
      </c>
      <c r="S1217" s="7" t="str">
        <f t="shared" si="37"/>
        <v/>
      </c>
    </row>
    <row r="1218" spans="1:19" x14ac:dyDescent="0.25">
      <c r="A1218" s="7"/>
      <c r="B1218" s="12"/>
      <c r="C1218" s="7"/>
      <c r="D1218" s="7"/>
      <c r="E1218" s="7"/>
      <c r="F1218" s="7"/>
      <c r="G1218" s="7"/>
      <c r="H1218" s="7"/>
      <c r="I1218" s="7"/>
      <c r="J1218" s="7"/>
      <c r="K1218" s="7"/>
      <c r="L1218" s="7"/>
      <c r="M1218" s="7"/>
      <c r="N1218" s="7"/>
      <c r="O1218" s="7"/>
      <c r="P1218" s="7"/>
      <c r="Q1218" s="7"/>
      <c r="R1218" s="7" t="str">
        <f t="shared" ref="R1218:R1281" si="38">IF(OR(C1218="",B1218=""),"",C1218&amp;"#"&amp;ROUND(B1218*1440,0))</f>
        <v/>
      </c>
      <c r="S1218" s="7" t="str">
        <f t="shared" ref="S1218:S1281" si="39">IF(J1218="","","https://maps.google.com/?q="&amp;SUBSTITUTE(J1218&amp;"",",",".")&amp;","&amp;SUBSTITUTE(K1218&amp;"",",","."))</f>
        <v/>
      </c>
    </row>
    <row r="1219" spans="1:19" x14ac:dyDescent="0.25">
      <c r="A1219" s="7"/>
      <c r="B1219" s="12"/>
      <c r="C1219" s="7"/>
      <c r="D1219" s="7"/>
      <c r="E1219" s="7"/>
      <c r="F1219" s="7"/>
      <c r="G1219" s="7"/>
      <c r="H1219" s="7"/>
      <c r="I1219" s="7"/>
      <c r="J1219" s="7"/>
      <c r="K1219" s="7"/>
      <c r="L1219" s="7"/>
      <c r="M1219" s="7"/>
      <c r="N1219" s="7"/>
      <c r="O1219" s="7"/>
      <c r="P1219" s="7"/>
      <c r="Q1219" s="7"/>
      <c r="R1219" s="7" t="str">
        <f t="shared" si="38"/>
        <v/>
      </c>
      <c r="S1219" s="7" t="str">
        <f t="shared" si="39"/>
        <v/>
      </c>
    </row>
    <row r="1220" spans="1:19" x14ac:dyDescent="0.25">
      <c r="A1220" s="7"/>
      <c r="B1220" s="12"/>
      <c r="C1220" s="7"/>
      <c r="D1220" s="7"/>
      <c r="E1220" s="7"/>
      <c r="F1220" s="7"/>
      <c r="G1220" s="7"/>
      <c r="H1220" s="7"/>
      <c r="I1220" s="7"/>
      <c r="J1220" s="7"/>
      <c r="K1220" s="7"/>
      <c r="L1220" s="7"/>
      <c r="M1220" s="7"/>
      <c r="N1220" s="7"/>
      <c r="O1220" s="7"/>
      <c r="P1220" s="7"/>
      <c r="Q1220" s="7"/>
      <c r="R1220" s="7" t="str">
        <f t="shared" si="38"/>
        <v/>
      </c>
      <c r="S1220" s="7" t="str">
        <f t="shared" si="39"/>
        <v/>
      </c>
    </row>
    <row r="1221" spans="1:19" x14ac:dyDescent="0.25">
      <c r="A1221" s="7"/>
      <c r="B1221" s="12"/>
      <c r="C1221" s="7"/>
      <c r="D1221" s="7"/>
      <c r="E1221" s="7"/>
      <c r="F1221" s="7"/>
      <c r="G1221" s="7"/>
      <c r="H1221" s="7"/>
      <c r="I1221" s="7"/>
      <c r="J1221" s="7"/>
      <c r="K1221" s="7"/>
      <c r="L1221" s="7"/>
      <c r="M1221" s="7"/>
      <c r="N1221" s="7"/>
      <c r="O1221" s="7"/>
      <c r="P1221" s="7"/>
      <c r="Q1221" s="7"/>
      <c r="R1221" s="7" t="str">
        <f t="shared" si="38"/>
        <v/>
      </c>
      <c r="S1221" s="7" t="str">
        <f t="shared" si="39"/>
        <v/>
      </c>
    </row>
    <row r="1222" spans="1:19" x14ac:dyDescent="0.25">
      <c r="A1222" s="7"/>
      <c r="B1222" s="12"/>
      <c r="C1222" s="7"/>
      <c r="D1222" s="7"/>
      <c r="E1222" s="7"/>
      <c r="F1222" s="7"/>
      <c r="G1222" s="7"/>
      <c r="H1222" s="7"/>
      <c r="I1222" s="7"/>
      <c r="J1222" s="7"/>
      <c r="K1222" s="7"/>
      <c r="L1222" s="7"/>
      <c r="M1222" s="7"/>
      <c r="N1222" s="7"/>
      <c r="O1222" s="7"/>
      <c r="P1222" s="7"/>
      <c r="Q1222" s="7"/>
      <c r="R1222" s="7" t="str">
        <f t="shared" si="38"/>
        <v/>
      </c>
      <c r="S1222" s="7" t="str">
        <f t="shared" si="39"/>
        <v/>
      </c>
    </row>
    <row r="1223" spans="1:19" x14ac:dyDescent="0.25">
      <c r="A1223" s="7"/>
      <c r="B1223" s="12"/>
      <c r="C1223" s="7"/>
      <c r="D1223" s="7"/>
      <c r="E1223" s="7"/>
      <c r="F1223" s="7"/>
      <c r="G1223" s="7"/>
      <c r="H1223" s="7"/>
      <c r="I1223" s="7"/>
      <c r="J1223" s="7"/>
      <c r="K1223" s="7"/>
      <c r="L1223" s="7"/>
      <c r="M1223" s="7"/>
      <c r="N1223" s="7"/>
      <c r="O1223" s="7"/>
      <c r="P1223" s="7"/>
      <c r="Q1223" s="7"/>
      <c r="R1223" s="7" t="str">
        <f t="shared" si="38"/>
        <v/>
      </c>
      <c r="S1223" s="7" t="str">
        <f t="shared" si="39"/>
        <v/>
      </c>
    </row>
    <row r="1224" spans="1:19" x14ac:dyDescent="0.25">
      <c r="A1224" s="7"/>
      <c r="B1224" s="12"/>
      <c r="C1224" s="7"/>
      <c r="D1224" s="7"/>
      <c r="E1224" s="7"/>
      <c r="F1224" s="7"/>
      <c r="G1224" s="7"/>
      <c r="H1224" s="7"/>
      <c r="I1224" s="7"/>
      <c r="J1224" s="7"/>
      <c r="K1224" s="7"/>
      <c r="L1224" s="7"/>
      <c r="M1224" s="7"/>
      <c r="N1224" s="7"/>
      <c r="O1224" s="7"/>
      <c r="P1224" s="7"/>
      <c r="Q1224" s="7"/>
      <c r="R1224" s="7" t="str">
        <f t="shared" si="38"/>
        <v/>
      </c>
      <c r="S1224" s="7" t="str">
        <f t="shared" si="39"/>
        <v/>
      </c>
    </row>
    <row r="1225" spans="1:19" x14ac:dyDescent="0.25">
      <c r="A1225" s="7"/>
      <c r="B1225" s="12"/>
      <c r="C1225" s="7"/>
      <c r="D1225" s="7"/>
      <c r="E1225" s="7"/>
      <c r="F1225" s="7"/>
      <c r="G1225" s="7"/>
      <c r="H1225" s="7"/>
      <c r="I1225" s="7"/>
      <c r="J1225" s="7"/>
      <c r="K1225" s="7"/>
      <c r="L1225" s="7"/>
      <c r="M1225" s="7"/>
      <c r="N1225" s="7"/>
      <c r="O1225" s="7"/>
      <c r="P1225" s="7"/>
      <c r="Q1225" s="7"/>
      <c r="R1225" s="7" t="str">
        <f t="shared" si="38"/>
        <v/>
      </c>
      <c r="S1225" s="7" t="str">
        <f t="shared" si="39"/>
        <v/>
      </c>
    </row>
    <row r="1226" spans="1:19" x14ac:dyDescent="0.25">
      <c r="A1226" s="7"/>
      <c r="B1226" s="12"/>
      <c r="C1226" s="7"/>
      <c r="D1226" s="7"/>
      <c r="E1226" s="7"/>
      <c r="F1226" s="7"/>
      <c r="G1226" s="7"/>
      <c r="H1226" s="7"/>
      <c r="I1226" s="7"/>
      <c r="J1226" s="7"/>
      <c r="K1226" s="7"/>
      <c r="L1226" s="7"/>
      <c r="M1226" s="7"/>
      <c r="N1226" s="7"/>
      <c r="O1226" s="7"/>
      <c r="P1226" s="7"/>
      <c r="Q1226" s="7"/>
      <c r="R1226" s="7" t="str">
        <f t="shared" si="38"/>
        <v/>
      </c>
      <c r="S1226" s="7" t="str">
        <f t="shared" si="39"/>
        <v/>
      </c>
    </row>
    <row r="1227" spans="1:19" x14ac:dyDescent="0.25">
      <c r="A1227" s="7"/>
      <c r="B1227" s="12"/>
      <c r="C1227" s="7"/>
      <c r="D1227" s="7"/>
      <c r="E1227" s="7"/>
      <c r="F1227" s="7"/>
      <c r="G1227" s="7"/>
      <c r="H1227" s="7"/>
      <c r="I1227" s="7"/>
      <c r="J1227" s="7"/>
      <c r="K1227" s="7"/>
      <c r="L1227" s="7"/>
      <c r="M1227" s="7"/>
      <c r="N1227" s="7"/>
      <c r="O1227" s="7"/>
      <c r="P1227" s="7"/>
      <c r="Q1227" s="7"/>
      <c r="R1227" s="7" t="str">
        <f t="shared" si="38"/>
        <v/>
      </c>
      <c r="S1227" s="7" t="str">
        <f t="shared" si="39"/>
        <v/>
      </c>
    </row>
    <row r="1228" spans="1:19" x14ac:dyDescent="0.25">
      <c r="A1228" s="7"/>
      <c r="B1228" s="12"/>
      <c r="C1228" s="7"/>
      <c r="D1228" s="7"/>
      <c r="E1228" s="7"/>
      <c r="F1228" s="7"/>
      <c r="G1228" s="7"/>
      <c r="H1228" s="7"/>
      <c r="I1228" s="7"/>
      <c r="J1228" s="7"/>
      <c r="K1228" s="7"/>
      <c r="L1228" s="7"/>
      <c r="M1228" s="7"/>
      <c r="N1228" s="7"/>
      <c r="O1228" s="7"/>
      <c r="P1228" s="7"/>
      <c r="Q1228" s="7"/>
      <c r="R1228" s="7" t="str">
        <f t="shared" si="38"/>
        <v/>
      </c>
      <c r="S1228" s="7" t="str">
        <f t="shared" si="39"/>
        <v/>
      </c>
    </row>
    <row r="1229" spans="1:19" x14ac:dyDescent="0.25">
      <c r="A1229" s="7"/>
      <c r="B1229" s="12"/>
      <c r="C1229" s="7"/>
      <c r="D1229" s="7"/>
      <c r="E1229" s="7"/>
      <c r="F1229" s="7"/>
      <c r="G1229" s="7"/>
      <c r="H1229" s="7"/>
      <c r="I1229" s="7"/>
      <c r="J1229" s="7"/>
      <c r="K1229" s="7"/>
      <c r="L1229" s="7"/>
      <c r="M1229" s="7"/>
      <c r="N1229" s="7"/>
      <c r="O1229" s="7"/>
      <c r="P1229" s="7"/>
      <c r="Q1229" s="7"/>
      <c r="R1229" s="7" t="str">
        <f t="shared" si="38"/>
        <v/>
      </c>
      <c r="S1229" s="7" t="str">
        <f t="shared" si="39"/>
        <v/>
      </c>
    </row>
    <row r="1230" spans="1:19" x14ac:dyDescent="0.25">
      <c r="A1230" s="7"/>
      <c r="B1230" s="12"/>
      <c r="C1230" s="7"/>
      <c r="D1230" s="7"/>
      <c r="E1230" s="7"/>
      <c r="F1230" s="7"/>
      <c r="G1230" s="7"/>
      <c r="H1230" s="7"/>
      <c r="I1230" s="7"/>
      <c r="J1230" s="7"/>
      <c r="K1230" s="7"/>
      <c r="L1230" s="7"/>
      <c r="M1230" s="7"/>
      <c r="N1230" s="7"/>
      <c r="O1230" s="7"/>
      <c r="P1230" s="7"/>
      <c r="Q1230" s="7"/>
      <c r="R1230" s="7" t="str">
        <f t="shared" si="38"/>
        <v/>
      </c>
      <c r="S1230" s="7" t="str">
        <f t="shared" si="39"/>
        <v/>
      </c>
    </row>
    <row r="1231" spans="1:19" x14ac:dyDescent="0.25">
      <c r="A1231" s="7"/>
      <c r="B1231" s="12"/>
      <c r="C1231" s="7"/>
      <c r="D1231" s="7"/>
      <c r="E1231" s="7"/>
      <c r="F1231" s="7"/>
      <c r="G1231" s="7"/>
      <c r="H1231" s="7"/>
      <c r="I1231" s="7"/>
      <c r="J1231" s="7"/>
      <c r="K1231" s="7"/>
      <c r="L1231" s="7"/>
      <c r="M1231" s="7"/>
      <c r="N1231" s="7"/>
      <c r="O1231" s="7"/>
      <c r="P1231" s="7"/>
      <c r="Q1231" s="7"/>
      <c r="R1231" s="7" t="str">
        <f t="shared" si="38"/>
        <v/>
      </c>
      <c r="S1231" s="7" t="str">
        <f t="shared" si="39"/>
        <v/>
      </c>
    </row>
    <row r="1232" spans="1:19" x14ac:dyDescent="0.25">
      <c r="A1232" s="7"/>
      <c r="B1232" s="12"/>
      <c r="C1232" s="7"/>
      <c r="D1232" s="7"/>
      <c r="E1232" s="7"/>
      <c r="F1232" s="7"/>
      <c r="G1232" s="7"/>
      <c r="H1232" s="7"/>
      <c r="I1232" s="7"/>
      <c r="J1232" s="7"/>
      <c r="K1232" s="7"/>
      <c r="L1232" s="7"/>
      <c r="M1232" s="7"/>
      <c r="N1232" s="7"/>
      <c r="O1232" s="7"/>
      <c r="P1232" s="7"/>
      <c r="Q1232" s="7"/>
      <c r="R1232" s="7" t="str">
        <f t="shared" si="38"/>
        <v/>
      </c>
      <c r="S1232" s="7" t="str">
        <f t="shared" si="39"/>
        <v/>
      </c>
    </row>
    <row r="1233" spans="1:19" x14ac:dyDescent="0.25">
      <c r="A1233" s="7"/>
      <c r="B1233" s="12"/>
      <c r="C1233" s="7"/>
      <c r="D1233" s="7"/>
      <c r="E1233" s="7"/>
      <c r="F1233" s="7"/>
      <c r="G1233" s="7"/>
      <c r="H1233" s="7"/>
      <c r="I1233" s="7"/>
      <c r="J1233" s="7"/>
      <c r="K1233" s="7"/>
      <c r="L1233" s="7"/>
      <c r="M1233" s="7"/>
      <c r="N1233" s="7"/>
      <c r="O1233" s="7"/>
      <c r="P1233" s="7"/>
      <c r="Q1233" s="7"/>
      <c r="R1233" s="7" t="str">
        <f t="shared" si="38"/>
        <v/>
      </c>
      <c r="S1233" s="7" t="str">
        <f t="shared" si="39"/>
        <v/>
      </c>
    </row>
    <row r="1234" spans="1:19" x14ac:dyDescent="0.25">
      <c r="A1234" s="7"/>
      <c r="B1234" s="12"/>
      <c r="C1234" s="7"/>
      <c r="D1234" s="7"/>
      <c r="E1234" s="7"/>
      <c r="F1234" s="7"/>
      <c r="G1234" s="7"/>
      <c r="H1234" s="7"/>
      <c r="I1234" s="7"/>
      <c r="J1234" s="7"/>
      <c r="K1234" s="7"/>
      <c r="L1234" s="7"/>
      <c r="M1234" s="7"/>
      <c r="N1234" s="7"/>
      <c r="O1234" s="7"/>
      <c r="P1234" s="7"/>
      <c r="Q1234" s="7"/>
      <c r="R1234" s="7" t="str">
        <f t="shared" si="38"/>
        <v/>
      </c>
      <c r="S1234" s="7" t="str">
        <f t="shared" si="39"/>
        <v/>
      </c>
    </row>
    <row r="1235" spans="1:19" x14ac:dyDescent="0.25">
      <c r="A1235" s="7"/>
      <c r="B1235" s="12"/>
      <c r="C1235" s="7"/>
      <c r="D1235" s="7"/>
      <c r="E1235" s="7"/>
      <c r="F1235" s="7"/>
      <c r="G1235" s="7"/>
      <c r="H1235" s="7"/>
      <c r="I1235" s="7"/>
      <c r="J1235" s="7"/>
      <c r="K1235" s="7"/>
      <c r="L1235" s="7"/>
      <c r="M1235" s="7"/>
      <c r="N1235" s="7"/>
      <c r="O1235" s="7"/>
      <c r="P1235" s="7"/>
      <c r="Q1235" s="7"/>
      <c r="R1235" s="7" t="str">
        <f t="shared" si="38"/>
        <v/>
      </c>
      <c r="S1235" s="7" t="str">
        <f t="shared" si="39"/>
        <v/>
      </c>
    </row>
    <row r="1236" spans="1:19" x14ac:dyDescent="0.25">
      <c r="A1236" s="7"/>
      <c r="B1236" s="12"/>
      <c r="C1236" s="7"/>
      <c r="D1236" s="7"/>
      <c r="E1236" s="7"/>
      <c r="F1236" s="7"/>
      <c r="G1236" s="7"/>
      <c r="H1236" s="7"/>
      <c r="I1236" s="7"/>
      <c r="J1236" s="7"/>
      <c r="K1236" s="7"/>
      <c r="L1236" s="7"/>
      <c r="M1236" s="7"/>
      <c r="N1236" s="7"/>
      <c r="O1236" s="7"/>
      <c r="P1236" s="7"/>
      <c r="Q1236" s="7"/>
      <c r="R1236" s="7" t="str">
        <f t="shared" si="38"/>
        <v/>
      </c>
      <c r="S1236" s="7" t="str">
        <f t="shared" si="39"/>
        <v/>
      </c>
    </row>
    <row r="1237" spans="1:19" x14ac:dyDescent="0.25">
      <c r="A1237" s="7"/>
      <c r="B1237" s="12"/>
      <c r="C1237" s="7"/>
      <c r="D1237" s="7"/>
      <c r="E1237" s="7"/>
      <c r="F1237" s="7"/>
      <c r="G1237" s="7"/>
      <c r="H1237" s="7"/>
      <c r="I1237" s="7"/>
      <c r="J1237" s="7"/>
      <c r="K1237" s="7"/>
      <c r="L1237" s="7"/>
      <c r="M1237" s="7"/>
      <c r="N1237" s="7"/>
      <c r="O1237" s="7"/>
      <c r="P1237" s="7"/>
      <c r="Q1237" s="7"/>
      <c r="R1237" s="7" t="str">
        <f t="shared" si="38"/>
        <v/>
      </c>
      <c r="S1237" s="7" t="str">
        <f t="shared" si="39"/>
        <v/>
      </c>
    </row>
    <row r="1238" spans="1:19" x14ac:dyDescent="0.25">
      <c r="A1238" s="7"/>
      <c r="B1238" s="12"/>
      <c r="C1238" s="7"/>
      <c r="D1238" s="7"/>
      <c r="E1238" s="7"/>
      <c r="F1238" s="7"/>
      <c r="G1238" s="7"/>
      <c r="H1238" s="7"/>
      <c r="I1238" s="7"/>
      <c r="J1238" s="7"/>
      <c r="K1238" s="7"/>
      <c r="L1238" s="7"/>
      <c r="M1238" s="7"/>
      <c r="N1238" s="7"/>
      <c r="O1238" s="7"/>
      <c r="P1238" s="7"/>
      <c r="Q1238" s="7"/>
      <c r="R1238" s="7" t="str">
        <f t="shared" si="38"/>
        <v/>
      </c>
      <c r="S1238" s="7" t="str">
        <f t="shared" si="39"/>
        <v/>
      </c>
    </row>
    <row r="1239" spans="1:19" x14ac:dyDescent="0.25">
      <c r="A1239" s="7"/>
      <c r="B1239" s="12"/>
      <c r="C1239" s="7"/>
      <c r="D1239" s="7"/>
      <c r="E1239" s="7"/>
      <c r="F1239" s="7"/>
      <c r="G1239" s="7"/>
      <c r="H1239" s="7"/>
      <c r="I1239" s="7"/>
      <c r="J1239" s="7"/>
      <c r="K1239" s="7"/>
      <c r="L1239" s="7"/>
      <c r="M1239" s="7"/>
      <c r="N1239" s="7"/>
      <c r="O1239" s="7"/>
      <c r="P1239" s="7"/>
      <c r="Q1239" s="7"/>
      <c r="R1239" s="7" t="str">
        <f t="shared" si="38"/>
        <v/>
      </c>
      <c r="S1239" s="7" t="str">
        <f t="shared" si="39"/>
        <v/>
      </c>
    </row>
    <row r="1240" spans="1:19" x14ac:dyDescent="0.25">
      <c r="A1240" s="7"/>
      <c r="B1240" s="12"/>
      <c r="C1240" s="7"/>
      <c r="D1240" s="7"/>
      <c r="E1240" s="7"/>
      <c r="F1240" s="7"/>
      <c r="G1240" s="7"/>
      <c r="H1240" s="7"/>
      <c r="I1240" s="7"/>
      <c r="J1240" s="7"/>
      <c r="K1240" s="7"/>
      <c r="L1240" s="7"/>
      <c r="M1240" s="7"/>
      <c r="N1240" s="7"/>
      <c r="O1240" s="7"/>
      <c r="P1240" s="7"/>
      <c r="Q1240" s="7"/>
      <c r="R1240" s="7" t="str">
        <f t="shared" si="38"/>
        <v/>
      </c>
      <c r="S1240" s="7" t="str">
        <f t="shared" si="39"/>
        <v/>
      </c>
    </row>
    <row r="1241" spans="1:19" x14ac:dyDescent="0.25">
      <c r="A1241" s="7"/>
      <c r="B1241" s="12"/>
      <c r="C1241" s="7"/>
      <c r="D1241" s="7"/>
      <c r="E1241" s="7"/>
      <c r="F1241" s="7"/>
      <c r="G1241" s="7"/>
      <c r="H1241" s="7"/>
      <c r="I1241" s="7"/>
      <c r="J1241" s="7"/>
      <c r="K1241" s="7"/>
      <c r="L1241" s="7"/>
      <c r="M1241" s="7"/>
      <c r="N1241" s="7"/>
      <c r="O1241" s="7"/>
      <c r="P1241" s="7"/>
      <c r="Q1241" s="7"/>
      <c r="R1241" s="7" t="str">
        <f t="shared" si="38"/>
        <v/>
      </c>
      <c r="S1241" s="7" t="str">
        <f t="shared" si="39"/>
        <v/>
      </c>
    </row>
    <row r="1242" spans="1:19" x14ac:dyDescent="0.25">
      <c r="A1242" s="7"/>
      <c r="B1242" s="12"/>
      <c r="C1242" s="7"/>
      <c r="D1242" s="7"/>
      <c r="E1242" s="7"/>
      <c r="F1242" s="7"/>
      <c r="G1242" s="7"/>
      <c r="H1242" s="7"/>
      <c r="I1242" s="7"/>
      <c r="J1242" s="7"/>
      <c r="K1242" s="7"/>
      <c r="L1242" s="7"/>
      <c r="M1242" s="7"/>
      <c r="N1242" s="7"/>
      <c r="O1242" s="7"/>
      <c r="P1242" s="7"/>
      <c r="Q1242" s="7"/>
      <c r="R1242" s="7" t="str">
        <f t="shared" si="38"/>
        <v/>
      </c>
      <c r="S1242" s="7" t="str">
        <f t="shared" si="39"/>
        <v/>
      </c>
    </row>
    <row r="1243" spans="1:19" x14ac:dyDescent="0.25">
      <c r="A1243" s="7"/>
      <c r="B1243" s="12"/>
      <c r="C1243" s="7"/>
      <c r="D1243" s="7"/>
      <c r="E1243" s="7"/>
      <c r="F1243" s="7"/>
      <c r="G1243" s="7"/>
      <c r="H1243" s="7"/>
      <c r="I1243" s="7"/>
      <c r="J1243" s="7"/>
      <c r="K1243" s="7"/>
      <c r="L1243" s="7"/>
      <c r="M1243" s="7"/>
      <c r="N1243" s="7"/>
      <c r="O1243" s="7"/>
      <c r="P1243" s="7"/>
      <c r="Q1243" s="7"/>
      <c r="R1243" s="7" t="str">
        <f t="shared" si="38"/>
        <v/>
      </c>
      <c r="S1243" s="7" t="str">
        <f t="shared" si="39"/>
        <v/>
      </c>
    </row>
    <row r="1244" spans="1:19" x14ac:dyDescent="0.25">
      <c r="A1244" s="7"/>
      <c r="B1244" s="12"/>
      <c r="C1244" s="7"/>
      <c r="D1244" s="7"/>
      <c r="E1244" s="7"/>
      <c r="F1244" s="7"/>
      <c r="G1244" s="7"/>
      <c r="H1244" s="7"/>
      <c r="I1244" s="7"/>
      <c r="J1244" s="7"/>
      <c r="K1244" s="7"/>
      <c r="L1244" s="7"/>
      <c r="M1244" s="7"/>
      <c r="N1244" s="7"/>
      <c r="O1244" s="7"/>
      <c r="P1244" s="7"/>
      <c r="Q1244" s="7"/>
      <c r="R1244" s="7" t="str">
        <f t="shared" si="38"/>
        <v/>
      </c>
      <c r="S1244" s="7" t="str">
        <f t="shared" si="39"/>
        <v/>
      </c>
    </row>
    <row r="1245" spans="1:19" x14ac:dyDescent="0.25">
      <c r="A1245" s="7"/>
      <c r="B1245" s="12"/>
      <c r="C1245" s="7"/>
      <c r="D1245" s="7"/>
      <c r="E1245" s="7"/>
      <c r="F1245" s="7"/>
      <c r="G1245" s="7"/>
      <c r="H1245" s="7"/>
      <c r="I1245" s="7"/>
      <c r="J1245" s="7"/>
      <c r="K1245" s="7"/>
      <c r="L1245" s="7"/>
      <c r="M1245" s="7"/>
      <c r="N1245" s="7"/>
      <c r="O1245" s="7"/>
      <c r="P1245" s="7"/>
      <c r="Q1245" s="7"/>
      <c r="R1245" s="7" t="str">
        <f t="shared" si="38"/>
        <v/>
      </c>
      <c r="S1245" s="7" t="str">
        <f t="shared" si="39"/>
        <v/>
      </c>
    </row>
    <row r="1246" spans="1:19" x14ac:dyDescent="0.25">
      <c r="A1246" s="7"/>
      <c r="B1246" s="12"/>
      <c r="C1246" s="7"/>
      <c r="D1246" s="7"/>
      <c r="E1246" s="7"/>
      <c r="F1246" s="7"/>
      <c r="G1246" s="7"/>
      <c r="H1246" s="7"/>
      <c r="I1246" s="7"/>
      <c r="J1246" s="7"/>
      <c r="K1246" s="7"/>
      <c r="L1246" s="7"/>
      <c r="M1246" s="7"/>
      <c r="N1246" s="7"/>
      <c r="O1246" s="7"/>
      <c r="P1246" s="7"/>
      <c r="Q1246" s="7"/>
      <c r="R1246" s="7" t="str">
        <f t="shared" si="38"/>
        <v/>
      </c>
      <c r="S1246" s="7" t="str">
        <f t="shared" si="39"/>
        <v/>
      </c>
    </row>
    <row r="1247" spans="1:19" x14ac:dyDescent="0.25">
      <c r="A1247" s="7"/>
      <c r="B1247" s="12"/>
      <c r="C1247" s="7"/>
      <c r="D1247" s="7"/>
      <c r="E1247" s="7"/>
      <c r="F1247" s="7"/>
      <c r="G1247" s="7"/>
      <c r="H1247" s="7"/>
      <c r="I1247" s="7"/>
      <c r="J1247" s="7"/>
      <c r="K1247" s="7"/>
      <c r="L1247" s="7"/>
      <c r="M1247" s="7"/>
      <c r="N1247" s="7"/>
      <c r="O1247" s="7"/>
      <c r="P1247" s="7"/>
      <c r="Q1247" s="7"/>
      <c r="R1247" s="7" t="str">
        <f t="shared" si="38"/>
        <v/>
      </c>
      <c r="S1247" s="7" t="str">
        <f t="shared" si="39"/>
        <v/>
      </c>
    </row>
    <row r="1248" spans="1:19" x14ac:dyDescent="0.25">
      <c r="A1248" s="7"/>
      <c r="B1248" s="12"/>
      <c r="C1248" s="7"/>
      <c r="D1248" s="7"/>
      <c r="E1248" s="7"/>
      <c r="F1248" s="7"/>
      <c r="G1248" s="7"/>
      <c r="H1248" s="7"/>
      <c r="I1248" s="7"/>
      <c r="J1248" s="7"/>
      <c r="K1248" s="7"/>
      <c r="L1248" s="7"/>
      <c r="M1248" s="7"/>
      <c r="N1248" s="7"/>
      <c r="O1248" s="7"/>
      <c r="P1248" s="7"/>
      <c r="Q1248" s="7"/>
      <c r="R1248" s="7" t="str">
        <f t="shared" si="38"/>
        <v/>
      </c>
      <c r="S1248" s="7" t="str">
        <f t="shared" si="39"/>
        <v/>
      </c>
    </row>
    <row r="1249" spans="1:19" x14ac:dyDescent="0.25">
      <c r="A1249" s="7"/>
      <c r="B1249" s="12"/>
      <c r="C1249" s="7"/>
      <c r="D1249" s="7"/>
      <c r="E1249" s="7"/>
      <c r="F1249" s="7"/>
      <c r="G1249" s="7"/>
      <c r="H1249" s="7"/>
      <c r="I1249" s="7"/>
      <c r="J1249" s="7"/>
      <c r="K1249" s="7"/>
      <c r="L1249" s="7"/>
      <c r="M1249" s="7"/>
      <c r="N1249" s="7"/>
      <c r="O1249" s="7"/>
      <c r="P1249" s="7"/>
      <c r="Q1249" s="7"/>
      <c r="R1249" s="7" t="str">
        <f t="shared" si="38"/>
        <v/>
      </c>
      <c r="S1249" s="7" t="str">
        <f t="shared" si="39"/>
        <v/>
      </c>
    </row>
    <row r="1250" spans="1:19" x14ac:dyDescent="0.25">
      <c r="A1250" s="7"/>
      <c r="B1250" s="12"/>
      <c r="C1250" s="7"/>
      <c r="D1250" s="7"/>
      <c r="E1250" s="7"/>
      <c r="F1250" s="7"/>
      <c r="G1250" s="7"/>
      <c r="H1250" s="7"/>
      <c r="I1250" s="7"/>
      <c r="J1250" s="7"/>
      <c r="K1250" s="7"/>
      <c r="L1250" s="7"/>
      <c r="M1250" s="7"/>
      <c r="N1250" s="7"/>
      <c r="O1250" s="7"/>
      <c r="P1250" s="7"/>
      <c r="Q1250" s="7"/>
      <c r="R1250" s="7" t="str">
        <f t="shared" si="38"/>
        <v/>
      </c>
      <c r="S1250" s="7" t="str">
        <f t="shared" si="39"/>
        <v/>
      </c>
    </row>
    <row r="1251" spans="1:19" x14ac:dyDescent="0.25">
      <c r="A1251" s="7"/>
      <c r="B1251" s="12"/>
      <c r="C1251" s="7"/>
      <c r="D1251" s="7"/>
      <c r="E1251" s="7"/>
      <c r="F1251" s="7"/>
      <c r="G1251" s="7"/>
      <c r="H1251" s="7"/>
      <c r="I1251" s="7"/>
      <c r="J1251" s="7"/>
      <c r="K1251" s="7"/>
      <c r="L1251" s="7"/>
      <c r="M1251" s="7"/>
      <c r="N1251" s="7"/>
      <c r="O1251" s="7"/>
      <c r="P1251" s="7"/>
      <c r="Q1251" s="7"/>
      <c r="R1251" s="7" t="str">
        <f t="shared" si="38"/>
        <v/>
      </c>
      <c r="S1251" s="7" t="str">
        <f t="shared" si="39"/>
        <v/>
      </c>
    </row>
    <row r="1252" spans="1:19" x14ac:dyDescent="0.25">
      <c r="A1252" s="7"/>
      <c r="B1252" s="12"/>
      <c r="C1252" s="7"/>
      <c r="D1252" s="7"/>
      <c r="E1252" s="7"/>
      <c r="F1252" s="7"/>
      <c r="G1252" s="7"/>
      <c r="H1252" s="7"/>
      <c r="I1252" s="7"/>
      <c r="J1252" s="7"/>
      <c r="K1252" s="7"/>
      <c r="L1252" s="7"/>
      <c r="M1252" s="7"/>
      <c r="N1252" s="7"/>
      <c r="O1252" s="7"/>
      <c r="P1252" s="7"/>
      <c r="Q1252" s="7"/>
      <c r="R1252" s="7" t="str">
        <f t="shared" si="38"/>
        <v/>
      </c>
      <c r="S1252" s="7" t="str">
        <f t="shared" si="39"/>
        <v/>
      </c>
    </row>
    <row r="1253" spans="1:19" x14ac:dyDescent="0.25">
      <c r="A1253" s="7"/>
      <c r="B1253" s="12"/>
      <c r="C1253" s="7"/>
      <c r="D1253" s="7"/>
      <c r="E1253" s="7"/>
      <c r="F1253" s="7"/>
      <c r="G1253" s="7"/>
      <c r="H1253" s="7"/>
      <c r="I1253" s="7"/>
      <c r="J1253" s="7"/>
      <c r="K1253" s="7"/>
      <c r="L1253" s="7"/>
      <c r="M1253" s="7"/>
      <c r="N1253" s="7"/>
      <c r="O1253" s="7"/>
      <c r="P1253" s="7"/>
      <c r="Q1253" s="7"/>
      <c r="R1253" s="7" t="str">
        <f t="shared" si="38"/>
        <v/>
      </c>
      <c r="S1253" s="7" t="str">
        <f t="shared" si="39"/>
        <v/>
      </c>
    </row>
    <row r="1254" spans="1:19" x14ac:dyDescent="0.25">
      <c r="A1254" s="7"/>
      <c r="B1254" s="12"/>
      <c r="C1254" s="7"/>
      <c r="D1254" s="7"/>
      <c r="E1254" s="7"/>
      <c r="F1254" s="7"/>
      <c r="G1254" s="7"/>
      <c r="H1254" s="7"/>
      <c r="I1254" s="7"/>
      <c r="J1254" s="7"/>
      <c r="K1254" s="7"/>
      <c r="L1254" s="7"/>
      <c r="M1254" s="7"/>
      <c r="N1254" s="7"/>
      <c r="O1254" s="7"/>
      <c r="P1254" s="7"/>
      <c r="Q1254" s="7"/>
      <c r="R1254" s="7" t="str">
        <f t="shared" si="38"/>
        <v/>
      </c>
      <c r="S1254" s="7" t="str">
        <f t="shared" si="39"/>
        <v/>
      </c>
    </row>
    <row r="1255" spans="1:19" x14ac:dyDescent="0.25">
      <c r="A1255" s="7"/>
      <c r="B1255" s="12"/>
      <c r="C1255" s="7"/>
      <c r="D1255" s="7"/>
      <c r="E1255" s="7"/>
      <c r="F1255" s="7"/>
      <c r="G1255" s="7"/>
      <c r="H1255" s="7"/>
      <c r="I1255" s="7"/>
      <c r="J1255" s="7"/>
      <c r="K1255" s="7"/>
      <c r="L1255" s="7"/>
      <c r="M1255" s="7"/>
      <c r="N1255" s="7"/>
      <c r="O1255" s="7"/>
      <c r="P1255" s="7"/>
      <c r="Q1255" s="7"/>
      <c r="R1255" s="7" t="str">
        <f t="shared" si="38"/>
        <v/>
      </c>
      <c r="S1255" s="7" t="str">
        <f t="shared" si="39"/>
        <v/>
      </c>
    </row>
    <row r="1256" spans="1:19" x14ac:dyDescent="0.25">
      <c r="A1256" s="7"/>
      <c r="B1256" s="12"/>
      <c r="C1256" s="7"/>
      <c r="D1256" s="7"/>
      <c r="E1256" s="7"/>
      <c r="F1256" s="7"/>
      <c r="G1256" s="7"/>
      <c r="H1256" s="7"/>
      <c r="I1256" s="7"/>
      <c r="J1256" s="7"/>
      <c r="K1256" s="7"/>
      <c r="L1256" s="7"/>
      <c r="M1256" s="7"/>
      <c r="N1256" s="7"/>
      <c r="O1256" s="7"/>
      <c r="P1256" s="7"/>
      <c r="Q1256" s="7"/>
      <c r="R1256" s="7" t="str">
        <f t="shared" si="38"/>
        <v/>
      </c>
      <c r="S1256" s="7" t="str">
        <f t="shared" si="39"/>
        <v/>
      </c>
    </row>
    <row r="1257" spans="1:19" x14ac:dyDescent="0.25">
      <c r="A1257" s="7"/>
      <c r="B1257" s="12"/>
      <c r="C1257" s="7"/>
      <c r="D1257" s="7"/>
      <c r="E1257" s="7"/>
      <c r="F1257" s="7"/>
      <c r="G1257" s="7"/>
      <c r="H1257" s="7"/>
      <c r="I1257" s="7"/>
      <c r="J1257" s="7"/>
      <c r="K1257" s="7"/>
      <c r="L1257" s="7"/>
      <c r="M1257" s="7"/>
      <c r="N1257" s="7"/>
      <c r="O1257" s="7"/>
      <c r="P1257" s="7"/>
      <c r="Q1257" s="7"/>
      <c r="R1257" s="7" t="str">
        <f t="shared" si="38"/>
        <v/>
      </c>
      <c r="S1257" s="7" t="str">
        <f t="shared" si="39"/>
        <v/>
      </c>
    </row>
    <row r="1258" spans="1:19" x14ac:dyDescent="0.25">
      <c r="A1258" s="7"/>
      <c r="B1258" s="12"/>
      <c r="C1258" s="7"/>
      <c r="D1258" s="7"/>
      <c r="E1258" s="7"/>
      <c r="F1258" s="7"/>
      <c r="G1258" s="7"/>
      <c r="H1258" s="7"/>
      <c r="I1258" s="7"/>
      <c r="J1258" s="7"/>
      <c r="K1258" s="7"/>
      <c r="L1258" s="7"/>
      <c r="M1258" s="7"/>
      <c r="N1258" s="7"/>
      <c r="O1258" s="7"/>
      <c r="P1258" s="7"/>
      <c r="Q1258" s="7"/>
      <c r="R1258" s="7" t="str">
        <f t="shared" si="38"/>
        <v/>
      </c>
      <c r="S1258" s="7" t="str">
        <f t="shared" si="39"/>
        <v/>
      </c>
    </row>
    <row r="1259" spans="1:19" x14ac:dyDescent="0.25">
      <c r="A1259" s="7"/>
      <c r="B1259" s="12"/>
      <c r="C1259" s="7"/>
      <c r="D1259" s="7"/>
      <c r="E1259" s="7"/>
      <c r="F1259" s="7"/>
      <c r="G1259" s="7"/>
      <c r="H1259" s="7"/>
      <c r="I1259" s="7"/>
      <c r="J1259" s="7"/>
      <c r="K1259" s="7"/>
      <c r="L1259" s="7"/>
      <c r="M1259" s="7"/>
      <c r="N1259" s="7"/>
      <c r="O1259" s="7"/>
      <c r="P1259" s="7"/>
      <c r="Q1259" s="7"/>
      <c r="R1259" s="7" t="str">
        <f t="shared" si="38"/>
        <v/>
      </c>
      <c r="S1259" s="7" t="str">
        <f t="shared" si="39"/>
        <v/>
      </c>
    </row>
    <row r="1260" spans="1:19" x14ac:dyDescent="0.25">
      <c r="A1260" s="7"/>
      <c r="B1260" s="12"/>
      <c r="C1260" s="7"/>
      <c r="D1260" s="7"/>
      <c r="E1260" s="7"/>
      <c r="F1260" s="7"/>
      <c r="G1260" s="7"/>
      <c r="H1260" s="7"/>
      <c r="I1260" s="7"/>
      <c r="J1260" s="7"/>
      <c r="K1260" s="7"/>
      <c r="L1260" s="7"/>
      <c r="M1260" s="7"/>
      <c r="N1260" s="7"/>
      <c r="O1260" s="7"/>
      <c r="P1260" s="7"/>
      <c r="Q1260" s="7"/>
      <c r="R1260" s="7" t="str">
        <f t="shared" si="38"/>
        <v/>
      </c>
      <c r="S1260" s="7" t="str">
        <f t="shared" si="39"/>
        <v/>
      </c>
    </row>
    <row r="1261" spans="1:19" x14ac:dyDescent="0.25">
      <c r="A1261" s="7"/>
      <c r="B1261" s="12"/>
      <c r="C1261" s="7"/>
      <c r="D1261" s="7"/>
      <c r="E1261" s="7"/>
      <c r="F1261" s="7"/>
      <c r="G1261" s="7"/>
      <c r="H1261" s="7"/>
      <c r="I1261" s="7"/>
      <c r="J1261" s="7"/>
      <c r="K1261" s="7"/>
      <c r="L1261" s="7"/>
      <c r="M1261" s="7"/>
      <c r="N1261" s="7"/>
      <c r="O1261" s="7"/>
      <c r="P1261" s="7"/>
      <c r="Q1261" s="7"/>
      <c r="R1261" s="7" t="str">
        <f t="shared" si="38"/>
        <v/>
      </c>
      <c r="S1261" s="7" t="str">
        <f t="shared" si="39"/>
        <v/>
      </c>
    </row>
    <row r="1262" spans="1:19" x14ac:dyDescent="0.25">
      <c r="A1262" s="7"/>
      <c r="B1262" s="12"/>
      <c r="C1262" s="7"/>
      <c r="D1262" s="7"/>
      <c r="E1262" s="7"/>
      <c r="F1262" s="7"/>
      <c r="G1262" s="7"/>
      <c r="H1262" s="7"/>
      <c r="I1262" s="7"/>
      <c r="J1262" s="7"/>
      <c r="K1262" s="7"/>
      <c r="L1262" s="7"/>
      <c r="M1262" s="7"/>
      <c r="N1262" s="7"/>
      <c r="O1262" s="7"/>
      <c r="P1262" s="7"/>
      <c r="Q1262" s="7"/>
      <c r="R1262" s="7" t="str">
        <f t="shared" si="38"/>
        <v/>
      </c>
      <c r="S1262" s="7" t="str">
        <f t="shared" si="39"/>
        <v/>
      </c>
    </row>
    <row r="1263" spans="1:19" x14ac:dyDescent="0.25">
      <c r="A1263" s="7"/>
      <c r="B1263" s="12"/>
      <c r="C1263" s="7"/>
      <c r="D1263" s="7"/>
      <c r="E1263" s="7"/>
      <c r="F1263" s="7"/>
      <c r="G1263" s="7"/>
      <c r="H1263" s="7"/>
      <c r="I1263" s="7"/>
      <c r="J1263" s="7"/>
      <c r="K1263" s="7"/>
      <c r="L1263" s="7"/>
      <c r="M1263" s="7"/>
      <c r="N1263" s="7"/>
      <c r="O1263" s="7"/>
      <c r="P1263" s="7"/>
      <c r="Q1263" s="7"/>
      <c r="R1263" s="7" t="str">
        <f t="shared" si="38"/>
        <v/>
      </c>
      <c r="S1263" s="7" t="str">
        <f t="shared" si="39"/>
        <v/>
      </c>
    </row>
    <row r="1264" spans="1:19" x14ac:dyDescent="0.25">
      <c r="A1264" s="7"/>
      <c r="B1264" s="12"/>
      <c r="C1264" s="7"/>
      <c r="D1264" s="7"/>
      <c r="E1264" s="7"/>
      <c r="F1264" s="7"/>
      <c r="G1264" s="7"/>
      <c r="H1264" s="7"/>
      <c r="I1264" s="7"/>
      <c r="J1264" s="7"/>
      <c r="K1264" s="7"/>
      <c r="L1264" s="7"/>
      <c r="M1264" s="7"/>
      <c r="N1264" s="7"/>
      <c r="O1264" s="7"/>
      <c r="P1264" s="7"/>
      <c r="Q1264" s="7"/>
      <c r="R1264" s="7" t="str">
        <f t="shared" si="38"/>
        <v/>
      </c>
      <c r="S1264" s="7" t="str">
        <f t="shared" si="39"/>
        <v/>
      </c>
    </row>
    <row r="1265" spans="1:19" x14ac:dyDescent="0.25">
      <c r="A1265" s="7"/>
      <c r="B1265" s="12"/>
      <c r="C1265" s="7"/>
      <c r="D1265" s="7"/>
      <c r="E1265" s="7"/>
      <c r="F1265" s="7"/>
      <c r="G1265" s="7"/>
      <c r="H1265" s="7"/>
      <c r="I1265" s="7"/>
      <c r="J1265" s="7"/>
      <c r="K1265" s="7"/>
      <c r="L1265" s="7"/>
      <c r="M1265" s="7"/>
      <c r="N1265" s="7"/>
      <c r="O1265" s="7"/>
      <c r="P1265" s="7"/>
      <c r="Q1265" s="7"/>
      <c r="R1265" s="7" t="str">
        <f t="shared" si="38"/>
        <v/>
      </c>
      <c r="S1265" s="7" t="str">
        <f t="shared" si="39"/>
        <v/>
      </c>
    </row>
    <row r="1266" spans="1:19" x14ac:dyDescent="0.25">
      <c r="A1266" s="7"/>
      <c r="B1266" s="12"/>
      <c r="C1266" s="7"/>
      <c r="D1266" s="7"/>
      <c r="E1266" s="7"/>
      <c r="F1266" s="7"/>
      <c r="G1266" s="7"/>
      <c r="H1266" s="7"/>
      <c r="I1266" s="7"/>
      <c r="J1266" s="7"/>
      <c r="K1266" s="7"/>
      <c r="L1266" s="7"/>
      <c r="M1266" s="7"/>
      <c r="N1266" s="7"/>
      <c r="O1266" s="7"/>
      <c r="P1266" s="7"/>
      <c r="Q1266" s="7"/>
      <c r="R1266" s="7" t="str">
        <f t="shared" si="38"/>
        <v/>
      </c>
      <c r="S1266" s="7" t="str">
        <f t="shared" si="39"/>
        <v/>
      </c>
    </row>
    <row r="1267" spans="1:19" x14ac:dyDescent="0.25">
      <c r="A1267" s="7"/>
      <c r="B1267" s="12"/>
      <c r="C1267" s="7"/>
      <c r="D1267" s="7"/>
      <c r="E1267" s="7"/>
      <c r="F1267" s="7"/>
      <c r="G1267" s="7"/>
      <c r="H1267" s="7"/>
      <c r="I1267" s="7"/>
      <c r="J1267" s="7"/>
      <c r="K1267" s="7"/>
      <c r="L1267" s="7"/>
      <c r="M1267" s="7"/>
      <c r="N1267" s="7"/>
      <c r="O1267" s="7"/>
      <c r="P1267" s="7"/>
      <c r="Q1267" s="7"/>
      <c r="R1267" s="7" t="str">
        <f t="shared" si="38"/>
        <v/>
      </c>
      <c r="S1267" s="7" t="str">
        <f t="shared" si="39"/>
        <v/>
      </c>
    </row>
    <row r="1268" spans="1:19" x14ac:dyDescent="0.25">
      <c r="A1268" s="7"/>
      <c r="B1268" s="12"/>
      <c r="C1268" s="7"/>
      <c r="D1268" s="7"/>
      <c r="E1268" s="7"/>
      <c r="F1268" s="7"/>
      <c r="G1268" s="7"/>
      <c r="H1268" s="7"/>
      <c r="I1268" s="7"/>
      <c r="J1268" s="7"/>
      <c r="K1268" s="7"/>
      <c r="L1268" s="7"/>
      <c r="M1268" s="7"/>
      <c r="N1268" s="7"/>
      <c r="O1268" s="7"/>
      <c r="P1268" s="7"/>
      <c r="Q1268" s="7"/>
      <c r="R1268" s="7" t="str">
        <f t="shared" si="38"/>
        <v/>
      </c>
      <c r="S1268" s="7" t="str">
        <f t="shared" si="39"/>
        <v/>
      </c>
    </row>
    <row r="1269" spans="1:19" x14ac:dyDescent="0.25">
      <c r="A1269" s="7"/>
      <c r="B1269" s="12"/>
      <c r="C1269" s="7"/>
      <c r="D1269" s="7"/>
      <c r="E1269" s="7"/>
      <c r="F1269" s="7"/>
      <c r="G1269" s="7"/>
      <c r="H1269" s="7"/>
      <c r="I1269" s="7"/>
      <c r="J1269" s="7"/>
      <c r="K1269" s="7"/>
      <c r="L1269" s="7"/>
      <c r="M1269" s="7"/>
      <c r="N1269" s="7"/>
      <c r="O1269" s="7"/>
      <c r="P1269" s="7"/>
      <c r="Q1269" s="7"/>
      <c r="R1269" s="7" t="str">
        <f t="shared" si="38"/>
        <v/>
      </c>
      <c r="S1269" s="7" t="str">
        <f t="shared" si="39"/>
        <v/>
      </c>
    </row>
    <row r="1270" spans="1:19" x14ac:dyDescent="0.25">
      <c r="A1270" s="7"/>
      <c r="B1270" s="12"/>
      <c r="C1270" s="7"/>
      <c r="D1270" s="7"/>
      <c r="E1270" s="7"/>
      <c r="F1270" s="7"/>
      <c r="G1270" s="7"/>
      <c r="H1270" s="7"/>
      <c r="I1270" s="7"/>
      <c r="J1270" s="7"/>
      <c r="K1270" s="7"/>
      <c r="L1270" s="7"/>
      <c r="M1270" s="7"/>
      <c r="N1270" s="7"/>
      <c r="O1270" s="7"/>
      <c r="P1270" s="7"/>
      <c r="Q1270" s="7"/>
      <c r="R1270" s="7" t="str">
        <f t="shared" si="38"/>
        <v/>
      </c>
      <c r="S1270" s="7" t="str">
        <f t="shared" si="39"/>
        <v/>
      </c>
    </row>
    <row r="1271" spans="1:19" x14ac:dyDescent="0.25">
      <c r="A1271" s="7"/>
      <c r="B1271" s="12"/>
      <c r="C1271" s="7"/>
      <c r="D1271" s="7"/>
      <c r="E1271" s="7"/>
      <c r="F1271" s="7"/>
      <c r="G1271" s="7"/>
      <c r="H1271" s="7"/>
      <c r="I1271" s="7"/>
      <c r="J1271" s="7"/>
      <c r="K1271" s="7"/>
      <c r="L1271" s="7"/>
      <c r="M1271" s="7"/>
      <c r="N1271" s="7"/>
      <c r="O1271" s="7"/>
      <c r="P1271" s="7"/>
      <c r="Q1271" s="7"/>
      <c r="R1271" s="7" t="str">
        <f t="shared" si="38"/>
        <v/>
      </c>
      <c r="S1271" s="7" t="str">
        <f t="shared" si="39"/>
        <v/>
      </c>
    </row>
    <row r="1272" spans="1:19" x14ac:dyDescent="0.25">
      <c r="A1272" s="7"/>
      <c r="B1272" s="12"/>
      <c r="C1272" s="7"/>
      <c r="D1272" s="7"/>
      <c r="E1272" s="7"/>
      <c r="F1272" s="7"/>
      <c r="G1272" s="7"/>
      <c r="H1272" s="7"/>
      <c r="I1272" s="7"/>
      <c r="J1272" s="7"/>
      <c r="K1272" s="7"/>
      <c r="L1272" s="7"/>
      <c r="M1272" s="7"/>
      <c r="N1272" s="7"/>
      <c r="O1272" s="7"/>
      <c r="P1272" s="7"/>
      <c r="Q1272" s="7"/>
      <c r="R1272" s="7" t="str">
        <f t="shared" si="38"/>
        <v/>
      </c>
      <c r="S1272" s="7" t="str">
        <f t="shared" si="39"/>
        <v/>
      </c>
    </row>
    <row r="1273" spans="1:19" x14ac:dyDescent="0.25">
      <c r="A1273" s="7"/>
      <c r="B1273" s="12"/>
      <c r="C1273" s="7"/>
      <c r="D1273" s="7"/>
      <c r="E1273" s="7"/>
      <c r="F1273" s="7"/>
      <c r="G1273" s="7"/>
      <c r="H1273" s="7"/>
      <c r="I1273" s="7"/>
      <c r="J1273" s="7"/>
      <c r="K1273" s="7"/>
      <c r="L1273" s="7"/>
      <c r="M1273" s="7"/>
      <c r="N1273" s="7"/>
      <c r="O1273" s="7"/>
      <c r="P1273" s="7"/>
      <c r="Q1273" s="7"/>
      <c r="R1273" s="7" t="str">
        <f t="shared" si="38"/>
        <v/>
      </c>
      <c r="S1273" s="7" t="str">
        <f t="shared" si="39"/>
        <v/>
      </c>
    </row>
    <row r="1274" spans="1:19" x14ac:dyDescent="0.25">
      <c r="A1274" s="7"/>
      <c r="B1274" s="12"/>
      <c r="C1274" s="7"/>
      <c r="D1274" s="7"/>
      <c r="E1274" s="7"/>
      <c r="F1274" s="7"/>
      <c r="G1274" s="7"/>
      <c r="H1274" s="7"/>
      <c r="I1274" s="7"/>
      <c r="J1274" s="7"/>
      <c r="K1274" s="7"/>
      <c r="L1274" s="7"/>
      <c r="M1274" s="7"/>
      <c r="N1274" s="7"/>
      <c r="O1274" s="7"/>
      <c r="P1274" s="7"/>
      <c r="Q1274" s="7"/>
      <c r="R1274" s="7" t="str">
        <f t="shared" si="38"/>
        <v/>
      </c>
      <c r="S1274" s="7" t="str">
        <f t="shared" si="39"/>
        <v/>
      </c>
    </row>
    <row r="1275" spans="1:19" x14ac:dyDescent="0.25">
      <c r="A1275" s="7"/>
      <c r="B1275" s="12"/>
      <c r="C1275" s="7"/>
      <c r="D1275" s="7"/>
      <c r="E1275" s="7"/>
      <c r="F1275" s="7"/>
      <c r="G1275" s="7"/>
      <c r="H1275" s="7"/>
      <c r="I1275" s="7"/>
      <c r="J1275" s="7"/>
      <c r="K1275" s="7"/>
      <c r="L1275" s="7"/>
      <c r="M1275" s="7"/>
      <c r="N1275" s="7"/>
      <c r="O1275" s="7"/>
      <c r="P1275" s="7"/>
      <c r="Q1275" s="7"/>
      <c r="R1275" s="7" t="str">
        <f t="shared" si="38"/>
        <v/>
      </c>
      <c r="S1275" s="7" t="str">
        <f t="shared" si="39"/>
        <v/>
      </c>
    </row>
    <row r="1276" spans="1:19" x14ac:dyDescent="0.25">
      <c r="A1276" s="7"/>
      <c r="B1276" s="12"/>
      <c r="C1276" s="7"/>
      <c r="D1276" s="7"/>
      <c r="E1276" s="7"/>
      <c r="F1276" s="7"/>
      <c r="G1276" s="7"/>
      <c r="H1276" s="7"/>
      <c r="I1276" s="7"/>
      <c r="J1276" s="7"/>
      <c r="K1276" s="7"/>
      <c r="L1276" s="7"/>
      <c r="M1276" s="7"/>
      <c r="N1276" s="7"/>
      <c r="O1276" s="7"/>
      <c r="P1276" s="7"/>
      <c r="Q1276" s="7"/>
      <c r="R1276" s="7" t="str">
        <f t="shared" si="38"/>
        <v/>
      </c>
      <c r="S1276" s="7" t="str">
        <f t="shared" si="39"/>
        <v/>
      </c>
    </row>
    <row r="1277" spans="1:19" x14ac:dyDescent="0.25">
      <c r="A1277" s="7"/>
      <c r="B1277" s="12"/>
      <c r="C1277" s="7"/>
      <c r="D1277" s="7"/>
      <c r="E1277" s="7"/>
      <c r="F1277" s="7"/>
      <c r="G1277" s="7"/>
      <c r="H1277" s="7"/>
      <c r="I1277" s="7"/>
      <c r="J1277" s="7"/>
      <c r="K1277" s="7"/>
      <c r="L1277" s="7"/>
      <c r="M1277" s="7"/>
      <c r="N1277" s="7"/>
      <c r="O1277" s="7"/>
      <c r="P1277" s="7"/>
      <c r="Q1277" s="7"/>
      <c r="R1277" s="7" t="str">
        <f t="shared" si="38"/>
        <v/>
      </c>
      <c r="S1277" s="7" t="str">
        <f t="shared" si="39"/>
        <v/>
      </c>
    </row>
    <row r="1278" spans="1:19" x14ac:dyDescent="0.25">
      <c r="A1278" s="7"/>
      <c r="B1278" s="12"/>
      <c r="C1278" s="7"/>
      <c r="D1278" s="7"/>
      <c r="E1278" s="7"/>
      <c r="F1278" s="7"/>
      <c r="G1278" s="7"/>
      <c r="H1278" s="7"/>
      <c r="I1278" s="7"/>
      <c r="J1278" s="7"/>
      <c r="K1278" s="7"/>
      <c r="L1278" s="7"/>
      <c r="M1278" s="7"/>
      <c r="N1278" s="7"/>
      <c r="O1278" s="7"/>
      <c r="P1278" s="7"/>
      <c r="Q1278" s="7"/>
      <c r="R1278" s="7" t="str">
        <f t="shared" si="38"/>
        <v/>
      </c>
      <c r="S1278" s="7" t="str">
        <f t="shared" si="39"/>
        <v/>
      </c>
    </row>
    <row r="1279" spans="1:19" x14ac:dyDescent="0.25">
      <c r="A1279" s="7"/>
      <c r="B1279" s="12"/>
      <c r="C1279" s="7"/>
      <c r="D1279" s="7"/>
      <c r="E1279" s="7"/>
      <c r="F1279" s="7"/>
      <c r="G1279" s="7"/>
      <c r="H1279" s="7"/>
      <c r="I1279" s="7"/>
      <c r="J1279" s="7"/>
      <c r="K1279" s="7"/>
      <c r="L1279" s="7"/>
      <c r="M1279" s="7"/>
      <c r="N1279" s="7"/>
      <c r="O1279" s="7"/>
      <c r="P1279" s="7"/>
      <c r="Q1279" s="7"/>
      <c r="R1279" s="7" t="str">
        <f t="shared" si="38"/>
        <v/>
      </c>
      <c r="S1279" s="7" t="str">
        <f t="shared" si="39"/>
        <v/>
      </c>
    </row>
    <row r="1280" spans="1:19" x14ac:dyDescent="0.25">
      <c r="A1280" s="7"/>
      <c r="B1280" s="12"/>
      <c r="C1280" s="7"/>
      <c r="D1280" s="7"/>
      <c r="E1280" s="7"/>
      <c r="F1280" s="7"/>
      <c r="G1280" s="7"/>
      <c r="H1280" s="7"/>
      <c r="I1280" s="7"/>
      <c r="J1280" s="7"/>
      <c r="K1280" s="7"/>
      <c r="L1280" s="7"/>
      <c r="M1280" s="7"/>
      <c r="N1280" s="7"/>
      <c r="O1280" s="7"/>
      <c r="P1280" s="7"/>
      <c r="Q1280" s="7"/>
      <c r="R1280" s="7" t="str">
        <f t="shared" si="38"/>
        <v/>
      </c>
      <c r="S1280" s="7" t="str">
        <f t="shared" si="39"/>
        <v/>
      </c>
    </row>
    <row r="1281" spans="1:19" x14ac:dyDescent="0.25">
      <c r="A1281" s="7"/>
      <c r="B1281" s="12"/>
      <c r="C1281" s="7"/>
      <c r="D1281" s="7"/>
      <c r="E1281" s="7"/>
      <c r="F1281" s="7"/>
      <c r="G1281" s="7"/>
      <c r="H1281" s="7"/>
      <c r="I1281" s="7"/>
      <c r="J1281" s="7"/>
      <c r="K1281" s="7"/>
      <c r="L1281" s="7"/>
      <c r="M1281" s="7"/>
      <c r="N1281" s="7"/>
      <c r="O1281" s="7"/>
      <c r="P1281" s="7"/>
      <c r="Q1281" s="7"/>
      <c r="R1281" s="7" t="str">
        <f t="shared" si="38"/>
        <v/>
      </c>
      <c r="S1281" s="7" t="str">
        <f t="shared" si="39"/>
        <v/>
      </c>
    </row>
    <row r="1282" spans="1:19" x14ac:dyDescent="0.25">
      <c r="A1282" s="7"/>
      <c r="B1282" s="12"/>
      <c r="C1282" s="7"/>
      <c r="D1282" s="7"/>
      <c r="E1282" s="7"/>
      <c r="F1282" s="7"/>
      <c r="G1282" s="7"/>
      <c r="H1282" s="7"/>
      <c r="I1282" s="7"/>
      <c r="J1282" s="7"/>
      <c r="K1282" s="7"/>
      <c r="L1282" s="7"/>
      <c r="M1282" s="7"/>
      <c r="N1282" s="7"/>
      <c r="O1282" s="7"/>
      <c r="P1282" s="7"/>
      <c r="Q1282" s="7"/>
      <c r="R1282" s="7" t="str">
        <f t="shared" ref="R1282:R1345" si="40">IF(OR(C1282="",B1282=""),"",C1282&amp;"#"&amp;ROUND(B1282*1440,0))</f>
        <v/>
      </c>
      <c r="S1282" s="7" t="str">
        <f t="shared" ref="S1282:S1345" si="41">IF(J1282="","","https://maps.google.com/?q="&amp;SUBSTITUTE(J1282&amp;"",",",".")&amp;","&amp;SUBSTITUTE(K1282&amp;"",",","."))</f>
        <v/>
      </c>
    </row>
    <row r="1283" spans="1:19" x14ac:dyDescent="0.25">
      <c r="A1283" s="7"/>
      <c r="B1283" s="12"/>
      <c r="C1283" s="7"/>
      <c r="D1283" s="7"/>
      <c r="E1283" s="7"/>
      <c r="F1283" s="7"/>
      <c r="G1283" s="7"/>
      <c r="H1283" s="7"/>
      <c r="I1283" s="7"/>
      <c r="J1283" s="7"/>
      <c r="K1283" s="7"/>
      <c r="L1283" s="7"/>
      <c r="M1283" s="7"/>
      <c r="N1283" s="7"/>
      <c r="O1283" s="7"/>
      <c r="P1283" s="7"/>
      <c r="Q1283" s="7"/>
      <c r="R1283" s="7" t="str">
        <f t="shared" si="40"/>
        <v/>
      </c>
      <c r="S1283" s="7" t="str">
        <f t="shared" si="41"/>
        <v/>
      </c>
    </row>
    <row r="1284" spans="1:19" x14ac:dyDescent="0.25">
      <c r="A1284" s="7"/>
      <c r="B1284" s="12"/>
      <c r="C1284" s="7"/>
      <c r="D1284" s="7"/>
      <c r="E1284" s="7"/>
      <c r="F1284" s="7"/>
      <c r="G1284" s="7"/>
      <c r="H1284" s="7"/>
      <c r="I1284" s="7"/>
      <c r="J1284" s="7"/>
      <c r="K1284" s="7"/>
      <c r="L1284" s="7"/>
      <c r="M1284" s="7"/>
      <c r="N1284" s="7"/>
      <c r="O1284" s="7"/>
      <c r="P1284" s="7"/>
      <c r="Q1284" s="7"/>
      <c r="R1284" s="7" t="str">
        <f t="shared" si="40"/>
        <v/>
      </c>
      <c r="S1284" s="7" t="str">
        <f t="shared" si="41"/>
        <v/>
      </c>
    </row>
    <row r="1285" spans="1:19" x14ac:dyDescent="0.25">
      <c r="A1285" s="7"/>
      <c r="B1285" s="12"/>
      <c r="C1285" s="7"/>
      <c r="D1285" s="7"/>
      <c r="E1285" s="7"/>
      <c r="F1285" s="7"/>
      <c r="G1285" s="7"/>
      <c r="H1285" s="7"/>
      <c r="I1285" s="7"/>
      <c r="J1285" s="7"/>
      <c r="K1285" s="7"/>
      <c r="L1285" s="7"/>
      <c r="M1285" s="7"/>
      <c r="N1285" s="7"/>
      <c r="O1285" s="7"/>
      <c r="P1285" s="7"/>
      <c r="Q1285" s="7"/>
      <c r="R1285" s="7" t="str">
        <f t="shared" si="40"/>
        <v/>
      </c>
      <c r="S1285" s="7" t="str">
        <f t="shared" si="41"/>
        <v/>
      </c>
    </row>
    <row r="1286" spans="1:19" x14ac:dyDescent="0.25">
      <c r="A1286" s="7"/>
      <c r="B1286" s="12"/>
      <c r="C1286" s="7"/>
      <c r="D1286" s="7"/>
      <c r="E1286" s="7"/>
      <c r="F1286" s="7"/>
      <c r="G1286" s="7"/>
      <c r="H1286" s="7"/>
      <c r="I1286" s="7"/>
      <c r="J1286" s="7"/>
      <c r="K1286" s="7"/>
      <c r="L1286" s="7"/>
      <c r="M1286" s="7"/>
      <c r="N1286" s="7"/>
      <c r="O1286" s="7"/>
      <c r="P1286" s="7"/>
      <c r="Q1286" s="7"/>
      <c r="R1286" s="7" t="str">
        <f t="shared" si="40"/>
        <v/>
      </c>
      <c r="S1286" s="7" t="str">
        <f t="shared" si="41"/>
        <v/>
      </c>
    </row>
    <row r="1287" spans="1:19" x14ac:dyDescent="0.25">
      <c r="A1287" s="7"/>
      <c r="B1287" s="12"/>
      <c r="C1287" s="7"/>
      <c r="D1287" s="7"/>
      <c r="E1287" s="7"/>
      <c r="F1287" s="7"/>
      <c r="G1287" s="7"/>
      <c r="H1287" s="7"/>
      <c r="I1287" s="7"/>
      <c r="J1287" s="7"/>
      <c r="K1287" s="7"/>
      <c r="L1287" s="7"/>
      <c r="M1287" s="7"/>
      <c r="N1287" s="7"/>
      <c r="O1287" s="7"/>
      <c r="P1287" s="7"/>
      <c r="Q1287" s="7"/>
      <c r="R1287" s="7" t="str">
        <f t="shared" si="40"/>
        <v/>
      </c>
      <c r="S1287" s="7" t="str">
        <f t="shared" si="41"/>
        <v/>
      </c>
    </row>
    <row r="1288" spans="1:19" x14ac:dyDescent="0.25">
      <c r="A1288" s="7"/>
      <c r="B1288" s="12"/>
      <c r="C1288" s="7"/>
      <c r="D1288" s="7"/>
      <c r="E1288" s="7"/>
      <c r="F1288" s="7"/>
      <c r="G1288" s="7"/>
      <c r="H1288" s="7"/>
      <c r="I1288" s="7"/>
      <c r="J1288" s="7"/>
      <c r="K1288" s="7"/>
      <c r="L1288" s="7"/>
      <c r="M1288" s="7"/>
      <c r="N1288" s="7"/>
      <c r="O1288" s="7"/>
      <c r="P1288" s="7"/>
      <c r="Q1288" s="7"/>
      <c r="R1288" s="7" t="str">
        <f t="shared" si="40"/>
        <v/>
      </c>
      <c r="S1288" s="7" t="str">
        <f t="shared" si="41"/>
        <v/>
      </c>
    </row>
    <row r="1289" spans="1:19" x14ac:dyDescent="0.25">
      <c r="A1289" s="7"/>
      <c r="B1289" s="12"/>
      <c r="C1289" s="7"/>
      <c r="D1289" s="7"/>
      <c r="E1289" s="7"/>
      <c r="F1289" s="7"/>
      <c r="G1289" s="7"/>
      <c r="H1289" s="7"/>
      <c r="I1289" s="7"/>
      <c r="J1289" s="7"/>
      <c r="K1289" s="7"/>
      <c r="L1289" s="7"/>
      <c r="M1289" s="7"/>
      <c r="N1289" s="7"/>
      <c r="O1289" s="7"/>
      <c r="P1289" s="7"/>
      <c r="Q1289" s="7"/>
      <c r="R1289" s="7" t="str">
        <f t="shared" si="40"/>
        <v/>
      </c>
      <c r="S1289" s="7" t="str">
        <f t="shared" si="41"/>
        <v/>
      </c>
    </row>
    <row r="1290" spans="1:19" x14ac:dyDescent="0.25">
      <c r="A1290" s="7"/>
      <c r="B1290" s="12"/>
      <c r="C1290" s="7"/>
      <c r="D1290" s="7"/>
      <c r="E1290" s="7"/>
      <c r="F1290" s="7"/>
      <c r="G1290" s="7"/>
      <c r="H1290" s="7"/>
      <c r="I1290" s="7"/>
      <c r="J1290" s="7"/>
      <c r="K1290" s="7"/>
      <c r="L1290" s="7"/>
      <c r="M1290" s="7"/>
      <c r="N1290" s="7"/>
      <c r="O1290" s="7"/>
      <c r="P1290" s="7"/>
      <c r="Q1290" s="7"/>
      <c r="R1290" s="7" t="str">
        <f t="shared" si="40"/>
        <v/>
      </c>
      <c r="S1290" s="7" t="str">
        <f t="shared" si="41"/>
        <v/>
      </c>
    </row>
    <row r="1291" spans="1:19" x14ac:dyDescent="0.25">
      <c r="A1291" s="7"/>
      <c r="B1291" s="12"/>
      <c r="C1291" s="7"/>
      <c r="D1291" s="7"/>
      <c r="E1291" s="7"/>
      <c r="F1291" s="7"/>
      <c r="G1291" s="7"/>
      <c r="H1291" s="7"/>
      <c r="I1291" s="7"/>
      <c r="J1291" s="7"/>
      <c r="K1291" s="7"/>
      <c r="L1291" s="7"/>
      <c r="M1291" s="7"/>
      <c r="N1291" s="7"/>
      <c r="O1291" s="7"/>
      <c r="P1291" s="7"/>
      <c r="Q1291" s="7"/>
      <c r="R1291" s="7" t="str">
        <f t="shared" si="40"/>
        <v/>
      </c>
      <c r="S1291" s="7" t="str">
        <f t="shared" si="41"/>
        <v/>
      </c>
    </row>
    <row r="1292" spans="1:19" x14ac:dyDescent="0.25">
      <c r="A1292" s="7"/>
      <c r="B1292" s="12"/>
      <c r="C1292" s="7"/>
      <c r="D1292" s="7"/>
      <c r="E1292" s="7"/>
      <c r="F1292" s="7"/>
      <c r="G1292" s="7"/>
      <c r="H1292" s="7"/>
      <c r="I1292" s="7"/>
      <c r="J1292" s="7"/>
      <c r="K1292" s="7"/>
      <c r="L1292" s="7"/>
      <c r="M1292" s="7"/>
      <c r="N1292" s="7"/>
      <c r="O1292" s="7"/>
      <c r="P1292" s="7"/>
      <c r="Q1292" s="7"/>
      <c r="R1292" s="7" t="str">
        <f t="shared" si="40"/>
        <v/>
      </c>
      <c r="S1292" s="7" t="str">
        <f t="shared" si="41"/>
        <v/>
      </c>
    </row>
    <row r="1293" spans="1:19" x14ac:dyDescent="0.25">
      <c r="A1293" s="7"/>
      <c r="B1293" s="12"/>
      <c r="C1293" s="7"/>
      <c r="D1293" s="7"/>
      <c r="E1293" s="7"/>
      <c r="F1293" s="7"/>
      <c r="G1293" s="7"/>
      <c r="H1293" s="7"/>
      <c r="I1293" s="7"/>
      <c r="J1293" s="7"/>
      <c r="K1293" s="7"/>
      <c r="L1293" s="7"/>
      <c r="M1293" s="7"/>
      <c r="N1293" s="7"/>
      <c r="O1293" s="7"/>
      <c r="P1293" s="7"/>
      <c r="Q1293" s="7"/>
      <c r="R1293" s="7" t="str">
        <f t="shared" si="40"/>
        <v/>
      </c>
      <c r="S1293" s="7" t="str">
        <f t="shared" si="41"/>
        <v/>
      </c>
    </row>
    <row r="1294" spans="1:19" x14ac:dyDescent="0.25">
      <c r="A1294" s="7"/>
      <c r="B1294" s="12"/>
      <c r="C1294" s="7"/>
      <c r="D1294" s="7"/>
      <c r="E1294" s="7"/>
      <c r="F1294" s="7"/>
      <c r="G1294" s="7"/>
      <c r="H1294" s="7"/>
      <c r="I1294" s="7"/>
      <c r="J1294" s="7"/>
      <c r="K1294" s="7"/>
      <c r="L1294" s="7"/>
      <c r="M1294" s="7"/>
      <c r="N1294" s="7"/>
      <c r="O1294" s="7"/>
      <c r="P1294" s="7"/>
      <c r="Q1294" s="7"/>
      <c r="R1294" s="7" t="str">
        <f t="shared" si="40"/>
        <v/>
      </c>
      <c r="S1294" s="7" t="str">
        <f t="shared" si="41"/>
        <v/>
      </c>
    </row>
    <row r="1295" spans="1:19" x14ac:dyDescent="0.25">
      <c r="A1295" s="7"/>
      <c r="B1295" s="12"/>
      <c r="C1295" s="7"/>
      <c r="D1295" s="7"/>
      <c r="E1295" s="7"/>
      <c r="F1295" s="7"/>
      <c r="G1295" s="7"/>
      <c r="H1295" s="7"/>
      <c r="I1295" s="7"/>
      <c r="J1295" s="7"/>
      <c r="K1295" s="7"/>
      <c r="L1295" s="7"/>
      <c r="M1295" s="7"/>
      <c r="N1295" s="7"/>
      <c r="O1295" s="7"/>
      <c r="P1295" s="7"/>
      <c r="Q1295" s="7"/>
      <c r="R1295" s="7" t="str">
        <f t="shared" si="40"/>
        <v/>
      </c>
      <c r="S1295" s="7" t="str">
        <f t="shared" si="41"/>
        <v/>
      </c>
    </row>
    <row r="1296" spans="1:19" x14ac:dyDescent="0.25">
      <c r="A1296" s="7"/>
      <c r="B1296" s="12"/>
      <c r="C1296" s="7"/>
      <c r="D1296" s="7"/>
      <c r="E1296" s="7"/>
      <c r="F1296" s="7"/>
      <c r="G1296" s="7"/>
      <c r="H1296" s="7"/>
      <c r="I1296" s="7"/>
      <c r="J1296" s="7"/>
      <c r="K1296" s="7"/>
      <c r="L1296" s="7"/>
      <c r="M1296" s="7"/>
      <c r="N1296" s="7"/>
      <c r="O1296" s="7"/>
      <c r="P1296" s="7"/>
      <c r="Q1296" s="7"/>
      <c r="R1296" s="7" t="str">
        <f t="shared" si="40"/>
        <v/>
      </c>
      <c r="S1296" s="7" t="str">
        <f t="shared" si="41"/>
        <v/>
      </c>
    </row>
    <row r="1297" spans="1:19" x14ac:dyDescent="0.25">
      <c r="A1297" s="7"/>
      <c r="B1297" s="12"/>
      <c r="C1297" s="7"/>
      <c r="D1297" s="7"/>
      <c r="E1297" s="7"/>
      <c r="F1297" s="7"/>
      <c r="G1297" s="7"/>
      <c r="H1297" s="7"/>
      <c r="I1297" s="7"/>
      <c r="J1297" s="7"/>
      <c r="K1297" s="7"/>
      <c r="L1297" s="7"/>
      <c r="M1297" s="7"/>
      <c r="N1297" s="7"/>
      <c r="O1297" s="7"/>
      <c r="P1297" s="7"/>
      <c r="Q1297" s="7"/>
      <c r="R1297" s="7" t="str">
        <f t="shared" si="40"/>
        <v/>
      </c>
      <c r="S1297" s="7" t="str">
        <f t="shared" si="41"/>
        <v/>
      </c>
    </row>
    <row r="1298" spans="1:19" x14ac:dyDescent="0.25">
      <c r="A1298" s="7"/>
      <c r="B1298" s="12"/>
      <c r="C1298" s="7"/>
      <c r="D1298" s="7"/>
      <c r="E1298" s="7"/>
      <c r="F1298" s="7"/>
      <c r="G1298" s="7"/>
      <c r="H1298" s="7"/>
      <c r="I1298" s="7"/>
      <c r="J1298" s="7"/>
      <c r="K1298" s="7"/>
      <c r="L1298" s="7"/>
      <c r="M1298" s="7"/>
      <c r="N1298" s="7"/>
      <c r="O1298" s="7"/>
      <c r="P1298" s="7"/>
      <c r="Q1298" s="7"/>
      <c r="R1298" s="7" t="str">
        <f t="shared" si="40"/>
        <v/>
      </c>
      <c r="S1298" s="7" t="str">
        <f t="shared" si="41"/>
        <v/>
      </c>
    </row>
    <row r="1299" spans="1:19" x14ac:dyDescent="0.25">
      <c r="A1299" s="7"/>
      <c r="B1299" s="12"/>
      <c r="C1299" s="7"/>
      <c r="D1299" s="7"/>
      <c r="E1299" s="7"/>
      <c r="F1299" s="7"/>
      <c r="G1299" s="7"/>
      <c r="H1299" s="7"/>
      <c r="I1299" s="7"/>
      <c r="J1299" s="7"/>
      <c r="K1299" s="7"/>
      <c r="L1299" s="7"/>
      <c r="M1299" s="7"/>
      <c r="N1299" s="7"/>
      <c r="O1299" s="7"/>
      <c r="P1299" s="7"/>
      <c r="Q1299" s="7"/>
      <c r="R1299" s="7" t="str">
        <f t="shared" si="40"/>
        <v/>
      </c>
      <c r="S1299" s="7" t="str">
        <f t="shared" si="41"/>
        <v/>
      </c>
    </row>
    <row r="1300" spans="1:19" x14ac:dyDescent="0.25">
      <c r="A1300" s="7"/>
      <c r="B1300" s="12"/>
      <c r="C1300" s="7"/>
      <c r="D1300" s="7"/>
      <c r="E1300" s="7"/>
      <c r="F1300" s="7"/>
      <c r="G1300" s="7"/>
      <c r="H1300" s="7"/>
      <c r="I1300" s="7"/>
      <c r="J1300" s="7"/>
      <c r="K1300" s="7"/>
      <c r="L1300" s="7"/>
      <c r="M1300" s="7"/>
      <c r="N1300" s="7"/>
      <c r="O1300" s="7"/>
      <c r="P1300" s="7"/>
      <c r="Q1300" s="7"/>
      <c r="R1300" s="7" t="str">
        <f t="shared" si="40"/>
        <v/>
      </c>
      <c r="S1300" s="7" t="str">
        <f t="shared" si="41"/>
        <v/>
      </c>
    </row>
    <row r="1301" spans="1:19" x14ac:dyDescent="0.25">
      <c r="A1301" s="7"/>
      <c r="B1301" s="12"/>
      <c r="C1301" s="7"/>
      <c r="D1301" s="7"/>
      <c r="E1301" s="7"/>
      <c r="F1301" s="7"/>
      <c r="G1301" s="7"/>
      <c r="H1301" s="7"/>
      <c r="I1301" s="7"/>
      <c r="J1301" s="7"/>
      <c r="K1301" s="7"/>
      <c r="L1301" s="7"/>
      <c r="M1301" s="7"/>
      <c r="N1301" s="7"/>
      <c r="O1301" s="7"/>
      <c r="P1301" s="7"/>
      <c r="Q1301" s="7"/>
      <c r="R1301" s="7" t="str">
        <f t="shared" si="40"/>
        <v/>
      </c>
      <c r="S1301" s="7" t="str">
        <f t="shared" si="41"/>
        <v/>
      </c>
    </row>
    <row r="1302" spans="1:19" x14ac:dyDescent="0.25">
      <c r="A1302" s="7"/>
      <c r="B1302" s="12"/>
      <c r="C1302" s="7"/>
      <c r="D1302" s="7"/>
      <c r="E1302" s="7"/>
      <c r="F1302" s="7"/>
      <c r="G1302" s="7"/>
      <c r="H1302" s="7"/>
      <c r="I1302" s="7"/>
      <c r="J1302" s="7"/>
      <c r="K1302" s="7"/>
      <c r="L1302" s="7"/>
      <c r="M1302" s="7"/>
      <c r="N1302" s="7"/>
      <c r="O1302" s="7"/>
      <c r="P1302" s="7"/>
      <c r="Q1302" s="7"/>
      <c r="R1302" s="7" t="str">
        <f t="shared" si="40"/>
        <v/>
      </c>
      <c r="S1302" s="7" t="str">
        <f t="shared" si="41"/>
        <v/>
      </c>
    </row>
    <row r="1303" spans="1:19" x14ac:dyDescent="0.25">
      <c r="A1303" s="7"/>
      <c r="B1303" s="12"/>
      <c r="C1303" s="7"/>
      <c r="D1303" s="7"/>
      <c r="E1303" s="7"/>
      <c r="F1303" s="7"/>
      <c r="G1303" s="7"/>
      <c r="H1303" s="7"/>
      <c r="I1303" s="7"/>
      <c r="J1303" s="7"/>
      <c r="K1303" s="7"/>
      <c r="L1303" s="7"/>
      <c r="M1303" s="7"/>
      <c r="N1303" s="7"/>
      <c r="O1303" s="7"/>
      <c r="P1303" s="7"/>
      <c r="Q1303" s="7"/>
      <c r="R1303" s="7" t="str">
        <f t="shared" si="40"/>
        <v/>
      </c>
      <c r="S1303" s="7" t="str">
        <f t="shared" si="41"/>
        <v/>
      </c>
    </row>
    <row r="1304" spans="1:19" x14ac:dyDescent="0.25">
      <c r="A1304" s="7"/>
      <c r="B1304" s="12"/>
      <c r="C1304" s="7"/>
      <c r="D1304" s="7"/>
      <c r="E1304" s="7"/>
      <c r="F1304" s="7"/>
      <c r="G1304" s="7"/>
      <c r="H1304" s="7"/>
      <c r="I1304" s="7"/>
      <c r="J1304" s="7"/>
      <c r="K1304" s="7"/>
      <c r="L1304" s="7"/>
      <c r="M1304" s="7"/>
      <c r="N1304" s="7"/>
      <c r="O1304" s="7"/>
      <c r="P1304" s="7"/>
      <c r="Q1304" s="7"/>
      <c r="R1304" s="7" t="str">
        <f t="shared" si="40"/>
        <v/>
      </c>
      <c r="S1304" s="7" t="str">
        <f t="shared" si="41"/>
        <v/>
      </c>
    </row>
    <row r="1305" spans="1:19" x14ac:dyDescent="0.25">
      <c r="A1305" s="7"/>
      <c r="B1305" s="12"/>
      <c r="C1305" s="7"/>
      <c r="D1305" s="7"/>
      <c r="E1305" s="7"/>
      <c r="F1305" s="7"/>
      <c r="G1305" s="7"/>
      <c r="H1305" s="7"/>
      <c r="I1305" s="7"/>
      <c r="J1305" s="7"/>
      <c r="K1305" s="7"/>
      <c r="L1305" s="7"/>
      <c r="M1305" s="7"/>
      <c r="N1305" s="7"/>
      <c r="O1305" s="7"/>
      <c r="P1305" s="7"/>
      <c r="Q1305" s="7"/>
      <c r="R1305" s="7" t="str">
        <f t="shared" si="40"/>
        <v/>
      </c>
      <c r="S1305" s="7" t="str">
        <f t="shared" si="41"/>
        <v/>
      </c>
    </row>
    <row r="1306" spans="1:19" x14ac:dyDescent="0.25">
      <c r="A1306" s="7"/>
      <c r="B1306" s="12"/>
      <c r="C1306" s="7"/>
      <c r="D1306" s="7"/>
      <c r="E1306" s="7"/>
      <c r="F1306" s="7"/>
      <c r="G1306" s="7"/>
      <c r="H1306" s="7"/>
      <c r="I1306" s="7"/>
      <c r="J1306" s="7"/>
      <c r="K1306" s="7"/>
      <c r="L1306" s="7"/>
      <c r="M1306" s="7"/>
      <c r="N1306" s="7"/>
      <c r="O1306" s="7"/>
      <c r="P1306" s="7"/>
      <c r="Q1306" s="7"/>
      <c r="R1306" s="7" t="str">
        <f t="shared" si="40"/>
        <v/>
      </c>
      <c r="S1306" s="7" t="str">
        <f t="shared" si="41"/>
        <v/>
      </c>
    </row>
    <row r="1307" spans="1:19" x14ac:dyDescent="0.25">
      <c r="A1307" s="7"/>
      <c r="B1307" s="12"/>
      <c r="C1307" s="7"/>
      <c r="D1307" s="7"/>
      <c r="E1307" s="7"/>
      <c r="F1307" s="7"/>
      <c r="G1307" s="7"/>
      <c r="H1307" s="7"/>
      <c r="I1307" s="7"/>
      <c r="J1307" s="7"/>
      <c r="K1307" s="7"/>
      <c r="L1307" s="7"/>
      <c r="M1307" s="7"/>
      <c r="N1307" s="7"/>
      <c r="O1307" s="7"/>
      <c r="P1307" s="7"/>
      <c r="Q1307" s="7"/>
      <c r="R1307" s="7" t="str">
        <f t="shared" si="40"/>
        <v/>
      </c>
      <c r="S1307" s="7" t="str">
        <f t="shared" si="41"/>
        <v/>
      </c>
    </row>
    <row r="1308" spans="1:19" x14ac:dyDescent="0.25">
      <c r="A1308" s="7"/>
      <c r="B1308" s="12"/>
      <c r="C1308" s="7"/>
      <c r="D1308" s="7"/>
      <c r="E1308" s="7"/>
      <c r="F1308" s="7"/>
      <c r="G1308" s="7"/>
      <c r="H1308" s="7"/>
      <c r="I1308" s="7"/>
      <c r="J1308" s="7"/>
      <c r="K1308" s="7"/>
      <c r="L1308" s="7"/>
      <c r="M1308" s="7"/>
      <c r="N1308" s="7"/>
      <c r="O1308" s="7"/>
      <c r="P1308" s="7"/>
      <c r="Q1308" s="7"/>
      <c r="R1308" s="7" t="str">
        <f t="shared" si="40"/>
        <v/>
      </c>
      <c r="S1308" s="7" t="str">
        <f t="shared" si="41"/>
        <v/>
      </c>
    </row>
    <row r="1309" spans="1:19" x14ac:dyDescent="0.25">
      <c r="A1309" s="7"/>
      <c r="B1309" s="12"/>
      <c r="C1309" s="7"/>
      <c r="D1309" s="7"/>
      <c r="E1309" s="7"/>
      <c r="F1309" s="7"/>
      <c r="G1309" s="7"/>
      <c r="H1309" s="7"/>
      <c r="I1309" s="7"/>
      <c r="J1309" s="7"/>
      <c r="K1309" s="7"/>
      <c r="L1309" s="7"/>
      <c r="M1309" s="7"/>
      <c r="N1309" s="7"/>
      <c r="O1309" s="7"/>
      <c r="P1309" s="7"/>
      <c r="Q1309" s="7"/>
      <c r="R1309" s="7" t="str">
        <f t="shared" si="40"/>
        <v/>
      </c>
      <c r="S1309" s="7" t="str">
        <f t="shared" si="41"/>
        <v/>
      </c>
    </row>
    <row r="1310" spans="1:19" x14ac:dyDescent="0.25">
      <c r="A1310" s="7"/>
      <c r="B1310" s="12"/>
      <c r="C1310" s="7"/>
      <c r="D1310" s="7"/>
      <c r="E1310" s="7"/>
      <c r="F1310" s="7"/>
      <c r="G1310" s="7"/>
      <c r="H1310" s="7"/>
      <c r="I1310" s="7"/>
      <c r="J1310" s="7"/>
      <c r="K1310" s="7"/>
      <c r="L1310" s="7"/>
      <c r="M1310" s="7"/>
      <c r="N1310" s="7"/>
      <c r="O1310" s="7"/>
      <c r="P1310" s="7"/>
      <c r="Q1310" s="7"/>
      <c r="R1310" s="7" t="str">
        <f t="shared" si="40"/>
        <v/>
      </c>
      <c r="S1310" s="7" t="str">
        <f t="shared" si="41"/>
        <v/>
      </c>
    </row>
    <row r="1311" spans="1:19" x14ac:dyDescent="0.25">
      <c r="A1311" s="7"/>
      <c r="B1311" s="12"/>
      <c r="C1311" s="7"/>
      <c r="D1311" s="7"/>
      <c r="E1311" s="7"/>
      <c r="F1311" s="7"/>
      <c r="G1311" s="7"/>
      <c r="H1311" s="7"/>
      <c r="I1311" s="7"/>
      <c r="J1311" s="7"/>
      <c r="K1311" s="7"/>
      <c r="L1311" s="7"/>
      <c r="M1311" s="7"/>
      <c r="N1311" s="7"/>
      <c r="O1311" s="7"/>
      <c r="P1311" s="7"/>
      <c r="Q1311" s="7"/>
      <c r="R1311" s="7" t="str">
        <f t="shared" si="40"/>
        <v/>
      </c>
      <c r="S1311" s="7" t="str">
        <f t="shared" si="41"/>
        <v/>
      </c>
    </row>
    <row r="1312" spans="1:19" x14ac:dyDescent="0.25">
      <c r="A1312" s="7"/>
      <c r="B1312" s="12"/>
      <c r="C1312" s="7"/>
      <c r="D1312" s="7"/>
      <c r="E1312" s="7"/>
      <c r="F1312" s="7"/>
      <c r="G1312" s="7"/>
      <c r="H1312" s="7"/>
      <c r="I1312" s="7"/>
      <c r="J1312" s="7"/>
      <c r="K1312" s="7"/>
      <c r="L1312" s="7"/>
      <c r="M1312" s="7"/>
      <c r="N1312" s="7"/>
      <c r="O1312" s="7"/>
      <c r="P1312" s="7"/>
      <c r="Q1312" s="7"/>
      <c r="R1312" s="7" t="str">
        <f t="shared" si="40"/>
        <v/>
      </c>
      <c r="S1312" s="7" t="str">
        <f t="shared" si="41"/>
        <v/>
      </c>
    </row>
    <row r="1313" spans="1:19" x14ac:dyDescent="0.25">
      <c r="A1313" s="7"/>
      <c r="B1313" s="12"/>
      <c r="C1313" s="7"/>
      <c r="D1313" s="7"/>
      <c r="E1313" s="7"/>
      <c r="F1313" s="7"/>
      <c r="G1313" s="7"/>
      <c r="H1313" s="7"/>
      <c r="I1313" s="7"/>
      <c r="J1313" s="7"/>
      <c r="K1313" s="7"/>
      <c r="L1313" s="7"/>
      <c r="M1313" s="7"/>
      <c r="N1313" s="7"/>
      <c r="O1313" s="7"/>
      <c r="P1313" s="7"/>
      <c r="Q1313" s="7"/>
      <c r="R1313" s="7" t="str">
        <f t="shared" si="40"/>
        <v/>
      </c>
      <c r="S1313" s="7" t="str">
        <f t="shared" si="41"/>
        <v/>
      </c>
    </row>
    <row r="1314" spans="1:19" x14ac:dyDescent="0.25">
      <c r="A1314" s="7"/>
      <c r="B1314" s="12"/>
      <c r="C1314" s="7"/>
      <c r="D1314" s="7"/>
      <c r="E1314" s="7"/>
      <c r="F1314" s="7"/>
      <c r="G1314" s="7"/>
      <c r="H1314" s="7"/>
      <c r="I1314" s="7"/>
      <c r="J1314" s="7"/>
      <c r="K1314" s="7"/>
      <c r="L1314" s="7"/>
      <c r="M1314" s="7"/>
      <c r="N1314" s="7"/>
      <c r="O1314" s="7"/>
      <c r="P1314" s="7"/>
      <c r="Q1314" s="7"/>
      <c r="R1314" s="7" t="str">
        <f t="shared" si="40"/>
        <v/>
      </c>
      <c r="S1314" s="7" t="str">
        <f t="shared" si="41"/>
        <v/>
      </c>
    </row>
    <row r="1315" spans="1:19" x14ac:dyDescent="0.25">
      <c r="A1315" s="7"/>
      <c r="B1315" s="12"/>
      <c r="C1315" s="7"/>
      <c r="D1315" s="7"/>
      <c r="E1315" s="7"/>
      <c r="F1315" s="7"/>
      <c r="G1315" s="7"/>
      <c r="H1315" s="7"/>
      <c r="I1315" s="7"/>
      <c r="J1315" s="7"/>
      <c r="K1315" s="7"/>
      <c r="L1315" s="7"/>
      <c r="M1315" s="7"/>
      <c r="N1315" s="7"/>
      <c r="O1315" s="7"/>
      <c r="P1315" s="7"/>
      <c r="Q1315" s="7"/>
      <c r="R1315" s="7" t="str">
        <f t="shared" si="40"/>
        <v/>
      </c>
      <c r="S1315" s="7" t="str">
        <f t="shared" si="41"/>
        <v/>
      </c>
    </row>
    <row r="1316" spans="1:19" x14ac:dyDescent="0.25">
      <c r="A1316" s="7"/>
      <c r="B1316" s="12"/>
      <c r="C1316" s="7"/>
      <c r="D1316" s="7"/>
      <c r="E1316" s="7"/>
      <c r="F1316" s="7"/>
      <c r="G1316" s="7"/>
      <c r="H1316" s="7"/>
      <c r="I1316" s="7"/>
      <c r="J1316" s="7"/>
      <c r="K1316" s="7"/>
      <c r="L1316" s="7"/>
      <c r="M1316" s="7"/>
      <c r="N1316" s="7"/>
      <c r="O1316" s="7"/>
      <c r="P1316" s="7"/>
      <c r="Q1316" s="7"/>
      <c r="R1316" s="7" t="str">
        <f t="shared" si="40"/>
        <v/>
      </c>
      <c r="S1316" s="7" t="str">
        <f t="shared" si="41"/>
        <v/>
      </c>
    </row>
    <row r="1317" spans="1:19" x14ac:dyDescent="0.25">
      <c r="A1317" s="7"/>
      <c r="B1317" s="12"/>
      <c r="C1317" s="7"/>
      <c r="D1317" s="7"/>
      <c r="E1317" s="7"/>
      <c r="F1317" s="7"/>
      <c r="G1317" s="7"/>
      <c r="H1317" s="7"/>
      <c r="I1317" s="7"/>
      <c r="J1317" s="7"/>
      <c r="K1317" s="7"/>
      <c r="L1317" s="7"/>
      <c r="M1317" s="7"/>
      <c r="N1317" s="7"/>
      <c r="O1317" s="7"/>
      <c r="P1317" s="7"/>
      <c r="Q1317" s="7"/>
      <c r="R1317" s="7" t="str">
        <f t="shared" si="40"/>
        <v/>
      </c>
      <c r="S1317" s="7" t="str">
        <f t="shared" si="41"/>
        <v/>
      </c>
    </row>
    <row r="1318" spans="1:19" x14ac:dyDescent="0.25">
      <c r="A1318" s="7"/>
      <c r="B1318" s="12"/>
      <c r="C1318" s="7"/>
      <c r="D1318" s="7"/>
      <c r="E1318" s="7"/>
      <c r="F1318" s="7"/>
      <c r="G1318" s="7"/>
      <c r="H1318" s="7"/>
      <c r="I1318" s="7"/>
      <c r="J1318" s="7"/>
      <c r="K1318" s="7"/>
      <c r="L1318" s="7"/>
      <c r="M1318" s="7"/>
      <c r="N1318" s="7"/>
      <c r="O1318" s="7"/>
      <c r="P1318" s="7"/>
      <c r="Q1318" s="7"/>
      <c r="R1318" s="7" t="str">
        <f t="shared" si="40"/>
        <v/>
      </c>
      <c r="S1318" s="7" t="str">
        <f t="shared" si="41"/>
        <v/>
      </c>
    </row>
    <row r="1319" spans="1:19" x14ac:dyDescent="0.25">
      <c r="A1319" s="7"/>
      <c r="B1319" s="12"/>
      <c r="C1319" s="7"/>
      <c r="D1319" s="7"/>
      <c r="E1319" s="7"/>
      <c r="F1319" s="7"/>
      <c r="G1319" s="7"/>
      <c r="H1319" s="7"/>
      <c r="I1319" s="7"/>
      <c r="J1319" s="7"/>
      <c r="K1319" s="7"/>
      <c r="L1319" s="7"/>
      <c r="M1319" s="7"/>
      <c r="N1319" s="7"/>
      <c r="O1319" s="7"/>
      <c r="P1319" s="7"/>
      <c r="Q1319" s="7"/>
      <c r="R1319" s="7" t="str">
        <f t="shared" si="40"/>
        <v/>
      </c>
      <c r="S1319" s="7" t="str">
        <f t="shared" si="41"/>
        <v/>
      </c>
    </row>
    <row r="1320" spans="1:19" x14ac:dyDescent="0.25">
      <c r="A1320" s="7"/>
      <c r="B1320" s="12"/>
      <c r="C1320" s="7"/>
      <c r="D1320" s="7"/>
      <c r="E1320" s="7"/>
      <c r="F1320" s="7"/>
      <c r="G1320" s="7"/>
      <c r="H1320" s="7"/>
      <c r="I1320" s="7"/>
      <c r="J1320" s="7"/>
      <c r="K1320" s="7"/>
      <c r="L1320" s="7"/>
      <c r="M1320" s="7"/>
      <c r="N1320" s="7"/>
      <c r="O1320" s="7"/>
      <c r="P1320" s="7"/>
      <c r="Q1320" s="7"/>
      <c r="R1320" s="7" t="str">
        <f t="shared" si="40"/>
        <v/>
      </c>
      <c r="S1320" s="7" t="str">
        <f t="shared" si="41"/>
        <v/>
      </c>
    </row>
    <row r="1321" spans="1:19" x14ac:dyDescent="0.25">
      <c r="A1321" s="7"/>
      <c r="B1321" s="12"/>
      <c r="C1321" s="7"/>
      <c r="D1321" s="7"/>
      <c r="E1321" s="7"/>
      <c r="F1321" s="7"/>
      <c r="G1321" s="7"/>
      <c r="H1321" s="7"/>
      <c r="I1321" s="7"/>
      <c r="J1321" s="7"/>
      <c r="K1321" s="7"/>
      <c r="L1321" s="7"/>
      <c r="M1321" s="7"/>
      <c r="N1321" s="7"/>
      <c r="O1321" s="7"/>
      <c r="P1321" s="7"/>
      <c r="Q1321" s="7"/>
      <c r="R1321" s="7" t="str">
        <f t="shared" si="40"/>
        <v/>
      </c>
      <c r="S1321" s="7" t="str">
        <f t="shared" si="41"/>
        <v/>
      </c>
    </row>
    <row r="1322" spans="1:19" x14ac:dyDescent="0.25">
      <c r="A1322" s="7"/>
      <c r="B1322" s="12"/>
      <c r="C1322" s="7"/>
      <c r="D1322" s="7"/>
      <c r="E1322" s="7"/>
      <c r="F1322" s="7"/>
      <c r="G1322" s="7"/>
      <c r="H1322" s="7"/>
      <c r="I1322" s="7"/>
      <c r="J1322" s="7"/>
      <c r="K1322" s="7"/>
      <c r="L1322" s="7"/>
      <c r="M1322" s="7"/>
      <c r="N1322" s="7"/>
      <c r="O1322" s="7"/>
      <c r="P1322" s="7"/>
      <c r="Q1322" s="7"/>
      <c r="R1322" s="7" t="str">
        <f t="shared" si="40"/>
        <v/>
      </c>
      <c r="S1322" s="7" t="str">
        <f t="shared" si="41"/>
        <v/>
      </c>
    </row>
    <row r="1323" spans="1:19" x14ac:dyDescent="0.25">
      <c r="A1323" s="7"/>
      <c r="B1323" s="12"/>
      <c r="C1323" s="7"/>
      <c r="D1323" s="7"/>
      <c r="E1323" s="7"/>
      <c r="F1323" s="7"/>
      <c r="G1323" s="7"/>
      <c r="H1323" s="7"/>
      <c r="I1323" s="7"/>
      <c r="J1323" s="7"/>
      <c r="K1323" s="7"/>
      <c r="L1323" s="7"/>
      <c r="M1323" s="7"/>
      <c r="N1323" s="7"/>
      <c r="O1323" s="7"/>
      <c r="P1323" s="7"/>
      <c r="Q1323" s="7"/>
      <c r="R1323" s="7" t="str">
        <f t="shared" si="40"/>
        <v/>
      </c>
      <c r="S1323" s="7" t="str">
        <f t="shared" si="41"/>
        <v/>
      </c>
    </row>
    <row r="1324" spans="1:19" x14ac:dyDescent="0.25">
      <c r="A1324" s="7"/>
      <c r="B1324" s="12"/>
      <c r="C1324" s="7"/>
      <c r="D1324" s="7"/>
      <c r="E1324" s="7"/>
      <c r="F1324" s="7"/>
      <c r="G1324" s="7"/>
      <c r="H1324" s="7"/>
      <c r="I1324" s="7"/>
      <c r="J1324" s="7"/>
      <c r="K1324" s="7"/>
      <c r="L1324" s="7"/>
      <c r="M1324" s="7"/>
      <c r="N1324" s="7"/>
      <c r="O1324" s="7"/>
      <c r="P1324" s="7"/>
      <c r="Q1324" s="7"/>
      <c r="R1324" s="7" t="str">
        <f t="shared" si="40"/>
        <v/>
      </c>
      <c r="S1324" s="7" t="str">
        <f t="shared" si="41"/>
        <v/>
      </c>
    </row>
    <row r="1325" spans="1:19" x14ac:dyDescent="0.25">
      <c r="A1325" s="7"/>
      <c r="B1325" s="12"/>
      <c r="C1325" s="7"/>
      <c r="D1325" s="7"/>
      <c r="E1325" s="7"/>
      <c r="F1325" s="7"/>
      <c r="G1325" s="7"/>
      <c r="H1325" s="7"/>
      <c r="I1325" s="7"/>
      <c r="J1325" s="7"/>
      <c r="K1325" s="7"/>
      <c r="L1325" s="7"/>
      <c r="M1325" s="7"/>
      <c r="N1325" s="7"/>
      <c r="O1325" s="7"/>
      <c r="P1325" s="7"/>
      <c r="Q1325" s="7"/>
      <c r="R1325" s="7" t="str">
        <f t="shared" si="40"/>
        <v/>
      </c>
      <c r="S1325" s="7" t="str">
        <f t="shared" si="41"/>
        <v/>
      </c>
    </row>
    <row r="1326" spans="1:19" x14ac:dyDescent="0.25">
      <c r="A1326" s="7"/>
      <c r="B1326" s="12"/>
      <c r="C1326" s="7"/>
      <c r="D1326" s="7"/>
      <c r="E1326" s="7"/>
      <c r="F1326" s="7"/>
      <c r="G1326" s="7"/>
      <c r="H1326" s="7"/>
      <c r="I1326" s="7"/>
      <c r="J1326" s="7"/>
      <c r="K1326" s="7"/>
      <c r="L1326" s="7"/>
      <c r="M1326" s="7"/>
      <c r="N1326" s="7"/>
      <c r="O1326" s="7"/>
      <c r="P1326" s="7"/>
      <c r="Q1326" s="7"/>
      <c r="R1326" s="7" t="str">
        <f t="shared" si="40"/>
        <v/>
      </c>
      <c r="S1326" s="7" t="str">
        <f t="shared" si="41"/>
        <v/>
      </c>
    </row>
    <row r="1327" spans="1:19" x14ac:dyDescent="0.25">
      <c r="A1327" s="7"/>
      <c r="B1327" s="12"/>
      <c r="C1327" s="7"/>
      <c r="D1327" s="7"/>
      <c r="E1327" s="7"/>
      <c r="F1327" s="7"/>
      <c r="G1327" s="7"/>
      <c r="H1327" s="7"/>
      <c r="I1327" s="7"/>
      <c r="J1327" s="7"/>
      <c r="K1327" s="7"/>
      <c r="L1327" s="7"/>
      <c r="M1327" s="7"/>
      <c r="N1327" s="7"/>
      <c r="O1327" s="7"/>
      <c r="P1327" s="7"/>
      <c r="Q1327" s="7"/>
      <c r="R1327" s="7" t="str">
        <f t="shared" si="40"/>
        <v/>
      </c>
      <c r="S1327" s="7" t="str">
        <f t="shared" si="41"/>
        <v/>
      </c>
    </row>
    <row r="1328" spans="1:19" x14ac:dyDescent="0.25">
      <c r="A1328" s="7"/>
      <c r="B1328" s="12"/>
      <c r="C1328" s="7"/>
      <c r="D1328" s="7"/>
      <c r="E1328" s="7"/>
      <c r="F1328" s="7"/>
      <c r="G1328" s="7"/>
      <c r="H1328" s="7"/>
      <c r="I1328" s="7"/>
      <c r="J1328" s="7"/>
      <c r="K1328" s="7"/>
      <c r="L1328" s="7"/>
      <c r="M1328" s="7"/>
      <c r="N1328" s="7"/>
      <c r="O1328" s="7"/>
      <c r="P1328" s="7"/>
      <c r="Q1328" s="7"/>
      <c r="R1328" s="7" t="str">
        <f t="shared" si="40"/>
        <v/>
      </c>
      <c r="S1328" s="7" t="str">
        <f t="shared" si="41"/>
        <v/>
      </c>
    </row>
    <row r="1329" spans="1:19" x14ac:dyDescent="0.25">
      <c r="A1329" s="7"/>
      <c r="B1329" s="12"/>
      <c r="C1329" s="7"/>
      <c r="D1329" s="7"/>
      <c r="E1329" s="7"/>
      <c r="F1329" s="7"/>
      <c r="G1329" s="7"/>
      <c r="H1329" s="7"/>
      <c r="I1329" s="7"/>
      <c r="J1329" s="7"/>
      <c r="K1329" s="7"/>
      <c r="L1329" s="7"/>
      <c r="M1329" s="7"/>
      <c r="N1329" s="7"/>
      <c r="O1329" s="7"/>
      <c r="P1329" s="7"/>
      <c r="Q1329" s="7"/>
      <c r="R1329" s="7" t="str">
        <f t="shared" si="40"/>
        <v/>
      </c>
      <c r="S1329" s="7" t="str">
        <f t="shared" si="41"/>
        <v/>
      </c>
    </row>
    <row r="1330" spans="1:19" x14ac:dyDescent="0.25">
      <c r="A1330" s="7"/>
      <c r="B1330" s="12"/>
      <c r="C1330" s="7"/>
      <c r="D1330" s="7"/>
      <c r="E1330" s="7"/>
      <c r="F1330" s="7"/>
      <c r="G1330" s="7"/>
      <c r="H1330" s="7"/>
      <c r="I1330" s="7"/>
      <c r="J1330" s="7"/>
      <c r="K1330" s="7"/>
      <c r="L1330" s="7"/>
      <c r="M1330" s="7"/>
      <c r="N1330" s="7"/>
      <c r="O1330" s="7"/>
      <c r="P1330" s="7"/>
      <c r="Q1330" s="7"/>
      <c r="R1330" s="7" t="str">
        <f t="shared" si="40"/>
        <v/>
      </c>
      <c r="S1330" s="7" t="str">
        <f t="shared" si="41"/>
        <v/>
      </c>
    </row>
    <row r="1331" spans="1:19" x14ac:dyDescent="0.25">
      <c r="A1331" s="7"/>
      <c r="B1331" s="12"/>
      <c r="C1331" s="7"/>
      <c r="D1331" s="7"/>
      <c r="E1331" s="7"/>
      <c r="F1331" s="7"/>
      <c r="G1331" s="7"/>
      <c r="H1331" s="7"/>
      <c r="I1331" s="7"/>
      <c r="J1331" s="7"/>
      <c r="K1331" s="7"/>
      <c r="L1331" s="7"/>
      <c r="M1331" s="7"/>
      <c r="N1331" s="7"/>
      <c r="O1331" s="7"/>
      <c r="P1331" s="7"/>
      <c r="Q1331" s="7"/>
      <c r="R1331" s="7" t="str">
        <f t="shared" si="40"/>
        <v/>
      </c>
      <c r="S1331" s="7" t="str">
        <f t="shared" si="41"/>
        <v/>
      </c>
    </row>
    <row r="1332" spans="1:19" x14ac:dyDescent="0.25">
      <c r="A1332" s="7"/>
      <c r="B1332" s="12"/>
      <c r="C1332" s="7"/>
      <c r="D1332" s="7"/>
      <c r="E1332" s="7"/>
      <c r="F1332" s="7"/>
      <c r="G1332" s="7"/>
      <c r="H1332" s="7"/>
      <c r="I1332" s="7"/>
      <c r="J1332" s="7"/>
      <c r="K1332" s="7"/>
      <c r="L1332" s="7"/>
      <c r="M1332" s="7"/>
      <c r="N1332" s="7"/>
      <c r="O1332" s="7"/>
      <c r="P1332" s="7"/>
      <c r="Q1332" s="7"/>
      <c r="R1332" s="7" t="str">
        <f t="shared" si="40"/>
        <v/>
      </c>
      <c r="S1332" s="7" t="str">
        <f t="shared" si="41"/>
        <v/>
      </c>
    </row>
    <row r="1333" spans="1:19" x14ac:dyDescent="0.25">
      <c r="A1333" s="7"/>
      <c r="B1333" s="12"/>
      <c r="C1333" s="7"/>
      <c r="D1333" s="7"/>
      <c r="E1333" s="7"/>
      <c r="F1333" s="7"/>
      <c r="G1333" s="7"/>
      <c r="H1333" s="7"/>
      <c r="I1333" s="7"/>
      <c r="J1333" s="7"/>
      <c r="K1333" s="7"/>
      <c r="L1333" s="7"/>
      <c r="M1333" s="7"/>
      <c r="N1333" s="7"/>
      <c r="O1333" s="7"/>
      <c r="P1333" s="7"/>
      <c r="Q1333" s="7"/>
      <c r="R1333" s="7" t="str">
        <f t="shared" si="40"/>
        <v/>
      </c>
      <c r="S1333" s="7" t="str">
        <f t="shared" si="41"/>
        <v/>
      </c>
    </row>
    <row r="1334" spans="1:19" x14ac:dyDescent="0.25">
      <c r="A1334" s="7"/>
      <c r="B1334" s="12"/>
      <c r="C1334" s="7"/>
      <c r="D1334" s="7"/>
      <c r="E1334" s="7"/>
      <c r="F1334" s="7"/>
      <c r="G1334" s="7"/>
      <c r="H1334" s="7"/>
      <c r="I1334" s="7"/>
      <c r="J1334" s="7"/>
      <c r="K1334" s="7"/>
      <c r="L1334" s="7"/>
      <c r="M1334" s="7"/>
      <c r="N1334" s="7"/>
      <c r="O1334" s="7"/>
      <c r="P1334" s="7"/>
      <c r="Q1334" s="7"/>
      <c r="R1334" s="7" t="str">
        <f t="shared" si="40"/>
        <v/>
      </c>
      <c r="S1334" s="7" t="str">
        <f t="shared" si="41"/>
        <v/>
      </c>
    </row>
    <row r="1335" spans="1:19" x14ac:dyDescent="0.25">
      <c r="A1335" s="7"/>
      <c r="B1335" s="12"/>
      <c r="C1335" s="7"/>
      <c r="D1335" s="7"/>
      <c r="E1335" s="7"/>
      <c r="F1335" s="7"/>
      <c r="G1335" s="7"/>
      <c r="H1335" s="7"/>
      <c r="I1335" s="7"/>
      <c r="J1335" s="7"/>
      <c r="K1335" s="7"/>
      <c r="L1335" s="7"/>
      <c r="M1335" s="7"/>
      <c r="N1335" s="7"/>
      <c r="O1335" s="7"/>
      <c r="P1335" s="7"/>
      <c r="Q1335" s="7"/>
      <c r="R1335" s="7" t="str">
        <f t="shared" si="40"/>
        <v/>
      </c>
      <c r="S1335" s="7" t="str">
        <f t="shared" si="41"/>
        <v/>
      </c>
    </row>
    <row r="1336" spans="1:19" x14ac:dyDescent="0.25">
      <c r="A1336" s="7"/>
      <c r="B1336" s="12"/>
      <c r="C1336" s="7"/>
      <c r="D1336" s="7"/>
      <c r="E1336" s="7"/>
      <c r="F1336" s="7"/>
      <c r="G1336" s="7"/>
      <c r="H1336" s="7"/>
      <c r="I1336" s="7"/>
      <c r="J1336" s="7"/>
      <c r="K1336" s="7"/>
      <c r="L1336" s="7"/>
      <c r="M1336" s="7"/>
      <c r="N1336" s="7"/>
      <c r="O1336" s="7"/>
      <c r="P1336" s="7"/>
      <c r="Q1336" s="7"/>
      <c r="R1336" s="7" t="str">
        <f t="shared" si="40"/>
        <v/>
      </c>
      <c r="S1336" s="7" t="str">
        <f t="shared" si="41"/>
        <v/>
      </c>
    </row>
    <row r="1337" spans="1:19" x14ac:dyDescent="0.25">
      <c r="A1337" s="7"/>
      <c r="B1337" s="12"/>
      <c r="C1337" s="7"/>
      <c r="D1337" s="7"/>
      <c r="E1337" s="7"/>
      <c r="F1337" s="7"/>
      <c r="G1337" s="7"/>
      <c r="H1337" s="7"/>
      <c r="I1337" s="7"/>
      <c r="J1337" s="7"/>
      <c r="K1337" s="7"/>
      <c r="L1337" s="7"/>
      <c r="M1337" s="7"/>
      <c r="N1337" s="7"/>
      <c r="O1337" s="7"/>
      <c r="P1337" s="7"/>
      <c r="Q1337" s="7"/>
      <c r="R1337" s="7" t="str">
        <f t="shared" si="40"/>
        <v/>
      </c>
      <c r="S1337" s="7" t="str">
        <f t="shared" si="41"/>
        <v/>
      </c>
    </row>
    <row r="1338" spans="1:19" x14ac:dyDescent="0.25">
      <c r="A1338" s="7"/>
      <c r="B1338" s="12"/>
      <c r="C1338" s="7"/>
      <c r="D1338" s="7"/>
      <c r="E1338" s="7"/>
      <c r="F1338" s="7"/>
      <c r="G1338" s="7"/>
      <c r="H1338" s="7"/>
      <c r="I1338" s="7"/>
      <c r="J1338" s="7"/>
      <c r="K1338" s="7"/>
      <c r="L1338" s="7"/>
      <c r="M1338" s="7"/>
      <c r="N1338" s="7"/>
      <c r="O1338" s="7"/>
      <c r="P1338" s="7"/>
      <c r="Q1338" s="7"/>
      <c r="R1338" s="7" t="str">
        <f t="shared" si="40"/>
        <v/>
      </c>
      <c r="S1338" s="7" t="str">
        <f t="shared" si="41"/>
        <v/>
      </c>
    </row>
    <row r="1339" spans="1:19" x14ac:dyDescent="0.25">
      <c r="A1339" s="7"/>
      <c r="B1339" s="12"/>
      <c r="C1339" s="7"/>
      <c r="D1339" s="7"/>
      <c r="E1339" s="7"/>
      <c r="F1339" s="7"/>
      <c r="G1339" s="7"/>
      <c r="H1339" s="7"/>
      <c r="I1339" s="7"/>
      <c r="J1339" s="7"/>
      <c r="K1339" s="7"/>
      <c r="L1339" s="7"/>
      <c r="M1339" s="7"/>
      <c r="N1339" s="7"/>
      <c r="O1339" s="7"/>
      <c r="P1339" s="7"/>
      <c r="Q1339" s="7"/>
      <c r="R1339" s="7" t="str">
        <f t="shared" si="40"/>
        <v/>
      </c>
      <c r="S1339" s="7" t="str">
        <f t="shared" si="41"/>
        <v/>
      </c>
    </row>
    <row r="1340" spans="1:19" x14ac:dyDescent="0.25">
      <c r="A1340" s="7"/>
      <c r="B1340" s="12"/>
      <c r="C1340" s="7"/>
      <c r="D1340" s="7"/>
      <c r="E1340" s="7"/>
      <c r="F1340" s="7"/>
      <c r="G1340" s="7"/>
      <c r="H1340" s="7"/>
      <c r="I1340" s="7"/>
      <c r="J1340" s="7"/>
      <c r="K1340" s="7"/>
      <c r="L1340" s="7"/>
      <c r="M1340" s="7"/>
      <c r="N1340" s="7"/>
      <c r="O1340" s="7"/>
      <c r="P1340" s="7"/>
      <c r="Q1340" s="7"/>
      <c r="R1340" s="7" t="str">
        <f t="shared" si="40"/>
        <v/>
      </c>
      <c r="S1340" s="7" t="str">
        <f t="shared" si="41"/>
        <v/>
      </c>
    </row>
    <row r="1341" spans="1:19" x14ac:dyDescent="0.25">
      <c r="A1341" s="7"/>
      <c r="B1341" s="12"/>
      <c r="C1341" s="7"/>
      <c r="D1341" s="7"/>
      <c r="E1341" s="7"/>
      <c r="F1341" s="7"/>
      <c r="G1341" s="7"/>
      <c r="H1341" s="7"/>
      <c r="I1341" s="7"/>
      <c r="J1341" s="7"/>
      <c r="K1341" s="7"/>
      <c r="L1341" s="7"/>
      <c r="M1341" s="7"/>
      <c r="N1341" s="7"/>
      <c r="O1341" s="7"/>
      <c r="P1341" s="7"/>
      <c r="Q1341" s="7"/>
      <c r="R1341" s="7" t="str">
        <f t="shared" si="40"/>
        <v/>
      </c>
      <c r="S1341" s="7" t="str">
        <f t="shared" si="41"/>
        <v/>
      </c>
    </row>
    <row r="1342" spans="1:19" x14ac:dyDescent="0.25">
      <c r="A1342" s="7"/>
      <c r="B1342" s="12"/>
      <c r="C1342" s="7"/>
      <c r="D1342" s="7"/>
      <c r="E1342" s="7"/>
      <c r="F1342" s="7"/>
      <c r="G1342" s="7"/>
      <c r="H1342" s="7"/>
      <c r="I1342" s="7"/>
      <c r="J1342" s="7"/>
      <c r="K1342" s="7"/>
      <c r="L1342" s="7"/>
      <c r="M1342" s="7"/>
      <c r="N1342" s="7"/>
      <c r="O1342" s="7"/>
      <c r="P1342" s="7"/>
      <c r="Q1342" s="7"/>
      <c r="R1342" s="7" t="str">
        <f t="shared" si="40"/>
        <v/>
      </c>
      <c r="S1342" s="7" t="str">
        <f t="shared" si="41"/>
        <v/>
      </c>
    </row>
    <row r="1343" spans="1:19" x14ac:dyDescent="0.25">
      <c r="A1343" s="7"/>
      <c r="B1343" s="12"/>
      <c r="C1343" s="7"/>
      <c r="D1343" s="7"/>
      <c r="E1343" s="7"/>
      <c r="F1343" s="7"/>
      <c r="G1343" s="7"/>
      <c r="H1343" s="7"/>
      <c r="I1343" s="7"/>
      <c r="J1343" s="7"/>
      <c r="K1343" s="7"/>
      <c r="L1343" s="7"/>
      <c r="M1343" s="7"/>
      <c r="N1343" s="7"/>
      <c r="O1343" s="7"/>
      <c r="P1343" s="7"/>
      <c r="Q1343" s="7"/>
      <c r="R1343" s="7" t="str">
        <f t="shared" si="40"/>
        <v/>
      </c>
      <c r="S1343" s="7" t="str">
        <f t="shared" si="41"/>
        <v/>
      </c>
    </row>
    <row r="1344" spans="1:19" x14ac:dyDescent="0.25">
      <c r="A1344" s="7"/>
      <c r="B1344" s="12"/>
      <c r="C1344" s="7"/>
      <c r="D1344" s="7"/>
      <c r="E1344" s="7"/>
      <c r="F1344" s="7"/>
      <c r="G1344" s="7"/>
      <c r="H1344" s="7"/>
      <c r="I1344" s="7"/>
      <c r="J1344" s="7"/>
      <c r="K1344" s="7"/>
      <c r="L1344" s="7"/>
      <c r="M1344" s="7"/>
      <c r="N1344" s="7"/>
      <c r="O1344" s="7"/>
      <c r="P1344" s="7"/>
      <c r="Q1344" s="7"/>
      <c r="R1344" s="7" t="str">
        <f t="shared" si="40"/>
        <v/>
      </c>
      <c r="S1344" s="7" t="str">
        <f t="shared" si="41"/>
        <v/>
      </c>
    </row>
    <row r="1345" spans="1:19" x14ac:dyDescent="0.25">
      <c r="A1345" s="7"/>
      <c r="B1345" s="12"/>
      <c r="C1345" s="7"/>
      <c r="D1345" s="7"/>
      <c r="E1345" s="7"/>
      <c r="F1345" s="7"/>
      <c r="G1345" s="7"/>
      <c r="H1345" s="7"/>
      <c r="I1345" s="7"/>
      <c r="J1345" s="7"/>
      <c r="K1345" s="7"/>
      <c r="L1345" s="7"/>
      <c r="M1345" s="7"/>
      <c r="N1345" s="7"/>
      <c r="O1345" s="7"/>
      <c r="P1345" s="7"/>
      <c r="Q1345" s="7"/>
      <c r="R1345" s="7" t="str">
        <f t="shared" si="40"/>
        <v/>
      </c>
      <c r="S1345" s="7" t="str">
        <f t="shared" si="41"/>
        <v/>
      </c>
    </row>
    <row r="1346" spans="1:19" x14ac:dyDescent="0.25">
      <c r="A1346" s="7"/>
      <c r="B1346" s="12"/>
      <c r="C1346" s="7"/>
      <c r="D1346" s="7"/>
      <c r="E1346" s="7"/>
      <c r="F1346" s="7"/>
      <c r="G1346" s="7"/>
      <c r="H1346" s="7"/>
      <c r="I1346" s="7"/>
      <c r="J1346" s="7"/>
      <c r="K1346" s="7"/>
      <c r="L1346" s="7"/>
      <c r="M1346" s="7"/>
      <c r="N1346" s="7"/>
      <c r="O1346" s="7"/>
      <c r="P1346" s="7"/>
      <c r="Q1346" s="7"/>
      <c r="R1346" s="7" t="str">
        <f t="shared" ref="R1346:R1409" si="42">IF(OR(C1346="",B1346=""),"",C1346&amp;"#"&amp;ROUND(B1346*1440,0))</f>
        <v/>
      </c>
      <c r="S1346" s="7" t="str">
        <f t="shared" ref="S1346:S1409" si="43">IF(J1346="","","https://maps.google.com/?q="&amp;SUBSTITUTE(J1346&amp;"",",",".")&amp;","&amp;SUBSTITUTE(K1346&amp;"",",","."))</f>
        <v/>
      </c>
    </row>
    <row r="1347" spans="1:19" x14ac:dyDescent="0.25">
      <c r="A1347" s="7"/>
      <c r="B1347" s="12"/>
      <c r="C1347" s="7"/>
      <c r="D1347" s="7"/>
      <c r="E1347" s="7"/>
      <c r="F1347" s="7"/>
      <c r="G1347" s="7"/>
      <c r="H1347" s="7"/>
      <c r="I1347" s="7"/>
      <c r="J1347" s="7"/>
      <c r="K1347" s="7"/>
      <c r="L1347" s="7"/>
      <c r="M1347" s="7"/>
      <c r="N1347" s="7"/>
      <c r="O1347" s="7"/>
      <c r="P1347" s="7"/>
      <c r="Q1347" s="7"/>
      <c r="R1347" s="7" t="str">
        <f t="shared" si="42"/>
        <v/>
      </c>
      <c r="S1347" s="7" t="str">
        <f t="shared" si="43"/>
        <v/>
      </c>
    </row>
    <row r="1348" spans="1:19" x14ac:dyDescent="0.25">
      <c r="A1348" s="7"/>
      <c r="B1348" s="12"/>
      <c r="C1348" s="7"/>
      <c r="D1348" s="7"/>
      <c r="E1348" s="7"/>
      <c r="F1348" s="7"/>
      <c r="G1348" s="7"/>
      <c r="H1348" s="7"/>
      <c r="I1348" s="7"/>
      <c r="J1348" s="7"/>
      <c r="K1348" s="7"/>
      <c r="L1348" s="7"/>
      <c r="M1348" s="7"/>
      <c r="N1348" s="7"/>
      <c r="O1348" s="7"/>
      <c r="P1348" s="7"/>
      <c r="Q1348" s="7"/>
      <c r="R1348" s="7" t="str">
        <f t="shared" si="42"/>
        <v/>
      </c>
      <c r="S1348" s="7" t="str">
        <f t="shared" si="43"/>
        <v/>
      </c>
    </row>
    <row r="1349" spans="1:19" x14ac:dyDescent="0.25">
      <c r="A1349" s="7"/>
      <c r="B1349" s="12"/>
      <c r="C1349" s="7"/>
      <c r="D1349" s="7"/>
      <c r="E1349" s="7"/>
      <c r="F1349" s="7"/>
      <c r="G1349" s="7"/>
      <c r="H1349" s="7"/>
      <c r="I1349" s="7"/>
      <c r="J1349" s="7"/>
      <c r="K1349" s="7"/>
      <c r="L1349" s="7"/>
      <c r="M1349" s="7"/>
      <c r="N1349" s="7"/>
      <c r="O1349" s="7"/>
      <c r="P1349" s="7"/>
      <c r="Q1349" s="7"/>
      <c r="R1349" s="7" t="str">
        <f t="shared" si="42"/>
        <v/>
      </c>
      <c r="S1349" s="7" t="str">
        <f t="shared" si="43"/>
        <v/>
      </c>
    </row>
    <row r="1350" spans="1:19" x14ac:dyDescent="0.25">
      <c r="A1350" s="7"/>
      <c r="B1350" s="12"/>
      <c r="C1350" s="7"/>
      <c r="D1350" s="7"/>
      <c r="E1350" s="7"/>
      <c r="F1350" s="7"/>
      <c r="G1350" s="7"/>
      <c r="H1350" s="7"/>
      <c r="I1350" s="7"/>
      <c r="J1350" s="7"/>
      <c r="K1350" s="7"/>
      <c r="L1350" s="7"/>
      <c r="M1350" s="7"/>
      <c r="N1350" s="7"/>
      <c r="O1350" s="7"/>
      <c r="P1350" s="7"/>
      <c r="Q1350" s="7"/>
      <c r="R1350" s="7" t="str">
        <f t="shared" si="42"/>
        <v/>
      </c>
      <c r="S1350" s="7" t="str">
        <f t="shared" si="43"/>
        <v/>
      </c>
    </row>
    <row r="1351" spans="1:19" x14ac:dyDescent="0.25">
      <c r="A1351" s="7"/>
      <c r="B1351" s="12"/>
      <c r="C1351" s="7"/>
      <c r="D1351" s="7"/>
      <c r="E1351" s="7"/>
      <c r="F1351" s="7"/>
      <c r="G1351" s="7"/>
      <c r="H1351" s="7"/>
      <c r="I1351" s="7"/>
      <c r="J1351" s="7"/>
      <c r="K1351" s="7"/>
      <c r="L1351" s="7"/>
      <c r="M1351" s="7"/>
      <c r="N1351" s="7"/>
      <c r="O1351" s="7"/>
      <c r="P1351" s="7"/>
      <c r="Q1351" s="7"/>
      <c r="R1351" s="7" t="str">
        <f t="shared" si="42"/>
        <v/>
      </c>
      <c r="S1351" s="7" t="str">
        <f t="shared" si="43"/>
        <v/>
      </c>
    </row>
    <row r="1352" spans="1:19" x14ac:dyDescent="0.25">
      <c r="A1352" s="7"/>
      <c r="B1352" s="12"/>
      <c r="C1352" s="7"/>
      <c r="D1352" s="7"/>
      <c r="E1352" s="7"/>
      <c r="F1352" s="7"/>
      <c r="G1352" s="7"/>
      <c r="H1352" s="7"/>
      <c r="I1352" s="7"/>
      <c r="J1352" s="7"/>
      <c r="K1352" s="7"/>
      <c r="L1352" s="7"/>
      <c r="M1352" s="7"/>
      <c r="N1352" s="7"/>
      <c r="O1352" s="7"/>
      <c r="P1352" s="7"/>
      <c r="Q1352" s="7"/>
      <c r="R1352" s="7" t="str">
        <f t="shared" si="42"/>
        <v/>
      </c>
      <c r="S1352" s="7" t="str">
        <f t="shared" si="43"/>
        <v/>
      </c>
    </row>
    <row r="1353" spans="1:19" x14ac:dyDescent="0.25">
      <c r="A1353" s="7"/>
      <c r="B1353" s="12"/>
      <c r="C1353" s="7"/>
      <c r="D1353" s="7"/>
      <c r="E1353" s="7"/>
      <c r="F1353" s="7"/>
      <c r="G1353" s="7"/>
      <c r="H1353" s="7"/>
      <c r="I1353" s="7"/>
      <c r="J1353" s="7"/>
      <c r="K1353" s="7"/>
      <c r="L1353" s="7"/>
      <c r="M1353" s="7"/>
      <c r="N1353" s="7"/>
      <c r="O1353" s="7"/>
      <c r="P1353" s="7"/>
      <c r="Q1353" s="7"/>
      <c r="R1353" s="7" t="str">
        <f t="shared" si="42"/>
        <v/>
      </c>
      <c r="S1353" s="7" t="str">
        <f t="shared" si="43"/>
        <v/>
      </c>
    </row>
    <row r="1354" spans="1:19" x14ac:dyDescent="0.25">
      <c r="A1354" s="7"/>
      <c r="B1354" s="12"/>
      <c r="C1354" s="7"/>
      <c r="D1354" s="7"/>
      <c r="E1354" s="7"/>
      <c r="F1354" s="7"/>
      <c r="G1354" s="7"/>
      <c r="H1354" s="7"/>
      <c r="I1354" s="7"/>
      <c r="J1354" s="7"/>
      <c r="K1354" s="7"/>
      <c r="L1354" s="7"/>
      <c r="M1354" s="7"/>
      <c r="N1354" s="7"/>
      <c r="O1354" s="7"/>
      <c r="P1354" s="7"/>
      <c r="Q1354" s="7"/>
      <c r="R1354" s="7" t="str">
        <f t="shared" si="42"/>
        <v/>
      </c>
      <c r="S1354" s="7" t="str">
        <f t="shared" si="43"/>
        <v/>
      </c>
    </row>
    <row r="1355" spans="1:19" x14ac:dyDescent="0.25">
      <c r="A1355" s="7"/>
      <c r="B1355" s="12"/>
      <c r="C1355" s="7"/>
      <c r="D1355" s="7"/>
      <c r="E1355" s="7"/>
      <c r="F1355" s="7"/>
      <c r="G1355" s="7"/>
      <c r="H1355" s="7"/>
      <c r="I1355" s="7"/>
      <c r="J1355" s="7"/>
      <c r="K1355" s="7"/>
      <c r="L1355" s="7"/>
      <c r="M1355" s="7"/>
      <c r="N1355" s="7"/>
      <c r="O1355" s="7"/>
      <c r="P1355" s="7"/>
      <c r="Q1355" s="7"/>
      <c r="R1355" s="7" t="str">
        <f t="shared" si="42"/>
        <v/>
      </c>
      <c r="S1355" s="7" t="str">
        <f t="shared" si="43"/>
        <v/>
      </c>
    </row>
    <row r="1356" spans="1:19" x14ac:dyDescent="0.25">
      <c r="A1356" s="7"/>
      <c r="B1356" s="12"/>
      <c r="C1356" s="7"/>
      <c r="D1356" s="7"/>
      <c r="E1356" s="7"/>
      <c r="F1356" s="7"/>
      <c r="G1356" s="7"/>
      <c r="H1356" s="7"/>
      <c r="I1356" s="7"/>
      <c r="J1356" s="7"/>
      <c r="K1356" s="7"/>
      <c r="L1356" s="7"/>
      <c r="M1356" s="7"/>
      <c r="N1356" s="7"/>
      <c r="O1356" s="7"/>
      <c r="P1356" s="7"/>
      <c r="Q1356" s="7"/>
      <c r="R1356" s="7" t="str">
        <f t="shared" si="42"/>
        <v/>
      </c>
      <c r="S1356" s="7" t="str">
        <f t="shared" si="43"/>
        <v/>
      </c>
    </row>
    <row r="1357" spans="1:19" x14ac:dyDescent="0.25">
      <c r="A1357" s="7"/>
      <c r="B1357" s="12"/>
      <c r="C1357" s="7"/>
      <c r="D1357" s="7"/>
      <c r="E1357" s="7"/>
      <c r="F1357" s="7"/>
      <c r="G1357" s="7"/>
      <c r="H1357" s="7"/>
      <c r="I1357" s="7"/>
      <c r="J1357" s="7"/>
      <c r="K1357" s="7"/>
      <c r="L1357" s="7"/>
      <c r="M1357" s="7"/>
      <c r="N1357" s="7"/>
      <c r="O1357" s="7"/>
      <c r="P1357" s="7"/>
      <c r="Q1357" s="7"/>
      <c r="R1357" s="7" t="str">
        <f t="shared" si="42"/>
        <v/>
      </c>
      <c r="S1357" s="7" t="str">
        <f t="shared" si="43"/>
        <v/>
      </c>
    </row>
    <row r="1358" spans="1:19" x14ac:dyDescent="0.25">
      <c r="A1358" s="7"/>
      <c r="B1358" s="12"/>
      <c r="C1358" s="7"/>
      <c r="D1358" s="7"/>
      <c r="E1358" s="7"/>
      <c r="F1358" s="7"/>
      <c r="G1358" s="7"/>
      <c r="H1358" s="7"/>
      <c r="I1358" s="7"/>
      <c r="J1358" s="7"/>
      <c r="K1358" s="7"/>
      <c r="L1358" s="7"/>
      <c r="M1358" s="7"/>
      <c r="N1358" s="7"/>
      <c r="O1358" s="7"/>
      <c r="P1358" s="7"/>
      <c r="Q1358" s="7"/>
      <c r="R1358" s="7" t="str">
        <f t="shared" si="42"/>
        <v/>
      </c>
      <c r="S1358" s="7" t="str">
        <f t="shared" si="43"/>
        <v/>
      </c>
    </row>
    <row r="1359" spans="1:19" x14ac:dyDescent="0.25">
      <c r="A1359" s="7"/>
      <c r="B1359" s="12"/>
      <c r="C1359" s="7"/>
      <c r="D1359" s="7"/>
      <c r="E1359" s="7"/>
      <c r="F1359" s="7"/>
      <c r="G1359" s="7"/>
      <c r="H1359" s="7"/>
      <c r="I1359" s="7"/>
      <c r="J1359" s="7"/>
      <c r="K1359" s="7"/>
      <c r="L1359" s="7"/>
      <c r="M1359" s="7"/>
      <c r="N1359" s="7"/>
      <c r="O1359" s="7"/>
      <c r="P1359" s="7"/>
      <c r="Q1359" s="7"/>
      <c r="R1359" s="7" t="str">
        <f t="shared" si="42"/>
        <v/>
      </c>
      <c r="S1359" s="7" t="str">
        <f t="shared" si="43"/>
        <v/>
      </c>
    </row>
    <row r="1360" spans="1:19" x14ac:dyDescent="0.25">
      <c r="A1360" s="7"/>
      <c r="B1360" s="12"/>
      <c r="C1360" s="7"/>
      <c r="D1360" s="7"/>
      <c r="E1360" s="7"/>
      <c r="F1360" s="7"/>
      <c r="G1360" s="7"/>
      <c r="H1360" s="7"/>
      <c r="I1360" s="7"/>
      <c r="J1360" s="7"/>
      <c r="K1360" s="7"/>
      <c r="L1360" s="7"/>
      <c r="M1360" s="7"/>
      <c r="N1360" s="7"/>
      <c r="O1360" s="7"/>
      <c r="P1360" s="7"/>
      <c r="Q1360" s="7"/>
      <c r="R1360" s="7" t="str">
        <f t="shared" si="42"/>
        <v/>
      </c>
      <c r="S1360" s="7" t="str">
        <f t="shared" si="43"/>
        <v/>
      </c>
    </row>
    <row r="1361" spans="1:19" x14ac:dyDescent="0.25">
      <c r="A1361" s="7"/>
      <c r="B1361" s="12"/>
      <c r="C1361" s="7"/>
      <c r="D1361" s="7"/>
      <c r="E1361" s="7"/>
      <c r="F1361" s="7"/>
      <c r="G1361" s="7"/>
      <c r="H1361" s="7"/>
      <c r="I1361" s="7"/>
      <c r="J1361" s="7"/>
      <c r="K1361" s="7"/>
      <c r="L1361" s="7"/>
      <c r="M1361" s="7"/>
      <c r="N1361" s="7"/>
      <c r="O1361" s="7"/>
      <c r="P1361" s="7"/>
      <c r="Q1361" s="7"/>
      <c r="R1361" s="7" t="str">
        <f t="shared" si="42"/>
        <v/>
      </c>
      <c r="S1361" s="7" t="str">
        <f t="shared" si="43"/>
        <v/>
      </c>
    </row>
    <row r="1362" spans="1:19" x14ac:dyDescent="0.25">
      <c r="A1362" s="7"/>
      <c r="B1362" s="12"/>
      <c r="C1362" s="7"/>
      <c r="D1362" s="7"/>
      <c r="E1362" s="7"/>
      <c r="F1362" s="7"/>
      <c r="G1362" s="7"/>
      <c r="H1362" s="7"/>
      <c r="I1362" s="7"/>
      <c r="J1362" s="7"/>
      <c r="K1362" s="7"/>
      <c r="L1362" s="7"/>
      <c r="M1362" s="7"/>
      <c r="N1362" s="7"/>
      <c r="O1362" s="7"/>
      <c r="P1362" s="7"/>
      <c r="Q1362" s="7"/>
      <c r="R1362" s="7" t="str">
        <f t="shared" si="42"/>
        <v/>
      </c>
      <c r="S1362" s="7" t="str">
        <f t="shared" si="43"/>
        <v/>
      </c>
    </row>
    <row r="1363" spans="1:19" x14ac:dyDescent="0.25">
      <c r="A1363" s="7"/>
      <c r="B1363" s="12"/>
      <c r="C1363" s="7"/>
      <c r="D1363" s="7"/>
      <c r="E1363" s="7"/>
      <c r="F1363" s="7"/>
      <c r="G1363" s="7"/>
      <c r="H1363" s="7"/>
      <c r="I1363" s="7"/>
      <c r="J1363" s="7"/>
      <c r="K1363" s="7"/>
      <c r="L1363" s="7"/>
      <c r="M1363" s="7"/>
      <c r="N1363" s="7"/>
      <c r="O1363" s="7"/>
      <c r="P1363" s="7"/>
      <c r="Q1363" s="7"/>
      <c r="R1363" s="7" t="str">
        <f t="shared" si="42"/>
        <v/>
      </c>
      <c r="S1363" s="7" t="str">
        <f t="shared" si="43"/>
        <v/>
      </c>
    </row>
    <row r="1364" spans="1:19" x14ac:dyDescent="0.25">
      <c r="A1364" s="7"/>
      <c r="B1364" s="12"/>
      <c r="C1364" s="7"/>
      <c r="D1364" s="7"/>
      <c r="E1364" s="7"/>
      <c r="F1364" s="7"/>
      <c r="G1364" s="7"/>
      <c r="H1364" s="7"/>
      <c r="I1364" s="7"/>
      <c r="J1364" s="7"/>
      <c r="K1364" s="7"/>
      <c r="L1364" s="7"/>
      <c r="M1364" s="7"/>
      <c r="N1364" s="7"/>
      <c r="O1364" s="7"/>
      <c r="P1364" s="7"/>
      <c r="Q1364" s="7"/>
      <c r="R1364" s="7" t="str">
        <f t="shared" si="42"/>
        <v/>
      </c>
      <c r="S1364" s="7" t="str">
        <f t="shared" si="43"/>
        <v/>
      </c>
    </row>
    <row r="1365" spans="1:19" x14ac:dyDescent="0.25">
      <c r="A1365" s="7"/>
      <c r="B1365" s="12"/>
      <c r="C1365" s="7"/>
      <c r="D1365" s="7"/>
      <c r="E1365" s="7"/>
      <c r="F1365" s="7"/>
      <c r="G1365" s="7"/>
      <c r="H1365" s="7"/>
      <c r="I1365" s="7"/>
      <c r="J1365" s="7"/>
      <c r="K1365" s="7"/>
      <c r="L1365" s="7"/>
      <c r="M1365" s="7"/>
      <c r="N1365" s="7"/>
      <c r="O1365" s="7"/>
      <c r="P1365" s="7"/>
      <c r="Q1365" s="7"/>
      <c r="R1365" s="7" t="str">
        <f t="shared" si="42"/>
        <v/>
      </c>
      <c r="S1365" s="7" t="str">
        <f t="shared" si="43"/>
        <v/>
      </c>
    </row>
    <row r="1366" spans="1:19" x14ac:dyDescent="0.25">
      <c r="A1366" s="7"/>
      <c r="B1366" s="12"/>
      <c r="C1366" s="7"/>
      <c r="D1366" s="7"/>
      <c r="E1366" s="7"/>
      <c r="F1366" s="7"/>
      <c r="G1366" s="7"/>
      <c r="H1366" s="7"/>
      <c r="I1366" s="7"/>
      <c r="J1366" s="7"/>
      <c r="K1366" s="7"/>
      <c r="L1366" s="7"/>
      <c r="M1366" s="7"/>
      <c r="N1366" s="7"/>
      <c r="O1366" s="7"/>
      <c r="P1366" s="7"/>
      <c r="Q1366" s="7"/>
      <c r="R1366" s="7" t="str">
        <f t="shared" si="42"/>
        <v/>
      </c>
      <c r="S1366" s="7" t="str">
        <f t="shared" si="43"/>
        <v/>
      </c>
    </row>
    <row r="1367" spans="1:19" x14ac:dyDescent="0.25">
      <c r="A1367" s="7"/>
      <c r="B1367" s="12"/>
      <c r="C1367" s="7"/>
      <c r="D1367" s="7"/>
      <c r="E1367" s="7"/>
      <c r="F1367" s="7"/>
      <c r="G1367" s="7"/>
      <c r="H1367" s="7"/>
      <c r="I1367" s="7"/>
      <c r="J1367" s="7"/>
      <c r="K1367" s="7"/>
      <c r="L1367" s="7"/>
      <c r="M1367" s="7"/>
      <c r="N1367" s="7"/>
      <c r="O1367" s="7"/>
      <c r="P1367" s="7"/>
      <c r="Q1367" s="7"/>
      <c r="R1367" s="7" t="str">
        <f t="shared" si="42"/>
        <v/>
      </c>
      <c r="S1367" s="7" t="str">
        <f t="shared" si="43"/>
        <v/>
      </c>
    </row>
    <row r="1368" spans="1:19" x14ac:dyDescent="0.25">
      <c r="A1368" s="7"/>
      <c r="B1368" s="12"/>
      <c r="C1368" s="7"/>
      <c r="D1368" s="7"/>
      <c r="E1368" s="7"/>
      <c r="F1368" s="7"/>
      <c r="G1368" s="7"/>
      <c r="H1368" s="7"/>
      <c r="I1368" s="7"/>
      <c r="J1368" s="7"/>
      <c r="K1368" s="7"/>
      <c r="L1368" s="7"/>
      <c r="M1368" s="7"/>
      <c r="N1368" s="7"/>
      <c r="O1368" s="7"/>
      <c r="P1368" s="7"/>
      <c r="Q1368" s="7"/>
      <c r="R1368" s="7" t="str">
        <f t="shared" si="42"/>
        <v/>
      </c>
      <c r="S1368" s="7" t="str">
        <f t="shared" si="43"/>
        <v/>
      </c>
    </row>
    <row r="1369" spans="1:19" x14ac:dyDescent="0.25">
      <c r="A1369" s="7"/>
      <c r="B1369" s="12"/>
      <c r="C1369" s="7"/>
      <c r="D1369" s="7"/>
      <c r="E1369" s="7"/>
      <c r="F1369" s="7"/>
      <c r="G1369" s="7"/>
      <c r="H1369" s="7"/>
      <c r="I1369" s="7"/>
      <c r="J1369" s="7"/>
      <c r="K1369" s="7"/>
      <c r="L1369" s="7"/>
      <c r="M1369" s="7"/>
      <c r="N1369" s="7"/>
      <c r="O1369" s="7"/>
      <c r="P1369" s="7"/>
      <c r="Q1369" s="7"/>
      <c r="R1369" s="7" t="str">
        <f t="shared" si="42"/>
        <v/>
      </c>
      <c r="S1369" s="7" t="str">
        <f t="shared" si="43"/>
        <v/>
      </c>
    </row>
    <row r="1370" spans="1:19" x14ac:dyDescent="0.25">
      <c r="A1370" s="7"/>
      <c r="B1370" s="12"/>
      <c r="C1370" s="7"/>
      <c r="D1370" s="7"/>
      <c r="E1370" s="7"/>
      <c r="F1370" s="7"/>
      <c r="G1370" s="7"/>
      <c r="H1370" s="7"/>
      <c r="I1370" s="7"/>
      <c r="J1370" s="7"/>
      <c r="K1370" s="7"/>
      <c r="L1370" s="7"/>
      <c r="M1370" s="7"/>
      <c r="N1370" s="7"/>
      <c r="O1370" s="7"/>
      <c r="P1370" s="7"/>
      <c r="Q1370" s="7"/>
      <c r="R1370" s="7" t="str">
        <f t="shared" si="42"/>
        <v/>
      </c>
      <c r="S1370" s="7" t="str">
        <f t="shared" si="43"/>
        <v/>
      </c>
    </row>
    <row r="1371" spans="1:19" x14ac:dyDescent="0.25">
      <c r="A1371" s="7"/>
      <c r="B1371" s="12"/>
      <c r="C1371" s="7"/>
      <c r="D1371" s="7"/>
      <c r="E1371" s="7"/>
      <c r="F1371" s="7"/>
      <c r="G1371" s="7"/>
      <c r="H1371" s="7"/>
      <c r="I1371" s="7"/>
      <c r="J1371" s="7"/>
      <c r="K1371" s="7"/>
      <c r="L1371" s="7"/>
      <c r="M1371" s="7"/>
      <c r="N1371" s="7"/>
      <c r="O1371" s="7"/>
      <c r="P1371" s="7"/>
      <c r="Q1371" s="7"/>
      <c r="R1371" s="7" t="str">
        <f t="shared" si="42"/>
        <v/>
      </c>
      <c r="S1371" s="7" t="str">
        <f t="shared" si="43"/>
        <v/>
      </c>
    </row>
    <row r="1372" spans="1:19" x14ac:dyDescent="0.25">
      <c r="A1372" s="7"/>
      <c r="B1372" s="12"/>
      <c r="C1372" s="7"/>
      <c r="D1372" s="7"/>
      <c r="E1372" s="7"/>
      <c r="F1372" s="7"/>
      <c r="G1372" s="7"/>
      <c r="H1372" s="7"/>
      <c r="I1372" s="7"/>
      <c r="J1372" s="7"/>
      <c r="K1372" s="7"/>
      <c r="L1372" s="7"/>
      <c r="M1372" s="7"/>
      <c r="N1372" s="7"/>
      <c r="O1372" s="7"/>
      <c r="P1372" s="7"/>
      <c r="Q1372" s="7"/>
      <c r="R1372" s="7" t="str">
        <f t="shared" si="42"/>
        <v/>
      </c>
      <c r="S1372" s="7" t="str">
        <f t="shared" si="43"/>
        <v/>
      </c>
    </row>
    <row r="1373" spans="1:19" x14ac:dyDescent="0.25">
      <c r="A1373" s="7"/>
      <c r="B1373" s="12"/>
      <c r="C1373" s="7"/>
      <c r="D1373" s="7"/>
      <c r="E1373" s="7"/>
      <c r="F1373" s="7"/>
      <c r="G1373" s="7"/>
      <c r="H1373" s="7"/>
      <c r="I1373" s="7"/>
      <c r="J1373" s="7"/>
      <c r="K1373" s="7"/>
      <c r="L1373" s="7"/>
      <c r="M1373" s="7"/>
      <c r="N1373" s="7"/>
      <c r="O1373" s="7"/>
      <c r="P1373" s="7"/>
      <c r="Q1373" s="7"/>
      <c r="R1373" s="7" t="str">
        <f t="shared" si="42"/>
        <v/>
      </c>
      <c r="S1373" s="7" t="str">
        <f t="shared" si="43"/>
        <v/>
      </c>
    </row>
    <row r="1374" spans="1:19" x14ac:dyDescent="0.25">
      <c r="A1374" s="7"/>
      <c r="B1374" s="12"/>
      <c r="C1374" s="7"/>
      <c r="D1374" s="7"/>
      <c r="E1374" s="7"/>
      <c r="F1374" s="7"/>
      <c r="G1374" s="7"/>
      <c r="H1374" s="7"/>
      <c r="I1374" s="7"/>
      <c r="J1374" s="7"/>
      <c r="K1374" s="7"/>
      <c r="L1374" s="7"/>
      <c r="M1374" s="7"/>
      <c r="N1374" s="7"/>
      <c r="O1374" s="7"/>
      <c r="P1374" s="7"/>
      <c r="Q1374" s="7"/>
      <c r="R1374" s="7" t="str">
        <f t="shared" si="42"/>
        <v/>
      </c>
      <c r="S1374" s="7" t="str">
        <f t="shared" si="43"/>
        <v/>
      </c>
    </row>
    <row r="1375" spans="1:19" x14ac:dyDescent="0.25">
      <c r="A1375" s="7"/>
      <c r="B1375" s="12"/>
      <c r="C1375" s="7"/>
      <c r="D1375" s="7"/>
      <c r="E1375" s="7"/>
      <c r="F1375" s="7"/>
      <c r="G1375" s="7"/>
      <c r="H1375" s="7"/>
      <c r="I1375" s="7"/>
      <c r="J1375" s="7"/>
      <c r="K1375" s="7"/>
      <c r="L1375" s="7"/>
      <c r="M1375" s="7"/>
      <c r="N1375" s="7"/>
      <c r="O1375" s="7"/>
      <c r="P1375" s="7"/>
      <c r="Q1375" s="7"/>
      <c r="R1375" s="7" t="str">
        <f t="shared" si="42"/>
        <v/>
      </c>
      <c r="S1375" s="7" t="str">
        <f t="shared" si="43"/>
        <v/>
      </c>
    </row>
    <row r="1376" spans="1:19" x14ac:dyDescent="0.25">
      <c r="A1376" s="7"/>
      <c r="B1376" s="12"/>
      <c r="C1376" s="7"/>
      <c r="D1376" s="7"/>
      <c r="E1376" s="7"/>
      <c r="F1376" s="7"/>
      <c r="G1376" s="7"/>
      <c r="H1376" s="7"/>
      <c r="I1376" s="7"/>
      <c r="J1376" s="7"/>
      <c r="K1376" s="7"/>
      <c r="L1376" s="7"/>
      <c r="M1376" s="7"/>
      <c r="N1376" s="7"/>
      <c r="O1376" s="7"/>
      <c r="P1376" s="7"/>
      <c r="Q1376" s="7"/>
      <c r="R1376" s="7" t="str">
        <f t="shared" si="42"/>
        <v/>
      </c>
      <c r="S1376" s="7" t="str">
        <f t="shared" si="43"/>
        <v/>
      </c>
    </row>
    <row r="1377" spans="1:19" x14ac:dyDescent="0.25">
      <c r="A1377" s="7"/>
      <c r="B1377" s="12"/>
      <c r="C1377" s="7"/>
      <c r="D1377" s="7"/>
      <c r="E1377" s="7"/>
      <c r="F1377" s="7"/>
      <c r="G1377" s="7"/>
      <c r="H1377" s="7"/>
      <c r="I1377" s="7"/>
      <c r="J1377" s="7"/>
      <c r="K1377" s="7"/>
      <c r="L1377" s="7"/>
      <c r="M1377" s="7"/>
      <c r="N1377" s="7"/>
      <c r="O1377" s="7"/>
      <c r="P1377" s="7"/>
      <c r="Q1377" s="7"/>
      <c r="R1377" s="7" t="str">
        <f t="shared" si="42"/>
        <v/>
      </c>
      <c r="S1377" s="7" t="str">
        <f t="shared" si="43"/>
        <v/>
      </c>
    </row>
    <row r="1378" spans="1:19" x14ac:dyDescent="0.25">
      <c r="A1378" s="7"/>
      <c r="B1378" s="12"/>
      <c r="C1378" s="7"/>
      <c r="D1378" s="7"/>
      <c r="E1378" s="7"/>
      <c r="F1378" s="7"/>
      <c r="G1378" s="7"/>
      <c r="H1378" s="7"/>
      <c r="I1378" s="7"/>
      <c r="J1378" s="7"/>
      <c r="K1378" s="7"/>
      <c r="L1378" s="7"/>
      <c r="M1378" s="7"/>
      <c r="N1378" s="7"/>
      <c r="O1378" s="7"/>
      <c r="P1378" s="7"/>
      <c r="Q1378" s="7"/>
      <c r="R1378" s="7" t="str">
        <f t="shared" si="42"/>
        <v/>
      </c>
      <c r="S1378" s="7" t="str">
        <f t="shared" si="43"/>
        <v/>
      </c>
    </row>
    <row r="1379" spans="1:19" x14ac:dyDescent="0.25">
      <c r="A1379" s="7"/>
      <c r="B1379" s="12"/>
      <c r="C1379" s="7"/>
      <c r="D1379" s="7"/>
      <c r="E1379" s="7"/>
      <c r="F1379" s="7"/>
      <c r="G1379" s="7"/>
      <c r="H1379" s="7"/>
      <c r="I1379" s="7"/>
      <c r="J1379" s="7"/>
      <c r="K1379" s="7"/>
      <c r="L1379" s="7"/>
      <c r="M1379" s="7"/>
      <c r="N1379" s="7"/>
      <c r="O1379" s="7"/>
      <c r="P1379" s="7"/>
      <c r="Q1379" s="7"/>
      <c r="R1379" s="7" t="str">
        <f t="shared" si="42"/>
        <v/>
      </c>
      <c r="S1379" s="7" t="str">
        <f t="shared" si="43"/>
        <v/>
      </c>
    </row>
    <row r="1380" spans="1:19" x14ac:dyDescent="0.25">
      <c r="A1380" s="7"/>
      <c r="B1380" s="12"/>
      <c r="C1380" s="7"/>
      <c r="D1380" s="7"/>
      <c r="E1380" s="7"/>
      <c r="F1380" s="7"/>
      <c r="G1380" s="7"/>
      <c r="H1380" s="7"/>
      <c r="I1380" s="7"/>
      <c r="J1380" s="7"/>
      <c r="K1380" s="7"/>
      <c r="L1380" s="7"/>
      <c r="M1380" s="7"/>
      <c r="N1380" s="7"/>
      <c r="O1380" s="7"/>
      <c r="P1380" s="7"/>
      <c r="Q1380" s="7"/>
      <c r="R1380" s="7" t="str">
        <f t="shared" si="42"/>
        <v/>
      </c>
      <c r="S1380" s="7" t="str">
        <f t="shared" si="43"/>
        <v/>
      </c>
    </row>
    <row r="1381" spans="1:19" x14ac:dyDescent="0.25">
      <c r="A1381" s="7"/>
      <c r="B1381" s="12"/>
      <c r="C1381" s="7"/>
      <c r="D1381" s="7"/>
      <c r="E1381" s="7"/>
      <c r="F1381" s="7"/>
      <c r="G1381" s="7"/>
      <c r="H1381" s="7"/>
      <c r="I1381" s="7"/>
      <c r="J1381" s="7"/>
      <c r="K1381" s="7"/>
      <c r="L1381" s="7"/>
      <c r="M1381" s="7"/>
      <c r="N1381" s="7"/>
      <c r="O1381" s="7"/>
      <c r="P1381" s="7"/>
      <c r="Q1381" s="7"/>
      <c r="R1381" s="7" t="str">
        <f t="shared" si="42"/>
        <v/>
      </c>
      <c r="S1381" s="7" t="str">
        <f t="shared" si="43"/>
        <v/>
      </c>
    </row>
    <row r="1382" spans="1:19" x14ac:dyDescent="0.25">
      <c r="A1382" s="7"/>
      <c r="B1382" s="12"/>
      <c r="C1382" s="7"/>
      <c r="D1382" s="7"/>
      <c r="E1382" s="7"/>
      <c r="F1382" s="7"/>
      <c r="G1382" s="7"/>
      <c r="H1382" s="7"/>
      <c r="I1382" s="7"/>
      <c r="J1382" s="7"/>
      <c r="K1382" s="7"/>
      <c r="L1382" s="7"/>
      <c r="M1382" s="7"/>
      <c r="N1382" s="7"/>
      <c r="O1382" s="7"/>
      <c r="P1382" s="7"/>
      <c r="Q1382" s="7"/>
      <c r="R1382" s="7" t="str">
        <f t="shared" si="42"/>
        <v/>
      </c>
      <c r="S1382" s="7" t="str">
        <f t="shared" si="43"/>
        <v/>
      </c>
    </row>
    <row r="1383" spans="1:19" x14ac:dyDescent="0.25">
      <c r="A1383" s="7"/>
      <c r="B1383" s="12"/>
      <c r="C1383" s="7"/>
      <c r="D1383" s="7"/>
      <c r="E1383" s="7"/>
      <c r="F1383" s="7"/>
      <c r="G1383" s="7"/>
      <c r="H1383" s="7"/>
      <c r="I1383" s="7"/>
      <c r="J1383" s="7"/>
      <c r="K1383" s="7"/>
      <c r="L1383" s="7"/>
      <c r="M1383" s="7"/>
      <c r="N1383" s="7"/>
      <c r="O1383" s="7"/>
      <c r="P1383" s="7"/>
      <c r="Q1383" s="7"/>
      <c r="R1383" s="7" t="str">
        <f t="shared" si="42"/>
        <v/>
      </c>
      <c r="S1383" s="7" t="str">
        <f t="shared" si="43"/>
        <v/>
      </c>
    </row>
    <row r="1384" spans="1:19" x14ac:dyDescent="0.25">
      <c r="A1384" s="7"/>
      <c r="B1384" s="12"/>
      <c r="C1384" s="7"/>
      <c r="D1384" s="7"/>
      <c r="E1384" s="7"/>
      <c r="F1384" s="7"/>
      <c r="G1384" s="7"/>
      <c r="H1384" s="7"/>
      <c r="I1384" s="7"/>
      <c r="J1384" s="7"/>
      <c r="K1384" s="7"/>
      <c r="L1384" s="7"/>
      <c r="M1384" s="7"/>
      <c r="N1384" s="7"/>
      <c r="O1384" s="7"/>
      <c r="P1384" s="7"/>
      <c r="Q1384" s="7"/>
      <c r="R1384" s="7" t="str">
        <f t="shared" si="42"/>
        <v/>
      </c>
      <c r="S1384" s="7" t="str">
        <f t="shared" si="43"/>
        <v/>
      </c>
    </row>
    <row r="1385" spans="1:19" x14ac:dyDescent="0.25">
      <c r="A1385" s="7"/>
      <c r="B1385" s="12"/>
      <c r="C1385" s="7"/>
      <c r="D1385" s="7"/>
      <c r="E1385" s="7"/>
      <c r="F1385" s="7"/>
      <c r="G1385" s="7"/>
      <c r="H1385" s="7"/>
      <c r="I1385" s="7"/>
      <c r="J1385" s="7"/>
      <c r="K1385" s="7"/>
      <c r="L1385" s="7"/>
      <c r="M1385" s="7"/>
      <c r="N1385" s="7"/>
      <c r="O1385" s="7"/>
      <c r="P1385" s="7"/>
      <c r="Q1385" s="7"/>
      <c r="R1385" s="7" t="str">
        <f t="shared" si="42"/>
        <v/>
      </c>
      <c r="S1385" s="7" t="str">
        <f t="shared" si="43"/>
        <v/>
      </c>
    </row>
    <row r="1386" spans="1:19" x14ac:dyDescent="0.25">
      <c r="A1386" s="7"/>
      <c r="B1386" s="12"/>
      <c r="C1386" s="7"/>
      <c r="D1386" s="7"/>
      <c r="E1386" s="7"/>
      <c r="F1386" s="7"/>
      <c r="G1386" s="7"/>
      <c r="H1386" s="7"/>
      <c r="I1386" s="7"/>
      <c r="J1386" s="7"/>
      <c r="K1386" s="7"/>
      <c r="L1386" s="7"/>
      <c r="M1386" s="7"/>
      <c r="N1386" s="7"/>
      <c r="O1386" s="7"/>
      <c r="P1386" s="7"/>
      <c r="Q1386" s="7"/>
      <c r="R1386" s="7" t="str">
        <f t="shared" si="42"/>
        <v/>
      </c>
      <c r="S1386" s="7" t="str">
        <f t="shared" si="43"/>
        <v/>
      </c>
    </row>
    <row r="1387" spans="1:19" x14ac:dyDescent="0.25">
      <c r="A1387" s="7"/>
      <c r="B1387" s="12"/>
      <c r="C1387" s="7"/>
      <c r="D1387" s="7"/>
      <c r="E1387" s="7"/>
      <c r="F1387" s="7"/>
      <c r="G1387" s="7"/>
      <c r="H1387" s="7"/>
      <c r="I1387" s="7"/>
      <c r="J1387" s="7"/>
      <c r="K1387" s="7"/>
      <c r="L1387" s="7"/>
      <c r="M1387" s="7"/>
      <c r="N1387" s="7"/>
      <c r="O1387" s="7"/>
      <c r="P1387" s="7"/>
      <c r="Q1387" s="7"/>
      <c r="R1387" s="7" t="str">
        <f t="shared" si="42"/>
        <v/>
      </c>
      <c r="S1387" s="7" t="str">
        <f t="shared" si="43"/>
        <v/>
      </c>
    </row>
    <row r="1388" spans="1:19" x14ac:dyDescent="0.25">
      <c r="A1388" s="7"/>
      <c r="B1388" s="12"/>
      <c r="C1388" s="7"/>
      <c r="D1388" s="7"/>
      <c r="E1388" s="7"/>
      <c r="F1388" s="7"/>
      <c r="G1388" s="7"/>
      <c r="H1388" s="7"/>
      <c r="I1388" s="7"/>
      <c r="J1388" s="7"/>
      <c r="K1388" s="7"/>
      <c r="L1388" s="7"/>
      <c r="M1388" s="7"/>
      <c r="N1388" s="7"/>
      <c r="O1388" s="7"/>
      <c r="P1388" s="7"/>
      <c r="Q1388" s="7"/>
      <c r="R1388" s="7" t="str">
        <f t="shared" si="42"/>
        <v/>
      </c>
      <c r="S1388" s="7" t="str">
        <f t="shared" si="43"/>
        <v/>
      </c>
    </row>
    <row r="1389" spans="1:19" x14ac:dyDescent="0.25">
      <c r="A1389" s="7"/>
      <c r="B1389" s="12"/>
      <c r="C1389" s="7"/>
      <c r="D1389" s="7"/>
      <c r="E1389" s="7"/>
      <c r="F1389" s="7"/>
      <c r="G1389" s="7"/>
      <c r="H1389" s="7"/>
      <c r="I1389" s="7"/>
      <c r="J1389" s="7"/>
      <c r="K1389" s="7"/>
      <c r="L1389" s="7"/>
      <c r="M1389" s="7"/>
      <c r="N1389" s="7"/>
      <c r="O1389" s="7"/>
      <c r="P1389" s="7"/>
      <c r="Q1389" s="7"/>
      <c r="R1389" s="7" t="str">
        <f t="shared" si="42"/>
        <v/>
      </c>
      <c r="S1389" s="7" t="str">
        <f t="shared" si="43"/>
        <v/>
      </c>
    </row>
    <row r="1390" spans="1:19" x14ac:dyDescent="0.25">
      <c r="A1390" s="7"/>
      <c r="B1390" s="12"/>
      <c r="C1390" s="7"/>
      <c r="D1390" s="7"/>
      <c r="E1390" s="7"/>
      <c r="F1390" s="7"/>
      <c r="G1390" s="7"/>
      <c r="H1390" s="7"/>
      <c r="I1390" s="7"/>
      <c r="J1390" s="7"/>
      <c r="K1390" s="7"/>
      <c r="L1390" s="7"/>
      <c r="M1390" s="7"/>
      <c r="N1390" s="7"/>
      <c r="O1390" s="7"/>
      <c r="P1390" s="7"/>
      <c r="Q1390" s="7"/>
      <c r="R1390" s="7" t="str">
        <f t="shared" si="42"/>
        <v/>
      </c>
      <c r="S1390" s="7" t="str">
        <f t="shared" si="43"/>
        <v/>
      </c>
    </row>
    <row r="1391" spans="1:19" x14ac:dyDescent="0.25">
      <c r="A1391" s="7"/>
      <c r="B1391" s="12"/>
      <c r="C1391" s="7"/>
      <c r="D1391" s="7"/>
      <c r="E1391" s="7"/>
      <c r="F1391" s="7"/>
      <c r="G1391" s="7"/>
      <c r="H1391" s="7"/>
      <c r="I1391" s="7"/>
      <c r="J1391" s="7"/>
      <c r="K1391" s="7"/>
      <c r="L1391" s="7"/>
      <c r="M1391" s="7"/>
      <c r="N1391" s="7"/>
      <c r="O1391" s="7"/>
      <c r="P1391" s="7"/>
      <c r="Q1391" s="7"/>
      <c r="R1391" s="7" t="str">
        <f t="shared" si="42"/>
        <v/>
      </c>
      <c r="S1391" s="7" t="str">
        <f t="shared" si="43"/>
        <v/>
      </c>
    </row>
    <row r="1392" spans="1:19" x14ac:dyDescent="0.25">
      <c r="A1392" s="7"/>
      <c r="B1392" s="12"/>
      <c r="C1392" s="7"/>
      <c r="D1392" s="7"/>
      <c r="E1392" s="7"/>
      <c r="F1392" s="7"/>
      <c r="G1392" s="7"/>
      <c r="H1392" s="7"/>
      <c r="I1392" s="7"/>
      <c r="J1392" s="7"/>
      <c r="K1392" s="7"/>
      <c r="L1392" s="7"/>
      <c r="M1392" s="7"/>
      <c r="N1392" s="7"/>
      <c r="O1392" s="7"/>
      <c r="P1392" s="7"/>
      <c r="Q1392" s="7"/>
      <c r="R1392" s="7" t="str">
        <f t="shared" si="42"/>
        <v/>
      </c>
      <c r="S1392" s="7" t="str">
        <f t="shared" si="43"/>
        <v/>
      </c>
    </row>
    <row r="1393" spans="1:19" x14ac:dyDescent="0.25">
      <c r="A1393" s="7"/>
      <c r="B1393" s="12"/>
      <c r="C1393" s="7"/>
      <c r="D1393" s="7"/>
      <c r="E1393" s="7"/>
      <c r="F1393" s="7"/>
      <c r="G1393" s="7"/>
      <c r="H1393" s="7"/>
      <c r="I1393" s="7"/>
      <c r="J1393" s="7"/>
      <c r="K1393" s="7"/>
      <c r="L1393" s="7"/>
      <c r="M1393" s="7"/>
      <c r="N1393" s="7"/>
      <c r="O1393" s="7"/>
      <c r="P1393" s="7"/>
      <c r="Q1393" s="7"/>
      <c r="R1393" s="7" t="str">
        <f t="shared" si="42"/>
        <v/>
      </c>
      <c r="S1393" s="7" t="str">
        <f t="shared" si="43"/>
        <v/>
      </c>
    </row>
    <row r="1394" spans="1:19" x14ac:dyDescent="0.25">
      <c r="A1394" s="7"/>
      <c r="B1394" s="12"/>
      <c r="C1394" s="7"/>
      <c r="D1394" s="7"/>
      <c r="E1394" s="7"/>
      <c r="F1394" s="7"/>
      <c r="G1394" s="7"/>
      <c r="H1394" s="7"/>
      <c r="I1394" s="7"/>
      <c r="J1394" s="7"/>
      <c r="K1394" s="7"/>
      <c r="L1394" s="7"/>
      <c r="M1394" s="7"/>
      <c r="N1394" s="7"/>
      <c r="O1394" s="7"/>
      <c r="P1394" s="7"/>
      <c r="Q1394" s="7"/>
      <c r="R1394" s="7" t="str">
        <f t="shared" si="42"/>
        <v/>
      </c>
      <c r="S1394" s="7" t="str">
        <f t="shared" si="43"/>
        <v/>
      </c>
    </row>
    <row r="1395" spans="1:19" x14ac:dyDescent="0.25">
      <c r="A1395" s="7"/>
      <c r="B1395" s="12"/>
      <c r="C1395" s="7"/>
      <c r="D1395" s="7"/>
      <c r="E1395" s="7"/>
      <c r="F1395" s="7"/>
      <c r="G1395" s="7"/>
      <c r="H1395" s="7"/>
      <c r="I1395" s="7"/>
      <c r="J1395" s="7"/>
      <c r="K1395" s="7"/>
      <c r="L1395" s="7"/>
      <c r="M1395" s="7"/>
      <c r="N1395" s="7"/>
      <c r="O1395" s="7"/>
      <c r="P1395" s="7"/>
      <c r="Q1395" s="7"/>
      <c r="R1395" s="7" t="str">
        <f t="shared" si="42"/>
        <v/>
      </c>
      <c r="S1395" s="7" t="str">
        <f t="shared" si="43"/>
        <v/>
      </c>
    </row>
    <row r="1396" spans="1:19" x14ac:dyDescent="0.25">
      <c r="A1396" s="7"/>
      <c r="B1396" s="12"/>
      <c r="C1396" s="7"/>
      <c r="D1396" s="7"/>
      <c r="E1396" s="7"/>
      <c r="F1396" s="7"/>
      <c r="G1396" s="7"/>
      <c r="H1396" s="7"/>
      <c r="I1396" s="7"/>
      <c r="J1396" s="7"/>
      <c r="K1396" s="7"/>
      <c r="L1396" s="7"/>
      <c r="M1396" s="7"/>
      <c r="N1396" s="7"/>
      <c r="O1396" s="7"/>
      <c r="P1396" s="7"/>
      <c r="Q1396" s="7"/>
      <c r="R1396" s="7" t="str">
        <f t="shared" si="42"/>
        <v/>
      </c>
      <c r="S1396" s="7" t="str">
        <f t="shared" si="43"/>
        <v/>
      </c>
    </row>
    <row r="1397" spans="1:19" x14ac:dyDescent="0.25">
      <c r="A1397" s="7"/>
      <c r="B1397" s="12"/>
      <c r="C1397" s="7"/>
      <c r="D1397" s="7"/>
      <c r="E1397" s="7"/>
      <c r="F1397" s="7"/>
      <c r="G1397" s="7"/>
      <c r="H1397" s="7"/>
      <c r="I1397" s="7"/>
      <c r="J1397" s="7"/>
      <c r="K1397" s="7"/>
      <c r="L1397" s="7"/>
      <c r="M1397" s="7"/>
      <c r="N1397" s="7"/>
      <c r="O1397" s="7"/>
      <c r="P1397" s="7"/>
      <c r="Q1397" s="7"/>
      <c r="R1397" s="7" t="str">
        <f t="shared" si="42"/>
        <v/>
      </c>
      <c r="S1397" s="7" t="str">
        <f t="shared" si="43"/>
        <v/>
      </c>
    </row>
    <row r="1398" spans="1:19" x14ac:dyDescent="0.25">
      <c r="A1398" s="7"/>
      <c r="B1398" s="12"/>
      <c r="C1398" s="7"/>
      <c r="D1398" s="7"/>
      <c r="E1398" s="7"/>
      <c r="F1398" s="7"/>
      <c r="G1398" s="7"/>
      <c r="H1398" s="7"/>
      <c r="I1398" s="7"/>
      <c r="J1398" s="7"/>
      <c r="K1398" s="7"/>
      <c r="L1398" s="7"/>
      <c r="M1398" s="7"/>
      <c r="N1398" s="7"/>
      <c r="O1398" s="7"/>
      <c r="P1398" s="7"/>
      <c r="Q1398" s="7"/>
      <c r="R1398" s="7" t="str">
        <f t="shared" si="42"/>
        <v/>
      </c>
      <c r="S1398" s="7" t="str">
        <f t="shared" si="43"/>
        <v/>
      </c>
    </row>
    <row r="1399" spans="1:19" x14ac:dyDescent="0.25">
      <c r="A1399" s="7"/>
      <c r="B1399" s="12"/>
      <c r="C1399" s="7"/>
      <c r="D1399" s="7"/>
      <c r="E1399" s="7"/>
      <c r="F1399" s="7"/>
      <c r="G1399" s="7"/>
      <c r="H1399" s="7"/>
      <c r="I1399" s="7"/>
      <c r="J1399" s="7"/>
      <c r="K1399" s="7"/>
      <c r="L1399" s="7"/>
      <c r="M1399" s="7"/>
      <c r="N1399" s="7"/>
      <c r="O1399" s="7"/>
      <c r="P1399" s="7"/>
      <c r="Q1399" s="7"/>
      <c r="R1399" s="7" t="str">
        <f t="shared" si="42"/>
        <v/>
      </c>
      <c r="S1399" s="7" t="str">
        <f t="shared" si="43"/>
        <v/>
      </c>
    </row>
    <row r="1400" spans="1:19" x14ac:dyDescent="0.25">
      <c r="A1400" s="7"/>
      <c r="B1400" s="12"/>
      <c r="C1400" s="7"/>
      <c r="D1400" s="7"/>
      <c r="E1400" s="7"/>
      <c r="F1400" s="7"/>
      <c r="G1400" s="7"/>
      <c r="H1400" s="7"/>
      <c r="I1400" s="7"/>
      <c r="J1400" s="7"/>
      <c r="K1400" s="7"/>
      <c r="L1400" s="7"/>
      <c r="M1400" s="7"/>
      <c r="N1400" s="7"/>
      <c r="O1400" s="7"/>
      <c r="P1400" s="7"/>
      <c r="Q1400" s="7"/>
      <c r="R1400" s="7" t="str">
        <f t="shared" si="42"/>
        <v/>
      </c>
      <c r="S1400" s="7" t="str">
        <f t="shared" si="43"/>
        <v/>
      </c>
    </row>
    <row r="1401" spans="1:19" x14ac:dyDescent="0.25">
      <c r="A1401" s="7"/>
      <c r="B1401" s="12"/>
      <c r="C1401" s="7"/>
      <c r="D1401" s="7"/>
      <c r="E1401" s="7"/>
      <c r="F1401" s="7"/>
      <c r="G1401" s="7"/>
      <c r="H1401" s="7"/>
      <c r="I1401" s="7"/>
      <c r="J1401" s="7"/>
      <c r="K1401" s="7"/>
      <c r="L1401" s="7"/>
      <c r="M1401" s="7"/>
      <c r="N1401" s="7"/>
      <c r="O1401" s="7"/>
      <c r="P1401" s="7"/>
      <c r="Q1401" s="7"/>
      <c r="R1401" s="7" t="str">
        <f t="shared" si="42"/>
        <v/>
      </c>
      <c r="S1401" s="7" t="str">
        <f t="shared" si="43"/>
        <v/>
      </c>
    </row>
    <row r="1402" spans="1:19" x14ac:dyDescent="0.25">
      <c r="A1402" s="7"/>
      <c r="B1402" s="12"/>
      <c r="C1402" s="7"/>
      <c r="D1402" s="7"/>
      <c r="E1402" s="7"/>
      <c r="F1402" s="7"/>
      <c r="G1402" s="7"/>
      <c r="H1402" s="7"/>
      <c r="I1402" s="7"/>
      <c r="J1402" s="7"/>
      <c r="K1402" s="7"/>
      <c r="L1402" s="7"/>
      <c r="M1402" s="7"/>
      <c r="N1402" s="7"/>
      <c r="O1402" s="7"/>
      <c r="P1402" s="7"/>
      <c r="Q1402" s="7"/>
      <c r="R1402" s="7" t="str">
        <f t="shared" si="42"/>
        <v/>
      </c>
      <c r="S1402" s="7" t="str">
        <f t="shared" si="43"/>
        <v/>
      </c>
    </row>
    <row r="1403" spans="1:19" x14ac:dyDescent="0.25">
      <c r="A1403" s="7"/>
      <c r="B1403" s="12"/>
      <c r="C1403" s="7"/>
      <c r="D1403" s="7"/>
      <c r="E1403" s="7"/>
      <c r="F1403" s="7"/>
      <c r="G1403" s="7"/>
      <c r="H1403" s="7"/>
      <c r="I1403" s="7"/>
      <c r="J1403" s="7"/>
      <c r="K1403" s="7"/>
      <c r="L1403" s="7"/>
      <c r="M1403" s="7"/>
      <c r="N1403" s="7"/>
      <c r="O1403" s="7"/>
      <c r="P1403" s="7"/>
      <c r="Q1403" s="7"/>
      <c r="R1403" s="7" t="str">
        <f t="shared" si="42"/>
        <v/>
      </c>
      <c r="S1403" s="7" t="str">
        <f t="shared" si="43"/>
        <v/>
      </c>
    </row>
    <row r="1404" spans="1:19" x14ac:dyDescent="0.25">
      <c r="A1404" s="7"/>
      <c r="B1404" s="12"/>
      <c r="C1404" s="7"/>
      <c r="D1404" s="7"/>
      <c r="E1404" s="7"/>
      <c r="F1404" s="7"/>
      <c r="G1404" s="7"/>
      <c r="H1404" s="7"/>
      <c r="I1404" s="7"/>
      <c r="J1404" s="7"/>
      <c r="K1404" s="7"/>
      <c r="L1404" s="7"/>
      <c r="M1404" s="7"/>
      <c r="N1404" s="7"/>
      <c r="O1404" s="7"/>
      <c r="P1404" s="7"/>
      <c r="Q1404" s="7"/>
      <c r="R1404" s="7" t="str">
        <f t="shared" si="42"/>
        <v/>
      </c>
      <c r="S1404" s="7" t="str">
        <f t="shared" si="43"/>
        <v/>
      </c>
    </row>
    <row r="1405" spans="1:19" x14ac:dyDescent="0.25">
      <c r="A1405" s="7"/>
      <c r="B1405" s="12"/>
      <c r="C1405" s="7"/>
      <c r="D1405" s="7"/>
      <c r="E1405" s="7"/>
      <c r="F1405" s="7"/>
      <c r="G1405" s="7"/>
      <c r="H1405" s="7"/>
      <c r="I1405" s="7"/>
      <c r="J1405" s="7"/>
      <c r="K1405" s="7"/>
      <c r="L1405" s="7"/>
      <c r="M1405" s="7"/>
      <c r="N1405" s="7"/>
      <c r="O1405" s="7"/>
      <c r="P1405" s="7"/>
      <c r="Q1405" s="7"/>
      <c r="R1405" s="7" t="str">
        <f t="shared" si="42"/>
        <v/>
      </c>
      <c r="S1405" s="7" t="str">
        <f t="shared" si="43"/>
        <v/>
      </c>
    </row>
    <row r="1406" spans="1:19" x14ac:dyDescent="0.25">
      <c r="A1406" s="7"/>
      <c r="B1406" s="12"/>
      <c r="C1406" s="7"/>
      <c r="D1406" s="7"/>
      <c r="E1406" s="7"/>
      <c r="F1406" s="7"/>
      <c r="G1406" s="7"/>
      <c r="H1406" s="7"/>
      <c r="I1406" s="7"/>
      <c r="J1406" s="7"/>
      <c r="K1406" s="7"/>
      <c r="L1406" s="7"/>
      <c r="M1406" s="7"/>
      <c r="N1406" s="7"/>
      <c r="O1406" s="7"/>
      <c r="P1406" s="7"/>
      <c r="Q1406" s="7"/>
      <c r="R1406" s="7" t="str">
        <f t="shared" si="42"/>
        <v/>
      </c>
      <c r="S1406" s="7" t="str">
        <f t="shared" si="43"/>
        <v/>
      </c>
    </row>
    <row r="1407" spans="1:19" x14ac:dyDescent="0.25">
      <c r="A1407" s="7"/>
      <c r="B1407" s="12"/>
      <c r="C1407" s="7"/>
      <c r="D1407" s="7"/>
      <c r="E1407" s="7"/>
      <c r="F1407" s="7"/>
      <c r="G1407" s="7"/>
      <c r="H1407" s="7"/>
      <c r="I1407" s="7"/>
      <c r="J1407" s="7"/>
      <c r="K1407" s="7"/>
      <c r="L1407" s="7"/>
      <c r="M1407" s="7"/>
      <c r="N1407" s="7"/>
      <c r="O1407" s="7"/>
      <c r="P1407" s="7"/>
      <c r="Q1407" s="7"/>
      <c r="R1407" s="7" t="str">
        <f t="shared" si="42"/>
        <v/>
      </c>
      <c r="S1407" s="7" t="str">
        <f t="shared" si="43"/>
        <v/>
      </c>
    </row>
    <row r="1408" spans="1:19" x14ac:dyDescent="0.25">
      <c r="A1408" s="7"/>
      <c r="B1408" s="12"/>
      <c r="C1408" s="7"/>
      <c r="D1408" s="7"/>
      <c r="E1408" s="7"/>
      <c r="F1408" s="7"/>
      <c r="G1408" s="7"/>
      <c r="H1408" s="7"/>
      <c r="I1408" s="7"/>
      <c r="J1408" s="7"/>
      <c r="K1408" s="7"/>
      <c r="L1408" s="7"/>
      <c r="M1408" s="7"/>
      <c r="N1408" s="7"/>
      <c r="O1408" s="7"/>
      <c r="P1408" s="7"/>
      <c r="Q1408" s="7"/>
      <c r="R1408" s="7" t="str">
        <f t="shared" si="42"/>
        <v/>
      </c>
      <c r="S1408" s="7" t="str">
        <f t="shared" si="43"/>
        <v/>
      </c>
    </row>
    <row r="1409" spans="1:19" x14ac:dyDescent="0.25">
      <c r="A1409" s="7"/>
      <c r="B1409" s="12"/>
      <c r="C1409" s="7"/>
      <c r="D1409" s="7"/>
      <c r="E1409" s="7"/>
      <c r="F1409" s="7"/>
      <c r="G1409" s="7"/>
      <c r="H1409" s="7"/>
      <c r="I1409" s="7"/>
      <c r="J1409" s="7"/>
      <c r="K1409" s="7"/>
      <c r="L1409" s="7"/>
      <c r="M1409" s="7"/>
      <c r="N1409" s="7"/>
      <c r="O1409" s="7"/>
      <c r="P1409" s="7"/>
      <c r="Q1409" s="7"/>
      <c r="R1409" s="7" t="str">
        <f t="shared" si="42"/>
        <v/>
      </c>
      <c r="S1409" s="7" t="str">
        <f t="shared" si="43"/>
        <v/>
      </c>
    </row>
    <row r="1410" spans="1:19" x14ac:dyDescent="0.25">
      <c r="A1410" s="7"/>
      <c r="B1410" s="12"/>
      <c r="C1410" s="7"/>
      <c r="D1410" s="7"/>
      <c r="E1410" s="7"/>
      <c r="F1410" s="7"/>
      <c r="G1410" s="7"/>
      <c r="H1410" s="7"/>
      <c r="I1410" s="7"/>
      <c r="J1410" s="7"/>
      <c r="K1410" s="7"/>
      <c r="L1410" s="7"/>
      <c r="M1410" s="7"/>
      <c r="N1410" s="7"/>
      <c r="O1410" s="7"/>
      <c r="P1410" s="7"/>
      <c r="Q1410" s="7"/>
      <c r="R1410" s="7" t="str">
        <f t="shared" ref="R1410:R1473" si="44">IF(OR(C1410="",B1410=""),"",C1410&amp;"#"&amp;ROUND(B1410*1440,0))</f>
        <v/>
      </c>
      <c r="S1410" s="7" t="str">
        <f t="shared" ref="S1410:S1473" si="45">IF(J1410="","","https://maps.google.com/?q="&amp;SUBSTITUTE(J1410&amp;"",",",".")&amp;","&amp;SUBSTITUTE(K1410&amp;"",",","."))</f>
        <v/>
      </c>
    </row>
    <row r="1411" spans="1:19" x14ac:dyDescent="0.25">
      <c r="A1411" s="7"/>
      <c r="B1411" s="12"/>
      <c r="C1411" s="7"/>
      <c r="D1411" s="7"/>
      <c r="E1411" s="7"/>
      <c r="F1411" s="7"/>
      <c r="G1411" s="7"/>
      <c r="H1411" s="7"/>
      <c r="I1411" s="7"/>
      <c r="J1411" s="7"/>
      <c r="K1411" s="7"/>
      <c r="L1411" s="7"/>
      <c r="M1411" s="7"/>
      <c r="N1411" s="7"/>
      <c r="O1411" s="7"/>
      <c r="P1411" s="7"/>
      <c r="Q1411" s="7"/>
      <c r="R1411" s="7" t="str">
        <f t="shared" si="44"/>
        <v/>
      </c>
      <c r="S1411" s="7" t="str">
        <f t="shared" si="45"/>
        <v/>
      </c>
    </row>
    <row r="1412" spans="1:19" x14ac:dyDescent="0.25">
      <c r="A1412" s="7"/>
      <c r="B1412" s="12"/>
      <c r="C1412" s="7"/>
      <c r="D1412" s="7"/>
      <c r="E1412" s="7"/>
      <c r="F1412" s="7"/>
      <c r="G1412" s="7"/>
      <c r="H1412" s="7"/>
      <c r="I1412" s="7"/>
      <c r="J1412" s="7"/>
      <c r="K1412" s="7"/>
      <c r="L1412" s="7"/>
      <c r="M1412" s="7"/>
      <c r="N1412" s="7"/>
      <c r="O1412" s="7"/>
      <c r="P1412" s="7"/>
      <c r="Q1412" s="7"/>
      <c r="R1412" s="7" t="str">
        <f t="shared" si="44"/>
        <v/>
      </c>
      <c r="S1412" s="7" t="str">
        <f t="shared" si="45"/>
        <v/>
      </c>
    </row>
    <row r="1413" spans="1:19" x14ac:dyDescent="0.25">
      <c r="A1413" s="7"/>
      <c r="B1413" s="12"/>
      <c r="C1413" s="7"/>
      <c r="D1413" s="7"/>
      <c r="E1413" s="7"/>
      <c r="F1413" s="7"/>
      <c r="G1413" s="7"/>
      <c r="H1413" s="7"/>
      <c r="I1413" s="7"/>
      <c r="J1413" s="7"/>
      <c r="K1413" s="7"/>
      <c r="L1413" s="7"/>
      <c r="M1413" s="7"/>
      <c r="N1413" s="7"/>
      <c r="O1413" s="7"/>
      <c r="P1413" s="7"/>
      <c r="Q1413" s="7"/>
      <c r="R1413" s="7" t="str">
        <f t="shared" si="44"/>
        <v/>
      </c>
      <c r="S1413" s="7" t="str">
        <f t="shared" si="45"/>
        <v/>
      </c>
    </row>
    <row r="1414" spans="1:19" x14ac:dyDescent="0.25">
      <c r="A1414" s="7"/>
      <c r="B1414" s="12"/>
      <c r="C1414" s="7"/>
      <c r="D1414" s="7"/>
      <c r="E1414" s="7"/>
      <c r="F1414" s="7"/>
      <c r="G1414" s="7"/>
      <c r="H1414" s="7"/>
      <c r="I1414" s="7"/>
      <c r="J1414" s="7"/>
      <c r="K1414" s="7"/>
      <c r="L1414" s="7"/>
      <c r="M1414" s="7"/>
      <c r="N1414" s="7"/>
      <c r="O1414" s="7"/>
      <c r="P1414" s="7"/>
      <c r="Q1414" s="7"/>
      <c r="R1414" s="7" t="str">
        <f t="shared" si="44"/>
        <v/>
      </c>
      <c r="S1414" s="7" t="str">
        <f t="shared" si="45"/>
        <v/>
      </c>
    </row>
    <row r="1415" spans="1:19" x14ac:dyDescent="0.25">
      <c r="A1415" s="7"/>
      <c r="B1415" s="12"/>
      <c r="C1415" s="7"/>
      <c r="D1415" s="7"/>
      <c r="E1415" s="7"/>
      <c r="F1415" s="7"/>
      <c r="G1415" s="7"/>
      <c r="H1415" s="7"/>
      <c r="I1415" s="7"/>
      <c r="J1415" s="7"/>
      <c r="K1415" s="7"/>
      <c r="L1415" s="7"/>
      <c r="M1415" s="7"/>
      <c r="N1415" s="7"/>
      <c r="O1415" s="7"/>
      <c r="P1415" s="7"/>
      <c r="Q1415" s="7"/>
      <c r="R1415" s="7" t="str">
        <f t="shared" si="44"/>
        <v/>
      </c>
      <c r="S1415" s="7" t="str">
        <f t="shared" si="45"/>
        <v/>
      </c>
    </row>
    <row r="1416" spans="1:19" x14ac:dyDescent="0.25">
      <c r="A1416" s="7"/>
      <c r="B1416" s="12"/>
      <c r="C1416" s="7"/>
      <c r="D1416" s="7"/>
      <c r="E1416" s="7"/>
      <c r="F1416" s="7"/>
      <c r="G1416" s="7"/>
      <c r="H1416" s="7"/>
      <c r="I1416" s="7"/>
      <c r="J1416" s="7"/>
      <c r="K1416" s="7"/>
      <c r="L1416" s="7"/>
      <c r="M1416" s="7"/>
      <c r="N1416" s="7"/>
      <c r="O1416" s="7"/>
      <c r="P1416" s="7"/>
      <c r="Q1416" s="7"/>
      <c r="R1416" s="7" t="str">
        <f t="shared" si="44"/>
        <v/>
      </c>
      <c r="S1416" s="7" t="str">
        <f t="shared" si="45"/>
        <v/>
      </c>
    </row>
    <row r="1417" spans="1:19" x14ac:dyDescent="0.25">
      <c r="A1417" s="7"/>
      <c r="B1417" s="12"/>
      <c r="C1417" s="7"/>
      <c r="D1417" s="7"/>
      <c r="E1417" s="7"/>
      <c r="F1417" s="7"/>
      <c r="G1417" s="7"/>
      <c r="H1417" s="7"/>
      <c r="I1417" s="7"/>
      <c r="J1417" s="7"/>
      <c r="K1417" s="7"/>
      <c r="L1417" s="7"/>
      <c r="M1417" s="7"/>
      <c r="N1417" s="7"/>
      <c r="O1417" s="7"/>
      <c r="P1417" s="7"/>
      <c r="Q1417" s="7"/>
      <c r="R1417" s="7" t="str">
        <f t="shared" si="44"/>
        <v/>
      </c>
      <c r="S1417" s="7" t="str">
        <f t="shared" si="45"/>
        <v/>
      </c>
    </row>
    <row r="1418" spans="1:19" x14ac:dyDescent="0.25">
      <c r="A1418" s="7"/>
      <c r="B1418" s="12"/>
      <c r="C1418" s="7"/>
      <c r="D1418" s="7"/>
      <c r="E1418" s="7"/>
      <c r="F1418" s="7"/>
      <c r="G1418" s="7"/>
      <c r="H1418" s="7"/>
      <c r="I1418" s="7"/>
      <c r="J1418" s="7"/>
      <c r="K1418" s="7"/>
      <c r="L1418" s="7"/>
      <c r="M1418" s="7"/>
      <c r="N1418" s="7"/>
      <c r="O1418" s="7"/>
      <c r="P1418" s="7"/>
      <c r="Q1418" s="7"/>
      <c r="R1418" s="7" t="str">
        <f t="shared" si="44"/>
        <v/>
      </c>
      <c r="S1418" s="7" t="str">
        <f t="shared" si="45"/>
        <v/>
      </c>
    </row>
    <row r="1419" spans="1:19" x14ac:dyDescent="0.25">
      <c r="A1419" s="7"/>
      <c r="B1419" s="12"/>
      <c r="C1419" s="7"/>
      <c r="D1419" s="7"/>
      <c r="E1419" s="7"/>
      <c r="F1419" s="7"/>
      <c r="G1419" s="7"/>
      <c r="H1419" s="7"/>
      <c r="I1419" s="7"/>
      <c r="J1419" s="7"/>
      <c r="K1419" s="7"/>
      <c r="L1419" s="7"/>
      <c r="M1419" s="7"/>
      <c r="N1419" s="7"/>
      <c r="O1419" s="7"/>
      <c r="P1419" s="7"/>
      <c r="Q1419" s="7"/>
      <c r="R1419" s="7" t="str">
        <f t="shared" si="44"/>
        <v/>
      </c>
      <c r="S1419" s="7" t="str">
        <f t="shared" si="45"/>
        <v/>
      </c>
    </row>
    <row r="1420" spans="1:19" x14ac:dyDescent="0.25">
      <c r="A1420" s="7"/>
      <c r="B1420" s="12"/>
      <c r="C1420" s="7"/>
      <c r="D1420" s="7"/>
      <c r="E1420" s="7"/>
      <c r="F1420" s="7"/>
      <c r="G1420" s="7"/>
      <c r="H1420" s="7"/>
      <c r="I1420" s="7"/>
      <c r="J1420" s="7"/>
      <c r="K1420" s="7"/>
      <c r="L1420" s="7"/>
      <c r="M1420" s="7"/>
      <c r="N1420" s="7"/>
      <c r="O1420" s="7"/>
      <c r="P1420" s="7"/>
      <c r="Q1420" s="7"/>
      <c r="R1420" s="7" t="str">
        <f t="shared" si="44"/>
        <v/>
      </c>
      <c r="S1420" s="7" t="str">
        <f t="shared" si="45"/>
        <v/>
      </c>
    </row>
    <row r="1421" spans="1:19" x14ac:dyDescent="0.25">
      <c r="A1421" s="7"/>
      <c r="B1421" s="12"/>
      <c r="C1421" s="7"/>
      <c r="D1421" s="7"/>
      <c r="E1421" s="7"/>
      <c r="F1421" s="7"/>
      <c r="G1421" s="7"/>
      <c r="H1421" s="7"/>
      <c r="I1421" s="7"/>
      <c r="J1421" s="7"/>
      <c r="K1421" s="7"/>
      <c r="L1421" s="7"/>
      <c r="M1421" s="7"/>
      <c r="N1421" s="7"/>
      <c r="O1421" s="7"/>
      <c r="P1421" s="7"/>
      <c r="Q1421" s="7"/>
      <c r="R1421" s="7" t="str">
        <f t="shared" si="44"/>
        <v/>
      </c>
      <c r="S1421" s="7" t="str">
        <f t="shared" si="45"/>
        <v/>
      </c>
    </row>
    <row r="1422" spans="1:19" x14ac:dyDescent="0.25">
      <c r="A1422" s="7"/>
      <c r="B1422" s="12"/>
      <c r="C1422" s="7"/>
      <c r="D1422" s="7"/>
      <c r="E1422" s="7"/>
      <c r="F1422" s="7"/>
      <c r="G1422" s="7"/>
      <c r="H1422" s="7"/>
      <c r="I1422" s="7"/>
      <c r="J1422" s="7"/>
      <c r="K1422" s="7"/>
      <c r="L1422" s="7"/>
      <c r="M1422" s="7"/>
      <c r="N1422" s="7"/>
      <c r="O1422" s="7"/>
      <c r="P1422" s="7"/>
      <c r="Q1422" s="7"/>
      <c r="R1422" s="7" t="str">
        <f t="shared" si="44"/>
        <v/>
      </c>
      <c r="S1422" s="7" t="str">
        <f t="shared" si="45"/>
        <v/>
      </c>
    </row>
    <row r="1423" spans="1:19" x14ac:dyDescent="0.25">
      <c r="A1423" s="7"/>
      <c r="B1423" s="12"/>
      <c r="C1423" s="7"/>
      <c r="D1423" s="7"/>
      <c r="E1423" s="7"/>
      <c r="F1423" s="7"/>
      <c r="G1423" s="7"/>
      <c r="H1423" s="7"/>
      <c r="I1423" s="7"/>
      <c r="J1423" s="7"/>
      <c r="K1423" s="7"/>
      <c r="L1423" s="7"/>
      <c r="M1423" s="7"/>
      <c r="N1423" s="7"/>
      <c r="O1423" s="7"/>
      <c r="P1423" s="7"/>
      <c r="Q1423" s="7"/>
      <c r="R1423" s="7" t="str">
        <f t="shared" si="44"/>
        <v/>
      </c>
      <c r="S1423" s="7" t="str">
        <f t="shared" si="45"/>
        <v/>
      </c>
    </row>
    <row r="1424" spans="1:19" x14ac:dyDescent="0.25">
      <c r="A1424" s="7"/>
      <c r="B1424" s="12"/>
      <c r="C1424" s="7"/>
      <c r="D1424" s="7"/>
      <c r="E1424" s="7"/>
      <c r="F1424" s="7"/>
      <c r="G1424" s="7"/>
      <c r="H1424" s="7"/>
      <c r="I1424" s="7"/>
      <c r="J1424" s="7"/>
      <c r="K1424" s="7"/>
      <c r="L1424" s="7"/>
      <c r="M1424" s="7"/>
      <c r="N1424" s="7"/>
      <c r="O1424" s="7"/>
      <c r="P1424" s="7"/>
      <c r="Q1424" s="7"/>
      <c r="R1424" s="7" t="str">
        <f t="shared" si="44"/>
        <v/>
      </c>
      <c r="S1424" s="7" t="str">
        <f t="shared" si="45"/>
        <v/>
      </c>
    </row>
    <row r="1425" spans="1:19" x14ac:dyDescent="0.25">
      <c r="A1425" s="7"/>
      <c r="B1425" s="12"/>
      <c r="C1425" s="7"/>
      <c r="D1425" s="7"/>
      <c r="E1425" s="7"/>
      <c r="F1425" s="7"/>
      <c r="G1425" s="7"/>
      <c r="H1425" s="7"/>
      <c r="I1425" s="7"/>
      <c r="J1425" s="7"/>
      <c r="K1425" s="7"/>
      <c r="L1425" s="7"/>
      <c r="M1425" s="7"/>
      <c r="N1425" s="7"/>
      <c r="O1425" s="7"/>
      <c r="P1425" s="7"/>
      <c r="Q1425" s="7"/>
      <c r="R1425" s="7" t="str">
        <f t="shared" si="44"/>
        <v/>
      </c>
      <c r="S1425" s="7" t="str">
        <f t="shared" si="45"/>
        <v/>
      </c>
    </row>
    <row r="1426" spans="1:19" x14ac:dyDescent="0.25">
      <c r="A1426" s="7"/>
      <c r="B1426" s="12"/>
      <c r="C1426" s="7"/>
      <c r="D1426" s="7"/>
      <c r="E1426" s="7"/>
      <c r="F1426" s="7"/>
      <c r="G1426" s="7"/>
      <c r="H1426" s="7"/>
      <c r="I1426" s="7"/>
      <c r="J1426" s="7"/>
      <c r="K1426" s="7"/>
      <c r="L1426" s="7"/>
      <c r="M1426" s="7"/>
      <c r="N1426" s="7"/>
      <c r="O1426" s="7"/>
      <c r="P1426" s="7"/>
      <c r="Q1426" s="7"/>
      <c r="R1426" s="7" t="str">
        <f t="shared" si="44"/>
        <v/>
      </c>
      <c r="S1426" s="7" t="str">
        <f t="shared" si="45"/>
        <v/>
      </c>
    </row>
    <row r="1427" spans="1:19" x14ac:dyDescent="0.25">
      <c r="A1427" s="7"/>
      <c r="B1427" s="12"/>
      <c r="C1427" s="7"/>
      <c r="D1427" s="7"/>
      <c r="E1427" s="7"/>
      <c r="F1427" s="7"/>
      <c r="G1427" s="7"/>
      <c r="H1427" s="7"/>
      <c r="I1427" s="7"/>
      <c r="J1427" s="7"/>
      <c r="K1427" s="7"/>
      <c r="L1427" s="7"/>
      <c r="M1427" s="7"/>
      <c r="N1427" s="7"/>
      <c r="O1427" s="7"/>
      <c r="P1427" s="7"/>
      <c r="Q1427" s="7"/>
      <c r="R1427" s="7" t="str">
        <f t="shared" si="44"/>
        <v/>
      </c>
      <c r="S1427" s="7" t="str">
        <f t="shared" si="45"/>
        <v/>
      </c>
    </row>
    <row r="1428" spans="1:19" x14ac:dyDescent="0.25">
      <c r="A1428" s="7"/>
      <c r="B1428" s="12"/>
      <c r="C1428" s="7"/>
      <c r="D1428" s="7"/>
      <c r="E1428" s="7"/>
      <c r="F1428" s="7"/>
      <c r="G1428" s="7"/>
      <c r="H1428" s="7"/>
      <c r="I1428" s="7"/>
      <c r="J1428" s="7"/>
      <c r="K1428" s="7"/>
      <c r="L1428" s="7"/>
      <c r="M1428" s="7"/>
      <c r="N1428" s="7"/>
      <c r="O1428" s="7"/>
      <c r="P1428" s="7"/>
      <c r="Q1428" s="7"/>
      <c r="R1428" s="7" t="str">
        <f t="shared" si="44"/>
        <v/>
      </c>
      <c r="S1428" s="7" t="str">
        <f t="shared" si="45"/>
        <v/>
      </c>
    </row>
    <row r="1429" spans="1:19" x14ac:dyDescent="0.25">
      <c r="A1429" s="7"/>
      <c r="B1429" s="12"/>
      <c r="C1429" s="7"/>
      <c r="D1429" s="7"/>
      <c r="E1429" s="7"/>
      <c r="F1429" s="7"/>
      <c r="G1429" s="7"/>
      <c r="H1429" s="7"/>
      <c r="I1429" s="7"/>
      <c r="J1429" s="7"/>
      <c r="K1429" s="7"/>
      <c r="L1429" s="7"/>
      <c r="M1429" s="7"/>
      <c r="N1429" s="7"/>
      <c r="O1429" s="7"/>
      <c r="P1429" s="7"/>
      <c r="Q1429" s="7"/>
      <c r="R1429" s="7" t="str">
        <f t="shared" si="44"/>
        <v/>
      </c>
      <c r="S1429" s="7" t="str">
        <f t="shared" si="45"/>
        <v/>
      </c>
    </row>
    <row r="1430" spans="1:19" x14ac:dyDescent="0.25">
      <c r="A1430" s="7"/>
      <c r="B1430" s="12"/>
      <c r="C1430" s="7"/>
      <c r="D1430" s="7"/>
      <c r="E1430" s="7"/>
      <c r="F1430" s="7"/>
      <c r="G1430" s="7"/>
      <c r="H1430" s="7"/>
      <c r="I1430" s="7"/>
      <c r="J1430" s="7"/>
      <c r="K1430" s="7"/>
      <c r="L1430" s="7"/>
      <c r="M1430" s="7"/>
      <c r="N1430" s="7"/>
      <c r="O1430" s="7"/>
      <c r="P1430" s="7"/>
      <c r="Q1430" s="7"/>
      <c r="R1430" s="7" t="str">
        <f t="shared" si="44"/>
        <v/>
      </c>
      <c r="S1430" s="7" t="str">
        <f t="shared" si="45"/>
        <v/>
      </c>
    </row>
    <row r="1431" spans="1:19" x14ac:dyDescent="0.25">
      <c r="A1431" s="7"/>
      <c r="B1431" s="12"/>
      <c r="C1431" s="7"/>
      <c r="D1431" s="7"/>
      <c r="E1431" s="7"/>
      <c r="F1431" s="7"/>
      <c r="G1431" s="7"/>
      <c r="H1431" s="7"/>
      <c r="I1431" s="7"/>
      <c r="J1431" s="7"/>
      <c r="K1431" s="7"/>
      <c r="L1431" s="7"/>
      <c r="M1431" s="7"/>
      <c r="N1431" s="7"/>
      <c r="O1431" s="7"/>
      <c r="P1431" s="7"/>
      <c r="Q1431" s="7"/>
      <c r="R1431" s="7" t="str">
        <f t="shared" si="44"/>
        <v/>
      </c>
      <c r="S1431" s="7" t="str">
        <f t="shared" si="45"/>
        <v/>
      </c>
    </row>
    <row r="1432" spans="1:19" x14ac:dyDescent="0.25">
      <c r="A1432" s="7"/>
      <c r="B1432" s="12"/>
      <c r="C1432" s="7"/>
      <c r="D1432" s="7"/>
      <c r="E1432" s="7"/>
      <c r="F1432" s="7"/>
      <c r="G1432" s="7"/>
      <c r="H1432" s="7"/>
      <c r="I1432" s="7"/>
      <c r="J1432" s="7"/>
      <c r="K1432" s="7"/>
      <c r="L1432" s="7"/>
      <c r="M1432" s="7"/>
      <c r="N1432" s="7"/>
      <c r="O1432" s="7"/>
      <c r="P1432" s="7"/>
      <c r="Q1432" s="7"/>
      <c r="R1432" s="7" t="str">
        <f t="shared" si="44"/>
        <v/>
      </c>
      <c r="S1432" s="7" t="str">
        <f t="shared" si="45"/>
        <v/>
      </c>
    </row>
    <row r="1433" spans="1:19" x14ac:dyDescent="0.25">
      <c r="A1433" s="7"/>
      <c r="B1433" s="12"/>
      <c r="C1433" s="7"/>
      <c r="D1433" s="7"/>
      <c r="E1433" s="7"/>
      <c r="F1433" s="7"/>
      <c r="G1433" s="7"/>
      <c r="H1433" s="7"/>
      <c r="I1433" s="7"/>
      <c r="J1433" s="7"/>
      <c r="K1433" s="7"/>
      <c r="L1433" s="7"/>
      <c r="M1433" s="7"/>
      <c r="N1433" s="7"/>
      <c r="O1433" s="7"/>
      <c r="P1433" s="7"/>
      <c r="Q1433" s="7"/>
      <c r="R1433" s="7" t="str">
        <f t="shared" si="44"/>
        <v/>
      </c>
      <c r="S1433" s="7" t="str">
        <f t="shared" si="45"/>
        <v/>
      </c>
    </row>
    <row r="1434" spans="1:19" x14ac:dyDescent="0.25">
      <c r="A1434" s="7"/>
      <c r="B1434" s="12"/>
      <c r="C1434" s="7"/>
      <c r="D1434" s="7"/>
      <c r="E1434" s="7"/>
      <c r="F1434" s="7"/>
      <c r="G1434" s="7"/>
      <c r="H1434" s="7"/>
      <c r="I1434" s="7"/>
      <c r="J1434" s="7"/>
      <c r="K1434" s="7"/>
      <c r="L1434" s="7"/>
      <c r="M1434" s="7"/>
      <c r="N1434" s="7"/>
      <c r="O1434" s="7"/>
      <c r="P1434" s="7"/>
      <c r="Q1434" s="7"/>
      <c r="R1434" s="7" t="str">
        <f t="shared" si="44"/>
        <v/>
      </c>
      <c r="S1434" s="7" t="str">
        <f t="shared" si="45"/>
        <v/>
      </c>
    </row>
    <row r="1435" spans="1:19" x14ac:dyDescent="0.25">
      <c r="A1435" s="7"/>
      <c r="B1435" s="12"/>
      <c r="C1435" s="7"/>
      <c r="D1435" s="7"/>
      <c r="E1435" s="7"/>
      <c r="F1435" s="7"/>
      <c r="G1435" s="7"/>
      <c r="H1435" s="7"/>
      <c r="I1435" s="7"/>
      <c r="J1435" s="7"/>
      <c r="K1435" s="7"/>
      <c r="L1435" s="7"/>
      <c r="M1435" s="7"/>
      <c r="N1435" s="7"/>
      <c r="O1435" s="7"/>
      <c r="P1435" s="7"/>
      <c r="Q1435" s="7"/>
      <c r="R1435" s="7" t="str">
        <f t="shared" si="44"/>
        <v/>
      </c>
      <c r="S1435" s="7" t="str">
        <f t="shared" si="45"/>
        <v/>
      </c>
    </row>
    <row r="1436" spans="1:19" x14ac:dyDescent="0.25">
      <c r="A1436" s="7"/>
      <c r="B1436" s="12"/>
      <c r="C1436" s="7"/>
      <c r="D1436" s="7"/>
      <c r="E1436" s="7"/>
      <c r="F1436" s="7"/>
      <c r="G1436" s="7"/>
      <c r="H1436" s="7"/>
      <c r="I1436" s="7"/>
      <c r="J1436" s="7"/>
      <c r="K1436" s="7"/>
      <c r="L1436" s="7"/>
      <c r="M1436" s="7"/>
      <c r="N1436" s="7"/>
      <c r="O1436" s="7"/>
      <c r="P1436" s="7"/>
      <c r="Q1436" s="7"/>
      <c r="R1436" s="7" t="str">
        <f t="shared" si="44"/>
        <v/>
      </c>
      <c r="S1436" s="7" t="str">
        <f t="shared" si="45"/>
        <v/>
      </c>
    </row>
    <row r="1437" spans="1:19" x14ac:dyDescent="0.25">
      <c r="A1437" s="7"/>
      <c r="B1437" s="12"/>
      <c r="C1437" s="7"/>
      <c r="D1437" s="7"/>
      <c r="E1437" s="7"/>
      <c r="F1437" s="7"/>
      <c r="G1437" s="7"/>
      <c r="H1437" s="7"/>
      <c r="I1437" s="7"/>
      <c r="J1437" s="7"/>
      <c r="K1437" s="7"/>
      <c r="L1437" s="7"/>
      <c r="M1437" s="7"/>
      <c r="N1437" s="7"/>
      <c r="O1437" s="7"/>
      <c r="P1437" s="7"/>
      <c r="Q1437" s="7"/>
      <c r="R1437" s="7" t="str">
        <f t="shared" si="44"/>
        <v/>
      </c>
      <c r="S1437" s="7" t="str">
        <f t="shared" si="45"/>
        <v/>
      </c>
    </row>
    <row r="1438" spans="1:19" x14ac:dyDescent="0.25">
      <c r="A1438" s="7"/>
      <c r="B1438" s="12"/>
      <c r="C1438" s="7"/>
      <c r="D1438" s="7"/>
      <c r="E1438" s="7"/>
      <c r="F1438" s="7"/>
      <c r="G1438" s="7"/>
      <c r="H1438" s="7"/>
      <c r="I1438" s="7"/>
      <c r="J1438" s="7"/>
      <c r="K1438" s="7"/>
      <c r="L1438" s="7"/>
      <c r="M1438" s="7"/>
      <c r="N1438" s="7"/>
      <c r="O1438" s="7"/>
      <c r="P1438" s="7"/>
      <c r="Q1438" s="7"/>
      <c r="R1438" s="7" t="str">
        <f t="shared" si="44"/>
        <v/>
      </c>
      <c r="S1438" s="7" t="str">
        <f t="shared" si="45"/>
        <v/>
      </c>
    </row>
    <row r="1439" spans="1:19" x14ac:dyDescent="0.25">
      <c r="A1439" s="7"/>
      <c r="B1439" s="12"/>
      <c r="C1439" s="7"/>
      <c r="D1439" s="7"/>
      <c r="E1439" s="7"/>
      <c r="F1439" s="7"/>
      <c r="G1439" s="7"/>
      <c r="H1439" s="7"/>
      <c r="I1439" s="7"/>
      <c r="J1439" s="7"/>
      <c r="K1439" s="7"/>
      <c r="L1439" s="7"/>
      <c r="M1439" s="7"/>
      <c r="N1439" s="7"/>
      <c r="O1439" s="7"/>
      <c r="P1439" s="7"/>
      <c r="Q1439" s="7"/>
      <c r="R1439" s="7" t="str">
        <f t="shared" si="44"/>
        <v/>
      </c>
      <c r="S1439" s="7" t="str">
        <f t="shared" si="45"/>
        <v/>
      </c>
    </row>
    <row r="1440" spans="1:19" x14ac:dyDescent="0.25">
      <c r="A1440" s="7"/>
      <c r="B1440" s="12"/>
      <c r="C1440" s="7"/>
      <c r="D1440" s="7"/>
      <c r="E1440" s="7"/>
      <c r="F1440" s="7"/>
      <c r="G1440" s="7"/>
      <c r="H1440" s="7"/>
      <c r="I1440" s="7"/>
      <c r="J1440" s="7"/>
      <c r="K1440" s="7"/>
      <c r="L1440" s="7"/>
      <c r="M1440" s="7"/>
      <c r="N1440" s="7"/>
      <c r="O1440" s="7"/>
      <c r="P1440" s="7"/>
      <c r="Q1440" s="7"/>
      <c r="R1440" s="7" t="str">
        <f t="shared" si="44"/>
        <v/>
      </c>
      <c r="S1440" s="7" t="str">
        <f t="shared" si="45"/>
        <v/>
      </c>
    </row>
    <row r="1441" spans="1:19" x14ac:dyDescent="0.25">
      <c r="A1441" s="7"/>
      <c r="B1441" s="12"/>
      <c r="C1441" s="7"/>
      <c r="D1441" s="7"/>
      <c r="E1441" s="7"/>
      <c r="F1441" s="7"/>
      <c r="G1441" s="7"/>
      <c r="H1441" s="7"/>
      <c r="I1441" s="7"/>
      <c r="J1441" s="7"/>
      <c r="K1441" s="7"/>
      <c r="L1441" s="7"/>
      <c r="M1441" s="7"/>
      <c r="N1441" s="7"/>
      <c r="O1441" s="7"/>
      <c r="P1441" s="7"/>
      <c r="Q1441" s="7"/>
      <c r="R1441" s="7" t="str">
        <f t="shared" si="44"/>
        <v/>
      </c>
      <c r="S1441" s="7" t="str">
        <f t="shared" si="45"/>
        <v/>
      </c>
    </row>
    <row r="1442" spans="1:19" x14ac:dyDescent="0.25">
      <c r="A1442" s="7"/>
      <c r="B1442" s="12"/>
      <c r="C1442" s="7"/>
      <c r="D1442" s="7"/>
      <c r="E1442" s="7"/>
      <c r="F1442" s="7"/>
      <c r="G1442" s="7"/>
      <c r="H1442" s="7"/>
      <c r="I1442" s="7"/>
      <c r="J1442" s="7"/>
      <c r="K1442" s="7"/>
      <c r="L1442" s="7"/>
      <c r="M1442" s="7"/>
      <c r="N1442" s="7"/>
      <c r="O1442" s="7"/>
      <c r="P1442" s="7"/>
      <c r="Q1442" s="7"/>
      <c r="R1442" s="7" t="str">
        <f t="shared" si="44"/>
        <v/>
      </c>
      <c r="S1442" s="7" t="str">
        <f t="shared" si="45"/>
        <v/>
      </c>
    </row>
    <row r="1443" spans="1:19" x14ac:dyDescent="0.25">
      <c r="A1443" s="7"/>
      <c r="B1443" s="12"/>
      <c r="C1443" s="7"/>
      <c r="D1443" s="7"/>
      <c r="E1443" s="7"/>
      <c r="F1443" s="7"/>
      <c r="G1443" s="7"/>
      <c r="H1443" s="7"/>
      <c r="I1443" s="7"/>
      <c r="J1443" s="7"/>
      <c r="K1443" s="7"/>
      <c r="L1443" s="7"/>
      <c r="M1443" s="7"/>
      <c r="N1443" s="7"/>
      <c r="O1443" s="7"/>
      <c r="P1443" s="7"/>
      <c r="Q1443" s="7"/>
      <c r="R1443" s="7" t="str">
        <f t="shared" si="44"/>
        <v/>
      </c>
      <c r="S1443" s="7" t="str">
        <f t="shared" si="45"/>
        <v/>
      </c>
    </row>
    <row r="1444" spans="1:19" x14ac:dyDescent="0.25">
      <c r="A1444" s="7"/>
      <c r="B1444" s="12"/>
      <c r="C1444" s="7"/>
      <c r="D1444" s="7"/>
      <c r="E1444" s="7"/>
      <c r="F1444" s="7"/>
      <c r="G1444" s="7"/>
      <c r="H1444" s="7"/>
      <c r="I1444" s="7"/>
      <c r="J1444" s="7"/>
      <c r="K1444" s="7"/>
      <c r="L1444" s="7"/>
      <c r="M1444" s="7"/>
      <c r="N1444" s="7"/>
      <c r="O1444" s="7"/>
      <c r="P1444" s="7"/>
      <c r="Q1444" s="7"/>
      <c r="R1444" s="7" t="str">
        <f t="shared" si="44"/>
        <v/>
      </c>
      <c r="S1444" s="7" t="str">
        <f t="shared" si="45"/>
        <v/>
      </c>
    </row>
    <row r="1445" spans="1:19" x14ac:dyDescent="0.25">
      <c r="A1445" s="7"/>
      <c r="B1445" s="12"/>
      <c r="C1445" s="7"/>
      <c r="D1445" s="7"/>
      <c r="E1445" s="7"/>
      <c r="F1445" s="7"/>
      <c r="G1445" s="7"/>
      <c r="H1445" s="7"/>
      <c r="I1445" s="7"/>
      <c r="J1445" s="7"/>
      <c r="K1445" s="7"/>
      <c r="L1445" s="7"/>
      <c r="M1445" s="7"/>
      <c r="N1445" s="7"/>
      <c r="O1445" s="7"/>
      <c r="P1445" s="7"/>
      <c r="Q1445" s="7"/>
      <c r="R1445" s="7" t="str">
        <f t="shared" si="44"/>
        <v/>
      </c>
      <c r="S1445" s="7" t="str">
        <f t="shared" si="45"/>
        <v/>
      </c>
    </row>
    <row r="1446" spans="1:19" x14ac:dyDescent="0.25">
      <c r="A1446" s="7"/>
      <c r="B1446" s="12"/>
      <c r="C1446" s="7"/>
      <c r="D1446" s="7"/>
      <c r="E1446" s="7"/>
      <c r="F1446" s="7"/>
      <c r="G1446" s="7"/>
      <c r="H1446" s="7"/>
      <c r="I1446" s="7"/>
      <c r="J1446" s="7"/>
      <c r="K1446" s="7"/>
      <c r="L1446" s="7"/>
      <c r="M1446" s="7"/>
      <c r="N1446" s="7"/>
      <c r="O1446" s="7"/>
      <c r="P1446" s="7"/>
      <c r="Q1446" s="7"/>
      <c r="R1446" s="7" t="str">
        <f t="shared" si="44"/>
        <v/>
      </c>
      <c r="S1446" s="7" t="str">
        <f t="shared" si="45"/>
        <v/>
      </c>
    </row>
    <row r="1447" spans="1:19" x14ac:dyDescent="0.25">
      <c r="A1447" s="7"/>
      <c r="B1447" s="12"/>
      <c r="C1447" s="7"/>
      <c r="D1447" s="7"/>
      <c r="E1447" s="7"/>
      <c r="F1447" s="7"/>
      <c r="G1447" s="7"/>
      <c r="H1447" s="7"/>
      <c r="I1447" s="7"/>
      <c r="J1447" s="7"/>
      <c r="K1447" s="7"/>
      <c r="L1447" s="7"/>
      <c r="M1447" s="7"/>
      <c r="N1447" s="7"/>
      <c r="O1447" s="7"/>
      <c r="P1447" s="7"/>
      <c r="Q1447" s="7"/>
      <c r="R1447" s="7" t="str">
        <f t="shared" si="44"/>
        <v/>
      </c>
      <c r="S1447" s="7" t="str">
        <f t="shared" si="45"/>
        <v/>
      </c>
    </row>
    <row r="1448" spans="1:19" x14ac:dyDescent="0.25">
      <c r="A1448" s="7"/>
      <c r="B1448" s="12"/>
      <c r="C1448" s="7"/>
      <c r="D1448" s="7"/>
      <c r="E1448" s="7"/>
      <c r="F1448" s="7"/>
      <c r="G1448" s="7"/>
      <c r="H1448" s="7"/>
      <c r="I1448" s="7"/>
      <c r="J1448" s="7"/>
      <c r="K1448" s="7"/>
      <c r="L1448" s="7"/>
      <c r="M1448" s="7"/>
      <c r="N1448" s="7"/>
      <c r="O1448" s="7"/>
      <c r="P1448" s="7"/>
      <c r="Q1448" s="7"/>
      <c r="R1448" s="7" t="str">
        <f t="shared" si="44"/>
        <v/>
      </c>
      <c r="S1448" s="7" t="str">
        <f t="shared" si="45"/>
        <v/>
      </c>
    </row>
    <row r="1449" spans="1:19" x14ac:dyDescent="0.25">
      <c r="A1449" s="7"/>
      <c r="B1449" s="12"/>
      <c r="C1449" s="7"/>
      <c r="D1449" s="7"/>
      <c r="E1449" s="7"/>
      <c r="F1449" s="7"/>
      <c r="G1449" s="7"/>
      <c r="H1449" s="7"/>
      <c r="I1449" s="7"/>
      <c r="J1449" s="7"/>
      <c r="K1449" s="7"/>
      <c r="L1449" s="7"/>
      <c r="M1449" s="7"/>
      <c r="N1449" s="7"/>
      <c r="O1449" s="7"/>
      <c r="P1449" s="7"/>
      <c r="Q1449" s="7"/>
      <c r="R1449" s="7" t="str">
        <f t="shared" si="44"/>
        <v/>
      </c>
      <c r="S1449" s="7" t="str">
        <f t="shared" si="45"/>
        <v/>
      </c>
    </row>
    <row r="1450" spans="1:19" x14ac:dyDescent="0.25">
      <c r="A1450" s="7"/>
      <c r="B1450" s="12"/>
      <c r="C1450" s="7"/>
      <c r="D1450" s="7"/>
      <c r="E1450" s="7"/>
      <c r="F1450" s="7"/>
      <c r="G1450" s="7"/>
      <c r="H1450" s="7"/>
      <c r="I1450" s="7"/>
      <c r="J1450" s="7"/>
      <c r="K1450" s="7"/>
      <c r="L1450" s="7"/>
      <c r="M1450" s="7"/>
      <c r="N1450" s="7"/>
      <c r="O1450" s="7"/>
      <c r="P1450" s="7"/>
      <c r="Q1450" s="7"/>
      <c r="R1450" s="7" t="str">
        <f t="shared" si="44"/>
        <v/>
      </c>
      <c r="S1450" s="7" t="str">
        <f t="shared" si="45"/>
        <v/>
      </c>
    </row>
    <row r="1451" spans="1:19" x14ac:dyDescent="0.25">
      <c r="A1451" s="7"/>
      <c r="B1451" s="12"/>
      <c r="C1451" s="7"/>
      <c r="D1451" s="7"/>
      <c r="E1451" s="7"/>
      <c r="F1451" s="7"/>
      <c r="G1451" s="7"/>
      <c r="H1451" s="7"/>
      <c r="I1451" s="7"/>
      <c r="J1451" s="7"/>
      <c r="K1451" s="7"/>
      <c r="L1451" s="7"/>
      <c r="M1451" s="7"/>
      <c r="N1451" s="7"/>
      <c r="O1451" s="7"/>
      <c r="P1451" s="7"/>
      <c r="Q1451" s="7"/>
      <c r="R1451" s="7" t="str">
        <f t="shared" si="44"/>
        <v/>
      </c>
      <c r="S1451" s="7" t="str">
        <f t="shared" si="45"/>
        <v/>
      </c>
    </row>
    <row r="1452" spans="1:19" x14ac:dyDescent="0.25">
      <c r="A1452" s="7"/>
      <c r="B1452" s="12"/>
      <c r="C1452" s="7"/>
      <c r="D1452" s="7"/>
      <c r="E1452" s="7"/>
      <c r="F1452" s="7"/>
      <c r="G1452" s="7"/>
      <c r="H1452" s="7"/>
      <c r="I1452" s="7"/>
      <c r="J1452" s="7"/>
      <c r="K1452" s="7"/>
      <c r="L1452" s="7"/>
      <c r="M1452" s="7"/>
      <c r="N1452" s="7"/>
      <c r="O1452" s="7"/>
      <c r="P1452" s="7"/>
      <c r="Q1452" s="7"/>
      <c r="R1452" s="7" t="str">
        <f t="shared" si="44"/>
        <v/>
      </c>
      <c r="S1452" s="7" t="str">
        <f t="shared" si="45"/>
        <v/>
      </c>
    </row>
    <row r="1453" spans="1:19" x14ac:dyDescent="0.25">
      <c r="A1453" s="7"/>
      <c r="B1453" s="12"/>
      <c r="C1453" s="7"/>
      <c r="D1453" s="7"/>
      <c r="E1453" s="7"/>
      <c r="F1453" s="7"/>
      <c r="G1453" s="7"/>
      <c r="H1453" s="7"/>
      <c r="I1453" s="7"/>
      <c r="J1453" s="7"/>
      <c r="K1453" s="7"/>
      <c r="L1453" s="7"/>
      <c r="M1453" s="7"/>
      <c r="N1453" s="7"/>
      <c r="O1453" s="7"/>
      <c r="P1453" s="7"/>
      <c r="Q1453" s="7"/>
      <c r="R1453" s="7" t="str">
        <f t="shared" si="44"/>
        <v/>
      </c>
      <c r="S1453" s="7" t="str">
        <f t="shared" si="45"/>
        <v/>
      </c>
    </row>
    <row r="1454" spans="1:19" x14ac:dyDescent="0.25">
      <c r="A1454" s="7"/>
      <c r="B1454" s="12"/>
      <c r="C1454" s="7"/>
      <c r="D1454" s="7"/>
      <c r="E1454" s="7"/>
      <c r="F1454" s="7"/>
      <c r="G1454" s="7"/>
      <c r="H1454" s="7"/>
      <c r="I1454" s="7"/>
      <c r="J1454" s="7"/>
      <c r="K1454" s="7"/>
      <c r="L1454" s="7"/>
      <c r="M1454" s="7"/>
      <c r="N1454" s="7"/>
      <c r="O1454" s="7"/>
      <c r="P1454" s="7"/>
      <c r="Q1454" s="7"/>
      <c r="R1454" s="7" t="str">
        <f t="shared" si="44"/>
        <v/>
      </c>
      <c r="S1454" s="7" t="str">
        <f t="shared" si="45"/>
        <v/>
      </c>
    </row>
    <row r="1455" spans="1:19" x14ac:dyDescent="0.25">
      <c r="A1455" s="7"/>
      <c r="B1455" s="12"/>
      <c r="C1455" s="7"/>
      <c r="D1455" s="7"/>
      <c r="E1455" s="7"/>
      <c r="F1455" s="7"/>
      <c r="G1455" s="7"/>
      <c r="H1455" s="7"/>
      <c r="I1455" s="7"/>
      <c r="J1455" s="7"/>
      <c r="K1455" s="7"/>
      <c r="L1455" s="7"/>
      <c r="M1455" s="7"/>
      <c r="N1455" s="7"/>
      <c r="O1455" s="7"/>
      <c r="P1455" s="7"/>
      <c r="Q1455" s="7"/>
      <c r="R1455" s="7" t="str">
        <f t="shared" si="44"/>
        <v/>
      </c>
      <c r="S1455" s="7" t="str">
        <f t="shared" si="45"/>
        <v/>
      </c>
    </row>
    <row r="1456" spans="1:19" x14ac:dyDescent="0.25">
      <c r="A1456" s="7"/>
      <c r="B1456" s="12"/>
      <c r="C1456" s="7"/>
      <c r="D1456" s="7"/>
      <c r="E1456" s="7"/>
      <c r="F1456" s="7"/>
      <c r="G1456" s="7"/>
      <c r="H1456" s="7"/>
      <c r="I1456" s="7"/>
      <c r="J1456" s="7"/>
      <c r="K1456" s="7"/>
      <c r="L1456" s="7"/>
      <c r="M1456" s="7"/>
      <c r="N1456" s="7"/>
      <c r="O1456" s="7"/>
      <c r="P1456" s="7"/>
      <c r="Q1456" s="7"/>
      <c r="R1456" s="7" t="str">
        <f t="shared" si="44"/>
        <v/>
      </c>
      <c r="S1456" s="7" t="str">
        <f t="shared" si="45"/>
        <v/>
      </c>
    </row>
    <row r="1457" spans="1:19" x14ac:dyDescent="0.25">
      <c r="A1457" s="7"/>
      <c r="B1457" s="12"/>
      <c r="C1457" s="7"/>
      <c r="D1457" s="7"/>
      <c r="E1457" s="7"/>
      <c r="F1457" s="7"/>
      <c r="G1457" s="7"/>
      <c r="H1457" s="7"/>
      <c r="I1457" s="7"/>
      <c r="J1457" s="7"/>
      <c r="K1457" s="7"/>
      <c r="L1457" s="7"/>
      <c r="M1457" s="7"/>
      <c r="N1457" s="7"/>
      <c r="O1457" s="7"/>
      <c r="P1457" s="7"/>
      <c r="Q1457" s="7"/>
      <c r="R1457" s="7" t="str">
        <f t="shared" si="44"/>
        <v/>
      </c>
      <c r="S1457" s="7" t="str">
        <f t="shared" si="45"/>
        <v/>
      </c>
    </row>
    <row r="1458" spans="1:19" x14ac:dyDescent="0.25">
      <c r="A1458" s="7"/>
      <c r="B1458" s="12"/>
      <c r="C1458" s="7"/>
      <c r="D1458" s="7"/>
      <c r="E1458" s="7"/>
      <c r="F1458" s="7"/>
      <c r="G1458" s="7"/>
      <c r="H1458" s="7"/>
      <c r="I1458" s="7"/>
      <c r="J1458" s="7"/>
      <c r="K1458" s="7"/>
      <c r="L1458" s="7"/>
      <c r="M1458" s="7"/>
      <c r="N1458" s="7"/>
      <c r="O1458" s="7"/>
      <c r="P1458" s="7"/>
      <c r="Q1458" s="7"/>
      <c r="R1458" s="7" t="str">
        <f t="shared" si="44"/>
        <v/>
      </c>
      <c r="S1458" s="7" t="str">
        <f t="shared" si="45"/>
        <v/>
      </c>
    </row>
    <row r="1459" spans="1:19" x14ac:dyDescent="0.25">
      <c r="A1459" s="7"/>
      <c r="B1459" s="12"/>
      <c r="C1459" s="7"/>
      <c r="D1459" s="7"/>
      <c r="E1459" s="7"/>
      <c r="F1459" s="7"/>
      <c r="G1459" s="7"/>
      <c r="H1459" s="7"/>
      <c r="I1459" s="7"/>
      <c r="J1459" s="7"/>
      <c r="K1459" s="7"/>
      <c r="L1459" s="7"/>
      <c r="M1459" s="7"/>
      <c r="N1459" s="7"/>
      <c r="O1459" s="7"/>
      <c r="P1459" s="7"/>
      <c r="Q1459" s="7"/>
      <c r="R1459" s="7" t="str">
        <f t="shared" si="44"/>
        <v/>
      </c>
      <c r="S1459" s="7" t="str">
        <f t="shared" si="45"/>
        <v/>
      </c>
    </row>
    <row r="1460" spans="1:19" x14ac:dyDescent="0.25">
      <c r="A1460" s="7"/>
      <c r="B1460" s="12"/>
      <c r="C1460" s="7"/>
      <c r="D1460" s="7"/>
      <c r="E1460" s="7"/>
      <c r="F1460" s="7"/>
      <c r="G1460" s="7"/>
      <c r="H1460" s="7"/>
      <c r="I1460" s="7"/>
      <c r="J1460" s="7"/>
      <c r="K1460" s="7"/>
      <c r="L1460" s="7"/>
      <c r="M1460" s="7"/>
      <c r="N1460" s="7"/>
      <c r="O1460" s="7"/>
      <c r="P1460" s="7"/>
      <c r="Q1460" s="7"/>
      <c r="R1460" s="7" t="str">
        <f t="shared" si="44"/>
        <v/>
      </c>
      <c r="S1460" s="7" t="str">
        <f t="shared" si="45"/>
        <v/>
      </c>
    </row>
    <row r="1461" spans="1:19" x14ac:dyDescent="0.25">
      <c r="A1461" s="7"/>
      <c r="B1461" s="12"/>
      <c r="C1461" s="7"/>
      <c r="D1461" s="7"/>
      <c r="E1461" s="7"/>
      <c r="F1461" s="7"/>
      <c r="G1461" s="7"/>
      <c r="H1461" s="7"/>
      <c r="I1461" s="7"/>
      <c r="J1461" s="7"/>
      <c r="K1461" s="7"/>
      <c r="L1461" s="7"/>
      <c r="M1461" s="7"/>
      <c r="N1461" s="7"/>
      <c r="O1461" s="7"/>
      <c r="P1461" s="7"/>
      <c r="Q1461" s="7"/>
      <c r="R1461" s="7" t="str">
        <f t="shared" si="44"/>
        <v/>
      </c>
      <c r="S1461" s="7" t="str">
        <f t="shared" si="45"/>
        <v/>
      </c>
    </row>
    <row r="1462" spans="1:19" x14ac:dyDescent="0.25">
      <c r="A1462" s="7"/>
      <c r="B1462" s="12"/>
      <c r="C1462" s="7"/>
      <c r="D1462" s="7"/>
      <c r="E1462" s="7"/>
      <c r="F1462" s="7"/>
      <c r="G1462" s="7"/>
      <c r="H1462" s="7"/>
      <c r="I1462" s="7"/>
      <c r="J1462" s="7"/>
      <c r="K1462" s="7"/>
      <c r="L1462" s="7"/>
      <c r="M1462" s="7"/>
      <c r="N1462" s="7"/>
      <c r="O1462" s="7"/>
      <c r="P1462" s="7"/>
      <c r="Q1462" s="7"/>
      <c r="R1462" s="7" t="str">
        <f t="shared" si="44"/>
        <v/>
      </c>
      <c r="S1462" s="7" t="str">
        <f t="shared" si="45"/>
        <v/>
      </c>
    </row>
    <row r="1463" spans="1:19" x14ac:dyDescent="0.25">
      <c r="A1463" s="7"/>
      <c r="B1463" s="12"/>
      <c r="C1463" s="7"/>
      <c r="D1463" s="7"/>
      <c r="E1463" s="7"/>
      <c r="F1463" s="7"/>
      <c r="G1463" s="7"/>
      <c r="H1463" s="7"/>
      <c r="I1463" s="7"/>
      <c r="J1463" s="7"/>
      <c r="K1463" s="7"/>
      <c r="L1463" s="7"/>
      <c r="M1463" s="7"/>
      <c r="N1463" s="7"/>
      <c r="O1463" s="7"/>
      <c r="P1463" s="7"/>
      <c r="Q1463" s="7"/>
      <c r="R1463" s="7" t="str">
        <f t="shared" si="44"/>
        <v/>
      </c>
      <c r="S1463" s="7" t="str">
        <f t="shared" si="45"/>
        <v/>
      </c>
    </row>
    <row r="1464" spans="1:19" x14ac:dyDescent="0.25">
      <c r="A1464" s="7"/>
      <c r="B1464" s="12"/>
      <c r="C1464" s="7"/>
      <c r="D1464" s="7"/>
      <c r="E1464" s="7"/>
      <c r="F1464" s="7"/>
      <c r="G1464" s="7"/>
      <c r="H1464" s="7"/>
      <c r="I1464" s="7"/>
      <c r="J1464" s="7"/>
      <c r="K1464" s="7"/>
      <c r="L1464" s="7"/>
      <c r="M1464" s="7"/>
      <c r="N1464" s="7"/>
      <c r="O1464" s="7"/>
      <c r="P1464" s="7"/>
      <c r="Q1464" s="7"/>
      <c r="R1464" s="7" t="str">
        <f t="shared" si="44"/>
        <v/>
      </c>
      <c r="S1464" s="7" t="str">
        <f t="shared" si="45"/>
        <v/>
      </c>
    </row>
    <row r="1465" spans="1:19" x14ac:dyDescent="0.25">
      <c r="A1465" s="7"/>
      <c r="B1465" s="12"/>
      <c r="C1465" s="7"/>
      <c r="D1465" s="7"/>
      <c r="E1465" s="7"/>
      <c r="F1465" s="7"/>
      <c r="G1465" s="7"/>
      <c r="H1465" s="7"/>
      <c r="I1465" s="7"/>
      <c r="J1465" s="7"/>
      <c r="K1465" s="7"/>
      <c r="L1465" s="7"/>
      <c r="M1465" s="7"/>
      <c r="N1465" s="7"/>
      <c r="O1465" s="7"/>
      <c r="P1465" s="7"/>
      <c r="Q1465" s="7"/>
      <c r="R1465" s="7" t="str">
        <f t="shared" si="44"/>
        <v/>
      </c>
      <c r="S1465" s="7" t="str">
        <f t="shared" si="45"/>
        <v/>
      </c>
    </row>
    <row r="1466" spans="1:19" x14ac:dyDescent="0.25">
      <c r="A1466" s="7"/>
      <c r="B1466" s="12"/>
      <c r="C1466" s="7"/>
      <c r="D1466" s="7"/>
      <c r="E1466" s="7"/>
      <c r="F1466" s="7"/>
      <c r="G1466" s="7"/>
      <c r="H1466" s="7"/>
      <c r="I1466" s="7"/>
      <c r="J1466" s="7"/>
      <c r="K1466" s="7"/>
      <c r="L1466" s="7"/>
      <c r="M1466" s="7"/>
      <c r="N1466" s="7"/>
      <c r="O1466" s="7"/>
      <c r="P1466" s="7"/>
      <c r="Q1466" s="7"/>
      <c r="R1466" s="7" t="str">
        <f t="shared" si="44"/>
        <v/>
      </c>
      <c r="S1466" s="7" t="str">
        <f t="shared" si="45"/>
        <v/>
      </c>
    </row>
    <row r="1467" spans="1:19" x14ac:dyDescent="0.25">
      <c r="A1467" s="7"/>
      <c r="B1467" s="12"/>
      <c r="C1467" s="7"/>
      <c r="D1467" s="7"/>
      <c r="E1467" s="7"/>
      <c r="F1467" s="7"/>
      <c r="G1467" s="7"/>
      <c r="H1467" s="7"/>
      <c r="I1467" s="7"/>
      <c r="J1467" s="7"/>
      <c r="K1467" s="7"/>
      <c r="L1467" s="7"/>
      <c r="M1467" s="7"/>
      <c r="N1467" s="7"/>
      <c r="O1467" s="7"/>
      <c r="P1467" s="7"/>
      <c r="Q1467" s="7"/>
      <c r="R1467" s="7" t="str">
        <f t="shared" si="44"/>
        <v/>
      </c>
      <c r="S1467" s="7" t="str">
        <f t="shared" si="45"/>
        <v/>
      </c>
    </row>
    <row r="1468" spans="1:19" x14ac:dyDescent="0.25">
      <c r="A1468" s="7"/>
      <c r="B1468" s="12"/>
      <c r="C1468" s="7"/>
      <c r="D1468" s="7"/>
      <c r="E1468" s="7"/>
      <c r="F1468" s="7"/>
      <c r="G1468" s="7"/>
      <c r="H1468" s="7"/>
      <c r="I1468" s="7"/>
      <c r="J1468" s="7"/>
      <c r="K1468" s="7"/>
      <c r="L1468" s="7"/>
      <c r="M1468" s="7"/>
      <c r="N1468" s="7"/>
      <c r="O1468" s="7"/>
      <c r="P1468" s="7"/>
      <c r="Q1468" s="7"/>
      <c r="R1468" s="7" t="str">
        <f t="shared" si="44"/>
        <v/>
      </c>
      <c r="S1468" s="7" t="str">
        <f t="shared" si="45"/>
        <v/>
      </c>
    </row>
    <row r="1469" spans="1:19" x14ac:dyDescent="0.25">
      <c r="A1469" s="7"/>
      <c r="B1469" s="12"/>
      <c r="C1469" s="7"/>
      <c r="D1469" s="7"/>
      <c r="E1469" s="7"/>
      <c r="F1469" s="7"/>
      <c r="G1469" s="7"/>
      <c r="H1469" s="7"/>
      <c r="I1469" s="7"/>
      <c r="J1469" s="7"/>
      <c r="K1469" s="7"/>
      <c r="L1469" s="7"/>
      <c r="M1469" s="7"/>
      <c r="N1469" s="7"/>
      <c r="O1469" s="7"/>
      <c r="P1469" s="7"/>
      <c r="Q1469" s="7"/>
      <c r="R1469" s="7" t="str">
        <f t="shared" si="44"/>
        <v/>
      </c>
      <c r="S1469" s="7" t="str">
        <f t="shared" si="45"/>
        <v/>
      </c>
    </row>
    <row r="1470" spans="1:19" x14ac:dyDescent="0.25">
      <c r="A1470" s="7"/>
      <c r="B1470" s="12"/>
      <c r="C1470" s="7"/>
      <c r="D1470" s="7"/>
      <c r="E1470" s="7"/>
      <c r="F1470" s="7"/>
      <c r="G1470" s="7"/>
      <c r="H1470" s="7"/>
      <c r="I1470" s="7"/>
      <c r="J1470" s="7"/>
      <c r="K1470" s="7"/>
      <c r="L1470" s="7"/>
      <c r="M1470" s="7"/>
      <c r="N1470" s="7"/>
      <c r="O1470" s="7"/>
      <c r="P1470" s="7"/>
      <c r="Q1470" s="7"/>
      <c r="R1470" s="7" t="str">
        <f t="shared" si="44"/>
        <v/>
      </c>
      <c r="S1470" s="7" t="str">
        <f t="shared" si="45"/>
        <v/>
      </c>
    </row>
    <row r="1471" spans="1:19" x14ac:dyDescent="0.25">
      <c r="A1471" s="7"/>
      <c r="B1471" s="12"/>
      <c r="C1471" s="7"/>
      <c r="D1471" s="7"/>
      <c r="E1471" s="7"/>
      <c r="F1471" s="7"/>
      <c r="G1471" s="7"/>
      <c r="H1471" s="7"/>
      <c r="I1471" s="7"/>
      <c r="J1471" s="7"/>
      <c r="K1471" s="7"/>
      <c r="L1471" s="7"/>
      <c r="M1471" s="7"/>
      <c r="N1471" s="7"/>
      <c r="O1471" s="7"/>
      <c r="P1471" s="7"/>
      <c r="Q1471" s="7"/>
      <c r="R1471" s="7" t="str">
        <f t="shared" si="44"/>
        <v/>
      </c>
      <c r="S1471" s="7" t="str">
        <f t="shared" si="45"/>
        <v/>
      </c>
    </row>
    <row r="1472" spans="1:19" x14ac:dyDescent="0.25">
      <c r="A1472" s="7"/>
      <c r="B1472" s="12"/>
      <c r="C1472" s="7"/>
      <c r="D1472" s="7"/>
      <c r="E1472" s="7"/>
      <c r="F1472" s="7"/>
      <c r="G1472" s="7"/>
      <c r="H1472" s="7"/>
      <c r="I1472" s="7"/>
      <c r="J1472" s="7"/>
      <c r="K1472" s="7"/>
      <c r="L1472" s="7"/>
      <c r="M1472" s="7"/>
      <c r="N1472" s="7"/>
      <c r="O1472" s="7"/>
      <c r="P1472" s="7"/>
      <c r="Q1472" s="7"/>
      <c r="R1472" s="7" t="str">
        <f t="shared" si="44"/>
        <v/>
      </c>
      <c r="S1472" s="7" t="str">
        <f t="shared" si="45"/>
        <v/>
      </c>
    </row>
    <row r="1473" spans="1:19" x14ac:dyDescent="0.25">
      <c r="A1473" s="7"/>
      <c r="B1473" s="12"/>
      <c r="C1473" s="7"/>
      <c r="D1473" s="7"/>
      <c r="E1473" s="7"/>
      <c r="F1473" s="7"/>
      <c r="G1473" s="7"/>
      <c r="H1473" s="7"/>
      <c r="I1473" s="7"/>
      <c r="J1473" s="7"/>
      <c r="K1473" s="7"/>
      <c r="L1473" s="7"/>
      <c r="M1473" s="7"/>
      <c r="N1473" s="7"/>
      <c r="O1473" s="7"/>
      <c r="P1473" s="7"/>
      <c r="Q1473" s="7"/>
      <c r="R1473" s="7" t="str">
        <f t="shared" si="44"/>
        <v/>
      </c>
      <c r="S1473" s="7" t="str">
        <f t="shared" si="45"/>
        <v/>
      </c>
    </row>
    <row r="1474" spans="1:19" x14ac:dyDescent="0.25">
      <c r="A1474" s="7"/>
      <c r="B1474" s="12"/>
      <c r="C1474" s="7"/>
      <c r="D1474" s="7"/>
      <c r="E1474" s="7"/>
      <c r="F1474" s="7"/>
      <c r="G1474" s="7"/>
      <c r="H1474" s="7"/>
      <c r="I1474" s="7"/>
      <c r="J1474" s="7"/>
      <c r="K1474" s="7"/>
      <c r="L1474" s="7"/>
      <c r="M1474" s="7"/>
      <c r="N1474" s="7"/>
      <c r="O1474" s="7"/>
      <c r="P1474" s="7"/>
      <c r="Q1474" s="7"/>
      <c r="R1474" s="7" t="str">
        <f t="shared" ref="R1474:R1537" si="46">IF(OR(C1474="",B1474=""),"",C1474&amp;"#"&amp;ROUND(B1474*1440,0))</f>
        <v/>
      </c>
      <c r="S1474" s="7" t="str">
        <f t="shared" ref="S1474:S1537" si="47">IF(J1474="","","https://maps.google.com/?q="&amp;SUBSTITUTE(J1474&amp;"",",",".")&amp;","&amp;SUBSTITUTE(K1474&amp;"",",","."))</f>
        <v/>
      </c>
    </row>
    <row r="1475" spans="1:19" x14ac:dyDescent="0.25">
      <c r="A1475" s="7"/>
      <c r="B1475" s="12"/>
      <c r="C1475" s="7"/>
      <c r="D1475" s="7"/>
      <c r="E1475" s="7"/>
      <c r="F1475" s="7"/>
      <c r="G1475" s="7"/>
      <c r="H1475" s="7"/>
      <c r="I1475" s="7"/>
      <c r="J1475" s="7"/>
      <c r="K1475" s="7"/>
      <c r="L1475" s="7"/>
      <c r="M1475" s="7"/>
      <c r="N1475" s="7"/>
      <c r="O1475" s="7"/>
      <c r="P1475" s="7"/>
      <c r="Q1475" s="7"/>
      <c r="R1475" s="7" t="str">
        <f t="shared" si="46"/>
        <v/>
      </c>
      <c r="S1475" s="7" t="str">
        <f t="shared" si="47"/>
        <v/>
      </c>
    </row>
    <row r="1476" spans="1:19" x14ac:dyDescent="0.25">
      <c r="A1476" s="7"/>
      <c r="B1476" s="12"/>
      <c r="C1476" s="7"/>
      <c r="D1476" s="7"/>
      <c r="E1476" s="7"/>
      <c r="F1476" s="7"/>
      <c r="G1476" s="7"/>
      <c r="H1476" s="7"/>
      <c r="I1476" s="7"/>
      <c r="J1476" s="7"/>
      <c r="K1476" s="7"/>
      <c r="L1476" s="7"/>
      <c r="M1476" s="7"/>
      <c r="N1476" s="7"/>
      <c r="O1476" s="7"/>
      <c r="P1476" s="7"/>
      <c r="Q1476" s="7"/>
      <c r="R1476" s="7" t="str">
        <f t="shared" si="46"/>
        <v/>
      </c>
      <c r="S1476" s="7" t="str">
        <f t="shared" si="47"/>
        <v/>
      </c>
    </row>
    <row r="1477" spans="1:19" x14ac:dyDescent="0.25">
      <c r="A1477" s="7"/>
      <c r="B1477" s="12"/>
      <c r="C1477" s="7"/>
      <c r="D1477" s="7"/>
      <c r="E1477" s="7"/>
      <c r="F1477" s="7"/>
      <c r="G1477" s="7"/>
      <c r="H1477" s="7"/>
      <c r="I1477" s="7"/>
      <c r="J1477" s="7"/>
      <c r="K1477" s="7"/>
      <c r="L1477" s="7"/>
      <c r="M1477" s="7"/>
      <c r="N1477" s="7"/>
      <c r="O1477" s="7"/>
      <c r="P1477" s="7"/>
      <c r="Q1477" s="7"/>
      <c r="R1477" s="7" t="str">
        <f t="shared" si="46"/>
        <v/>
      </c>
      <c r="S1477" s="7" t="str">
        <f t="shared" si="47"/>
        <v/>
      </c>
    </row>
    <row r="1478" spans="1:19" x14ac:dyDescent="0.25">
      <c r="A1478" s="7"/>
      <c r="B1478" s="12"/>
      <c r="C1478" s="7"/>
      <c r="D1478" s="7"/>
      <c r="E1478" s="7"/>
      <c r="F1478" s="7"/>
      <c r="G1478" s="7"/>
      <c r="H1478" s="7"/>
      <c r="I1478" s="7"/>
      <c r="J1478" s="7"/>
      <c r="K1478" s="7"/>
      <c r="L1478" s="7"/>
      <c r="M1478" s="7"/>
      <c r="N1478" s="7"/>
      <c r="O1478" s="7"/>
      <c r="P1478" s="7"/>
      <c r="Q1478" s="7"/>
      <c r="R1478" s="7" t="str">
        <f t="shared" si="46"/>
        <v/>
      </c>
      <c r="S1478" s="7" t="str">
        <f t="shared" si="47"/>
        <v/>
      </c>
    </row>
    <row r="1479" spans="1:19" x14ac:dyDescent="0.25">
      <c r="A1479" s="7"/>
      <c r="B1479" s="12"/>
      <c r="C1479" s="7"/>
      <c r="D1479" s="7"/>
      <c r="E1479" s="7"/>
      <c r="F1479" s="7"/>
      <c r="G1479" s="7"/>
      <c r="H1479" s="7"/>
      <c r="I1479" s="7"/>
      <c r="J1479" s="7"/>
      <c r="K1479" s="7"/>
      <c r="L1479" s="7"/>
      <c r="M1479" s="7"/>
      <c r="N1479" s="7"/>
      <c r="O1479" s="7"/>
      <c r="P1479" s="7"/>
      <c r="Q1479" s="7"/>
      <c r="R1479" s="7" t="str">
        <f t="shared" si="46"/>
        <v/>
      </c>
      <c r="S1479" s="7" t="str">
        <f t="shared" si="47"/>
        <v/>
      </c>
    </row>
    <row r="1480" spans="1:19" x14ac:dyDescent="0.25">
      <c r="A1480" s="7"/>
      <c r="B1480" s="12"/>
      <c r="C1480" s="7"/>
      <c r="D1480" s="7"/>
      <c r="E1480" s="7"/>
      <c r="F1480" s="7"/>
      <c r="G1480" s="7"/>
      <c r="H1480" s="7"/>
      <c r="I1480" s="7"/>
      <c r="J1480" s="7"/>
      <c r="K1480" s="7"/>
      <c r="L1480" s="7"/>
      <c r="M1480" s="7"/>
      <c r="N1480" s="7"/>
      <c r="O1480" s="7"/>
      <c r="P1480" s="7"/>
      <c r="Q1480" s="7"/>
      <c r="R1480" s="7" t="str">
        <f t="shared" si="46"/>
        <v/>
      </c>
      <c r="S1480" s="7" t="str">
        <f t="shared" si="47"/>
        <v/>
      </c>
    </row>
    <row r="1481" spans="1:19" x14ac:dyDescent="0.25">
      <c r="A1481" s="7"/>
      <c r="B1481" s="12"/>
      <c r="C1481" s="7"/>
      <c r="D1481" s="7"/>
      <c r="E1481" s="7"/>
      <c r="F1481" s="7"/>
      <c r="G1481" s="7"/>
      <c r="H1481" s="7"/>
      <c r="I1481" s="7"/>
      <c r="J1481" s="7"/>
      <c r="K1481" s="7"/>
      <c r="L1481" s="7"/>
      <c r="M1481" s="7"/>
      <c r="N1481" s="7"/>
      <c r="O1481" s="7"/>
      <c r="P1481" s="7"/>
      <c r="Q1481" s="7"/>
      <c r="R1481" s="7" t="str">
        <f t="shared" si="46"/>
        <v/>
      </c>
      <c r="S1481" s="7" t="str">
        <f t="shared" si="47"/>
        <v/>
      </c>
    </row>
    <row r="1482" spans="1:19" x14ac:dyDescent="0.25">
      <c r="A1482" s="7"/>
      <c r="B1482" s="12"/>
      <c r="C1482" s="7"/>
      <c r="D1482" s="7"/>
      <c r="E1482" s="7"/>
      <c r="F1482" s="7"/>
      <c r="G1482" s="7"/>
      <c r="H1482" s="7"/>
      <c r="I1482" s="7"/>
      <c r="J1482" s="7"/>
      <c r="K1482" s="7"/>
      <c r="L1482" s="7"/>
      <c r="M1482" s="7"/>
      <c r="N1482" s="7"/>
      <c r="O1482" s="7"/>
      <c r="P1482" s="7"/>
      <c r="Q1482" s="7"/>
      <c r="R1482" s="7" t="str">
        <f t="shared" si="46"/>
        <v/>
      </c>
      <c r="S1482" s="7" t="str">
        <f t="shared" si="47"/>
        <v/>
      </c>
    </row>
    <row r="1483" spans="1:19" x14ac:dyDescent="0.25">
      <c r="A1483" s="7"/>
      <c r="B1483" s="12"/>
      <c r="C1483" s="7"/>
      <c r="D1483" s="7"/>
      <c r="E1483" s="7"/>
      <c r="F1483" s="7"/>
      <c r="G1483" s="7"/>
      <c r="H1483" s="7"/>
      <c r="I1483" s="7"/>
      <c r="J1483" s="7"/>
      <c r="K1483" s="7"/>
      <c r="L1483" s="7"/>
      <c r="M1483" s="7"/>
      <c r="N1483" s="7"/>
      <c r="O1483" s="7"/>
      <c r="P1483" s="7"/>
      <c r="Q1483" s="7"/>
      <c r="R1483" s="7" t="str">
        <f t="shared" si="46"/>
        <v/>
      </c>
      <c r="S1483" s="7" t="str">
        <f t="shared" si="47"/>
        <v/>
      </c>
    </row>
    <row r="1484" spans="1:19" x14ac:dyDescent="0.25">
      <c r="A1484" s="7"/>
      <c r="B1484" s="12"/>
      <c r="C1484" s="7"/>
      <c r="D1484" s="7"/>
      <c r="E1484" s="7"/>
      <c r="F1484" s="7"/>
      <c r="G1484" s="7"/>
      <c r="H1484" s="7"/>
      <c r="I1484" s="7"/>
      <c r="J1484" s="7"/>
      <c r="K1484" s="7"/>
      <c r="L1484" s="7"/>
      <c r="M1484" s="7"/>
      <c r="N1484" s="7"/>
      <c r="O1484" s="7"/>
      <c r="P1484" s="7"/>
      <c r="Q1484" s="7"/>
      <c r="R1484" s="7" t="str">
        <f t="shared" si="46"/>
        <v/>
      </c>
      <c r="S1484" s="7" t="str">
        <f t="shared" si="47"/>
        <v/>
      </c>
    </row>
    <row r="1485" spans="1:19" x14ac:dyDescent="0.25">
      <c r="A1485" s="7"/>
      <c r="B1485" s="12"/>
      <c r="C1485" s="7"/>
      <c r="D1485" s="7"/>
      <c r="E1485" s="7"/>
      <c r="F1485" s="7"/>
      <c r="G1485" s="7"/>
      <c r="H1485" s="7"/>
      <c r="I1485" s="7"/>
      <c r="J1485" s="7"/>
      <c r="K1485" s="7"/>
      <c r="L1485" s="7"/>
      <c r="M1485" s="7"/>
      <c r="N1485" s="7"/>
      <c r="O1485" s="7"/>
      <c r="P1485" s="7"/>
      <c r="Q1485" s="7"/>
      <c r="R1485" s="7" t="str">
        <f t="shared" si="46"/>
        <v/>
      </c>
      <c r="S1485" s="7" t="str">
        <f t="shared" si="47"/>
        <v/>
      </c>
    </row>
    <row r="1486" spans="1:19" x14ac:dyDescent="0.25">
      <c r="A1486" s="7"/>
      <c r="B1486" s="12"/>
      <c r="C1486" s="7"/>
      <c r="D1486" s="7"/>
      <c r="E1486" s="7"/>
      <c r="F1486" s="7"/>
      <c r="G1486" s="7"/>
      <c r="H1486" s="7"/>
      <c r="I1486" s="7"/>
      <c r="J1486" s="7"/>
      <c r="K1486" s="7"/>
      <c r="L1486" s="7"/>
      <c r="M1486" s="7"/>
      <c r="N1486" s="7"/>
      <c r="O1486" s="7"/>
      <c r="P1486" s="7"/>
      <c r="Q1486" s="7"/>
      <c r="R1486" s="7" t="str">
        <f t="shared" si="46"/>
        <v/>
      </c>
      <c r="S1486" s="7" t="str">
        <f t="shared" si="47"/>
        <v/>
      </c>
    </row>
    <row r="1487" spans="1:19" x14ac:dyDescent="0.25">
      <c r="A1487" s="7"/>
      <c r="B1487" s="12"/>
      <c r="C1487" s="7"/>
      <c r="D1487" s="7"/>
      <c r="E1487" s="7"/>
      <c r="F1487" s="7"/>
      <c r="G1487" s="7"/>
      <c r="H1487" s="7"/>
      <c r="I1487" s="7"/>
      <c r="J1487" s="7"/>
      <c r="K1487" s="7"/>
      <c r="L1487" s="7"/>
      <c r="M1487" s="7"/>
      <c r="N1487" s="7"/>
      <c r="O1487" s="7"/>
      <c r="P1487" s="7"/>
      <c r="Q1487" s="7"/>
      <c r="R1487" s="7" t="str">
        <f t="shared" si="46"/>
        <v/>
      </c>
      <c r="S1487" s="7" t="str">
        <f t="shared" si="47"/>
        <v/>
      </c>
    </row>
    <row r="1488" spans="1:19" x14ac:dyDescent="0.25">
      <c r="A1488" s="7"/>
      <c r="B1488" s="12"/>
      <c r="C1488" s="7"/>
      <c r="D1488" s="7"/>
      <c r="E1488" s="7"/>
      <c r="F1488" s="7"/>
      <c r="G1488" s="7"/>
      <c r="H1488" s="7"/>
      <c r="I1488" s="7"/>
      <c r="J1488" s="7"/>
      <c r="K1488" s="7"/>
      <c r="L1488" s="7"/>
      <c r="M1488" s="7"/>
      <c r="N1488" s="7"/>
      <c r="O1488" s="7"/>
      <c r="P1488" s="7"/>
      <c r="Q1488" s="7"/>
      <c r="R1488" s="7" t="str">
        <f t="shared" si="46"/>
        <v/>
      </c>
      <c r="S1488" s="7" t="str">
        <f t="shared" si="47"/>
        <v/>
      </c>
    </row>
    <row r="1489" spans="1:19" x14ac:dyDescent="0.25">
      <c r="A1489" s="7"/>
      <c r="B1489" s="12"/>
      <c r="C1489" s="7"/>
      <c r="D1489" s="7"/>
      <c r="E1489" s="7"/>
      <c r="F1489" s="7"/>
      <c r="G1489" s="7"/>
      <c r="H1489" s="7"/>
      <c r="I1489" s="7"/>
      <c r="J1489" s="7"/>
      <c r="K1489" s="7"/>
      <c r="L1489" s="7"/>
      <c r="M1489" s="7"/>
      <c r="N1489" s="7"/>
      <c r="O1489" s="7"/>
      <c r="P1489" s="7"/>
      <c r="Q1489" s="7"/>
      <c r="R1489" s="7" t="str">
        <f t="shared" si="46"/>
        <v/>
      </c>
      <c r="S1489" s="7" t="str">
        <f t="shared" si="47"/>
        <v/>
      </c>
    </row>
    <row r="1490" spans="1:19" x14ac:dyDescent="0.25">
      <c r="A1490" s="7"/>
      <c r="B1490" s="12"/>
      <c r="C1490" s="7"/>
      <c r="D1490" s="7"/>
      <c r="E1490" s="7"/>
      <c r="F1490" s="7"/>
      <c r="G1490" s="7"/>
      <c r="H1490" s="7"/>
      <c r="I1490" s="7"/>
      <c r="J1490" s="7"/>
      <c r="K1490" s="7"/>
      <c r="L1490" s="7"/>
      <c r="M1490" s="7"/>
      <c r="N1490" s="7"/>
      <c r="O1490" s="7"/>
      <c r="P1490" s="7"/>
      <c r="Q1490" s="7"/>
      <c r="R1490" s="7" t="str">
        <f t="shared" si="46"/>
        <v/>
      </c>
      <c r="S1490" s="7" t="str">
        <f t="shared" si="47"/>
        <v/>
      </c>
    </row>
    <row r="1491" spans="1:19" x14ac:dyDescent="0.25">
      <c r="A1491" s="7"/>
      <c r="B1491" s="12"/>
      <c r="C1491" s="7"/>
      <c r="D1491" s="7"/>
      <c r="E1491" s="7"/>
      <c r="F1491" s="7"/>
      <c r="G1491" s="7"/>
      <c r="H1491" s="7"/>
      <c r="I1491" s="7"/>
      <c r="J1491" s="7"/>
      <c r="K1491" s="7"/>
      <c r="L1491" s="7"/>
      <c r="M1491" s="7"/>
      <c r="N1491" s="7"/>
      <c r="O1491" s="7"/>
      <c r="P1491" s="7"/>
      <c r="Q1491" s="7"/>
      <c r="R1491" s="7" t="str">
        <f t="shared" si="46"/>
        <v/>
      </c>
      <c r="S1491" s="7" t="str">
        <f t="shared" si="47"/>
        <v/>
      </c>
    </row>
    <row r="1492" spans="1:19" x14ac:dyDescent="0.25">
      <c r="A1492" s="7"/>
      <c r="B1492" s="12"/>
      <c r="C1492" s="7"/>
      <c r="D1492" s="7"/>
      <c r="E1492" s="7"/>
      <c r="F1492" s="7"/>
      <c r="G1492" s="7"/>
      <c r="H1492" s="7"/>
      <c r="I1492" s="7"/>
      <c r="J1492" s="7"/>
      <c r="K1492" s="7"/>
      <c r="L1492" s="7"/>
      <c r="M1492" s="7"/>
      <c r="N1492" s="7"/>
      <c r="O1492" s="7"/>
      <c r="P1492" s="7"/>
      <c r="Q1492" s="7"/>
      <c r="R1492" s="7" t="str">
        <f t="shared" si="46"/>
        <v/>
      </c>
      <c r="S1492" s="7" t="str">
        <f t="shared" si="47"/>
        <v/>
      </c>
    </row>
    <row r="1493" spans="1:19" x14ac:dyDescent="0.25">
      <c r="A1493" s="7"/>
      <c r="B1493" s="12"/>
      <c r="C1493" s="7"/>
      <c r="D1493" s="7"/>
      <c r="E1493" s="7"/>
      <c r="F1493" s="7"/>
      <c r="G1493" s="7"/>
      <c r="H1493" s="7"/>
      <c r="I1493" s="7"/>
      <c r="J1493" s="7"/>
      <c r="K1493" s="7"/>
      <c r="L1493" s="7"/>
      <c r="M1493" s="7"/>
      <c r="N1493" s="7"/>
      <c r="O1493" s="7"/>
      <c r="P1493" s="7"/>
      <c r="Q1493" s="7"/>
      <c r="R1493" s="7" t="str">
        <f t="shared" si="46"/>
        <v/>
      </c>
      <c r="S1493" s="7" t="str">
        <f t="shared" si="47"/>
        <v/>
      </c>
    </row>
    <row r="1494" spans="1:19" x14ac:dyDescent="0.25">
      <c r="A1494" s="7"/>
      <c r="B1494" s="12"/>
      <c r="C1494" s="7"/>
      <c r="D1494" s="7"/>
      <c r="E1494" s="7"/>
      <c r="F1494" s="7"/>
      <c r="G1494" s="7"/>
      <c r="H1494" s="7"/>
      <c r="I1494" s="7"/>
      <c r="J1494" s="7"/>
      <c r="K1494" s="7"/>
      <c r="L1494" s="7"/>
      <c r="M1494" s="7"/>
      <c r="N1494" s="7"/>
      <c r="O1494" s="7"/>
      <c r="P1494" s="7"/>
      <c r="Q1494" s="7"/>
      <c r="R1494" s="7" t="str">
        <f t="shared" si="46"/>
        <v/>
      </c>
      <c r="S1494" s="7" t="str">
        <f t="shared" si="47"/>
        <v/>
      </c>
    </row>
    <row r="1495" spans="1:19" x14ac:dyDescent="0.25">
      <c r="A1495" s="7"/>
      <c r="B1495" s="12"/>
      <c r="C1495" s="7"/>
      <c r="D1495" s="7"/>
      <c r="E1495" s="7"/>
      <c r="F1495" s="7"/>
      <c r="G1495" s="7"/>
      <c r="H1495" s="7"/>
      <c r="I1495" s="7"/>
      <c r="J1495" s="7"/>
      <c r="K1495" s="7"/>
      <c r="L1495" s="7"/>
      <c r="M1495" s="7"/>
      <c r="N1495" s="7"/>
      <c r="O1495" s="7"/>
      <c r="P1495" s="7"/>
      <c r="Q1495" s="7"/>
      <c r="R1495" s="7" t="str">
        <f t="shared" si="46"/>
        <v/>
      </c>
      <c r="S1495" s="7" t="str">
        <f t="shared" si="47"/>
        <v/>
      </c>
    </row>
    <row r="1496" spans="1:19" x14ac:dyDescent="0.25">
      <c r="A1496" s="7"/>
      <c r="B1496" s="12"/>
      <c r="C1496" s="7"/>
      <c r="D1496" s="7"/>
      <c r="E1496" s="7"/>
      <c r="F1496" s="7"/>
      <c r="G1496" s="7"/>
      <c r="H1496" s="7"/>
      <c r="I1496" s="7"/>
      <c r="J1496" s="7"/>
      <c r="K1496" s="7"/>
      <c r="L1496" s="7"/>
      <c r="M1496" s="7"/>
      <c r="N1496" s="7"/>
      <c r="O1496" s="7"/>
      <c r="P1496" s="7"/>
      <c r="Q1496" s="7"/>
      <c r="R1496" s="7" t="str">
        <f t="shared" si="46"/>
        <v/>
      </c>
      <c r="S1496" s="7" t="str">
        <f t="shared" si="47"/>
        <v/>
      </c>
    </row>
    <row r="1497" spans="1:19" x14ac:dyDescent="0.25">
      <c r="A1497" s="7"/>
      <c r="B1497" s="12"/>
      <c r="C1497" s="7"/>
      <c r="D1497" s="7"/>
      <c r="E1497" s="7"/>
      <c r="F1497" s="7"/>
      <c r="G1497" s="7"/>
      <c r="H1497" s="7"/>
      <c r="I1497" s="7"/>
      <c r="J1497" s="7"/>
      <c r="K1497" s="7"/>
      <c r="L1497" s="7"/>
      <c r="M1497" s="7"/>
      <c r="N1497" s="7"/>
      <c r="O1497" s="7"/>
      <c r="P1497" s="7"/>
      <c r="Q1497" s="7"/>
      <c r="R1497" s="7" t="str">
        <f t="shared" si="46"/>
        <v/>
      </c>
      <c r="S1497" s="7" t="str">
        <f t="shared" si="47"/>
        <v/>
      </c>
    </row>
    <row r="1498" spans="1:19" x14ac:dyDescent="0.25">
      <c r="A1498" s="7"/>
      <c r="B1498" s="12"/>
      <c r="C1498" s="7"/>
      <c r="D1498" s="7"/>
      <c r="E1498" s="7"/>
      <c r="F1498" s="7"/>
      <c r="G1498" s="7"/>
      <c r="H1498" s="7"/>
      <c r="I1498" s="7"/>
      <c r="J1498" s="7"/>
      <c r="K1498" s="7"/>
      <c r="L1498" s="7"/>
      <c r="M1498" s="7"/>
      <c r="N1498" s="7"/>
      <c r="O1498" s="7"/>
      <c r="P1498" s="7"/>
      <c r="Q1498" s="7"/>
      <c r="R1498" s="7" t="str">
        <f t="shared" si="46"/>
        <v/>
      </c>
      <c r="S1498" s="7" t="str">
        <f t="shared" si="47"/>
        <v/>
      </c>
    </row>
    <row r="1499" spans="1:19" x14ac:dyDescent="0.25">
      <c r="A1499" s="7"/>
      <c r="B1499" s="12"/>
      <c r="C1499" s="7"/>
      <c r="D1499" s="7"/>
      <c r="E1499" s="7"/>
      <c r="F1499" s="7"/>
      <c r="G1499" s="7"/>
      <c r="H1499" s="7"/>
      <c r="I1499" s="7"/>
      <c r="J1499" s="7"/>
      <c r="K1499" s="7"/>
      <c r="L1499" s="7"/>
      <c r="M1499" s="7"/>
      <c r="N1499" s="7"/>
      <c r="O1499" s="7"/>
      <c r="P1499" s="7"/>
      <c r="Q1499" s="7"/>
      <c r="R1499" s="7" t="str">
        <f t="shared" si="46"/>
        <v/>
      </c>
      <c r="S1499" s="7" t="str">
        <f t="shared" si="47"/>
        <v/>
      </c>
    </row>
    <row r="1500" spans="1:19" x14ac:dyDescent="0.25">
      <c r="A1500" s="7"/>
      <c r="B1500" s="12"/>
      <c r="C1500" s="7"/>
      <c r="D1500" s="7"/>
      <c r="E1500" s="7"/>
      <c r="F1500" s="7"/>
      <c r="G1500" s="7"/>
      <c r="H1500" s="7"/>
      <c r="I1500" s="7"/>
      <c r="J1500" s="7"/>
      <c r="K1500" s="7"/>
      <c r="L1500" s="7"/>
      <c r="M1500" s="7"/>
      <c r="N1500" s="7"/>
      <c r="O1500" s="7"/>
      <c r="P1500" s="7"/>
      <c r="Q1500" s="7"/>
      <c r="R1500" s="7" t="str">
        <f t="shared" si="46"/>
        <v/>
      </c>
      <c r="S1500" s="7" t="str">
        <f t="shared" si="47"/>
        <v/>
      </c>
    </row>
    <row r="1501" spans="1:19" x14ac:dyDescent="0.25">
      <c r="A1501" s="7"/>
      <c r="B1501" s="12"/>
      <c r="C1501" s="7"/>
      <c r="D1501" s="7"/>
      <c r="E1501" s="7"/>
      <c r="F1501" s="7"/>
      <c r="G1501" s="7"/>
      <c r="H1501" s="7"/>
      <c r="I1501" s="7"/>
      <c r="J1501" s="7"/>
      <c r="K1501" s="7"/>
      <c r="L1501" s="7"/>
      <c r="M1501" s="7"/>
      <c r="N1501" s="7"/>
      <c r="O1501" s="7"/>
      <c r="P1501" s="7"/>
      <c r="Q1501" s="7"/>
      <c r="R1501" s="7" t="str">
        <f t="shared" si="46"/>
        <v/>
      </c>
      <c r="S1501" s="7" t="str">
        <f t="shared" si="47"/>
        <v/>
      </c>
    </row>
    <row r="1502" spans="1:19" x14ac:dyDescent="0.25">
      <c r="A1502" s="7"/>
      <c r="B1502" s="12"/>
      <c r="C1502" s="7"/>
      <c r="D1502" s="7"/>
      <c r="E1502" s="7"/>
      <c r="F1502" s="7"/>
      <c r="G1502" s="7"/>
      <c r="H1502" s="7"/>
      <c r="I1502" s="7"/>
      <c r="J1502" s="7"/>
      <c r="K1502" s="7"/>
      <c r="L1502" s="7"/>
      <c r="M1502" s="7"/>
      <c r="N1502" s="7"/>
      <c r="O1502" s="7"/>
      <c r="P1502" s="7"/>
      <c r="Q1502" s="7"/>
      <c r="R1502" s="7" t="str">
        <f t="shared" si="46"/>
        <v/>
      </c>
      <c r="S1502" s="7" t="str">
        <f t="shared" si="47"/>
        <v/>
      </c>
    </row>
    <row r="1503" spans="1:19" x14ac:dyDescent="0.25">
      <c r="A1503" s="7"/>
      <c r="B1503" s="12"/>
      <c r="C1503" s="7"/>
      <c r="D1503" s="7"/>
      <c r="E1503" s="7"/>
      <c r="F1503" s="7"/>
      <c r="G1503" s="7"/>
      <c r="H1503" s="7"/>
      <c r="I1503" s="7"/>
      <c r="J1503" s="7"/>
      <c r="K1503" s="7"/>
      <c r="L1503" s="7"/>
      <c r="M1503" s="7"/>
      <c r="N1503" s="7"/>
      <c r="O1503" s="7"/>
      <c r="P1503" s="7"/>
      <c r="Q1503" s="7"/>
      <c r="R1503" s="7" t="str">
        <f t="shared" si="46"/>
        <v/>
      </c>
      <c r="S1503" s="7" t="str">
        <f t="shared" si="47"/>
        <v/>
      </c>
    </row>
    <row r="1504" spans="1:19" x14ac:dyDescent="0.25">
      <c r="A1504" s="7"/>
      <c r="B1504" s="12"/>
      <c r="C1504" s="7"/>
      <c r="D1504" s="7"/>
      <c r="E1504" s="7"/>
      <c r="F1504" s="7"/>
      <c r="G1504" s="7"/>
      <c r="H1504" s="7"/>
      <c r="I1504" s="7"/>
      <c r="J1504" s="7"/>
      <c r="K1504" s="7"/>
      <c r="L1504" s="7"/>
      <c r="M1504" s="7"/>
      <c r="N1504" s="7"/>
      <c r="O1504" s="7"/>
      <c r="P1504" s="7"/>
      <c r="Q1504" s="7"/>
      <c r="R1504" s="7" t="str">
        <f t="shared" si="46"/>
        <v/>
      </c>
      <c r="S1504" s="7" t="str">
        <f t="shared" si="47"/>
        <v/>
      </c>
    </row>
    <row r="1505" spans="1:19" x14ac:dyDescent="0.25">
      <c r="A1505" s="7"/>
      <c r="B1505" s="12"/>
      <c r="C1505" s="7"/>
      <c r="D1505" s="7"/>
      <c r="E1505" s="7"/>
      <c r="F1505" s="7"/>
      <c r="G1505" s="7"/>
      <c r="H1505" s="7"/>
      <c r="I1505" s="7"/>
      <c r="J1505" s="7"/>
      <c r="K1505" s="7"/>
      <c r="L1505" s="7"/>
      <c r="M1505" s="7"/>
      <c r="N1505" s="7"/>
      <c r="O1505" s="7"/>
      <c r="P1505" s="7"/>
      <c r="Q1505" s="7"/>
      <c r="R1505" s="7" t="str">
        <f t="shared" si="46"/>
        <v/>
      </c>
      <c r="S1505" s="7" t="str">
        <f t="shared" si="47"/>
        <v/>
      </c>
    </row>
    <row r="1506" spans="1:19" x14ac:dyDescent="0.25">
      <c r="A1506" s="7"/>
      <c r="B1506" s="12"/>
      <c r="C1506" s="7"/>
      <c r="D1506" s="7"/>
      <c r="E1506" s="7"/>
      <c r="F1506" s="7"/>
      <c r="G1506" s="7"/>
      <c r="H1506" s="7"/>
      <c r="I1506" s="7"/>
      <c r="J1506" s="7"/>
      <c r="K1506" s="7"/>
      <c r="L1506" s="7"/>
      <c r="M1506" s="7"/>
      <c r="N1506" s="7"/>
      <c r="O1506" s="7"/>
      <c r="P1506" s="7"/>
      <c r="Q1506" s="7"/>
      <c r="R1506" s="7" t="str">
        <f t="shared" si="46"/>
        <v/>
      </c>
      <c r="S1506" s="7" t="str">
        <f t="shared" si="47"/>
        <v/>
      </c>
    </row>
    <row r="1507" spans="1:19" x14ac:dyDescent="0.25">
      <c r="A1507" s="7"/>
      <c r="B1507" s="12"/>
      <c r="C1507" s="7"/>
      <c r="D1507" s="7"/>
      <c r="E1507" s="7"/>
      <c r="F1507" s="7"/>
      <c r="G1507" s="7"/>
      <c r="H1507" s="7"/>
      <c r="I1507" s="7"/>
      <c r="J1507" s="7"/>
      <c r="K1507" s="7"/>
      <c r="L1507" s="7"/>
      <c r="M1507" s="7"/>
      <c r="N1507" s="7"/>
      <c r="O1507" s="7"/>
      <c r="P1507" s="7"/>
      <c r="Q1507" s="7"/>
      <c r="R1507" s="7" t="str">
        <f t="shared" si="46"/>
        <v/>
      </c>
      <c r="S1507" s="7" t="str">
        <f t="shared" si="47"/>
        <v/>
      </c>
    </row>
    <row r="1508" spans="1:19" x14ac:dyDescent="0.25">
      <c r="A1508" s="7"/>
      <c r="B1508" s="12"/>
      <c r="C1508" s="7"/>
      <c r="D1508" s="7"/>
      <c r="E1508" s="7"/>
      <c r="F1508" s="7"/>
      <c r="G1508" s="7"/>
      <c r="H1508" s="7"/>
      <c r="I1508" s="7"/>
      <c r="J1508" s="7"/>
      <c r="K1508" s="7"/>
      <c r="L1508" s="7"/>
      <c r="M1508" s="7"/>
      <c r="N1508" s="7"/>
      <c r="O1508" s="7"/>
      <c r="P1508" s="7"/>
      <c r="Q1508" s="7"/>
      <c r="R1508" s="7" t="str">
        <f t="shared" si="46"/>
        <v/>
      </c>
      <c r="S1508" s="7" t="str">
        <f t="shared" si="47"/>
        <v/>
      </c>
    </row>
    <row r="1509" spans="1:19" x14ac:dyDescent="0.25">
      <c r="A1509" s="7"/>
      <c r="B1509" s="12"/>
      <c r="C1509" s="7"/>
      <c r="D1509" s="7"/>
      <c r="E1509" s="7"/>
      <c r="F1509" s="7"/>
      <c r="G1509" s="7"/>
      <c r="H1509" s="7"/>
      <c r="I1509" s="7"/>
      <c r="J1509" s="7"/>
      <c r="K1509" s="7"/>
      <c r="L1509" s="7"/>
      <c r="M1509" s="7"/>
      <c r="N1509" s="7"/>
      <c r="O1509" s="7"/>
      <c r="P1509" s="7"/>
      <c r="Q1509" s="7"/>
      <c r="R1509" s="7" t="str">
        <f t="shared" si="46"/>
        <v/>
      </c>
      <c r="S1509" s="7" t="str">
        <f t="shared" si="47"/>
        <v/>
      </c>
    </row>
    <row r="1510" spans="1:19" x14ac:dyDescent="0.25">
      <c r="A1510" s="7"/>
      <c r="B1510" s="12"/>
      <c r="C1510" s="7"/>
      <c r="D1510" s="7"/>
      <c r="E1510" s="7"/>
      <c r="F1510" s="7"/>
      <c r="G1510" s="7"/>
      <c r="H1510" s="7"/>
      <c r="I1510" s="7"/>
      <c r="J1510" s="7"/>
      <c r="K1510" s="7"/>
      <c r="L1510" s="7"/>
      <c r="M1510" s="7"/>
      <c r="N1510" s="7"/>
      <c r="O1510" s="7"/>
      <c r="P1510" s="7"/>
      <c r="Q1510" s="7"/>
      <c r="R1510" s="7" t="str">
        <f t="shared" si="46"/>
        <v/>
      </c>
      <c r="S1510" s="7" t="str">
        <f t="shared" si="47"/>
        <v/>
      </c>
    </row>
    <row r="1511" spans="1:19" x14ac:dyDescent="0.25">
      <c r="A1511" s="7"/>
      <c r="B1511" s="12"/>
      <c r="C1511" s="7"/>
      <c r="D1511" s="7"/>
      <c r="E1511" s="7"/>
      <c r="F1511" s="7"/>
      <c r="G1511" s="7"/>
      <c r="H1511" s="7"/>
      <c r="I1511" s="7"/>
      <c r="J1511" s="7"/>
      <c r="K1511" s="7"/>
      <c r="L1511" s="7"/>
      <c r="M1511" s="7"/>
      <c r="N1511" s="7"/>
      <c r="O1511" s="7"/>
      <c r="P1511" s="7"/>
      <c r="Q1511" s="7"/>
      <c r="R1511" s="7" t="str">
        <f t="shared" si="46"/>
        <v/>
      </c>
      <c r="S1511" s="7" t="str">
        <f t="shared" si="47"/>
        <v/>
      </c>
    </row>
    <row r="1512" spans="1:19" x14ac:dyDescent="0.25">
      <c r="A1512" s="7"/>
      <c r="B1512" s="12"/>
      <c r="C1512" s="7"/>
      <c r="D1512" s="7"/>
      <c r="E1512" s="7"/>
      <c r="F1512" s="7"/>
      <c r="G1512" s="7"/>
      <c r="H1512" s="7"/>
      <c r="I1512" s="7"/>
      <c r="J1512" s="7"/>
      <c r="K1512" s="7"/>
      <c r="L1512" s="7"/>
      <c r="M1512" s="7"/>
      <c r="N1512" s="7"/>
      <c r="O1512" s="7"/>
      <c r="P1512" s="7"/>
      <c r="Q1512" s="7"/>
      <c r="R1512" s="7" t="str">
        <f t="shared" si="46"/>
        <v/>
      </c>
      <c r="S1512" s="7" t="str">
        <f t="shared" si="47"/>
        <v/>
      </c>
    </row>
    <row r="1513" spans="1:19" x14ac:dyDescent="0.25">
      <c r="A1513" s="7"/>
      <c r="B1513" s="12"/>
      <c r="C1513" s="7"/>
      <c r="D1513" s="7"/>
      <c r="E1513" s="7"/>
      <c r="F1513" s="7"/>
      <c r="G1513" s="7"/>
      <c r="H1513" s="7"/>
      <c r="I1513" s="7"/>
      <c r="J1513" s="7"/>
      <c r="K1513" s="7"/>
      <c r="L1513" s="7"/>
      <c r="M1513" s="7"/>
      <c r="N1513" s="7"/>
      <c r="O1513" s="7"/>
      <c r="P1513" s="7"/>
      <c r="Q1513" s="7"/>
      <c r="R1513" s="7" t="str">
        <f t="shared" si="46"/>
        <v/>
      </c>
      <c r="S1513" s="7" t="str">
        <f t="shared" si="47"/>
        <v/>
      </c>
    </row>
    <row r="1514" spans="1:19" x14ac:dyDescent="0.25">
      <c r="A1514" s="7"/>
      <c r="B1514" s="12"/>
      <c r="C1514" s="7"/>
      <c r="D1514" s="7"/>
      <c r="E1514" s="7"/>
      <c r="F1514" s="7"/>
      <c r="G1514" s="7"/>
      <c r="H1514" s="7"/>
      <c r="I1514" s="7"/>
      <c r="J1514" s="7"/>
      <c r="K1514" s="7"/>
      <c r="L1514" s="7"/>
      <c r="M1514" s="7"/>
      <c r="N1514" s="7"/>
      <c r="O1514" s="7"/>
      <c r="P1514" s="7"/>
      <c r="Q1514" s="7"/>
      <c r="R1514" s="7" t="str">
        <f t="shared" si="46"/>
        <v/>
      </c>
      <c r="S1514" s="7" t="str">
        <f t="shared" si="47"/>
        <v/>
      </c>
    </row>
    <row r="1515" spans="1:19" x14ac:dyDescent="0.25">
      <c r="A1515" s="7"/>
      <c r="B1515" s="12"/>
      <c r="C1515" s="7"/>
      <c r="D1515" s="7"/>
      <c r="E1515" s="7"/>
      <c r="F1515" s="7"/>
      <c r="G1515" s="7"/>
      <c r="H1515" s="7"/>
      <c r="I1515" s="7"/>
      <c r="J1515" s="7"/>
      <c r="K1515" s="7"/>
      <c r="L1515" s="7"/>
      <c r="M1515" s="7"/>
      <c r="N1515" s="7"/>
      <c r="O1515" s="7"/>
      <c r="P1515" s="7"/>
      <c r="Q1515" s="7"/>
      <c r="R1515" s="7" t="str">
        <f t="shared" si="46"/>
        <v/>
      </c>
      <c r="S1515" s="7" t="str">
        <f t="shared" si="47"/>
        <v/>
      </c>
    </row>
    <row r="1516" spans="1:19" x14ac:dyDescent="0.25">
      <c r="A1516" s="7"/>
      <c r="B1516" s="12"/>
      <c r="C1516" s="7"/>
      <c r="D1516" s="7"/>
      <c r="E1516" s="7"/>
      <c r="F1516" s="7"/>
      <c r="G1516" s="7"/>
      <c r="H1516" s="7"/>
      <c r="I1516" s="7"/>
      <c r="J1516" s="7"/>
      <c r="K1516" s="7"/>
      <c r="L1516" s="7"/>
      <c r="M1516" s="7"/>
      <c r="N1516" s="7"/>
      <c r="O1516" s="7"/>
      <c r="P1516" s="7"/>
      <c r="Q1516" s="7"/>
      <c r="R1516" s="7" t="str">
        <f t="shared" si="46"/>
        <v/>
      </c>
      <c r="S1516" s="7" t="str">
        <f t="shared" si="47"/>
        <v/>
      </c>
    </row>
    <row r="1517" spans="1:19" x14ac:dyDescent="0.25">
      <c r="A1517" s="7"/>
      <c r="B1517" s="12"/>
      <c r="C1517" s="7"/>
      <c r="D1517" s="7"/>
      <c r="E1517" s="7"/>
      <c r="F1517" s="7"/>
      <c r="G1517" s="7"/>
      <c r="H1517" s="7"/>
      <c r="I1517" s="7"/>
      <c r="J1517" s="7"/>
      <c r="K1517" s="7"/>
      <c r="L1517" s="7"/>
      <c r="M1517" s="7"/>
      <c r="N1517" s="7"/>
      <c r="O1517" s="7"/>
      <c r="P1517" s="7"/>
      <c r="Q1517" s="7"/>
      <c r="R1517" s="7" t="str">
        <f t="shared" si="46"/>
        <v/>
      </c>
      <c r="S1517" s="7" t="str">
        <f t="shared" si="47"/>
        <v/>
      </c>
    </row>
    <row r="1518" spans="1:19" x14ac:dyDescent="0.25">
      <c r="A1518" s="7"/>
      <c r="B1518" s="12"/>
      <c r="C1518" s="7"/>
      <c r="D1518" s="7"/>
      <c r="E1518" s="7"/>
      <c r="F1518" s="7"/>
      <c r="G1518" s="7"/>
      <c r="H1518" s="7"/>
      <c r="I1518" s="7"/>
      <c r="J1518" s="7"/>
      <c r="K1518" s="7"/>
      <c r="L1518" s="7"/>
      <c r="M1518" s="7"/>
      <c r="N1518" s="7"/>
      <c r="O1518" s="7"/>
      <c r="P1518" s="7"/>
      <c r="Q1518" s="7"/>
      <c r="R1518" s="7" t="str">
        <f t="shared" si="46"/>
        <v/>
      </c>
      <c r="S1518" s="7" t="str">
        <f t="shared" si="47"/>
        <v/>
      </c>
    </row>
    <row r="1519" spans="1:19" x14ac:dyDescent="0.25">
      <c r="A1519" s="7"/>
      <c r="B1519" s="12"/>
      <c r="C1519" s="7"/>
      <c r="D1519" s="7"/>
      <c r="E1519" s="7"/>
      <c r="F1519" s="7"/>
      <c r="G1519" s="7"/>
      <c r="H1519" s="7"/>
      <c r="I1519" s="7"/>
      <c r="J1519" s="7"/>
      <c r="K1519" s="7"/>
      <c r="L1519" s="7"/>
      <c r="M1519" s="7"/>
      <c r="N1519" s="7"/>
      <c r="O1519" s="7"/>
      <c r="P1519" s="7"/>
      <c r="Q1519" s="7"/>
      <c r="R1519" s="7" t="str">
        <f t="shared" si="46"/>
        <v/>
      </c>
      <c r="S1519" s="7" t="str">
        <f t="shared" si="47"/>
        <v/>
      </c>
    </row>
    <row r="1520" spans="1:19" x14ac:dyDescent="0.25">
      <c r="A1520" s="7"/>
      <c r="B1520" s="12"/>
      <c r="C1520" s="7"/>
      <c r="D1520" s="7"/>
      <c r="E1520" s="7"/>
      <c r="F1520" s="7"/>
      <c r="G1520" s="7"/>
      <c r="H1520" s="7"/>
      <c r="I1520" s="7"/>
      <c r="J1520" s="7"/>
      <c r="K1520" s="7"/>
      <c r="L1520" s="7"/>
      <c r="M1520" s="7"/>
      <c r="N1520" s="7"/>
      <c r="O1520" s="7"/>
      <c r="P1520" s="7"/>
      <c r="Q1520" s="7"/>
      <c r="R1520" s="7" t="str">
        <f t="shared" si="46"/>
        <v/>
      </c>
      <c r="S1520" s="7" t="str">
        <f t="shared" si="47"/>
        <v/>
      </c>
    </row>
    <row r="1521" spans="1:19" x14ac:dyDescent="0.25">
      <c r="A1521" s="7"/>
      <c r="B1521" s="12"/>
      <c r="C1521" s="7"/>
      <c r="D1521" s="7"/>
      <c r="E1521" s="7"/>
      <c r="F1521" s="7"/>
      <c r="G1521" s="7"/>
      <c r="H1521" s="7"/>
      <c r="I1521" s="7"/>
      <c r="J1521" s="7"/>
      <c r="K1521" s="7"/>
      <c r="L1521" s="7"/>
      <c r="M1521" s="7"/>
      <c r="N1521" s="7"/>
      <c r="O1521" s="7"/>
      <c r="P1521" s="7"/>
      <c r="Q1521" s="7"/>
      <c r="R1521" s="7" t="str">
        <f t="shared" si="46"/>
        <v/>
      </c>
      <c r="S1521" s="7" t="str">
        <f t="shared" si="47"/>
        <v/>
      </c>
    </row>
    <row r="1522" spans="1:19" x14ac:dyDescent="0.25">
      <c r="A1522" s="7"/>
      <c r="B1522" s="12"/>
      <c r="C1522" s="7"/>
      <c r="D1522" s="7"/>
      <c r="E1522" s="7"/>
      <c r="F1522" s="7"/>
      <c r="G1522" s="7"/>
      <c r="H1522" s="7"/>
      <c r="I1522" s="7"/>
      <c r="J1522" s="7"/>
      <c r="K1522" s="7"/>
      <c r="L1522" s="7"/>
      <c r="M1522" s="7"/>
      <c r="N1522" s="7"/>
      <c r="O1522" s="7"/>
      <c r="P1522" s="7"/>
      <c r="Q1522" s="7"/>
      <c r="R1522" s="7" t="str">
        <f t="shared" si="46"/>
        <v/>
      </c>
      <c r="S1522" s="7" t="str">
        <f t="shared" si="47"/>
        <v/>
      </c>
    </row>
    <row r="1523" spans="1:19" x14ac:dyDescent="0.25">
      <c r="A1523" s="7"/>
      <c r="B1523" s="12"/>
      <c r="C1523" s="7"/>
      <c r="D1523" s="7"/>
      <c r="E1523" s="7"/>
      <c r="F1523" s="7"/>
      <c r="G1523" s="7"/>
      <c r="H1523" s="7"/>
      <c r="I1523" s="7"/>
      <c r="J1523" s="7"/>
      <c r="K1523" s="7"/>
      <c r="L1523" s="7"/>
      <c r="M1523" s="7"/>
      <c r="N1523" s="7"/>
      <c r="O1523" s="7"/>
      <c r="P1523" s="7"/>
      <c r="Q1523" s="7"/>
      <c r="R1523" s="7" t="str">
        <f t="shared" si="46"/>
        <v/>
      </c>
      <c r="S1523" s="7" t="str">
        <f t="shared" si="47"/>
        <v/>
      </c>
    </row>
    <row r="1524" spans="1:19" x14ac:dyDescent="0.25">
      <c r="A1524" s="7"/>
      <c r="B1524" s="12"/>
      <c r="C1524" s="7"/>
      <c r="D1524" s="7"/>
      <c r="E1524" s="7"/>
      <c r="F1524" s="7"/>
      <c r="G1524" s="7"/>
      <c r="H1524" s="7"/>
      <c r="I1524" s="7"/>
      <c r="J1524" s="7"/>
      <c r="K1524" s="7"/>
      <c r="L1524" s="7"/>
      <c r="M1524" s="7"/>
      <c r="N1524" s="7"/>
      <c r="O1524" s="7"/>
      <c r="P1524" s="7"/>
      <c r="Q1524" s="7"/>
      <c r="R1524" s="7" t="str">
        <f t="shared" si="46"/>
        <v/>
      </c>
      <c r="S1524" s="7" t="str">
        <f t="shared" si="47"/>
        <v/>
      </c>
    </row>
    <row r="1525" spans="1:19" x14ac:dyDescent="0.25">
      <c r="A1525" s="7"/>
      <c r="B1525" s="12"/>
      <c r="C1525" s="7"/>
      <c r="D1525" s="7"/>
      <c r="E1525" s="7"/>
      <c r="F1525" s="7"/>
      <c r="G1525" s="7"/>
      <c r="H1525" s="7"/>
      <c r="I1525" s="7"/>
      <c r="J1525" s="7"/>
      <c r="K1525" s="7"/>
      <c r="L1525" s="7"/>
      <c r="M1525" s="7"/>
      <c r="N1525" s="7"/>
      <c r="O1525" s="7"/>
      <c r="P1525" s="7"/>
      <c r="Q1525" s="7"/>
      <c r="R1525" s="7" t="str">
        <f t="shared" si="46"/>
        <v/>
      </c>
      <c r="S1525" s="7" t="str">
        <f t="shared" si="47"/>
        <v/>
      </c>
    </row>
    <row r="1526" spans="1:19" x14ac:dyDescent="0.25">
      <c r="A1526" s="7"/>
      <c r="B1526" s="12"/>
      <c r="C1526" s="7"/>
      <c r="D1526" s="7"/>
      <c r="E1526" s="7"/>
      <c r="F1526" s="7"/>
      <c r="G1526" s="7"/>
      <c r="H1526" s="7"/>
      <c r="I1526" s="7"/>
      <c r="J1526" s="7"/>
      <c r="K1526" s="7"/>
      <c r="L1526" s="7"/>
      <c r="M1526" s="7"/>
      <c r="N1526" s="7"/>
      <c r="O1526" s="7"/>
      <c r="P1526" s="7"/>
      <c r="Q1526" s="7"/>
      <c r="R1526" s="7" t="str">
        <f t="shared" si="46"/>
        <v/>
      </c>
      <c r="S1526" s="7" t="str">
        <f t="shared" si="47"/>
        <v/>
      </c>
    </row>
    <row r="1527" spans="1:19" x14ac:dyDescent="0.25">
      <c r="A1527" s="7"/>
      <c r="B1527" s="12"/>
      <c r="C1527" s="7"/>
      <c r="D1527" s="7"/>
      <c r="E1527" s="7"/>
      <c r="F1527" s="7"/>
      <c r="G1527" s="7"/>
      <c r="H1527" s="7"/>
      <c r="I1527" s="7"/>
      <c r="J1527" s="7"/>
      <c r="K1527" s="7"/>
      <c r="L1527" s="7"/>
      <c r="M1527" s="7"/>
      <c r="N1527" s="7"/>
      <c r="O1527" s="7"/>
      <c r="P1527" s="7"/>
      <c r="Q1527" s="7"/>
      <c r="R1527" s="7" t="str">
        <f t="shared" si="46"/>
        <v/>
      </c>
      <c r="S1527" s="7" t="str">
        <f t="shared" si="47"/>
        <v/>
      </c>
    </row>
    <row r="1528" spans="1:19" x14ac:dyDescent="0.25">
      <c r="A1528" s="7"/>
      <c r="B1528" s="12"/>
      <c r="C1528" s="7"/>
      <c r="D1528" s="7"/>
      <c r="E1528" s="7"/>
      <c r="F1528" s="7"/>
      <c r="G1528" s="7"/>
      <c r="H1528" s="7"/>
      <c r="I1528" s="7"/>
      <c r="J1528" s="7"/>
      <c r="K1528" s="7"/>
      <c r="L1528" s="7"/>
      <c r="M1528" s="7"/>
      <c r="N1528" s="7"/>
      <c r="O1528" s="7"/>
      <c r="P1528" s="7"/>
      <c r="Q1528" s="7"/>
      <c r="R1528" s="7" t="str">
        <f t="shared" si="46"/>
        <v/>
      </c>
      <c r="S1528" s="7" t="str">
        <f t="shared" si="47"/>
        <v/>
      </c>
    </row>
    <row r="1529" spans="1:19" x14ac:dyDescent="0.25">
      <c r="A1529" s="7"/>
      <c r="B1529" s="12"/>
      <c r="C1529" s="7"/>
      <c r="D1529" s="7"/>
      <c r="E1529" s="7"/>
      <c r="F1529" s="7"/>
      <c r="G1529" s="7"/>
      <c r="H1529" s="7"/>
      <c r="I1529" s="7"/>
      <c r="J1529" s="7"/>
      <c r="K1529" s="7"/>
      <c r="L1529" s="7"/>
      <c r="M1529" s="7"/>
      <c r="N1529" s="7"/>
      <c r="O1529" s="7"/>
      <c r="P1529" s="7"/>
      <c r="Q1529" s="7"/>
      <c r="R1529" s="7" t="str">
        <f t="shared" si="46"/>
        <v/>
      </c>
      <c r="S1529" s="7" t="str">
        <f t="shared" si="47"/>
        <v/>
      </c>
    </row>
    <row r="1530" spans="1:19" x14ac:dyDescent="0.25">
      <c r="A1530" s="7"/>
      <c r="B1530" s="12"/>
      <c r="C1530" s="7"/>
      <c r="D1530" s="7"/>
      <c r="E1530" s="7"/>
      <c r="F1530" s="7"/>
      <c r="G1530" s="7"/>
      <c r="H1530" s="7"/>
      <c r="I1530" s="7"/>
      <c r="J1530" s="7"/>
      <c r="K1530" s="7"/>
      <c r="L1530" s="7"/>
      <c r="M1530" s="7"/>
      <c r="N1530" s="7"/>
      <c r="O1530" s="7"/>
      <c r="P1530" s="7"/>
      <c r="Q1530" s="7"/>
      <c r="R1530" s="7" t="str">
        <f t="shared" si="46"/>
        <v/>
      </c>
      <c r="S1530" s="7" t="str">
        <f t="shared" si="47"/>
        <v/>
      </c>
    </row>
    <row r="1531" spans="1:19" x14ac:dyDescent="0.25">
      <c r="A1531" s="7"/>
      <c r="B1531" s="12"/>
      <c r="C1531" s="7"/>
      <c r="D1531" s="7"/>
      <c r="E1531" s="7"/>
      <c r="F1531" s="7"/>
      <c r="G1531" s="7"/>
      <c r="H1531" s="7"/>
      <c r="I1531" s="7"/>
      <c r="J1531" s="7"/>
      <c r="K1531" s="7"/>
      <c r="L1531" s="7"/>
      <c r="M1531" s="7"/>
      <c r="N1531" s="7"/>
      <c r="O1531" s="7"/>
      <c r="P1531" s="7"/>
      <c r="Q1531" s="7"/>
      <c r="R1531" s="7" t="str">
        <f t="shared" si="46"/>
        <v/>
      </c>
      <c r="S1531" s="7" t="str">
        <f t="shared" si="47"/>
        <v/>
      </c>
    </row>
    <row r="1532" spans="1:19" x14ac:dyDescent="0.25">
      <c r="A1532" s="7"/>
      <c r="B1532" s="12"/>
      <c r="C1532" s="7"/>
      <c r="D1532" s="7"/>
      <c r="E1532" s="7"/>
      <c r="F1532" s="7"/>
      <c r="G1532" s="7"/>
      <c r="H1532" s="7"/>
      <c r="I1532" s="7"/>
      <c r="J1532" s="7"/>
      <c r="K1532" s="7"/>
      <c r="L1532" s="7"/>
      <c r="M1532" s="7"/>
      <c r="N1532" s="7"/>
      <c r="O1532" s="7"/>
      <c r="P1532" s="7"/>
      <c r="Q1532" s="7"/>
      <c r="R1532" s="7" t="str">
        <f t="shared" si="46"/>
        <v/>
      </c>
      <c r="S1532" s="7" t="str">
        <f t="shared" si="47"/>
        <v/>
      </c>
    </row>
    <row r="1533" spans="1:19" x14ac:dyDescent="0.25">
      <c r="A1533" s="7"/>
      <c r="B1533" s="12"/>
      <c r="C1533" s="7"/>
      <c r="D1533" s="7"/>
      <c r="E1533" s="7"/>
      <c r="F1533" s="7"/>
      <c r="G1533" s="7"/>
      <c r="H1533" s="7"/>
      <c r="I1533" s="7"/>
      <c r="J1533" s="7"/>
      <c r="K1533" s="7"/>
      <c r="L1533" s="7"/>
      <c r="M1533" s="7"/>
      <c r="N1533" s="7"/>
      <c r="O1533" s="7"/>
      <c r="P1533" s="7"/>
      <c r="Q1533" s="7"/>
      <c r="R1533" s="7" t="str">
        <f t="shared" si="46"/>
        <v/>
      </c>
      <c r="S1533" s="7" t="str">
        <f t="shared" si="47"/>
        <v/>
      </c>
    </row>
    <row r="1534" spans="1:19" x14ac:dyDescent="0.25">
      <c r="A1534" s="7"/>
      <c r="B1534" s="12"/>
      <c r="C1534" s="7"/>
      <c r="D1534" s="7"/>
      <c r="E1534" s="7"/>
      <c r="F1534" s="7"/>
      <c r="G1534" s="7"/>
      <c r="H1534" s="7"/>
      <c r="I1534" s="7"/>
      <c r="J1534" s="7"/>
      <c r="K1534" s="7"/>
      <c r="L1534" s="7"/>
      <c r="M1534" s="7"/>
      <c r="N1534" s="7"/>
      <c r="O1534" s="7"/>
      <c r="P1534" s="7"/>
      <c r="Q1534" s="7"/>
      <c r="R1534" s="7" t="str">
        <f t="shared" si="46"/>
        <v/>
      </c>
      <c r="S1534" s="7" t="str">
        <f t="shared" si="47"/>
        <v/>
      </c>
    </row>
    <row r="1535" spans="1:19" x14ac:dyDescent="0.25">
      <c r="A1535" s="7"/>
      <c r="B1535" s="12"/>
      <c r="C1535" s="7"/>
      <c r="D1535" s="7"/>
      <c r="E1535" s="7"/>
      <c r="F1535" s="7"/>
      <c r="G1535" s="7"/>
      <c r="H1535" s="7"/>
      <c r="I1535" s="7"/>
      <c r="J1535" s="7"/>
      <c r="K1535" s="7"/>
      <c r="L1535" s="7"/>
      <c r="M1535" s="7"/>
      <c r="N1535" s="7"/>
      <c r="O1535" s="7"/>
      <c r="P1535" s="7"/>
      <c r="Q1535" s="7"/>
      <c r="R1535" s="7" t="str">
        <f t="shared" si="46"/>
        <v/>
      </c>
      <c r="S1535" s="7" t="str">
        <f t="shared" si="47"/>
        <v/>
      </c>
    </row>
    <row r="1536" spans="1:19" x14ac:dyDescent="0.25">
      <c r="A1536" s="7"/>
      <c r="B1536" s="12"/>
      <c r="C1536" s="7"/>
      <c r="D1536" s="7"/>
      <c r="E1536" s="7"/>
      <c r="F1536" s="7"/>
      <c r="G1536" s="7"/>
      <c r="H1536" s="7"/>
      <c r="I1536" s="7"/>
      <c r="J1536" s="7"/>
      <c r="K1536" s="7"/>
      <c r="L1536" s="7"/>
      <c r="M1536" s="7"/>
      <c r="N1536" s="7"/>
      <c r="O1536" s="7"/>
      <c r="P1536" s="7"/>
      <c r="Q1536" s="7"/>
      <c r="R1536" s="7" t="str">
        <f t="shared" si="46"/>
        <v/>
      </c>
      <c r="S1536" s="7" t="str">
        <f t="shared" si="47"/>
        <v/>
      </c>
    </row>
    <row r="1537" spans="1:19" x14ac:dyDescent="0.25">
      <c r="A1537" s="7"/>
      <c r="B1537" s="12"/>
      <c r="C1537" s="7"/>
      <c r="D1537" s="7"/>
      <c r="E1537" s="7"/>
      <c r="F1537" s="7"/>
      <c r="G1537" s="7"/>
      <c r="H1537" s="7"/>
      <c r="I1537" s="7"/>
      <c r="J1537" s="7"/>
      <c r="K1537" s="7"/>
      <c r="L1537" s="7"/>
      <c r="M1537" s="7"/>
      <c r="N1537" s="7"/>
      <c r="O1537" s="7"/>
      <c r="P1537" s="7"/>
      <c r="Q1537" s="7"/>
      <c r="R1537" s="7" t="str">
        <f t="shared" si="46"/>
        <v/>
      </c>
      <c r="S1537" s="7" t="str">
        <f t="shared" si="47"/>
        <v/>
      </c>
    </row>
    <row r="1538" spans="1:19" x14ac:dyDescent="0.25">
      <c r="A1538" s="7"/>
      <c r="B1538" s="12"/>
      <c r="C1538" s="7"/>
      <c r="D1538" s="7"/>
      <c r="E1538" s="7"/>
      <c r="F1538" s="7"/>
      <c r="G1538" s="7"/>
      <c r="H1538" s="7"/>
      <c r="I1538" s="7"/>
      <c r="J1538" s="7"/>
      <c r="K1538" s="7"/>
      <c r="L1538" s="7"/>
      <c r="M1538" s="7"/>
      <c r="N1538" s="7"/>
      <c r="O1538" s="7"/>
      <c r="P1538" s="7"/>
      <c r="Q1538" s="7"/>
      <c r="R1538" s="7" t="str">
        <f t="shared" ref="R1538:R1601" si="48">IF(OR(C1538="",B1538=""),"",C1538&amp;"#"&amp;ROUND(B1538*1440,0))</f>
        <v/>
      </c>
      <c r="S1538" s="7" t="str">
        <f t="shared" ref="S1538:S1601" si="49">IF(J1538="","","https://maps.google.com/?q="&amp;SUBSTITUTE(J1538&amp;"",",",".")&amp;","&amp;SUBSTITUTE(K1538&amp;"",",","."))</f>
        <v/>
      </c>
    </row>
    <row r="1539" spans="1:19" x14ac:dyDescent="0.25">
      <c r="A1539" s="7"/>
      <c r="B1539" s="12"/>
      <c r="C1539" s="7"/>
      <c r="D1539" s="7"/>
      <c r="E1539" s="7"/>
      <c r="F1539" s="7"/>
      <c r="G1539" s="7"/>
      <c r="H1539" s="7"/>
      <c r="I1539" s="7"/>
      <c r="J1539" s="7"/>
      <c r="K1539" s="7"/>
      <c r="L1539" s="7"/>
      <c r="M1539" s="7"/>
      <c r="N1539" s="7"/>
      <c r="O1539" s="7"/>
      <c r="P1539" s="7"/>
      <c r="Q1539" s="7"/>
      <c r="R1539" s="7" t="str">
        <f t="shared" si="48"/>
        <v/>
      </c>
      <c r="S1539" s="7" t="str">
        <f t="shared" si="49"/>
        <v/>
      </c>
    </row>
    <row r="1540" spans="1:19" x14ac:dyDescent="0.25">
      <c r="A1540" s="7"/>
      <c r="B1540" s="12"/>
      <c r="C1540" s="7"/>
      <c r="D1540" s="7"/>
      <c r="E1540" s="7"/>
      <c r="F1540" s="7"/>
      <c r="G1540" s="7"/>
      <c r="H1540" s="7"/>
      <c r="I1540" s="7"/>
      <c r="J1540" s="7"/>
      <c r="K1540" s="7"/>
      <c r="L1540" s="7"/>
      <c r="M1540" s="7"/>
      <c r="N1540" s="7"/>
      <c r="O1540" s="7"/>
      <c r="P1540" s="7"/>
      <c r="Q1540" s="7"/>
      <c r="R1540" s="7" t="str">
        <f t="shared" si="48"/>
        <v/>
      </c>
      <c r="S1540" s="7" t="str">
        <f t="shared" si="49"/>
        <v/>
      </c>
    </row>
    <row r="1541" spans="1:19" x14ac:dyDescent="0.25">
      <c r="A1541" s="7"/>
      <c r="B1541" s="12"/>
      <c r="C1541" s="7"/>
      <c r="D1541" s="7"/>
      <c r="E1541" s="7"/>
      <c r="F1541" s="7"/>
      <c r="G1541" s="7"/>
      <c r="H1541" s="7"/>
      <c r="I1541" s="7"/>
      <c r="J1541" s="7"/>
      <c r="K1541" s="7"/>
      <c r="L1541" s="7"/>
      <c r="M1541" s="7"/>
      <c r="N1541" s="7"/>
      <c r="O1541" s="7"/>
      <c r="P1541" s="7"/>
      <c r="Q1541" s="7"/>
      <c r="R1541" s="7" t="str">
        <f t="shared" si="48"/>
        <v/>
      </c>
      <c r="S1541" s="7" t="str">
        <f t="shared" si="49"/>
        <v/>
      </c>
    </row>
    <row r="1542" spans="1:19" x14ac:dyDescent="0.25">
      <c r="A1542" s="7"/>
      <c r="B1542" s="12"/>
      <c r="C1542" s="7"/>
      <c r="D1542" s="7"/>
      <c r="E1542" s="7"/>
      <c r="F1542" s="7"/>
      <c r="G1542" s="7"/>
      <c r="H1542" s="7"/>
      <c r="I1542" s="7"/>
      <c r="J1542" s="7"/>
      <c r="K1542" s="7"/>
      <c r="L1542" s="7"/>
      <c r="M1542" s="7"/>
      <c r="N1542" s="7"/>
      <c r="O1542" s="7"/>
      <c r="P1542" s="7"/>
      <c r="Q1542" s="7"/>
      <c r="R1542" s="7" t="str">
        <f t="shared" si="48"/>
        <v/>
      </c>
      <c r="S1542" s="7" t="str">
        <f t="shared" si="49"/>
        <v/>
      </c>
    </row>
    <row r="1543" spans="1:19" x14ac:dyDescent="0.25">
      <c r="A1543" s="7"/>
      <c r="B1543" s="12"/>
      <c r="C1543" s="7"/>
      <c r="D1543" s="7"/>
      <c r="E1543" s="7"/>
      <c r="F1543" s="7"/>
      <c r="G1543" s="7"/>
      <c r="H1543" s="7"/>
      <c r="I1543" s="7"/>
      <c r="J1543" s="7"/>
      <c r="K1543" s="7"/>
      <c r="L1543" s="7"/>
      <c r="M1543" s="7"/>
      <c r="N1543" s="7"/>
      <c r="O1543" s="7"/>
      <c r="P1543" s="7"/>
      <c r="Q1543" s="7"/>
      <c r="R1543" s="7" t="str">
        <f t="shared" si="48"/>
        <v/>
      </c>
      <c r="S1543" s="7" t="str">
        <f t="shared" si="49"/>
        <v/>
      </c>
    </row>
    <row r="1544" spans="1:19" x14ac:dyDescent="0.25">
      <c r="A1544" s="7"/>
      <c r="B1544" s="12"/>
      <c r="C1544" s="7"/>
      <c r="D1544" s="7"/>
      <c r="E1544" s="7"/>
      <c r="F1544" s="7"/>
      <c r="G1544" s="7"/>
      <c r="H1544" s="7"/>
      <c r="I1544" s="7"/>
      <c r="J1544" s="7"/>
      <c r="K1544" s="7"/>
      <c r="L1544" s="7"/>
      <c r="M1544" s="7"/>
      <c r="N1544" s="7"/>
      <c r="O1544" s="7"/>
      <c r="P1544" s="7"/>
      <c r="Q1544" s="7"/>
      <c r="R1544" s="7" t="str">
        <f t="shared" si="48"/>
        <v/>
      </c>
      <c r="S1544" s="7" t="str">
        <f t="shared" si="49"/>
        <v/>
      </c>
    </row>
    <row r="1545" spans="1:19" x14ac:dyDescent="0.25">
      <c r="A1545" s="7"/>
      <c r="B1545" s="12"/>
      <c r="C1545" s="7"/>
      <c r="D1545" s="7"/>
      <c r="E1545" s="7"/>
      <c r="F1545" s="7"/>
      <c r="G1545" s="7"/>
      <c r="H1545" s="7"/>
      <c r="I1545" s="7"/>
      <c r="J1545" s="7"/>
      <c r="K1545" s="7"/>
      <c r="L1545" s="7"/>
      <c r="M1545" s="7"/>
      <c r="N1545" s="7"/>
      <c r="O1545" s="7"/>
      <c r="P1545" s="7"/>
      <c r="Q1545" s="7"/>
      <c r="R1545" s="7" t="str">
        <f t="shared" si="48"/>
        <v/>
      </c>
      <c r="S1545" s="7" t="str">
        <f t="shared" si="49"/>
        <v/>
      </c>
    </row>
    <row r="1546" spans="1:19" x14ac:dyDescent="0.25">
      <c r="A1546" s="7"/>
      <c r="B1546" s="12"/>
      <c r="C1546" s="7"/>
      <c r="D1546" s="7"/>
      <c r="E1546" s="7"/>
      <c r="F1546" s="7"/>
      <c r="G1546" s="7"/>
      <c r="H1546" s="7"/>
      <c r="I1546" s="7"/>
      <c r="J1546" s="7"/>
      <c r="K1546" s="7"/>
      <c r="L1546" s="7"/>
      <c r="M1546" s="7"/>
      <c r="N1546" s="7"/>
      <c r="O1546" s="7"/>
      <c r="P1546" s="7"/>
      <c r="Q1546" s="7"/>
      <c r="R1546" s="7" t="str">
        <f t="shared" si="48"/>
        <v/>
      </c>
      <c r="S1546" s="7" t="str">
        <f t="shared" si="49"/>
        <v/>
      </c>
    </row>
    <row r="1547" spans="1:19" x14ac:dyDescent="0.25">
      <c r="A1547" s="7"/>
      <c r="B1547" s="12"/>
      <c r="C1547" s="7"/>
      <c r="D1547" s="7"/>
      <c r="E1547" s="7"/>
      <c r="F1547" s="7"/>
      <c r="G1547" s="7"/>
      <c r="H1547" s="7"/>
      <c r="I1547" s="7"/>
      <c r="J1547" s="7"/>
      <c r="K1547" s="7"/>
      <c r="L1547" s="7"/>
      <c r="M1547" s="7"/>
      <c r="N1547" s="7"/>
      <c r="O1547" s="7"/>
      <c r="P1547" s="7"/>
      <c r="Q1547" s="7"/>
      <c r="R1547" s="7" t="str">
        <f t="shared" si="48"/>
        <v/>
      </c>
      <c r="S1547" s="7" t="str">
        <f t="shared" si="49"/>
        <v/>
      </c>
    </row>
    <row r="1548" spans="1:19" x14ac:dyDescent="0.25">
      <c r="A1548" s="7"/>
      <c r="B1548" s="12"/>
      <c r="C1548" s="7"/>
      <c r="D1548" s="7"/>
      <c r="E1548" s="7"/>
      <c r="F1548" s="7"/>
      <c r="G1548" s="7"/>
      <c r="H1548" s="7"/>
      <c r="I1548" s="7"/>
      <c r="J1548" s="7"/>
      <c r="K1548" s="7"/>
      <c r="L1548" s="7"/>
      <c r="M1548" s="7"/>
      <c r="N1548" s="7"/>
      <c r="O1548" s="7"/>
      <c r="P1548" s="7"/>
      <c r="Q1548" s="7"/>
      <c r="R1548" s="7" t="str">
        <f t="shared" si="48"/>
        <v/>
      </c>
      <c r="S1548" s="7" t="str">
        <f t="shared" si="49"/>
        <v/>
      </c>
    </row>
    <row r="1549" spans="1:19" x14ac:dyDescent="0.25">
      <c r="A1549" s="7"/>
      <c r="B1549" s="12"/>
      <c r="C1549" s="7"/>
      <c r="D1549" s="7"/>
      <c r="E1549" s="7"/>
      <c r="F1549" s="7"/>
      <c r="G1549" s="7"/>
      <c r="H1549" s="7"/>
      <c r="I1549" s="7"/>
      <c r="J1549" s="7"/>
      <c r="K1549" s="7"/>
      <c r="L1549" s="7"/>
      <c r="M1549" s="7"/>
      <c r="N1549" s="7"/>
      <c r="O1549" s="7"/>
      <c r="P1549" s="7"/>
      <c r="Q1549" s="7"/>
      <c r="R1549" s="7" t="str">
        <f t="shared" si="48"/>
        <v/>
      </c>
      <c r="S1549" s="7" t="str">
        <f t="shared" si="49"/>
        <v/>
      </c>
    </row>
    <row r="1550" spans="1:19" x14ac:dyDescent="0.25">
      <c r="A1550" s="7"/>
      <c r="B1550" s="12"/>
      <c r="C1550" s="7"/>
      <c r="D1550" s="7"/>
      <c r="E1550" s="7"/>
      <c r="F1550" s="7"/>
      <c r="G1550" s="7"/>
      <c r="H1550" s="7"/>
      <c r="I1550" s="7"/>
      <c r="J1550" s="7"/>
      <c r="K1550" s="7"/>
      <c r="L1550" s="7"/>
      <c r="M1550" s="7"/>
      <c r="N1550" s="7"/>
      <c r="O1550" s="7"/>
      <c r="P1550" s="7"/>
      <c r="Q1550" s="7"/>
      <c r="R1550" s="7" t="str">
        <f t="shared" si="48"/>
        <v/>
      </c>
      <c r="S1550" s="7" t="str">
        <f t="shared" si="49"/>
        <v/>
      </c>
    </row>
    <row r="1551" spans="1:19" x14ac:dyDescent="0.25">
      <c r="A1551" s="7"/>
      <c r="B1551" s="12"/>
      <c r="C1551" s="7"/>
      <c r="D1551" s="7"/>
      <c r="E1551" s="7"/>
      <c r="F1551" s="7"/>
      <c r="G1551" s="7"/>
      <c r="H1551" s="7"/>
      <c r="I1551" s="7"/>
      <c r="J1551" s="7"/>
      <c r="K1551" s="7"/>
      <c r="L1551" s="7"/>
      <c r="M1551" s="7"/>
      <c r="N1551" s="7"/>
      <c r="O1551" s="7"/>
      <c r="P1551" s="7"/>
      <c r="Q1551" s="7"/>
      <c r="R1551" s="7" t="str">
        <f t="shared" si="48"/>
        <v/>
      </c>
      <c r="S1551" s="7" t="str">
        <f t="shared" si="49"/>
        <v/>
      </c>
    </row>
    <row r="1552" spans="1:19" x14ac:dyDescent="0.25">
      <c r="A1552" s="7"/>
      <c r="B1552" s="12"/>
      <c r="C1552" s="7"/>
      <c r="D1552" s="7"/>
      <c r="E1552" s="7"/>
      <c r="F1552" s="7"/>
      <c r="G1552" s="7"/>
      <c r="H1552" s="7"/>
      <c r="I1552" s="7"/>
      <c r="J1552" s="7"/>
      <c r="K1552" s="7"/>
      <c r="L1552" s="7"/>
      <c r="M1552" s="7"/>
      <c r="N1552" s="7"/>
      <c r="O1552" s="7"/>
      <c r="P1552" s="7"/>
      <c r="Q1552" s="7"/>
      <c r="R1552" s="7" t="str">
        <f t="shared" si="48"/>
        <v/>
      </c>
      <c r="S1552" s="7" t="str">
        <f t="shared" si="49"/>
        <v/>
      </c>
    </row>
    <row r="1553" spans="1:19" x14ac:dyDescent="0.25">
      <c r="A1553" s="7"/>
      <c r="B1553" s="12"/>
      <c r="C1553" s="7"/>
      <c r="D1553" s="7"/>
      <c r="E1553" s="7"/>
      <c r="F1553" s="7"/>
      <c r="G1553" s="7"/>
      <c r="H1553" s="7"/>
      <c r="I1553" s="7"/>
      <c r="J1553" s="7"/>
      <c r="K1553" s="7"/>
      <c r="L1553" s="7"/>
      <c r="M1553" s="7"/>
      <c r="N1553" s="7"/>
      <c r="O1553" s="7"/>
      <c r="P1553" s="7"/>
      <c r="Q1553" s="7"/>
      <c r="R1553" s="7" t="str">
        <f t="shared" si="48"/>
        <v/>
      </c>
      <c r="S1553" s="7" t="str">
        <f t="shared" si="49"/>
        <v/>
      </c>
    </row>
    <row r="1554" spans="1:19" x14ac:dyDescent="0.25">
      <c r="A1554" s="7"/>
      <c r="B1554" s="12"/>
      <c r="C1554" s="7"/>
      <c r="D1554" s="7"/>
      <c r="E1554" s="7"/>
      <c r="F1554" s="7"/>
      <c r="G1554" s="7"/>
      <c r="H1554" s="7"/>
      <c r="I1554" s="7"/>
      <c r="J1554" s="7"/>
      <c r="K1554" s="7"/>
      <c r="L1554" s="7"/>
      <c r="M1554" s="7"/>
      <c r="N1554" s="7"/>
      <c r="O1554" s="7"/>
      <c r="P1554" s="7"/>
      <c r="Q1554" s="7"/>
      <c r="R1554" s="7" t="str">
        <f t="shared" si="48"/>
        <v/>
      </c>
      <c r="S1554" s="7" t="str">
        <f t="shared" si="49"/>
        <v/>
      </c>
    </row>
    <row r="1555" spans="1:19" x14ac:dyDescent="0.25">
      <c r="A1555" s="7"/>
      <c r="B1555" s="12"/>
      <c r="C1555" s="7"/>
      <c r="D1555" s="7"/>
      <c r="E1555" s="7"/>
      <c r="F1555" s="7"/>
      <c r="G1555" s="7"/>
      <c r="H1555" s="7"/>
      <c r="I1555" s="7"/>
      <c r="J1555" s="7"/>
      <c r="K1555" s="7"/>
      <c r="L1555" s="7"/>
      <c r="M1555" s="7"/>
      <c r="N1555" s="7"/>
      <c r="O1555" s="7"/>
      <c r="P1555" s="7"/>
      <c r="Q1555" s="7"/>
      <c r="R1555" s="7" t="str">
        <f t="shared" si="48"/>
        <v/>
      </c>
      <c r="S1555" s="7" t="str">
        <f t="shared" si="49"/>
        <v/>
      </c>
    </row>
    <row r="1556" spans="1:19" x14ac:dyDescent="0.25">
      <c r="A1556" s="7"/>
      <c r="B1556" s="12"/>
      <c r="C1556" s="7"/>
      <c r="D1556" s="7"/>
      <c r="E1556" s="7"/>
      <c r="F1556" s="7"/>
      <c r="G1556" s="7"/>
      <c r="H1556" s="7"/>
      <c r="I1556" s="7"/>
      <c r="J1556" s="7"/>
      <c r="K1556" s="7"/>
      <c r="L1556" s="7"/>
      <c r="M1556" s="7"/>
      <c r="N1556" s="7"/>
      <c r="O1556" s="7"/>
      <c r="P1556" s="7"/>
      <c r="Q1556" s="7"/>
      <c r="R1556" s="7" t="str">
        <f t="shared" si="48"/>
        <v/>
      </c>
      <c r="S1556" s="7" t="str">
        <f t="shared" si="49"/>
        <v/>
      </c>
    </row>
    <row r="1557" spans="1:19" x14ac:dyDescent="0.25">
      <c r="A1557" s="7"/>
      <c r="B1557" s="12"/>
      <c r="C1557" s="7"/>
      <c r="D1557" s="7"/>
      <c r="E1557" s="7"/>
      <c r="F1557" s="7"/>
      <c r="G1557" s="7"/>
      <c r="H1557" s="7"/>
      <c r="I1557" s="7"/>
      <c r="J1557" s="7"/>
      <c r="K1557" s="7"/>
      <c r="L1557" s="7"/>
      <c r="M1557" s="7"/>
      <c r="N1557" s="7"/>
      <c r="O1557" s="7"/>
      <c r="P1557" s="7"/>
      <c r="Q1557" s="7"/>
      <c r="R1557" s="7" t="str">
        <f t="shared" si="48"/>
        <v/>
      </c>
      <c r="S1557" s="7" t="str">
        <f t="shared" si="49"/>
        <v/>
      </c>
    </row>
    <row r="1558" spans="1:19" x14ac:dyDescent="0.25">
      <c r="A1558" s="7"/>
      <c r="B1558" s="12"/>
      <c r="C1558" s="7"/>
      <c r="D1558" s="7"/>
      <c r="E1558" s="7"/>
      <c r="F1558" s="7"/>
      <c r="G1558" s="7"/>
      <c r="H1558" s="7"/>
      <c r="I1558" s="7"/>
      <c r="J1558" s="7"/>
      <c r="K1558" s="7"/>
      <c r="L1558" s="7"/>
      <c r="M1558" s="7"/>
      <c r="N1558" s="7"/>
      <c r="O1558" s="7"/>
      <c r="P1558" s="7"/>
      <c r="Q1558" s="7"/>
      <c r="R1558" s="7" t="str">
        <f t="shared" si="48"/>
        <v/>
      </c>
      <c r="S1558" s="7" t="str">
        <f t="shared" si="49"/>
        <v/>
      </c>
    </row>
    <row r="1559" spans="1:19" x14ac:dyDescent="0.25">
      <c r="A1559" s="7"/>
      <c r="B1559" s="12"/>
      <c r="C1559" s="7"/>
      <c r="D1559" s="7"/>
      <c r="E1559" s="7"/>
      <c r="F1559" s="7"/>
      <c r="G1559" s="7"/>
      <c r="H1559" s="7"/>
      <c r="I1559" s="7"/>
      <c r="J1559" s="7"/>
      <c r="K1559" s="7"/>
      <c r="L1559" s="7"/>
      <c r="M1559" s="7"/>
      <c r="N1559" s="7"/>
      <c r="O1559" s="7"/>
      <c r="P1559" s="7"/>
      <c r="Q1559" s="7"/>
      <c r="R1559" s="7" t="str">
        <f t="shared" si="48"/>
        <v/>
      </c>
      <c r="S1559" s="7" t="str">
        <f t="shared" si="49"/>
        <v/>
      </c>
    </row>
    <row r="1560" spans="1:19" x14ac:dyDescent="0.25">
      <c r="A1560" s="7"/>
      <c r="B1560" s="12"/>
      <c r="C1560" s="7"/>
      <c r="D1560" s="7"/>
      <c r="E1560" s="7"/>
      <c r="F1560" s="7"/>
      <c r="G1560" s="7"/>
      <c r="H1560" s="7"/>
      <c r="I1560" s="7"/>
      <c r="J1560" s="7"/>
      <c r="K1560" s="7"/>
      <c r="L1560" s="7"/>
      <c r="M1560" s="7"/>
      <c r="N1560" s="7"/>
      <c r="O1560" s="7"/>
      <c r="P1560" s="7"/>
      <c r="Q1560" s="7"/>
      <c r="R1560" s="7" t="str">
        <f t="shared" si="48"/>
        <v/>
      </c>
      <c r="S1560" s="7" t="str">
        <f t="shared" si="49"/>
        <v/>
      </c>
    </row>
    <row r="1561" spans="1:19" x14ac:dyDescent="0.25">
      <c r="A1561" s="7"/>
      <c r="B1561" s="12"/>
      <c r="C1561" s="7"/>
      <c r="D1561" s="7"/>
      <c r="E1561" s="7"/>
      <c r="F1561" s="7"/>
      <c r="G1561" s="7"/>
      <c r="H1561" s="7"/>
      <c r="I1561" s="7"/>
      <c r="J1561" s="7"/>
      <c r="K1561" s="7"/>
      <c r="L1561" s="7"/>
      <c r="M1561" s="7"/>
      <c r="N1561" s="7"/>
      <c r="O1561" s="7"/>
      <c r="P1561" s="7"/>
      <c r="Q1561" s="7"/>
      <c r="R1561" s="7" t="str">
        <f t="shared" si="48"/>
        <v/>
      </c>
      <c r="S1561" s="7" t="str">
        <f t="shared" si="49"/>
        <v/>
      </c>
    </row>
    <row r="1562" spans="1:19" x14ac:dyDescent="0.25">
      <c r="A1562" s="7"/>
      <c r="B1562" s="12"/>
      <c r="C1562" s="7"/>
      <c r="D1562" s="7"/>
      <c r="E1562" s="7"/>
      <c r="F1562" s="7"/>
      <c r="G1562" s="7"/>
      <c r="H1562" s="7"/>
      <c r="I1562" s="7"/>
      <c r="J1562" s="7"/>
      <c r="K1562" s="7"/>
      <c r="L1562" s="7"/>
      <c r="M1562" s="7"/>
      <c r="N1562" s="7"/>
      <c r="O1562" s="7"/>
      <c r="P1562" s="7"/>
      <c r="Q1562" s="7"/>
      <c r="R1562" s="7" t="str">
        <f t="shared" si="48"/>
        <v/>
      </c>
      <c r="S1562" s="7" t="str">
        <f t="shared" si="49"/>
        <v/>
      </c>
    </row>
    <row r="1563" spans="1:19" x14ac:dyDescent="0.25">
      <c r="A1563" s="7"/>
      <c r="B1563" s="12"/>
      <c r="C1563" s="7"/>
      <c r="D1563" s="7"/>
      <c r="E1563" s="7"/>
      <c r="F1563" s="7"/>
      <c r="G1563" s="7"/>
      <c r="H1563" s="7"/>
      <c r="I1563" s="7"/>
      <c r="J1563" s="7"/>
      <c r="K1563" s="7"/>
      <c r="L1563" s="7"/>
      <c r="M1563" s="7"/>
      <c r="N1563" s="7"/>
      <c r="O1563" s="7"/>
      <c r="P1563" s="7"/>
      <c r="Q1563" s="7"/>
      <c r="R1563" s="7" t="str">
        <f t="shared" si="48"/>
        <v/>
      </c>
      <c r="S1563" s="7" t="str">
        <f t="shared" si="49"/>
        <v/>
      </c>
    </row>
    <row r="1564" spans="1:19" x14ac:dyDescent="0.25">
      <c r="A1564" s="7"/>
      <c r="B1564" s="12"/>
      <c r="C1564" s="7"/>
      <c r="D1564" s="7"/>
      <c r="E1564" s="7"/>
      <c r="F1564" s="7"/>
      <c r="G1564" s="7"/>
      <c r="H1564" s="7"/>
      <c r="I1564" s="7"/>
      <c r="J1564" s="7"/>
      <c r="K1564" s="7"/>
      <c r="L1564" s="7"/>
      <c r="M1564" s="7"/>
      <c r="N1564" s="7"/>
      <c r="O1564" s="7"/>
      <c r="P1564" s="7"/>
      <c r="Q1564" s="7"/>
      <c r="R1564" s="7" t="str">
        <f t="shared" si="48"/>
        <v/>
      </c>
      <c r="S1564" s="7" t="str">
        <f t="shared" si="49"/>
        <v/>
      </c>
    </row>
    <row r="1565" spans="1:19" x14ac:dyDescent="0.25">
      <c r="A1565" s="7"/>
      <c r="B1565" s="12"/>
      <c r="C1565" s="7"/>
      <c r="D1565" s="7"/>
      <c r="E1565" s="7"/>
      <c r="F1565" s="7"/>
      <c r="G1565" s="7"/>
      <c r="H1565" s="7"/>
      <c r="I1565" s="7"/>
      <c r="J1565" s="7"/>
      <c r="K1565" s="7"/>
      <c r="L1565" s="7"/>
      <c r="M1565" s="7"/>
      <c r="N1565" s="7"/>
      <c r="O1565" s="7"/>
      <c r="P1565" s="7"/>
      <c r="Q1565" s="7"/>
      <c r="R1565" s="7" t="str">
        <f t="shared" si="48"/>
        <v/>
      </c>
      <c r="S1565" s="7" t="str">
        <f t="shared" si="49"/>
        <v/>
      </c>
    </row>
    <row r="1566" spans="1:19" x14ac:dyDescent="0.25">
      <c r="A1566" s="7"/>
      <c r="B1566" s="12"/>
      <c r="C1566" s="7"/>
      <c r="D1566" s="7"/>
      <c r="E1566" s="7"/>
      <c r="F1566" s="7"/>
      <c r="G1566" s="7"/>
      <c r="H1566" s="7"/>
      <c r="I1566" s="7"/>
      <c r="J1566" s="7"/>
      <c r="K1566" s="7"/>
      <c r="L1566" s="7"/>
      <c r="M1566" s="7"/>
      <c r="N1566" s="7"/>
      <c r="O1566" s="7"/>
      <c r="P1566" s="7"/>
      <c r="Q1566" s="7"/>
      <c r="R1566" s="7" t="str">
        <f t="shared" si="48"/>
        <v/>
      </c>
      <c r="S1566" s="7" t="str">
        <f t="shared" si="49"/>
        <v/>
      </c>
    </row>
    <row r="1567" spans="1:19" x14ac:dyDescent="0.25">
      <c r="A1567" s="7"/>
      <c r="B1567" s="12"/>
      <c r="C1567" s="7"/>
      <c r="D1567" s="7"/>
      <c r="E1567" s="7"/>
      <c r="F1567" s="7"/>
      <c r="G1567" s="7"/>
      <c r="H1567" s="7"/>
      <c r="I1567" s="7"/>
      <c r="J1567" s="7"/>
      <c r="K1567" s="7"/>
      <c r="L1567" s="7"/>
      <c r="M1567" s="7"/>
      <c r="N1567" s="7"/>
      <c r="O1567" s="7"/>
      <c r="P1567" s="7"/>
      <c r="Q1567" s="7"/>
      <c r="R1567" s="7" t="str">
        <f t="shared" si="48"/>
        <v/>
      </c>
      <c r="S1567" s="7" t="str">
        <f t="shared" si="49"/>
        <v/>
      </c>
    </row>
    <row r="1568" spans="1:19" x14ac:dyDescent="0.25">
      <c r="A1568" s="7"/>
      <c r="B1568" s="12"/>
      <c r="C1568" s="7"/>
      <c r="D1568" s="7"/>
      <c r="E1568" s="7"/>
      <c r="F1568" s="7"/>
      <c r="G1568" s="7"/>
      <c r="H1568" s="7"/>
      <c r="I1568" s="7"/>
      <c r="J1568" s="7"/>
      <c r="K1568" s="7"/>
      <c r="L1568" s="7"/>
      <c r="M1568" s="7"/>
      <c r="N1568" s="7"/>
      <c r="O1568" s="7"/>
      <c r="P1568" s="7"/>
      <c r="Q1568" s="7"/>
      <c r="R1568" s="7" t="str">
        <f t="shared" si="48"/>
        <v/>
      </c>
      <c r="S1568" s="7" t="str">
        <f t="shared" si="49"/>
        <v/>
      </c>
    </row>
    <row r="1569" spans="1:19" x14ac:dyDescent="0.25">
      <c r="A1569" s="7"/>
      <c r="B1569" s="12"/>
      <c r="C1569" s="7"/>
      <c r="D1569" s="7"/>
      <c r="E1569" s="7"/>
      <c r="F1569" s="7"/>
      <c r="G1569" s="7"/>
      <c r="H1569" s="7"/>
      <c r="I1569" s="7"/>
      <c r="J1569" s="7"/>
      <c r="K1569" s="7"/>
      <c r="L1569" s="7"/>
      <c r="M1569" s="7"/>
      <c r="N1569" s="7"/>
      <c r="O1569" s="7"/>
      <c r="P1569" s="7"/>
      <c r="Q1569" s="7"/>
      <c r="R1569" s="7" t="str">
        <f t="shared" si="48"/>
        <v/>
      </c>
      <c r="S1569" s="7" t="str">
        <f t="shared" si="49"/>
        <v/>
      </c>
    </row>
    <row r="1570" spans="1:19" x14ac:dyDescent="0.25">
      <c r="A1570" s="7"/>
      <c r="B1570" s="12"/>
      <c r="C1570" s="7"/>
      <c r="D1570" s="7"/>
      <c r="E1570" s="7"/>
      <c r="F1570" s="7"/>
      <c r="G1570" s="7"/>
      <c r="H1570" s="7"/>
      <c r="I1570" s="7"/>
      <c r="J1570" s="7"/>
      <c r="K1570" s="7"/>
      <c r="L1570" s="7"/>
      <c r="M1570" s="7"/>
      <c r="N1570" s="7"/>
      <c r="O1570" s="7"/>
      <c r="P1570" s="7"/>
      <c r="Q1570" s="7"/>
      <c r="R1570" s="7" t="str">
        <f t="shared" si="48"/>
        <v/>
      </c>
      <c r="S1570" s="7" t="str">
        <f t="shared" si="49"/>
        <v/>
      </c>
    </row>
    <row r="1571" spans="1:19" x14ac:dyDescent="0.25">
      <c r="A1571" s="7"/>
      <c r="B1571" s="12"/>
      <c r="C1571" s="7"/>
      <c r="D1571" s="7"/>
      <c r="E1571" s="7"/>
      <c r="F1571" s="7"/>
      <c r="G1571" s="7"/>
      <c r="H1571" s="7"/>
      <c r="I1571" s="7"/>
      <c r="J1571" s="7"/>
      <c r="K1571" s="7"/>
      <c r="L1571" s="7"/>
      <c r="M1571" s="7"/>
      <c r="N1571" s="7"/>
      <c r="O1571" s="7"/>
      <c r="P1571" s="7"/>
      <c r="Q1571" s="7"/>
      <c r="R1571" s="7" t="str">
        <f t="shared" si="48"/>
        <v/>
      </c>
      <c r="S1571" s="7" t="str">
        <f t="shared" si="49"/>
        <v/>
      </c>
    </row>
    <row r="1572" spans="1:19" x14ac:dyDescent="0.25">
      <c r="A1572" s="7"/>
      <c r="B1572" s="12"/>
      <c r="C1572" s="7"/>
      <c r="D1572" s="7"/>
      <c r="E1572" s="7"/>
      <c r="F1572" s="7"/>
      <c r="G1572" s="7"/>
      <c r="H1572" s="7"/>
      <c r="I1572" s="7"/>
      <c r="J1572" s="7"/>
      <c r="K1572" s="7"/>
      <c r="L1572" s="7"/>
      <c r="M1572" s="7"/>
      <c r="N1572" s="7"/>
      <c r="O1572" s="7"/>
      <c r="P1572" s="7"/>
      <c r="Q1572" s="7"/>
      <c r="R1572" s="7" t="str">
        <f t="shared" si="48"/>
        <v/>
      </c>
      <c r="S1572" s="7" t="str">
        <f t="shared" si="49"/>
        <v/>
      </c>
    </row>
    <row r="1573" spans="1:19" x14ac:dyDescent="0.25">
      <c r="A1573" s="7"/>
      <c r="B1573" s="12"/>
      <c r="C1573" s="7"/>
      <c r="D1573" s="7"/>
      <c r="E1573" s="7"/>
      <c r="F1573" s="7"/>
      <c r="G1573" s="7"/>
      <c r="H1573" s="7"/>
      <c r="I1573" s="7"/>
      <c r="J1573" s="7"/>
      <c r="K1573" s="7"/>
      <c r="L1573" s="7"/>
      <c r="M1573" s="7"/>
      <c r="N1573" s="7"/>
      <c r="O1573" s="7"/>
      <c r="P1573" s="7"/>
      <c r="Q1573" s="7"/>
      <c r="R1573" s="7" t="str">
        <f t="shared" si="48"/>
        <v/>
      </c>
      <c r="S1573" s="7" t="str">
        <f t="shared" si="49"/>
        <v/>
      </c>
    </row>
    <row r="1574" spans="1:19" x14ac:dyDescent="0.25">
      <c r="A1574" s="7"/>
      <c r="B1574" s="12"/>
      <c r="C1574" s="7"/>
      <c r="D1574" s="7"/>
      <c r="E1574" s="7"/>
      <c r="F1574" s="7"/>
      <c r="G1574" s="7"/>
      <c r="H1574" s="7"/>
      <c r="I1574" s="7"/>
      <c r="J1574" s="7"/>
      <c r="K1574" s="7"/>
      <c r="L1574" s="7"/>
      <c r="M1574" s="7"/>
      <c r="N1574" s="7"/>
      <c r="O1574" s="7"/>
      <c r="P1574" s="7"/>
      <c r="Q1574" s="7"/>
      <c r="R1574" s="7" t="str">
        <f t="shared" si="48"/>
        <v/>
      </c>
      <c r="S1574" s="7" t="str">
        <f t="shared" si="49"/>
        <v/>
      </c>
    </row>
    <row r="1575" spans="1:19" x14ac:dyDescent="0.25">
      <c r="A1575" s="7"/>
      <c r="B1575" s="12"/>
      <c r="C1575" s="7"/>
      <c r="D1575" s="7"/>
      <c r="E1575" s="7"/>
      <c r="F1575" s="7"/>
      <c r="G1575" s="7"/>
      <c r="H1575" s="7"/>
      <c r="I1575" s="7"/>
      <c r="J1575" s="7"/>
      <c r="K1575" s="7"/>
      <c r="L1575" s="7"/>
      <c r="M1575" s="7"/>
      <c r="N1575" s="7"/>
      <c r="O1575" s="7"/>
      <c r="P1575" s="7"/>
      <c r="Q1575" s="7"/>
      <c r="R1575" s="7" t="str">
        <f t="shared" si="48"/>
        <v/>
      </c>
      <c r="S1575" s="7" t="str">
        <f t="shared" si="49"/>
        <v/>
      </c>
    </row>
    <row r="1576" spans="1:19" x14ac:dyDescent="0.25">
      <c r="A1576" s="7"/>
      <c r="B1576" s="12"/>
      <c r="C1576" s="7"/>
      <c r="D1576" s="7"/>
      <c r="E1576" s="7"/>
      <c r="F1576" s="7"/>
      <c r="G1576" s="7"/>
      <c r="H1576" s="7"/>
      <c r="I1576" s="7"/>
      <c r="J1576" s="7"/>
      <c r="K1576" s="7"/>
      <c r="L1576" s="7"/>
      <c r="M1576" s="7"/>
      <c r="N1576" s="7"/>
      <c r="O1576" s="7"/>
      <c r="P1576" s="7"/>
      <c r="Q1576" s="7"/>
      <c r="R1576" s="7" t="str">
        <f t="shared" si="48"/>
        <v/>
      </c>
      <c r="S1576" s="7" t="str">
        <f t="shared" si="49"/>
        <v/>
      </c>
    </row>
    <row r="1577" spans="1:19" x14ac:dyDescent="0.25">
      <c r="A1577" s="7"/>
      <c r="B1577" s="12"/>
      <c r="C1577" s="7"/>
      <c r="D1577" s="7"/>
      <c r="E1577" s="7"/>
      <c r="F1577" s="7"/>
      <c r="G1577" s="7"/>
      <c r="H1577" s="7"/>
      <c r="I1577" s="7"/>
      <c r="J1577" s="7"/>
      <c r="K1577" s="7"/>
      <c r="L1577" s="7"/>
      <c r="M1577" s="7"/>
      <c r="N1577" s="7"/>
      <c r="O1577" s="7"/>
      <c r="P1577" s="7"/>
      <c r="Q1577" s="7"/>
      <c r="R1577" s="7" t="str">
        <f t="shared" si="48"/>
        <v/>
      </c>
      <c r="S1577" s="7" t="str">
        <f t="shared" si="49"/>
        <v/>
      </c>
    </row>
    <row r="1578" spans="1:19" x14ac:dyDescent="0.25">
      <c r="A1578" s="7"/>
      <c r="B1578" s="12"/>
      <c r="C1578" s="7"/>
      <c r="D1578" s="7"/>
      <c r="E1578" s="7"/>
      <c r="F1578" s="7"/>
      <c r="G1578" s="7"/>
      <c r="H1578" s="7"/>
      <c r="I1578" s="7"/>
      <c r="J1578" s="7"/>
      <c r="K1578" s="7"/>
      <c r="L1578" s="7"/>
      <c r="M1578" s="7"/>
      <c r="N1578" s="7"/>
      <c r="O1578" s="7"/>
      <c r="P1578" s="7"/>
      <c r="Q1578" s="7"/>
      <c r="R1578" s="7" t="str">
        <f t="shared" si="48"/>
        <v/>
      </c>
      <c r="S1578" s="7" t="str">
        <f t="shared" si="49"/>
        <v/>
      </c>
    </row>
    <row r="1579" spans="1:19" x14ac:dyDescent="0.25">
      <c r="A1579" s="7"/>
      <c r="B1579" s="12"/>
      <c r="C1579" s="7"/>
      <c r="D1579" s="7"/>
      <c r="E1579" s="7"/>
      <c r="F1579" s="7"/>
      <c r="G1579" s="7"/>
      <c r="H1579" s="7"/>
      <c r="I1579" s="7"/>
      <c r="J1579" s="7"/>
      <c r="K1579" s="7"/>
      <c r="L1579" s="7"/>
      <c r="M1579" s="7"/>
      <c r="N1579" s="7"/>
      <c r="O1579" s="7"/>
      <c r="P1579" s="7"/>
      <c r="Q1579" s="7"/>
      <c r="R1579" s="7" t="str">
        <f t="shared" si="48"/>
        <v/>
      </c>
      <c r="S1579" s="7" t="str">
        <f t="shared" si="49"/>
        <v/>
      </c>
    </row>
    <row r="1580" spans="1:19" x14ac:dyDescent="0.25">
      <c r="A1580" s="7"/>
      <c r="B1580" s="12"/>
      <c r="C1580" s="7"/>
      <c r="D1580" s="7"/>
      <c r="E1580" s="7"/>
      <c r="F1580" s="7"/>
      <c r="G1580" s="7"/>
      <c r="H1580" s="7"/>
      <c r="I1580" s="7"/>
      <c r="J1580" s="7"/>
      <c r="K1580" s="7"/>
      <c r="L1580" s="7"/>
      <c r="M1580" s="7"/>
      <c r="N1580" s="7"/>
      <c r="O1580" s="7"/>
      <c r="P1580" s="7"/>
      <c r="Q1580" s="7"/>
      <c r="R1580" s="7" t="str">
        <f t="shared" si="48"/>
        <v/>
      </c>
      <c r="S1580" s="7" t="str">
        <f t="shared" si="49"/>
        <v/>
      </c>
    </row>
    <row r="1581" spans="1:19" x14ac:dyDescent="0.25">
      <c r="A1581" s="7"/>
      <c r="B1581" s="12"/>
      <c r="C1581" s="7"/>
      <c r="D1581" s="7"/>
      <c r="E1581" s="7"/>
      <c r="F1581" s="7"/>
      <c r="G1581" s="7"/>
      <c r="H1581" s="7"/>
      <c r="I1581" s="7"/>
      <c r="J1581" s="7"/>
      <c r="K1581" s="7"/>
      <c r="L1581" s="7"/>
      <c r="M1581" s="7"/>
      <c r="N1581" s="7"/>
      <c r="O1581" s="7"/>
      <c r="P1581" s="7"/>
      <c r="Q1581" s="7"/>
      <c r="R1581" s="7" t="str">
        <f t="shared" si="48"/>
        <v/>
      </c>
      <c r="S1581" s="7" t="str">
        <f t="shared" si="49"/>
        <v/>
      </c>
    </row>
    <row r="1582" spans="1:19" x14ac:dyDescent="0.25">
      <c r="A1582" s="7"/>
      <c r="B1582" s="12"/>
      <c r="C1582" s="7"/>
      <c r="D1582" s="7"/>
      <c r="E1582" s="7"/>
      <c r="F1582" s="7"/>
      <c r="G1582" s="7"/>
      <c r="H1582" s="7"/>
      <c r="I1582" s="7"/>
      <c r="J1582" s="7"/>
      <c r="K1582" s="7"/>
      <c r="L1582" s="7"/>
      <c r="M1582" s="7"/>
      <c r="N1582" s="7"/>
      <c r="O1582" s="7"/>
      <c r="P1582" s="7"/>
      <c r="Q1582" s="7"/>
      <c r="R1582" s="7" t="str">
        <f t="shared" si="48"/>
        <v/>
      </c>
      <c r="S1582" s="7" t="str">
        <f t="shared" si="49"/>
        <v/>
      </c>
    </row>
    <row r="1583" spans="1:19" x14ac:dyDescent="0.25">
      <c r="A1583" s="7"/>
      <c r="B1583" s="12"/>
      <c r="C1583" s="7"/>
      <c r="D1583" s="7"/>
      <c r="E1583" s="7"/>
      <c r="F1583" s="7"/>
      <c r="G1583" s="7"/>
      <c r="H1583" s="7"/>
      <c r="I1583" s="7"/>
      <c r="J1583" s="7"/>
      <c r="K1583" s="7"/>
      <c r="L1583" s="7"/>
      <c r="M1583" s="7"/>
      <c r="N1583" s="7"/>
      <c r="O1583" s="7"/>
      <c r="P1583" s="7"/>
      <c r="Q1583" s="7"/>
      <c r="R1583" s="7" t="str">
        <f t="shared" si="48"/>
        <v/>
      </c>
      <c r="S1583" s="7" t="str">
        <f t="shared" si="49"/>
        <v/>
      </c>
    </row>
    <row r="1584" spans="1:19" x14ac:dyDescent="0.25">
      <c r="A1584" s="7"/>
      <c r="B1584" s="12"/>
      <c r="C1584" s="7"/>
      <c r="D1584" s="7"/>
      <c r="E1584" s="7"/>
      <c r="F1584" s="7"/>
      <c r="G1584" s="7"/>
      <c r="H1584" s="7"/>
      <c r="I1584" s="7"/>
      <c r="J1584" s="7"/>
      <c r="K1584" s="7"/>
      <c r="L1584" s="7"/>
      <c r="M1584" s="7"/>
      <c r="N1584" s="7"/>
      <c r="O1584" s="7"/>
      <c r="P1584" s="7"/>
      <c r="Q1584" s="7"/>
      <c r="R1584" s="7" t="str">
        <f t="shared" si="48"/>
        <v/>
      </c>
      <c r="S1584" s="7" t="str">
        <f t="shared" si="49"/>
        <v/>
      </c>
    </row>
    <row r="1585" spans="1:19" x14ac:dyDescent="0.25">
      <c r="A1585" s="7"/>
      <c r="B1585" s="12"/>
      <c r="C1585" s="7"/>
      <c r="D1585" s="7"/>
      <c r="E1585" s="7"/>
      <c r="F1585" s="7"/>
      <c r="G1585" s="7"/>
      <c r="H1585" s="7"/>
      <c r="I1585" s="7"/>
      <c r="J1585" s="7"/>
      <c r="K1585" s="7"/>
      <c r="L1585" s="7"/>
      <c r="M1585" s="7"/>
      <c r="N1585" s="7"/>
      <c r="O1585" s="7"/>
      <c r="P1585" s="7"/>
      <c r="Q1585" s="7"/>
      <c r="R1585" s="7" t="str">
        <f t="shared" si="48"/>
        <v/>
      </c>
      <c r="S1585" s="7" t="str">
        <f t="shared" si="49"/>
        <v/>
      </c>
    </row>
    <row r="1586" spans="1:19" x14ac:dyDescent="0.25">
      <c r="A1586" s="7"/>
      <c r="B1586" s="12"/>
      <c r="C1586" s="7"/>
      <c r="D1586" s="7"/>
      <c r="E1586" s="7"/>
      <c r="F1586" s="7"/>
      <c r="G1586" s="7"/>
      <c r="H1586" s="7"/>
      <c r="I1586" s="7"/>
      <c r="J1586" s="7"/>
      <c r="K1586" s="7"/>
      <c r="L1586" s="7"/>
      <c r="M1586" s="7"/>
      <c r="N1586" s="7"/>
      <c r="O1586" s="7"/>
      <c r="P1586" s="7"/>
      <c r="Q1586" s="7"/>
      <c r="R1586" s="7" t="str">
        <f t="shared" si="48"/>
        <v/>
      </c>
      <c r="S1586" s="7" t="str">
        <f t="shared" si="49"/>
        <v/>
      </c>
    </row>
    <row r="1587" spans="1:19" x14ac:dyDescent="0.25">
      <c r="A1587" s="7"/>
      <c r="B1587" s="12"/>
      <c r="C1587" s="7"/>
      <c r="D1587" s="7"/>
      <c r="E1587" s="7"/>
      <c r="F1587" s="7"/>
      <c r="G1587" s="7"/>
      <c r="H1587" s="7"/>
      <c r="I1587" s="7"/>
      <c r="J1587" s="7"/>
      <c r="K1587" s="7"/>
      <c r="L1587" s="7"/>
      <c r="M1587" s="7"/>
      <c r="N1587" s="7"/>
      <c r="O1587" s="7"/>
      <c r="P1587" s="7"/>
      <c r="Q1587" s="7"/>
      <c r="R1587" s="7" t="str">
        <f t="shared" si="48"/>
        <v/>
      </c>
      <c r="S1587" s="7" t="str">
        <f t="shared" si="49"/>
        <v/>
      </c>
    </row>
    <row r="1588" spans="1:19" x14ac:dyDescent="0.25">
      <c r="A1588" s="7"/>
      <c r="B1588" s="12"/>
      <c r="C1588" s="7"/>
      <c r="D1588" s="7"/>
      <c r="E1588" s="7"/>
      <c r="F1588" s="7"/>
      <c r="G1588" s="7"/>
      <c r="H1588" s="7"/>
      <c r="I1588" s="7"/>
      <c r="J1588" s="7"/>
      <c r="K1588" s="7"/>
      <c r="L1588" s="7"/>
      <c r="M1588" s="7"/>
      <c r="N1588" s="7"/>
      <c r="O1588" s="7"/>
      <c r="P1588" s="7"/>
      <c r="Q1588" s="7"/>
      <c r="R1588" s="7" t="str">
        <f t="shared" si="48"/>
        <v/>
      </c>
      <c r="S1588" s="7" t="str">
        <f t="shared" si="49"/>
        <v/>
      </c>
    </row>
    <row r="1589" spans="1:19" x14ac:dyDescent="0.25">
      <c r="A1589" s="7"/>
      <c r="B1589" s="12"/>
      <c r="C1589" s="7"/>
      <c r="D1589" s="7"/>
      <c r="E1589" s="7"/>
      <c r="F1589" s="7"/>
      <c r="G1589" s="7"/>
      <c r="H1589" s="7"/>
      <c r="I1589" s="7"/>
      <c r="J1589" s="7"/>
      <c r="K1589" s="7"/>
      <c r="L1589" s="7"/>
      <c r="M1589" s="7"/>
      <c r="N1589" s="7"/>
      <c r="O1589" s="7"/>
      <c r="P1589" s="7"/>
      <c r="Q1589" s="7"/>
      <c r="R1589" s="7" t="str">
        <f t="shared" si="48"/>
        <v/>
      </c>
      <c r="S1589" s="7" t="str">
        <f t="shared" si="49"/>
        <v/>
      </c>
    </row>
    <row r="1590" spans="1:19" x14ac:dyDescent="0.25">
      <c r="A1590" s="7"/>
      <c r="B1590" s="12"/>
      <c r="C1590" s="7"/>
      <c r="D1590" s="7"/>
      <c r="E1590" s="7"/>
      <c r="F1590" s="7"/>
      <c r="G1590" s="7"/>
      <c r="H1590" s="7"/>
      <c r="I1590" s="7"/>
      <c r="J1590" s="7"/>
      <c r="K1590" s="7"/>
      <c r="L1590" s="7"/>
      <c r="M1590" s="7"/>
      <c r="N1590" s="7"/>
      <c r="O1590" s="7"/>
      <c r="P1590" s="7"/>
      <c r="Q1590" s="7"/>
      <c r="R1590" s="7" t="str">
        <f t="shared" si="48"/>
        <v/>
      </c>
      <c r="S1590" s="7" t="str">
        <f t="shared" si="49"/>
        <v/>
      </c>
    </row>
    <row r="1591" spans="1:19" x14ac:dyDescent="0.25">
      <c r="A1591" s="7"/>
      <c r="B1591" s="12"/>
      <c r="C1591" s="7"/>
      <c r="D1591" s="7"/>
      <c r="E1591" s="7"/>
      <c r="F1591" s="7"/>
      <c r="G1591" s="7"/>
      <c r="H1591" s="7"/>
      <c r="I1591" s="7"/>
      <c r="J1591" s="7"/>
      <c r="K1591" s="7"/>
      <c r="L1591" s="7"/>
      <c r="M1591" s="7"/>
      <c r="N1591" s="7"/>
      <c r="O1591" s="7"/>
      <c r="P1591" s="7"/>
      <c r="Q1591" s="7"/>
      <c r="R1591" s="7" t="str">
        <f t="shared" si="48"/>
        <v/>
      </c>
      <c r="S1591" s="7" t="str">
        <f t="shared" si="49"/>
        <v/>
      </c>
    </row>
    <row r="1592" spans="1:19" x14ac:dyDescent="0.25">
      <c r="A1592" s="7"/>
      <c r="B1592" s="12"/>
      <c r="C1592" s="7"/>
      <c r="D1592" s="7"/>
      <c r="E1592" s="7"/>
      <c r="F1592" s="7"/>
      <c r="G1592" s="7"/>
      <c r="H1592" s="7"/>
      <c r="I1592" s="7"/>
      <c r="J1592" s="7"/>
      <c r="K1592" s="7"/>
      <c r="L1592" s="7"/>
      <c r="M1592" s="7"/>
      <c r="N1592" s="7"/>
      <c r="O1592" s="7"/>
      <c r="P1592" s="7"/>
      <c r="Q1592" s="7"/>
      <c r="R1592" s="7" t="str">
        <f t="shared" si="48"/>
        <v/>
      </c>
      <c r="S1592" s="7" t="str">
        <f t="shared" si="49"/>
        <v/>
      </c>
    </row>
    <row r="1593" spans="1:19" x14ac:dyDescent="0.25">
      <c r="A1593" s="7"/>
      <c r="B1593" s="12"/>
      <c r="C1593" s="7"/>
      <c r="D1593" s="7"/>
      <c r="E1593" s="7"/>
      <c r="F1593" s="7"/>
      <c r="G1593" s="7"/>
      <c r="H1593" s="7"/>
      <c r="I1593" s="7"/>
      <c r="J1593" s="7"/>
      <c r="K1593" s="7"/>
      <c r="L1593" s="7"/>
      <c r="M1593" s="7"/>
      <c r="N1593" s="7"/>
      <c r="O1593" s="7"/>
      <c r="P1593" s="7"/>
      <c r="Q1593" s="7"/>
      <c r="R1593" s="7" t="str">
        <f t="shared" si="48"/>
        <v/>
      </c>
      <c r="S1593" s="7" t="str">
        <f t="shared" si="49"/>
        <v/>
      </c>
    </row>
    <row r="1594" spans="1:19" x14ac:dyDescent="0.25">
      <c r="A1594" s="7"/>
      <c r="B1594" s="12"/>
      <c r="C1594" s="7"/>
      <c r="D1594" s="7"/>
      <c r="E1594" s="7"/>
      <c r="F1594" s="7"/>
      <c r="G1594" s="7"/>
      <c r="H1594" s="7"/>
      <c r="I1594" s="7"/>
      <c r="J1594" s="7"/>
      <c r="K1594" s="7"/>
      <c r="L1594" s="7"/>
      <c r="M1594" s="7"/>
      <c r="N1594" s="7"/>
      <c r="O1594" s="7"/>
      <c r="P1594" s="7"/>
      <c r="Q1594" s="7"/>
      <c r="R1594" s="7" t="str">
        <f t="shared" si="48"/>
        <v/>
      </c>
      <c r="S1594" s="7" t="str">
        <f t="shared" si="49"/>
        <v/>
      </c>
    </row>
    <row r="1595" spans="1:19" x14ac:dyDescent="0.25">
      <c r="A1595" s="7"/>
      <c r="B1595" s="12"/>
      <c r="C1595" s="7"/>
      <c r="D1595" s="7"/>
      <c r="E1595" s="7"/>
      <c r="F1595" s="7"/>
      <c r="G1595" s="7"/>
      <c r="H1595" s="7"/>
      <c r="I1595" s="7"/>
      <c r="J1595" s="7"/>
      <c r="K1595" s="7"/>
      <c r="L1595" s="7"/>
      <c r="M1595" s="7"/>
      <c r="N1595" s="7"/>
      <c r="O1595" s="7"/>
      <c r="P1595" s="7"/>
      <c r="Q1595" s="7"/>
      <c r="R1595" s="7" t="str">
        <f t="shared" si="48"/>
        <v/>
      </c>
      <c r="S1595" s="7" t="str">
        <f t="shared" si="49"/>
        <v/>
      </c>
    </row>
    <row r="1596" spans="1:19" x14ac:dyDescent="0.25">
      <c r="A1596" s="7"/>
      <c r="B1596" s="12"/>
      <c r="C1596" s="7"/>
      <c r="D1596" s="7"/>
      <c r="E1596" s="7"/>
      <c r="F1596" s="7"/>
      <c r="G1596" s="7"/>
      <c r="H1596" s="7"/>
      <c r="I1596" s="7"/>
      <c r="J1596" s="7"/>
      <c r="K1596" s="7"/>
      <c r="L1596" s="7"/>
      <c r="M1596" s="7"/>
      <c r="N1596" s="7"/>
      <c r="O1596" s="7"/>
      <c r="P1596" s="7"/>
      <c r="Q1596" s="7"/>
      <c r="R1596" s="7" t="str">
        <f t="shared" si="48"/>
        <v/>
      </c>
      <c r="S1596" s="7" t="str">
        <f t="shared" si="49"/>
        <v/>
      </c>
    </row>
    <row r="1597" spans="1:19" x14ac:dyDescent="0.25">
      <c r="A1597" s="7"/>
      <c r="B1597" s="12"/>
      <c r="C1597" s="7"/>
      <c r="D1597" s="7"/>
      <c r="E1597" s="7"/>
      <c r="F1597" s="7"/>
      <c r="G1597" s="7"/>
      <c r="H1597" s="7"/>
      <c r="I1597" s="7"/>
      <c r="J1597" s="7"/>
      <c r="K1597" s="7"/>
      <c r="L1597" s="7"/>
      <c r="M1597" s="7"/>
      <c r="N1597" s="7"/>
      <c r="O1597" s="7"/>
      <c r="P1597" s="7"/>
      <c r="Q1597" s="7"/>
      <c r="R1597" s="7" t="str">
        <f t="shared" si="48"/>
        <v/>
      </c>
      <c r="S1597" s="7" t="str">
        <f t="shared" si="49"/>
        <v/>
      </c>
    </row>
    <row r="1598" spans="1:19" x14ac:dyDescent="0.25">
      <c r="A1598" s="7"/>
      <c r="B1598" s="12"/>
      <c r="C1598" s="7"/>
      <c r="D1598" s="7"/>
      <c r="E1598" s="7"/>
      <c r="F1598" s="7"/>
      <c r="G1598" s="7"/>
      <c r="H1598" s="7"/>
      <c r="I1598" s="7"/>
      <c r="J1598" s="7"/>
      <c r="K1598" s="7"/>
      <c r="L1598" s="7"/>
      <c r="M1598" s="7"/>
      <c r="N1598" s="7"/>
      <c r="O1598" s="7"/>
      <c r="P1598" s="7"/>
      <c r="Q1598" s="7"/>
      <c r="R1598" s="7" t="str">
        <f t="shared" si="48"/>
        <v/>
      </c>
      <c r="S1598" s="7" t="str">
        <f t="shared" si="49"/>
        <v/>
      </c>
    </row>
    <row r="1599" spans="1:19" x14ac:dyDescent="0.25">
      <c r="A1599" s="7"/>
      <c r="B1599" s="12"/>
      <c r="C1599" s="7"/>
      <c r="D1599" s="7"/>
      <c r="E1599" s="7"/>
      <c r="F1599" s="7"/>
      <c r="G1599" s="7"/>
      <c r="H1599" s="7"/>
      <c r="I1599" s="7"/>
      <c r="J1599" s="7"/>
      <c r="K1599" s="7"/>
      <c r="L1599" s="7"/>
      <c r="M1599" s="7"/>
      <c r="N1599" s="7"/>
      <c r="O1599" s="7"/>
      <c r="P1599" s="7"/>
      <c r="Q1599" s="7"/>
      <c r="R1599" s="7" t="str">
        <f t="shared" si="48"/>
        <v/>
      </c>
      <c r="S1599" s="7" t="str">
        <f t="shared" si="49"/>
        <v/>
      </c>
    </row>
    <row r="1600" spans="1:19" x14ac:dyDescent="0.25">
      <c r="A1600" s="7"/>
      <c r="B1600" s="12"/>
      <c r="C1600" s="7"/>
      <c r="D1600" s="7"/>
      <c r="E1600" s="7"/>
      <c r="F1600" s="7"/>
      <c r="G1600" s="7"/>
      <c r="H1600" s="7"/>
      <c r="I1600" s="7"/>
      <c r="J1600" s="7"/>
      <c r="K1600" s="7"/>
      <c r="L1600" s="7"/>
      <c r="M1600" s="7"/>
      <c r="N1600" s="7"/>
      <c r="O1600" s="7"/>
      <c r="P1600" s="7"/>
      <c r="Q1600" s="7"/>
      <c r="R1600" s="7" t="str">
        <f t="shared" si="48"/>
        <v/>
      </c>
      <c r="S1600" s="7" t="str">
        <f t="shared" si="49"/>
        <v/>
      </c>
    </row>
    <row r="1601" spans="1:19" x14ac:dyDescent="0.25">
      <c r="A1601" s="7"/>
      <c r="B1601" s="12"/>
      <c r="C1601" s="7"/>
      <c r="D1601" s="7"/>
      <c r="E1601" s="7"/>
      <c r="F1601" s="7"/>
      <c r="G1601" s="7"/>
      <c r="H1601" s="7"/>
      <c r="I1601" s="7"/>
      <c r="J1601" s="7"/>
      <c r="K1601" s="7"/>
      <c r="L1601" s="7"/>
      <c r="M1601" s="7"/>
      <c r="N1601" s="7"/>
      <c r="O1601" s="7"/>
      <c r="P1601" s="7"/>
      <c r="Q1601" s="7"/>
      <c r="R1601" s="7" t="str">
        <f t="shared" si="48"/>
        <v/>
      </c>
      <c r="S1601" s="7" t="str">
        <f t="shared" si="49"/>
        <v/>
      </c>
    </row>
    <row r="1602" spans="1:19" x14ac:dyDescent="0.25">
      <c r="A1602" s="7"/>
      <c r="B1602" s="12"/>
      <c r="C1602" s="7"/>
      <c r="D1602" s="7"/>
      <c r="E1602" s="7"/>
      <c r="F1602" s="7"/>
      <c r="G1602" s="7"/>
      <c r="H1602" s="7"/>
      <c r="I1602" s="7"/>
      <c r="J1602" s="7"/>
      <c r="K1602" s="7"/>
      <c r="L1602" s="7"/>
      <c r="M1602" s="7"/>
      <c r="N1602" s="7"/>
      <c r="O1602" s="7"/>
      <c r="P1602" s="7"/>
      <c r="Q1602" s="7"/>
      <c r="R1602" s="7" t="str">
        <f t="shared" ref="R1602:R1665" si="50">IF(OR(C1602="",B1602=""),"",C1602&amp;"#"&amp;ROUND(B1602*1440,0))</f>
        <v/>
      </c>
      <c r="S1602" s="7" t="str">
        <f t="shared" ref="S1602:S1665" si="51">IF(J1602="","","https://maps.google.com/?q="&amp;SUBSTITUTE(J1602&amp;"",",",".")&amp;","&amp;SUBSTITUTE(K1602&amp;"",",","."))</f>
        <v/>
      </c>
    </row>
    <row r="1603" spans="1:19" x14ac:dyDescent="0.25">
      <c r="A1603" s="7"/>
      <c r="B1603" s="12"/>
      <c r="C1603" s="7"/>
      <c r="D1603" s="7"/>
      <c r="E1603" s="7"/>
      <c r="F1603" s="7"/>
      <c r="G1603" s="7"/>
      <c r="H1603" s="7"/>
      <c r="I1603" s="7"/>
      <c r="J1603" s="7"/>
      <c r="K1603" s="7"/>
      <c r="L1603" s="7"/>
      <c r="M1603" s="7"/>
      <c r="N1603" s="7"/>
      <c r="O1603" s="7"/>
      <c r="P1603" s="7"/>
      <c r="Q1603" s="7"/>
      <c r="R1603" s="7" t="str">
        <f t="shared" si="50"/>
        <v/>
      </c>
      <c r="S1603" s="7" t="str">
        <f t="shared" si="51"/>
        <v/>
      </c>
    </row>
    <row r="1604" spans="1:19" x14ac:dyDescent="0.25">
      <c r="A1604" s="7"/>
      <c r="B1604" s="12"/>
      <c r="C1604" s="7"/>
      <c r="D1604" s="7"/>
      <c r="E1604" s="7"/>
      <c r="F1604" s="7"/>
      <c r="G1604" s="7"/>
      <c r="H1604" s="7"/>
      <c r="I1604" s="7"/>
      <c r="J1604" s="7"/>
      <c r="K1604" s="7"/>
      <c r="L1604" s="7"/>
      <c r="M1604" s="7"/>
      <c r="N1604" s="7"/>
      <c r="O1604" s="7"/>
      <c r="P1604" s="7"/>
      <c r="Q1604" s="7"/>
      <c r="R1604" s="7" t="str">
        <f t="shared" si="50"/>
        <v/>
      </c>
      <c r="S1604" s="7" t="str">
        <f t="shared" si="51"/>
        <v/>
      </c>
    </row>
    <row r="1605" spans="1:19" x14ac:dyDescent="0.25">
      <c r="A1605" s="7"/>
      <c r="B1605" s="12"/>
      <c r="C1605" s="7"/>
      <c r="D1605" s="7"/>
      <c r="E1605" s="7"/>
      <c r="F1605" s="7"/>
      <c r="G1605" s="7"/>
      <c r="H1605" s="7"/>
      <c r="I1605" s="7"/>
      <c r="J1605" s="7"/>
      <c r="K1605" s="7"/>
      <c r="L1605" s="7"/>
      <c r="M1605" s="7"/>
      <c r="N1605" s="7"/>
      <c r="O1605" s="7"/>
      <c r="P1605" s="7"/>
      <c r="Q1605" s="7"/>
      <c r="R1605" s="7" t="str">
        <f t="shared" si="50"/>
        <v/>
      </c>
      <c r="S1605" s="7" t="str">
        <f t="shared" si="51"/>
        <v/>
      </c>
    </row>
    <row r="1606" spans="1:19" x14ac:dyDescent="0.25">
      <c r="A1606" s="7"/>
      <c r="B1606" s="12"/>
      <c r="C1606" s="7"/>
      <c r="D1606" s="7"/>
      <c r="E1606" s="7"/>
      <c r="F1606" s="7"/>
      <c r="G1606" s="7"/>
      <c r="H1606" s="7"/>
      <c r="I1606" s="7"/>
      <c r="J1606" s="7"/>
      <c r="K1606" s="7"/>
      <c r="L1606" s="7"/>
      <c r="M1606" s="7"/>
      <c r="N1606" s="7"/>
      <c r="O1606" s="7"/>
      <c r="P1606" s="7"/>
      <c r="Q1606" s="7"/>
      <c r="R1606" s="7" t="str">
        <f t="shared" si="50"/>
        <v/>
      </c>
      <c r="S1606" s="7" t="str">
        <f t="shared" si="51"/>
        <v/>
      </c>
    </row>
    <row r="1607" spans="1:19" x14ac:dyDescent="0.25">
      <c r="A1607" s="7"/>
      <c r="B1607" s="12"/>
      <c r="C1607" s="7"/>
      <c r="D1607" s="7"/>
      <c r="E1607" s="7"/>
      <c r="F1607" s="7"/>
      <c r="G1607" s="7"/>
      <c r="H1607" s="7"/>
      <c r="I1607" s="7"/>
      <c r="J1607" s="7"/>
      <c r="K1607" s="7"/>
      <c r="L1607" s="7"/>
      <c r="M1607" s="7"/>
      <c r="N1607" s="7"/>
      <c r="O1607" s="7"/>
      <c r="P1607" s="7"/>
      <c r="Q1607" s="7"/>
      <c r="R1607" s="7" t="str">
        <f t="shared" si="50"/>
        <v/>
      </c>
      <c r="S1607" s="7" t="str">
        <f t="shared" si="51"/>
        <v/>
      </c>
    </row>
    <row r="1608" spans="1:19" x14ac:dyDescent="0.25">
      <c r="A1608" s="7"/>
      <c r="B1608" s="12"/>
      <c r="C1608" s="7"/>
      <c r="D1608" s="7"/>
      <c r="E1608" s="7"/>
      <c r="F1608" s="7"/>
      <c r="G1608" s="7"/>
      <c r="H1608" s="7"/>
      <c r="I1608" s="7"/>
      <c r="J1608" s="7"/>
      <c r="K1608" s="7"/>
      <c r="L1608" s="7"/>
      <c r="M1608" s="7"/>
      <c r="N1608" s="7"/>
      <c r="O1608" s="7"/>
      <c r="P1608" s="7"/>
      <c r="Q1608" s="7"/>
      <c r="R1608" s="7" t="str">
        <f t="shared" si="50"/>
        <v/>
      </c>
      <c r="S1608" s="7" t="str">
        <f t="shared" si="51"/>
        <v/>
      </c>
    </row>
    <row r="1609" spans="1:19" x14ac:dyDescent="0.25">
      <c r="A1609" s="7"/>
      <c r="B1609" s="12"/>
      <c r="C1609" s="7"/>
      <c r="D1609" s="7"/>
      <c r="E1609" s="7"/>
      <c r="F1609" s="7"/>
      <c r="G1609" s="7"/>
      <c r="H1609" s="7"/>
      <c r="I1609" s="7"/>
      <c r="J1609" s="7"/>
      <c r="K1609" s="7"/>
      <c r="L1609" s="7"/>
      <c r="M1609" s="7"/>
      <c r="N1609" s="7"/>
      <c r="O1609" s="7"/>
      <c r="P1609" s="7"/>
      <c r="Q1609" s="7"/>
      <c r="R1609" s="7" t="str">
        <f t="shared" si="50"/>
        <v/>
      </c>
      <c r="S1609" s="7" t="str">
        <f t="shared" si="51"/>
        <v/>
      </c>
    </row>
    <row r="1610" spans="1:19" x14ac:dyDescent="0.25">
      <c r="A1610" s="7"/>
      <c r="B1610" s="12"/>
      <c r="C1610" s="7"/>
      <c r="D1610" s="7"/>
      <c r="E1610" s="7"/>
      <c r="F1610" s="7"/>
      <c r="G1610" s="7"/>
      <c r="H1610" s="7"/>
      <c r="I1610" s="7"/>
      <c r="J1610" s="7"/>
      <c r="K1610" s="7"/>
      <c r="L1610" s="7"/>
      <c r="M1610" s="7"/>
      <c r="N1610" s="7"/>
      <c r="O1610" s="7"/>
      <c r="P1610" s="7"/>
      <c r="Q1610" s="7"/>
      <c r="R1610" s="7" t="str">
        <f t="shared" si="50"/>
        <v/>
      </c>
      <c r="S1610" s="7" t="str">
        <f t="shared" si="51"/>
        <v/>
      </c>
    </row>
    <row r="1611" spans="1:19" x14ac:dyDescent="0.25">
      <c r="A1611" s="7"/>
      <c r="B1611" s="12"/>
      <c r="C1611" s="7"/>
      <c r="D1611" s="7"/>
      <c r="E1611" s="7"/>
      <c r="F1611" s="7"/>
      <c r="G1611" s="7"/>
      <c r="H1611" s="7"/>
      <c r="I1611" s="7"/>
      <c r="J1611" s="7"/>
      <c r="K1611" s="7"/>
      <c r="L1611" s="7"/>
      <c r="M1611" s="7"/>
      <c r="N1611" s="7"/>
      <c r="O1611" s="7"/>
      <c r="P1611" s="7"/>
      <c r="Q1611" s="7"/>
      <c r="R1611" s="7" t="str">
        <f t="shared" si="50"/>
        <v/>
      </c>
      <c r="S1611" s="7" t="str">
        <f t="shared" si="51"/>
        <v/>
      </c>
    </row>
    <row r="1612" spans="1:19" x14ac:dyDescent="0.25">
      <c r="A1612" s="7"/>
      <c r="B1612" s="12"/>
      <c r="C1612" s="7"/>
      <c r="D1612" s="7"/>
      <c r="E1612" s="7"/>
      <c r="F1612" s="7"/>
      <c r="G1612" s="7"/>
      <c r="H1612" s="7"/>
      <c r="I1612" s="7"/>
      <c r="J1612" s="7"/>
      <c r="K1612" s="7"/>
      <c r="L1612" s="7"/>
      <c r="M1612" s="7"/>
      <c r="N1612" s="7"/>
      <c r="O1612" s="7"/>
      <c r="P1612" s="7"/>
      <c r="Q1612" s="7"/>
      <c r="R1612" s="7" t="str">
        <f t="shared" si="50"/>
        <v/>
      </c>
      <c r="S1612" s="7" t="str">
        <f t="shared" si="51"/>
        <v/>
      </c>
    </row>
    <row r="1613" spans="1:19" x14ac:dyDescent="0.25">
      <c r="A1613" s="7"/>
      <c r="B1613" s="12"/>
      <c r="C1613" s="7"/>
      <c r="D1613" s="7"/>
      <c r="E1613" s="7"/>
      <c r="F1613" s="7"/>
      <c r="G1613" s="7"/>
      <c r="H1613" s="7"/>
      <c r="I1613" s="7"/>
      <c r="J1613" s="7"/>
      <c r="K1613" s="7"/>
      <c r="L1613" s="7"/>
      <c r="M1613" s="7"/>
      <c r="N1613" s="7"/>
      <c r="O1613" s="7"/>
      <c r="P1613" s="7"/>
      <c r="Q1613" s="7"/>
      <c r="R1613" s="7" t="str">
        <f t="shared" si="50"/>
        <v/>
      </c>
      <c r="S1613" s="7" t="str">
        <f t="shared" si="51"/>
        <v/>
      </c>
    </row>
    <row r="1614" spans="1:19" x14ac:dyDescent="0.25">
      <c r="A1614" s="7"/>
      <c r="B1614" s="12"/>
      <c r="C1614" s="7"/>
      <c r="D1614" s="7"/>
      <c r="E1614" s="7"/>
      <c r="F1614" s="7"/>
      <c r="G1614" s="7"/>
      <c r="H1614" s="7"/>
      <c r="I1614" s="7"/>
      <c r="J1614" s="7"/>
      <c r="K1614" s="7"/>
      <c r="L1614" s="7"/>
      <c r="M1614" s="7"/>
      <c r="N1614" s="7"/>
      <c r="O1614" s="7"/>
      <c r="P1614" s="7"/>
      <c r="Q1614" s="7"/>
      <c r="R1614" s="7" t="str">
        <f t="shared" si="50"/>
        <v/>
      </c>
      <c r="S1614" s="7" t="str">
        <f t="shared" si="51"/>
        <v/>
      </c>
    </row>
    <row r="1615" spans="1:19" x14ac:dyDescent="0.25">
      <c r="A1615" s="7"/>
      <c r="B1615" s="12"/>
      <c r="C1615" s="7"/>
      <c r="D1615" s="7"/>
      <c r="E1615" s="7"/>
      <c r="F1615" s="7"/>
      <c r="G1615" s="7"/>
      <c r="H1615" s="7"/>
      <c r="I1615" s="7"/>
      <c r="J1615" s="7"/>
      <c r="K1615" s="7"/>
      <c r="L1615" s="7"/>
      <c r="M1615" s="7"/>
      <c r="N1615" s="7"/>
      <c r="O1615" s="7"/>
      <c r="P1615" s="7"/>
      <c r="Q1615" s="7"/>
      <c r="R1615" s="7" t="str">
        <f t="shared" si="50"/>
        <v/>
      </c>
      <c r="S1615" s="7" t="str">
        <f t="shared" si="51"/>
        <v/>
      </c>
    </row>
    <row r="1616" spans="1:19" x14ac:dyDescent="0.25">
      <c r="A1616" s="7"/>
      <c r="B1616" s="12"/>
      <c r="C1616" s="7"/>
      <c r="D1616" s="7"/>
      <c r="E1616" s="7"/>
      <c r="F1616" s="7"/>
      <c r="G1616" s="7"/>
      <c r="H1616" s="7"/>
      <c r="I1616" s="7"/>
      <c r="J1616" s="7"/>
      <c r="K1616" s="7"/>
      <c r="L1616" s="7"/>
      <c r="M1616" s="7"/>
      <c r="N1616" s="7"/>
      <c r="O1616" s="7"/>
      <c r="P1616" s="7"/>
      <c r="Q1616" s="7"/>
      <c r="R1616" s="7" t="str">
        <f t="shared" si="50"/>
        <v/>
      </c>
      <c r="S1616" s="7" t="str">
        <f t="shared" si="51"/>
        <v/>
      </c>
    </row>
    <row r="1617" spans="1:19" x14ac:dyDescent="0.25">
      <c r="A1617" s="7"/>
      <c r="B1617" s="12"/>
      <c r="C1617" s="7"/>
      <c r="D1617" s="7"/>
      <c r="E1617" s="7"/>
      <c r="F1617" s="7"/>
      <c r="G1617" s="7"/>
      <c r="H1617" s="7"/>
      <c r="I1617" s="7"/>
      <c r="J1617" s="7"/>
      <c r="K1617" s="7"/>
      <c r="L1617" s="7"/>
      <c r="M1617" s="7"/>
      <c r="N1617" s="7"/>
      <c r="O1617" s="7"/>
      <c r="P1617" s="7"/>
      <c r="Q1617" s="7"/>
      <c r="R1617" s="7" t="str">
        <f t="shared" si="50"/>
        <v/>
      </c>
      <c r="S1617" s="7" t="str">
        <f t="shared" si="51"/>
        <v/>
      </c>
    </row>
    <row r="1618" spans="1:19" x14ac:dyDescent="0.25">
      <c r="A1618" s="7"/>
      <c r="B1618" s="12"/>
      <c r="C1618" s="7"/>
      <c r="D1618" s="7"/>
      <c r="E1618" s="7"/>
      <c r="F1618" s="7"/>
      <c r="G1618" s="7"/>
      <c r="H1618" s="7"/>
      <c r="I1618" s="7"/>
      <c r="J1618" s="7"/>
      <c r="K1618" s="7"/>
      <c r="L1618" s="7"/>
      <c r="M1618" s="7"/>
      <c r="N1618" s="7"/>
      <c r="O1618" s="7"/>
      <c r="P1618" s="7"/>
      <c r="Q1618" s="7"/>
      <c r="R1618" s="7" t="str">
        <f t="shared" si="50"/>
        <v/>
      </c>
      <c r="S1618" s="7" t="str">
        <f t="shared" si="51"/>
        <v/>
      </c>
    </row>
    <row r="1619" spans="1:19" x14ac:dyDescent="0.25">
      <c r="A1619" s="7"/>
      <c r="B1619" s="12"/>
      <c r="C1619" s="7"/>
      <c r="D1619" s="7"/>
      <c r="E1619" s="7"/>
      <c r="F1619" s="7"/>
      <c r="G1619" s="7"/>
      <c r="H1619" s="7"/>
      <c r="I1619" s="7"/>
      <c r="J1619" s="7"/>
      <c r="K1619" s="7"/>
      <c r="L1619" s="7"/>
      <c r="M1619" s="7"/>
      <c r="N1619" s="7"/>
      <c r="O1619" s="7"/>
      <c r="P1619" s="7"/>
      <c r="Q1619" s="7"/>
      <c r="R1619" s="7" t="str">
        <f t="shared" si="50"/>
        <v/>
      </c>
      <c r="S1619" s="7" t="str">
        <f t="shared" si="51"/>
        <v/>
      </c>
    </row>
    <row r="1620" spans="1:19" x14ac:dyDescent="0.25">
      <c r="A1620" s="7"/>
      <c r="B1620" s="12"/>
      <c r="C1620" s="7"/>
      <c r="D1620" s="7"/>
      <c r="E1620" s="7"/>
      <c r="F1620" s="7"/>
      <c r="G1620" s="7"/>
      <c r="H1620" s="7"/>
      <c r="I1620" s="7"/>
      <c r="J1620" s="7"/>
      <c r="K1620" s="7"/>
      <c r="L1620" s="7"/>
      <c r="M1620" s="7"/>
      <c r="N1620" s="7"/>
      <c r="O1620" s="7"/>
      <c r="P1620" s="7"/>
      <c r="Q1620" s="7"/>
      <c r="R1620" s="7" t="str">
        <f t="shared" si="50"/>
        <v/>
      </c>
      <c r="S1620" s="7" t="str">
        <f t="shared" si="51"/>
        <v/>
      </c>
    </row>
    <row r="1621" spans="1:19" x14ac:dyDescent="0.25">
      <c r="A1621" s="7"/>
      <c r="B1621" s="12"/>
      <c r="C1621" s="7"/>
      <c r="D1621" s="7"/>
      <c r="E1621" s="7"/>
      <c r="F1621" s="7"/>
      <c r="G1621" s="7"/>
      <c r="H1621" s="7"/>
      <c r="I1621" s="7"/>
      <c r="J1621" s="7"/>
      <c r="K1621" s="7"/>
      <c r="L1621" s="7"/>
      <c r="M1621" s="7"/>
      <c r="N1621" s="7"/>
      <c r="O1621" s="7"/>
      <c r="P1621" s="7"/>
      <c r="Q1621" s="7"/>
      <c r="R1621" s="7" t="str">
        <f t="shared" si="50"/>
        <v/>
      </c>
      <c r="S1621" s="7" t="str">
        <f t="shared" si="51"/>
        <v/>
      </c>
    </row>
    <row r="1622" spans="1:19" x14ac:dyDescent="0.25">
      <c r="A1622" s="7"/>
      <c r="B1622" s="12"/>
      <c r="C1622" s="7"/>
      <c r="D1622" s="7"/>
      <c r="E1622" s="7"/>
      <c r="F1622" s="7"/>
      <c r="G1622" s="7"/>
      <c r="H1622" s="7"/>
      <c r="I1622" s="7"/>
      <c r="J1622" s="7"/>
      <c r="K1622" s="7"/>
      <c r="L1622" s="7"/>
      <c r="M1622" s="7"/>
      <c r="N1622" s="7"/>
      <c r="O1622" s="7"/>
      <c r="P1622" s="7"/>
      <c r="Q1622" s="7"/>
      <c r="R1622" s="7" t="str">
        <f t="shared" si="50"/>
        <v/>
      </c>
      <c r="S1622" s="7" t="str">
        <f t="shared" si="51"/>
        <v/>
      </c>
    </row>
    <row r="1623" spans="1:19" x14ac:dyDescent="0.25">
      <c r="A1623" s="7"/>
      <c r="B1623" s="12"/>
      <c r="C1623" s="7"/>
      <c r="D1623" s="7"/>
      <c r="E1623" s="7"/>
      <c r="F1623" s="7"/>
      <c r="G1623" s="7"/>
      <c r="H1623" s="7"/>
      <c r="I1623" s="7"/>
      <c r="J1623" s="7"/>
      <c r="K1623" s="7"/>
      <c r="L1623" s="7"/>
      <c r="M1623" s="7"/>
      <c r="N1623" s="7"/>
      <c r="O1623" s="7"/>
      <c r="P1623" s="7"/>
      <c r="Q1623" s="7"/>
      <c r="R1623" s="7" t="str">
        <f t="shared" si="50"/>
        <v/>
      </c>
      <c r="S1623" s="7" t="str">
        <f t="shared" si="51"/>
        <v/>
      </c>
    </row>
    <row r="1624" spans="1:19" x14ac:dyDescent="0.25">
      <c r="A1624" s="7"/>
      <c r="B1624" s="12"/>
      <c r="C1624" s="7"/>
      <c r="D1624" s="7"/>
      <c r="E1624" s="7"/>
      <c r="F1624" s="7"/>
      <c r="G1624" s="7"/>
      <c r="H1624" s="7"/>
      <c r="I1624" s="7"/>
      <c r="J1624" s="7"/>
      <c r="K1624" s="7"/>
      <c r="L1624" s="7"/>
      <c r="M1624" s="7"/>
      <c r="N1624" s="7"/>
      <c r="O1624" s="7"/>
      <c r="P1624" s="7"/>
      <c r="Q1624" s="7"/>
      <c r="R1624" s="7" t="str">
        <f t="shared" si="50"/>
        <v/>
      </c>
      <c r="S1624" s="7" t="str">
        <f t="shared" si="51"/>
        <v/>
      </c>
    </row>
    <row r="1625" spans="1:19" x14ac:dyDescent="0.25">
      <c r="A1625" s="7"/>
      <c r="B1625" s="12"/>
      <c r="C1625" s="7"/>
      <c r="D1625" s="7"/>
      <c r="E1625" s="7"/>
      <c r="F1625" s="7"/>
      <c r="G1625" s="7"/>
      <c r="H1625" s="7"/>
      <c r="I1625" s="7"/>
      <c r="J1625" s="7"/>
      <c r="K1625" s="7"/>
      <c r="L1625" s="7"/>
      <c r="M1625" s="7"/>
      <c r="N1625" s="7"/>
      <c r="O1625" s="7"/>
      <c r="P1625" s="7"/>
      <c r="Q1625" s="7"/>
      <c r="R1625" s="7" t="str">
        <f t="shared" si="50"/>
        <v/>
      </c>
      <c r="S1625" s="7" t="str">
        <f t="shared" si="51"/>
        <v/>
      </c>
    </row>
    <row r="1626" spans="1:19" x14ac:dyDescent="0.25">
      <c r="A1626" s="7"/>
      <c r="B1626" s="12"/>
      <c r="C1626" s="7"/>
      <c r="D1626" s="7"/>
      <c r="E1626" s="7"/>
      <c r="F1626" s="7"/>
      <c r="G1626" s="7"/>
      <c r="H1626" s="7"/>
      <c r="I1626" s="7"/>
      <c r="J1626" s="7"/>
      <c r="K1626" s="7"/>
      <c r="L1626" s="7"/>
      <c r="M1626" s="7"/>
      <c r="N1626" s="7"/>
      <c r="O1626" s="7"/>
      <c r="P1626" s="7"/>
      <c r="Q1626" s="7"/>
      <c r="R1626" s="7" t="str">
        <f t="shared" si="50"/>
        <v/>
      </c>
      <c r="S1626" s="7" t="str">
        <f t="shared" si="51"/>
        <v/>
      </c>
    </row>
    <row r="1627" spans="1:19" x14ac:dyDescent="0.25">
      <c r="A1627" s="7"/>
      <c r="B1627" s="12"/>
      <c r="C1627" s="7"/>
      <c r="D1627" s="7"/>
      <c r="E1627" s="7"/>
      <c r="F1627" s="7"/>
      <c r="G1627" s="7"/>
      <c r="H1627" s="7"/>
      <c r="I1627" s="7"/>
      <c r="J1627" s="7"/>
      <c r="K1627" s="7"/>
      <c r="L1627" s="7"/>
      <c r="M1627" s="7"/>
      <c r="N1627" s="7"/>
      <c r="O1627" s="7"/>
      <c r="P1627" s="7"/>
      <c r="Q1627" s="7"/>
      <c r="R1627" s="7" t="str">
        <f t="shared" si="50"/>
        <v/>
      </c>
      <c r="S1627" s="7" t="str">
        <f t="shared" si="51"/>
        <v/>
      </c>
    </row>
    <row r="1628" spans="1:19" x14ac:dyDescent="0.25">
      <c r="A1628" s="7"/>
      <c r="B1628" s="12"/>
      <c r="C1628" s="7"/>
      <c r="D1628" s="7"/>
      <c r="E1628" s="7"/>
      <c r="F1628" s="7"/>
      <c r="G1628" s="7"/>
      <c r="H1628" s="7"/>
      <c r="I1628" s="7"/>
      <c r="J1628" s="7"/>
      <c r="K1628" s="7"/>
      <c r="L1628" s="7"/>
      <c r="M1628" s="7"/>
      <c r="N1628" s="7"/>
      <c r="O1628" s="7"/>
      <c r="P1628" s="7"/>
      <c r="Q1628" s="7"/>
      <c r="R1628" s="7" t="str">
        <f t="shared" si="50"/>
        <v/>
      </c>
      <c r="S1628" s="7" t="str">
        <f t="shared" si="51"/>
        <v/>
      </c>
    </row>
    <row r="1629" spans="1:19" x14ac:dyDescent="0.25">
      <c r="A1629" s="7"/>
      <c r="B1629" s="12"/>
      <c r="C1629" s="7"/>
      <c r="D1629" s="7"/>
      <c r="E1629" s="7"/>
      <c r="F1629" s="7"/>
      <c r="G1629" s="7"/>
      <c r="H1629" s="7"/>
      <c r="I1629" s="7"/>
      <c r="J1629" s="7"/>
      <c r="K1629" s="7"/>
      <c r="L1629" s="7"/>
      <c r="M1629" s="7"/>
      <c r="N1629" s="7"/>
      <c r="O1629" s="7"/>
      <c r="P1629" s="7"/>
      <c r="Q1629" s="7"/>
      <c r="R1629" s="7" t="str">
        <f t="shared" si="50"/>
        <v/>
      </c>
      <c r="S1629" s="7" t="str">
        <f t="shared" si="51"/>
        <v/>
      </c>
    </row>
    <row r="1630" spans="1:19" x14ac:dyDescent="0.25">
      <c r="A1630" s="7"/>
      <c r="B1630" s="12"/>
      <c r="C1630" s="7"/>
      <c r="D1630" s="7"/>
      <c r="E1630" s="7"/>
      <c r="F1630" s="7"/>
      <c r="G1630" s="7"/>
      <c r="H1630" s="7"/>
      <c r="I1630" s="7"/>
      <c r="J1630" s="7"/>
      <c r="K1630" s="7"/>
      <c r="L1630" s="7"/>
      <c r="M1630" s="7"/>
      <c r="N1630" s="7"/>
      <c r="O1630" s="7"/>
      <c r="P1630" s="7"/>
      <c r="Q1630" s="7"/>
      <c r="R1630" s="7" t="str">
        <f t="shared" si="50"/>
        <v/>
      </c>
      <c r="S1630" s="7" t="str">
        <f t="shared" si="51"/>
        <v/>
      </c>
    </row>
    <row r="1631" spans="1:19" x14ac:dyDescent="0.25">
      <c r="A1631" s="7"/>
      <c r="B1631" s="12"/>
      <c r="C1631" s="7"/>
      <c r="D1631" s="7"/>
      <c r="E1631" s="7"/>
      <c r="F1631" s="7"/>
      <c r="G1631" s="7"/>
      <c r="H1631" s="7"/>
      <c r="I1631" s="7"/>
      <c r="J1631" s="7"/>
      <c r="K1631" s="7"/>
      <c r="L1631" s="7"/>
      <c r="M1631" s="7"/>
      <c r="N1631" s="7"/>
      <c r="O1631" s="7"/>
      <c r="P1631" s="7"/>
      <c r="Q1631" s="7"/>
      <c r="R1631" s="7" t="str">
        <f t="shared" si="50"/>
        <v/>
      </c>
      <c r="S1631" s="7" t="str">
        <f t="shared" si="51"/>
        <v/>
      </c>
    </row>
    <row r="1632" spans="1:19" x14ac:dyDescent="0.25">
      <c r="A1632" s="7"/>
      <c r="B1632" s="12"/>
      <c r="C1632" s="7"/>
      <c r="D1632" s="7"/>
      <c r="E1632" s="7"/>
      <c r="F1632" s="7"/>
      <c r="G1632" s="7"/>
      <c r="H1632" s="7"/>
      <c r="I1632" s="7"/>
      <c r="J1632" s="7"/>
      <c r="K1632" s="7"/>
      <c r="L1632" s="7"/>
      <c r="M1632" s="7"/>
      <c r="N1632" s="7"/>
      <c r="O1632" s="7"/>
      <c r="P1632" s="7"/>
      <c r="Q1632" s="7"/>
      <c r="R1632" s="7" t="str">
        <f t="shared" si="50"/>
        <v/>
      </c>
      <c r="S1632" s="7" t="str">
        <f t="shared" si="51"/>
        <v/>
      </c>
    </row>
    <row r="1633" spans="1:19" x14ac:dyDescent="0.25">
      <c r="A1633" s="7"/>
      <c r="B1633" s="12"/>
      <c r="C1633" s="7"/>
      <c r="D1633" s="7"/>
      <c r="E1633" s="7"/>
      <c r="F1633" s="7"/>
      <c r="G1633" s="7"/>
      <c r="H1633" s="7"/>
      <c r="I1633" s="7"/>
      <c r="J1633" s="7"/>
      <c r="K1633" s="7"/>
      <c r="L1633" s="7"/>
      <c r="M1633" s="7"/>
      <c r="N1633" s="7"/>
      <c r="O1633" s="7"/>
      <c r="P1633" s="7"/>
      <c r="Q1633" s="7"/>
      <c r="R1633" s="7" t="str">
        <f t="shared" si="50"/>
        <v/>
      </c>
      <c r="S1633" s="7" t="str">
        <f t="shared" si="51"/>
        <v/>
      </c>
    </row>
    <row r="1634" spans="1:19" x14ac:dyDescent="0.25">
      <c r="A1634" s="7"/>
      <c r="B1634" s="12"/>
      <c r="C1634" s="7"/>
      <c r="D1634" s="7"/>
      <c r="E1634" s="7"/>
      <c r="F1634" s="7"/>
      <c r="G1634" s="7"/>
      <c r="H1634" s="7"/>
      <c r="I1634" s="7"/>
      <c r="J1634" s="7"/>
      <c r="K1634" s="7"/>
      <c r="L1634" s="7"/>
      <c r="M1634" s="7"/>
      <c r="N1634" s="7"/>
      <c r="O1634" s="7"/>
      <c r="P1634" s="7"/>
      <c r="Q1634" s="7"/>
      <c r="R1634" s="7" t="str">
        <f t="shared" si="50"/>
        <v/>
      </c>
      <c r="S1634" s="7" t="str">
        <f t="shared" si="51"/>
        <v/>
      </c>
    </row>
    <row r="1635" spans="1:19" x14ac:dyDescent="0.25">
      <c r="A1635" s="7"/>
      <c r="B1635" s="12"/>
      <c r="C1635" s="7"/>
      <c r="D1635" s="7"/>
      <c r="E1635" s="7"/>
      <c r="F1635" s="7"/>
      <c r="G1635" s="7"/>
      <c r="H1635" s="7"/>
      <c r="I1635" s="7"/>
      <c r="J1635" s="7"/>
      <c r="K1635" s="7"/>
      <c r="L1635" s="7"/>
      <c r="M1635" s="7"/>
      <c r="N1635" s="7"/>
      <c r="O1635" s="7"/>
      <c r="P1635" s="7"/>
      <c r="Q1635" s="7"/>
      <c r="R1635" s="7" t="str">
        <f t="shared" si="50"/>
        <v/>
      </c>
      <c r="S1635" s="7" t="str">
        <f t="shared" si="51"/>
        <v/>
      </c>
    </row>
    <row r="1636" spans="1:19" x14ac:dyDescent="0.25">
      <c r="A1636" s="7"/>
      <c r="B1636" s="12"/>
      <c r="C1636" s="7"/>
      <c r="D1636" s="7"/>
      <c r="E1636" s="7"/>
      <c r="F1636" s="7"/>
      <c r="G1636" s="7"/>
      <c r="H1636" s="7"/>
      <c r="I1636" s="7"/>
      <c r="J1636" s="7"/>
      <c r="K1636" s="7"/>
      <c r="L1636" s="7"/>
      <c r="M1636" s="7"/>
      <c r="N1636" s="7"/>
      <c r="O1636" s="7"/>
      <c r="P1636" s="7"/>
      <c r="Q1636" s="7"/>
      <c r="R1636" s="7" t="str">
        <f t="shared" si="50"/>
        <v/>
      </c>
      <c r="S1636" s="7" t="str">
        <f t="shared" si="51"/>
        <v/>
      </c>
    </row>
    <row r="1637" spans="1:19" x14ac:dyDescent="0.25">
      <c r="A1637" s="7"/>
      <c r="B1637" s="12"/>
      <c r="C1637" s="7"/>
      <c r="D1637" s="7"/>
      <c r="E1637" s="7"/>
      <c r="F1637" s="7"/>
      <c r="G1637" s="7"/>
      <c r="H1637" s="7"/>
      <c r="I1637" s="7"/>
      <c r="J1637" s="7"/>
      <c r="K1637" s="7"/>
      <c r="L1637" s="7"/>
      <c r="M1637" s="7"/>
      <c r="N1637" s="7"/>
      <c r="O1637" s="7"/>
      <c r="P1637" s="7"/>
      <c r="Q1637" s="7"/>
      <c r="R1637" s="7" t="str">
        <f t="shared" si="50"/>
        <v/>
      </c>
      <c r="S1637" s="7" t="str">
        <f t="shared" si="51"/>
        <v/>
      </c>
    </row>
    <row r="1638" spans="1:19" x14ac:dyDescent="0.25">
      <c r="A1638" s="7"/>
      <c r="B1638" s="12"/>
      <c r="C1638" s="7"/>
      <c r="D1638" s="7"/>
      <c r="E1638" s="7"/>
      <c r="F1638" s="7"/>
      <c r="G1638" s="7"/>
      <c r="H1638" s="7"/>
      <c r="I1638" s="7"/>
      <c r="J1638" s="7"/>
      <c r="K1638" s="7"/>
      <c r="L1638" s="7"/>
      <c r="M1638" s="7"/>
      <c r="N1638" s="7"/>
      <c r="O1638" s="7"/>
      <c r="P1638" s="7"/>
      <c r="Q1638" s="7"/>
      <c r="R1638" s="7" t="str">
        <f t="shared" si="50"/>
        <v/>
      </c>
      <c r="S1638" s="7" t="str">
        <f t="shared" si="51"/>
        <v/>
      </c>
    </row>
    <row r="1639" spans="1:19" x14ac:dyDescent="0.25">
      <c r="A1639" s="7"/>
      <c r="B1639" s="12"/>
      <c r="C1639" s="7"/>
      <c r="D1639" s="7"/>
      <c r="E1639" s="7"/>
      <c r="F1639" s="7"/>
      <c r="G1639" s="7"/>
      <c r="H1639" s="7"/>
      <c r="I1639" s="7"/>
      <c r="J1639" s="7"/>
      <c r="K1639" s="7"/>
      <c r="L1639" s="7"/>
      <c r="M1639" s="7"/>
      <c r="N1639" s="7"/>
      <c r="O1639" s="7"/>
      <c r="P1639" s="7"/>
      <c r="Q1639" s="7"/>
      <c r="R1639" s="7" t="str">
        <f t="shared" si="50"/>
        <v/>
      </c>
      <c r="S1639" s="7" t="str">
        <f t="shared" si="51"/>
        <v/>
      </c>
    </row>
    <row r="1640" spans="1:19" x14ac:dyDescent="0.25">
      <c r="A1640" s="7"/>
      <c r="B1640" s="12"/>
      <c r="C1640" s="7"/>
      <c r="D1640" s="7"/>
      <c r="E1640" s="7"/>
      <c r="F1640" s="7"/>
      <c r="G1640" s="7"/>
      <c r="H1640" s="7"/>
      <c r="I1640" s="7"/>
      <c r="J1640" s="7"/>
      <c r="K1640" s="7"/>
      <c r="L1640" s="7"/>
      <c r="M1640" s="7"/>
      <c r="N1640" s="7"/>
      <c r="O1640" s="7"/>
      <c r="P1640" s="7"/>
      <c r="Q1640" s="7"/>
      <c r="R1640" s="7" t="str">
        <f t="shared" si="50"/>
        <v/>
      </c>
      <c r="S1640" s="7" t="str">
        <f t="shared" si="51"/>
        <v/>
      </c>
    </row>
    <row r="1641" spans="1:19" x14ac:dyDescent="0.25">
      <c r="A1641" s="7"/>
      <c r="B1641" s="12"/>
      <c r="C1641" s="7"/>
      <c r="D1641" s="7"/>
      <c r="E1641" s="7"/>
      <c r="F1641" s="7"/>
      <c r="G1641" s="7"/>
      <c r="H1641" s="7"/>
      <c r="I1641" s="7"/>
      <c r="J1641" s="7"/>
      <c r="K1641" s="7"/>
      <c r="L1641" s="7"/>
      <c r="M1641" s="7"/>
      <c r="N1641" s="7"/>
      <c r="O1641" s="7"/>
      <c r="P1641" s="7"/>
      <c r="Q1641" s="7"/>
      <c r="R1641" s="7" t="str">
        <f t="shared" si="50"/>
        <v/>
      </c>
      <c r="S1641" s="7" t="str">
        <f t="shared" si="51"/>
        <v/>
      </c>
    </row>
    <row r="1642" spans="1:19" x14ac:dyDescent="0.25">
      <c r="A1642" s="7"/>
      <c r="B1642" s="12"/>
      <c r="C1642" s="7"/>
      <c r="D1642" s="7"/>
      <c r="E1642" s="7"/>
      <c r="F1642" s="7"/>
      <c r="G1642" s="7"/>
      <c r="H1642" s="7"/>
      <c r="I1642" s="7"/>
      <c r="J1642" s="7"/>
      <c r="K1642" s="7"/>
      <c r="L1642" s="7"/>
      <c r="M1642" s="7"/>
      <c r="N1642" s="7"/>
      <c r="O1642" s="7"/>
      <c r="P1642" s="7"/>
      <c r="Q1642" s="7"/>
      <c r="R1642" s="7" t="str">
        <f t="shared" si="50"/>
        <v/>
      </c>
      <c r="S1642" s="7" t="str">
        <f t="shared" si="51"/>
        <v/>
      </c>
    </row>
    <row r="1643" spans="1:19" x14ac:dyDescent="0.25">
      <c r="A1643" s="7"/>
      <c r="B1643" s="12"/>
      <c r="C1643" s="7"/>
      <c r="D1643" s="7"/>
      <c r="E1643" s="7"/>
      <c r="F1643" s="7"/>
      <c r="G1643" s="7"/>
      <c r="H1643" s="7"/>
      <c r="I1643" s="7"/>
      <c r="J1643" s="7"/>
      <c r="K1643" s="7"/>
      <c r="L1643" s="7"/>
      <c r="M1643" s="7"/>
      <c r="N1643" s="7"/>
      <c r="O1643" s="7"/>
      <c r="P1643" s="7"/>
      <c r="Q1643" s="7"/>
      <c r="R1643" s="7" t="str">
        <f t="shared" si="50"/>
        <v/>
      </c>
      <c r="S1643" s="7" t="str">
        <f t="shared" si="51"/>
        <v/>
      </c>
    </row>
    <row r="1644" spans="1:19" x14ac:dyDescent="0.25">
      <c r="A1644" s="7"/>
      <c r="B1644" s="12"/>
      <c r="C1644" s="7"/>
      <c r="D1644" s="7"/>
      <c r="E1644" s="7"/>
      <c r="F1644" s="7"/>
      <c r="G1644" s="7"/>
      <c r="H1644" s="7"/>
      <c r="I1644" s="7"/>
      <c r="J1644" s="7"/>
      <c r="K1644" s="7"/>
      <c r="L1644" s="7"/>
      <c r="M1644" s="7"/>
      <c r="N1644" s="7"/>
      <c r="O1644" s="7"/>
      <c r="P1644" s="7"/>
      <c r="Q1644" s="7"/>
      <c r="R1644" s="7" t="str">
        <f t="shared" si="50"/>
        <v/>
      </c>
      <c r="S1644" s="7" t="str">
        <f t="shared" si="51"/>
        <v/>
      </c>
    </row>
    <row r="1645" spans="1:19" x14ac:dyDescent="0.25">
      <c r="A1645" s="7"/>
      <c r="B1645" s="12"/>
      <c r="C1645" s="7"/>
      <c r="D1645" s="7"/>
      <c r="E1645" s="7"/>
      <c r="F1645" s="7"/>
      <c r="G1645" s="7"/>
      <c r="H1645" s="7"/>
      <c r="I1645" s="7"/>
      <c r="J1645" s="7"/>
      <c r="K1645" s="7"/>
      <c r="L1645" s="7"/>
      <c r="M1645" s="7"/>
      <c r="N1645" s="7"/>
      <c r="O1645" s="7"/>
      <c r="P1645" s="7"/>
      <c r="Q1645" s="7"/>
      <c r="R1645" s="7" t="str">
        <f t="shared" si="50"/>
        <v/>
      </c>
      <c r="S1645" s="7" t="str">
        <f t="shared" si="51"/>
        <v/>
      </c>
    </row>
    <row r="1646" spans="1:19" x14ac:dyDescent="0.25">
      <c r="A1646" s="7"/>
      <c r="B1646" s="12"/>
      <c r="C1646" s="7"/>
      <c r="D1646" s="7"/>
      <c r="E1646" s="7"/>
      <c r="F1646" s="7"/>
      <c r="G1646" s="7"/>
      <c r="H1646" s="7"/>
      <c r="I1646" s="7"/>
      <c r="J1646" s="7"/>
      <c r="K1646" s="7"/>
      <c r="L1646" s="7"/>
      <c r="M1646" s="7"/>
      <c r="N1646" s="7"/>
      <c r="O1646" s="7"/>
      <c r="P1646" s="7"/>
      <c r="Q1646" s="7"/>
      <c r="R1646" s="7" t="str">
        <f t="shared" si="50"/>
        <v/>
      </c>
      <c r="S1646" s="7" t="str">
        <f t="shared" si="51"/>
        <v/>
      </c>
    </row>
    <row r="1647" spans="1:19" x14ac:dyDescent="0.25">
      <c r="A1647" s="7"/>
      <c r="B1647" s="12"/>
      <c r="C1647" s="7"/>
      <c r="D1647" s="7"/>
      <c r="E1647" s="7"/>
      <c r="F1647" s="7"/>
      <c r="G1647" s="7"/>
      <c r="H1647" s="7"/>
      <c r="I1647" s="7"/>
      <c r="J1647" s="7"/>
      <c r="K1647" s="7"/>
      <c r="L1647" s="7"/>
      <c r="M1647" s="7"/>
      <c r="N1647" s="7"/>
      <c r="O1647" s="7"/>
      <c r="P1647" s="7"/>
      <c r="Q1647" s="7"/>
      <c r="R1647" s="7" t="str">
        <f t="shared" si="50"/>
        <v/>
      </c>
      <c r="S1647" s="7" t="str">
        <f t="shared" si="51"/>
        <v/>
      </c>
    </row>
    <row r="1648" spans="1:19" x14ac:dyDescent="0.25">
      <c r="A1648" s="7"/>
      <c r="B1648" s="12"/>
      <c r="C1648" s="7"/>
      <c r="D1648" s="7"/>
      <c r="E1648" s="7"/>
      <c r="F1648" s="7"/>
      <c r="G1648" s="7"/>
      <c r="H1648" s="7"/>
      <c r="I1648" s="7"/>
      <c r="J1648" s="7"/>
      <c r="K1648" s="7"/>
      <c r="L1648" s="7"/>
      <c r="M1648" s="7"/>
      <c r="N1648" s="7"/>
      <c r="O1648" s="7"/>
      <c r="P1648" s="7"/>
      <c r="Q1648" s="7"/>
      <c r="R1648" s="7" t="str">
        <f t="shared" si="50"/>
        <v/>
      </c>
      <c r="S1648" s="7" t="str">
        <f t="shared" si="51"/>
        <v/>
      </c>
    </row>
    <row r="1649" spans="1:19" x14ac:dyDescent="0.25">
      <c r="A1649" s="7"/>
      <c r="B1649" s="12"/>
      <c r="C1649" s="7"/>
      <c r="D1649" s="7"/>
      <c r="E1649" s="7"/>
      <c r="F1649" s="7"/>
      <c r="G1649" s="7"/>
      <c r="H1649" s="7"/>
      <c r="I1649" s="7"/>
      <c r="J1649" s="7"/>
      <c r="K1649" s="7"/>
      <c r="L1649" s="7"/>
      <c r="M1649" s="7"/>
      <c r="N1649" s="7"/>
      <c r="O1649" s="7"/>
      <c r="P1649" s="7"/>
      <c r="Q1649" s="7"/>
      <c r="R1649" s="7" t="str">
        <f t="shared" si="50"/>
        <v/>
      </c>
      <c r="S1649" s="7" t="str">
        <f t="shared" si="51"/>
        <v/>
      </c>
    </row>
    <row r="1650" spans="1:19" x14ac:dyDescent="0.25">
      <c r="A1650" s="7"/>
      <c r="B1650" s="12"/>
      <c r="C1650" s="7"/>
      <c r="D1650" s="7"/>
      <c r="E1650" s="7"/>
      <c r="F1650" s="7"/>
      <c r="G1650" s="7"/>
      <c r="H1650" s="7"/>
      <c r="I1650" s="7"/>
      <c r="J1650" s="7"/>
      <c r="K1650" s="7"/>
      <c r="L1650" s="7"/>
      <c r="M1650" s="7"/>
      <c r="N1650" s="7"/>
      <c r="O1650" s="7"/>
      <c r="P1650" s="7"/>
      <c r="Q1650" s="7"/>
      <c r="R1650" s="7" t="str">
        <f t="shared" si="50"/>
        <v/>
      </c>
      <c r="S1650" s="7" t="str">
        <f t="shared" si="51"/>
        <v/>
      </c>
    </row>
    <row r="1651" spans="1:19" x14ac:dyDescent="0.25">
      <c r="A1651" s="7"/>
      <c r="B1651" s="12"/>
      <c r="C1651" s="7"/>
      <c r="D1651" s="7"/>
      <c r="E1651" s="7"/>
      <c r="F1651" s="7"/>
      <c r="G1651" s="7"/>
      <c r="H1651" s="7"/>
      <c r="I1651" s="7"/>
      <c r="J1651" s="7"/>
      <c r="K1651" s="7"/>
      <c r="L1651" s="7"/>
      <c r="M1651" s="7"/>
      <c r="N1651" s="7"/>
      <c r="O1651" s="7"/>
      <c r="P1651" s="7"/>
      <c r="Q1651" s="7"/>
      <c r="R1651" s="7" t="str">
        <f t="shared" si="50"/>
        <v/>
      </c>
      <c r="S1651" s="7" t="str">
        <f t="shared" si="51"/>
        <v/>
      </c>
    </row>
    <row r="1652" spans="1:19" x14ac:dyDescent="0.25">
      <c r="A1652" s="7"/>
      <c r="B1652" s="12"/>
      <c r="C1652" s="7"/>
      <c r="D1652" s="7"/>
      <c r="E1652" s="7"/>
      <c r="F1652" s="7"/>
      <c r="G1652" s="7"/>
      <c r="H1652" s="7"/>
      <c r="I1652" s="7"/>
      <c r="J1652" s="7"/>
      <c r="K1652" s="7"/>
      <c r="L1652" s="7"/>
      <c r="M1652" s="7"/>
      <c r="N1652" s="7"/>
      <c r="O1652" s="7"/>
      <c r="P1652" s="7"/>
      <c r="Q1652" s="7"/>
      <c r="R1652" s="7" t="str">
        <f t="shared" si="50"/>
        <v/>
      </c>
      <c r="S1652" s="7" t="str">
        <f t="shared" si="51"/>
        <v/>
      </c>
    </row>
    <row r="1653" spans="1:19" x14ac:dyDescent="0.25">
      <c r="A1653" s="7"/>
      <c r="B1653" s="12"/>
      <c r="C1653" s="7"/>
      <c r="D1653" s="7"/>
      <c r="E1653" s="7"/>
      <c r="F1653" s="7"/>
      <c r="G1653" s="7"/>
      <c r="H1653" s="7"/>
      <c r="I1653" s="7"/>
      <c r="J1653" s="7"/>
      <c r="K1653" s="7"/>
      <c r="L1653" s="7"/>
      <c r="M1653" s="7"/>
      <c r="N1653" s="7"/>
      <c r="O1653" s="7"/>
      <c r="P1653" s="7"/>
      <c r="Q1653" s="7"/>
      <c r="R1653" s="7" t="str">
        <f t="shared" si="50"/>
        <v/>
      </c>
      <c r="S1653" s="7" t="str">
        <f t="shared" si="51"/>
        <v/>
      </c>
    </row>
    <row r="1654" spans="1:19" x14ac:dyDescent="0.25">
      <c r="A1654" s="7"/>
      <c r="B1654" s="12"/>
      <c r="C1654" s="7"/>
      <c r="D1654" s="7"/>
      <c r="E1654" s="7"/>
      <c r="F1654" s="7"/>
      <c r="G1654" s="7"/>
      <c r="H1654" s="7"/>
      <c r="I1654" s="7"/>
      <c r="J1654" s="7"/>
      <c r="K1654" s="7"/>
      <c r="L1654" s="7"/>
      <c r="M1654" s="7"/>
      <c r="N1654" s="7"/>
      <c r="O1654" s="7"/>
      <c r="P1654" s="7"/>
      <c r="Q1654" s="7"/>
      <c r="R1654" s="7" t="str">
        <f t="shared" si="50"/>
        <v/>
      </c>
      <c r="S1654" s="7" t="str">
        <f t="shared" si="51"/>
        <v/>
      </c>
    </row>
    <row r="1655" spans="1:19" x14ac:dyDescent="0.25">
      <c r="A1655" s="7"/>
      <c r="B1655" s="12"/>
      <c r="C1655" s="7"/>
      <c r="D1655" s="7"/>
      <c r="E1655" s="7"/>
      <c r="F1655" s="7"/>
      <c r="G1655" s="7"/>
      <c r="H1655" s="7"/>
      <c r="I1655" s="7"/>
      <c r="J1655" s="7"/>
      <c r="K1655" s="7"/>
      <c r="L1655" s="7"/>
      <c r="M1655" s="7"/>
      <c r="N1655" s="7"/>
      <c r="O1655" s="7"/>
      <c r="P1655" s="7"/>
      <c r="Q1655" s="7"/>
      <c r="R1655" s="7" t="str">
        <f t="shared" si="50"/>
        <v/>
      </c>
      <c r="S1655" s="7" t="str">
        <f t="shared" si="51"/>
        <v/>
      </c>
    </row>
    <row r="1656" spans="1:19" x14ac:dyDescent="0.25">
      <c r="A1656" s="7"/>
      <c r="B1656" s="12"/>
      <c r="C1656" s="7"/>
      <c r="D1656" s="7"/>
      <c r="E1656" s="7"/>
      <c r="F1656" s="7"/>
      <c r="G1656" s="7"/>
      <c r="H1656" s="7"/>
      <c r="I1656" s="7"/>
      <c r="J1656" s="7"/>
      <c r="K1656" s="7"/>
      <c r="L1656" s="7"/>
      <c r="M1656" s="7"/>
      <c r="N1656" s="7"/>
      <c r="O1656" s="7"/>
      <c r="P1656" s="7"/>
      <c r="Q1656" s="7"/>
      <c r="R1656" s="7" t="str">
        <f t="shared" si="50"/>
        <v/>
      </c>
      <c r="S1656" s="7" t="str">
        <f t="shared" si="51"/>
        <v/>
      </c>
    </row>
    <row r="1657" spans="1:19" x14ac:dyDescent="0.25">
      <c r="A1657" s="7"/>
      <c r="B1657" s="12"/>
      <c r="C1657" s="7"/>
      <c r="D1657" s="7"/>
      <c r="E1657" s="7"/>
      <c r="F1657" s="7"/>
      <c r="G1657" s="7"/>
      <c r="H1657" s="7"/>
      <c r="I1657" s="7"/>
      <c r="J1657" s="7"/>
      <c r="K1657" s="7"/>
      <c r="L1657" s="7"/>
      <c r="M1657" s="7"/>
      <c r="N1657" s="7"/>
      <c r="O1657" s="7"/>
      <c r="P1657" s="7"/>
      <c r="Q1657" s="7"/>
      <c r="R1657" s="7" t="str">
        <f t="shared" si="50"/>
        <v/>
      </c>
      <c r="S1657" s="7" t="str">
        <f t="shared" si="51"/>
        <v/>
      </c>
    </row>
    <row r="1658" spans="1:19" x14ac:dyDescent="0.25">
      <c r="A1658" s="7"/>
      <c r="B1658" s="12"/>
      <c r="C1658" s="7"/>
      <c r="D1658" s="7"/>
      <c r="E1658" s="7"/>
      <c r="F1658" s="7"/>
      <c r="G1658" s="7"/>
      <c r="H1658" s="7"/>
      <c r="I1658" s="7"/>
      <c r="J1658" s="7"/>
      <c r="K1658" s="7"/>
      <c r="L1658" s="7"/>
      <c r="M1658" s="7"/>
      <c r="N1658" s="7"/>
      <c r="O1658" s="7"/>
      <c r="P1658" s="7"/>
      <c r="Q1658" s="7"/>
      <c r="R1658" s="7" t="str">
        <f t="shared" si="50"/>
        <v/>
      </c>
      <c r="S1658" s="7" t="str">
        <f t="shared" si="51"/>
        <v/>
      </c>
    </row>
    <row r="1659" spans="1:19" x14ac:dyDescent="0.25">
      <c r="A1659" s="7"/>
      <c r="B1659" s="12"/>
      <c r="C1659" s="7"/>
      <c r="D1659" s="7"/>
      <c r="E1659" s="7"/>
      <c r="F1659" s="7"/>
      <c r="G1659" s="7"/>
      <c r="H1659" s="7"/>
      <c r="I1659" s="7"/>
      <c r="J1659" s="7"/>
      <c r="K1659" s="7"/>
      <c r="L1659" s="7"/>
      <c r="M1659" s="7"/>
      <c r="N1659" s="7"/>
      <c r="O1659" s="7"/>
      <c r="P1659" s="7"/>
      <c r="Q1659" s="7"/>
      <c r="R1659" s="7" t="str">
        <f t="shared" si="50"/>
        <v/>
      </c>
      <c r="S1659" s="7" t="str">
        <f t="shared" si="51"/>
        <v/>
      </c>
    </row>
    <row r="1660" spans="1:19" x14ac:dyDescent="0.25">
      <c r="A1660" s="7"/>
      <c r="B1660" s="12"/>
      <c r="C1660" s="7"/>
      <c r="D1660" s="7"/>
      <c r="E1660" s="7"/>
      <c r="F1660" s="7"/>
      <c r="G1660" s="7"/>
      <c r="H1660" s="7"/>
      <c r="I1660" s="7"/>
      <c r="J1660" s="7"/>
      <c r="K1660" s="7"/>
      <c r="L1660" s="7"/>
      <c r="M1660" s="7"/>
      <c r="N1660" s="7"/>
      <c r="O1660" s="7"/>
      <c r="P1660" s="7"/>
      <c r="Q1660" s="7"/>
      <c r="R1660" s="7" t="str">
        <f t="shared" si="50"/>
        <v/>
      </c>
      <c r="S1660" s="7" t="str">
        <f t="shared" si="51"/>
        <v/>
      </c>
    </row>
    <row r="1661" spans="1:19" x14ac:dyDescent="0.25">
      <c r="A1661" s="7"/>
      <c r="B1661" s="12"/>
      <c r="C1661" s="7"/>
      <c r="D1661" s="7"/>
      <c r="E1661" s="7"/>
      <c r="F1661" s="7"/>
      <c r="G1661" s="7"/>
      <c r="H1661" s="7"/>
      <c r="I1661" s="7"/>
      <c r="J1661" s="7"/>
      <c r="K1661" s="7"/>
      <c r="L1661" s="7"/>
      <c r="M1661" s="7"/>
      <c r="N1661" s="7"/>
      <c r="O1661" s="7"/>
      <c r="P1661" s="7"/>
      <c r="Q1661" s="7"/>
      <c r="R1661" s="7" t="str">
        <f t="shared" si="50"/>
        <v/>
      </c>
      <c r="S1661" s="7" t="str">
        <f t="shared" si="51"/>
        <v/>
      </c>
    </row>
    <row r="1662" spans="1:19" x14ac:dyDescent="0.25">
      <c r="A1662" s="7"/>
      <c r="B1662" s="12"/>
      <c r="C1662" s="7"/>
      <c r="D1662" s="7"/>
      <c r="E1662" s="7"/>
      <c r="F1662" s="7"/>
      <c r="G1662" s="7"/>
      <c r="H1662" s="7"/>
      <c r="I1662" s="7"/>
      <c r="J1662" s="7"/>
      <c r="K1662" s="7"/>
      <c r="L1662" s="7"/>
      <c r="M1662" s="7"/>
      <c r="N1662" s="7"/>
      <c r="O1662" s="7"/>
      <c r="P1662" s="7"/>
      <c r="Q1662" s="7"/>
      <c r="R1662" s="7" t="str">
        <f t="shared" si="50"/>
        <v/>
      </c>
      <c r="S1662" s="7" t="str">
        <f t="shared" si="51"/>
        <v/>
      </c>
    </row>
    <row r="1663" spans="1:19" x14ac:dyDescent="0.25">
      <c r="A1663" s="7"/>
      <c r="B1663" s="12"/>
      <c r="C1663" s="7"/>
      <c r="D1663" s="7"/>
      <c r="E1663" s="7"/>
      <c r="F1663" s="7"/>
      <c r="G1663" s="7"/>
      <c r="H1663" s="7"/>
      <c r="I1663" s="7"/>
      <c r="J1663" s="7"/>
      <c r="K1663" s="7"/>
      <c r="L1663" s="7"/>
      <c r="M1663" s="7"/>
      <c r="N1663" s="7"/>
      <c r="O1663" s="7"/>
      <c r="P1663" s="7"/>
      <c r="Q1663" s="7"/>
      <c r="R1663" s="7" t="str">
        <f t="shared" si="50"/>
        <v/>
      </c>
      <c r="S1663" s="7" t="str">
        <f t="shared" si="51"/>
        <v/>
      </c>
    </row>
    <row r="1664" spans="1:19" x14ac:dyDescent="0.25">
      <c r="A1664" s="7"/>
      <c r="B1664" s="12"/>
      <c r="C1664" s="7"/>
      <c r="D1664" s="7"/>
      <c r="E1664" s="7"/>
      <c r="F1664" s="7"/>
      <c r="G1664" s="7"/>
      <c r="H1664" s="7"/>
      <c r="I1664" s="7"/>
      <c r="J1664" s="7"/>
      <c r="K1664" s="7"/>
      <c r="L1664" s="7"/>
      <c r="M1664" s="7"/>
      <c r="N1664" s="7"/>
      <c r="O1664" s="7"/>
      <c r="P1664" s="7"/>
      <c r="Q1664" s="7"/>
      <c r="R1664" s="7" t="str">
        <f t="shared" si="50"/>
        <v/>
      </c>
      <c r="S1664" s="7" t="str">
        <f t="shared" si="51"/>
        <v/>
      </c>
    </row>
    <row r="1665" spans="1:19" x14ac:dyDescent="0.25">
      <c r="A1665" s="7"/>
      <c r="B1665" s="12"/>
      <c r="C1665" s="7"/>
      <c r="D1665" s="7"/>
      <c r="E1665" s="7"/>
      <c r="F1665" s="7"/>
      <c r="G1665" s="7"/>
      <c r="H1665" s="7"/>
      <c r="I1665" s="7"/>
      <c r="J1665" s="7"/>
      <c r="K1665" s="7"/>
      <c r="L1665" s="7"/>
      <c r="M1665" s="7"/>
      <c r="N1665" s="7"/>
      <c r="O1665" s="7"/>
      <c r="P1665" s="7"/>
      <c r="Q1665" s="7"/>
      <c r="R1665" s="7" t="str">
        <f t="shared" si="50"/>
        <v/>
      </c>
      <c r="S1665" s="7" t="str">
        <f t="shared" si="51"/>
        <v/>
      </c>
    </row>
    <row r="1666" spans="1:19" x14ac:dyDescent="0.25">
      <c r="A1666" s="7"/>
      <c r="B1666" s="12"/>
      <c r="C1666" s="7"/>
      <c r="D1666" s="7"/>
      <c r="E1666" s="7"/>
      <c r="F1666" s="7"/>
      <c r="G1666" s="7"/>
      <c r="H1666" s="7"/>
      <c r="I1666" s="7"/>
      <c r="J1666" s="7"/>
      <c r="K1666" s="7"/>
      <c r="L1666" s="7"/>
      <c r="M1666" s="7"/>
      <c r="N1666" s="7"/>
      <c r="O1666" s="7"/>
      <c r="P1666" s="7"/>
      <c r="Q1666" s="7"/>
      <c r="R1666" s="7" t="str">
        <f t="shared" ref="R1666:R1729" si="52">IF(OR(C1666="",B1666=""),"",C1666&amp;"#"&amp;ROUND(B1666*1440,0))</f>
        <v/>
      </c>
      <c r="S1666" s="7" t="str">
        <f t="shared" ref="S1666:S1729" si="53">IF(J1666="","","https://maps.google.com/?q="&amp;SUBSTITUTE(J1666&amp;"",",",".")&amp;","&amp;SUBSTITUTE(K1666&amp;"",",","."))</f>
        <v/>
      </c>
    </row>
    <row r="1667" spans="1:19" x14ac:dyDescent="0.25">
      <c r="A1667" s="7"/>
      <c r="B1667" s="12"/>
      <c r="C1667" s="7"/>
      <c r="D1667" s="7"/>
      <c r="E1667" s="7"/>
      <c r="F1667" s="7"/>
      <c r="G1667" s="7"/>
      <c r="H1667" s="7"/>
      <c r="I1667" s="7"/>
      <c r="J1667" s="7"/>
      <c r="K1667" s="7"/>
      <c r="L1667" s="7"/>
      <c r="M1667" s="7"/>
      <c r="N1667" s="7"/>
      <c r="O1667" s="7"/>
      <c r="P1667" s="7"/>
      <c r="Q1667" s="7"/>
      <c r="R1667" s="7" t="str">
        <f t="shared" si="52"/>
        <v/>
      </c>
      <c r="S1667" s="7" t="str">
        <f t="shared" si="53"/>
        <v/>
      </c>
    </row>
    <row r="1668" spans="1:19" x14ac:dyDescent="0.25">
      <c r="A1668" s="7"/>
      <c r="B1668" s="12"/>
      <c r="C1668" s="7"/>
      <c r="D1668" s="7"/>
      <c r="E1668" s="7"/>
      <c r="F1668" s="7"/>
      <c r="G1668" s="7"/>
      <c r="H1668" s="7"/>
      <c r="I1668" s="7"/>
      <c r="J1668" s="7"/>
      <c r="K1668" s="7"/>
      <c r="L1668" s="7"/>
      <c r="M1668" s="7"/>
      <c r="N1668" s="7"/>
      <c r="O1668" s="7"/>
      <c r="P1668" s="7"/>
      <c r="Q1668" s="7"/>
      <c r="R1668" s="7" t="str">
        <f t="shared" si="52"/>
        <v/>
      </c>
      <c r="S1668" s="7" t="str">
        <f t="shared" si="53"/>
        <v/>
      </c>
    </row>
    <row r="1669" spans="1:19" x14ac:dyDescent="0.25">
      <c r="A1669" s="7"/>
      <c r="B1669" s="12"/>
      <c r="C1669" s="7"/>
      <c r="D1669" s="7"/>
      <c r="E1669" s="7"/>
      <c r="F1669" s="7"/>
      <c r="G1669" s="7"/>
      <c r="H1669" s="7"/>
      <c r="I1669" s="7"/>
      <c r="J1669" s="7"/>
      <c r="K1669" s="7"/>
      <c r="L1669" s="7"/>
      <c r="M1669" s="7"/>
      <c r="N1669" s="7"/>
      <c r="O1669" s="7"/>
      <c r="P1669" s="7"/>
      <c r="Q1669" s="7"/>
      <c r="R1669" s="7" t="str">
        <f t="shared" si="52"/>
        <v/>
      </c>
      <c r="S1669" s="7" t="str">
        <f t="shared" si="53"/>
        <v/>
      </c>
    </row>
    <row r="1670" spans="1:19" x14ac:dyDescent="0.25">
      <c r="A1670" s="7"/>
      <c r="B1670" s="12"/>
      <c r="C1670" s="7"/>
      <c r="D1670" s="7"/>
      <c r="E1670" s="7"/>
      <c r="F1670" s="7"/>
      <c r="G1670" s="7"/>
      <c r="H1670" s="7"/>
      <c r="I1670" s="7"/>
      <c r="J1670" s="7"/>
      <c r="K1670" s="7"/>
      <c r="L1670" s="7"/>
      <c r="M1670" s="7"/>
      <c r="N1670" s="7"/>
      <c r="O1670" s="7"/>
      <c r="P1670" s="7"/>
      <c r="Q1670" s="7"/>
      <c r="R1670" s="7" t="str">
        <f t="shared" si="52"/>
        <v/>
      </c>
      <c r="S1670" s="7" t="str">
        <f t="shared" si="53"/>
        <v/>
      </c>
    </row>
    <row r="1671" spans="1:19" x14ac:dyDescent="0.25">
      <c r="A1671" s="7"/>
      <c r="B1671" s="12"/>
      <c r="C1671" s="7"/>
      <c r="D1671" s="7"/>
      <c r="E1671" s="7"/>
      <c r="F1671" s="7"/>
      <c r="G1671" s="7"/>
      <c r="H1671" s="7"/>
      <c r="I1671" s="7"/>
      <c r="J1671" s="7"/>
      <c r="K1671" s="7"/>
      <c r="L1671" s="7"/>
      <c r="M1671" s="7"/>
      <c r="N1671" s="7"/>
      <c r="O1671" s="7"/>
      <c r="P1671" s="7"/>
      <c r="Q1671" s="7"/>
      <c r="R1671" s="7" t="str">
        <f t="shared" si="52"/>
        <v/>
      </c>
      <c r="S1671" s="7" t="str">
        <f t="shared" si="53"/>
        <v/>
      </c>
    </row>
    <row r="1672" spans="1:19" x14ac:dyDescent="0.25">
      <c r="A1672" s="7"/>
      <c r="B1672" s="12"/>
      <c r="C1672" s="7"/>
      <c r="D1672" s="7"/>
      <c r="E1672" s="7"/>
      <c r="F1672" s="7"/>
      <c r="G1672" s="7"/>
      <c r="H1672" s="7"/>
      <c r="I1672" s="7"/>
      <c r="J1672" s="7"/>
      <c r="K1672" s="7"/>
      <c r="L1672" s="7"/>
      <c r="M1672" s="7"/>
      <c r="N1672" s="7"/>
      <c r="O1672" s="7"/>
      <c r="P1672" s="7"/>
      <c r="Q1672" s="7"/>
      <c r="R1672" s="7" t="str">
        <f t="shared" si="52"/>
        <v/>
      </c>
      <c r="S1672" s="7" t="str">
        <f t="shared" si="53"/>
        <v/>
      </c>
    </row>
    <row r="1673" spans="1:19" x14ac:dyDescent="0.25">
      <c r="A1673" s="7"/>
      <c r="B1673" s="12"/>
      <c r="C1673" s="7"/>
      <c r="D1673" s="7"/>
      <c r="E1673" s="7"/>
      <c r="F1673" s="7"/>
      <c r="G1673" s="7"/>
      <c r="H1673" s="7"/>
      <c r="I1673" s="7"/>
      <c r="J1673" s="7"/>
      <c r="K1673" s="7"/>
      <c r="L1673" s="7"/>
      <c r="M1673" s="7"/>
      <c r="N1673" s="7"/>
      <c r="O1673" s="7"/>
      <c r="P1673" s="7"/>
      <c r="Q1673" s="7"/>
      <c r="R1673" s="7" t="str">
        <f t="shared" si="52"/>
        <v/>
      </c>
      <c r="S1673" s="7" t="str">
        <f t="shared" si="53"/>
        <v/>
      </c>
    </row>
    <row r="1674" spans="1:19" x14ac:dyDescent="0.25">
      <c r="A1674" s="7"/>
      <c r="B1674" s="12"/>
      <c r="C1674" s="7"/>
      <c r="D1674" s="7"/>
      <c r="E1674" s="7"/>
      <c r="F1674" s="7"/>
      <c r="G1674" s="7"/>
      <c r="H1674" s="7"/>
      <c r="I1674" s="7"/>
      <c r="J1674" s="7"/>
      <c r="K1674" s="7"/>
      <c r="L1674" s="7"/>
      <c r="M1674" s="7"/>
      <c r="N1674" s="7"/>
      <c r="O1674" s="7"/>
      <c r="P1674" s="7"/>
      <c r="Q1674" s="7"/>
      <c r="R1674" s="7" t="str">
        <f t="shared" si="52"/>
        <v/>
      </c>
      <c r="S1674" s="7" t="str">
        <f t="shared" si="53"/>
        <v/>
      </c>
    </row>
    <row r="1675" spans="1:19" x14ac:dyDescent="0.25">
      <c r="A1675" s="7"/>
      <c r="B1675" s="12"/>
      <c r="C1675" s="7"/>
      <c r="D1675" s="7"/>
      <c r="E1675" s="7"/>
      <c r="F1675" s="7"/>
      <c r="G1675" s="7"/>
      <c r="H1675" s="7"/>
      <c r="I1675" s="7"/>
      <c r="J1675" s="7"/>
      <c r="K1675" s="7"/>
      <c r="L1675" s="7"/>
      <c r="M1675" s="7"/>
      <c r="N1675" s="7"/>
      <c r="O1675" s="7"/>
      <c r="P1675" s="7"/>
      <c r="Q1675" s="7"/>
      <c r="R1675" s="7" t="str">
        <f t="shared" si="52"/>
        <v/>
      </c>
      <c r="S1675" s="7" t="str">
        <f t="shared" si="53"/>
        <v/>
      </c>
    </row>
    <row r="1676" spans="1:19" x14ac:dyDescent="0.25">
      <c r="A1676" s="7"/>
      <c r="B1676" s="12"/>
      <c r="C1676" s="7"/>
      <c r="D1676" s="7"/>
      <c r="E1676" s="7"/>
      <c r="F1676" s="7"/>
      <c r="G1676" s="7"/>
      <c r="H1676" s="7"/>
      <c r="I1676" s="7"/>
      <c r="J1676" s="7"/>
      <c r="K1676" s="7"/>
      <c r="L1676" s="7"/>
      <c r="M1676" s="7"/>
      <c r="N1676" s="7"/>
      <c r="O1676" s="7"/>
      <c r="P1676" s="7"/>
      <c r="Q1676" s="7"/>
      <c r="R1676" s="7" t="str">
        <f t="shared" si="52"/>
        <v/>
      </c>
      <c r="S1676" s="7" t="str">
        <f t="shared" si="53"/>
        <v/>
      </c>
    </row>
    <row r="1677" spans="1:19" x14ac:dyDescent="0.25">
      <c r="A1677" s="7"/>
      <c r="B1677" s="12"/>
      <c r="C1677" s="7"/>
      <c r="D1677" s="7"/>
      <c r="E1677" s="7"/>
      <c r="F1677" s="7"/>
      <c r="G1677" s="7"/>
      <c r="H1677" s="7"/>
      <c r="I1677" s="7"/>
      <c r="J1677" s="7"/>
      <c r="K1677" s="7"/>
      <c r="L1677" s="7"/>
      <c r="M1677" s="7"/>
      <c r="N1677" s="7"/>
      <c r="O1677" s="7"/>
      <c r="P1677" s="7"/>
      <c r="Q1677" s="7"/>
      <c r="R1677" s="7" t="str">
        <f t="shared" si="52"/>
        <v/>
      </c>
      <c r="S1677" s="7" t="str">
        <f t="shared" si="53"/>
        <v/>
      </c>
    </row>
    <row r="1678" spans="1:19" x14ac:dyDescent="0.25">
      <c r="A1678" s="7"/>
      <c r="B1678" s="12"/>
      <c r="C1678" s="7"/>
      <c r="D1678" s="7"/>
      <c r="E1678" s="7"/>
      <c r="F1678" s="7"/>
      <c r="G1678" s="7"/>
      <c r="H1678" s="7"/>
      <c r="I1678" s="7"/>
      <c r="J1678" s="7"/>
      <c r="K1678" s="7"/>
      <c r="L1678" s="7"/>
      <c r="M1678" s="7"/>
      <c r="N1678" s="7"/>
      <c r="O1678" s="7"/>
      <c r="P1678" s="7"/>
      <c r="Q1678" s="7"/>
      <c r="R1678" s="7" t="str">
        <f t="shared" si="52"/>
        <v/>
      </c>
      <c r="S1678" s="7" t="str">
        <f t="shared" si="53"/>
        <v/>
      </c>
    </row>
    <row r="1679" spans="1:19" x14ac:dyDescent="0.25">
      <c r="A1679" s="7"/>
      <c r="B1679" s="12"/>
      <c r="C1679" s="7"/>
      <c r="D1679" s="7"/>
      <c r="E1679" s="7"/>
      <c r="F1679" s="7"/>
      <c r="G1679" s="7"/>
      <c r="H1679" s="7"/>
      <c r="I1679" s="7"/>
      <c r="J1679" s="7"/>
      <c r="K1679" s="7"/>
      <c r="L1679" s="7"/>
      <c r="M1679" s="7"/>
      <c r="N1679" s="7"/>
      <c r="O1679" s="7"/>
      <c r="P1679" s="7"/>
      <c r="Q1679" s="7"/>
      <c r="R1679" s="7" t="str">
        <f t="shared" si="52"/>
        <v/>
      </c>
      <c r="S1679" s="7" t="str">
        <f t="shared" si="53"/>
        <v/>
      </c>
    </row>
    <row r="1680" spans="1:19" x14ac:dyDescent="0.25">
      <c r="A1680" s="7"/>
      <c r="B1680" s="12"/>
      <c r="C1680" s="7"/>
      <c r="D1680" s="7"/>
      <c r="E1680" s="7"/>
      <c r="F1680" s="7"/>
      <c r="G1680" s="7"/>
      <c r="H1680" s="7"/>
      <c r="I1680" s="7"/>
      <c r="J1680" s="7"/>
      <c r="K1680" s="7"/>
      <c r="L1680" s="7"/>
      <c r="M1680" s="7"/>
      <c r="N1680" s="7"/>
      <c r="O1680" s="7"/>
      <c r="P1680" s="7"/>
      <c r="Q1680" s="7"/>
      <c r="R1680" s="7" t="str">
        <f t="shared" si="52"/>
        <v/>
      </c>
      <c r="S1680" s="7" t="str">
        <f t="shared" si="53"/>
        <v/>
      </c>
    </row>
    <row r="1681" spans="1:19" x14ac:dyDescent="0.25">
      <c r="A1681" s="7"/>
      <c r="B1681" s="12"/>
      <c r="C1681" s="7"/>
      <c r="D1681" s="7"/>
      <c r="E1681" s="7"/>
      <c r="F1681" s="7"/>
      <c r="G1681" s="7"/>
      <c r="H1681" s="7"/>
      <c r="I1681" s="7"/>
      <c r="J1681" s="7"/>
      <c r="K1681" s="7"/>
      <c r="L1681" s="7"/>
      <c r="M1681" s="7"/>
      <c r="N1681" s="7"/>
      <c r="O1681" s="7"/>
      <c r="P1681" s="7"/>
      <c r="Q1681" s="7"/>
      <c r="R1681" s="7" t="str">
        <f t="shared" si="52"/>
        <v/>
      </c>
      <c r="S1681" s="7" t="str">
        <f t="shared" si="53"/>
        <v/>
      </c>
    </row>
    <row r="1682" spans="1:19" x14ac:dyDescent="0.25">
      <c r="A1682" s="7"/>
      <c r="B1682" s="12"/>
      <c r="C1682" s="7"/>
      <c r="D1682" s="7"/>
      <c r="E1682" s="7"/>
      <c r="F1682" s="7"/>
      <c r="G1682" s="7"/>
      <c r="H1682" s="7"/>
      <c r="I1682" s="7"/>
      <c r="J1682" s="7"/>
      <c r="K1682" s="7"/>
      <c r="L1682" s="7"/>
      <c r="M1682" s="7"/>
      <c r="N1682" s="7"/>
      <c r="O1682" s="7"/>
      <c r="P1682" s="7"/>
      <c r="Q1682" s="7"/>
      <c r="R1682" s="7" t="str">
        <f t="shared" si="52"/>
        <v/>
      </c>
      <c r="S1682" s="7" t="str">
        <f t="shared" si="53"/>
        <v/>
      </c>
    </row>
    <row r="1683" spans="1:19" x14ac:dyDescent="0.25">
      <c r="A1683" s="7"/>
      <c r="B1683" s="12"/>
      <c r="C1683" s="7"/>
      <c r="D1683" s="7"/>
      <c r="E1683" s="7"/>
      <c r="F1683" s="7"/>
      <c r="G1683" s="7"/>
      <c r="H1683" s="7"/>
      <c r="I1683" s="7"/>
      <c r="J1683" s="7"/>
      <c r="K1683" s="7"/>
      <c r="L1683" s="7"/>
      <c r="M1683" s="7"/>
      <c r="N1683" s="7"/>
      <c r="O1683" s="7"/>
      <c r="P1683" s="7"/>
      <c r="Q1683" s="7"/>
      <c r="R1683" s="7" t="str">
        <f t="shared" si="52"/>
        <v/>
      </c>
      <c r="S1683" s="7" t="str">
        <f t="shared" si="53"/>
        <v/>
      </c>
    </row>
    <row r="1684" spans="1:19" x14ac:dyDescent="0.25">
      <c r="A1684" s="7"/>
      <c r="B1684" s="12"/>
      <c r="C1684" s="7"/>
      <c r="D1684" s="7"/>
      <c r="E1684" s="7"/>
      <c r="F1684" s="7"/>
      <c r="G1684" s="7"/>
      <c r="H1684" s="7"/>
      <c r="I1684" s="7"/>
      <c r="J1684" s="7"/>
      <c r="K1684" s="7"/>
      <c r="L1684" s="7"/>
      <c r="M1684" s="7"/>
      <c r="N1684" s="7"/>
      <c r="O1684" s="7"/>
      <c r="P1684" s="7"/>
      <c r="Q1684" s="7"/>
      <c r="R1684" s="7" t="str">
        <f t="shared" si="52"/>
        <v/>
      </c>
      <c r="S1684" s="7" t="str">
        <f t="shared" si="53"/>
        <v/>
      </c>
    </row>
    <row r="1685" spans="1:19" x14ac:dyDescent="0.25">
      <c r="A1685" s="7"/>
      <c r="B1685" s="12"/>
      <c r="C1685" s="7"/>
      <c r="D1685" s="7"/>
      <c r="E1685" s="7"/>
      <c r="F1685" s="7"/>
      <c r="G1685" s="7"/>
      <c r="H1685" s="7"/>
      <c r="I1685" s="7"/>
      <c r="J1685" s="7"/>
      <c r="K1685" s="7"/>
      <c r="L1685" s="7"/>
      <c r="M1685" s="7"/>
      <c r="N1685" s="7"/>
      <c r="O1685" s="7"/>
      <c r="P1685" s="7"/>
      <c r="Q1685" s="7"/>
      <c r="R1685" s="7" t="str">
        <f t="shared" si="52"/>
        <v/>
      </c>
      <c r="S1685" s="7" t="str">
        <f t="shared" si="53"/>
        <v/>
      </c>
    </row>
    <row r="1686" spans="1:19" x14ac:dyDescent="0.25">
      <c r="A1686" s="7"/>
      <c r="B1686" s="12"/>
      <c r="C1686" s="7"/>
      <c r="D1686" s="7"/>
      <c r="E1686" s="7"/>
      <c r="F1686" s="7"/>
      <c r="G1686" s="7"/>
      <c r="H1686" s="7"/>
      <c r="I1686" s="7"/>
      <c r="J1686" s="7"/>
      <c r="K1686" s="7"/>
      <c r="L1686" s="7"/>
      <c r="M1686" s="7"/>
      <c r="N1686" s="7"/>
      <c r="O1686" s="7"/>
      <c r="P1686" s="7"/>
      <c r="Q1686" s="7"/>
      <c r="R1686" s="7" t="str">
        <f t="shared" si="52"/>
        <v/>
      </c>
      <c r="S1686" s="7" t="str">
        <f t="shared" si="53"/>
        <v/>
      </c>
    </row>
    <row r="1687" spans="1:19" x14ac:dyDescent="0.25">
      <c r="A1687" s="7"/>
      <c r="B1687" s="12"/>
      <c r="C1687" s="7"/>
      <c r="D1687" s="7"/>
      <c r="E1687" s="7"/>
      <c r="F1687" s="7"/>
      <c r="G1687" s="7"/>
      <c r="H1687" s="7"/>
      <c r="I1687" s="7"/>
      <c r="J1687" s="7"/>
      <c r="K1687" s="7"/>
      <c r="L1687" s="7"/>
      <c r="M1687" s="7"/>
      <c r="N1687" s="7"/>
      <c r="O1687" s="7"/>
      <c r="P1687" s="7"/>
      <c r="Q1687" s="7"/>
      <c r="R1687" s="7" t="str">
        <f t="shared" si="52"/>
        <v/>
      </c>
      <c r="S1687" s="7" t="str">
        <f t="shared" si="53"/>
        <v/>
      </c>
    </row>
    <row r="1688" spans="1:19" x14ac:dyDescent="0.25">
      <c r="A1688" s="7"/>
      <c r="B1688" s="12"/>
      <c r="C1688" s="7"/>
      <c r="D1688" s="7"/>
      <c r="E1688" s="7"/>
      <c r="F1688" s="7"/>
      <c r="G1688" s="7"/>
      <c r="H1688" s="7"/>
      <c r="I1688" s="7"/>
      <c r="J1688" s="7"/>
      <c r="K1688" s="7"/>
      <c r="L1688" s="7"/>
      <c r="M1688" s="7"/>
      <c r="N1688" s="7"/>
      <c r="O1688" s="7"/>
      <c r="P1688" s="7"/>
      <c r="Q1688" s="7"/>
      <c r="R1688" s="7" t="str">
        <f t="shared" si="52"/>
        <v/>
      </c>
      <c r="S1688" s="7" t="str">
        <f t="shared" si="53"/>
        <v/>
      </c>
    </row>
    <row r="1689" spans="1:19" x14ac:dyDescent="0.25">
      <c r="A1689" s="7"/>
      <c r="B1689" s="12"/>
      <c r="C1689" s="7"/>
      <c r="D1689" s="7"/>
      <c r="E1689" s="7"/>
      <c r="F1689" s="7"/>
      <c r="G1689" s="7"/>
      <c r="H1689" s="7"/>
      <c r="I1689" s="7"/>
      <c r="J1689" s="7"/>
      <c r="K1689" s="7"/>
      <c r="L1689" s="7"/>
      <c r="M1689" s="7"/>
      <c r="N1689" s="7"/>
      <c r="O1689" s="7"/>
      <c r="P1689" s="7"/>
      <c r="Q1689" s="7"/>
      <c r="R1689" s="7" t="str">
        <f t="shared" si="52"/>
        <v/>
      </c>
      <c r="S1689" s="7" t="str">
        <f t="shared" si="53"/>
        <v/>
      </c>
    </row>
    <row r="1690" spans="1:19" x14ac:dyDescent="0.25">
      <c r="A1690" s="7"/>
      <c r="B1690" s="12"/>
      <c r="C1690" s="7"/>
      <c r="D1690" s="7"/>
      <c r="E1690" s="7"/>
      <c r="F1690" s="7"/>
      <c r="G1690" s="7"/>
      <c r="H1690" s="7"/>
      <c r="I1690" s="7"/>
      <c r="J1690" s="7"/>
      <c r="K1690" s="7"/>
      <c r="L1690" s="7"/>
      <c r="M1690" s="7"/>
      <c r="N1690" s="7"/>
      <c r="O1690" s="7"/>
      <c r="P1690" s="7"/>
      <c r="Q1690" s="7"/>
      <c r="R1690" s="7" t="str">
        <f t="shared" si="52"/>
        <v/>
      </c>
      <c r="S1690" s="7" t="str">
        <f t="shared" si="53"/>
        <v/>
      </c>
    </row>
    <row r="1691" spans="1:19" x14ac:dyDescent="0.25">
      <c r="A1691" s="7"/>
      <c r="B1691" s="12"/>
      <c r="C1691" s="7"/>
      <c r="D1691" s="7"/>
      <c r="E1691" s="7"/>
      <c r="F1691" s="7"/>
      <c r="G1691" s="7"/>
      <c r="H1691" s="7"/>
      <c r="I1691" s="7"/>
      <c r="J1691" s="7"/>
      <c r="K1691" s="7"/>
      <c r="L1691" s="7"/>
      <c r="M1691" s="7"/>
      <c r="N1691" s="7"/>
      <c r="O1691" s="7"/>
      <c r="P1691" s="7"/>
      <c r="Q1691" s="7"/>
      <c r="R1691" s="7" t="str">
        <f t="shared" si="52"/>
        <v/>
      </c>
      <c r="S1691" s="7" t="str">
        <f t="shared" si="53"/>
        <v/>
      </c>
    </row>
    <row r="1692" spans="1:19" x14ac:dyDescent="0.25">
      <c r="A1692" s="7"/>
      <c r="B1692" s="12"/>
      <c r="C1692" s="7"/>
      <c r="D1692" s="7"/>
      <c r="E1692" s="7"/>
      <c r="F1692" s="7"/>
      <c r="G1692" s="7"/>
      <c r="H1692" s="7"/>
      <c r="I1692" s="7"/>
      <c r="J1692" s="7"/>
      <c r="K1692" s="7"/>
      <c r="L1692" s="7"/>
      <c r="M1692" s="7"/>
      <c r="N1692" s="7"/>
      <c r="O1692" s="7"/>
      <c r="P1692" s="7"/>
      <c r="Q1692" s="7"/>
      <c r="R1692" s="7" t="str">
        <f t="shared" si="52"/>
        <v/>
      </c>
      <c r="S1692" s="7" t="str">
        <f t="shared" si="53"/>
        <v/>
      </c>
    </row>
    <row r="1693" spans="1:19" x14ac:dyDescent="0.25">
      <c r="A1693" s="7"/>
      <c r="B1693" s="12"/>
      <c r="C1693" s="7"/>
      <c r="D1693" s="7"/>
      <c r="E1693" s="7"/>
      <c r="F1693" s="7"/>
      <c r="G1693" s="7"/>
      <c r="H1693" s="7"/>
      <c r="I1693" s="7"/>
      <c r="J1693" s="7"/>
      <c r="K1693" s="7"/>
      <c r="L1693" s="7"/>
      <c r="M1693" s="7"/>
      <c r="N1693" s="7"/>
      <c r="O1693" s="7"/>
      <c r="P1693" s="7"/>
      <c r="Q1693" s="7"/>
      <c r="R1693" s="7" t="str">
        <f t="shared" si="52"/>
        <v/>
      </c>
      <c r="S1693" s="7" t="str">
        <f t="shared" si="53"/>
        <v/>
      </c>
    </row>
    <row r="1694" spans="1:19" x14ac:dyDescent="0.25">
      <c r="A1694" s="7"/>
      <c r="B1694" s="12"/>
      <c r="C1694" s="7"/>
      <c r="D1694" s="7"/>
      <c r="E1694" s="7"/>
      <c r="F1694" s="7"/>
      <c r="G1694" s="7"/>
      <c r="H1694" s="7"/>
      <c r="I1694" s="7"/>
      <c r="J1694" s="7"/>
      <c r="K1694" s="7"/>
      <c r="L1694" s="7"/>
      <c r="M1694" s="7"/>
      <c r="N1694" s="7"/>
      <c r="O1694" s="7"/>
      <c r="P1694" s="7"/>
      <c r="Q1694" s="7"/>
      <c r="R1694" s="7" t="str">
        <f t="shared" si="52"/>
        <v/>
      </c>
      <c r="S1694" s="7" t="str">
        <f t="shared" si="53"/>
        <v/>
      </c>
    </row>
    <row r="1695" spans="1:19" x14ac:dyDescent="0.25">
      <c r="A1695" s="7"/>
      <c r="B1695" s="12"/>
      <c r="C1695" s="7"/>
      <c r="D1695" s="7"/>
      <c r="E1695" s="7"/>
      <c r="F1695" s="7"/>
      <c r="G1695" s="7"/>
      <c r="H1695" s="7"/>
      <c r="I1695" s="7"/>
      <c r="J1695" s="7"/>
      <c r="K1695" s="7"/>
      <c r="L1695" s="7"/>
      <c r="M1695" s="7"/>
      <c r="N1695" s="7"/>
      <c r="O1695" s="7"/>
      <c r="P1695" s="7"/>
      <c r="Q1695" s="7"/>
      <c r="R1695" s="7" t="str">
        <f t="shared" si="52"/>
        <v/>
      </c>
      <c r="S1695" s="7" t="str">
        <f t="shared" si="53"/>
        <v/>
      </c>
    </row>
    <row r="1696" spans="1:19" x14ac:dyDescent="0.25">
      <c r="A1696" s="7"/>
      <c r="B1696" s="12"/>
      <c r="C1696" s="7"/>
      <c r="D1696" s="7"/>
      <c r="E1696" s="7"/>
      <c r="F1696" s="7"/>
      <c r="G1696" s="7"/>
      <c r="H1696" s="7"/>
      <c r="I1696" s="7"/>
      <c r="J1696" s="7"/>
      <c r="K1696" s="7"/>
      <c r="L1696" s="7"/>
      <c r="M1696" s="7"/>
      <c r="N1696" s="7"/>
      <c r="O1696" s="7"/>
      <c r="P1696" s="7"/>
      <c r="Q1696" s="7"/>
      <c r="R1696" s="7" t="str">
        <f t="shared" si="52"/>
        <v/>
      </c>
      <c r="S1696" s="7" t="str">
        <f t="shared" si="53"/>
        <v/>
      </c>
    </row>
    <row r="1697" spans="1:19" x14ac:dyDescent="0.25">
      <c r="A1697" s="7"/>
      <c r="B1697" s="12"/>
      <c r="C1697" s="7"/>
      <c r="D1697" s="7"/>
      <c r="E1697" s="7"/>
      <c r="F1697" s="7"/>
      <c r="G1697" s="7"/>
      <c r="H1697" s="7"/>
      <c r="I1697" s="7"/>
      <c r="J1697" s="7"/>
      <c r="K1697" s="7"/>
      <c r="L1697" s="7"/>
      <c r="M1697" s="7"/>
      <c r="N1697" s="7"/>
      <c r="O1697" s="7"/>
      <c r="P1697" s="7"/>
      <c r="Q1697" s="7"/>
      <c r="R1697" s="7" t="str">
        <f t="shared" si="52"/>
        <v/>
      </c>
      <c r="S1697" s="7" t="str">
        <f t="shared" si="53"/>
        <v/>
      </c>
    </row>
    <row r="1698" spans="1:19" x14ac:dyDescent="0.25">
      <c r="A1698" s="7"/>
      <c r="B1698" s="12"/>
      <c r="C1698" s="7"/>
      <c r="D1698" s="7"/>
      <c r="E1698" s="7"/>
      <c r="F1698" s="7"/>
      <c r="G1698" s="7"/>
      <c r="H1698" s="7"/>
      <c r="I1698" s="7"/>
      <c r="J1698" s="7"/>
      <c r="K1698" s="7"/>
      <c r="L1698" s="7"/>
      <c r="M1698" s="7"/>
      <c r="N1698" s="7"/>
      <c r="O1698" s="7"/>
      <c r="P1698" s="7"/>
      <c r="Q1698" s="7"/>
      <c r="R1698" s="7" t="str">
        <f t="shared" si="52"/>
        <v/>
      </c>
      <c r="S1698" s="7" t="str">
        <f t="shared" si="53"/>
        <v/>
      </c>
    </row>
    <row r="1699" spans="1:19" x14ac:dyDescent="0.25">
      <c r="A1699" s="7"/>
      <c r="B1699" s="12"/>
      <c r="C1699" s="7"/>
      <c r="D1699" s="7"/>
      <c r="E1699" s="7"/>
      <c r="F1699" s="7"/>
      <c r="G1699" s="7"/>
      <c r="H1699" s="7"/>
      <c r="I1699" s="7"/>
      <c r="J1699" s="7"/>
      <c r="K1699" s="7"/>
      <c r="L1699" s="7"/>
      <c r="M1699" s="7"/>
      <c r="N1699" s="7"/>
      <c r="O1699" s="7"/>
      <c r="P1699" s="7"/>
      <c r="Q1699" s="7"/>
      <c r="R1699" s="7" t="str">
        <f t="shared" si="52"/>
        <v/>
      </c>
      <c r="S1699" s="7" t="str">
        <f t="shared" si="53"/>
        <v/>
      </c>
    </row>
    <row r="1700" spans="1:19" x14ac:dyDescent="0.25">
      <c r="A1700" s="7"/>
      <c r="B1700" s="12"/>
      <c r="C1700" s="7"/>
      <c r="D1700" s="7"/>
      <c r="E1700" s="7"/>
      <c r="F1700" s="7"/>
      <c r="G1700" s="7"/>
      <c r="H1700" s="7"/>
      <c r="I1700" s="7"/>
      <c r="J1700" s="7"/>
      <c r="K1700" s="7"/>
      <c r="L1700" s="7"/>
      <c r="M1700" s="7"/>
      <c r="N1700" s="7"/>
      <c r="O1700" s="7"/>
      <c r="P1700" s="7"/>
      <c r="Q1700" s="7"/>
      <c r="R1700" s="7" t="str">
        <f t="shared" si="52"/>
        <v/>
      </c>
      <c r="S1700" s="7" t="str">
        <f t="shared" si="53"/>
        <v/>
      </c>
    </row>
    <row r="1701" spans="1:19" x14ac:dyDescent="0.25">
      <c r="A1701" s="7"/>
      <c r="B1701" s="12"/>
      <c r="C1701" s="7"/>
      <c r="D1701" s="7"/>
      <c r="E1701" s="7"/>
      <c r="F1701" s="7"/>
      <c r="G1701" s="7"/>
      <c r="H1701" s="7"/>
      <c r="I1701" s="7"/>
      <c r="J1701" s="7"/>
      <c r="K1701" s="7"/>
      <c r="L1701" s="7"/>
      <c r="M1701" s="7"/>
      <c r="N1701" s="7"/>
      <c r="O1701" s="7"/>
      <c r="P1701" s="7"/>
      <c r="Q1701" s="7"/>
      <c r="R1701" s="7" t="str">
        <f t="shared" si="52"/>
        <v/>
      </c>
      <c r="S1701" s="7" t="str">
        <f t="shared" si="53"/>
        <v/>
      </c>
    </row>
    <row r="1702" spans="1:19" x14ac:dyDescent="0.25">
      <c r="A1702" s="7"/>
      <c r="B1702" s="12"/>
      <c r="C1702" s="7"/>
      <c r="D1702" s="7"/>
      <c r="E1702" s="7"/>
      <c r="F1702" s="7"/>
      <c r="G1702" s="7"/>
      <c r="H1702" s="7"/>
      <c r="I1702" s="7"/>
      <c r="J1702" s="7"/>
      <c r="K1702" s="7"/>
      <c r="L1702" s="7"/>
      <c r="M1702" s="7"/>
      <c r="N1702" s="7"/>
      <c r="O1702" s="7"/>
      <c r="P1702" s="7"/>
      <c r="Q1702" s="7"/>
      <c r="R1702" s="7" t="str">
        <f t="shared" si="52"/>
        <v/>
      </c>
      <c r="S1702" s="7" t="str">
        <f t="shared" si="53"/>
        <v/>
      </c>
    </row>
    <row r="1703" spans="1:19" x14ac:dyDescent="0.25">
      <c r="A1703" s="7"/>
      <c r="B1703" s="12"/>
      <c r="C1703" s="7"/>
      <c r="D1703" s="7"/>
      <c r="E1703" s="7"/>
      <c r="F1703" s="7"/>
      <c r="G1703" s="7"/>
      <c r="H1703" s="7"/>
      <c r="I1703" s="7"/>
      <c r="J1703" s="7"/>
      <c r="K1703" s="7"/>
      <c r="L1703" s="7"/>
      <c r="M1703" s="7"/>
      <c r="N1703" s="7"/>
      <c r="O1703" s="7"/>
      <c r="P1703" s="7"/>
      <c r="Q1703" s="7"/>
      <c r="R1703" s="7" t="str">
        <f t="shared" si="52"/>
        <v/>
      </c>
      <c r="S1703" s="7" t="str">
        <f t="shared" si="53"/>
        <v/>
      </c>
    </row>
    <row r="1704" spans="1:19" x14ac:dyDescent="0.25">
      <c r="A1704" s="7"/>
      <c r="B1704" s="12"/>
      <c r="C1704" s="7"/>
      <c r="D1704" s="7"/>
      <c r="E1704" s="7"/>
      <c r="F1704" s="7"/>
      <c r="G1704" s="7"/>
      <c r="H1704" s="7"/>
      <c r="I1704" s="7"/>
      <c r="J1704" s="7"/>
      <c r="K1704" s="7"/>
      <c r="L1704" s="7"/>
      <c r="M1704" s="7"/>
      <c r="N1704" s="7"/>
      <c r="O1704" s="7"/>
      <c r="P1704" s="7"/>
      <c r="Q1704" s="7"/>
      <c r="R1704" s="7" t="str">
        <f t="shared" si="52"/>
        <v/>
      </c>
      <c r="S1704" s="7" t="str">
        <f t="shared" si="53"/>
        <v/>
      </c>
    </row>
    <row r="1705" spans="1:19" x14ac:dyDescent="0.25">
      <c r="A1705" s="7"/>
      <c r="B1705" s="12"/>
      <c r="C1705" s="7"/>
      <c r="D1705" s="7"/>
      <c r="E1705" s="7"/>
      <c r="F1705" s="7"/>
      <c r="G1705" s="7"/>
      <c r="H1705" s="7"/>
      <c r="I1705" s="7"/>
      <c r="J1705" s="7"/>
      <c r="K1705" s="7"/>
      <c r="L1705" s="7"/>
      <c r="M1705" s="7"/>
      <c r="N1705" s="7"/>
      <c r="O1705" s="7"/>
      <c r="P1705" s="7"/>
      <c r="Q1705" s="7"/>
      <c r="R1705" s="7" t="str">
        <f t="shared" si="52"/>
        <v/>
      </c>
      <c r="S1705" s="7" t="str">
        <f t="shared" si="53"/>
        <v/>
      </c>
    </row>
    <row r="1706" spans="1:19" x14ac:dyDescent="0.25">
      <c r="A1706" s="7"/>
      <c r="B1706" s="12"/>
      <c r="C1706" s="7"/>
      <c r="D1706" s="7"/>
      <c r="E1706" s="7"/>
      <c r="F1706" s="7"/>
      <c r="G1706" s="7"/>
      <c r="H1706" s="7"/>
      <c r="I1706" s="7"/>
      <c r="J1706" s="7"/>
      <c r="K1706" s="7"/>
      <c r="L1706" s="7"/>
      <c r="M1706" s="7"/>
      <c r="N1706" s="7"/>
      <c r="O1706" s="7"/>
      <c r="P1706" s="7"/>
      <c r="Q1706" s="7"/>
      <c r="R1706" s="7" t="str">
        <f t="shared" si="52"/>
        <v/>
      </c>
      <c r="S1706" s="7" t="str">
        <f t="shared" si="53"/>
        <v/>
      </c>
    </row>
    <row r="1707" spans="1:19" x14ac:dyDescent="0.25">
      <c r="A1707" s="7"/>
      <c r="B1707" s="12"/>
      <c r="C1707" s="7"/>
      <c r="D1707" s="7"/>
      <c r="E1707" s="7"/>
      <c r="F1707" s="7"/>
      <c r="G1707" s="7"/>
      <c r="H1707" s="7"/>
      <c r="I1707" s="7"/>
      <c r="J1707" s="7"/>
      <c r="K1707" s="7"/>
      <c r="L1707" s="7"/>
      <c r="M1707" s="7"/>
      <c r="N1707" s="7"/>
      <c r="O1707" s="7"/>
      <c r="P1707" s="7"/>
      <c r="Q1707" s="7"/>
      <c r="R1707" s="7" t="str">
        <f t="shared" si="52"/>
        <v/>
      </c>
      <c r="S1707" s="7" t="str">
        <f t="shared" si="53"/>
        <v/>
      </c>
    </row>
    <row r="1708" spans="1:19" x14ac:dyDescent="0.25">
      <c r="A1708" s="7"/>
      <c r="B1708" s="12"/>
      <c r="C1708" s="7"/>
      <c r="D1708" s="7"/>
      <c r="E1708" s="7"/>
      <c r="F1708" s="7"/>
      <c r="G1708" s="7"/>
      <c r="H1708" s="7"/>
      <c r="I1708" s="7"/>
      <c r="J1708" s="7"/>
      <c r="K1708" s="7"/>
      <c r="L1708" s="7"/>
      <c r="M1708" s="7"/>
      <c r="N1708" s="7"/>
      <c r="O1708" s="7"/>
      <c r="P1708" s="7"/>
      <c r="Q1708" s="7"/>
      <c r="R1708" s="7" t="str">
        <f t="shared" si="52"/>
        <v/>
      </c>
      <c r="S1708" s="7" t="str">
        <f t="shared" si="53"/>
        <v/>
      </c>
    </row>
    <row r="1709" spans="1:19" x14ac:dyDescent="0.25">
      <c r="A1709" s="7"/>
      <c r="B1709" s="12"/>
      <c r="C1709" s="7"/>
      <c r="D1709" s="7"/>
      <c r="E1709" s="7"/>
      <c r="F1709" s="7"/>
      <c r="G1709" s="7"/>
      <c r="H1709" s="7"/>
      <c r="I1709" s="7"/>
      <c r="J1709" s="7"/>
      <c r="K1709" s="7"/>
      <c r="L1709" s="7"/>
      <c r="M1709" s="7"/>
      <c r="N1709" s="7"/>
      <c r="O1709" s="7"/>
      <c r="P1709" s="7"/>
      <c r="Q1709" s="7"/>
      <c r="R1709" s="7" t="str">
        <f t="shared" si="52"/>
        <v/>
      </c>
      <c r="S1709" s="7" t="str">
        <f t="shared" si="53"/>
        <v/>
      </c>
    </row>
    <row r="1710" spans="1:19" x14ac:dyDescent="0.25">
      <c r="A1710" s="7"/>
      <c r="B1710" s="12"/>
      <c r="C1710" s="7"/>
      <c r="D1710" s="7"/>
      <c r="E1710" s="7"/>
      <c r="F1710" s="7"/>
      <c r="G1710" s="7"/>
      <c r="H1710" s="7"/>
      <c r="I1710" s="7"/>
      <c r="J1710" s="7"/>
      <c r="K1710" s="7"/>
      <c r="L1710" s="7"/>
      <c r="M1710" s="7"/>
      <c r="N1710" s="7"/>
      <c r="O1710" s="7"/>
      <c r="P1710" s="7"/>
      <c r="Q1710" s="7"/>
      <c r="R1710" s="7" t="str">
        <f t="shared" si="52"/>
        <v/>
      </c>
      <c r="S1710" s="7" t="str">
        <f t="shared" si="53"/>
        <v/>
      </c>
    </row>
    <row r="1711" spans="1:19" x14ac:dyDescent="0.25">
      <c r="A1711" s="7"/>
      <c r="B1711" s="12"/>
      <c r="C1711" s="7"/>
      <c r="D1711" s="7"/>
      <c r="E1711" s="7"/>
      <c r="F1711" s="7"/>
      <c r="G1711" s="7"/>
      <c r="H1711" s="7"/>
      <c r="I1711" s="7"/>
      <c r="J1711" s="7"/>
      <c r="K1711" s="7"/>
      <c r="L1711" s="7"/>
      <c r="M1711" s="7"/>
      <c r="N1711" s="7"/>
      <c r="O1711" s="7"/>
      <c r="P1711" s="7"/>
      <c r="Q1711" s="7"/>
      <c r="R1711" s="7" t="str">
        <f t="shared" si="52"/>
        <v/>
      </c>
      <c r="S1711" s="7" t="str">
        <f t="shared" si="53"/>
        <v/>
      </c>
    </row>
    <row r="1712" spans="1:19" x14ac:dyDescent="0.25">
      <c r="A1712" s="7"/>
      <c r="B1712" s="12"/>
      <c r="C1712" s="7"/>
      <c r="D1712" s="7"/>
      <c r="E1712" s="7"/>
      <c r="F1712" s="7"/>
      <c r="G1712" s="7"/>
      <c r="H1712" s="7"/>
      <c r="I1712" s="7"/>
      <c r="J1712" s="7"/>
      <c r="K1712" s="7"/>
      <c r="L1712" s="7"/>
      <c r="M1712" s="7"/>
      <c r="N1712" s="7"/>
      <c r="O1712" s="7"/>
      <c r="P1712" s="7"/>
      <c r="Q1712" s="7"/>
      <c r="R1712" s="7" t="str">
        <f t="shared" si="52"/>
        <v/>
      </c>
      <c r="S1712" s="7" t="str">
        <f t="shared" si="53"/>
        <v/>
      </c>
    </row>
    <row r="1713" spans="1:19" x14ac:dyDescent="0.25">
      <c r="A1713" s="7"/>
      <c r="B1713" s="12"/>
      <c r="C1713" s="7"/>
      <c r="D1713" s="7"/>
      <c r="E1713" s="7"/>
      <c r="F1713" s="7"/>
      <c r="G1713" s="7"/>
      <c r="H1713" s="7"/>
      <c r="I1713" s="7"/>
      <c r="J1713" s="7"/>
      <c r="K1713" s="7"/>
      <c r="L1713" s="7"/>
      <c r="M1713" s="7"/>
      <c r="N1713" s="7"/>
      <c r="O1713" s="7"/>
      <c r="P1713" s="7"/>
      <c r="Q1713" s="7"/>
      <c r="R1713" s="7" t="str">
        <f t="shared" si="52"/>
        <v/>
      </c>
      <c r="S1713" s="7" t="str">
        <f t="shared" si="53"/>
        <v/>
      </c>
    </row>
    <row r="1714" spans="1:19" x14ac:dyDescent="0.25">
      <c r="A1714" s="7"/>
      <c r="B1714" s="12"/>
      <c r="C1714" s="7"/>
      <c r="D1714" s="7"/>
      <c r="E1714" s="7"/>
      <c r="F1714" s="7"/>
      <c r="G1714" s="7"/>
      <c r="H1714" s="7"/>
      <c r="I1714" s="7"/>
      <c r="J1714" s="7"/>
      <c r="K1714" s="7"/>
      <c r="L1714" s="7"/>
      <c r="M1714" s="7"/>
      <c r="N1714" s="7"/>
      <c r="O1714" s="7"/>
      <c r="P1714" s="7"/>
      <c r="Q1714" s="7"/>
      <c r="R1714" s="7" t="str">
        <f t="shared" si="52"/>
        <v/>
      </c>
      <c r="S1714" s="7" t="str">
        <f t="shared" si="53"/>
        <v/>
      </c>
    </row>
    <row r="1715" spans="1:19" x14ac:dyDescent="0.25">
      <c r="A1715" s="7"/>
      <c r="B1715" s="12"/>
      <c r="C1715" s="7"/>
      <c r="D1715" s="7"/>
      <c r="E1715" s="7"/>
      <c r="F1715" s="7"/>
      <c r="G1715" s="7"/>
      <c r="H1715" s="7"/>
      <c r="I1715" s="7"/>
      <c r="J1715" s="7"/>
      <c r="K1715" s="7"/>
      <c r="L1715" s="7"/>
      <c r="M1715" s="7"/>
      <c r="N1715" s="7"/>
      <c r="O1715" s="7"/>
      <c r="P1715" s="7"/>
      <c r="Q1715" s="7"/>
      <c r="R1715" s="7" t="str">
        <f t="shared" si="52"/>
        <v/>
      </c>
      <c r="S1715" s="7" t="str">
        <f t="shared" si="53"/>
        <v/>
      </c>
    </row>
    <row r="1716" spans="1:19" x14ac:dyDescent="0.25">
      <c r="A1716" s="7"/>
      <c r="B1716" s="12"/>
      <c r="C1716" s="7"/>
      <c r="D1716" s="7"/>
      <c r="E1716" s="7"/>
      <c r="F1716" s="7"/>
      <c r="G1716" s="7"/>
      <c r="H1716" s="7"/>
      <c r="I1716" s="7"/>
      <c r="J1716" s="7"/>
      <c r="K1716" s="7"/>
      <c r="L1716" s="7"/>
      <c r="M1716" s="7"/>
      <c r="N1716" s="7"/>
      <c r="O1716" s="7"/>
      <c r="P1716" s="7"/>
      <c r="Q1716" s="7"/>
      <c r="R1716" s="7" t="str">
        <f t="shared" si="52"/>
        <v/>
      </c>
      <c r="S1716" s="7" t="str">
        <f t="shared" si="53"/>
        <v/>
      </c>
    </row>
    <row r="1717" spans="1:19" x14ac:dyDescent="0.25">
      <c r="A1717" s="7"/>
      <c r="B1717" s="12"/>
      <c r="C1717" s="7"/>
      <c r="D1717" s="7"/>
      <c r="E1717" s="7"/>
      <c r="F1717" s="7"/>
      <c r="G1717" s="7"/>
      <c r="H1717" s="7"/>
      <c r="I1717" s="7"/>
      <c r="J1717" s="7"/>
      <c r="K1717" s="7"/>
      <c r="L1717" s="7"/>
      <c r="M1717" s="7"/>
      <c r="N1717" s="7"/>
      <c r="O1717" s="7"/>
      <c r="P1717" s="7"/>
      <c r="Q1717" s="7"/>
      <c r="R1717" s="7" t="str">
        <f t="shared" si="52"/>
        <v/>
      </c>
      <c r="S1717" s="7" t="str">
        <f t="shared" si="53"/>
        <v/>
      </c>
    </row>
    <row r="1718" spans="1:19" x14ac:dyDescent="0.25">
      <c r="A1718" s="7"/>
      <c r="B1718" s="12"/>
      <c r="C1718" s="7"/>
      <c r="D1718" s="7"/>
      <c r="E1718" s="7"/>
      <c r="F1718" s="7"/>
      <c r="G1718" s="7"/>
      <c r="H1718" s="7"/>
      <c r="I1718" s="7"/>
      <c r="J1718" s="7"/>
      <c r="K1718" s="7"/>
      <c r="L1718" s="7"/>
      <c r="M1718" s="7"/>
      <c r="N1718" s="7"/>
      <c r="O1718" s="7"/>
      <c r="P1718" s="7"/>
      <c r="Q1718" s="7"/>
      <c r="R1718" s="7" t="str">
        <f t="shared" si="52"/>
        <v/>
      </c>
      <c r="S1718" s="7" t="str">
        <f t="shared" si="53"/>
        <v/>
      </c>
    </row>
    <row r="1719" spans="1:19" x14ac:dyDescent="0.25">
      <c r="A1719" s="7"/>
      <c r="B1719" s="12"/>
      <c r="C1719" s="7"/>
      <c r="D1719" s="7"/>
      <c r="E1719" s="7"/>
      <c r="F1719" s="7"/>
      <c r="G1719" s="7"/>
      <c r="H1719" s="7"/>
      <c r="I1719" s="7"/>
      <c r="J1719" s="7"/>
      <c r="K1719" s="7"/>
      <c r="L1719" s="7"/>
      <c r="M1719" s="7"/>
      <c r="N1719" s="7"/>
      <c r="O1719" s="7"/>
      <c r="P1719" s="7"/>
      <c r="Q1719" s="7"/>
      <c r="R1719" s="7" t="str">
        <f t="shared" si="52"/>
        <v/>
      </c>
      <c r="S1719" s="7" t="str">
        <f t="shared" si="53"/>
        <v/>
      </c>
    </row>
    <row r="1720" spans="1:19" x14ac:dyDescent="0.25">
      <c r="A1720" s="7"/>
      <c r="B1720" s="12"/>
      <c r="C1720" s="7"/>
      <c r="D1720" s="7"/>
      <c r="E1720" s="7"/>
      <c r="F1720" s="7"/>
      <c r="G1720" s="7"/>
      <c r="H1720" s="7"/>
      <c r="I1720" s="7"/>
      <c r="J1720" s="7"/>
      <c r="K1720" s="7"/>
      <c r="L1720" s="7"/>
      <c r="M1720" s="7"/>
      <c r="N1720" s="7"/>
      <c r="O1720" s="7"/>
      <c r="P1720" s="7"/>
      <c r="Q1720" s="7"/>
      <c r="R1720" s="7" t="str">
        <f t="shared" si="52"/>
        <v/>
      </c>
      <c r="S1720" s="7" t="str">
        <f t="shared" si="53"/>
        <v/>
      </c>
    </row>
    <row r="1721" spans="1:19" x14ac:dyDescent="0.25">
      <c r="A1721" s="7"/>
      <c r="B1721" s="12"/>
      <c r="C1721" s="7"/>
      <c r="D1721" s="7"/>
      <c r="E1721" s="7"/>
      <c r="F1721" s="7"/>
      <c r="G1721" s="7"/>
      <c r="H1721" s="7"/>
      <c r="I1721" s="7"/>
      <c r="J1721" s="7"/>
      <c r="K1721" s="7"/>
      <c r="L1721" s="7"/>
      <c r="M1721" s="7"/>
      <c r="N1721" s="7"/>
      <c r="O1721" s="7"/>
      <c r="P1721" s="7"/>
      <c r="Q1721" s="7"/>
      <c r="R1721" s="7" t="str">
        <f t="shared" si="52"/>
        <v/>
      </c>
      <c r="S1721" s="7" t="str">
        <f t="shared" si="53"/>
        <v/>
      </c>
    </row>
    <row r="1722" spans="1:19" x14ac:dyDescent="0.25">
      <c r="A1722" s="7"/>
      <c r="B1722" s="12"/>
      <c r="C1722" s="7"/>
      <c r="D1722" s="7"/>
      <c r="E1722" s="7"/>
      <c r="F1722" s="7"/>
      <c r="G1722" s="7"/>
      <c r="H1722" s="7"/>
      <c r="I1722" s="7"/>
      <c r="J1722" s="7"/>
      <c r="K1722" s="7"/>
      <c r="L1722" s="7"/>
      <c r="M1722" s="7"/>
      <c r="N1722" s="7"/>
      <c r="O1722" s="7"/>
      <c r="P1722" s="7"/>
      <c r="Q1722" s="7"/>
      <c r="R1722" s="7" t="str">
        <f t="shared" si="52"/>
        <v/>
      </c>
      <c r="S1722" s="7" t="str">
        <f t="shared" si="53"/>
        <v/>
      </c>
    </row>
    <row r="1723" spans="1:19" x14ac:dyDescent="0.25">
      <c r="A1723" s="7"/>
      <c r="B1723" s="12"/>
      <c r="C1723" s="7"/>
      <c r="D1723" s="7"/>
      <c r="E1723" s="7"/>
      <c r="F1723" s="7"/>
      <c r="G1723" s="7"/>
      <c r="H1723" s="7"/>
      <c r="I1723" s="7"/>
      <c r="J1723" s="7"/>
      <c r="K1723" s="7"/>
      <c r="L1723" s="7"/>
      <c r="M1723" s="7"/>
      <c r="N1723" s="7"/>
      <c r="O1723" s="7"/>
      <c r="P1723" s="7"/>
      <c r="Q1723" s="7"/>
      <c r="R1723" s="7" t="str">
        <f t="shared" si="52"/>
        <v/>
      </c>
      <c r="S1723" s="7" t="str">
        <f t="shared" si="53"/>
        <v/>
      </c>
    </row>
    <row r="1724" spans="1:19" x14ac:dyDescent="0.25">
      <c r="A1724" s="7"/>
      <c r="B1724" s="12"/>
      <c r="C1724" s="7"/>
      <c r="D1724" s="7"/>
      <c r="E1724" s="7"/>
      <c r="F1724" s="7"/>
      <c r="G1724" s="7"/>
      <c r="H1724" s="7"/>
      <c r="I1724" s="7"/>
      <c r="J1724" s="7"/>
      <c r="K1724" s="7"/>
      <c r="L1724" s="7"/>
      <c r="M1724" s="7"/>
      <c r="N1724" s="7"/>
      <c r="O1724" s="7"/>
      <c r="P1724" s="7"/>
      <c r="Q1724" s="7"/>
      <c r="R1724" s="7" t="str">
        <f t="shared" si="52"/>
        <v/>
      </c>
      <c r="S1724" s="7" t="str">
        <f t="shared" si="53"/>
        <v/>
      </c>
    </row>
    <row r="1725" spans="1:19" x14ac:dyDescent="0.25">
      <c r="A1725" s="7"/>
      <c r="B1725" s="12"/>
      <c r="C1725" s="7"/>
      <c r="D1725" s="7"/>
      <c r="E1725" s="7"/>
      <c r="F1725" s="7"/>
      <c r="G1725" s="7"/>
      <c r="H1725" s="7"/>
      <c r="I1725" s="7"/>
      <c r="J1725" s="7"/>
      <c r="K1725" s="7"/>
      <c r="L1725" s="7"/>
      <c r="M1725" s="7"/>
      <c r="N1725" s="7"/>
      <c r="O1725" s="7"/>
      <c r="P1725" s="7"/>
      <c r="Q1725" s="7"/>
      <c r="R1725" s="7" t="str">
        <f t="shared" si="52"/>
        <v/>
      </c>
      <c r="S1725" s="7" t="str">
        <f t="shared" si="53"/>
        <v/>
      </c>
    </row>
    <row r="1726" spans="1:19" x14ac:dyDescent="0.25">
      <c r="A1726" s="7"/>
      <c r="B1726" s="12"/>
      <c r="C1726" s="7"/>
      <c r="D1726" s="7"/>
      <c r="E1726" s="7"/>
      <c r="F1726" s="7"/>
      <c r="G1726" s="7"/>
      <c r="H1726" s="7"/>
      <c r="I1726" s="7"/>
      <c r="J1726" s="7"/>
      <c r="K1726" s="7"/>
      <c r="L1726" s="7"/>
      <c r="M1726" s="7"/>
      <c r="N1726" s="7"/>
      <c r="O1726" s="7"/>
      <c r="P1726" s="7"/>
      <c r="Q1726" s="7"/>
      <c r="R1726" s="7" t="str">
        <f t="shared" si="52"/>
        <v/>
      </c>
      <c r="S1726" s="7" t="str">
        <f t="shared" si="53"/>
        <v/>
      </c>
    </row>
    <row r="1727" spans="1:19" x14ac:dyDescent="0.25">
      <c r="A1727" s="7"/>
      <c r="B1727" s="12"/>
      <c r="C1727" s="7"/>
      <c r="D1727" s="7"/>
      <c r="E1727" s="7"/>
      <c r="F1727" s="7"/>
      <c r="G1727" s="7"/>
      <c r="H1727" s="7"/>
      <c r="I1727" s="7"/>
      <c r="J1727" s="7"/>
      <c r="K1727" s="7"/>
      <c r="L1727" s="7"/>
      <c r="M1727" s="7"/>
      <c r="N1727" s="7"/>
      <c r="O1727" s="7"/>
      <c r="P1727" s="7"/>
      <c r="Q1727" s="7"/>
      <c r="R1727" s="7" t="str">
        <f t="shared" si="52"/>
        <v/>
      </c>
      <c r="S1727" s="7" t="str">
        <f t="shared" si="53"/>
        <v/>
      </c>
    </row>
    <row r="1728" spans="1:19" x14ac:dyDescent="0.25">
      <c r="A1728" s="7"/>
      <c r="B1728" s="12"/>
      <c r="C1728" s="7"/>
      <c r="D1728" s="7"/>
      <c r="E1728" s="7"/>
      <c r="F1728" s="7"/>
      <c r="G1728" s="7"/>
      <c r="H1728" s="7"/>
      <c r="I1728" s="7"/>
      <c r="J1728" s="7"/>
      <c r="K1728" s="7"/>
      <c r="L1728" s="7"/>
      <c r="M1728" s="7"/>
      <c r="N1728" s="7"/>
      <c r="O1728" s="7"/>
      <c r="P1728" s="7"/>
      <c r="Q1728" s="7"/>
      <c r="R1728" s="7" t="str">
        <f t="shared" si="52"/>
        <v/>
      </c>
      <c r="S1728" s="7" t="str">
        <f t="shared" si="53"/>
        <v/>
      </c>
    </row>
    <row r="1729" spans="1:19" x14ac:dyDescent="0.25">
      <c r="A1729" s="7"/>
      <c r="B1729" s="12"/>
      <c r="C1729" s="7"/>
      <c r="D1729" s="7"/>
      <c r="E1729" s="7"/>
      <c r="F1729" s="7"/>
      <c r="G1729" s="7"/>
      <c r="H1729" s="7"/>
      <c r="I1729" s="7"/>
      <c r="J1729" s="7"/>
      <c r="K1729" s="7"/>
      <c r="L1729" s="7"/>
      <c r="M1729" s="7"/>
      <c r="N1729" s="7"/>
      <c r="O1729" s="7"/>
      <c r="P1729" s="7"/>
      <c r="Q1729" s="7"/>
      <c r="R1729" s="7" t="str">
        <f t="shared" si="52"/>
        <v/>
      </c>
      <c r="S1729" s="7" t="str">
        <f t="shared" si="53"/>
        <v/>
      </c>
    </row>
    <row r="1730" spans="1:19" x14ac:dyDescent="0.25">
      <c r="A1730" s="7"/>
      <c r="B1730" s="12"/>
      <c r="C1730" s="7"/>
      <c r="D1730" s="7"/>
      <c r="E1730" s="7"/>
      <c r="F1730" s="7"/>
      <c r="G1730" s="7"/>
      <c r="H1730" s="7"/>
      <c r="I1730" s="7"/>
      <c r="J1730" s="7"/>
      <c r="K1730" s="7"/>
      <c r="L1730" s="7"/>
      <c r="M1730" s="7"/>
      <c r="N1730" s="7"/>
      <c r="O1730" s="7"/>
      <c r="P1730" s="7"/>
      <c r="Q1730" s="7"/>
      <c r="R1730" s="7" t="str">
        <f t="shared" ref="R1730:R1793" si="54">IF(OR(C1730="",B1730=""),"",C1730&amp;"#"&amp;ROUND(B1730*1440,0))</f>
        <v/>
      </c>
      <c r="S1730" s="7" t="str">
        <f t="shared" ref="S1730:S1793" si="55">IF(J1730="","","https://maps.google.com/?q="&amp;SUBSTITUTE(J1730&amp;"",",",".")&amp;","&amp;SUBSTITUTE(K1730&amp;"",",","."))</f>
        <v/>
      </c>
    </row>
    <row r="1731" spans="1:19" x14ac:dyDescent="0.25">
      <c r="A1731" s="7"/>
      <c r="B1731" s="12"/>
      <c r="C1731" s="7"/>
      <c r="D1731" s="7"/>
      <c r="E1731" s="7"/>
      <c r="F1731" s="7"/>
      <c r="G1731" s="7"/>
      <c r="H1731" s="7"/>
      <c r="I1731" s="7"/>
      <c r="J1731" s="7"/>
      <c r="K1731" s="7"/>
      <c r="L1731" s="7"/>
      <c r="M1731" s="7"/>
      <c r="N1731" s="7"/>
      <c r="O1731" s="7"/>
      <c r="P1731" s="7"/>
      <c r="Q1731" s="7"/>
      <c r="R1731" s="7" t="str">
        <f t="shared" si="54"/>
        <v/>
      </c>
      <c r="S1731" s="7" t="str">
        <f t="shared" si="55"/>
        <v/>
      </c>
    </row>
    <row r="1732" spans="1:19" x14ac:dyDescent="0.25">
      <c r="A1732" s="7"/>
      <c r="B1732" s="12"/>
      <c r="C1732" s="7"/>
      <c r="D1732" s="7"/>
      <c r="E1732" s="7"/>
      <c r="F1732" s="7"/>
      <c r="G1732" s="7"/>
      <c r="H1732" s="7"/>
      <c r="I1732" s="7"/>
      <c r="J1732" s="7"/>
      <c r="K1732" s="7"/>
      <c r="L1732" s="7"/>
      <c r="M1732" s="7"/>
      <c r="N1732" s="7"/>
      <c r="O1732" s="7"/>
      <c r="P1732" s="7"/>
      <c r="Q1732" s="7"/>
      <c r="R1732" s="7" t="str">
        <f t="shared" si="54"/>
        <v/>
      </c>
      <c r="S1732" s="7" t="str">
        <f t="shared" si="55"/>
        <v/>
      </c>
    </row>
    <row r="1733" spans="1:19" x14ac:dyDescent="0.25">
      <c r="A1733" s="7"/>
      <c r="B1733" s="12"/>
      <c r="C1733" s="7"/>
      <c r="D1733" s="7"/>
      <c r="E1733" s="7"/>
      <c r="F1733" s="7"/>
      <c r="G1733" s="7"/>
      <c r="H1733" s="7"/>
      <c r="I1733" s="7"/>
      <c r="J1733" s="7"/>
      <c r="K1733" s="7"/>
      <c r="L1733" s="7"/>
      <c r="M1733" s="7"/>
      <c r="N1733" s="7"/>
      <c r="O1733" s="7"/>
      <c r="P1733" s="7"/>
      <c r="Q1733" s="7"/>
      <c r="R1733" s="7" t="str">
        <f t="shared" si="54"/>
        <v/>
      </c>
      <c r="S1733" s="7" t="str">
        <f t="shared" si="55"/>
        <v/>
      </c>
    </row>
    <row r="1734" spans="1:19" x14ac:dyDescent="0.25">
      <c r="A1734" s="7"/>
      <c r="B1734" s="12"/>
      <c r="C1734" s="7"/>
      <c r="D1734" s="7"/>
      <c r="E1734" s="7"/>
      <c r="F1734" s="7"/>
      <c r="G1734" s="7"/>
      <c r="H1734" s="7"/>
      <c r="I1734" s="7"/>
      <c r="J1734" s="7"/>
      <c r="K1734" s="7"/>
      <c r="L1734" s="7"/>
      <c r="M1734" s="7"/>
      <c r="N1734" s="7"/>
      <c r="O1734" s="7"/>
      <c r="P1734" s="7"/>
      <c r="Q1734" s="7"/>
      <c r="R1734" s="7" t="str">
        <f t="shared" si="54"/>
        <v/>
      </c>
      <c r="S1734" s="7" t="str">
        <f t="shared" si="55"/>
        <v/>
      </c>
    </row>
    <row r="1735" spans="1:19" x14ac:dyDescent="0.25">
      <c r="A1735" s="7"/>
      <c r="B1735" s="12"/>
      <c r="C1735" s="7"/>
      <c r="D1735" s="7"/>
      <c r="E1735" s="7"/>
      <c r="F1735" s="7"/>
      <c r="G1735" s="7"/>
      <c r="H1735" s="7"/>
      <c r="I1735" s="7"/>
      <c r="J1735" s="7"/>
      <c r="K1735" s="7"/>
      <c r="L1735" s="7"/>
      <c r="M1735" s="7"/>
      <c r="N1735" s="7"/>
      <c r="O1735" s="7"/>
      <c r="P1735" s="7"/>
      <c r="Q1735" s="7"/>
      <c r="R1735" s="7" t="str">
        <f t="shared" si="54"/>
        <v/>
      </c>
      <c r="S1735" s="7" t="str">
        <f t="shared" si="55"/>
        <v/>
      </c>
    </row>
    <row r="1736" spans="1:19" x14ac:dyDescent="0.25">
      <c r="A1736" s="7"/>
      <c r="B1736" s="12"/>
      <c r="C1736" s="7"/>
      <c r="D1736" s="7"/>
      <c r="E1736" s="7"/>
      <c r="F1736" s="7"/>
      <c r="G1736" s="7"/>
      <c r="H1736" s="7"/>
      <c r="I1736" s="7"/>
      <c r="J1736" s="7"/>
      <c r="K1736" s="7"/>
      <c r="L1736" s="7"/>
      <c r="M1736" s="7"/>
      <c r="N1736" s="7"/>
      <c r="O1736" s="7"/>
      <c r="P1736" s="7"/>
      <c r="Q1736" s="7"/>
      <c r="R1736" s="7" t="str">
        <f t="shared" si="54"/>
        <v/>
      </c>
      <c r="S1736" s="7" t="str">
        <f t="shared" si="55"/>
        <v/>
      </c>
    </row>
    <row r="1737" spans="1:19" x14ac:dyDescent="0.25">
      <c r="A1737" s="7"/>
      <c r="B1737" s="12"/>
      <c r="C1737" s="7"/>
      <c r="D1737" s="7"/>
      <c r="E1737" s="7"/>
      <c r="F1737" s="7"/>
      <c r="G1737" s="7"/>
      <c r="H1737" s="7"/>
      <c r="I1737" s="7"/>
      <c r="J1737" s="7"/>
      <c r="K1737" s="7"/>
      <c r="L1737" s="7"/>
      <c r="M1737" s="7"/>
      <c r="N1737" s="7"/>
      <c r="O1737" s="7"/>
      <c r="P1737" s="7"/>
      <c r="Q1737" s="7"/>
      <c r="R1737" s="7" t="str">
        <f t="shared" si="54"/>
        <v/>
      </c>
      <c r="S1737" s="7" t="str">
        <f t="shared" si="55"/>
        <v/>
      </c>
    </row>
    <row r="1738" spans="1:19" x14ac:dyDescent="0.25">
      <c r="A1738" s="7"/>
      <c r="B1738" s="12"/>
      <c r="C1738" s="7"/>
      <c r="D1738" s="7"/>
      <c r="E1738" s="7"/>
      <c r="F1738" s="7"/>
      <c r="G1738" s="7"/>
      <c r="H1738" s="7"/>
      <c r="I1738" s="7"/>
      <c r="J1738" s="7"/>
      <c r="K1738" s="7"/>
      <c r="L1738" s="7"/>
      <c r="M1738" s="7"/>
      <c r="N1738" s="7"/>
      <c r="O1738" s="7"/>
      <c r="P1738" s="7"/>
      <c r="Q1738" s="7"/>
      <c r="R1738" s="7" t="str">
        <f t="shared" si="54"/>
        <v/>
      </c>
      <c r="S1738" s="7" t="str">
        <f t="shared" si="55"/>
        <v/>
      </c>
    </row>
    <row r="1739" spans="1:19" x14ac:dyDescent="0.25">
      <c r="A1739" s="7"/>
      <c r="B1739" s="12"/>
      <c r="C1739" s="7"/>
      <c r="D1739" s="7"/>
      <c r="E1739" s="7"/>
      <c r="F1739" s="7"/>
      <c r="G1739" s="7"/>
      <c r="H1739" s="7"/>
      <c r="I1739" s="7"/>
      <c r="J1739" s="7"/>
      <c r="K1739" s="7"/>
      <c r="L1739" s="7"/>
      <c r="M1739" s="7"/>
      <c r="N1739" s="7"/>
      <c r="O1739" s="7"/>
      <c r="P1739" s="7"/>
      <c r="Q1739" s="7"/>
      <c r="R1739" s="7" t="str">
        <f t="shared" si="54"/>
        <v/>
      </c>
      <c r="S1739" s="7" t="str">
        <f t="shared" si="55"/>
        <v/>
      </c>
    </row>
    <row r="1740" spans="1:19" x14ac:dyDescent="0.25">
      <c r="A1740" s="7"/>
      <c r="B1740" s="12"/>
      <c r="C1740" s="7"/>
      <c r="D1740" s="7"/>
      <c r="E1740" s="7"/>
      <c r="F1740" s="7"/>
      <c r="G1740" s="7"/>
      <c r="H1740" s="7"/>
      <c r="I1740" s="7"/>
      <c r="J1740" s="7"/>
      <c r="K1740" s="7"/>
      <c r="L1740" s="7"/>
      <c r="M1740" s="7"/>
      <c r="N1740" s="7"/>
      <c r="O1740" s="7"/>
      <c r="P1740" s="7"/>
      <c r="Q1740" s="7"/>
      <c r="R1740" s="7" t="str">
        <f t="shared" si="54"/>
        <v/>
      </c>
      <c r="S1740" s="7" t="str">
        <f t="shared" si="55"/>
        <v/>
      </c>
    </row>
    <row r="1741" spans="1:19" x14ac:dyDescent="0.25">
      <c r="A1741" s="7"/>
      <c r="B1741" s="12"/>
      <c r="C1741" s="7"/>
      <c r="D1741" s="7"/>
      <c r="E1741" s="7"/>
      <c r="F1741" s="7"/>
      <c r="G1741" s="7"/>
      <c r="H1741" s="7"/>
      <c r="I1741" s="7"/>
      <c r="J1741" s="7"/>
      <c r="K1741" s="7"/>
      <c r="L1741" s="7"/>
      <c r="M1741" s="7"/>
      <c r="N1741" s="7"/>
      <c r="O1741" s="7"/>
      <c r="P1741" s="7"/>
      <c r="Q1741" s="7"/>
      <c r="R1741" s="7" t="str">
        <f t="shared" si="54"/>
        <v/>
      </c>
      <c r="S1741" s="7" t="str">
        <f t="shared" si="55"/>
        <v/>
      </c>
    </row>
    <row r="1742" spans="1:19" x14ac:dyDescent="0.25">
      <c r="A1742" s="7"/>
      <c r="B1742" s="12"/>
      <c r="C1742" s="7"/>
      <c r="D1742" s="7"/>
      <c r="E1742" s="7"/>
      <c r="F1742" s="7"/>
      <c r="G1742" s="7"/>
      <c r="H1742" s="7"/>
      <c r="I1742" s="7"/>
      <c r="J1742" s="7"/>
      <c r="K1742" s="7"/>
      <c r="L1742" s="7"/>
      <c r="M1742" s="7"/>
      <c r="N1742" s="7"/>
      <c r="O1742" s="7"/>
      <c r="P1742" s="7"/>
      <c r="Q1742" s="7"/>
      <c r="R1742" s="7" t="str">
        <f t="shared" si="54"/>
        <v/>
      </c>
      <c r="S1742" s="7" t="str">
        <f t="shared" si="55"/>
        <v/>
      </c>
    </row>
    <row r="1743" spans="1:19" x14ac:dyDescent="0.25">
      <c r="A1743" s="7"/>
      <c r="B1743" s="12"/>
      <c r="C1743" s="7"/>
      <c r="D1743" s="7"/>
      <c r="E1743" s="7"/>
      <c r="F1743" s="7"/>
      <c r="G1743" s="7"/>
      <c r="H1743" s="7"/>
      <c r="I1743" s="7"/>
      <c r="J1743" s="7"/>
      <c r="K1743" s="7"/>
      <c r="L1743" s="7"/>
      <c r="M1743" s="7"/>
      <c r="N1743" s="7"/>
      <c r="O1743" s="7"/>
      <c r="P1743" s="7"/>
      <c r="Q1743" s="7"/>
      <c r="R1743" s="7" t="str">
        <f t="shared" si="54"/>
        <v/>
      </c>
      <c r="S1743" s="7" t="str">
        <f t="shared" si="55"/>
        <v/>
      </c>
    </row>
    <row r="1744" spans="1:19" x14ac:dyDescent="0.25">
      <c r="A1744" s="7"/>
      <c r="B1744" s="12"/>
      <c r="C1744" s="7"/>
      <c r="D1744" s="7"/>
      <c r="E1744" s="7"/>
      <c r="F1744" s="7"/>
      <c r="G1744" s="7"/>
      <c r="H1744" s="7"/>
      <c r="I1744" s="7"/>
      <c r="J1744" s="7"/>
      <c r="K1744" s="7"/>
      <c r="L1744" s="7"/>
      <c r="M1744" s="7"/>
      <c r="N1744" s="7"/>
      <c r="O1744" s="7"/>
      <c r="P1744" s="7"/>
      <c r="Q1744" s="7"/>
      <c r="R1744" s="7" t="str">
        <f t="shared" si="54"/>
        <v/>
      </c>
      <c r="S1744" s="7" t="str">
        <f t="shared" si="55"/>
        <v/>
      </c>
    </row>
    <row r="1745" spans="1:19" x14ac:dyDescent="0.25">
      <c r="A1745" s="7"/>
      <c r="B1745" s="12"/>
      <c r="C1745" s="7"/>
      <c r="D1745" s="7"/>
      <c r="E1745" s="7"/>
      <c r="F1745" s="7"/>
      <c r="G1745" s="7"/>
      <c r="H1745" s="7"/>
      <c r="I1745" s="7"/>
      <c r="J1745" s="7"/>
      <c r="K1745" s="7"/>
      <c r="L1745" s="7"/>
      <c r="M1745" s="7"/>
      <c r="N1745" s="7"/>
      <c r="O1745" s="7"/>
      <c r="P1745" s="7"/>
      <c r="Q1745" s="7"/>
      <c r="R1745" s="7" t="str">
        <f t="shared" si="54"/>
        <v/>
      </c>
      <c r="S1745" s="7" t="str">
        <f t="shared" si="55"/>
        <v/>
      </c>
    </row>
    <row r="1746" spans="1:19" x14ac:dyDescent="0.25">
      <c r="A1746" s="7"/>
      <c r="B1746" s="12"/>
      <c r="C1746" s="7"/>
      <c r="D1746" s="7"/>
      <c r="E1746" s="7"/>
      <c r="F1746" s="7"/>
      <c r="G1746" s="7"/>
      <c r="H1746" s="7"/>
      <c r="I1746" s="7"/>
      <c r="J1746" s="7"/>
      <c r="K1746" s="7"/>
      <c r="L1746" s="7"/>
      <c r="M1746" s="7"/>
      <c r="N1746" s="7"/>
      <c r="O1746" s="7"/>
      <c r="P1746" s="7"/>
      <c r="Q1746" s="7"/>
      <c r="R1746" s="7" t="str">
        <f t="shared" si="54"/>
        <v/>
      </c>
      <c r="S1746" s="7" t="str">
        <f t="shared" si="55"/>
        <v/>
      </c>
    </row>
    <row r="1747" spans="1:19" x14ac:dyDescent="0.25">
      <c r="A1747" s="7"/>
      <c r="B1747" s="12"/>
      <c r="C1747" s="7"/>
      <c r="D1747" s="7"/>
      <c r="E1747" s="7"/>
      <c r="F1747" s="7"/>
      <c r="G1747" s="7"/>
      <c r="H1747" s="7"/>
      <c r="I1747" s="7"/>
      <c r="J1747" s="7"/>
      <c r="K1747" s="7"/>
      <c r="L1747" s="7"/>
      <c r="M1747" s="7"/>
      <c r="N1747" s="7"/>
      <c r="O1747" s="7"/>
      <c r="P1747" s="7"/>
      <c r="Q1747" s="7"/>
      <c r="R1747" s="7" t="str">
        <f t="shared" si="54"/>
        <v/>
      </c>
      <c r="S1747" s="7" t="str">
        <f t="shared" si="55"/>
        <v/>
      </c>
    </row>
    <row r="1748" spans="1:19" x14ac:dyDescent="0.25">
      <c r="A1748" s="7"/>
      <c r="B1748" s="12"/>
      <c r="C1748" s="7"/>
      <c r="D1748" s="7"/>
      <c r="E1748" s="7"/>
      <c r="F1748" s="7"/>
      <c r="G1748" s="7"/>
      <c r="H1748" s="7"/>
      <c r="I1748" s="7"/>
      <c r="J1748" s="7"/>
      <c r="K1748" s="7"/>
      <c r="L1748" s="7"/>
      <c r="M1748" s="7"/>
      <c r="N1748" s="7"/>
      <c r="O1748" s="7"/>
      <c r="P1748" s="7"/>
      <c r="Q1748" s="7"/>
      <c r="R1748" s="7" t="str">
        <f t="shared" si="54"/>
        <v/>
      </c>
      <c r="S1748" s="7" t="str">
        <f t="shared" si="55"/>
        <v/>
      </c>
    </row>
    <row r="1749" spans="1:19" x14ac:dyDescent="0.25">
      <c r="A1749" s="7"/>
      <c r="B1749" s="12"/>
      <c r="C1749" s="7"/>
      <c r="D1749" s="7"/>
      <c r="E1749" s="7"/>
      <c r="F1749" s="7"/>
      <c r="G1749" s="7"/>
      <c r="H1749" s="7"/>
      <c r="I1749" s="7"/>
      <c r="J1749" s="7"/>
      <c r="K1749" s="7"/>
      <c r="L1749" s="7"/>
      <c r="M1749" s="7"/>
      <c r="N1749" s="7"/>
      <c r="O1749" s="7"/>
      <c r="P1749" s="7"/>
      <c r="Q1749" s="7"/>
      <c r="R1749" s="7" t="str">
        <f t="shared" si="54"/>
        <v/>
      </c>
      <c r="S1749" s="7" t="str">
        <f t="shared" si="55"/>
        <v/>
      </c>
    </row>
    <row r="1750" spans="1:19" x14ac:dyDescent="0.25">
      <c r="A1750" s="7"/>
      <c r="B1750" s="12"/>
      <c r="C1750" s="7"/>
      <c r="D1750" s="7"/>
      <c r="E1750" s="7"/>
      <c r="F1750" s="7"/>
      <c r="G1750" s="7"/>
      <c r="H1750" s="7"/>
      <c r="I1750" s="7"/>
      <c r="J1750" s="7"/>
      <c r="K1750" s="7"/>
      <c r="L1750" s="7"/>
      <c r="M1750" s="7"/>
      <c r="N1750" s="7"/>
      <c r="O1750" s="7"/>
      <c r="P1750" s="7"/>
      <c r="Q1750" s="7"/>
      <c r="R1750" s="7" t="str">
        <f t="shared" si="54"/>
        <v/>
      </c>
      <c r="S1750" s="7" t="str">
        <f t="shared" si="55"/>
        <v/>
      </c>
    </row>
    <row r="1751" spans="1:19" x14ac:dyDescent="0.25">
      <c r="A1751" s="7"/>
      <c r="B1751" s="12"/>
      <c r="C1751" s="7"/>
      <c r="D1751" s="7"/>
      <c r="E1751" s="7"/>
      <c r="F1751" s="7"/>
      <c r="G1751" s="7"/>
      <c r="H1751" s="7"/>
      <c r="I1751" s="7"/>
      <c r="J1751" s="7"/>
      <c r="K1751" s="7"/>
      <c r="L1751" s="7"/>
      <c r="M1751" s="7"/>
      <c r="N1751" s="7"/>
      <c r="O1751" s="7"/>
      <c r="P1751" s="7"/>
      <c r="Q1751" s="7"/>
      <c r="R1751" s="7" t="str">
        <f t="shared" si="54"/>
        <v/>
      </c>
      <c r="S1751" s="7" t="str">
        <f t="shared" si="55"/>
        <v/>
      </c>
    </row>
    <row r="1752" spans="1:19" x14ac:dyDescent="0.25">
      <c r="A1752" s="7"/>
      <c r="B1752" s="12"/>
      <c r="C1752" s="7"/>
      <c r="D1752" s="7"/>
      <c r="E1752" s="7"/>
      <c r="F1752" s="7"/>
      <c r="G1752" s="7"/>
      <c r="H1752" s="7"/>
      <c r="I1752" s="7"/>
      <c r="J1752" s="7"/>
      <c r="K1752" s="7"/>
      <c r="L1752" s="7"/>
      <c r="M1752" s="7"/>
      <c r="N1752" s="7"/>
      <c r="O1752" s="7"/>
      <c r="P1752" s="7"/>
      <c r="Q1752" s="7"/>
      <c r="R1752" s="7" t="str">
        <f t="shared" si="54"/>
        <v/>
      </c>
      <c r="S1752" s="7" t="str">
        <f t="shared" si="55"/>
        <v/>
      </c>
    </row>
    <row r="1753" spans="1:19" x14ac:dyDescent="0.25">
      <c r="A1753" s="7"/>
      <c r="B1753" s="12"/>
      <c r="C1753" s="7"/>
      <c r="D1753" s="7"/>
      <c r="E1753" s="7"/>
      <c r="F1753" s="7"/>
      <c r="G1753" s="7"/>
      <c r="H1753" s="7"/>
      <c r="I1753" s="7"/>
      <c r="J1753" s="7"/>
      <c r="K1753" s="7"/>
      <c r="L1753" s="7"/>
      <c r="M1753" s="7"/>
      <c r="N1753" s="7"/>
      <c r="O1753" s="7"/>
      <c r="P1753" s="7"/>
      <c r="Q1753" s="7"/>
      <c r="R1753" s="7" t="str">
        <f t="shared" si="54"/>
        <v/>
      </c>
      <c r="S1753" s="7" t="str">
        <f t="shared" si="55"/>
        <v/>
      </c>
    </row>
    <row r="1754" spans="1:19" x14ac:dyDescent="0.25">
      <c r="A1754" s="7"/>
      <c r="B1754" s="12"/>
      <c r="C1754" s="7"/>
      <c r="D1754" s="7"/>
      <c r="E1754" s="7"/>
      <c r="F1754" s="7"/>
      <c r="G1754" s="7"/>
      <c r="H1754" s="7"/>
      <c r="I1754" s="7"/>
      <c r="J1754" s="7"/>
      <c r="K1754" s="7"/>
      <c r="L1754" s="7"/>
      <c r="M1754" s="7"/>
      <c r="N1754" s="7"/>
      <c r="O1754" s="7"/>
      <c r="P1754" s="7"/>
      <c r="Q1754" s="7"/>
      <c r="R1754" s="7" t="str">
        <f t="shared" si="54"/>
        <v/>
      </c>
      <c r="S1754" s="7" t="str">
        <f t="shared" si="55"/>
        <v/>
      </c>
    </row>
    <row r="1755" spans="1:19" x14ac:dyDescent="0.25">
      <c r="A1755" s="7"/>
      <c r="B1755" s="12"/>
      <c r="C1755" s="7"/>
      <c r="D1755" s="7"/>
      <c r="E1755" s="7"/>
      <c r="F1755" s="7"/>
      <c r="G1755" s="7"/>
      <c r="H1755" s="7"/>
      <c r="I1755" s="7"/>
      <c r="J1755" s="7"/>
      <c r="K1755" s="7"/>
      <c r="L1755" s="7"/>
      <c r="M1755" s="7"/>
      <c r="N1755" s="7"/>
      <c r="O1755" s="7"/>
      <c r="P1755" s="7"/>
      <c r="Q1755" s="7"/>
      <c r="R1755" s="7" t="str">
        <f t="shared" si="54"/>
        <v/>
      </c>
      <c r="S1755" s="7" t="str">
        <f t="shared" si="55"/>
        <v/>
      </c>
    </row>
    <row r="1756" spans="1:19" x14ac:dyDescent="0.25">
      <c r="A1756" s="7"/>
      <c r="B1756" s="12"/>
      <c r="C1756" s="7"/>
      <c r="D1756" s="7"/>
      <c r="E1756" s="7"/>
      <c r="F1756" s="7"/>
      <c r="G1756" s="7"/>
      <c r="H1756" s="7"/>
      <c r="I1756" s="7"/>
      <c r="J1756" s="7"/>
      <c r="K1756" s="7"/>
      <c r="L1756" s="7"/>
      <c r="M1756" s="7"/>
      <c r="N1756" s="7"/>
      <c r="O1756" s="7"/>
      <c r="P1756" s="7"/>
      <c r="Q1756" s="7"/>
      <c r="R1756" s="7" t="str">
        <f t="shared" si="54"/>
        <v/>
      </c>
      <c r="S1756" s="7" t="str">
        <f t="shared" si="55"/>
        <v/>
      </c>
    </row>
    <row r="1757" spans="1:19" x14ac:dyDescent="0.25">
      <c r="A1757" s="7"/>
      <c r="B1757" s="12"/>
      <c r="C1757" s="7"/>
      <c r="D1757" s="7"/>
      <c r="E1757" s="7"/>
      <c r="F1757" s="7"/>
      <c r="G1757" s="7"/>
      <c r="H1757" s="7"/>
      <c r="I1757" s="7"/>
      <c r="J1757" s="7"/>
      <c r="K1757" s="7"/>
      <c r="L1757" s="7"/>
      <c r="M1757" s="7"/>
      <c r="N1757" s="7"/>
      <c r="O1757" s="7"/>
      <c r="P1757" s="7"/>
      <c r="Q1757" s="7"/>
      <c r="R1757" s="7" t="str">
        <f t="shared" si="54"/>
        <v/>
      </c>
      <c r="S1757" s="7" t="str">
        <f t="shared" si="55"/>
        <v/>
      </c>
    </row>
    <row r="1758" spans="1:19" x14ac:dyDescent="0.25">
      <c r="A1758" s="7"/>
      <c r="B1758" s="12"/>
      <c r="C1758" s="7"/>
      <c r="D1758" s="7"/>
      <c r="E1758" s="7"/>
      <c r="F1758" s="7"/>
      <c r="G1758" s="7"/>
      <c r="H1758" s="7"/>
      <c r="I1758" s="7"/>
      <c r="J1758" s="7"/>
      <c r="K1758" s="7"/>
      <c r="L1758" s="7"/>
      <c r="M1758" s="7"/>
      <c r="N1758" s="7"/>
      <c r="O1758" s="7"/>
      <c r="P1758" s="7"/>
      <c r="Q1758" s="7"/>
      <c r="R1758" s="7" t="str">
        <f t="shared" si="54"/>
        <v/>
      </c>
      <c r="S1758" s="7" t="str">
        <f t="shared" si="55"/>
        <v/>
      </c>
    </row>
    <row r="1759" spans="1:19" x14ac:dyDescent="0.25">
      <c r="A1759" s="7"/>
      <c r="B1759" s="12"/>
      <c r="C1759" s="7"/>
      <c r="D1759" s="7"/>
      <c r="E1759" s="7"/>
      <c r="F1759" s="7"/>
      <c r="G1759" s="7"/>
      <c r="H1759" s="7"/>
      <c r="I1759" s="7"/>
      <c r="J1759" s="7"/>
      <c r="K1759" s="7"/>
      <c r="L1759" s="7"/>
      <c r="M1759" s="7"/>
      <c r="N1759" s="7"/>
      <c r="O1759" s="7"/>
      <c r="P1759" s="7"/>
      <c r="Q1759" s="7"/>
      <c r="R1759" s="7" t="str">
        <f t="shared" si="54"/>
        <v/>
      </c>
      <c r="S1759" s="7" t="str">
        <f t="shared" si="55"/>
        <v/>
      </c>
    </row>
    <row r="1760" spans="1:19" x14ac:dyDescent="0.25">
      <c r="A1760" s="7"/>
      <c r="B1760" s="12"/>
      <c r="C1760" s="7"/>
      <c r="D1760" s="7"/>
      <c r="E1760" s="7"/>
      <c r="F1760" s="7"/>
      <c r="G1760" s="7"/>
      <c r="H1760" s="7"/>
      <c r="I1760" s="7"/>
      <c r="J1760" s="7"/>
      <c r="K1760" s="7"/>
      <c r="L1760" s="7"/>
      <c r="M1760" s="7"/>
      <c r="N1760" s="7"/>
      <c r="O1760" s="7"/>
      <c r="P1760" s="7"/>
      <c r="Q1760" s="7"/>
      <c r="R1760" s="7" t="str">
        <f t="shared" si="54"/>
        <v/>
      </c>
      <c r="S1760" s="7" t="str">
        <f t="shared" si="55"/>
        <v/>
      </c>
    </row>
    <row r="1761" spans="1:19" x14ac:dyDescent="0.25">
      <c r="A1761" s="7"/>
      <c r="B1761" s="12"/>
      <c r="C1761" s="7"/>
      <c r="D1761" s="7"/>
      <c r="E1761" s="7"/>
      <c r="F1761" s="7"/>
      <c r="G1761" s="7"/>
      <c r="H1761" s="7"/>
      <c r="I1761" s="7"/>
      <c r="J1761" s="7"/>
      <c r="K1761" s="7"/>
      <c r="L1761" s="7"/>
      <c r="M1761" s="7"/>
      <c r="N1761" s="7"/>
      <c r="O1761" s="7"/>
      <c r="P1761" s="7"/>
      <c r="Q1761" s="7"/>
      <c r="R1761" s="7" t="str">
        <f t="shared" si="54"/>
        <v/>
      </c>
      <c r="S1761" s="7" t="str">
        <f t="shared" si="55"/>
        <v/>
      </c>
    </row>
    <row r="1762" spans="1:19" x14ac:dyDescent="0.25">
      <c r="A1762" s="7"/>
      <c r="B1762" s="12"/>
      <c r="C1762" s="7"/>
      <c r="D1762" s="7"/>
      <c r="E1762" s="7"/>
      <c r="F1762" s="7"/>
      <c r="G1762" s="7"/>
      <c r="H1762" s="7"/>
      <c r="I1762" s="7"/>
      <c r="J1762" s="7"/>
      <c r="K1762" s="7"/>
      <c r="L1762" s="7"/>
      <c r="M1762" s="7"/>
      <c r="N1762" s="7"/>
      <c r="O1762" s="7"/>
      <c r="P1762" s="7"/>
      <c r="Q1762" s="7"/>
      <c r="R1762" s="7" t="str">
        <f t="shared" si="54"/>
        <v/>
      </c>
      <c r="S1762" s="7" t="str">
        <f t="shared" si="55"/>
        <v/>
      </c>
    </row>
    <row r="1763" spans="1:19" x14ac:dyDescent="0.25">
      <c r="A1763" s="7"/>
      <c r="B1763" s="12"/>
      <c r="C1763" s="7"/>
      <c r="D1763" s="7"/>
      <c r="E1763" s="7"/>
      <c r="F1763" s="7"/>
      <c r="G1763" s="7"/>
      <c r="H1763" s="7"/>
      <c r="I1763" s="7"/>
      <c r="J1763" s="7"/>
      <c r="K1763" s="7"/>
      <c r="L1763" s="7"/>
      <c r="M1763" s="7"/>
      <c r="N1763" s="7"/>
      <c r="O1763" s="7"/>
      <c r="P1763" s="7"/>
      <c r="Q1763" s="7"/>
      <c r="R1763" s="7" t="str">
        <f t="shared" si="54"/>
        <v/>
      </c>
      <c r="S1763" s="7" t="str">
        <f t="shared" si="55"/>
        <v/>
      </c>
    </row>
    <row r="1764" spans="1:19" x14ac:dyDescent="0.25">
      <c r="A1764" s="7"/>
      <c r="B1764" s="12"/>
      <c r="C1764" s="7"/>
      <c r="D1764" s="7"/>
      <c r="E1764" s="7"/>
      <c r="F1764" s="7"/>
      <c r="G1764" s="7"/>
      <c r="H1764" s="7"/>
      <c r="I1764" s="7"/>
      <c r="J1764" s="7"/>
      <c r="K1764" s="7"/>
      <c r="L1764" s="7"/>
      <c r="M1764" s="7"/>
      <c r="N1764" s="7"/>
      <c r="O1764" s="7"/>
      <c r="P1764" s="7"/>
      <c r="Q1764" s="7"/>
      <c r="R1764" s="7" t="str">
        <f t="shared" si="54"/>
        <v/>
      </c>
      <c r="S1764" s="7" t="str">
        <f t="shared" si="55"/>
        <v/>
      </c>
    </row>
    <row r="1765" spans="1:19" x14ac:dyDescent="0.25">
      <c r="A1765" s="7"/>
      <c r="B1765" s="12"/>
      <c r="C1765" s="7"/>
      <c r="D1765" s="7"/>
      <c r="E1765" s="7"/>
      <c r="F1765" s="7"/>
      <c r="G1765" s="7"/>
      <c r="H1765" s="7"/>
      <c r="I1765" s="7"/>
      <c r="J1765" s="7"/>
      <c r="K1765" s="7"/>
      <c r="L1765" s="7"/>
      <c r="M1765" s="7"/>
      <c r="N1765" s="7"/>
      <c r="O1765" s="7"/>
      <c r="P1765" s="7"/>
      <c r="Q1765" s="7"/>
      <c r="R1765" s="7" t="str">
        <f t="shared" si="54"/>
        <v/>
      </c>
      <c r="S1765" s="7" t="str">
        <f t="shared" si="55"/>
        <v/>
      </c>
    </row>
    <row r="1766" spans="1:19" x14ac:dyDescent="0.25">
      <c r="A1766" s="7"/>
      <c r="B1766" s="12"/>
      <c r="C1766" s="7"/>
      <c r="D1766" s="7"/>
      <c r="E1766" s="7"/>
      <c r="F1766" s="7"/>
      <c r="G1766" s="7"/>
      <c r="H1766" s="7"/>
      <c r="I1766" s="7"/>
      <c r="J1766" s="7"/>
      <c r="K1766" s="7"/>
      <c r="L1766" s="7"/>
      <c r="M1766" s="7"/>
      <c r="N1766" s="7"/>
      <c r="O1766" s="7"/>
      <c r="P1766" s="7"/>
      <c r="Q1766" s="7"/>
      <c r="R1766" s="7" t="str">
        <f t="shared" si="54"/>
        <v/>
      </c>
      <c r="S1766" s="7" t="str">
        <f t="shared" si="55"/>
        <v/>
      </c>
    </row>
    <row r="1767" spans="1:19" x14ac:dyDescent="0.25">
      <c r="A1767" s="7"/>
      <c r="B1767" s="12"/>
      <c r="C1767" s="7"/>
      <c r="D1767" s="7"/>
      <c r="E1767" s="7"/>
      <c r="F1767" s="7"/>
      <c r="G1767" s="7"/>
      <c r="H1767" s="7"/>
      <c r="I1767" s="7"/>
      <c r="J1767" s="7"/>
      <c r="K1767" s="7"/>
      <c r="L1767" s="7"/>
      <c r="M1767" s="7"/>
      <c r="N1767" s="7"/>
      <c r="O1767" s="7"/>
      <c r="P1767" s="7"/>
      <c r="Q1767" s="7"/>
      <c r="R1767" s="7" t="str">
        <f t="shared" si="54"/>
        <v/>
      </c>
      <c r="S1767" s="7" t="str">
        <f t="shared" si="55"/>
        <v/>
      </c>
    </row>
    <row r="1768" spans="1:19" x14ac:dyDescent="0.25">
      <c r="A1768" s="7"/>
      <c r="B1768" s="12"/>
      <c r="C1768" s="7"/>
      <c r="D1768" s="7"/>
      <c r="E1768" s="7"/>
      <c r="F1768" s="7"/>
      <c r="G1768" s="7"/>
      <c r="H1768" s="7"/>
      <c r="I1768" s="7"/>
      <c r="J1768" s="7"/>
      <c r="K1768" s="7"/>
      <c r="L1768" s="7"/>
      <c r="M1768" s="7"/>
      <c r="N1768" s="7"/>
      <c r="O1768" s="7"/>
      <c r="P1768" s="7"/>
      <c r="Q1768" s="7"/>
      <c r="R1768" s="7" t="str">
        <f t="shared" si="54"/>
        <v/>
      </c>
      <c r="S1768" s="7" t="str">
        <f t="shared" si="55"/>
        <v/>
      </c>
    </row>
    <row r="1769" spans="1:19" x14ac:dyDescent="0.25">
      <c r="A1769" s="7"/>
      <c r="B1769" s="12"/>
      <c r="C1769" s="7"/>
      <c r="D1769" s="7"/>
      <c r="E1769" s="7"/>
      <c r="F1769" s="7"/>
      <c r="G1769" s="7"/>
      <c r="H1769" s="7"/>
      <c r="I1769" s="7"/>
      <c r="J1769" s="7"/>
      <c r="K1769" s="7"/>
      <c r="L1769" s="7"/>
      <c r="M1769" s="7"/>
      <c r="N1769" s="7"/>
      <c r="O1769" s="7"/>
      <c r="P1769" s="7"/>
      <c r="Q1769" s="7"/>
      <c r="R1769" s="7" t="str">
        <f t="shared" si="54"/>
        <v/>
      </c>
      <c r="S1769" s="7" t="str">
        <f t="shared" si="55"/>
        <v/>
      </c>
    </row>
    <row r="1770" spans="1:19" x14ac:dyDescent="0.25">
      <c r="A1770" s="7"/>
      <c r="B1770" s="12"/>
      <c r="C1770" s="7"/>
      <c r="D1770" s="7"/>
      <c r="E1770" s="7"/>
      <c r="F1770" s="7"/>
      <c r="G1770" s="7"/>
      <c r="H1770" s="7"/>
      <c r="I1770" s="7"/>
      <c r="J1770" s="7"/>
      <c r="K1770" s="7"/>
      <c r="L1770" s="7"/>
      <c r="M1770" s="7"/>
      <c r="N1770" s="7"/>
      <c r="O1770" s="7"/>
      <c r="P1770" s="7"/>
      <c r="Q1770" s="7"/>
      <c r="R1770" s="7" t="str">
        <f t="shared" si="54"/>
        <v/>
      </c>
      <c r="S1770" s="7" t="str">
        <f t="shared" si="55"/>
        <v/>
      </c>
    </row>
    <row r="1771" spans="1:19" x14ac:dyDescent="0.25">
      <c r="A1771" s="7"/>
      <c r="B1771" s="12"/>
      <c r="C1771" s="7"/>
      <c r="D1771" s="7"/>
      <c r="E1771" s="7"/>
      <c r="F1771" s="7"/>
      <c r="G1771" s="7"/>
      <c r="H1771" s="7"/>
      <c r="I1771" s="7"/>
      <c r="J1771" s="7"/>
      <c r="K1771" s="7"/>
      <c r="L1771" s="7"/>
      <c r="M1771" s="7"/>
      <c r="N1771" s="7"/>
      <c r="O1771" s="7"/>
      <c r="P1771" s="7"/>
      <c r="Q1771" s="7"/>
      <c r="R1771" s="7" t="str">
        <f t="shared" si="54"/>
        <v/>
      </c>
      <c r="S1771" s="7" t="str">
        <f t="shared" si="55"/>
        <v/>
      </c>
    </row>
    <row r="1772" spans="1:19" x14ac:dyDescent="0.25">
      <c r="A1772" s="7"/>
      <c r="B1772" s="12"/>
      <c r="C1772" s="7"/>
      <c r="D1772" s="7"/>
      <c r="E1772" s="7"/>
      <c r="F1772" s="7"/>
      <c r="G1772" s="7"/>
      <c r="H1772" s="7"/>
      <c r="I1772" s="7"/>
      <c r="J1772" s="7"/>
      <c r="K1772" s="7"/>
      <c r="L1772" s="7"/>
      <c r="M1772" s="7"/>
      <c r="N1772" s="7"/>
      <c r="O1772" s="7"/>
      <c r="P1772" s="7"/>
      <c r="Q1772" s="7"/>
      <c r="R1772" s="7" t="str">
        <f t="shared" si="54"/>
        <v/>
      </c>
      <c r="S1772" s="7" t="str">
        <f t="shared" si="55"/>
        <v/>
      </c>
    </row>
    <row r="1773" spans="1:19" x14ac:dyDescent="0.25">
      <c r="A1773" s="7"/>
      <c r="B1773" s="12"/>
      <c r="C1773" s="7"/>
      <c r="D1773" s="7"/>
      <c r="E1773" s="7"/>
      <c r="F1773" s="7"/>
      <c r="G1773" s="7"/>
      <c r="H1773" s="7"/>
      <c r="I1773" s="7"/>
      <c r="J1773" s="7"/>
      <c r="K1773" s="7"/>
      <c r="L1773" s="7"/>
      <c r="M1773" s="7"/>
      <c r="N1773" s="7"/>
      <c r="O1773" s="7"/>
      <c r="P1773" s="7"/>
      <c r="Q1773" s="7"/>
      <c r="R1773" s="7" t="str">
        <f t="shared" si="54"/>
        <v/>
      </c>
      <c r="S1773" s="7" t="str">
        <f t="shared" si="55"/>
        <v/>
      </c>
    </row>
    <row r="1774" spans="1:19" x14ac:dyDescent="0.25">
      <c r="A1774" s="7"/>
      <c r="B1774" s="12"/>
      <c r="C1774" s="7"/>
      <c r="D1774" s="7"/>
      <c r="E1774" s="7"/>
      <c r="F1774" s="7"/>
      <c r="G1774" s="7"/>
      <c r="H1774" s="7"/>
      <c r="I1774" s="7"/>
      <c r="J1774" s="7"/>
      <c r="K1774" s="7"/>
      <c r="L1774" s="7"/>
      <c r="M1774" s="7"/>
      <c r="N1774" s="7"/>
      <c r="O1774" s="7"/>
      <c r="P1774" s="7"/>
      <c r="Q1774" s="7"/>
      <c r="R1774" s="7" t="str">
        <f t="shared" si="54"/>
        <v/>
      </c>
      <c r="S1774" s="7" t="str">
        <f t="shared" si="55"/>
        <v/>
      </c>
    </row>
    <row r="1775" spans="1:19" x14ac:dyDescent="0.25">
      <c r="A1775" s="7"/>
      <c r="B1775" s="12"/>
      <c r="C1775" s="7"/>
      <c r="D1775" s="7"/>
      <c r="E1775" s="7"/>
      <c r="F1775" s="7"/>
      <c r="G1775" s="7"/>
      <c r="H1775" s="7"/>
      <c r="I1775" s="7"/>
      <c r="J1775" s="7"/>
      <c r="K1775" s="7"/>
      <c r="L1775" s="7"/>
      <c r="M1775" s="7"/>
      <c r="N1775" s="7"/>
      <c r="O1775" s="7"/>
      <c r="P1775" s="7"/>
      <c r="Q1775" s="7"/>
      <c r="R1775" s="7" t="str">
        <f t="shared" si="54"/>
        <v/>
      </c>
      <c r="S1775" s="7" t="str">
        <f t="shared" si="55"/>
        <v/>
      </c>
    </row>
    <row r="1776" spans="1:19" x14ac:dyDescent="0.25">
      <c r="A1776" s="7"/>
      <c r="B1776" s="12"/>
      <c r="C1776" s="7"/>
      <c r="D1776" s="7"/>
      <c r="E1776" s="7"/>
      <c r="F1776" s="7"/>
      <c r="G1776" s="7"/>
      <c r="H1776" s="7"/>
      <c r="I1776" s="7"/>
      <c r="J1776" s="7"/>
      <c r="K1776" s="7"/>
      <c r="L1776" s="7"/>
      <c r="M1776" s="7"/>
      <c r="N1776" s="7"/>
      <c r="O1776" s="7"/>
      <c r="P1776" s="7"/>
      <c r="Q1776" s="7"/>
      <c r="R1776" s="7" t="str">
        <f t="shared" si="54"/>
        <v/>
      </c>
      <c r="S1776" s="7" t="str">
        <f t="shared" si="55"/>
        <v/>
      </c>
    </row>
    <row r="1777" spans="1:19" x14ac:dyDescent="0.25">
      <c r="A1777" s="7"/>
      <c r="B1777" s="12"/>
      <c r="C1777" s="7"/>
      <c r="D1777" s="7"/>
      <c r="E1777" s="7"/>
      <c r="F1777" s="7"/>
      <c r="G1777" s="7"/>
      <c r="H1777" s="7"/>
      <c r="I1777" s="7"/>
      <c r="J1777" s="7"/>
      <c r="K1777" s="7"/>
      <c r="L1777" s="7"/>
      <c r="M1777" s="7"/>
      <c r="N1777" s="7"/>
      <c r="O1777" s="7"/>
      <c r="P1777" s="7"/>
      <c r="Q1777" s="7"/>
      <c r="R1777" s="7" t="str">
        <f t="shared" si="54"/>
        <v/>
      </c>
      <c r="S1777" s="7" t="str">
        <f t="shared" si="55"/>
        <v/>
      </c>
    </row>
    <row r="1778" spans="1:19" x14ac:dyDescent="0.25">
      <c r="A1778" s="7"/>
      <c r="B1778" s="12"/>
      <c r="C1778" s="7"/>
      <c r="D1778" s="7"/>
      <c r="E1778" s="7"/>
      <c r="F1778" s="7"/>
      <c r="G1778" s="7"/>
      <c r="H1778" s="7"/>
      <c r="I1778" s="7"/>
      <c r="J1778" s="7"/>
      <c r="K1778" s="7"/>
      <c r="L1778" s="7"/>
      <c r="M1778" s="7"/>
      <c r="N1778" s="7"/>
      <c r="O1778" s="7"/>
      <c r="P1778" s="7"/>
      <c r="Q1778" s="7"/>
      <c r="R1778" s="7" t="str">
        <f t="shared" si="54"/>
        <v/>
      </c>
      <c r="S1778" s="7" t="str">
        <f t="shared" si="55"/>
        <v/>
      </c>
    </row>
    <row r="1779" spans="1:19" x14ac:dyDescent="0.25">
      <c r="A1779" s="7"/>
      <c r="B1779" s="12"/>
      <c r="C1779" s="7"/>
      <c r="D1779" s="7"/>
      <c r="E1779" s="7"/>
      <c r="F1779" s="7"/>
      <c r="G1779" s="7"/>
      <c r="H1779" s="7"/>
      <c r="I1779" s="7"/>
      <c r="J1779" s="7"/>
      <c r="K1779" s="7"/>
      <c r="L1779" s="7"/>
      <c r="M1779" s="7"/>
      <c r="N1779" s="7"/>
      <c r="O1779" s="7"/>
      <c r="P1779" s="7"/>
      <c r="Q1779" s="7"/>
      <c r="R1779" s="7" t="str">
        <f t="shared" si="54"/>
        <v/>
      </c>
      <c r="S1779" s="7" t="str">
        <f t="shared" si="55"/>
        <v/>
      </c>
    </row>
    <row r="1780" spans="1:19" x14ac:dyDescent="0.25">
      <c r="A1780" s="7"/>
      <c r="B1780" s="12"/>
      <c r="C1780" s="7"/>
      <c r="D1780" s="7"/>
      <c r="E1780" s="7"/>
      <c r="F1780" s="7"/>
      <c r="G1780" s="7"/>
      <c r="H1780" s="7"/>
      <c r="I1780" s="7"/>
      <c r="J1780" s="7"/>
      <c r="K1780" s="7"/>
      <c r="L1780" s="7"/>
      <c r="M1780" s="7"/>
      <c r="N1780" s="7"/>
      <c r="O1780" s="7"/>
      <c r="P1780" s="7"/>
      <c r="Q1780" s="7"/>
      <c r="R1780" s="7" t="str">
        <f t="shared" si="54"/>
        <v/>
      </c>
      <c r="S1780" s="7" t="str">
        <f t="shared" si="55"/>
        <v/>
      </c>
    </row>
    <row r="1781" spans="1:19" x14ac:dyDescent="0.25">
      <c r="A1781" s="7"/>
      <c r="B1781" s="12"/>
      <c r="C1781" s="7"/>
      <c r="D1781" s="7"/>
      <c r="E1781" s="7"/>
      <c r="F1781" s="7"/>
      <c r="G1781" s="7"/>
      <c r="H1781" s="7"/>
      <c r="I1781" s="7"/>
      <c r="J1781" s="7"/>
      <c r="K1781" s="7"/>
      <c r="L1781" s="7"/>
      <c r="M1781" s="7"/>
      <c r="N1781" s="7"/>
      <c r="O1781" s="7"/>
      <c r="P1781" s="7"/>
      <c r="Q1781" s="7"/>
      <c r="R1781" s="7" t="str">
        <f t="shared" si="54"/>
        <v/>
      </c>
      <c r="S1781" s="7" t="str">
        <f t="shared" si="55"/>
        <v/>
      </c>
    </row>
    <row r="1782" spans="1:19" x14ac:dyDescent="0.25">
      <c r="A1782" s="7"/>
      <c r="B1782" s="12"/>
      <c r="C1782" s="7"/>
      <c r="D1782" s="7"/>
      <c r="E1782" s="7"/>
      <c r="F1782" s="7"/>
      <c r="G1782" s="7"/>
      <c r="H1782" s="7"/>
      <c r="I1782" s="7"/>
      <c r="J1782" s="7"/>
      <c r="K1782" s="7"/>
      <c r="L1782" s="7"/>
      <c r="M1782" s="7"/>
      <c r="N1782" s="7"/>
      <c r="O1782" s="7"/>
      <c r="P1782" s="7"/>
      <c r="Q1782" s="7"/>
      <c r="R1782" s="7" t="str">
        <f t="shared" si="54"/>
        <v/>
      </c>
      <c r="S1782" s="7" t="str">
        <f t="shared" si="55"/>
        <v/>
      </c>
    </row>
    <row r="1783" spans="1:19" x14ac:dyDescent="0.25">
      <c r="A1783" s="7"/>
      <c r="B1783" s="12"/>
      <c r="C1783" s="7"/>
      <c r="D1783" s="7"/>
      <c r="E1783" s="7"/>
      <c r="F1783" s="7"/>
      <c r="G1783" s="7"/>
      <c r="H1783" s="7"/>
      <c r="I1783" s="7"/>
      <c r="J1783" s="7"/>
      <c r="K1783" s="7"/>
      <c r="L1783" s="7"/>
      <c r="M1783" s="7"/>
      <c r="N1783" s="7"/>
      <c r="O1783" s="7"/>
      <c r="P1783" s="7"/>
      <c r="Q1783" s="7"/>
      <c r="R1783" s="7" t="str">
        <f t="shared" si="54"/>
        <v/>
      </c>
      <c r="S1783" s="7" t="str">
        <f t="shared" si="55"/>
        <v/>
      </c>
    </row>
    <row r="1784" spans="1:19" x14ac:dyDescent="0.25">
      <c r="A1784" s="7"/>
      <c r="B1784" s="12"/>
      <c r="C1784" s="7"/>
      <c r="D1784" s="7"/>
      <c r="E1784" s="7"/>
      <c r="F1784" s="7"/>
      <c r="G1784" s="7"/>
      <c r="H1784" s="7"/>
      <c r="I1784" s="7"/>
      <c r="J1784" s="7"/>
      <c r="K1784" s="7"/>
      <c r="L1784" s="7"/>
      <c r="M1784" s="7"/>
      <c r="N1784" s="7"/>
      <c r="O1784" s="7"/>
      <c r="P1784" s="7"/>
      <c r="Q1784" s="7"/>
      <c r="R1784" s="7" t="str">
        <f t="shared" si="54"/>
        <v/>
      </c>
      <c r="S1784" s="7" t="str">
        <f t="shared" si="55"/>
        <v/>
      </c>
    </row>
    <row r="1785" spans="1:19" x14ac:dyDescent="0.25">
      <c r="A1785" s="7"/>
      <c r="B1785" s="12"/>
      <c r="C1785" s="7"/>
      <c r="D1785" s="7"/>
      <c r="E1785" s="7"/>
      <c r="F1785" s="7"/>
      <c r="G1785" s="7"/>
      <c r="H1785" s="7"/>
      <c r="I1785" s="7"/>
      <c r="J1785" s="7"/>
      <c r="K1785" s="7"/>
      <c r="L1785" s="7"/>
      <c r="M1785" s="7"/>
      <c r="N1785" s="7"/>
      <c r="O1785" s="7"/>
      <c r="P1785" s="7"/>
      <c r="Q1785" s="7"/>
      <c r="R1785" s="7" t="str">
        <f t="shared" si="54"/>
        <v/>
      </c>
      <c r="S1785" s="7" t="str">
        <f t="shared" si="55"/>
        <v/>
      </c>
    </row>
    <row r="1786" spans="1:19" x14ac:dyDescent="0.25">
      <c r="A1786" s="7"/>
      <c r="B1786" s="12"/>
      <c r="C1786" s="7"/>
      <c r="D1786" s="7"/>
      <c r="E1786" s="7"/>
      <c r="F1786" s="7"/>
      <c r="G1786" s="7"/>
      <c r="H1786" s="7"/>
      <c r="I1786" s="7"/>
      <c r="J1786" s="7"/>
      <c r="K1786" s="7"/>
      <c r="L1786" s="7"/>
      <c r="M1786" s="7"/>
      <c r="N1786" s="7"/>
      <c r="O1786" s="7"/>
      <c r="P1786" s="7"/>
      <c r="Q1786" s="7"/>
      <c r="R1786" s="7" t="str">
        <f t="shared" si="54"/>
        <v/>
      </c>
      <c r="S1786" s="7" t="str">
        <f t="shared" si="55"/>
        <v/>
      </c>
    </row>
    <row r="1787" spans="1:19" x14ac:dyDescent="0.25">
      <c r="A1787" s="7"/>
      <c r="B1787" s="12"/>
      <c r="C1787" s="7"/>
      <c r="D1787" s="7"/>
      <c r="E1787" s="7"/>
      <c r="F1787" s="7"/>
      <c r="G1787" s="7"/>
      <c r="H1787" s="7"/>
      <c r="I1787" s="7"/>
      <c r="J1787" s="7"/>
      <c r="K1787" s="7"/>
      <c r="L1787" s="7"/>
      <c r="M1787" s="7"/>
      <c r="N1787" s="7"/>
      <c r="O1787" s="7"/>
      <c r="P1787" s="7"/>
      <c r="Q1787" s="7"/>
      <c r="R1787" s="7" t="str">
        <f t="shared" si="54"/>
        <v/>
      </c>
      <c r="S1787" s="7" t="str">
        <f t="shared" si="55"/>
        <v/>
      </c>
    </row>
    <row r="1788" spans="1:19" x14ac:dyDescent="0.25">
      <c r="A1788" s="7"/>
      <c r="B1788" s="12"/>
      <c r="C1788" s="7"/>
      <c r="D1788" s="7"/>
      <c r="E1788" s="7"/>
      <c r="F1788" s="7"/>
      <c r="G1788" s="7"/>
      <c r="H1788" s="7"/>
      <c r="I1788" s="7"/>
      <c r="J1788" s="7"/>
      <c r="K1788" s="7"/>
      <c r="L1788" s="7"/>
      <c r="M1788" s="7"/>
      <c r="N1788" s="7"/>
      <c r="O1788" s="7"/>
      <c r="P1788" s="7"/>
      <c r="Q1788" s="7"/>
      <c r="R1788" s="7" t="str">
        <f t="shared" si="54"/>
        <v/>
      </c>
      <c r="S1788" s="7" t="str">
        <f t="shared" si="55"/>
        <v/>
      </c>
    </row>
    <row r="1789" spans="1:19" x14ac:dyDescent="0.25">
      <c r="A1789" s="7"/>
      <c r="B1789" s="12"/>
      <c r="C1789" s="7"/>
      <c r="D1789" s="7"/>
      <c r="E1789" s="7"/>
      <c r="F1789" s="7"/>
      <c r="G1789" s="7"/>
      <c r="H1789" s="7"/>
      <c r="I1789" s="7"/>
      <c r="J1789" s="7"/>
      <c r="K1789" s="7"/>
      <c r="L1789" s="7"/>
      <c r="M1789" s="7"/>
      <c r="N1789" s="7"/>
      <c r="O1789" s="7"/>
      <c r="P1789" s="7"/>
      <c r="Q1789" s="7"/>
      <c r="R1789" s="7" t="str">
        <f t="shared" si="54"/>
        <v/>
      </c>
      <c r="S1789" s="7" t="str">
        <f t="shared" si="55"/>
        <v/>
      </c>
    </row>
    <row r="1790" spans="1:19" x14ac:dyDescent="0.25">
      <c r="A1790" s="7"/>
      <c r="B1790" s="12"/>
      <c r="C1790" s="7"/>
      <c r="D1790" s="7"/>
      <c r="E1790" s="7"/>
      <c r="F1790" s="7"/>
      <c r="G1790" s="7"/>
      <c r="H1790" s="7"/>
      <c r="I1790" s="7"/>
      <c r="J1790" s="7"/>
      <c r="K1790" s="7"/>
      <c r="L1790" s="7"/>
      <c r="M1790" s="7"/>
      <c r="N1790" s="7"/>
      <c r="O1790" s="7"/>
      <c r="P1790" s="7"/>
      <c r="Q1790" s="7"/>
      <c r="R1790" s="7" t="str">
        <f t="shared" si="54"/>
        <v/>
      </c>
      <c r="S1790" s="7" t="str">
        <f t="shared" si="55"/>
        <v/>
      </c>
    </row>
    <row r="1791" spans="1:19" x14ac:dyDescent="0.25">
      <c r="A1791" s="7"/>
      <c r="B1791" s="12"/>
      <c r="C1791" s="7"/>
      <c r="D1791" s="7"/>
      <c r="E1791" s="7"/>
      <c r="F1791" s="7"/>
      <c r="G1791" s="7"/>
      <c r="H1791" s="7"/>
      <c r="I1791" s="7"/>
      <c r="J1791" s="7"/>
      <c r="K1791" s="7"/>
      <c r="L1791" s="7"/>
      <c r="M1791" s="7"/>
      <c r="N1791" s="7"/>
      <c r="O1791" s="7"/>
      <c r="P1791" s="7"/>
      <c r="Q1791" s="7"/>
      <c r="R1791" s="7" t="str">
        <f t="shared" si="54"/>
        <v/>
      </c>
      <c r="S1791" s="7" t="str">
        <f t="shared" si="55"/>
        <v/>
      </c>
    </row>
    <row r="1792" spans="1:19" x14ac:dyDescent="0.25">
      <c r="A1792" s="7"/>
      <c r="B1792" s="12"/>
      <c r="C1792" s="7"/>
      <c r="D1792" s="7"/>
      <c r="E1792" s="7"/>
      <c r="F1792" s="7"/>
      <c r="G1792" s="7"/>
      <c r="H1792" s="7"/>
      <c r="I1792" s="7"/>
      <c r="J1792" s="7"/>
      <c r="K1792" s="7"/>
      <c r="L1792" s="7"/>
      <c r="M1792" s="7"/>
      <c r="N1792" s="7"/>
      <c r="O1792" s="7"/>
      <c r="P1792" s="7"/>
      <c r="Q1792" s="7"/>
      <c r="R1792" s="7" t="str">
        <f t="shared" si="54"/>
        <v/>
      </c>
      <c r="S1792" s="7" t="str">
        <f t="shared" si="55"/>
        <v/>
      </c>
    </row>
    <row r="1793" spans="1:19" x14ac:dyDescent="0.25">
      <c r="A1793" s="7"/>
      <c r="B1793" s="12"/>
      <c r="C1793" s="7"/>
      <c r="D1793" s="7"/>
      <c r="E1793" s="7"/>
      <c r="F1793" s="7"/>
      <c r="G1793" s="7"/>
      <c r="H1793" s="7"/>
      <c r="I1793" s="7"/>
      <c r="J1793" s="7"/>
      <c r="K1793" s="7"/>
      <c r="L1793" s="7"/>
      <c r="M1793" s="7"/>
      <c r="N1793" s="7"/>
      <c r="O1793" s="7"/>
      <c r="P1793" s="7"/>
      <c r="Q1793" s="7"/>
      <c r="R1793" s="7" t="str">
        <f t="shared" si="54"/>
        <v/>
      </c>
      <c r="S1793" s="7" t="str">
        <f t="shared" si="55"/>
        <v/>
      </c>
    </row>
    <row r="1794" spans="1:19" x14ac:dyDescent="0.25">
      <c r="A1794" s="7"/>
      <c r="B1794" s="12"/>
      <c r="C1794" s="7"/>
      <c r="D1794" s="7"/>
      <c r="E1794" s="7"/>
      <c r="F1794" s="7"/>
      <c r="G1794" s="7"/>
      <c r="H1794" s="7"/>
      <c r="I1794" s="7"/>
      <c r="J1794" s="7"/>
      <c r="K1794" s="7"/>
      <c r="L1794" s="7"/>
      <c r="M1794" s="7"/>
      <c r="N1794" s="7"/>
      <c r="O1794" s="7"/>
      <c r="P1794" s="7"/>
      <c r="Q1794" s="7"/>
      <c r="R1794" s="7" t="str">
        <f t="shared" ref="R1794:R1857" si="56">IF(OR(C1794="",B1794=""),"",C1794&amp;"#"&amp;ROUND(B1794*1440,0))</f>
        <v/>
      </c>
      <c r="S1794" s="7" t="str">
        <f t="shared" ref="S1794:S1857" si="57">IF(J1794="","","https://maps.google.com/?q="&amp;SUBSTITUTE(J1794&amp;"",",",".")&amp;","&amp;SUBSTITUTE(K1794&amp;"",",","."))</f>
        <v/>
      </c>
    </row>
    <row r="1795" spans="1:19" x14ac:dyDescent="0.25">
      <c r="A1795" s="7"/>
      <c r="B1795" s="12"/>
      <c r="C1795" s="7"/>
      <c r="D1795" s="7"/>
      <c r="E1795" s="7"/>
      <c r="F1795" s="7"/>
      <c r="G1795" s="7"/>
      <c r="H1795" s="7"/>
      <c r="I1795" s="7"/>
      <c r="J1795" s="7"/>
      <c r="K1795" s="7"/>
      <c r="L1795" s="7"/>
      <c r="M1795" s="7"/>
      <c r="N1795" s="7"/>
      <c r="O1795" s="7"/>
      <c r="P1795" s="7"/>
      <c r="Q1795" s="7"/>
      <c r="R1795" s="7" t="str">
        <f t="shared" si="56"/>
        <v/>
      </c>
      <c r="S1795" s="7" t="str">
        <f t="shared" si="57"/>
        <v/>
      </c>
    </row>
    <row r="1796" spans="1:19" x14ac:dyDescent="0.25">
      <c r="A1796" s="7"/>
      <c r="B1796" s="12"/>
      <c r="C1796" s="7"/>
      <c r="D1796" s="7"/>
      <c r="E1796" s="7"/>
      <c r="F1796" s="7"/>
      <c r="G1796" s="7"/>
      <c r="H1796" s="7"/>
      <c r="I1796" s="7"/>
      <c r="J1796" s="7"/>
      <c r="K1796" s="7"/>
      <c r="L1796" s="7"/>
      <c r="M1796" s="7"/>
      <c r="N1796" s="7"/>
      <c r="O1796" s="7"/>
      <c r="P1796" s="7"/>
      <c r="Q1796" s="7"/>
      <c r="R1796" s="7" t="str">
        <f t="shared" si="56"/>
        <v/>
      </c>
      <c r="S1796" s="7" t="str">
        <f t="shared" si="57"/>
        <v/>
      </c>
    </row>
    <row r="1797" spans="1:19" x14ac:dyDescent="0.25">
      <c r="A1797" s="7"/>
      <c r="B1797" s="12"/>
      <c r="C1797" s="7"/>
      <c r="D1797" s="7"/>
      <c r="E1797" s="7"/>
      <c r="F1797" s="7"/>
      <c r="G1797" s="7"/>
      <c r="H1797" s="7"/>
      <c r="I1797" s="7"/>
      <c r="J1797" s="7"/>
      <c r="K1797" s="7"/>
      <c r="L1797" s="7"/>
      <c r="M1797" s="7"/>
      <c r="N1797" s="7"/>
      <c r="O1797" s="7"/>
      <c r="P1797" s="7"/>
      <c r="Q1797" s="7"/>
      <c r="R1797" s="7" t="str">
        <f t="shared" si="56"/>
        <v/>
      </c>
      <c r="S1797" s="7" t="str">
        <f t="shared" si="57"/>
        <v/>
      </c>
    </row>
    <row r="1798" spans="1:19" x14ac:dyDescent="0.25">
      <c r="A1798" s="7"/>
      <c r="B1798" s="12"/>
      <c r="C1798" s="7"/>
      <c r="D1798" s="7"/>
      <c r="E1798" s="7"/>
      <c r="F1798" s="7"/>
      <c r="G1798" s="7"/>
      <c r="H1798" s="7"/>
      <c r="I1798" s="7"/>
      <c r="J1798" s="7"/>
      <c r="K1798" s="7"/>
      <c r="L1798" s="7"/>
      <c r="M1798" s="7"/>
      <c r="N1798" s="7"/>
      <c r="O1798" s="7"/>
      <c r="P1798" s="7"/>
      <c r="Q1798" s="7"/>
      <c r="R1798" s="7" t="str">
        <f t="shared" si="56"/>
        <v/>
      </c>
      <c r="S1798" s="7" t="str">
        <f t="shared" si="57"/>
        <v/>
      </c>
    </row>
    <row r="1799" spans="1:19" x14ac:dyDescent="0.25">
      <c r="A1799" s="7"/>
      <c r="B1799" s="12"/>
      <c r="C1799" s="7"/>
      <c r="D1799" s="7"/>
      <c r="E1799" s="7"/>
      <c r="F1799" s="7"/>
      <c r="G1799" s="7"/>
      <c r="H1799" s="7"/>
      <c r="I1799" s="7"/>
      <c r="J1799" s="7"/>
      <c r="K1799" s="7"/>
      <c r="L1799" s="7"/>
      <c r="M1799" s="7"/>
      <c r="N1799" s="7"/>
      <c r="O1799" s="7"/>
      <c r="P1799" s="7"/>
      <c r="Q1799" s="7"/>
      <c r="R1799" s="7" t="str">
        <f t="shared" si="56"/>
        <v/>
      </c>
      <c r="S1799" s="7" t="str">
        <f t="shared" si="57"/>
        <v/>
      </c>
    </row>
    <row r="1800" spans="1:19" x14ac:dyDescent="0.25">
      <c r="A1800" s="7"/>
      <c r="B1800" s="12"/>
      <c r="C1800" s="7"/>
      <c r="D1800" s="7"/>
      <c r="E1800" s="7"/>
      <c r="F1800" s="7"/>
      <c r="G1800" s="7"/>
      <c r="H1800" s="7"/>
      <c r="I1800" s="7"/>
      <c r="J1800" s="7"/>
      <c r="K1800" s="7"/>
      <c r="L1800" s="7"/>
      <c r="M1800" s="7"/>
      <c r="N1800" s="7"/>
      <c r="O1800" s="7"/>
      <c r="P1800" s="7"/>
      <c r="Q1800" s="7"/>
      <c r="R1800" s="7" t="str">
        <f t="shared" si="56"/>
        <v/>
      </c>
      <c r="S1800" s="7" t="str">
        <f t="shared" si="57"/>
        <v/>
      </c>
    </row>
    <row r="1801" spans="1:19" x14ac:dyDescent="0.25">
      <c r="A1801" s="7"/>
      <c r="B1801" s="12"/>
      <c r="C1801" s="7"/>
      <c r="D1801" s="7"/>
      <c r="E1801" s="7"/>
      <c r="F1801" s="7"/>
      <c r="G1801" s="7"/>
      <c r="H1801" s="7"/>
      <c r="I1801" s="7"/>
      <c r="J1801" s="7"/>
      <c r="K1801" s="7"/>
      <c r="L1801" s="7"/>
      <c r="M1801" s="7"/>
      <c r="N1801" s="7"/>
      <c r="O1801" s="7"/>
      <c r="P1801" s="7"/>
      <c r="Q1801" s="7"/>
      <c r="R1801" s="7" t="str">
        <f t="shared" si="56"/>
        <v/>
      </c>
      <c r="S1801" s="7" t="str">
        <f t="shared" si="57"/>
        <v/>
      </c>
    </row>
    <row r="1802" spans="1:19" x14ac:dyDescent="0.25">
      <c r="A1802" s="7"/>
      <c r="B1802" s="12"/>
      <c r="C1802" s="7"/>
      <c r="D1802" s="7"/>
      <c r="E1802" s="7"/>
      <c r="F1802" s="7"/>
      <c r="G1802" s="7"/>
      <c r="H1802" s="7"/>
      <c r="I1802" s="7"/>
      <c r="J1802" s="7"/>
      <c r="K1802" s="7"/>
      <c r="L1802" s="7"/>
      <c r="M1802" s="7"/>
      <c r="N1802" s="7"/>
      <c r="O1802" s="7"/>
      <c r="P1802" s="7"/>
      <c r="Q1802" s="7"/>
      <c r="R1802" s="7" t="str">
        <f t="shared" si="56"/>
        <v/>
      </c>
      <c r="S1802" s="7" t="str">
        <f t="shared" si="57"/>
        <v/>
      </c>
    </row>
    <row r="1803" spans="1:19" x14ac:dyDescent="0.25">
      <c r="A1803" s="7"/>
      <c r="B1803" s="12"/>
      <c r="C1803" s="7"/>
      <c r="D1803" s="7"/>
      <c r="E1803" s="7"/>
      <c r="F1803" s="7"/>
      <c r="G1803" s="7"/>
      <c r="H1803" s="7"/>
      <c r="I1803" s="7"/>
      <c r="J1803" s="7"/>
      <c r="K1803" s="7"/>
      <c r="L1803" s="7"/>
      <c r="M1803" s="7"/>
      <c r="N1803" s="7"/>
      <c r="O1803" s="7"/>
      <c r="P1803" s="7"/>
      <c r="Q1803" s="7"/>
      <c r="R1803" s="7" t="str">
        <f t="shared" si="56"/>
        <v/>
      </c>
      <c r="S1803" s="7" t="str">
        <f t="shared" si="57"/>
        <v/>
      </c>
    </row>
    <row r="1804" spans="1:19" x14ac:dyDescent="0.25">
      <c r="A1804" s="7"/>
      <c r="B1804" s="12"/>
      <c r="C1804" s="7"/>
      <c r="D1804" s="7"/>
      <c r="E1804" s="7"/>
      <c r="F1804" s="7"/>
      <c r="G1804" s="7"/>
      <c r="H1804" s="7"/>
      <c r="I1804" s="7"/>
      <c r="J1804" s="7"/>
      <c r="K1804" s="7"/>
      <c r="L1804" s="7"/>
      <c r="M1804" s="7"/>
      <c r="N1804" s="7"/>
      <c r="O1804" s="7"/>
      <c r="P1804" s="7"/>
      <c r="Q1804" s="7"/>
      <c r="R1804" s="7" t="str">
        <f t="shared" si="56"/>
        <v/>
      </c>
      <c r="S1804" s="7" t="str">
        <f t="shared" si="57"/>
        <v/>
      </c>
    </row>
    <row r="1805" spans="1:19" x14ac:dyDescent="0.25">
      <c r="A1805" s="7"/>
      <c r="B1805" s="12"/>
      <c r="C1805" s="7"/>
      <c r="D1805" s="7"/>
      <c r="E1805" s="7"/>
      <c r="F1805" s="7"/>
      <c r="G1805" s="7"/>
      <c r="H1805" s="7"/>
      <c r="I1805" s="7"/>
      <c r="J1805" s="7"/>
      <c r="K1805" s="7"/>
      <c r="L1805" s="7"/>
      <c r="M1805" s="7"/>
      <c r="N1805" s="7"/>
      <c r="O1805" s="7"/>
      <c r="P1805" s="7"/>
      <c r="Q1805" s="7"/>
      <c r="R1805" s="7" t="str">
        <f t="shared" si="56"/>
        <v/>
      </c>
      <c r="S1805" s="7" t="str">
        <f t="shared" si="57"/>
        <v/>
      </c>
    </row>
    <row r="1806" spans="1:19" x14ac:dyDescent="0.25">
      <c r="A1806" s="7"/>
      <c r="B1806" s="12"/>
      <c r="C1806" s="7"/>
      <c r="D1806" s="7"/>
      <c r="E1806" s="7"/>
      <c r="F1806" s="7"/>
      <c r="G1806" s="7"/>
      <c r="H1806" s="7"/>
      <c r="I1806" s="7"/>
      <c r="J1806" s="7"/>
      <c r="K1806" s="7"/>
      <c r="L1806" s="7"/>
      <c r="M1806" s="7"/>
      <c r="N1806" s="7"/>
      <c r="O1806" s="7"/>
      <c r="P1806" s="7"/>
      <c r="Q1806" s="7"/>
      <c r="R1806" s="7" t="str">
        <f t="shared" si="56"/>
        <v/>
      </c>
      <c r="S1806" s="7" t="str">
        <f t="shared" si="57"/>
        <v/>
      </c>
    </row>
    <row r="1807" spans="1:19" x14ac:dyDescent="0.25">
      <c r="A1807" s="7"/>
      <c r="B1807" s="12"/>
      <c r="C1807" s="7"/>
      <c r="D1807" s="7"/>
      <c r="E1807" s="7"/>
      <c r="F1807" s="7"/>
      <c r="G1807" s="7"/>
      <c r="H1807" s="7"/>
      <c r="I1807" s="7"/>
      <c r="J1807" s="7"/>
      <c r="K1807" s="7"/>
      <c r="L1807" s="7"/>
      <c r="M1807" s="7"/>
      <c r="N1807" s="7"/>
      <c r="O1807" s="7"/>
      <c r="P1807" s="7"/>
      <c r="Q1807" s="7"/>
      <c r="R1807" s="7" t="str">
        <f t="shared" si="56"/>
        <v/>
      </c>
      <c r="S1807" s="7" t="str">
        <f t="shared" si="57"/>
        <v/>
      </c>
    </row>
    <row r="1808" spans="1:19" x14ac:dyDescent="0.25">
      <c r="A1808" s="7"/>
      <c r="B1808" s="12"/>
      <c r="C1808" s="7"/>
      <c r="D1808" s="7"/>
      <c r="E1808" s="7"/>
      <c r="F1808" s="7"/>
      <c r="G1808" s="7"/>
      <c r="H1808" s="7"/>
      <c r="I1808" s="7"/>
      <c r="J1808" s="7"/>
      <c r="K1808" s="7"/>
      <c r="L1808" s="7"/>
      <c r="M1808" s="7"/>
      <c r="N1808" s="7"/>
      <c r="O1808" s="7"/>
      <c r="P1808" s="7"/>
      <c r="Q1808" s="7"/>
      <c r="R1808" s="7" t="str">
        <f t="shared" si="56"/>
        <v/>
      </c>
      <c r="S1808" s="7" t="str">
        <f t="shared" si="57"/>
        <v/>
      </c>
    </row>
    <row r="1809" spans="1:19" x14ac:dyDescent="0.25">
      <c r="A1809" s="7"/>
      <c r="B1809" s="12"/>
      <c r="C1809" s="7"/>
      <c r="D1809" s="7"/>
      <c r="E1809" s="7"/>
      <c r="F1809" s="7"/>
      <c r="G1809" s="7"/>
      <c r="H1809" s="7"/>
      <c r="I1809" s="7"/>
      <c r="J1809" s="7"/>
      <c r="K1809" s="7"/>
      <c r="L1809" s="7"/>
      <c r="M1809" s="7"/>
      <c r="N1809" s="7"/>
      <c r="O1809" s="7"/>
      <c r="P1809" s="7"/>
      <c r="Q1809" s="7"/>
      <c r="R1809" s="7" t="str">
        <f t="shared" si="56"/>
        <v/>
      </c>
      <c r="S1809" s="7" t="str">
        <f t="shared" si="57"/>
        <v/>
      </c>
    </row>
    <row r="1810" spans="1:19" x14ac:dyDescent="0.25">
      <c r="A1810" s="7"/>
      <c r="B1810" s="12"/>
      <c r="C1810" s="7"/>
      <c r="D1810" s="7"/>
      <c r="E1810" s="7"/>
      <c r="F1810" s="7"/>
      <c r="G1810" s="7"/>
      <c r="H1810" s="7"/>
      <c r="I1810" s="7"/>
      <c r="J1810" s="7"/>
      <c r="K1810" s="7"/>
      <c r="L1810" s="7"/>
      <c r="M1810" s="7"/>
      <c r="N1810" s="7"/>
      <c r="O1810" s="7"/>
      <c r="P1810" s="7"/>
      <c r="Q1810" s="7"/>
      <c r="R1810" s="7" t="str">
        <f t="shared" si="56"/>
        <v/>
      </c>
      <c r="S1810" s="7" t="str">
        <f t="shared" si="57"/>
        <v/>
      </c>
    </row>
    <row r="1811" spans="1:19" x14ac:dyDescent="0.25">
      <c r="A1811" s="7"/>
      <c r="B1811" s="12"/>
      <c r="C1811" s="7"/>
      <c r="D1811" s="7"/>
      <c r="E1811" s="7"/>
      <c r="F1811" s="7"/>
      <c r="G1811" s="7"/>
      <c r="H1811" s="7"/>
      <c r="I1811" s="7"/>
      <c r="J1811" s="7"/>
      <c r="K1811" s="7"/>
      <c r="L1811" s="7"/>
      <c r="M1811" s="7"/>
      <c r="N1811" s="7"/>
      <c r="O1811" s="7"/>
      <c r="P1811" s="7"/>
      <c r="Q1811" s="7"/>
      <c r="R1811" s="7" t="str">
        <f t="shared" si="56"/>
        <v/>
      </c>
      <c r="S1811" s="7" t="str">
        <f t="shared" si="57"/>
        <v/>
      </c>
    </row>
    <row r="1812" spans="1:19" x14ac:dyDescent="0.25">
      <c r="A1812" s="7"/>
      <c r="B1812" s="12"/>
      <c r="C1812" s="7"/>
      <c r="D1812" s="7"/>
      <c r="E1812" s="7"/>
      <c r="F1812" s="7"/>
      <c r="G1812" s="7"/>
      <c r="H1812" s="7"/>
      <c r="I1812" s="7"/>
      <c r="J1812" s="7"/>
      <c r="K1812" s="7"/>
      <c r="L1812" s="7"/>
      <c r="M1812" s="7"/>
      <c r="N1812" s="7"/>
      <c r="O1812" s="7"/>
      <c r="P1812" s="7"/>
      <c r="Q1812" s="7"/>
      <c r="R1812" s="7" t="str">
        <f t="shared" si="56"/>
        <v/>
      </c>
      <c r="S1812" s="7" t="str">
        <f t="shared" si="57"/>
        <v/>
      </c>
    </row>
    <row r="1813" spans="1:19" x14ac:dyDescent="0.25">
      <c r="A1813" s="7"/>
      <c r="B1813" s="12"/>
      <c r="C1813" s="7"/>
      <c r="D1813" s="7"/>
      <c r="E1813" s="7"/>
      <c r="F1813" s="7"/>
      <c r="G1813" s="7"/>
      <c r="H1813" s="7"/>
      <c r="I1813" s="7"/>
      <c r="J1813" s="7"/>
      <c r="K1813" s="7"/>
      <c r="L1813" s="7"/>
      <c r="M1813" s="7"/>
      <c r="N1813" s="7"/>
      <c r="O1813" s="7"/>
      <c r="P1813" s="7"/>
      <c r="Q1813" s="7"/>
      <c r="R1813" s="7" t="str">
        <f t="shared" si="56"/>
        <v/>
      </c>
      <c r="S1813" s="7" t="str">
        <f t="shared" si="57"/>
        <v/>
      </c>
    </row>
    <row r="1814" spans="1:19" x14ac:dyDescent="0.25">
      <c r="A1814" s="7"/>
      <c r="B1814" s="12"/>
      <c r="C1814" s="7"/>
      <c r="D1814" s="7"/>
      <c r="E1814" s="7"/>
      <c r="F1814" s="7"/>
      <c r="G1814" s="7"/>
      <c r="H1814" s="7"/>
      <c r="I1814" s="7"/>
      <c r="J1814" s="7"/>
      <c r="K1814" s="7"/>
      <c r="L1814" s="7"/>
      <c r="M1814" s="7"/>
      <c r="N1814" s="7"/>
      <c r="O1814" s="7"/>
      <c r="P1814" s="7"/>
      <c r="Q1814" s="7"/>
      <c r="R1814" s="7" t="str">
        <f t="shared" si="56"/>
        <v/>
      </c>
      <c r="S1814" s="7" t="str">
        <f t="shared" si="57"/>
        <v/>
      </c>
    </row>
    <row r="1815" spans="1:19" x14ac:dyDescent="0.25">
      <c r="A1815" s="7"/>
      <c r="B1815" s="12"/>
      <c r="C1815" s="7"/>
      <c r="D1815" s="7"/>
      <c r="E1815" s="7"/>
      <c r="F1815" s="7"/>
      <c r="G1815" s="7"/>
      <c r="H1815" s="7"/>
      <c r="I1815" s="7"/>
      <c r="J1815" s="7"/>
      <c r="K1815" s="7"/>
      <c r="L1815" s="7"/>
      <c r="M1815" s="7"/>
      <c r="N1815" s="7"/>
      <c r="O1815" s="7"/>
      <c r="P1815" s="7"/>
      <c r="Q1815" s="7"/>
      <c r="R1815" s="7" t="str">
        <f t="shared" si="56"/>
        <v/>
      </c>
      <c r="S1815" s="7" t="str">
        <f t="shared" si="57"/>
        <v/>
      </c>
    </row>
    <row r="1816" spans="1:19" x14ac:dyDescent="0.25">
      <c r="A1816" s="7"/>
      <c r="B1816" s="12"/>
      <c r="C1816" s="7"/>
      <c r="D1816" s="7"/>
      <c r="E1816" s="7"/>
      <c r="F1816" s="7"/>
      <c r="G1816" s="7"/>
      <c r="H1816" s="7"/>
      <c r="I1816" s="7"/>
      <c r="J1816" s="7"/>
      <c r="K1816" s="7"/>
      <c r="L1816" s="7"/>
      <c r="M1816" s="7"/>
      <c r="N1816" s="7"/>
      <c r="O1816" s="7"/>
      <c r="P1816" s="7"/>
      <c r="Q1816" s="7"/>
      <c r="R1816" s="7" t="str">
        <f t="shared" si="56"/>
        <v/>
      </c>
      <c r="S1816" s="7" t="str">
        <f t="shared" si="57"/>
        <v/>
      </c>
    </row>
    <row r="1817" spans="1:19" x14ac:dyDescent="0.25">
      <c r="A1817" s="7"/>
      <c r="B1817" s="12"/>
      <c r="C1817" s="7"/>
      <c r="D1817" s="7"/>
      <c r="E1817" s="7"/>
      <c r="F1817" s="7"/>
      <c r="G1817" s="7"/>
      <c r="H1817" s="7"/>
      <c r="I1817" s="7"/>
      <c r="J1817" s="7"/>
      <c r="K1817" s="7"/>
      <c r="L1817" s="7"/>
      <c r="M1817" s="7"/>
      <c r="N1817" s="7"/>
      <c r="O1817" s="7"/>
      <c r="P1817" s="7"/>
      <c r="Q1817" s="7"/>
      <c r="R1817" s="7" t="str">
        <f t="shared" si="56"/>
        <v/>
      </c>
      <c r="S1817" s="7" t="str">
        <f t="shared" si="57"/>
        <v/>
      </c>
    </row>
    <row r="1818" spans="1:19" x14ac:dyDescent="0.25">
      <c r="A1818" s="7"/>
      <c r="B1818" s="12"/>
      <c r="C1818" s="7"/>
      <c r="D1818" s="7"/>
      <c r="E1818" s="7"/>
      <c r="F1818" s="7"/>
      <c r="G1818" s="7"/>
      <c r="H1818" s="7"/>
      <c r="I1818" s="7"/>
      <c r="J1818" s="7"/>
      <c r="K1818" s="7"/>
      <c r="L1818" s="7"/>
      <c r="M1818" s="7"/>
      <c r="N1818" s="7"/>
      <c r="O1818" s="7"/>
      <c r="P1818" s="7"/>
      <c r="Q1818" s="7"/>
      <c r="R1818" s="7" t="str">
        <f t="shared" si="56"/>
        <v/>
      </c>
      <c r="S1818" s="7" t="str">
        <f t="shared" si="57"/>
        <v/>
      </c>
    </row>
    <row r="1819" spans="1:19" x14ac:dyDescent="0.25">
      <c r="A1819" s="7"/>
      <c r="B1819" s="12"/>
      <c r="C1819" s="7"/>
      <c r="D1819" s="7"/>
      <c r="E1819" s="7"/>
      <c r="F1819" s="7"/>
      <c r="G1819" s="7"/>
      <c r="H1819" s="7"/>
      <c r="I1819" s="7"/>
      <c r="J1819" s="7"/>
      <c r="K1819" s="7"/>
      <c r="L1819" s="7"/>
      <c r="M1819" s="7"/>
      <c r="N1819" s="7"/>
      <c r="O1819" s="7"/>
      <c r="P1819" s="7"/>
      <c r="Q1819" s="7"/>
      <c r="R1819" s="7" t="str">
        <f t="shared" si="56"/>
        <v/>
      </c>
      <c r="S1819" s="7" t="str">
        <f t="shared" si="57"/>
        <v/>
      </c>
    </row>
    <row r="1820" spans="1:19" x14ac:dyDescent="0.25">
      <c r="A1820" s="7"/>
      <c r="B1820" s="12"/>
      <c r="C1820" s="7"/>
      <c r="D1820" s="7"/>
      <c r="E1820" s="7"/>
      <c r="F1820" s="7"/>
      <c r="G1820" s="7"/>
      <c r="H1820" s="7"/>
      <c r="I1820" s="7"/>
      <c r="J1820" s="7"/>
      <c r="K1820" s="7"/>
      <c r="L1820" s="7"/>
      <c r="M1820" s="7"/>
      <c r="N1820" s="7"/>
      <c r="O1820" s="7"/>
      <c r="P1820" s="7"/>
      <c r="Q1820" s="7"/>
      <c r="R1820" s="7" t="str">
        <f t="shared" si="56"/>
        <v/>
      </c>
      <c r="S1820" s="7" t="str">
        <f t="shared" si="57"/>
        <v/>
      </c>
    </row>
    <row r="1821" spans="1:19" x14ac:dyDescent="0.25">
      <c r="A1821" s="7"/>
      <c r="B1821" s="12"/>
      <c r="C1821" s="7"/>
      <c r="D1821" s="7"/>
      <c r="E1821" s="7"/>
      <c r="F1821" s="7"/>
      <c r="G1821" s="7"/>
      <c r="H1821" s="7"/>
      <c r="I1821" s="7"/>
      <c r="J1821" s="7"/>
      <c r="K1821" s="7"/>
      <c r="L1821" s="7"/>
      <c r="M1821" s="7"/>
      <c r="N1821" s="7"/>
      <c r="O1821" s="7"/>
      <c r="P1821" s="7"/>
      <c r="Q1821" s="7"/>
      <c r="R1821" s="7" t="str">
        <f t="shared" si="56"/>
        <v/>
      </c>
      <c r="S1821" s="7" t="str">
        <f t="shared" si="57"/>
        <v/>
      </c>
    </row>
    <row r="1822" spans="1:19" x14ac:dyDescent="0.25">
      <c r="A1822" s="7"/>
      <c r="B1822" s="12"/>
      <c r="C1822" s="7"/>
      <c r="D1822" s="7"/>
      <c r="E1822" s="7"/>
      <c r="F1822" s="7"/>
      <c r="G1822" s="7"/>
      <c r="H1822" s="7"/>
      <c r="I1822" s="7"/>
      <c r="J1822" s="7"/>
      <c r="K1822" s="7"/>
      <c r="L1822" s="7"/>
      <c r="M1822" s="7"/>
      <c r="N1822" s="7"/>
      <c r="O1822" s="7"/>
      <c r="P1822" s="7"/>
      <c r="Q1822" s="7"/>
      <c r="R1822" s="7" t="str">
        <f t="shared" si="56"/>
        <v/>
      </c>
      <c r="S1822" s="7" t="str">
        <f t="shared" si="57"/>
        <v/>
      </c>
    </row>
    <row r="1823" spans="1:19" x14ac:dyDescent="0.25">
      <c r="A1823" s="7"/>
      <c r="B1823" s="12"/>
      <c r="C1823" s="7"/>
      <c r="D1823" s="7"/>
      <c r="E1823" s="7"/>
      <c r="F1823" s="7"/>
      <c r="G1823" s="7"/>
      <c r="H1823" s="7"/>
      <c r="I1823" s="7"/>
      <c r="J1823" s="7"/>
      <c r="K1823" s="7"/>
      <c r="L1823" s="7"/>
      <c r="M1823" s="7"/>
      <c r="N1823" s="7"/>
      <c r="O1823" s="7"/>
      <c r="P1823" s="7"/>
      <c r="Q1823" s="7"/>
      <c r="R1823" s="7" t="str">
        <f t="shared" si="56"/>
        <v/>
      </c>
      <c r="S1823" s="7" t="str">
        <f t="shared" si="57"/>
        <v/>
      </c>
    </row>
    <row r="1824" spans="1:19" x14ac:dyDescent="0.25">
      <c r="A1824" s="7"/>
      <c r="B1824" s="12"/>
      <c r="C1824" s="7"/>
      <c r="D1824" s="7"/>
      <c r="E1824" s="7"/>
      <c r="F1824" s="7"/>
      <c r="G1824" s="7"/>
      <c r="H1824" s="7"/>
      <c r="I1824" s="7"/>
      <c r="J1824" s="7"/>
      <c r="K1824" s="7"/>
      <c r="L1824" s="7"/>
      <c r="M1824" s="7"/>
      <c r="N1824" s="7"/>
      <c r="O1824" s="7"/>
      <c r="P1824" s="7"/>
      <c r="Q1824" s="7"/>
      <c r="R1824" s="7" t="str">
        <f t="shared" si="56"/>
        <v/>
      </c>
      <c r="S1824" s="7" t="str">
        <f t="shared" si="57"/>
        <v/>
      </c>
    </row>
    <row r="1825" spans="1:19" x14ac:dyDescent="0.25">
      <c r="A1825" s="7"/>
      <c r="B1825" s="12"/>
      <c r="C1825" s="7"/>
      <c r="D1825" s="7"/>
      <c r="E1825" s="7"/>
      <c r="F1825" s="7"/>
      <c r="G1825" s="7"/>
      <c r="H1825" s="7"/>
      <c r="I1825" s="7"/>
      <c r="J1825" s="7"/>
      <c r="K1825" s="7"/>
      <c r="L1825" s="7"/>
      <c r="M1825" s="7"/>
      <c r="N1825" s="7"/>
      <c r="O1825" s="7"/>
      <c r="P1825" s="7"/>
      <c r="Q1825" s="7"/>
      <c r="R1825" s="7" t="str">
        <f t="shared" si="56"/>
        <v/>
      </c>
      <c r="S1825" s="7" t="str">
        <f t="shared" si="57"/>
        <v/>
      </c>
    </row>
    <row r="1826" spans="1:19" x14ac:dyDescent="0.25">
      <c r="A1826" s="7"/>
      <c r="B1826" s="12"/>
      <c r="C1826" s="7"/>
      <c r="D1826" s="7"/>
      <c r="E1826" s="7"/>
      <c r="F1826" s="7"/>
      <c r="G1826" s="7"/>
      <c r="H1826" s="7"/>
      <c r="I1826" s="7"/>
      <c r="J1826" s="7"/>
      <c r="K1826" s="7"/>
      <c r="L1826" s="7"/>
      <c r="M1826" s="7"/>
      <c r="N1826" s="7"/>
      <c r="O1826" s="7"/>
      <c r="P1826" s="7"/>
      <c r="Q1826" s="7"/>
      <c r="R1826" s="7" t="str">
        <f t="shared" si="56"/>
        <v/>
      </c>
      <c r="S1826" s="7" t="str">
        <f t="shared" si="57"/>
        <v/>
      </c>
    </row>
    <row r="1827" spans="1:19" x14ac:dyDescent="0.25">
      <c r="A1827" s="7"/>
      <c r="B1827" s="12"/>
      <c r="C1827" s="7"/>
      <c r="D1827" s="7"/>
      <c r="E1827" s="7"/>
      <c r="F1827" s="7"/>
      <c r="G1827" s="7"/>
      <c r="H1827" s="7"/>
      <c r="I1827" s="7"/>
      <c r="J1827" s="7"/>
      <c r="K1827" s="7"/>
      <c r="L1827" s="7"/>
      <c r="M1827" s="7"/>
      <c r="N1827" s="7"/>
      <c r="O1827" s="7"/>
      <c r="P1827" s="7"/>
      <c r="Q1827" s="7"/>
      <c r="R1827" s="7" t="str">
        <f t="shared" si="56"/>
        <v/>
      </c>
      <c r="S1827" s="7" t="str">
        <f t="shared" si="57"/>
        <v/>
      </c>
    </row>
    <row r="1828" spans="1:19" x14ac:dyDescent="0.25">
      <c r="A1828" s="7"/>
      <c r="B1828" s="12"/>
      <c r="C1828" s="7"/>
      <c r="D1828" s="7"/>
      <c r="E1828" s="7"/>
      <c r="F1828" s="7"/>
      <c r="G1828" s="7"/>
      <c r="H1828" s="7"/>
      <c r="I1828" s="7"/>
      <c r="J1828" s="7"/>
      <c r="K1828" s="7"/>
      <c r="L1828" s="7"/>
      <c r="M1828" s="7"/>
      <c r="N1828" s="7"/>
      <c r="O1828" s="7"/>
      <c r="P1828" s="7"/>
      <c r="Q1828" s="7"/>
      <c r="R1828" s="7" t="str">
        <f t="shared" si="56"/>
        <v/>
      </c>
      <c r="S1828" s="7" t="str">
        <f t="shared" si="57"/>
        <v/>
      </c>
    </row>
    <row r="1829" spans="1:19" x14ac:dyDescent="0.25">
      <c r="A1829" s="7"/>
      <c r="B1829" s="12"/>
      <c r="C1829" s="7"/>
      <c r="D1829" s="7"/>
      <c r="E1829" s="7"/>
      <c r="F1829" s="7"/>
      <c r="G1829" s="7"/>
      <c r="H1829" s="7"/>
      <c r="I1829" s="7"/>
      <c r="J1829" s="7"/>
      <c r="K1829" s="7"/>
      <c r="L1829" s="7"/>
      <c r="M1829" s="7"/>
      <c r="N1829" s="7"/>
      <c r="O1829" s="7"/>
      <c r="P1829" s="7"/>
      <c r="Q1829" s="7"/>
      <c r="R1829" s="7" t="str">
        <f t="shared" si="56"/>
        <v/>
      </c>
      <c r="S1829" s="7" t="str">
        <f t="shared" si="57"/>
        <v/>
      </c>
    </row>
    <row r="1830" spans="1:19" x14ac:dyDescent="0.25">
      <c r="A1830" s="7"/>
      <c r="B1830" s="12"/>
      <c r="C1830" s="7"/>
      <c r="D1830" s="7"/>
      <c r="E1830" s="7"/>
      <c r="F1830" s="7"/>
      <c r="G1830" s="7"/>
      <c r="H1830" s="7"/>
      <c r="I1830" s="7"/>
      <c r="J1830" s="7"/>
      <c r="K1830" s="7"/>
      <c r="L1830" s="7"/>
      <c r="M1830" s="7"/>
      <c r="N1830" s="7"/>
      <c r="O1830" s="7"/>
      <c r="P1830" s="7"/>
      <c r="Q1830" s="7"/>
      <c r="R1830" s="7" t="str">
        <f t="shared" si="56"/>
        <v/>
      </c>
      <c r="S1830" s="7" t="str">
        <f t="shared" si="57"/>
        <v/>
      </c>
    </row>
    <row r="1831" spans="1:19" x14ac:dyDescent="0.25">
      <c r="A1831" s="7"/>
      <c r="B1831" s="12"/>
      <c r="C1831" s="7"/>
      <c r="D1831" s="7"/>
      <c r="E1831" s="7"/>
      <c r="F1831" s="7"/>
      <c r="G1831" s="7"/>
      <c r="H1831" s="7"/>
      <c r="I1831" s="7"/>
      <c r="J1831" s="7"/>
      <c r="K1831" s="7"/>
      <c r="L1831" s="7"/>
      <c r="M1831" s="7"/>
      <c r="N1831" s="7"/>
      <c r="O1831" s="7"/>
      <c r="P1831" s="7"/>
      <c r="Q1831" s="7"/>
      <c r="R1831" s="7" t="str">
        <f t="shared" si="56"/>
        <v/>
      </c>
      <c r="S1831" s="7" t="str">
        <f t="shared" si="57"/>
        <v/>
      </c>
    </row>
    <row r="1832" spans="1:19" x14ac:dyDescent="0.25">
      <c r="A1832" s="7"/>
      <c r="B1832" s="12"/>
      <c r="C1832" s="7"/>
      <c r="D1832" s="7"/>
      <c r="E1832" s="7"/>
      <c r="F1832" s="7"/>
      <c r="G1832" s="7"/>
      <c r="H1832" s="7"/>
      <c r="I1832" s="7"/>
      <c r="J1832" s="7"/>
      <c r="K1832" s="7"/>
      <c r="L1832" s="7"/>
      <c r="M1832" s="7"/>
      <c r="N1832" s="7"/>
      <c r="O1832" s="7"/>
      <c r="P1832" s="7"/>
      <c r="Q1832" s="7"/>
      <c r="R1832" s="7" t="str">
        <f t="shared" si="56"/>
        <v/>
      </c>
      <c r="S1832" s="7" t="str">
        <f t="shared" si="57"/>
        <v/>
      </c>
    </row>
    <row r="1833" spans="1:19" x14ac:dyDescent="0.25">
      <c r="A1833" s="7"/>
      <c r="B1833" s="12"/>
      <c r="C1833" s="7"/>
      <c r="D1833" s="7"/>
      <c r="E1833" s="7"/>
      <c r="F1833" s="7"/>
      <c r="G1833" s="7"/>
      <c r="H1833" s="7"/>
      <c r="I1833" s="7"/>
      <c r="J1833" s="7"/>
      <c r="K1833" s="7"/>
      <c r="L1833" s="7"/>
      <c r="M1833" s="7"/>
      <c r="N1833" s="7"/>
      <c r="O1833" s="7"/>
      <c r="P1833" s="7"/>
      <c r="Q1833" s="7"/>
      <c r="R1833" s="7" t="str">
        <f t="shared" si="56"/>
        <v/>
      </c>
      <c r="S1833" s="7" t="str">
        <f t="shared" si="57"/>
        <v/>
      </c>
    </row>
    <row r="1834" spans="1:19" x14ac:dyDescent="0.25">
      <c r="A1834" s="7"/>
      <c r="B1834" s="12"/>
      <c r="C1834" s="7"/>
      <c r="D1834" s="7"/>
      <c r="E1834" s="7"/>
      <c r="F1834" s="7"/>
      <c r="G1834" s="7"/>
      <c r="H1834" s="7"/>
      <c r="I1834" s="7"/>
      <c r="J1834" s="7"/>
      <c r="K1834" s="7"/>
      <c r="L1834" s="7"/>
      <c r="M1834" s="7"/>
      <c r="N1834" s="7"/>
      <c r="O1834" s="7"/>
      <c r="P1834" s="7"/>
      <c r="Q1834" s="7"/>
      <c r="R1834" s="7" t="str">
        <f t="shared" si="56"/>
        <v/>
      </c>
      <c r="S1834" s="7" t="str">
        <f t="shared" si="57"/>
        <v/>
      </c>
    </row>
    <row r="1835" spans="1:19" x14ac:dyDescent="0.25">
      <c r="A1835" s="7"/>
      <c r="B1835" s="12"/>
      <c r="C1835" s="7"/>
      <c r="D1835" s="7"/>
      <c r="E1835" s="7"/>
      <c r="F1835" s="7"/>
      <c r="G1835" s="7"/>
      <c r="H1835" s="7"/>
      <c r="I1835" s="7"/>
      <c r="J1835" s="7"/>
      <c r="K1835" s="7"/>
      <c r="L1835" s="7"/>
      <c r="M1835" s="7"/>
      <c r="N1835" s="7"/>
      <c r="O1835" s="7"/>
      <c r="P1835" s="7"/>
      <c r="Q1835" s="7"/>
      <c r="R1835" s="7" t="str">
        <f t="shared" si="56"/>
        <v/>
      </c>
      <c r="S1835" s="7" t="str">
        <f t="shared" si="57"/>
        <v/>
      </c>
    </row>
    <row r="1836" spans="1:19" x14ac:dyDescent="0.25">
      <c r="A1836" s="7"/>
      <c r="B1836" s="12"/>
      <c r="C1836" s="7"/>
      <c r="D1836" s="7"/>
      <c r="E1836" s="7"/>
      <c r="F1836" s="7"/>
      <c r="G1836" s="7"/>
      <c r="H1836" s="7"/>
      <c r="I1836" s="7"/>
      <c r="J1836" s="7"/>
      <c r="K1836" s="7"/>
      <c r="L1836" s="7"/>
      <c r="M1836" s="7"/>
      <c r="N1836" s="7"/>
      <c r="O1836" s="7"/>
      <c r="P1836" s="7"/>
      <c r="Q1836" s="7"/>
      <c r="R1836" s="7" t="str">
        <f t="shared" si="56"/>
        <v/>
      </c>
      <c r="S1836" s="7" t="str">
        <f t="shared" si="57"/>
        <v/>
      </c>
    </row>
    <row r="1837" spans="1:19" x14ac:dyDescent="0.25">
      <c r="A1837" s="7"/>
      <c r="B1837" s="12"/>
      <c r="C1837" s="7"/>
      <c r="D1837" s="7"/>
      <c r="E1837" s="7"/>
      <c r="F1837" s="7"/>
      <c r="G1837" s="7"/>
      <c r="H1837" s="7"/>
      <c r="I1837" s="7"/>
      <c r="J1837" s="7"/>
      <c r="K1837" s="7"/>
      <c r="L1837" s="7"/>
      <c r="M1837" s="7"/>
      <c r="N1837" s="7"/>
      <c r="O1837" s="7"/>
      <c r="P1837" s="7"/>
      <c r="Q1837" s="7"/>
      <c r="R1837" s="7" t="str">
        <f t="shared" si="56"/>
        <v/>
      </c>
      <c r="S1837" s="7" t="str">
        <f t="shared" si="57"/>
        <v/>
      </c>
    </row>
    <row r="1838" spans="1:19" x14ac:dyDescent="0.25">
      <c r="A1838" s="7"/>
      <c r="B1838" s="12"/>
      <c r="C1838" s="7"/>
      <c r="D1838" s="7"/>
      <c r="E1838" s="7"/>
      <c r="F1838" s="7"/>
      <c r="G1838" s="7"/>
      <c r="H1838" s="7"/>
      <c r="I1838" s="7"/>
      <c r="J1838" s="7"/>
      <c r="K1838" s="7"/>
      <c r="L1838" s="7"/>
      <c r="M1838" s="7"/>
      <c r="N1838" s="7"/>
      <c r="O1838" s="7"/>
      <c r="P1838" s="7"/>
      <c r="Q1838" s="7"/>
      <c r="R1838" s="7" t="str">
        <f t="shared" si="56"/>
        <v/>
      </c>
      <c r="S1838" s="7" t="str">
        <f t="shared" si="57"/>
        <v/>
      </c>
    </row>
    <row r="1839" spans="1:19" x14ac:dyDescent="0.25">
      <c r="A1839" s="7"/>
      <c r="B1839" s="12"/>
      <c r="C1839" s="7"/>
      <c r="D1839" s="7"/>
      <c r="E1839" s="7"/>
      <c r="F1839" s="7"/>
      <c r="G1839" s="7"/>
      <c r="H1839" s="7"/>
      <c r="I1839" s="7"/>
      <c r="J1839" s="7"/>
      <c r="K1839" s="7"/>
      <c r="L1839" s="7"/>
      <c r="M1839" s="7"/>
      <c r="N1839" s="7"/>
      <c r="O1839" s="7"/>
      <c r="P1839" s="7"/>
      <c r="Q1839" s="7"/>
      <c r="R1839" s="7" t="str">
        <f t="shared" si="56"/>
        <v/>
      </c>
      <c r="S1839" s="7" t="str">
        <f t="shared" si="57"/>
        <v/>
      </c>
    </row>
    <row r="1840" spans="1:19" x14ac:dyDescent="0.25">
      <c r="A1840" s="7"/>
      <c r="B1840" s="12"/>
      <c r="C1840" s="7"/>
      <c r="D1840" s="7"/>
      <c r="E1840" s="7"/>
      <c r="F1840" s="7"/>
      <c r="G1840" s="7"/>
      <c r="H1840" s="7"/>
      <c r="I1840" s="7"/>
      <c r="J1840" s="7"/>
      <c r="K1840" s="7"/>
      <c r="L1840" s="7"/>
      <c r="M1840" s="7"/>
      <c r="N1840" s="7"/>
      <c r="O1840" s="7"/>
      <c r="P1840" s="7"/>
      <c r="Q1840" s="7"/>
      <c r="R1840" s="7" t="str">
        <f t="shared" si="56"/>
        <v/>
      </c>
      <c r="S1840" s="7" t="str">
        <f t="shared" si="57"/>
        <v/>
      </c>
    </row>
    <row r="1841" spans="1:19" x14ac:dyDescent="0.25">
      <c r="A1841" s="7"/>
      <c r="B1841" s="12"/>
      <c r="C1841" s="7"/>
      <c r="D1841" s="7"/>
      <c r="E1841" s="7"/>
      <c r="F1841" s="7"/>
      <c r="G1841" s="7"/>
      <c r="H1841" s="7"/>
      <c r="I1841" s="7"/>
      <c r="J1841" s="7"/>
      <c r="K1841" s="7"/>
      <c r="L1841" s="7"/>
      <c r="M1841" s="7"/>
      <c r="N1841" s="7"/>
      <c r="O1841" s="7"/>
      <c r="P1841" s="7"/>
      <c r="Q1841" s="7"/>
      <c r="R1841" s="7" t="str">
        <f t="shared" si="56"/>
        <v/>
      </c>
      <c r="S1841" s="7" t="str">
        <f t="shared" si="57"/>
        <v/>
      </c>
    </row>
    <row r="1842" spans="1:19" x14ac:dyDescent="0.25">
      <c r="A1842" s="7"/>
      <c r="B1842" s="12"/>
      <c r="C1842" s="7"/>
      <c r="D1842" s="7"/>
      <c r="E1842" s="7"/>
      <c r="F1842" s="7"/>
      <c r="G1842" s="7"/>
      <c r="H1842" s="7"/>
      <c r="I1842" s="7"/>
      <c r="J1842" s="7"/>
      <c r="K1842" s="7"/>
      <c r="L1842" s="7"/>
      <c r="M1842" s="7"/>
      <c r="N1842" s="7"/>
      <c r="O1842" s="7"/>
      <c r="P1842" s="7"/>
      <c r="Q1842" s="7"/>
      <c r="R1842" s="7" t="str">
        <f t="shared" si="56"/>
        <v/>
      </c>
      <c r="S1842" s="7" t="str">
        <f t="shared" si="57"/>
        <v/>
      </c>
    </row>
    <row r="1843" spans="1:19" x14ac:dyDescent="0.25">
      <c r="A1843" s="7"/>
      <c r="B1843" s="12"/>
      <c r="C1843" s="7"/>
      <c r="D1843" s="7"/>
      <c r="E1843" s="7"/>
      <c r="F1843" s="7"/>
      <c r="G1843" s="7"/>
      <c r="H1843" s="7"/>
      <c r="I1843" s="7"/>
      <c r="J1843" s="7"/>
      <c r="K1843" s="7"/>
      <c r="L1843" s="7"/>
      <c r="M1843" s="7"/>
      <c r="N1843" s="7"/>
      <c r="O1843" s="7"/>
      <c r="P1843" s="7"/>
      <c r="Q1843" s="7"/>
      <c r="R1843" s="7" t="str">
        <f t="shared" si="56"/>
        <v/>
      </c>
      <c r="S1843" s="7" t="str">
        <f t="shared" si="57"/>
        <v/>
      </c>
    </row>
    <row r="1844" spans="1:19" x14ac:dyDescent="0.25">
      <c r="A1844" s="7"/>
      <c r="B1844" s="12"/>
      <c r="C1844" s="7"/>
      <c r="D1844" s="7"/>
      <c r="E1844" s="7"/>
      <c r="F1844" s="7"/>
      <c r="G1844" s="7"/>
      <c r="H1844" s="7"/>
      <c r="I1844" s="7"/>
      <c r="J1844" s="7"/>
      <c r="K1844" s="7"/>
      <c r="L1844" s="7"/>
      <c r="M1844" s="7"/>
      <c r="N1844" s="7"/>
      <c r="O1844" s="7"/>
      <c r="P1844" s="7"/>
      <c r="Q1844" s="7"/>
      <c r="R1844" s="7" t="str">
        <f t="shared" si="56"/>
        <v/>
      </c>
      <c r="S1844" s="7" t="str">
        <f t="shared" si="57"/>
        <v/>
      </c>
    </row>
    <row r="1845" spans="1:19" x14ac:dyDescent="0.25">
      <c r="A1845" s="7"/>
      <c r="B1845" s="12"/>
      <c r="C1845" s="7"/>
      <c r="D1845" s="7"/>
      <c r="E1845" s="7"/>
      <c r="F1845" s="7"/>
      <c r="G1845" s="7"/>
      <c r="H1845" s="7"/>
      <c r="I1845" s="7"/>
      <c r="J1845" s="7"/>
      <c r="K1845" s="7"/>
      <c r="L1845" s="7"/>
      <c r="M1845" s="7"/>
      <c r="N1845" s="7"/>
      <c r="O1845" s="7"/>
      <c r="P1845" s="7"/>
      <c r="Q1845" s="7"/>
      <c r="R1845" s="7" t="str">
        <f t="shared" si="56"/>
        <v/>
      </c>
      <c r="S1845" s="7" t="str">
        <f t="shared" si="57"/>
        <v/>
      </c>
    </row>
    <row r="1846" spans="1:19" x14ac:dyDescent="0.25">
      <c r="A1846" s="7"/>
      <c r="B1846" s="12"/>
      <c r="C1846" s="7"/>
      <c r="D1846" s="7"/>
      <c r="E1846" s="7"/>
      <c r="F1846" s="7"/>
      <c r="G1846" s="7"/>
      <c r="H1846" s="7"/>
      <c r="I1846" s="7"/>
      <c r="J1846" s="7"/>
      <c r="K1846" s="7"/>
      <c r="L1846" s="7"/>
      <c r="M1846" s="7"/>
      <c r="N1846" s="7"/>
      <c r="O1846" s="7"/>
      <c r="P1846" s="7"/>
      <c r="Q1846" s="7"/>
      <c r="R1846" s="7" t="str">
        <f t="shared" si="56"/>
        <v/>
      </c>
      <c r="S1846" s="7" t="str">
        <f t="shared" si="57"/>
        <v/>
      </c>
    </row>
    <row r="1847" spans="1:19" x14ac:dyDescent="0.25">
      <c r="A1847" s="7"/>
      <c r="B1847" s="12"/>
      <c r="C1847" s="7"/>
      <c r="D1847" s="7"/>
      <c r="E1847" s="7"/>
      <c r="F1847" s="7"/>
      <c r="G1847" s="7"/>
      <c r="H1847" s="7"/>
      <c r="I1847" s="7"/>
      <c r="J1847" s="7"/>
      <c r="K1847" s="7"/>
      <c r="L1847" s="7"/>
      <c r="M1847" s="7"/>
      <c r="N1847" s="7"/>
      <c r="O1847" s="7"/>
      <c r="P1847" s="7"/>
      <c r="Q1847" s="7"/>
      <c r="R1847" s="7" t="str">
        <f t="shared" si="56"/>
        <v/>
      </c>
      <c r="S1847" s="7" t="str">
        <f t="shared" si="57"/>
        <v/>
      </c>
    </row>
    <row r="1848" spans="1:19" x14ac:dyDescent="0.25">
      <c r="A1848" s="7"/>
      <c r="B1848" s="12"/>
      <c r="C1848" s="7"/>
      <c r="D1848" s="7"/>
      <c r="E1848" s="7"/>
      <c r="F1848" s="7"/>
      <c r="G1848" s="7"/>
      <c r="H1848" s="7"/>
      <c r="I1848" s="7"/>
      <c r="J1848" s="7"/>
      <c r="K1848" s="7"/>
      <c r="L1848" s="7"/>
      <c r="M1848" s="7"/>
      <c r="N1848" s="7"/>
      <c r="O1848" s="7"/>
      <c r="P1848" s="7"/>
      <c r="Q1848" s="7"/>
      <c r="R1848" s="7" t="str">
        <f t="shared" si="56"/>
        <v/>
      </c>
      <c r="S1848" s="7" t="str">
        <f t="shared" si="57"/>
        <v/>
      </c>
    </row>
    <row r="1849" spans="1:19" x14ac:dyDescent="0.25">
      <c r="A1849" s="7"/>
      <c r="B1849" s="12"/>
      <c r="C1849" s="7"/>
      <c r="D1849" s="7"/>
      <c r="E1849" s="7"/>
      <c r="F1849" s="7"/>
      <c r="G1849" s="7"/>
      <c r="H1849" s="7"/>
      <c r="I1849" s="7"/>
      <c r="J1849" s="7"/>
      <c r="K1849" s="7"/>
      <c r="L1849" s="7"/>
      <c r="M1849" s="7"/>
      <c r="N1849" s="7"/>
      <c r="O1849" s="7"/>
      <c r="P1849" s="7"/>
      <c r="Q1849" s="7"/>
      <c r="R1849" s="7" t="str">
        <f t="shared" si="56"/>
        <v/>
      </c>
      <c r="S1849" s="7" t="str">
        <f t="shared" si="57"/>
        <v/>
      </c>
    </row>
    <row r="1850" spans="1:19" x14ac:dyDescent="0.25">
      <c r="A1850" s="7"/>
      <c r="B1850" s="12"/>
      <c r="C1850" s="7"/>
      <c r="D1850" s="7"/>
      <c r="E1850" s="7"/>
      <c r="F1850" s="7"/>
      <c r="G1850" s="7"/>
      <c r="H1850" s="7"/>
      <c r="I1850" s="7"/>
      <c r="J1850" s="7"/>
      <c r="K1850" s="7"/>
      <c r="L1850" s="7"/>
      <c r="M1850" s="7"/>
      <c r="N1850" s="7"/>
      <c r="O1850" s="7"/>
      <c r="P1850" s="7"/>
      <c r="Q1850" s="7"/>
      <c r="R1850" s="7" t="str">
        <f t="shared" si="56"/>
        <v/>
      </c>
      <c r="S1850" s="7" t="str">
        <f t="shared" si="57"/>
        <v/>
      </c>
    </row>
    <row r="1851" spans="1:19" x14ac:dyDescent="0.25">
      <c r="A1851" s="7"/>
      <c r="B1851" s="12"/>
      <c r="C1851" s="7"/>
      <c r="D1851" s="7"/>
      <c r="E1851" s="7"/>
      <c r="F1851" s="7"/>
      <c r="G1851" s="7"/>
      <c r="H1851" s="7"/>
      <c r="I1851" s="7"/>
      <c r="J1851" s="7"/>
      <c r="K1851" s="7"/>
      <c r="L1851" s="7"/>
      <c r="M1851" s="7"/>
      <c r="N1851" s="7"/>
      <c r="O1851" s="7"/>
      <c r="P1851" s="7"/>
      <c r="Q1851" s="7"/>
      <c r="R1851" s="7" t="str">
        <f t="shared" si="56"/>
        <v/>
      </c>
      <c r="S1851" s="7" t="str">
        <f t="shared" si="57"/>
        <v/>
      </c>
    </row>
    <row r="1852" spans="1:19" x14ac:dyDescent="0.25">
      <c r="A1852" s="7"/>
      <c r="B1852" s="12"/>
      <c r="C1852" s="7"/>
      <c r="D1852" s="7"/>
      <c r="E1852" s="7"/>
      <c r="F1852" s="7"/>
      <c r="G1852" s="7"/>
      <c r="H1852" s="7"/>
      <c r="I1852" s="7"/>
      <c r="J1852" s="7"/>
      <c r="K1852" s="7"/>
      <c r="L1852" s="7"/>
      <c r="M1852" s="7"/>
      <c r="N1852" s="7"/>
      <c r="O1852" s="7"/>
      <c r="P1852" s="7"/>
      <c r="Q1852" s="7"/>
      <c r="R1852" s="7" t="str">
        <f t="shared" si="56"/>
        <v/>
      </c>
      <c r="S1852" s="7" t="str">
        <f t="shared" si="57"/>
        <v/>
      </c>
    </row>
    <row r="1853" spans="1:19" x14ac:dyDescent="0.25">
      <c r="A1853" s="7"/>
      <c r="B1853" s="12"/>
      <c r="C1853" s="7"/>
      <c r="D1853" s="7"/>
      <c r="E1853" s="7"/>
      <c r="F1853" s="7"/>
      <c r="G1853" s="7"/>
      <c r="H1853" s="7"/>
      <c r="I1853" s="7"/>
      <c r="J1853" s="7"/>
      <c r="K1853" s="7"/>
      <c r="L1853" s="7"/>
      <c r="M1853" s="7"/>
      <c r="N1853" s="7"/>
      <c r="O1853" s="7"/>
      <c r="P1853" s="7"/>
      <c r="Q1853" s="7"/>
      <c r="R1853" s="7" t="str">
        <f t="shared" si="56"/>
        <v/>
      </c>
      <c r="S1853" s="7" t="str">
        <f t="shared" si="57"/>
        <v/>
      </c>
    </row>
    <row r="1854" spans="1:19" x14ac:dyDescent="0.25">
      <c r="A1854" s="7"/>
      <c r="B1854" s="12"/>
      <c r="C1854" s="7"/>
      <c r="D1854" s="7"/>
      <c r="E1854" s="7"/>
      <c r="F1854" s="7"/>
      <c r="G1854" s="7"/>
      <c r="H1854" s="7"/>
      <c r="I1854" s="7"/>
      <c r="J1854" s="7"/>
      <c r="K1854" s="7"/>
      <c r="L1854" s="7"/>
      <c r="M1854" s="7"/>
      <c r="N1854" s="7"/>
      <c r="O1854" s="7"/>
      <c r="P1854" s="7"/>
      <c r="Q1854" s="7"/>
      <c r="R1854" s="7" t="str">
        <f t="shared" si="56"/>
        <v/>
      </c>
      <c r="S1854" s="7" t="str">
        <f t="shared" si="57"/>
        <v/>
      </c>
    </row>
    <row r="1855" spans="1:19" x14ac:dyDescent="0.25">
      <c r="A1855" s="7"/>
      <c r="B1855" s="12"/>
      <c r="C1855" s="7"/>
      <c r="D1855" s="7"/>
      <c r="E1855" s="7"/>
      <c r="F1855" s="7"/>
      <c r="G1855" s="7"/>
      <c r="H1855" s="7"/>
      <c r="I1855" s="7"/>
      <c r="J1855" s="7"/>
      <c r="K1855" s="7"/>
      <c r="L1855" s="7"/>
      <c r="M1855" s="7"/>
      <c r="N1855" s="7"/>
      <c r="O1855" s="7"/>
      <c r="P1855" s="7"/>
      <c r="Q1855" s="7"/>
      <c r="R1855" s="7" t="str">
        <f t="shared" si="56"/>
        <v/>
      </c>
      <c r="S1855" s="7" t="str">
        <f t="shared" si="57"/>
        <v/>
      </c>
    </row>
    <row r="1856" spans="1:19" x14ac:dyDescent="0.25">
      <c r="A1856" s="7"/>
      <c r="B1856" s="12"/>
      <c r="C1856" s="7"/>
      <c r="D1856" s="7"/>
      <c r="E1856" s="7"/>
      <c r="F1856" s="7"/>
      <c r="G1856" s="7"/>
      <c r="H1856" s="7"/>
      <c r="I1856" s="7"/>
      <c r="J1856" s="7"/>
      <c r="K1856" s="7"/>
      <c r="L1856" s="7"/>
      <c r="M1856" s="7"/>
      <c r="N1856" s="7"/>
      <c r="O1856" s="7"/>
      <c r="P1856" s="7"/>
      <c r="Q1856" s="7"/>
      <c r="R1856" s="7" t="str">
        <f t="shared" si="56"/>
        <v/>
      </c>
      <c r="S1856" s="7" t="str">
        <f t="shared" si="57"/>
        <v/>
      </c>
    </row>
    <row r="1857" spans="1:19" x14ac:dyDescent="0.25">
      <c r="A1857" s="7"/>
      <c r="B1857" s="12"/>
      <c r="C1857" s="7"/>
      <c r="D1857" s="7"/>
      <c r="E1857" s="7"/>
      <c r="F1857" s="7"/>
      <c r="G1857" s="7"/>
      <c r="H1857" s="7"/>
      <c r="I1857" s="7"/>
      <c r="J1857" s="7"/>
      <c r="K1857" s="7"/>
      <c r="L1857" s="7"/>
      <c r="M1857" s="7"/>
      <c r="N1857" s="7"/>
      <c r="O1857" s="7"/>
      <c r="P1857" s="7"/>
      <c r="Q1857" s="7"/>
      <c r="R1857" s="7" t="str">
        <f t="shared" si="56"/>
        <v/>
      </c>
      <c r="S1857" s="7" t="str">
        <f t="shared" si="57"/>
        <v/>
      </c>
    </row>
    <row r="1858" spans="1:19" x14ac:dyDescent="0.25">
      <c r="A1858" s="7"/>
      <c r="B1858" s="12"/>
      <c r="C1858" s="7"/>
      <c r="D1858" s="7"/>
      <c r="E1858" s="7"/>
      <c r="F1858" s="7"/>
      <c r="G1858" s="7"/>
      <c r="H1858" s="7"/>
      <c r="I1858" s="7"/>
      <c r="J1858" s="7"/>
      <c r="K1858" s="7"/>
      <c r="L1858" s="7"/>
      <c r="M1858" s="7"/>
      <c r="N1858" s="7"/>
      <c r="O1858" s="7"/>
      <c r="P1858" s="7"/>
      <c r="Q1858" s="7"/>
      <c r="R1858" s="7" t="str">
        <f t="shared" ref="R1858:R1921" si="58">IF(OR(C1858="",B1858=""),"",C1858&amp;"#"&amp;ROUND(B1858*1440,0))</f>
        <v/>
      </c>
      <c r="S1858" s="7" t="str">
        <f t="shared" ref="S1858:S1921" si="59">IF(J1858="","","https://maps.google.com/?q="&amp;SUBSTITUTE(J1858&amp;"",",",".")&amp;","&amp;SUBSTITUTE(K1858&amp;"",",","."))</f>
        <v/>
      </c>
    </row>
    <row r="1859" spans="1:19" x14ac:dyDescent="0.25">
      <c r="A1859" s="7"/>
      <c r="B1859" s="12"/>
      <c r="C1859" s="7"/>
      <c r="D1859" s="7"/>
      <c r="E1859" s="7"/>
      <c r="F1859" s="7"/>
      <c r="G1859" s="7"/>
      <c r="H1859" s="7"/>
      <c r="I1859" s="7"/>
      <c r="J1859" s="7"/>
      <c r="K1859" s="7"/>
      <c r="L1859" s="7"/>
      <c r="M1859" s="7"/>
      <c r="N1859" s="7"/>
      <c r="O1859" s="7"/>
      <c r="P1859" s="7"/>
      <c r="Q1859" s="7"/>
      <c r="R1859" s="7" t="str">
        <f t="shared" si="58"/>
        <v/>
      </c>
      <c r="S1859" s="7" t="str">
        <f t="shared" si="59"/>
        <v/>
      </c>
    </row>
    <row r="1860" spans="1:19" x14ac:dyDescent="0.25">
      <c r="A1860" s="7"/>
      <c r="B1860" s="12"/>
      <c r="C1860" s="7"/>
      <c r="D1860" s="7"/>
      <c r="E1860" s="7"/>
      <c r="F1860" s="7"/>
      <c r="G1860" s="7"/>
      <c r="H1860" s="7"/>
      <c r="I1860" s="7"/>
      <c r="J1860" s="7"/>
      <c r="K1860" s="7"/>
      <c r="L1860" s="7"/>
      <c r="M1860" s="7"/>
      <c r="N1860" s="7"/>
      <c r="O1860" s="7"/>
      <c r="P1860" s="7"/>
      <c r="Q1860" s="7"/>
      <c r="R1860" s="7" t="str">
        <f t="shared" si="58"/>
        <v/>
      </c>
      <c r="S1860" s="7" t="str">
        <f t="shared" si="59"/>
        <v/>
      </c>
    </row>
    <row r="1861" spans="1:19" x14ac:dyDescent="0.25">
      <c r="A1861" s="7"/>
      <c r="B1861" s="12"/>
      <c r="C1861" s="7"/>
      <c r="D1861" s="7"/>
      <c r="E1861" s="7"/>
      <c r="F1861" s="7"/>
      <c r="G1861" s="7"/>
      <c r="H1861" s="7"/>
      <c r="I1861" s="7"/>
      <c r="J1861" s="7"/>
      <c r="K1861" s="7"/>
      <c r="L1861" s="7"/>
      <c r="M1861" s="7"/>
      <c r="N1861" s="7"/>
      <c r="O1861" s="7"/>
      <c r="P1861" s="7"/>
      <c r="Q1861" s="7"/>
      <c r="R1861" s="7" t="str">
        <f t="shared" si="58"/>
        <v/>
      </c>
      <c r="S1861" s="7" t="str">
        <f t="shared" si="59"/>
        <v/>
      </c>
    </row>
    <row r="1862" spans="1:19" x14ac:dyDescent="0.25">
      <c r="A1862" s="7"/>
      <c r="B1862" s="12"/>
      <c r="C1862" s="7"/>
      <c r="D1862" s="7"/>
      <c r="E1862" s="7"/>
      <c r="F1862" s="7"/>
      <c r="G1862" s="7"/>
      <c r="H1862" s="7"/>
      <c r="I1862" s="7"/>
      <c r="J1862" s="7"/>
      <c r="K1862" s="7"/>
      <c r="L1862" s="7"/>
      <c r="M1862" s="7"/>
      <c r="N1862" s="7"/>
      <c r="O1862" s="7"/>
      <c r="P1862" s="7"/>
      <c r="Q1862" s="7"/>
      <c r="R1862" s="7" t="str">
        <f t="shared" si="58"/>
        <v/>
      </c>
      <c r="S1862" s="7" t="str">
        <f t="shared" si="59"/>
        <v/>
      </c>
    </row>
    <row r="1863" spans="1:19" x14ac:dyDescent="0.25">
      <c r="A1863" s="7"/>
      <c r="B1863" s="12"/>
      <c r="C1863" s="7"/>
      <c r="D1863" s="7"/>
      <c r="E1863" s="7"/>
      <c r="F1863" s="7"/>
      <c r="G1863" s="7"/>
      <c r="H1863" s="7"/>
      <c r="I1863" s="7"/>
      <c r="J1863" s="7"/>
      <c r="K1863" s="7"/>
      <c r="L1863" s="7"/>
      <c r="M1863" s="7"/>
      <c r="N1863" s="7"/>
      <c r="O1863" s="7"/>
      <c r="P1863" s="7"/>
      <c r="Q1863" s="7"/>
      <c r="R1863" s="7" t="str">
        <f t="shared" si="58"/>
        <v/>
      </c>
      <c r="S1863" s="7" t="str">
        <f t="shared" si="59"/>
        <v/>
      </c>
    </row>
    <row r="1864" spans="1:19" x14ac:dyDescent="0.25">
      <c r="A1864" s="7"/>
      <c r="B1864" s="12"/>
      <c r="C1864" s="7"/>
      <c r="D1864" s="7"/>
      <c r="E1864" s="7"/>
      <c r="F1864" s="7"/>
      <c r="G1864" s="7"/>
      <c r="H1864" s="7"/>
      <c r="I1864" s="7"/>
      <c r="J1864" s="7"/>
      <c r="K1864" s="7"/>
      <c r="L1864" s="7"/>
      <c r="M1864" s="7"/>
      <c r="N1864" s="7"/>
      <c r="O1864" s="7"/>
      <c r="P1864" s="7"/>
      <c r="Q1864" s="7"/>
      <c r="R1864" s="7" t="str">
        <f t="shared" si="58"/>
        <v/>
      </c>
      <c r="S1864" s="7" t="str">
        <f t="shared" si="59"/>
        <v/>
      </c>
    </row>
    <row r="1865" spans="1:19" x14ac:dyDescent="0.25">
      <c r="A1865" s="7"/>
      <c r="B1865" s="12"/>
      <c r="C1865" s="7"/>
      <c r="D1865" s="7"/>
      <c r="E1865" s="7"/>
      <c r="F1865" s="7"/>
      <c r="G1865" s="7"/>
      <c r="H1865" s="7"/>
      <c r="I1865" s="7"/>
      <c r="J1865" s="7"/>
      <c r="K1865" s="7"/>
      <c r="L1865" s="7"/>
      <c r="M1865" s="7"/>
      <c r="N1865" s="7"/>
      <c r="O1865" s="7"/>
      <c r="P1865" s="7"/>
      <c r="Q1865" s="7"/>
      <c r="R1865" s="7" t="str">
        <f t="shared" si="58"/>
        <v/>
      </c>
      <c r="S1865" s="7" t="str">
        <f t="shared" si="59"/>
        <v/>
      </c>
    </row>
    <row r="1866" spans="1:19" x14ac:dyDescent="0.25">
      <c r="A1866" s="7"/>
      <c r="B1866" s="12"/>
      <c r="C1866" s="7"/>
      <c r="D1866" s="7"/>
      <c r="E1866" s="7"/>
      <c r="F1866" s="7"/>
      <c r="G1866" s="7"/>
      <c r="H1866" s="7"/>
      <c r="I1866" s="7"/>
      <c r="J1866" s="7"/>
      <c r="K1866" s="7"/>
      <c r="L1866" s="7"/>
      <c r="M1866" s="7"/>
      <c r="N1866" s="7"/>
      <c r="O1866" s="7"/>
      <c r="P1866" s="7"/>
      <c r="Q1866" s="7"/>
      <c r="R1866" s="7" t="str">
        <f t="shared" si="58"/>
        <v/>
      </c>
      <c r="S1866" s="7" t="str">
        <f t="shared" si="59"/>
        <v/>
      </c>
    </row>
    <row r="1867" spans="1:19" x14ac:dyDescent="0.25">
      <c r="A1867" s="7"/>
      <c r="B1867" s="12"/>
      <c r="C1867" s="7"/>
      <c r="D1867" s="7"/>
      <c r="E1867" s="7"/>
      <c r="F1867" s="7"/>
      <c r="G1867" s="7"/>
      <c r="H1867" s="7"/>
      <c r="I1867" s="7"/>
      <c r="J1867" s="7"/>
      <c r="K1867" s="7"/>
      <c r="L1867" s="7"/>
      <c r="M1867" s="7"/>
      <c r="N1867" s="7"/>
      <c r="O1867" s="7"/>
      <c r="P1867" s="7"/>
      <c r="Q1867" s="7"/>
      <c r="R1867" s="7" t="str">
        <f t="shared" si="58"/>
        <v/>
      </c>
      <c r="S1867" s="7" t="str">
        <f t="shared" si="59"/>
        <v/>
      </c>
    </row>
    <row r="1868" spans="1:19" x14ac:dyDescent="0.25">
      <c r="A1868" s="7"/>
      <c r="B1868" s="12"/>
      <c r="C1868" s="7"/>
      <c r="D1868" s="7"/>
      <c r="E1868" s="7"/>
      <c r="F1868" s="7"/>
      <c r="G1868" s="7"/>
      <c r="H1868" s="7"/>
      <c r="I1868" s="7"/>
      <c r="J1868" s="7"/>
      <c r="K1868" s="7"/>
      <c r="L1868" s="7"/>
      <c r="M1868" s="7"/>
      <c r="N1868" s="7"/>
      <c r="O1868" s="7"/>
      <c r="P1868" s="7"/>
      <c r="Q1868" s="7"/>
      <c r="R1868" s="7" t="str">
        <f t="shared" si="58"/>
        <v/>
      </c>
      <c r="S1868" s="7" t="str">
        <f t="shared" si="59"/>
        <v/>
      </c>
    </row>
    <row r="1869" spans="1:19" x14ac:dyDescent="0.25">
      <c r="A1869" s="7"/>
      <c r="B1869" s="12"/>
      <c r="C1869" s="7"/>
      <c r="D1869" s="7"/>
      <c r="E1869" s="7"/>
      <c r="F1869" s="7"/>
      <c r="G1869" s="7"/>
      <c r="H1869" s="7"/>
      <c r="I1869" s="7"/>
      <c r="J1869" s="7"/>
      <c r="K1869" s="7"/>
      <c r="L1869" s="7"/>
      <c r="M1869" s="7"/>
      <c r="N1869" s="7"/>
      <c r="O1869" s="7"/>
      <c r="P1869" s="7"/>
      <c r="Q1869" s="7"/>
      <c r="R1869" s="7" t="str">
        <f t="shared" si="58"/>
        <v/>
      </c>
      <c r="S1869" s="7" t="str">
        <f t="shared" si="59"/>
        <v/>
      </c>
    </row>
    <row r="1870" spans="1:19" x14ac:dyDescent="0.25">
      <c r="A1870" s="7"/>
      <c r="B1870" s="12"/>
      <c r="C1870" s="7"/>
      <c r="D1870" s="7"/>
      <c r="E1870" s="7"/>
      <c r="F1870" s="7"/>
      <c r="G1870" s="7"/>
      <c r="H1870" s="7"/>
      <c r="I1870" s="7"/>
      <c r="J1870" s="7"/>
      <c r="K1870" s="7"/>
      <c r="L1870" s="7"/>
      <c r="M1870" s="7"/>
      <c r="N1870" s="7"/>
      <c r="O1870" s="7"/>
      <c r="P1870" s="7"/>
      <c r="Q1870" s="7"/>
      <c r="R1870" s="7" t="str">
        <f t="shared" si="58"/>
        <v/>
      </c>
      <c r="S1870" s="7" t="str">
        <f t="shared" si="59"/>
        <v/>
      </c>
    </row>
    <row r="1871" spans="1:19" x14ac:dyDescent="0.25">
      <c r="A1871" s="7"/>
      <c r="B1871" s="12"/>
      <c r="C1871" s="7"/>
      <c r="D1871" s="7"/>
      <c r="E1871" s="7"/>
      <c r="F1871" s="7"/>
      <c r="G1871" s="7"/>
      <c r="H1871" s="7"/>
      <c r="I1871" s="7"/>
      <c r="J1871" s="7"/>
      <c r="K1871" s="7"/>
      <c r="L1871" s="7"/>
      <c r="M1871" s="7"/>
      <c r="N1871" s="7"/>
      <c r="O1871" s="7"/>
      <c r="P1871" s="7"/>
      <c r="Q1871" s="7"/>
      <c r="R1871" s="7" t="str">
        <f t="shared" si="58"/>
        <v/>
      </c>
      <c r="S1871" s="7" t="str">
        <f t="shared" si="59"/>
        <v/>
      </c>
    </row>
    <row r="1872" spans="1:19" x14ac:dyDescent="0.25">
      <c r="A1872" s="7"/>
      <c r="B1872" s="12"/>
      <c r="C1872" s="7"/>
      <c r="D1872" s="7"/>
      <c r="E1872" s="7"/>
      <c r="F1872" s="7"/>
      <c r="G1872" s="7"/>
      <c r="H1872" s="7"/>
      <c r="I1872" s="7"/>
      <c r="J1872" s="7"/>
      <c r="K1872" s="7"/>
      <c r="L1872" s="7"/>
      <c r="M1872" s="7"/>
      <c r="N1872" s="7"/>
      <c r="O1872" s="7"/>
      <c r="P1872" s="7"/>
      <c r="Q1872" s="7"/>
      <c r="R1872" s="7" t="str">
        <f t="shared" si="58"/>
        <v/>
      </c>
      <c r="S1872" s="7" t="str">
        <f t="shared" si="59"/>
        <v/>
      </c>
    </row>
    <row r="1873" spans="1:19" x14ac:dyDescent="0.25">
      <c r="A1873" s="7"/>
      <c r="B1873" s="12"/>
      <c r="C1873" s="7"/>
      <c r="D1873" s="7"/>
      <c r="E1873" s="7"/>
      <c r="F1873" s="7"/>
      <c r="G1873" s="7"/>
      <c r="H1873" s="7"/>
      <c r="I1873" s="7"/>
      <c r="J1873" s="7"/>
      <c r="K1873" s="7"/>
      <c r="L1873" s="7"/>
      <c r="M1873" s="7"/>
      <c r="N1873" s="7"/>
      <c r="O1873" s="7"/>
      <c r="P1873" s="7"/>
      <c r="Q1873" s="7"/>
      <c r="R1873" s="7" t="str">
        <f t="shared" si="58"/>
        <v/>
      </c>
      <c r="S1873" s="7" t="str">
        <f t="shared" si="59"/>
        <v/>
      </c>
    </row>
    <row r="1874" spans="1:19" x14ac:dyDescent="0.25">
      <c r="A1874" s="7"/>
      <c r="B1874" s="12"/>
      <c r="C1874" s="7"/>
      <c r="D1874" s="7"/>
      <c r="E1874" s="7"/>
      <c r="F1874" s="7"/>
      <c r="G1874" s="7"/>
      <c r="H1874" s="7"/>
      <c r="I1874" s="7"/>
      <c r="J1874" s="7"/>
      <c r="K1874" s="7"/>
      <c r="L1874" s="7"/>
      <c r="M1874" s="7"/>
      <c r="N1874" s="7"/>
      <c r="O1874" s="7"/>
      <c r="P1874" s="7"/>
      <c r="Q1874" s="7"/>
      <c r="R1874" s="7" t="str">
        <f t="shared" si="58"/>
        <v/>
      </c>
      <c r="S1874" s="7" t="str">
        <f t="shared" si="59"/>
        <v/>
      </c>
    </row>
    <row r="1875" spans="1:19" x14ac:dyDescent="0.25">
      <c r="A1875" s="7"/>
      <c r="B1875" s="12"/>
      <c r="C1875" s="7"/>
      <c r="D1875" s="7"/>
      <c r="E1875" s="7"/>
      <c r="F1875" s="7"/>
      <c r="G1875" s="7"/>
      <c r="H1875" s="7"/>
      <c r="I1875" s="7"/>
      <c r="J1875" s="7"/>
      <c r="K1875" s="7"/>
      <c r="L1875" s="7"/>
      <c r="M1875" s="7"/>
      <c r="N1875" s="7"/>
      <c r="O1875" s="7"/>
      <c r="P1875" s="7"/>
      <c r="Q1875" s="7"/>
      <c r="R1875" s="7" t="str">
        <f t="shared" si="58"/>
        <v/>
      </c>
      <c r="S1875" s="7" t="str">
        <f t="shared" si="59"/>
        <v/>
      </c>
    </row>
    <row r="1876" spans="1:19" x14ac:dyDescent="0.25">
      <c r="A1876" s="7"/>
      <c r="B1876" s="12"/>
      <c r="C1876" s="7"/>
      <c r="D1876" s="7"/>
      <c r="E1876" s="7"/>
      <c r="F1876" s="7"/>
      <c r="G1876" s="7"/>
      <c r="H1876" s="7"/>
      <c r="I1876" s="7"/>
      <c r="J1876" s="7"/>
      <c r="K1876" s="7"/>
      <c r="L1876" s="7"/>
      <c r="M1876" s="7"/>
      <c r="N1876" s="7"/>
      <c r="O1876" s="7"/>
      <c r="P1876" s="7"/>
      <c r="Q1876" s="7"/>
      <c r="R1876" s="7" t="str">
        <f t="shared" si="58"/>
        <v/>
      </c>
      <c r="S1876" s="7" t="str">
        <f t="shared" si="59"/>
        <v/>
      </c>
    </row>
    <row r="1877" spans="1:19" x14ac:dyDescent="0.25">
      <c r="A1877" s="7"/>
      <c r="B1877" s="12"/>
      <c r="C1877" s="7"/>
      <c r="D1877" s="7"/>
      <c r="E1877" s="7"/>
      <c r="F1877" s="7"/>
      <c r="G1877" s="7"/>
      <c r="H1877" s="7"/>
      <c r="I1877" s="7"/>
      <c r="J1877" s="7"/>
      <c r="K1877" s="7"/>
      <c r="L1877" s="7"/>
      <c r="M1877" s="7"/>
      <c r="N1877" s="7"/>
      <c r="O1877" s="7"/>
      <c r="P1877" s="7"/>
      <c r="Q1877" s="7"/>
      <c r="R1877" s="7" t="str">
        <f t="shared" si="58"/>
        <v/>
      </c>
      <c r="S1877" s="7" t="str">
        <f t="shared" si="59"/>
        <v/>
      </c>
    </row>
    <row r="1878" spans="1:19" x14ac:dyDescent="0.25">
      <c r="A1878" s="7"/>
      <c r="B1878" s="12"/>
      <c r="C1878" s="7"/>
      <c r="D1878" s="7"/>
      <c r="E1878" s="7"/>
      <c r="F1878" s="7"/>
      <c r="G1878" s="7"/>
      <c r="H1878" s="7"/>
      <c r="I1878" s="7"/>
      <c r="J1878" s="7"/>
      <c r="K1878" s="7"/>
      <c r="L1878" s="7"/>
      <c r="M1878" s="7"/>
      <c r="N1878" s="7"/>
      <c r="O1878" s="7"/>
      <c r="P1878" s="7"/>
      <c r="Q1878" s="7"/>
      <c r="R1878" s="7" t="str">
        <f t="shared" si="58"/>
        <v/>
      </c>
      <c r="S1878" s="7" t="str">
        <f t="shared" si="59"/>
        <v/>
      </c>
    </row>
    <row r="1879" spans="1:19" x14ac:dyDescent="0.25">
      <c r="A1879" s="7"/>
      <c r="B1879" s="12"/>
      <c r="C1879" s="7"/>
      <c r="D1879" s="7"/>
      <c r="E1879" s="7"/>
      <c r="F1879" s="7"/>
      <c r="G1879" s="7"/>
      <c r="H1879" s="7"/>
      <c r="I1879" s="7"/>
      <c r="J1879" s="7"/>
      <c r="K1879" s="7"/>
      <c r="L1879" s="7"/>
      <c r="M1879" s="7"/>
      <c r="N1879" s="7"/>
      <c r="O1879" s="7"/>
      <c r="P1879" s="7"/>
      <c r="Q1879" s="7"/>
      <c r="R1879" s="7" t="str">
        <f t="shared" si="58"/>
        <v/>
      </c>
      <c r="S1879" s="7" t="str">
        <f t="shared" si="59"/>
        <v/>
      </c>
    </row>
    <row r="1880" spans="1:19" x14ac:dyDescent="0.25">
      <c r="A1880" s="7"/>
      <c r="B1880" s="12"/>
      <c r="C1880" s="7"/>
      <c r="D1880" s="7"/>
      <c r="E1880" s="7"/>
      <c r="F1880" s="7"/>
      <c r="G1880" s="7"/>
      <c r="H1880" s="7"/>
      <c r="I1880" s="7"/>
      <c r="J1880" s="7"/>
      <c r="K1880" s="7"/>
      <c r="L1880" s="7"/>
      <c r="M1880" s="7"/>
      <c r="N1880" s="7"/>
      <c r="O1880" s="7"/>
      <c r="P1880" s="7"/>
      <c r="Q1880" s="7"/>
      <c r="R1880" s="7" t="str">
        <f t="shared" si="58"/>
        <v/>
      </c>
      <c r="S1880" s="7" t="str">
        <f t="shared" si="59"/>
        <v/>
      </c>
    </row>
    <row r="1881" spans="1:19" x14ac:dyDescent="0.25">
      <c r="A1881" s="7"/>
      <c r="B1881" s="12"/>
      <c r="C1881" s="7"/>
      <c r="D1881" s="7"/>
      <c r="E1881" s="7"/>
      <c r="F1881" s="7"/>
      <c r="G1881" s="7"/>
      <c r="H1881" s="7"/>
      <c r="I1881" s="7"/>
      <c r="J1881" s="7"/>
      <c r="K1881" s="7"/>
      <c r="L1881" s="7"/>
      <c r="M1881" s="7"/>
      <c r="N1881" s="7"/>
      <c r="O1881" s="7"/>
      <c r="P1881" s="7"/>
      <c r="Q1881" s="7"/>
      <c r="R1881" s="7" t="str">
        <f t="shared" si="58"/>
        <v/>
      </c>
      <c r="S1881" s="7" t="str">
        <f t="shared" si="59"/>
        <v/>
      </c>
    </row>
    <row r="1882" spans="1:19" x14ac:dyDescent="0.25">
      <c r="A1882" s="7"/>
      <c r="B1882" s="12"/>
      <c r="C1882" s="7"/>
      <c r="D1882" s="7"/>
      <c r="E1882" s="7"/>
      <c r="F1882" s="7"/>
      <c r="G1882" s="7"/>
      <c r="H1882" s="7"/>
      <c r="I1882" s="7"/>
      <c r="J1882" s="7"/>
      <c r="K1882" s="7"/>
      <c r="L1882" s="7"/>
      <c r="M1882" s="7"/>
      <c r="N1882" s="7"/>
      <c r="O1882" s="7"/>
      <c r="P1882" s="7"/>
      <c r="Q1882" s="7"/>
      <c r="R1882" s="7" t="str">
        <f t="shared" si="58"/>
        <v/>
      </c>
      <c r="S1882" s="7" t="str">
        <f t="shared" si="59"/>
        <v/>
      </c>
    </row>
    <row r="1883" spans="1:19" x14ac:dyDescent="0.25">
      <c r="A1883" s="7"/>
      <c r="B1883" s="12"/>
      <c r="C1883" s="7"/>
      <c r="D1883" s="7"/>
      <c r="E1883" s="7"/>
      <c r="F1883" s="7"/>
      <c r="G1883" s="7"/>
      <c r="H1883" s="7"/>
      <c r="I1883" s="7"/>
      <c r="J1883" s="7"/>
      <c r="K1883" s="7"/>
      <c r="L1883" s="7"/>
      <c r="M1883" s="7"/>
      <c r="N1883" s="7"/>
      <c r="O1883" s="7"/>
      <c r="P1883" s="7"/>
      <c r="Q1883" s="7"/>
      <c r="R1883" s="7" t="str">
        <f t="shared" si="58"/>
        <v/>
      </c>
      <c r="S1883" s="7" t="str">
        <f t="shared" si="59"/>
        <v/>
      </c>
    </row>
    <row r="1884" spans="1:19" x14ac:dyDescent="0.25">
      <c r="A1884" s="7"/>
      <c r="B1884" s="12"/>
      <c r="C1884" s="7"/>
      <c r="D1884" s="7"/>
      <c r="E1884" s="7"/>
      <c r="F1884" s="7"/>
      <c r="G1884" s="7"/>
      <c r="H1884" s="7"/>
      <c r="I1884" s="7"/>
      <c r="J1884" s="7"/>
      <c r="K1884" s="7"/>
      <c r="L1884" s="7"/>
      <c r="M1884" s="7"/>
      <c r="N1884" s="7"/>
      <c r="O1884" s="7"/>
      <c r="P1884" s="7"/>
      <c r="Q1884" s="7"/>
      <c r="R1884" s="7" t="str">
        <f t="shared" si="58"/>
        <v/>
      </c>
      <c r="S1884" s="7" t="str">
        <f t="shared" si="59"/>
        <v/>
      </c>
    </row>
    <row r="1885" spans="1:19" x14ac:dyDescent="0.25">
      <c r="A1885" s="7"/>
      <c r="B1885" s="12"/>
      <c r="C1885" s="7"/>
      <c r="D1885" s="7"/>
      <c r="E1885" s="7"/>
      <c r="F1885" s="7"/>
      <c r="G1885" s="7"/>
      <c r="H1885" s="7"/>
      <c r="I1885" s="7"/>
      <c r="J1885" s="7"/>
      <c r="K1885" s="7"/>
      <c r="L1885" s="7"/>
      <c r="M1885" s="7"/>
      <c r="N1885" s="7"/>
      <c r="O1885" s="7"/>
      <c r="P1885" s="7"/>
      <c r="Q1885" s="7"/>
      <c r="R1885" s="7" t="str">
        <f t="shared" si="58"/>
        <v/>
      </c>
      <c r="S1885" s="7" t="str">
        <f t="shared" si="59"/>
        <v/>
      </c>
    </row>
    <row r="1886" spans="1:19" x14ac:dyDescent="0.25">
      <c r="A1886" s="7"/>
      <c r="B1886" s="12"/>
      <c r="C1886" s="7"/>
      <c r="D1886" s="7"/>
      <c r="E1886" s="7"/>
      <c r="F1886" s="7"/>
      <c r="G1886" s="7"/>
      <c r="H1886" s="7"/>
      <c r="I1886" s="7"/>
      <c r="J1886" s="7"/>
      <c r="K1886" s="7"/>
      <c r="L1886" s="7"/>
      <c r="M1886" s="7"/>
      <c r="N1886" s="7"/>
      <c r="O1886" s="7"/>
      <c r="P1886" s="7"/>
      <c r="Q1886" s="7"/>
      <c r="R1886" s="7" t="str">
        <f t="shared" si="58"/>
        <v/>
      </c>
      <c r="S1886" s="7" t="str">
        <f t="shared" si="59"/>
        <v/>
      </c>
    </row>
    <row r="1887" spans="1:19" x14ac:dyDescent="0.25">
      <c r="A1887" s="7"/>
      <c r="B1887" s="12"/>
      <c r="C1887" s="7"/>
      <c r="D1887" s="7"/>
      <c r="E1887" s="7"/>
      <c r="F1887" s="7"/>
      <c r="G1887" s="7"/>
      <c r="H1887" s="7"/>
      <c r="I1887" s="7"/>
      <c r="J1887" s="7"/>
      <c r="K1887" s="7"/>
      <c r="L1887" s="7"/>
      <c r="M1887" s="7"/>
      <c r="N1887" s="7"/>
      <c r="O1887" s="7"/>
      <c r="P1887" s="7"/>
      <c r="Q1887" s="7"/>
      <c r="R1887" s="7" t="str">
        <f t="shared" si="58"/>
        <v/>
      </c>
      <c r="S1887" s="7" t="str">
        <f t="shared" si="59"/>
        <v/>
      </c>
    </row>
    <row r="1888" spans="1:19" x14ac:dyDescent="0.25">
      <c r="A1888" s="7"/>
      <c r="B1888" s="12"/>
      <c r="C1888" s="7"/>
      <c r="D1888" s="7"/>
      <c r="E1888" s="7"/>
      <c r="F1888" s="7"/>
      <c r="G1888" s="7"/>
      <c r="H1888" s="7"/>
      <c r="I1888" s="7"/>
      <c r="J1888" s="7"/>
      <c r="K1888" s="7"/>
      <c r="L1888" s="7"/>
      <c r="M1888" s="7"/>
      <c r="N1888" s="7"/>
      <c r="O1888" s="7"/>
      <c r="P1888" s="7"/>
      <c r="Q1888" s="7"/>
      <c r="R1888" s="7" t="str">
        <f t="shared" si="58"/>
        <v/>
      </c>
      <c r="S1888" s="7" t="str">
        <f t="shared" si="59"/>
        <v/>
      </c>
    </row>
    <row r="1889" spans="1:19" x14ac:dyDescent="0.25">
      <c r="A1889" s="7"/>
      <c r="B1889" s="12"/>
      <c r="C1889" s="7"/>
      <c r="D1889" s="7"/>
      <c r="E1889" s="7"/>
      <c r="F1889" s="7"/>
      <c r="G1889" s="7"/>
      <c r="H1889" s="7"/>
      <c r="I1889" s="7"/>
      <c r="J1889" s="7"/>
      <c r="K1889" s="7"/>
      <c r="L1889" s="7"/>
      <c r="M1889" s="7"/>
      <c r="N1889" s="7"/>
      <c r="O1889" s="7"/>
      <c r="P1889" s="7"/>
      <c r="Q1889" s="7"/>
      <c r="R1889" s="7" t="str">
        <f t="shared" si="58"/>
        <v/>
      </c>
      <c r="S1889" s="7" t="str">
        <f t="shared" si="59"/>
        <v/>
      </c>
    </row>
    <row r="1890" spans="1:19" x14ac:dyDescent="0.25">
      <c r="A1890" s="7"/>
      <c r="B1890" s="12"/>
      <c r="C1890" s="7"/>
      <c r="D1890" s="7"/>
      <c r="E1890" s="7"/>
      <c r="F1890" s="7"/>
      <c r="G1890" s="7"/>
      <c r="H1890" s="7"/>
      <c r="I1890" s="7"/>
      <c r="J1890" s="7"/>
      <c r="K1890" s="7"/>
      <c r="L1890" s="7"/>
      <c r="M1890" s="7"/>
      <c r="N1890" s="7"/>
      <c r="O1890" s="7"/>
      <c r="P1890" s="7"/>
      <c r="Q1890" s="7"/>
      <c r="R1890" s="7" t="str">
        <f t="shared" si="58"/>
        <v/>
      </c>
      <c r="S1890" s="7" t="str">
        <f t="shared" si="59"/>
        <v/>
      </c>
    </row>
    <row r="1891" spans="1:19" x14ac:dyDescent="0.25">
      <c r="A1891" s="7"/>
      <c r="B1891" s="12"/>
      <c r="C1891" s="7"/>
      <c r="D1891" s="7"/>
      <c r="E1891" s="7"/>
      <c r="F1891" s="7"/>
      <c r="G1891" s="7"/>
      <c r="H1891" s="7"/>
      <c r="I1891" s="7"/>
      <c r="J1891" s="7"/>
      <c r="K1891" s="7"/>
      <c r="L1891" s="7"/>
      <c r="M1891" s="7"/>
      <c r="N1891" s="7"/>
      <c r="O1891" s="7"/>
      <c r="P1891" s="7"/>
      <c r="Q1891" s="7"/>
      <c r="R1891" s="7" t="str">
        <f t="shared" si="58"/>
        <v/>
      </c>
      <c r="S1891" s="7" t="str">
        <f t="shared" si="59"/>
        <v/>
      </c>
    </row>
    <row r="1892" spans="1:19" x14ac:dyDescent="0.25">
      <c r="A1892" s="7"/>
      <c r="B1892" s="12"/>
      <c r="C1892" s="7"/>
      <c r="D1892" s="7"/>
      <c r="E1892" s="7"/>
      <c r="F1892" s="7"/>
      <c r="G1892" s="7"/>
      <c r="H1892" s="7"/>
      <c r="I1892" s="7"/>
      <c r="J1892" s="7"/>
      <c r="K1892" s="7"/>
      <c r="L1892" s="7"/>
      <c r="M1892" s="7"/>
      <c r="N1892" s="7"/>
      <c r="O1892" s="7"/>
      <c r="P1892" s="7"/>
      <c r="Q1892" s="7"/>
      <c r="R1892" s="7" t="str">
        <f t="shared" si="58"/>
        <v/>
      </c>
      <c r="S1892" s="7" t="str">
        <f t="shared" si="59"/>
        <v/>
      </c>
    </row>
    <row r="1893" spans="1:19" x14ac:dyDescent="0.25">
      <c r="A1893" s="7"/>
      <c r="B1893" s="12"/>
      <c r="C1893" s="7"/>
      <c r="D1893" s="7"/>
      <c r="E1893" s="7"/>
      <c r="F1893" s="7"/>
      <c r="G1893" s="7"/>
      <c r="H1893" s="7"/>
      <c r="I1893" s="7"/>
      <c r="J1893" s="7"/>
      <c r="K1893" s="7"/>
      <c r="L1893" s="7"/>
      <c r="M1893" s="7"/>
      <c r="N1893" s="7"/>
      <c r="O1893" s="7"/>
      <c r="P1893" s="7"/>
      <c r="Q1893" s="7"/>
      <c r="R1893" s="7" t="str">
        <f t="shared" si="58"/>
        <v/>
      </c>
      <c r="S1893" s="7" t="str">
        <f t="shared" si="59"/>
        <v/>
      </c>
    </row>
    <row r="1894" spans="1:19" x14ac:dyDescent="0.25">
      <c r="A1894" s="7"/>
      <c r="B1894" s="12"/>
      <c r="C1894" s="7"/>
      <c r="D1894" s="7"/>
      <c r="E1894" s="7"/>
      <c r="F1894" s="7"/>
      <c r="G1894" s="7"/>
      <c r="H1894" s="7"/>
      <c r="I1894" s="7"/>
      <c r="J1894" s="7"/>
      <c r="K1894" s="7"/>
      <c r="L1894" s="7"/>
      <c r="M1894" s="7"/>
      <c r="N1894" s="7"/>
      <c r="O1894" s="7"/>
      <c r="P1894" s="7"/>
      <c r="Q1894" s="7"/>
      <c r="R1894" s="7" t="str">
        <f t="shared" si="58"/>
        <v/>
      </c>
      <c r="S1894" s="7" t="str">
        <f t="shared" si="59"/>
        <v/>
      </c>
    </row>
    <row r="1895" spans="1:19" x14ac:dyDescent="0.25">
      <c r="A1895" s="7"/>
      <c r="B1895" s="12"/>
      <c r="C1895" s="7"/>
      <c r="D1895" s="7"/>
      <c r="E1895" s="7"/>
      <c r="F1895" s="7"/>
      <c r="G1895" s="7"/>
      <c r="H1895" s="7"/>
      <c r="I1895" s="7"/>
      <c r="J1895" s="7"/>
      <c r="K1895" s="7"/>
      <c r="L1895" s="7"/>
      <c r="M1895" s="7"/>
      <c r="N1895" s="7"/>
      <c r="O1895" s="7"/>
      <c r="P1895" s="7"/>
      <c r="Q1895" s="7"/>
      <c r="R1895" s="7" t="str">
        <f t="shared" si="58"/>
        <v/>
      </c>
      <c r="S1895" s="7" t="str">
        <f t="shared" si="59"/>
        <v/>
      </c>
    </row>
    <row r="1896" spans="1:19" x14ac:dyDescent="0.25">
      <c r="A1896" s="7"/>
      <c r="B1896" s="12"/>
      <c r="C1896" s="7"/>
      <c r="D1896" s="7"/>
      <c r="E1896" s="7"/>
      <c r="F1896" s="7"/>
      <c r="G1896" s="7"/>
      <c r="H1896" s="7"/>
      <c r="I1896" s="7"/>
      <c r="J1896" s="7"/>
      <c r="K1896" s="7"/>
      <c r="L1896" s="7"/>
      <c r="M1896" s="7"/>
      <c r="N1896" s="7"/>
      <c r="O1896" s="7"/>
      <c r="P1896" s="7"/>
      <c r="Q1896" s="7"/>
      <c r="R1896" s="7" t="str">
        <f t="shared" si="58"/>
        <v/>
      </c>
      <c r="S1896" s="7" t="str">
        <f t="shared" si="59"/>
        <v/>
      </c>
    </row>
    <row r="1897" spans="1:19" x14ac:dyDescent="0.25">
      <c r="A1897" s="7"/>
      <c r="B1897" s="12"/>
      <c r="C1897" s="7"/>
      <c r="D1897" s="7"/>
      <c r="E1897" s="7"/>
      <c r="F1897" s="7"/>
      <c r="G1897" s="7"/>
      <c r="H1897" s="7"/>
      <c r="I1897" s="7"/>
      <c r="J1897" s="7"/>
      <c r="K1897" s="7"/>
      <c r="L1897" s="7"/>
      <c r="M1897" s="7"/>
      <c r="N1897" s="7"/>
      <c r="O1897" s="7"/>
      <c r="P1897" s="7"/>
      <c r="Q1897" s="7"/>
      <c r="R1897" s="7" t="str">
        <f t="shared" si="58"/>
        <v/>
      </c>
      <c r="S1897" s="7" t="str">
        <f t="shared" si="59"/>
        <v/>
      </c>
    </row>
    <row r="1898" spans="1:19" x14ac:dyDescent="0.25">
      <c r="A1898" s="7"/>
      <c r="B1898" s="12"/>
      <c r="C1898" s="7"/>
      <c r="D1898" s="7"/>
      <c r="E1898" s="7"/>
      <c r="F1898" s="7"/>
      <c r="G1898" s="7"/>
      <c r="H1898" s="7"/>
      <c r="I1898" s="7"/>
      <c r="J1898" s="7"/>
      <c r="K1898" s="7"/>
      <c r="L1898" s="7"/>
      <c r="M1898" s="7"/>
      <c r="N1898" s="7"/>
      <c r="O1898" s="7"/>
      <c r="P1898" s="7"/>
      <c r="Q1898" s="7"/>
      <c r="R1898" s="7" t="str">
        <f t="shared" si="58"/>
        <v/>
      </c>
      <c r="S1898" s="7" t="str">
        <f t="shared" si="59"/>
        <v/>
      </c>
    </row>
    <row r="1899" spans="1:19" x14ac:dyDescent="0.25">
      <c r="A1899" s="7"/>
      <c r="B1899" s="12"/>
      <c r="C1899" s="7"/>
      <c r="D1899" s="7"/>
      <c r="E1899" s="7"/>
      <c r="F1899" s="7"/>
      <c r="G1899" s="7"/>
      <c r="H1899" s="7"/>
      <c r="I1899" s="7"/>
      <c r="J1899" s="7"/>
      <c r="K1899" s="7"/>
      <c r="L1899" s="7"/>
      <c r="M1899" s="7"/>
      <c r="N1899" s="7"/>
      <c r="O1899" s="7"/>
      <c r="P1899" s="7"/>
      <c r="Q1899" s="7"/>
      <c r="R1899" s="7" t="str">
        <f t="shared" si="58"/>
        <v/>
      </c>
      <c r="S1899" s="7" t="str">
        <f t="shared" si="59"/>
        <v/>
      </c>
    </row>
    <row r="1900" spans="1:19" x14ac:dyDescent="0.25">
      <c r="A1900" s="7"/>
      <c r="B1900" s="12"/>
      <c r="C1900" s="7"/>
      <c r="D1900" s="7"/>
      <c r="E1900" s="7"/>
      <c r="F1900" s="7"/>
      <c r="G1900" s="7"/>
      <c r="H1900" s="7"/>
      <c r="I1900" s="7"/>
      <c r="J1900" s="7"/>
      <c r="K1900" s="7"/>
      <c r="L1900" s="7"/>
      <c r="M1900" s="7"/>
      <c r="N1900" s="7"/>
      <c r="O1900" s="7"/>
      <c r="P1900" s="7"/>
      <c r="Q1900" s="7"/>
      <c r="R1900" s="7" t="str">
        <f t="shared" si="58"/>
        <v/>
      </c>
      <c r="S1900" s="7" t="str">
        <f t="shared" si="59"/>
        <v/>
      </c>
    </row>
    <row r="1901" spans="1:19" x14ac:dyDescent="0.25">
      <c r="A1901" s="7"/>
      <c r="B1901" s="12"/>
      <c r="C1901" s="7"/>
      <c r="D1901" s="7"/>
      <c r="E1901" s="7"/>
      <c r="F1901" s="7"/>
      <c r="G1901" s="7"/>
      <c r="H1901" s="7"/>
      <c r="I1901" s="7"/>
      <c r="J1901" s="7"/>
      <c r="K1901" s="7"/>
      <c r="L1901" s="7"/>
      <c r="M1901" s="7"/>
      <c r="N1901" s="7"/>
      <c r="O1901" s="7"/>
      <c r="P1901" s="7"/>
      <c r="Q1901" s="7"/>
      <c r="R1901" s="7" t="str">
        <f t="shared" si="58"/>
        <v/>
      </c>
      <c r="S1901" s="7" t="str">
        <f t="shared" si="59"/>
        <v/>
      </c>
    </row>
    <row r="1902" spans="1:19" x14ac:dyDescent="0.25">
      <c r="A1902" s="7"/>
      <c r="B1902" s="12"/>
      <c r="C1902" s="7"/>
      <c r="D1902" s="7"/>
      <c r="E1902" s="7"/>
      <c r="F1902" s="7"/>
      <c r="G1902" s="7"/>
      <c r="H1902" s="7"/>
      <c r="I1902" s="7"/>
      <c r="J1902" s="7"/>
      <c r="K1902" s="7"/>
      <c r="L1902" s="7"/>
      <c r="M1902" s="7"/>
      <c r="N1902" s="7"/>
      <c r="O1902" s="7"/>
      <c r="P1902" s="7"/>
      <c r="Q1902" s="7"/>
      <c r="R1902" s="7" t="str">
        <f t="shared" si="58"/>
        <v/>
      </c>
      <c r="S1902" s="7" t="str">
        <f t="shared" si="59"/>
        <v/>
      </c>
    </row>
    <row r="1903" spans="1:19" x14ac:dyDescent="0.25">
      <c r="A1903" s="7"/>
      <c r="B1903" s="12"/>
      <c r="C1903" s="7"/>
      <c r="D1903" s="7"/>
      <c r="E1903" s="7"/>
      <c r="F1903" s="7"/>
      <c r="G1903" s="7"/>
      <c r="H1903" s="7"/>
      <c r="I1903" s="7"/>
      <c r="J1903" s="7"/>
      <c r="K1903" s="7"/>
      <c r="L1903" s="7"/>
      <c r="M1903" s="7"/>
      <c r="N1903" s="7"/>
      <c r="O1903" s="7"/>
      <c r="P1903" s="7"/>
      <c r="Q1903" s="7"/>
      <c r="R1903" s="7" t="str">
        <f t="shared" si="58"/>
        <v/>
      </c>
      <c r="S1903" s="7" t="str">
        <f t="shared" si="59"/>
        <v/>
      </c>
    </row>
    <row r="1904" spans="1:19" x14ac:dyDescent="0.25">
      <c r="A1904" s="7"/>
      <c r="B1904" s="12"/>
      <c r="C1904" s="7"/>
      <c r="D1904" s="7"/>
      <c r="E1904" s="7"/>
      <c r="F1904" s="7"/>
      <c r="G1904" s="7"/>
      <c r="H1904" s="7"/>
      <c r="I1904" s="7"/>
      <c r="J1904" s="7"/>
      <c r="K1904" s="7"/>
      <c r="L1904" s="7"/>
      <c r="M1904" s="7"/>
      <c r="N1904" s="7"/>
      <c r="O1904" s="7"/>
      <c r="P1904" s="7"/>
      <c r="Q1904" s="7"/>
      <c r="R1904" s="7" t="str">
        <f t="shared" si="58"/>
        <v/>
      </c>
      <c r="S1904" s="7" t="str">
        <f t="shared" si="59"/>
        <v/>
      </c>
    </row>
    <row r="1905" spans="1:19" x14ac:dyDescent="0.25">
      <c r="A1905" s="7"/>
      <c r="B1905" s="12"/>
      <c r="C1905" s="7"/>
      <c r="D1905" s="7"/>
      <c r="E1905" s="7"/>
      <c r="F1905" s="7"/>
      <c r="G1905" s="7"/>
      <c r="H1905" s="7"/>
      <c r="I1905" s="7"/>
      <c r="J1905" s="7"/>
      <c r="K1905" s="7"/>
      <c r="L1905" s="7"/>
      <c r="M1905" s="7"/>
      <c r="N1905" s="7"/>
      <c r="O1905" s="7"/>
      <c r="P1905" s="7"/>
      <c r="Q1905" s="7"/>
      <c r="R1905" s="7" t="str">
        <f t="shared" si="58"/>
        <v/>
      </c>
      <c r="S1905" s="7" t="str">
        <f t="shared" si="59"/>
        <v/>
      </c>
    </row>
    <row r="1906" spans="1:19" x14ac:dyDescent="0.25">
      <c r="A1906" s="7"/>
      <c r="B1906" s="12"/>
      <c r="C1906" s="7"/>
      <c r="D1906" s="7"/>
      <c r="E1906" s="7"/>
      <c r="F1906" s="7"/>
      <c r="G1906" s="7"/>
      <c r="H1906" s="7"/>
      <c r="I1906" s="7"/>
      <c r="J1906" s="7"/>
      <c r="K1906" s="7"/>
      <c r="L1906" s="7"/>
      <c r="M1906" s="7"/>
      <c r="N1906" s="7"/>
      <c r="O1906" s="7"/>
      <c r="P1906" s="7"/>
      <c r="Q1906" s="7"/>
      <c r="R1906" s="7" t="str">
        <f t="shared" si="58"/>
        <v/>
      </c>
      <c r="S1906" s="7" t="str">
        <f t="shared" si="59"/>
        <v/>
      </c>
    </row>
    <row r="1907" spans="1:19" x14ac:dyDescent="0.25">
      <c r="A1907" s="7"/>
      <c r="B1907" s="12"/>
      <c r="C1907" s="7"/>
      <c r="D1907" s="7"/>
      <c r="E1907" s="7"/>
      <c r="F1907" s="7"/>
      <c r="G1907" s="7"/>
      <c r="H1907" s="7"/>
      <c r="I1907" s="7"/>
      <c r="J1907" s="7"/>
      <c r="K1907" s="7"/>
      <c r="L1907" s="7"/>
      <c r="M1907" s="7"/>
      <c r="N1907" s="7"/>
      <c r="O1907" s="7"/>
      <c r="P1907" s="7"/>
      <c r="Q1907" s="7"/>
      <c r="R1907" s="7" t="str">
        <f t="shared" si="58"/>
        <v/>
      </c>
      <c r="S1907" s="7" t="str">
        <f t="shared" si="59"/>
        <v/>
      </c>
    </row>
    <row r="1908" spans="1:19" x14ac:dyDescent="0.25">
      <c r="A1908" s="7"/>
      <c r="B1908" s="12"/>
      <c r="C1908" s="7"/>
      <c r="D1908" s="7"/>
      <c r="E1908" s="7"/>
      <c r="F1908" s="7"/>
      <c r="G1908" s="7"/>
      <c r="H1908" s="7"/>
      <c r="I1908" s="7"/>
      <c r="J1908" s="7"/>
      <c r="K1908" s="7"/>
      <c r="L1908" s="7"/>
      <c r="M1908" s="7"/>
      <c r="N1908" s="7"/>
      <c r="O1908" s="7"/>
      <c r="P1908" s="7"/>
      <c r="Q1908" s="7"/>
      <c r="R1908" s="7" t="str">
        <f t="shared" si="58"/>
        <v/>
      </c>
      <c r="S1908" s="7" t="str">
        <f t="shared" si="59"/>
        <v/>
      </c>
    </row>
    <row r="1909" spans="1:19" x14ac:dyDescent="0.25">
      <c r="A1909" s="7"/>
      <c r="B1909" s="12"/>
      <c r="C1909" s="7"/>
      <c r="D1909" s="7"/>
      <c r="E1909" s="7"/>
      <c r="F1909" s="7"/>
      <c r="G1909" s="7"/>
      <c r="H1909" s="7"/>
      <c r="I1909" s="7"/>
      <c r="J1909" s="7"/>
      <c r="K1909" s="7"/>
      <c r="L1909" s="7"/>
      <c r="M1909" s="7"/>
      <c r="N1909" s="7"/>
      <c r="O1909" s="7"/>
      <c r="P1909" s="7"/>
      <c r="Q1909" s="7"/>
      <c r="R1909" s="7" t="str">
        <f t="shared" si="58"/>
        <v/>
      </c>
      <c r="S1909" s="7" t="str">
        <f t="shared" si="59"/>
        <v/>
      </c>
    </row>
    <row r="1910" spans="1:19" x14ac:dyDescent="0.25">
      <c r="A1910" s="7"/>
      <c r="B1910" s="12"/>
      <c r="C1910" s="7"/>
      <c r="D1910" s="7"/>
      <c r="E1910" s="7"/>
      <c r="F1910" s="7"/>
      <c r="G1910" s="7"/>
      <c r="H1910" s="7"/>
      <c r="I1910" s="7"/>
      <c r="J1910" s="7"/>
      <c r="K1910" s="7"/>
      <c r="L1910" s="7"/>
      <c r="M1910" s="7"/>
      <c r="N1910" s="7"/>
      <c r="O1910" s="7"/>
      <c r="P1910" s="7"/>
      <c r="Q1910" s="7"/>
      <c r="R1910" s="7" t="str">
        <f t="shared" si="58"/>
        <v/>
      </c>
      <c r="S1910" s="7" t="str">
        <f t="shared" si="59"/>
        <v/>
      </c>
    </row>
    <row r="1911" spans="1:19" x14ac:dyDescent="0.25">
      <c r="A1911" s="7"/>
      <c r="B1911" s="12"/>
      <c r="C1911" s="7"/>
      <c r="D1911" s="7"/>
      <c r="E1911" s="7"/>
      <c r="F1911" s="7"/>
      <c r="G1911" s="7"/>
      <c r="H1911" s="7"/>
      <c r="I1911" s="7"/>
      <c r="J1911" s="7"/>
      <c r="K1911" s="7"/>
      <c r="L1911" s="7"/>
      <c r="M1911" s="7"/>
      <c r="N1911" s="7"/>
      <c r="O1911" s="7"/>
      <c r="P1911" s="7"/>
      <c r="Q1911" s="7"/>
      <c r="R1911" s="7" t="str">
        <f t="shared" si="58"/>
        <v/>
      </c>
      <c r="S1911" s="7" t="str">
        <f t="shared" si="59"/>
        <v/>
      </c>
    </row>
    <row r="1912" spans="1:19" x14ac:dyDescent="0.25">
      <c r="A1912" s="7"/>
      <c r="B1912" s="12"/>
      <c r="C1912" s="7"/>
      <c r="D1912" s="7"/>
      <c r="E1912" s="7"/>
      <c r="F1912" s="7"/>
      <c r="G1912" s="7"/>
      <c r="H1912" s="7"/>
      <c r="I1912" s="7"/>
      <c r="J1912" s="7"/>
      <c r="K1912" s="7"/>
      <c r="L1912" s="7"/>
      <c r="M1912" s="7"/>
      <c r="N1912" s="7"/>
      <c r="O1912" s="7"/>
      <c r="P1912" s="7"/>
      <c r="Q1912" s="7"/>
      <c r="R1912" s="7" t="str">
        <f t="shared" si="58"/>
        <v/>
      </c>
      <c r="S1912" s="7" t="str">
        <f t="shared" si="59"/>
        <v/>
      </c>
    </row>
    <row r="1913" spans="1:19" x14ac:dyDescent="0.25">
      <c r="A1913" s="7"/>
      <c r="B1913" s="12"/>
      <c r="C1913" s="7"/>
      <c r="D1913" s="7"/>
      <c r="E1913" s="7"/>
      <c r="F1913" s="7"/>
      <c r="G1913" s="7"/>
      <c r="H1913" s="7"/>
      <c r="I1913" s="7"/>
      <c r="J1913" s="7"/>
      <c r="K1913" s="7"/>
      <c r="L1913" s="7"/>
      <c r="M1913" s="7"/>
      <c r="N1913" s="7"/>
      <c r="O1913" s="7"/>
      <c r="P1913" s="7"/>
      <c r="Q1913" s="7"/>
      <c r="R1913" s="7" t="str">
        <f t="shared" si="58"/>
        <v/>
      </c>
      <c r="S1913" s="7" t="str">
        <f t="shared" si="59"/>
        <v/>
      </c>
    </row>
    <row r="1914" spans="1:19" x14ac:dyDescent="0.25">
      <c r="A1914" s="7"/>
      <c r="B1914" s="12"/>
      <c r="C1914" s="7"/>
      <c r="D1914" s="7"/>
      <c r="E1914" s="7"/>
      <c r="F1914" s="7"/>
      <c r="G1914" s="7"/>
      <c r="H1914" s="7"/>
      <c r="I1914" s="7"/>
      <c r="J1914" s="7"/>
      <c r="K1914" s="7"/>
      <c r="L1914" s="7"/>
      <c r="M1914" s="7"/>
      <c r="N1914" s="7"/>
      <c r="O1914" s="7"/>
      <c r="P1914" s="7"/>
      <c r="Q1914" s="7"/>
      <c r="R1914" s="7" t="str">
        <f t="shared" si="58"/>
        <v/>
      </c>
      <c r="S1914" s="7" t="str">
        <f t="shared" si="59"/>
        <v/>
      </c>
    </row>
    <row r="1915" spans="1:19" x14ac:dyDescent="0.25">
      <c r="A1915" s="7"/>
      <c r="B1915" s="12"/>
      <c r="C1915" s="7"/>
      <c r="D1915" s="7"/>
      <c r="E1915" s="7"/>
      <c r="F1915" s="7"/>
      <c r="G1915" s="7"/>
      <c r="H1915" s="7"/>
      <c r="I1915" s="7"/>
      <c r="J1915" s="7"/>
      <c r="K1915" s="7"/>
      <c r="L1915" s="7"/>
      <c r="M1915" s="7"/>
      <c r="N1915" s="7"/>
      <c r="O1915" s="7"/>
      <c r="P1915" s="7"/>
      <c r="Q1915" s="7"/>
      <c r="R1915" s="7" t="str">
        <f t="shared" si="58"/>
        <v/>
      </c>
      <c r="S1915" s="7" t="str">
        <f t="shared" si="59"/>
        <v/>
      </c>
    </row>
    <row r="1916" spans="1:19" x14ac:dyDescent="0.25">
      <c r="A1916" s="7"/>
      <c r="B1916" s="12"/>
      <c r="C1916" s="7"/>
      <c r="D1916" s="7"/>
      <c r="E1916" s="7"/>
      <c r="F1916" s="7"/>
      <c r="G1916" s="7"/>
      <c r="H1916" s="7"/>
      <c r="I1916" s="7"/>
      <c r="J1916" s="7"/>
      <c r="K1916" s="7"/>
      <c r="L1916" s="7"/>
      <c r="M1916" s="7"/>
      <c r="N1916" s="7"/>
      <c r="O1916" s="7"/>
      <c r="P1916" s="7"/>
      <c r="Q1916" s="7"/>
      <c r="R1916" s="7" t="str">
        <f t="shared" si="58"/>
        <v/>
      </c>
      <c r="S1916" s="7" t="str">
        <f t="shared" si="59"/>
        <v/>
      </c>
    </row>
    <row r="1917" spans="1:19" x14ac:dyDescent="0.25">
      <c r="A1917" s="7"/>
      <c r="B1917" s="12"/>
      <c r="C1917" s="7"/>
      <c r="D1917" s="7"/>
      <c r="E1917" s="7"/>
      <c r="F1917" s="7"/>
      <c r="G1917" s="7"/>
      <c r="H1917" s="7"/>
      <c r="I1917" s="7"/>
      <c r="J1917" s="7"/>
      <c r="K1917" s="7"/>
      <c r="L1917" s="7"/>
      <c r="M1917" s="7"/>
      <c r="N1917" s="7"/>
      <c r="O1917" s="7"/>
      <c r="P1917" s="7"/>
      <c r="Q1917" s="7"/>
      <c r="R1917" s="7" t="str">
        <f t="shared" si="58"/>
        <v/>
      </c>
      <c r="S1917" s="7" t="str">
        <f t="shared" si="59"/>
        <v/>
      </c>
    </row>
    <row r="1918" spans="1:19" x14ac:dyDescent="0.25">
      <c r="A1918" s="7"/>
      <c r="B1918" s="12"/>
      <c r="C1918" s="7"/>
      <c r="D1918" s="7"/>
      <c r="E1918" s="7"/>
      <c r="F1918" s="7"/>
      <c r="G1918" s="7"/>
      <c r="H1918" s="7"/>
      <c r="I1918" s="7"/>
      <c r="J1918" s="7"/>
      <c r="K1918" s="7"/>
      <c r="L1918" s="7"/>
      <c r="M1918" s="7"/>
      <c r="N1918" s="7"/>
      <c r="O1918" s="7"/>
      <c r="P1918" s="7"/>
      <c r="Q1918" s="7"/>
      <c r="R1918" s="7" t="str">
        <f t="shared" si="58"/>
        <v/>
      </c>
      <c r="S1918" s="7" t="str">
        <f t="shared" si="59"/>
        <v/>
      </c>
    </row>
    <row r="1919" spans="1:19" x14ac:dyDescent="0.25">
      <c r="A1919" s="7"/>
      <c r="B1919" s="12"/>
      <c r="C1919" s="7"/>
      <c r="D1919" s="7"/>
      <c r="E1919" s="7"/>
      <c r="F1919" s="7"/>
      <c r="G1919" s="7"/>
      <c r="H1919" s="7"/>
      <c r="I1919" s="7"/>
      <c r="J1919" s="7"/>
      <c r="K1919" s="7"/>
      <c r="L1919" s="7"/>
      <c r="M1919" s="7"/>
      <c r="N1919" s="7"/>
      <c r="O1919" s="7"/>
      <c r="P1919" s="7"/>
      <c r="Q1919" s="7"/>
      <c r="R1919" s="7" t="str">
        <f t="shared" si="58"/>
        <v/>
      </c>
      <c r="S1919" s="7" t="str">
        <f t="shared" si="59"/>
        <v/>
      </c>
    </row>
    <row r="1920" spans="1:19" x14ac:dyDescent="0.25">
      <c r="A1920" s="7"/>
      <c r="B1920" s="12"/>
      <c r="C1920" s="7"/>
      <c r="D1920" s="7"/>
      <c r="E1920" s="7"/>
      <c r="F1920" s="7"/>
      <c r="G1920" s="7"/>
      <c r="H1920" s="7"/>
      <c r="I1920" s="7"/>
      <c r="J1920" s="7"/>
      <c r="K1920" s="7"/>
      <c r="L1920" s="7"/>
      <c r="M1920" s="7"/>
      <c r="N1920" s="7"/>
      <c r="O1920" s="7"/>
      <c r="P1920" s="7"/>
      <c r="Q1920" s="7"/>
      <c r="R1920" s="7" t="str">
        <f t="shared" si="58"/>
        <v/>
      </c>
      <c r="S1920" s="7" t="str">
        <f t="shared" si="59"/>
        <v/>
      </c>
    </row>
    <row r="1921" spans="1:19" x14ac:dyDescent="0.25">
      <c r="A1921" s="7"/>
      <c r="B1921" s="12"/>
      <c r="C1921" s="7"/>
      <c r="D1921" s="7"/>
      <c r="E1921" s="7"/>
      <c r="F1921" s="7"/>
      <c r="G1921" s="7"/>
      <c r="H1921" s="7"/>
      <c r="I1921" s="7"/>
      <c r="J1921" s="7"/>
      <c r="K1921" s="7"/>
      <c r="L1921" s="7"/>
      <c r="M1921" s="7"/>
      <c r="N1921" s="7"/>
      <c r="O1921" s="7"/>
      <c r="P1921" s="7"/>
      <c r="Q1921" s="7"/>
      <c r="R1921" s="7" t="str">
        <f t="shared" si="58"/>
        <v/>
      </c>
      <c r="S1921" s="7" t="str">
        <f t="shared" si="59"/>
        <v/>
      </c>
    </row>
    <row r="1922" spans="1:19" x14ac:dyDescent="0.25">
      <c r="A1922" s="7"/>
      <c r="B1922" s="12"/>
      <c r="C1922" s="7"/>
      <c r="D1922" s="7"/>
      <c r="E1922" s="7"/>
      <c r="F1922" s="7"/>
      <c r="G1922" s="7"/>
      <c r="H1922" s="7"/>
      <c r="I1922" s="7"/>
      <c r="J1922" s="7"/>
      <c r="K1922" s="7"/>
      <c r="L1922" s="7"/>
      <c r="M1922" s="7"/>
      <c r="N1922" s="7"/>
      <c r="O1922" s="7"/>
      <c r="P1922" s="7"/>
      <c r="Q1922" s="7"/>
      <c r="R1922" s="7" t="str">
        <f t="shared" ref="R1922:R1985" si="60">IF(OR(C1922="",B1922=""),"",C1922&amp;"#"&amp;ROUND(B1922*1440,0))</f>
        <v/>
      </c>
      <c r="S1922" s="7" t="str">
        <f t="shared" ref="S1922:S1985" si="61">IF(J1922="","","https://maps.google.com/?q="&amp;SUBSTITUTE(J1922&amp;"",",",".")&amp;","&amp;SUBSTITUTE(K1922&amp;"",",","."))</f>
        <v/>
      </c>
    </row>
    <row r="1923" spans="1:19" x14ac:dyDescent="0.25">
      <c r="A1923" s="7"/>
      <c r="B1923" s="12"/>
      <c r="C1923" s="7"/>
      <c r="D1923" s="7"/>
      <c r="E1923" s="7"/>
      <c r="F1923" s="7"/>
      <c r="G1923" s="7"/>
      <c r="H1923" s="7"/>
      <c r="I1923" s="7"/>
      <c r="J1923" s="7"/>
      <c r="K1923" s="7"/>
      <c r="L1923" s="7"/>
      <c r="M1923" s="7"/>
      <c r="N1923" s="7"/>
      <c r="O1923" s="7"/>
      <c r="P1923" s="7"/>
      <c r="Q1923" s="7"/>
      <c r="R1923" s="7" t="str">
        <f t="shared" si="60"/>
        <v/>
      </c>
      <c r="S1923" s="7" t="str">
        <f t="shared" si="61"/>
        <v/>
      </c>
    </row>
    <row r="1924" spans="1:19" x14ac:dyDescent="0.25">
      <c r="A1924" s="7"/>
      <c r="B1924" s="12"/>
      <c r="C1924" s="7"/>
      <c r="D1924" s="7"/>
      <c r="E1924" s="7"/>
      <c r="F1924" s="7"/>
      <c r="G1924" s="7"/>
      <c r="H1924" s="7"/>
      <c r="I1924" s="7"/>
      <c r="J1924" s="7"/>
      <c r="K1924" s="7"/>
      <c r="L1924" s="7"/>
      <c r="M1924" s="7"/>
      <c r="N1924" s="7"/>
      <c r="O1924" s="7"/>
      <c r="P1924" s="7"/>
      <c r="Q1924" s="7"/>
      <c r="R1924" s="7" t="str">
        <f t="shared" si="60"/>
        <v/>
      </c>
      <c r="S1924" s="7" t="str">
        <f t="shared" si="61"/>
        <v/>
      </c>
    </row>
    <row r="1925" spans="1:19" x14ac:dyDescent="0.25">
      <c r="A1925" s="7"/>
      <c r="B1925" s="12"/>
      <c r="C1925" s="7"/>
      <c r="D1925" s="7"/>
      <c r="E1925" s="7"/>
      <c r="F1925" s="7"/>
      <c r="G1925" s="7"/>
      <c r="H1925" s="7"/>
      <c r="I1925" s="7"/>
      <c r="J1925" s="7"/>
      <c r="K1925" s="7"/>
      <c r="L1925" s="7"/>
      <c r="M1925" s="7"/>
      <c r="N1925" s="7"/>
      <c r="O1925" s="7"/>
      <c r="P1925" s="7"/>
      <c r="Q1925" s="7"/>
      <c r="R1925" s="7" t="str">
        <f t="shared" si="60"/>
        <v/>
      </c>
      <c r="S1925" s="7" t="str">
        <f t="shared" si="61"/>
        <v/>
      </c>
    </row>
    <row r="1926" spans="1:19" x14ac:dyDescent="0.25">
      <c r="A1926" s="7"/>
      <c r="B1926" s="12"/>
      <c r="C1926" s="7"/>
      <c r="D1926" s="7"/>
      <c r="E1926" s="7"/>
      <c r="F1926" s="7"/>
      <c r="G1926" s="7"/>
      <c r="H1926" s="7"/>
      <c r="I1926" s="7"/>
      <c r="J1926" s="7"/>
      <c r="K1926" s="7"/>
      <c r="L1926" s="7"/>
      <c r="M1926" s="7"/>
      <c r="N1926" s="7"/>
      <c r="O1926" s="7"/>
      <c r="P1926" s="7"/>
      <c r="Q1926" s="7"/>
      <c r="R1926" s="7" t="str">
        <f t="shared" si="60"/>
        <v/>
      </c>
      <c r="S1926" s="7" t="str">
        <f t="shared" si="61"/>
        <v/>
      </c>
    </row>
    <row r="1927" spans="1:19" x14ac:dyDescent="0.25">
      <c r="A1927" s="7"/>
      <c r="B1927" s="12"/>
      <c r="C1927" s="7"/>
      <c r="D1927" s="7"/>
      <c r="E1927" s="7"/>
      <c r="F1927" s="7"/>
      <c r="G1927" s="7"/>
      <c r="H1927" s="7"/>
      <c r="I1927" s="7"/>
      <c r="J1927" s="7"/>
      <c r="K1927" s="7"/>
      <c r="L1927" s="7"/>
      <c r="M1927" s="7"/>
      <c r="N1927" s="7"/>
      <c r="O1927" s="7"/>
      <c r="P1927" s="7"/>
      <c r="Q1927" s="7"/>
      <c r="R1927" s="7" t="str">
        <f t="shared" si="60"/>
        <v/>
      </c>
      <c r="S1927" s="7" t="str">
        <f t="shared" si="61"/>
        <v/>
      </c>
    </row>
    <row r="1928" spans="1:19" x14ac:dyDescent="0.25">
      <c r="A1928" s="7"/>
      <c r="B1928" s="12"/>
      <c r="C1928" s="7"/>
      <c r="D1928" s="7"/>
      <c r="E1928" s="7"/>
      <c r="F1928" s="7"/>
      <c r="G1928" s="7"/>
      <c r="H1928" s="7"/>
      <c r="I1928" s="7"/>
      <c r="J1928" s="7"/>
      <c r="K1928" s="7"/>
      <c r="L1928" s="7"/>
      <c r="M1928" s="7"/>
      <c r="N1928" s="7"/>
      <c r="O1928" s="7"/>
      <c r="P1928" s="7"/>
      <c r="Q1928" s="7"/>
      <c r="R1928" s="7" t="str">
        <f t="shared" si="60"/>
        <v/>
      </c>
      <c r="S1928" s="7" t="str">
        <f t="shared" si="61"/>
        <v/>
      </c>
    </row>
    <row r="1929" spans="1:19" x14ac:dyDescent="0.25">
      <c r="A1929" s="7"/>
      <c r="B1929" s="12"/>
      <c r="C1929" s="7"/>
      <c r="D1929" s="7"/>
      <c r="E1929" s="7"/>
      <c r="F1929" s="7"/>
      <c r="G1929" s="7"/>
      <c r="H1929" s="7"/>
      <c r="I1929" s="7"/>
      <c r="J1929" s="7"/>
      <c r="K1929" s="7"/>
      <c r="L1929" s="7"/>
      <c r="M1929" s="7"/>
      <c r="N1929" s="7"/>
      <c r="O1929" s="7"/>
      <c r="P1929" s="7"/>
      <c r="Q1929" s="7"/>
      <c r="R1929" s="7" t="str">
        <f t="shared" si="60"/>
        <v/>
      </c>
      <c r="S1929" s="7" t="str">
        <f t="shared" si="61"/>
        <v/>
      </c>
    </row>
    <row r="1930" spans="1:19" x14ac:dyDescent="0.25">
      <c r="A1930" s="7"/>
      <c r="B1930" s="12"/>
      <c r="C1930" s="7"/>
      <c r="D1930" s="7"/>
      <c r="E1930" s="7"/>
      <c r="F1930" s="7"/>
      <c r="G1930" s="7"/>
      <c r="H1930" s="7"/>
      <c r="I1930" s="7"/>
      <c r="J1930" s="7"/>
      <c r="K1930" s="7"/>
      <c r="L1930" s="7"/>
      <c r="M1930" s="7"/>
      <c r="N1930" s="7"/>
      <c r="O1930" s="7"/>
      <c r="P1930" s="7"/>
      <c r="Q1930" s="7"/>
      <c r="R1930" s="7" t="str">
        <f t="shared" si="60"/>
        <v/>
      </c>
      <c r="S1930" s="7" t="str">
        <f t="shared" si="61"/>
        <v/>
      </c>
    </row>
    <row r="1931" spans="1:19" x14ac:dyDescent="0.25">
      <c r="A1931" s="7"/>
      <c r="B1931" s="12"/>
      <c r="C1931" s="7"/>
      <c r="D1931" s="7"/>
      <c r="E1931" s="7"/>
      <c r="F1931" s="7"/>
      <c r="G1931" s="7"/>
      <c r="H1931" s="7"/>
      <c r="I1931" s="7"/>
      <c r="J1931" s="7"/>
      <c r="K1931" s="7"/>
      <c r="L1931" s="7"/>
      <c r="M1931" s="7"/>
      <c r="N1931" s="7"/>
      <c r="O1931" s="7"/>
      <c r="P1931" s="7"/>
      <c r="Q1931" s="7"/>
      <c r="R1931" s="7" t="str">
        <f t="shared" si="60"/>
        <v/>
      </c>
      <c r="S1931" s="7" t="str">
        <f t="shared" si="61"/>
        <v/>
      </c>
    </row>
    <row r="1932" spans="1:19" x14ac:dyDescent="0.25">
      <c r="A1932" s="7"/>
      <c r="B1932" s="12"/>
      <c r="C1932" s="7"/>
      <c r="D1932" s="7"/>
      <c r="E1932" s="7"/>
      <c r="F1932" s="7"/>
      <c r="G1932" s="7"/>
      <c r="H1932" s="7"/>
      <c r="I1932" s="7"/>
      <c r="J1932" s="7"/>
      <c r="K1932" s="7"/>
      <c r="L1932" s="7"/>
      <c r="M1932" s="7"/>
      <c r="N1932" s="7"/>
      <c r="O1932" s="7"/>
      <c r="P1932" s="7"/>
      <c r="Q1932" s="7"/>
      <c r="R1932" s="7" t="str">
        <f t="shared" si="60"/>
        <v/>
      </c>
      <c r="S1932" s="7" t="str">
        <f t="shared" si="61"/>
        <v/>
      </c>
    </row>
    <row r="1933" spans="1:19" x14ac:dyDescent="0.25">
      <c r="A1933" s="7"/>
      <c r="B1933" s="12"/>
      <c r="C1933" s="7"/>
      <c r="D1933" s="7"/>
      <c r="E1933" s="7"/>
      <c r="F1933" s="7"/>
      <c r="G1933" s="7"/>
      <c r="H1933" s="7"/>
      <c r="I1933" s="7"/>
      <c r="J1933" s="7"/>
      <c r="K1933" s="7"/>
      <c r="L1933" s="7"/>
      <c r="M1933" s="7"/>
      <c r="N1933" s="7"/>
      <c r="O1933" s="7"/>
      <c r="P1933" s="7"/>
      <c r="Q1933" s="7"/>
      <c r="R1933" s="7" t="str">
        <f t="shared" si="60"/>
        <v/>
      </c>
      <c r="S1933" s="7" t="str">
        <f t="shared" si="61"/>
        <v/>
      </c>
    </row>
    <row r="1934" spans="1:19" x14ac:dyDescent="0.25">
      <c r="A1934" s="7"/>
      <c r="B1934" s="12"/>
      <c r="C1934" s="7"/>
      <c r="D1934" s="7"/>
      <c r="E1934" s="7"/>
      <c r="F1934" s="7"/>
      <c r="G1934" s="7"/>
      <c r="H1934" s="7"/>
      <c r="I1934" s="7"/>
      <c r="J1934" s="7"/>
      <c r="K1934" s="7"/>
      <c r="L1934" s="7"/>
      <c r="M1934" s="7"/>
      <c r="N1934" s="7"/>
      <c r="O1934" s="7"/>
      <c r="P1934" s="7"/>
      <c r="Q1934" s="7"/>
      <c r="R1934" s="7" t="str">
        <f t="shared" si="60"/>
        <v/>
      </c>
      <c r="S1934" s="7" t="str">
        <f t="shared" si="61"/>
        <v/>
      </c>
    </row>
    <row r="1935" spans="1:19" x14ac:dyDescent="0.25">
      <c r="A1935" s="7"/>
      <c r="B1935" s="12"/>
      <c r="C1935" s="7"/>
      <c r="D1935" s="7"/>
      <c r="E1935" s="7"/>
      <c r="F1935" s="7"/>
      <c r="G1935" s="7"/>
      <c r="H1935" s="7"/>
      <c r="I1935" s="7"/>
      <c r="J1935" s="7"/>
      <c r="K1935" s="7"/>
      <c r="L1935" s="7"/>
      <c r="M1935" s="7"/>
      <c r="N1935" s="7"/>
      <c r="O1935" s="7"/>
      <c r="P1935" s="7"/>
      <c r="Q1935" s="7"/>
      <c r="R1935" s="7" t="str">
        <f t="shared" si="60"/>
        <v/>
      </c>
      <c r="S1935" s="7" t="str">
        <f t="shared" si="61"/>
        <v/>
      </c>
    </row>
    <row r="1936" spans="1:19" x14ac:dyDescent="0.25">
      <c r="A1936" s="7"/>
      <c r="B1936" s="12"/>
      <c r="C1936" s="7"/>
      <c r="D1936" s="7"/>
      <c r="E1936" s="7"/>
      <c r="F1936" s="7"/>
      <c r="G1936" s="7"/>
      <c r="H1936" s="7"/>
      <c r="I1936" s="7"/>
      <c r="J1936" s="7"/>
      <c r="K1936" s="7"/>
      <c r="L1936" s="7"/>
      <c r="M1936" s="7"/>
      <c r="N1936" s="7"/>
      <c r="O1936" s="7"/>
      <c r="P1936" s="7"/>
      <c r="Q1936" s="7"/>
      <c r="R1936" s="7" t="str">
        <f t="shared" si="60"/>
        <v/>
      </c>
      <c r="S1936" s="7" t="str">
        <f t="shared" si="61"/>
        <v/>
      </c>
    </row>
    <row r="1937" spans="1:19" x14ac:dyDescent="0.25">
      <c r="A1937" s="7"/>
      <c r="B1937" s="12"/>
      <c r="C1937" s="7"/>
      <c r="D1937" s="7"/>
      <c r="E1937" s="7"/>
      <c r="F1937" s="7"/>
      <c r="G1937" s="7"/>
      <c r="H1937" s="7"/>
      <c r="I1937" s="7"/>
      <c r="J1937" s="7"/>
      <c r="K1937" s="7"/>
      <c r="L1937" s="7"/>
      <c r="M1937" s="7"/>
      <c r="N1937" s="7"/>
      <c r="O1937" s="7"/>
      <c r="P1937" s="7"/>
      <c r="Q1937" s="7"/>
      <c r="R1937" s="7" t="str">
        <f t="shared" si="60"/>
        <v/>
      </c>
      <c r="S1937" s="7" t="str">
        <f t="shared" si="61"/>
        <v/>
      </c>
    </row>
    <row r="1938" spans="1:19" x14ac:dyDescent="0.25">
      <c r="A1938" s="7"/>
      <c r="B1938" s="12"/>
      <c r="C1938" s="7"/>
      <c r="D1938" s="7"/>
      <c r="E1938" s="7"/>
      <c r="F1938" s="7"/>
      <c r="G1938" s="7"/>
      <c r="H1938" s="7"/>
      <c r="I1938" s="7"/>
      <c r="J1938" s="7"/>
      <c r="K1938" s="7"/>
      <c r="L1938" s="7"/>
      <c r="M1938" s="7"/>
      <c r="N1938" s="7"/>
      <c r="O1938" s="7"/>
      <c r="P1938" s="7"/>
      <c r="Q1938" s="7"/>
      <c r="R1938" s="7" t="str">
        <f t="shared" si="60"/>
        <v/>
      </c>
      <c r="S1938" s="7" t="str">
        <f t="shared" si="61"/>
        <v/>
      </c>
    </row>
    <row r="1939" spans="1:19" x14ac:dyDescent="0.25">
      <c r="A1939" s="7"/>
      <c r="B1939" s="12"/>
      <c r="C1939" s="7"/>
      <c r="D1939" s="7"/>
      <c r="E1939" s="7"/>
      <c r="F1939" s="7"/>
      <c r="G1939" s="7"/>
      <c r="H1939" s="7"/>
      <c r="I1939" s="7"/>
      <c r="J1939" s="7"/>
      <c r="K1939" s="7"/>
      <c r="L1939" s="7"/>
      <c r="M1939" s="7"/>
      <c r="N1939" s="7"/>
      <c r="O1939" s="7"/>
      <c r="P1939" s="7"/>
      <c r="Q1939" s="7"/>
      <c r="R1939" s="7" t="str">
        <f t="shared" si="60"/>
        <v/>
      </c>
      <c r="S1939" s="7" t="str">
        <f t="shared" si="61"/>
        <v/>
      </c>
    </row>
    <row r="1940" spans="1:19" x14ac:dyDescent="0.25">
      <c r="A1940" s="7"/>
      <c r="B1940" s="12"/>
      <c r="C1940" s="7"/>
      <c r="D1940" s="7"/>
      <c r="E1940" s="7"/>
      <c r="F1940" s="7"/>
      <c r="G1940" s="7"/>
      <c r="H1940" s="7"/>
      <c r="I1940" s="7"/>
      <c r="J1940" s="7"/>
      <c r="K1940" s="7"/>
      <c r="L1940" s="7"/>
      <c r="M1940" s="7"/>
      <c r="N1940" s="7"/>
      <c r="O1940" s="7"/>
      <c r="P1940" s="7"/>
      <c r="Q1940" s="7"/>
      <c r="R1940" s="7" t="str">
        <f t="shared" si="60"/>
        <v/>
      </c>
      <c r="S1940" s="7" t="str">
        <f t="shared" si="61"/>
        <v/>
      </c>
    </row>
    <row r="1941" spans="1:19" x14ac:dyDescent="0.25">
      <c r="A1941" s="7"/>
      <c r="B1941" s="12"/>
      <c r="C1941" s="7"/>
      <c r="D1941" s="7"/>
      <c r="E1941" s="7"/>
      <c r="F1941" s="7"/>
      <c r="G1941" s="7"/>
      <c r="H1941" s="7"/>
      <c r="I1941" s="7"/>
      <c r="J1941" s="7"/>
      <c r="K1941" s="7"/>
      <c r="L1941" s="7"/>
      <c r="M1941" s="7"/>
      <c r="N1941" s="7"/>
      <c r="O1941" s="7"/>
      <c r="P1941" s="7"/>
      <c r="Q1941" s="7"/>
      <c r="R1941" s="7" t="str">
        <f t="shared" si="60"/>
        <v/>
      </c>
      <c r="S1941" s="7" t="str">
        <f t="shared" si="61"/>
        <v/>
      </c>
    </row>
    <row r="1942" spans="1:19" x14ac:dyDescent="0.25">
      <c r="A1942" s="7"/>
      <c r="B1942" s="12"/>
      <c r="C1942" s="7"/>
      <c r="D1942" s="7"/>
      <c r="E1942" s="7"/>
      <c r="F1942" s="7"/>
      <c r="G1942" s="7"/>
      <c r="H1942" s="7"/>
      <c r="I1942" s="7"/>
      <c r="J1942" s="7"/>
      <c r="K1942" s="7"/>
      <c r="L1942" s="7"/>
      <c r="M1942" s="7"/>
      <c r="N1942" s="7"/>
      <c r="O1942" s="7"/>
      <c r="P1942" s="7"/>
      <c r="Q1942" s="7"/>
      <c r="R1942" s="7" t="str">
        <f t="shared" si="60"/>
        <v/>
      </c>
      <c r="S1942" s="7" t="str">
        <f t="shared" si="61"/>
        <v/>
      </c>
    </row>
    <row r="1943" spans="1:19" x14ac:dyDescent="0.25">
      <c r="A1943" s="7"/>
      <c r="B1943" s="12"/>
      <c r="C1943" s="7"/>
      <c r="D1943" s="7"/>
      <c r="E1943" s="7"/>
      <c r="F1943" s="7"/>
      <c r="G1943" s="7"/>
      <c r="H1943" s="7"/>
      <c r="I1943" s="7"/>
      <c r="J1943" s="7"/>
      <c r="K1943" s="7"/>
      <c r="L1943" s="7"/>
      <c r="M1943" s="7"/>
      <c r="N1943" s="7"/>
      <c r="O1943" s="7"/>
      <c r="P1943" s="7"/>
      <c r="Q1943" s="7"/>
      <c r="R1943" s="7" t="str">
        <f t="shared" si="60"/>
        <v/>
      </c>
      <c r="S1943" s="7" t="str">
        <f t="shared" si="61"/>
        <v/>
      </c>
    </row>
    <row r="1944" spans="1:19" x14ac:dyDescent="0.25">
      <c r="A1944" s="7"/>
      <c r="B1944" s="12"/>
      <c r="C1944" s="7"/>
      <c r="D1944" s="7"/>
      <c r="E1944" s="7"/>
      <c r="F1944" s="7"/>
      <c r="G1944" s="7"/>
      <c r="H1944" s="7"/>
      <c r="I1944" s="7"/>
      <c r="J1944" s="7"/>
      <c r="K1944" s="7"/>
      <c r="L1944" s="7"/>
      <c r="M1944" s="7"/>
      <c r="N1944" s="7"/>
      <c r="O1944" s="7"/>
      <c r="P1944" s="7"/>
      <c r="Q1944" s="7"/>
      <c r="R1944" s="7" t="str">
        <f t="shared" si="60"/>
        <v/>
      </c>
      <c r="S1944" s="7" t="str">
        <f t="shared" si="61"/>
        <v/>
      </c>
    </row>
    <row r="1945" spans="1:19" x14ac:dyDescent="0.25">
      <c r="A1945" s="7"/>
      <c r="B1945" s="12"/>
      <c r="C1945" s="7"/>
      <c r="D1945" s="7"/>
      <c r="E1945" s="7"/>
      <c r="F1945" s="7"/>
      <c r="G1945" s="7"/>
      <c r="H1945" s="7"/>
      <c r="I1945" s="7"/>
      <c r="J1945" s="7"/>
      <c r="K1945" s="7"/>
      <c r="L1945" s="7"/>
      <c r="M1945" s="7"/>
      <c r="N1945" s="7"/>
      <c r="O1945" s="7"/>
      <c r="P1945" s="7"/>
      <c r="Q1945" s="7"/>
      <c r="R1945" s="7" t="str">
        <f t="shared" si="60"/>
        <v/>
      </c>
      <c r="S1945" s="7" t="str">
        <f t="shared" si="61"/>
        <v/>
      </c>
    </row>
    <row r="1946" spans="1:19" x14ac:dyDescent="0.25">
      <c r="A1946" s="7"/>
      <c r="B1946" s="12"/>
      <c r="C1946" s="7"/>
      <c r="D1946" s="7"/>
      <c r="E1946" s="7"/>
      <c r="F1946" s="7"/>
      <c r="G1946" s="7"/>
      <c r="H1946" s="7"/>
      <c r="I1946" s="7"/>
      <c r="J1946" s="7"/>
      <c r="K1946" s="7"/>
      <c r="L1946" s="7"/>
      <c r="M1946" s="7"/>
      <c r="N1946" s="7"/>
      <c r="O1946" s="7"/>
      <c r="P1946" s="7"/>
      <c r="Q1946" s="7"/>
      <c r="R1946" s="7" t="str">
        <f t="shared" si="60"/>
        <v/>
      </c>
      <c r="S1946" s="7" t="str">
        <f t="shared" si="61"/>
        <v/>
      </c>
    </row>
    <row r="1947" spans="1:19" x14ac:dyDescent="0.25">
      <c r="A1947" s="7"/>
      <c r="B1947" s="12"/>
      <c r="C1947" s="7"/>
      <c r="D1947" s="7"/>
      <c r="E1947" s="7"/>
      <c r="F1947" s="7"/>
      <c r="G1947" s="7"/>
      <c r="H1947" s="7"/>
      <c r="I1947" s="7"/>
      <c r="J1947" s="7"/>
      <c r="K1947" s="7"/>
      <c r="L1947" s="7"/>
      <c r="M1947" s="7"/>
      <c r="N1947" s="7"/>
      <c r="O1947" s="7"/>
      <c r="P1947" s="7"/>
      <c r="Q1947" s="7"/>
      <c r="R1947" s="7" t="str">
        <f t="shared" si="60"/>
        <v/>
      </c>
      <c r="S1947" s="7" t="str">
        <f t="shared" si="61"/>
        <v/>
      </c>
    </row>
    <row r="1948" spans="1:19" x14ac:dyDescent="0.25">
      <c r="A1948" s="7"/>
      <c r="B1948" s="12"/>
      <c r="C1948" s="7"/>
      <c r="D1948" s="7"/>
      <c r="E1948" s="7"/>
      <c r="F1948" s="7"/>
      <c r="G1948" s="7"/>
      <c r="H1948" s="7"/>
      <c r="I1948" s="7"/>
      <c r="J1948" s="7"/>
      <c r="K1948" s="7"/>
      <c r="L1948" s="7"/>
      <c r="M1948" s="7"/>
      <c r="N1948" s="7"/>
      <c r="O1948" s="7"/>
      <c r="P1948" s="7"/>
      <c r="Q1948" s="7"/>
      <c r="R1948" s="7" t="str">
        <f t="shared" si="60"/>
        <v/>
      </c>
      <c r="S1948" s="7" t="str">
        <f t="shared" si="61"/>
        <v/>
      </c>
    </row>
    <row r="1949" spans="1:19" x14ac:dyDescent="0.25">
      <c r="A1949" s="7"/>
      <c r="B1949" s="12"/>
      <c r="C1949" s="7"/>
      <c r="D1949" s="7"/>
      <c r="E1949" s="7"/>
      <c r="F1949" s="7"/>
      <c r="G1949" s="7"/>
      <c r="H1949" s="7"/>
      <c r="I1949" s="7"/>
      <c r="J1949" s="7"/>
      <c r="K1949" s="7"/>
      <c r="L1949" s="7"/>
      <c r="M1949" s="7"/>
      <c r="N1949" s="7"/>
      <c r="O1949" s="7"/>
      <c r="P1949" s="7"/>
      <c r="Q1949" s="7"/>
      <c r="R1949" s="7" t="str">
        <f t="shared" si="60"/>
        <v/>
      </c>
      <c r="S1949" s="7" t="str">
        <f t="shared" si="61"/>
        <v/>
      </c>
    </row>
    <row r="1950" spans="1:19" x14ac:dyDescent="0.25">
      <c r="A1950" s="7"/>
      <c r="B1950" s="12"/>
      <c r="C1950" s="7"/>
      <c r="D1950" s="7"/>
      <c r="E1950" s="7"/>
      <c r="F1950" s="7"/>
      <c r="G1950" s="7"/>
      <c r="H1950" s="7"/>
      <c r="I1950" s="7"/>
      <c r="J1950" s="7"/>
      <c r="K1950" s="7"/>
      <c r="L1950" s="7"/>
      <c r="M1950" s="7"/>
      <c r="N1950" s="7"/>
      <c r="O1950" s="7"/>
      <c r="P1950" s="7"/>
      <c r="Q1950" s="7"/>
      <c r="R1950" s="7" t="str">
        <f t="shared" si="60"/>
        <v/>
      </c>
      <c r="S1950" s="7" t="str">
        <f t="shared" si="61"/>
        <v/>
      </c>
    </row>
    <row r="1951" spans="1:19" x14ac:dyDescent="0.25">
      <c r="A1951" s="7"/>
      <c r="B1951" s="12"/>
      <c r="C1951" s="7"/>
      <c r="D1951" s="7"/>
      <c r="E1951" s="7"/>
      <c r="F1951" s="7"/>
      <c r="G1951" s="7"/>
      <c r="H1951" s="7"/>
      <c r="I1951" s="7"/>
      <c r="J1951" s="7"/>
      <c r="K1951" s="7"/>
      <c r="L1951" s="7"/>
      <c r="M1951" s="7"/>
      <c r="N1951" s="7"/>
      <c r="O1951" s="7"/>
      <c r="P1951" s="7"/>
      <c r="Q1951" s="7"/>
      <c r="R1951" s="7" t="str">
        <f t="shared" si="60"/>
        <v/>
      </c>
      <c r="S1951" s="7" t="str">
        <f t="shared" si="61"/>
        <v/>
      </c>
    </row>
    <row r="1952" spans="1:19" x14ac:dyDescent="0.25">
      <c r="A1952" s="7"/>
      <c r="B1952" s="12"/>
      <c r="C1952" s="7"/>
      <c r="D1952" s="7"/>
      <c r="E1952" s="7"/>
      <c r="F1952" s="7"/>
      <c r="G1952" s="7"/>
      <c r="H1952" s="7"/>
      <c r="I1952" s="7"/>
      <c r="J1952" s="7"/>
      <c r="K1952" s="7"/>
      <c r="L1952" s="7"/>
      <c r="M1952" s="7"/>
      <c r="N1952" s="7"/>
      <c r="O1952" s="7"/>
      <c r="P1952" s="7"/>
      <c r="Q1952" s="7"/>
      <c r="R1952" s="7" t="str">
        <f t="shared" si="60"/>
        <v/>
      </c>
      <c r="S1952" s="7" t="str">
        <f t="shared" si="61"/>
        <v/>
      </c>
    </row>
    <row r="1953" spans="1:19" x14ac:dyDescent="0.25">
      <c r="A1953" s="7"/>
      <c r="B1953" s="12"/>
      <c r="C1953" s="7"/>
      <c r="D1953" s="7"/>
      <c r="E1953" s="7"/>
      <c r="F1953" s="7"/>
      <c r="G1953" s="7"/>
      <c r="H1953" s="7"/>
      <c r="I1953" s="7"/>
      <c r="J1953" s="7"/>
      <c r="K1953" s="7"/>
      <c r="L1953" s="7"/>
      <c r="M1953" s="7"/>
      <c r="N1953" s="7"/>
      <c r="O1953" s="7"/>
      <c r="P1953" s="7"/>
      <c r="Q1953" s="7"/>
      <c r="R1953" s="7" t="str">
        <f t="shared" si="60"/>
        <v/>
      </c>
      <c r="S1953" s="7" t="str">
        <f t="shared" si="61"/>
        <v/>
      </c>
    </row>
    <row r="1954" spans="1:19" x14ac:dyDescent="0.25">
      <c r="A1954" s="7"/>
      <c r="B1954" s="12"/>
      <c r="C1954" s="7"/>
      <c r="D1954" s="7"/>
      <c r="E1954" s="7"/>
      <c r="F1954" s="7"/>
      <c r="G1954" s="7"/>
      <c r="H1954" s="7"/>
      <c r="I1954" s="7"/>
      <c r="J1954" s="7"/>
      <c r="K1954" s="7"/>
      <c r="L1954" s="7"/>
      <c r="M1954" s="7"/>
      <c r="N1954" s="7"/>
      <c r="O1954" s="7"/>
      <c r="P1954" s="7"/>
      <c r="Q1954" s="7"/>
      <c r="R1954" s="7" t="str">
        <f t="shared" si="60"/>
        <v/>
      </c>
      <c r="S1954" s="7" t="str">
        <f t="shared" si="61"/>
        <v/>
      </c>
    </row>
    <row r="1955" spans="1:19" x14ac:dyDescent="0.25">
      <c r="A1955" s="7"/>
      <c r="B1955" s="12"/>
      <c r="C1955" s="7"/>
      <c r="D1955" s="7"/>
      <c r="E1955" s="7"/>
      <c r="F1955" s="7"/>
      <c r="G1955" s="7"/>
      <c r="H1955" s="7"/>
      <c r="I1955" s="7"/>
      <c r="J1955" s="7"/>
      <c r="K1955" s="7"/>
      <c r="L1955" s="7"/>
      <c r="M1955" s="7"/>
      <c r="N1955" s="7"/>
      <c r="O1955" s="7"/>
      <c r="P1955" s="7"/>
      <c r="Q1955" s="7"/>
      <c r="R1955" s="7" t="str">
        <f t="shared" si="60"/>
        <v/>
      </c>
      <c r="S1955" s="7" t="str">
        <f t="shared" si="61"/>
        <v/>
      </c>
    </row>
    <row r="1956" spans="1:19" x14ac:dyDescent="0.25">
      <c r="A1956" s="7"/>
      <c r="B1956" s="12"/>
      <c r="C1956" s="7"/>
      <c r="D1956" s="7"/>
      <c r="E1956" s="7"/>
      <c r="F1956" s="7"/>
      <c r="G1956" s="7"/>
      <c r="H1956" s="7"/>
      <c r="I1956" s="7"/>
      <c r="J1956" s="7"/>
      <c r="K1956" s="7"/>
      <c r="L1956" s="7"/>
      <c r="M1956" s="7"/>
      <c r="N1956" s="7"/>
      <c r="O1956" s="7"/>
      <c r="P1956" s="7"/>
      <c r="Q1956" s="7"/>
      <c r="R1956" s="7" t="str">
        <f t="shared" si="60"/>
        <v/>
      </c>
      <c r="S1956" s="7" t="str">
        <f t="shared" si="61"/>
        <v/>
      </c>
    </row>
    <row r="1957" spans="1:19" x14ac:dyDescent="0.25">
      <c r="A1957" s="7"/>
      <c r="B1957" s="12"/>
      <c r="C1957" s="7"/>
      <c r="D1957" s="7"/>
      <c r="E1957" s="7"/>
      <c r="F1957" s="7"/>
      <c r="G1957" s="7"/>
      <c r="H1957" s="7"/>
      <c r="I1957" s="7"/>
      <c r="J1957" s="7"/>
      <c r="K1957" s="7"/>
      <c r="L1957" s="7"/>
      <c r="M1957" s="7"/>
      <c r="N1957" s="7"/>
      <c r="O1957" s="7"/>
      <c r="P1957" s="7"/>
      <c r="Q1957" s="7"/>
      <c r="R1957" s="7" t="str">
        <f t="shared" si="60"/>
        <v/>
      </c>
      <c r="S1957" s="7" t="str">
        <f t="shared" si="61"/>
        <v/>
      </c>
    </row>
    <row r="1958" spans="1:19" x14ac:dyDescent="0.25">
      <c r="A1958" s="7"/>
      <c r="B1958" s="12"/>
      <c r="C1958" s="7"/>
      <c r="D1958" s="7"/>
      <c r="E1958" s="7"/>
      <c r="F1958" s="7"/>
      <c r="G1958" s="7"/>
      <c r="H1958" s="7"/>
      <c r="I1958" s="7"/>
      <c r="J1958" s="7"/>
      <c r="K1958" s="7"/>
      <c r="L1958" s="7"/>
      <c r="M1958" s="7"/>
      <c r="N1958" s="7"/>
      <c r="O1958" s="7"/>
      <c r="P1958" s="7"/>
      <c r="Q1958" s="7"/>
      <c r="R1958" s="7" t="str">
        <f t="shared" si="60"/>
        <v/>
      </c>
      <c r="S1958" s="7" t="str">
        <f t="shared" si="61"/>
        <v/>
      </c>
    </row>
    <row r="1959" spans="1:19" x14ac:dyDescent="0.25">
      <c r="A1959" s="7"/>
      <c r="B1959" s="12"/>
      <c r="C1959" s="7"/>
      <c r="D1959" s="7"/>
      <c r="E1959" s="7"/>
      <c r="F1959" s="7"/>
      <c r="G1959" s="7"/>
      <c r="H1959" s="7"/>
      <c r="I1959" s="7"/>
      <c r="J1959" s="7"/>
      <c r="K1959" s="7"/>
      <c r="L1959" s="7"/>
      <c r="M1959" s="7"/>
      <c r="N1959" s="7"/>
      <c r="O1959" s="7"/>
      <c r="P1959" s="7"/>
      <c r="Q1959" s="7"/>
      <c r="R1959" s="7" t="str">
        <f t="shared" si="60"/>
        <v/>
      </c>
      <c r="S1959" s="7" t="str">
        <f t="shared" si="61"/>
        <v/>
      </c>
    </row>
    <row r="1960" spans="1:19" x14ac:dyDescent="0.25">
      <c r="A1960" s="7"/>
      <c r="B1960" s="12"/>
      <c r="C1960" s="7"/>
      <c r="D1960" s="7"/>
      <c r="E1960" s="7"/>
      <c r="F1960" s="7"/>
      <c r="G1960" s="7"/>
      <c r="H1960" s="7"/>
      <c r="I1960" s="7"/>
      <c r="J1960" s="7"/>
      <c r="K1960" s="7"/>
      <c r="L1960" s="7"/>
      <c r="M1960" s="7"/>
      <c r="N1960" s="7"/>
      <c r="O1960" s="7"/>
      <c r="P1960" s="7"/>
      <c r="Q1960" s="7"/>
      <c r="R1960" s="7" t="str">
        <f t="shared" si="60"/>
        <v/>
      </c>
      <c r="S1960" s="7" t="str">
        <f t="shared" si="61"/>
        <v/>
      </c>
    </row>
    <row r="1961" spans="1:19" x14ac:dyDescent="0.25">
      <c r="A1961" s="7"/>
      <c r="B1961" s="12"/>
      <c r="C1961" s="7"/>
      <c r="D1961" s="7"/>
      <c r="E1961" s="7"/>
      <c r="F1961" s="7"/>
      <c r="G1961" s="7"/>
      <c r="H1961" s="7"/>
      <c r="I1961" s="7"/>
      <c r="J1961" s="7"/>
      <c r="K1961" s="7"/>
      <c r="L1961" s="7"/>
      <c r="M1961" s="7"/>
      <c r="N1961" s="7"/>
      <c r="O1961" s="7"/>
      <c r="P1961" s="7"/>
      <c r="Q1961" s="7"/>
      <c r="R1961" s="7" t="str">
        <f t="shared" si="60"/>
        <v/>
      </c>
      <c r="S1961" s="7" t="str">
        <f t="shared" si="61"/>
        <v/>
      </c>
    </row>
    <row r="1962" spans="1:19" x14ac:dyDescent="0.25">
      <c r="A1962" s="7"/>
      <c r="B1962" s="12"/>
      <c r="C1962" s="7"/>
      <c r="D1962" s="7"/>
      <c r="E1962" s="7"/>
      <c r="F1962" s="7"/>
      <c r="G1962" s="7"/>
      <c r="H1962" s="7"/>
      <c r="I1962" s="7"/>
      <c r="J1962" s="7"/>
      <c r="K1962" s="7"/>
      <c r="L1962" s="7"/>
      <c r="M1962" s="7"/>
      <c r="N1962" s="7"/>
      <c r="O1962" s="7"/>
      <c r="P1962" s="7"/>
      <c r="Q1962" s="7"/>
      <c r="R1962" s="7" t="str">
        <f t="shared" si="60"/>
        <v/>
      </c>
      <c r="S1962" s="7" t="str">
        <f t="shared" si="61"/>
        <v/>
      </c>
    </row>
    <row r="1963" spans="1:19" x14ac:dyDescent="0.25">
      <c r="A1963" s="7"/>
      <c r="B1963" s="12"/>
      <c r="C1963" s="7"/>
      <c r="D1963" s="7"/>
      <c r="E1963" s="7"/>
      <c r="F1963" s="7"/>
      <c r="G1963" s="7"/>
      <c r="H1963" s="7"/>
      <c r="I1963" s="7"/>
      <c r="J1963" s="7"/>
      <c r="K1963" s="7"/>
      <c r="L1963" s="7"/>
      <c r="M1963" s="7"/>
      <c r="N1963" s="7"/>
      <c r="O1963" s="7"/>
      <c r="P1963" s="7"/>
      <c r="Q1963" s="7"/>
      <c r="R1963" s="7" t="str">
        <f t="shared" si="60"/>
        <v/>
      </c>
      <c r="S1963" s="7" t="str">
        <f t="shared" si="61"/>
        <v/>
      </c>
    </row>
    <row r="1964" spans="1:19" x14ac:dyDescent="0.25">
      <c r="A1964" s="7"/>
      <c r="B1964" s="12"/>
      <c r="C1964" s="7"/>
      <c r="D1964" s="7"/>
      <c r="E1964" s="7"/>
      <c r="F1964" s="7"/>
      <c r="G1964" s="7"/>
      <c r="H1964" s="7"/>
      <c r="I1964" s="7"/>
      <c r="J1964" s="7"/>
      <c r="K1964" s="7"/>
      <c r="L1964" s="7"/>
      <c r="M1964" s="7"/>
      <c r="N1964" s="7"/>
      <c r="O1964" s="7"/>
      <c r="P1964" s="7"/>
      <c r="Q1964" s="7"/>
      <c r="R1964" s="7" t="str">
        <f t="shared" si="60"/>
        <v/>
      </c>
      <c r="S1964" s="7" t="str">
        <f t="shared" si="61"/>
        <v/>
      </c>
    </row>
    <row r="1965" spans="1:19" x14ac:dyDescent="0.25">
      <c r="A1965" s="7"/>
      <c r="B1965" s="12"/>
      <c r="C1965" s="7"/>
      <c r="D1965" s="7"/>
      <c r="E1965" s="7"/>
      <c r="F1965" s="7"/>
      <c r="G1965" s="7"/>
      <c r="H1965" s="7"/>
      <c r="I1965" s="7"/>
      <c r="J1965" s="7"/>
      <c r="K1965" s="7"/>
      <c r="L1965" s="7"/>
      <c r="M1965" s="7"/>
      <c r="N1965" s="7"/>
      <c r="O1965" s="7"/>
      <c r="P1965" s="7"/>
      <c r="Q1965" s="7"/>
      <c r="R1965" s="7" t="str">
        <f t="shared" si="60"/>
        <v/>
      </c>
      <c r="S1965" s="7" t="str">
        <f t="shared" si="61"/>
        <v/>
      </c>
    </row>
    <row r="1966" spans="1:19" x14ac:dyDescent="0.25">
      <c r="A1966" s="7"/>
      <c r="B1966" s="12"/>
      <c r="C1966" s="7"/>
      <c r="D1966" s="7"/>
      <c r="E1966" s="7"/>
      <c r="F1966" s="7"/>
      <c r="G1966" s="7"/>
      <c r="H1966" s="7"/>
      <c r="I1966" s="7"/>
      <c r="J1966" s="7"/>
      <c r="K1966" s="7"/>
      <c r="L1966" s="7"/>
      <c r="M1966" s="7"/>
      <c r="N1966" s="7"/>
      <c r="O1966" s="7"/>
      <c r="P1966" s="7"/>
      <c r="Q1966" s="7"/>
      <c r="R1966" s="7" t="str">
        <f t="shared" si="60"/>
        <v/>
      </c>
      <c r="S1966" s="7" t="str">
        <f t="shared" si="61"/>
        <v/>
      </c>
    </row>
    <row r="1967" spans="1:19" x14ac:dyDescent="0.25">
      <c r="A1967" s="7"/>
      <c r="B1967" s="12"/>
      <c r="C1967" s="7"/>
      <c r="D1967" s="7"/>
      <c r="E1967" s="7"/>
      <c r="F1967" s="7"/>
      <c r="G1967" s="7"/>
      <c r="H1967" s="7"/>
      <c r="I1967" s="7"/>
      <c r="J1967" s="7"/>
      <c r="K1967" s="7"/>
      <c r="L1967" s="7"/>
      <c r="M1967" s="7"/>
      <c r="N1967" s="7"/>
      <c r="O1967" s="7"/>
      <c r="P1967" s="7"/>
      <c r="Q1967" s="7"/>
      <c r="R1967" s="7" t="str">
        <f t="shared" si="60"/>
        <v/>
      </c>
      <c r="S1967" s="7" t="str">
        <f t="shared" si="61"/>
        <v/>
      </c>
    </row>
    <row r="1968" spans="1:19" x14ac:dyDescent="0.25">
      <c r="A1968" s="7"/>
      <c r="B1968" s="12"/>
      <c r="C1968" s="7"/>
      <c r="D1968" s="7"/>
      <c r="E1968" s="7"/>
      <c r="F1968" s="7"/>
      <c r="G1968" s="7"/>
      <c r="H1968" s="7"/>
      <c r="I1968" s="7"/>
      <c r="J1968" s="7"/>
      <c r="K1968" s="7"/>
      <c r="L1968" s="7"/>
      <c r="M1968" s="7"/>
      <c r="N1968" s="7"/>
      <c r="O1968" s="7"/>
      <c r="P1968" s="7"/>
      <c r="Q1968" s="7"/>
      <c r="R1968" s="7" t="str">
        <f t="shared" si="60"/>
        <v/>
      </c>
      <c r="S1968" s="7" t="str">
        <f t="shared" si="61"/>
        <v/>
      </c>
    </row>
    <row r="1969" spans="1:19" x14ac:dyDescent="0.25">
      <c r="A1969" s="7"/>
      <c r="B1969" s="12"/>
      <c r="C1969" s="7"/>
      <c r="D1969" s="7"/>
      <c r="E1969" s="7"/>
      <c r="F1969" s="7"/>
      <c r="G1969" s="7"/>
      <c r="H1969" s="7"/>
      <c r="I1969" s="7"/>
      <c r="J1969" s="7"/>
      <c r="K1969" s="7"/>
      <c r="L1969" s="7"/>
      <c r="M1969" s="7"/>
      <c r="N1969" s="7"/>
      <c r="O1969" s="7"/>
      <c r="P1969" s="7"/>
      <c r="Q1969" s="7"/>
      <c r="R1969" s="7" t="str">
        <f t="shared" si="60"/>
        <v/>
      </c>
      <c r="S1969" s="7" t="str">
        <f t="shared" si="61"/>
        <v/>
      </c>
    </row>
    <row r="1970" spans="1:19" x14ac:dyDescent="0.25">
      <c r="A1970" s="7"/>
      <c r="B1970" s="12"/>
      <c r="C1970" s="7"/>
      <c r="D1970" s="7"/>
      <c r="E1970" s="7"/>
      <c r="F1970" s="7"/>
      <c r="G1970" s="7"/>
      <c r="H1970" s="7"/>
      <c r="I1970" s="7"/>
      <c r="J1970" s="7"/>
      <c r="K1970" s="7"/>
      <c r="L1970" s="7"/>
      <c r="M1970" s="7"/>
      <c r="N1970" s="7"/>
      <c r="O1970" s="7"/>
      <c r="P1970" s="7"/>
      <c r="Q1970" s="7"/>
      <c r="R1970" s="7" t="str">
        <f t="shared" si="60"/>
        <v/>
      </c>
      <c r="S1970" s="7" t="str">
        <f t="shared" si="61"/>
        <v/>
      </c>
    </row>
    <row r="1971" spans="1:19" x14ac:dyDescent="0.25">
      <c r="A1971" s="7"/>
      <c r="B1971" s="12"/>
      <c r="C1971" s="7"/>
      <c r="D1971" s="7"/>
      <c r="E1971" s="7"/>
      <c r="F1971" s="7"/>
      <c r="G1971" s="7"/>
      <c r="H1971" s="7"/>
      <c r="I1971" s="7"/>
      <c r="J1971" s="7"/>
      <c r="K1971" s="7"/>
      <c r="L1971" s="7"/>
      <c r="M1971" s="7"/>
      <c r="N1971" s="7"/>
      <c r="O1971" s="7"/>
      <c r="P1971" s="7"/>
      <c r="Q1971" s="7"/>
      <c r="R1971" s="7" t="str">
        <f t="shared" si="60"/>
        <v/>
      </c>
      <c r="S1971" s="7" t="str">
        <f t="shared" si="61"/>
        <v/>
      </c>
    </row>
    <row r="1972" spans="1:19" x14ac:dyDescent="0.25">
      <c r="A1972" s="7"/>
      <c r="B1972" s="12"/>
      <c r="C1972" s="7"/>
      <c r="D1972" s="7"/>
      <c r="E1972" s="7"/>
      <c r="F1972" s="7"/>
      <c r="G1972" s="7"/>
      <c r="H1972" s="7"/>
      <c r="I1972" s="7"/>
      <c r="J1972" s="7"/>
      <c r="K1972" s="7"/>
      <c r="L1972" s="7"/>
      <c r="M1972" s="7"/>
      <c r="N1972" s="7"/>
      <c r="O1972" s="7"/>
      <c r="P1972" s="7"/>
      <c r="Q1972" s="7"/>
      <c r="R1972" s="7" t="str">
        <f t="shared" si="60"/>
        <v/>
      </c>
      <c r="S1972" s="7" t="str">
        <f t="shared" si="61"/>
        <v/>
      </c>
    </row>
    <row r="1973" spans="1:19" x14ac:dyDescent="0.25">
      <c r="A1973" s="7"/>
      <c r="B1973" s="12"/>
      <c r="C1973" s="7"/>
      <c r="D1973" s="7"/>
      <c r="E1973" s="7"/>
      <c r="F1973" s="7"/>
      <c r="G1973" s="7"/>
      <c r="H1973" s="7"/>
      <c r="I1973" s="7"/>
      <c r="J1973" s="7"/>
      <c r="K1973" s="7"/>
      <c r="L1973" s="7"/>
      <c r="M1973" s="7"/>
      <c r="N1973" s="7"/>
      <c r="O1973" s="7"/>
      <c r="P1973" s="7"/>
      <c r="Q1973" s="7"/>
      <c r="R1973" s="7" t="str">
        <f t="shared" si="60"/>
        <v/>
      </c>
      <c r="S1973" s="7" t="str">
        <f t="shared" si="61"/>
        <v/>
      </c>
    </row>
    <row r="1974" spans="1:19" x14ac:dyDescent="0.25">
      <c r="A1974" s="7"/>
      <c r="B1974" s="12"/>
      <c r="C1974" s="7"/>
      <c r="D1974" s="7"/>
      <c r="E1974" s="7"/>
      <c r="F1974" s="7"/>
      <c r="G1974" s="7"/>
      <c r="H1974" s="7"/>
      <c r="I1974" s="7"/>
      <c r="J1974" s="7"/>
      <c r="K1974" s="7"/>
      <c r="L1974" s="7"/>
      <c r="M1974" s="7"/>
      <c r="N1974" s="7"/>
      <c r="O1974" s="7"/>
      <c r="P1974" s="7"/>
      <c r="Q1974" s="7"/>
      <c r="R1974" s="7" t="str">
        <f t="shared" si="60"/>
        <v/>
      </c>
      <c r="S1974" s="7" t="str">
        <f t="shared" si="61"/>
        <v/>
      </c>
    </row>
    <row r="1975" spans="1:19" x14ac:dyDescent="0.25">
      <c r="A1975" s="7"/>
      <c r="B1975" s="12"/>
      <c r="C1975" s="7"/>
      <c r="D1975" s="7"/>
      <c r="E1975" s="7"/>
      <c r="F1975" s="7"/>
      <c r="G1975" s="7"/>
      <c r="H1975" s="7"/>
      <c r="I1975" s="7"/>
      <c r="J1975" s="7"/>
      <c r="K1975" s="7"/>
      <c r="L1975" s="7"/>
      <c r="M1975" s="7"/>
      <c r="N1975" s="7"/>
      <c r="O1975" s="7"/>
      <c r="P1975" s="7"/>
      <c r="Q1975" s="7"/>
      <c r="R1975" s="7" t="str">
        <f t="shared" si="60"/>
        <v/>
      </c>
      <c r="S1975" s="7" t="str">
        <f t="shared" si="61"/>
        <v/>
      </c>
    </row>
    <row r="1976" spans="1:19" x14ac:dyDescent="0.25">
      <c r="A1976" s="7"/>
      <c r="B1976" s="12"/>
      <c r="C1976" s="7"/>
      <c r="D1976" s="7"/>
      <c r="E1976" s="7"/>
      <c r="F1976" s="7"/>
      <c r="G1976" s="7"/>
      <c r="H1976" s="7"/>
      <c r="I1976" s="7"/>
      <c r="J1976" s="7"/>
      <c r="K1976" s="7"/>
      <c r="L1976" s="7"/>
      <c r="M1976" s="7"/>
      <c r="N1976" s="7"/>
      <c r="O1976" s="7"/>
      <c r="P1976" s="7"/>
      <c r="Q1976" s="7"/>
      <c r="R1976" s="7" t="str">
        <f t="shared" si="60"/>
        <v/>
      </c>
      <c r="S1976" s="7" t="str">
        <f t="shared" si="61"/>
        <v/>
      </c>
    </row>
    <row r="1977" spans="1:19" x14ac:dyDescent="0.25">
      <c r="A1977" s="7"/>
      <c r="B1977" s="12"/>
      <c r="C1977" s="7"/>
      <c r="D1977" s="7"/>
      <c r="E1977" s="7"/>
      <c r="F1977" s="7"/>
      <c r="G1977" s="7"/>
      <c r="H1977" s="7"/>
      <c r="I1977" s="7"/>
      <c r="J1977" s="7"/>
      <c r="K1977" s="7"/>
      <c r="L1977" s="7"/>
      <c r="M1977" s="7"/>
      <c r="N1977" s="7"/>
      <c r="O1977" s="7"/>
      <c r="P1977" s="7"/>
      <c r="Q1977" s="7"/>
      <c r="R1977" s="7" t="str">
        <f t="shared" si="60"/>
        <v/>
      </c>
      <c r="S1977" s="7" t="str">
        <f t="shared" si="61"/>
        <v/>
      </c>
    </row>
    <row r="1978" spans="1:19" x14ac:dyDescent="0.25">
      <c r="A1978" s="7"/>
      <c r="B1978" s="12"/>
      <c r="C1978" s="7"/>
      <c r="D1978" s="7"/>
      <c r="E1978" s="7"/>
      <c r="F1978" s="7"/>
      <c r="G1978" s="7"/>
      <c r="H1978" s="7"/>
      <c r="I1978" s="7"/>
      <c r="J1978" s="7"/>
      <c r="K1978" s="7"/>
      <c r="L1978" s="7"/>
      <c r="M1978" s="7"/>
      <c r="N1978" s="7"/>
      <c r="O1978" s="7"/>
      <c r="P1978" s="7"/>
      <c r="Q1978" s="7"/>
      <c r="R1978" s="7" t="str">
        <f t="shared" si="60"/>
        <v/>
      </c>
      <c r="S1978" s="7" t="str">
        <f t="shared" si="61"/>
        <v/>
      </c>
    </row>
    <row r="1979" spans="1:19" x14ac:dyDescent="0.25">
      <c r="A1979" s="7"/>
      <c r="B1979" s="12"/>
      <c r="C1979" s="7"/>
      <c r="D1979" s="7"/>
      <c r="E1979" s="7"/>
      <c r="F1979" s="7"/>
      <c r="G1979" s="7"/>
      <c r="H1979" s="7"/>
      <c r="I1979" s="7"/>
      <c r="J1979" s="7"/>
      <c r="K1979" s="7"/>
      <c r="L1979" s="7"/>
      <c r="M1979" s="7"/>
      <c r="N1979" s="7"/>
      <c r="O1979" s="7"/>
      <c r="P1979" s="7"/>
      <c r="Q1979" s="7"/>
      <c r="R1979" s="7" t="str">
        <f t="shared" si="60"/>
        <v/>
      </c>
      <c r="S1979" s="7" t="str">
        <f t="shared" si="61"/>
        <v/>
      </c>
    </row>
    <row r="1980" spans="1:19" x14ac:dyDescent="0.25">
      <c r="A1980" s="7"/>
      <c r="B1980" s="12"/>
      <c r="C1980" s="7"/>
      <c r="D1980" s="7"/>
      <c r="E1980" s="7"/>
      <c r="F1980" s="7"/>
      <c r="G1980" s="7"/>
      <c r="H1980" s="7"/>
      <c r="I1980" s="7"/>
      <c r="J1980" s="7"/>
      <c r="K1980" s="7"/>
      <c r="L1980" s="7"/>
      <c r="M1980" s="7"/>
      <c r="N1980" s="7"/>
      <c r="O1980" s="7"/>
      <c r="P1980" s="7"/>
      <c r="Q1980" s="7"/>
      <c r="R1980" s="7" t="str">
        <f t="shared" si="60"/>
        <v/>
      </c>
      <c r="S1980" s="7" t="str">
        <f t="shared" si="61"/>
        <v/>
      </c>
    </row>
    <row r="1981" spans="1:19" x14ac:dyDescent="0.25">
      <c r="A1981" s="7"/>
      <c r="B1981" s="12"/>
      <c r="C1981" s="7"/>
      <c r="D1981" s="7"/>
      <c r="E1981" s="7"/>
      <c r="F1981" s="7"/>
      <c r="G1981" s="7"/>
      <c r="H1981" s="7"/>
      <c r="I1981" s="7"/>
      <c r="J1981" s="7"/>
      <c r="K1981" s="7"/>
      <c r="L1981" s="7"/>
      <c r="M1981" s="7"/>
      <c r="N1981" s="7"/>
      <c r="O1981" s="7"/>
      <c r="P1981" s="7"/>
      <c r="Q1981" s="7"/>
      <c r="R1981" s="7" t="str">
        <f t="shared" si="60"/>
        <v/>
      </c>
      <c r="S1981" s="7" t="str">
        <f t="shared" si="61"/>
        <v/>
      </c>
    </row>
    <row r="1982" spans="1:19" x14ac:dyDescent="0.25">
      <c r="A1982" s="7"/>
      <c r="B1982" s="12"/>
      <c r="C1982" s="7"/>
      <c r="D1982" s="7"/>
      <c r="E1982" s="7"/>
      <c r="F1982" s="7"/>
      <c r="G1982" s="7"/>
      <c r="H1982" s="7"/>
      <c r="I1982" s="7"/>
      <c r="J1982" s="7"/>
      <c r="K1982" s="7"/>
      <c r="L1982" s="7"/>
      <c r="M1982" s="7"/>
      <c r="N1982" s="7"/>
      <c r="O1982" s="7"/>
      <c r="P1982" s="7"/>
      <c r="Q1982" s="7"/>
      <c r="R1982" s="7" t="str">
        <f t="shared" si="60"/>
        <v/>
      </c>
      <c r="S1982" s="7" t="str">
        <f t="shared" si="61"/>
        <v/>
      </c>
    </row>
    <row r="1983" spans="1:19" x14ac:dyDescent="0.25">
      <c r="A1983" s="7"/>
      <c r="B1983" s="12"/>
      <c r="C1983" s="7"/>
      <c r="D1983" s="7"/>
      <c r="E1983" s="7"/>
      <c r="F1983" s="7"/>
      <c r="G1983" s="7"/>
      <c r="H1983" s="7"/>
      <c r="I1983" s="7"/>
      <c r="J1983" s="7"/>
      <c r="K1983" s="7"/>
      <c r="L1983" s="7"/>
      <c r="M1983" s="7"/>
      <c r="N1983" s="7"/>
      <c r="O1983" s="7"/>
      <c r="P1983" s="7"/>
      <c r="Q1983" s="7"/>
      <c r="R1983" s="7" t="str">
        <f t="shared" si="60"/>
        <v/>
      </c>
      <c r="S1983" s="7" t="str">
        <f t="shared" si="61"/>
        <v/>
      </c>
    </row>
    <row r="1984" spans="1:19" x14ac:dyDescent="0.25">
      <c r="A1984" s="7"/>
      <c r="B1984" s="12"/>
      <c r="C1984" s="7"/>
      <c r="D1984" s="7"/>
      <c r="E1984" s="7"/>
      <c r="F1984" s="7"/>
      <c r="G1984" s="7"/>
      <c r="H1984" s="7"/>
      <c r="I1984" s="7"/>
      <c r="J1984" s="7"/>
      <c r="K1984" s="7"/>
      <c r="L1984" s="7"/>
      <c r="M1984" s="7"/>
      <c r="N1984" s="7"/>
      <c r="O1984" s="7"/>
      <c r="P1984" s="7"/>
      <c r="Q1984" s="7"/>
      <c r="R1984" s="7" t="str">
        <f t="shared" si="60"/>
        <v/>
      </c>
      <c r="S1984" s="7" t="str">
        <f t="shared" si="61"/>
        <v/>
      </c>
    </row>
    <row r="1985" spans="1:19" x14ac:dyDescent="0.25">
      <c r="A1985" s="7"/>
      <c r="B1985" s="12"/>
      <c r="C1985" s="7"/>
      <c r="D1985" s="7"/>
      <c r="E1985" s="7"/>
      <c r="F1985" s="7"/>
      <c r="G1985" s="7"/>
      <c r="H1985" s="7"/>
      <c r="I1985" s="7"/>
      <c r="J1985" s="7"/>
      <c r="K1985" s="7"/>
      <c r="L1985" s="7"/>
      <c r="M1985" s="7"/>
      <c r="N1985" s="7"/>
      <c r="O1985" s="7"/>
      <c r="P1985" s="7"/>
      <c r="Q1985" s="7"/>
      <c r="R1985" s="7" t="str">
        <f t="shared" si="60"/>
        <v/>
      </c>
      <c r="S1985" s="7" t="str">
        <f t="shared" si="61"/>
        <v/>
      </c>
    </row>
    <row r="1986" spans="1:19" x14ac:dyDescent="0.25">
      <c r="A1986" s="7"/>
      <c r="B1986" s="12"/>
      <c r="C1986" s="7"/>
      <c r="D1986" s="7"/>
      <c r="E1986" s="7"/>
      <c r="F1986" s="7"/>
      <c r="G1986" s="7"/>
      <c r="H1986" s="7"/>
      <c r="I1986" s="7"/>
      <c r="J1986" s="7"/>
      <c r="K1986" s="7"/>
      <c r="L1986" s="7"/>
      <c r="M1986" s="7"/>
      <c r="N1986" s="7"/>
      <c r="O1986" s="7"/>
      <c r="P1986" s="7"/>
      <c r="Q1986" s="7"/>
      <c r="R1986" s="7" t="str">
        <f t="shared" ref="R1986:R2049" si="62">IF(OR(C1986="",B1986=""),"",C1986&amp;"#"&amp;ROUND(B1986*1440,0))</f>
        <v/>
      </c>
      <c r="S1986" s="7" t="str">
        <f t="shared" ref="S1986:S2049" si="63">IF(J1986="","","https://maps.google.com/?q="&amp;SUBSTITUTE(J1986&amp;"",",",".")&amp;","&amp;SUBSTITUTE(K1986&amp;"",",","."))</f>
        <v/>
      </c>
    </row>
    <row r="1987" spans="1:19" x14ac:dyDescent="0.25">
      <c r="A1987" s="7"/>
      <c r="B1987" s="12"/>
      <c r="C1987" s="7"/>
      <c r="D1987" s="7"/>
      <c r="E1987" s="7"/>
      <c r="F1987" s="7"/>
      <c r="G1987" s="7"/>
      <c r="H1987" s="7"/>
      <c r="I1987" s="7"/>
      <c r="J1987" s="7"/>
      <c r="K1987" s="7"/>
      <c r="L1987" s="7"/>
      <c r="M1987" s="7"/>
      <c r="N1987" s="7"/>
      <c r="O1987" s="7"/>
      <c r="P1987" s="7"/>
      <c r="Q1987" s="7"/>
      <c r="R1987" s="7" t="str">
        <f t="shared" si="62"/>
        <v/>
      </c>
      <c r="S1987" s="7" t="str">
        <f t="shared" si="63"/>
        <v/>
      </c>
    </row>
    <row r="1988" spans="1:19" x14ac:dyDescent="0.25">
      <c r="A1988" s="7"/>
      <c r="B1988" s="12"/>
      <c r="C1988" s="7"/>
      <c r="D1988" s="7"/>
      <c r="E1988" s="7"/>
      <c r="F1988" s="7"/>
      <c r="G1988" s="7"/>
      <c r="H1988" s="7"/>
      <c r="I1988" s="7"/>
      <c r="J1988" s="7"/>
      <c r="K1988" s="7"/>
      <c r="L1988" s="7"/>
      <c r="M1988" s="7"/>
      <c r="N1988" s="7"/>
      <c r="O1988" s="7"/>
      <c r="P1988" s="7"/>
      <c r="Q1988" s="7"/>
      <c r="R1988" s="7" t="str">
        <f t="shared" si="62"/>
        <v/>
      </c>
      <c r="S1988" s="7" t="str">
        <f t="shared" si="63"/>
        <v/>
      </c>
    </row>
    <row r="1989" spans="1:19" x14ac:dyDescent="0.25">
      <c r="A1989" s="7"/>
      <c r="B1989" s="12"/>
      <c r="C1989" s="7"/>
      <c r="D1989" s="7"/>
      <c r="E1989" s="7"/>
      <c r="F1989" s="7"/>
      <c r="G1989" s="7"/>
      <c r="H1989" s="7"/>
      <c r="I1989" s="7"/>
      <c r="J1989" s="7"/>
      <c r="K1989" s="7"/>
      <c r="L1989" s="7"/>
      <c r="M1989" s="7"/>
      <c r="N1989" s="7"/>
      <c r="O1989" s="7"/>
      <c r="P1989" s="7"/>
      <c r="Q1989" s="7"/>
      <c r="R1989" s="7" t="str">
        <f t="shared" si="62"/>
        <v/>
      </c>
      <c r="S1989" s="7" t="str">
        <f t="shared" si="63"/>
        <v/>
      </c>
    </row>
    <row r="1990" spans="1:19" x14ac:dyDescent="0.25">
      <c r="A1990" s="7"/>
      <c r="B1990" s="12"/>
      <c r="C1990" s="7"/>
      <c r="D1990" s="7"/>
      <c r="E1990" s="7"/>
      <c r="F1990" s="7"/>
      <c r="G1990" s="7"/>
      <c r="H1990" s="7"/>
      <c r="I1990" s="7"/>
      <c r="J1990" s="7"/>
      <c r="K1990" s="7"/>
      <c r="L1990" s="7"/>
      <c r="M1990" s="7"/>
      <c r="N1990" s="7"/>
      <c r="O1990" s="7"/>
      <c r="P1990" s="7"/>
      <c r="Q1990" s="7"/>
      <c r="R1990" s="7" t="str">
        <f t="shared" si="62"/>
        <v/>
      </c>
      <c r="S1990" s="7" t="str">
        <f t="shared" si="63"/>
        <v/>
      </c>
    </row>
    <row r="1991" spans="1:19" x14ac:dyDescent="0.25">
      <c r="A1991" s="7"/>
      <c r="B1991" s="12"/>
      <c r="C1991" s="7"/>
      <c r="D1991" s="7"/>
      <c r="E1991" s="7"/>
      <c r="F1991" s="7"/>
      <c r="G1991" s="7"/>
      <c r="H1991" s="7"/>
      <c r="I1991" s="7"/>
      <c r="J1991" s="7"/>
      <c r="K1991" s="7"/>
      <c r="L1991" s="7"/>
      <c r="M1991" s="7"/>
      <c r="N1991" s="7"/>
      <c r="O1991" s="7"/>
      <c r="P1991" s="7"/>
      <c r="Q1991" s="7"/>
      <c r="R1991" s="7" t="str">
        <f t="shared" si="62"/>
        <v/>
      </c>
      <c r="S1991" s="7" t="str">
        <f t="shared" si="63"/>
        <v/>
      </c>
    </row>
    <row r="1992" spans="1:19" x14ac:dyDescent="0.25">
      <c r="A1992" s="7"/>
      <c r="B1992" s="12"/>
      <c r="C1992" s="7"/>
      <c r="D1992" s="7"/>
      <c r="E1992" s="7"/>
      <c r="F1992" s="7"/>
      <c r="G1992" s="7"/>
      <c r="H1992" s="7"/>
      <c r="I1992" s="7"/>
      <c r="J1992" s="7"/>
      <c r="K1992" s="7"/>
      <c r="L1992" s="7"/>
      <c r="M1992" s="7"/>
      <c r="N1992" s="7"/>
      <c r="O1992" s="7"/>
      <c r="P1992" s="7"/>
      <c r="Q1992" s="7"/>
      <c r="R1992" s="7" t="str">
        <f t="shared" si="62"/>
        <v/>
      </c>
      <c r="S1992" s="7" t="str">
        <f t="shared" si="63"/>
        <v/>
      </c>
    </row>
    <row r="1993" spans="1:19" x14ac:dyDescent="0.25">
      <c r="A1993" s="7"/>
      <c r="B1993" s="12"/>
      <c r="C1993" s="7"/>
      <c r="D1993" s="7"/>
      <c r="E1993" s="7"/>
      <c r="F1993" s="7"/>
      <c r="G1993" s="7"/>
      <c r="H1993" s="7"/>
      <c r="I1993" s="7"/>
      <c r="J1993" s="7"/>
      <c r="K1993" s="7"/>
      <c r="L1993" s="7"/>
      <c r="M1993" s="7"/>
      <c r="N1993" s="7"/>
      <c r="O1993" s="7"/>
      <c r="P1993" s="7"/>
      <c r="Q1993" s="7"/>
      <c r="R1993" s="7" t="str">
        <f t="shared" si="62"/>
        <v/>
      </c>
      <c r="S1993" s="7" t="str">
        <f t="shared" si="63"/>
        <v/>
      </c>
    </row>
    <row r="1994" spans="1:19" x14ac:dyDescent="0.25">
      <c r="A1994" s="7"/>
      <c r="B1994" s="12"/>
      <c r="C1994" s="7"/>
      <c r="D1994" s="7"/>
      <c r="E1994" s="7"/>
      <c r="F1994" s="7"/>
      <c r="G1994" s="7"/>
      <c r="H1994" s="7"/>
      <c r="I1994" s="7"/>
      <c r="J1994" s="7"/>
      <c r="K1994" s="7"/>
      <c r="L1994" s="7"/>
      <c r="M1994" s="7"/>
      <c r="N1994" s="7"/>
      <c r="O1994" s="7"/>
      <c r="P1994" s="7"/>
      <c r="Q1994" s="7"/>
      <c r="R1994" s="7" t="str">
        <f t="shared" si="62"/>
        <v/>
      </c>
      <c r="S1994" s="7" t="str">
        <f t="shared" si="63"/>
        <v/>
      </c>
    </row>
    <row r="1995" spans="1:19" x14ac:dyDescent="0.25">
      <c r="A1995" s="7"/>
      <c r="B1995" s="12"/>
      <c r="C1995" s="7"/>
      <c r="D1995" s="7"/>
      <c r="E1995" s="7"/>
      <c r="F1995" s="7"/>
      <c r="G1995" s="7"/>
      <c r="H1995" s="7"/>
      <c r="I1995" s="7"/>
      <c r="J1995" s="7"/>
      <c r="K1995" s="7"/>
      <c r="L1995" s="7"/>
      <c r="M1995" s="7"/>
      <c r="N1995" s="7"/>
      <c r="O1995" s="7"/>
      <c r="P1995" s="7"/>
      <c r="Q1995" s="7"/>
      <c r="R1995" s="7" t="str">
        <f t="shared" si="62"/>
        <v/>
      </c>
      <c r="S1995" s="7" t="str">
        <f t="shared" si="63"/>
        <v/>
      </c>
    </row>
    <row r="1996" spans="1:19" x14ac:dyDescent="0.25">
      <c r="A1996" s="7"/>
      <c r="B1996" s="12"/>
      <c r="C1996" s="7"/>
      <c r="D1996" s="7"/>
      <c r="E1996" s="7"/>
      <c r="F1996" s="7"/>
      <c r="G1996" s="7"/>
      <c r="H1996" s="7"/>
      <c r="I1996" s="7"/>
      <c r="J1996" s="7"/>
      <c r="K1996" s="7"/>
      <c r="L1996" s="7"/>
      <c r="M1996" s="7"/>
      <c r="N1996" s="7"/>
      <c r="O1996" s="7"/>
      <c r="P1996" s="7"/>
      <c r="Q1996" s="7"/>
      <c r="R1996" s="7" t="str">
        <f t="shared" si="62"/>
        <v/>
      </c>
      <c r="S1996" s="7" t="str">
        <f t="shared" si="63"/>
        <v/>
      </c>
    </row>
    <row r="1997" spans="1:19" x14ac:dyDescent="0.25">
      <c r="A1997" s="7"/>
      <c r="B1997" s="12"/>
      <c r="C1997" s="7"/>
      <c r="D1997" s="7"/>
      <c r="E1997" s="7"/>
      <c r="F1997" s="7"/>
      <c r="G1997" s="7"/>
      <c r="H1997" s="7"/>
      <c r="I1997" s="7"/>
      <c r="J1997" s="7"/>
      <c r="K1997" s="7"/>
      <c r="L1997" s="7"/>
      <c r="M1997" s="7"/>
      <c r="N1997" s="7"/>
      <c r="O1997" s="7"/>
      <c r="P1997" s="7"/>
      <c r="Q1997" s="7"/>
      <c r="R1997" s="7" t="str">
        <f t="shared" si="62"/>
        <v/>
      </c>
      <c r="S1997" s="7" t="str">
        <f t="shared" si="63"/>
        <v/>
      </c>
    </row>
    <row r="1998" spans="1:19" x14ac:dyDescent="0.25">
      <c r="A1998" s="7"/>
      <c r="B1998" s="12"/>
      <c r="C1998" s="7"/>
      <c r="D1998" s="7"/>
      <c r="E1998" s="7"/>
      <c r="F1998" s="7"/>
      <c r="G1998" s="7"/>
      <c r="H1998" s="7"/>
      <c r="I1998" s="7"/>
      <c r="J1998" s="7"/>
      <c r="K1998" s="7"/>
      <c r="L1998" s="7"/>
      <c r="M1998" s="7"/>
      <c r="N1998" s="7"/>
      <c r="O1998" s="7"/>
      <c r="P1998" s="7"/>
      <c r="Q1998" s="7"/>
      <c r="R1998" s="7" t="str">
        <f t="shared" si="62"/>
        <v/>
      </c>
      <c r="S1998" s="7" t="str">
        <f t="shared" si="63"/>
        <v/>
      </c>
    </row>
    <row r="1999" spans="1:19" x14ac:dyDescent="0.25">
      <c r="A1999" s="7"/>
      <c r="B1999" s="12"/>
      <c r="C1999" s="7"/>
      <c r="D1999" s="7"/>
      <c r="E1999" s="7"/>
      <c r="F1999" s="7"/>
      <c r="G1999" s="7"/>
      <c r="H1999" s="7"/>
      <c r="I1999" s="7"/>
      <c r="J1999" s="7"/>
      <c r="K1999" s="7"/>
      <c r="L1999" s="7"/>
      <c r="M1999" s="7"/>
      <c r="N1999" s="7"/>
      <c r="O1999" s="7"/>
      <c r="P1999" s="7"/>
      <c r="Q1999" s="7"/>
      <c r="R1999" s="7" t="str">
        <f t="shared" si="62"/>
        <v/>
      </c>
      <c r="S1999" s="7" t="str">
        <f t="shared" si="63"/>
        <v/>
      </c>
    </row>
    <row r="2000" spans="1:19" x14ac:dyDescent="0.25">
      <c r="A2000" s="7"/>
      <c r="B2000" s="12"/>
      <c r="C2000" s="7"/>
      <c r="D2000" s="7"/>
      <c r="E2000" s="7"/>
      <c r="F2000" s="7"/>
      <c r="G2000" s="7"/>
      <c r="H2000" s="7"/>
      <c r="I2000" s="7"/>
      <c r="J2000" s="7"/>
      <c r="K2000" s="7"/>
      <c r="L2000" s="7"/>
      <c r="M2000" s="7"/>
      <c r="N2000" s="7"/>
      <c r="O2000" s="7"/>
      <c r="P2000" s="7"/>
      <c r="Q2000" s="7"/>
      <c r="R2000" s="7" t="str">
        <f t="shared" si="62"/>
        <v/>
      </c>
      <c r="S2000" s="7" t="str">
        <f t="shared" si="63"/>
        <v/>
      </c>
    </row>
    <row r="2001" spans="1:19" x14ac:dyDescent="0.25">
      <c r="A2001" s="7"/>
      <c r="B2001" s="12"/>
      <c r="C2001" s="7"/>
      <c r="D2001" s="7"/>
      <c r="E2001" s="7"/>
      <c r="F2001" s="7"/>
      <c r="G2001" s="7"/>
      <c r="H2001" s="7"/>
      <c r="I2001" s="7"/>
      <c r="J2001" s="7"/>
      <c r="K2001" s="7"/>
      <c r="L2001" s="7"/>
      <c r="M2001" s="7"/>
      <c r="N2001" s="7"/>
      <c r="O2001" s="7"/>
      <c r="P2001" s="7"/>
      <c r="Q2001" s="7"/>
      <c r="R2001" s="7" t="str">
        <f t="shared" si="62"/>
        <v/>
      </c>
      <c r="S2001" s="7" t="str">
        <f t="shared" si="63"/>
        <v/>
      </c>
    </row>
    <row r="2002" spans="1:19" x14ac:dyDescent="0.25">
      <c r="A2002" s="7"/>
      <c r="B2002" s="12"/>
      <c r="C2002" s="7"/>
      <c r="D2002" s="7"/>
      <c r="E2002" s="7"/>
      <c r="F2002" s="7"/>
      <c r="G2002" s="7"/>
      <c r="H2002" s="7"/>
      <c r="I2002" s="7"/>
      <c r="J2002" s="7"/>
      <c r="K2002" s="7"/>
      <c r="L2002" s="7"/>
      <c r="M2002" s="7"/>
      <c r="N2002" s="7"/>
      <c r="O2002" s="7"/>
      <c r="P2002" s="7"/>
      <c r="Q2002" s="7"/>
      <c r="R2002" s="7" t="str">
        <f t="shared" si="62"/>
        <v/>
      </c>
      <c r="S2002" s="7" t="str">
        <f t="shared" si="63"/>
        <v/>
      </c>
    </row>
    <row r="2003" spans="1:19" x14ac:dyDescent="0.25">
      <c r="A2003" s="7"/>
      <c r="B2003" s="12"/>
      <c r="C2003" s="7"/>
      <c r="D2003" s="7"/>
      <c r="E2003" s="7"/>
      <c r="F2003" s="7"/>
      <c r="G2003" s="7"/>
      <c r="H2003" s="7"/>
      <c r="I2003" s="7"/>
      <c r="J2003" s="7"/>
      <c r="K2003" s="7"/>
      <c r="L2003" s="7"/>
      <c r="M2003" s="7"/>
      <c r="N2003" s="7"/>
      <c r="O2003" s="7"/>
      <c r="P2003" s="7"/>
      <c r="Q2003" s="7"/>
      <c r="R2003" s="7" t="str">
        <f t="shared" si="62"/>
        <v/>
      </c>
      <c r="S2003" s="7" t="str">
        <f t="shared" si="63"/>
        <v/>
      </c>
    </row>
    <row r="2004" spans="1:19" x14ac:dyDescent="0.25">
      <c r="A2004" s="7"/>
      <c r="B2004" s="12"/>
      <c r="C2004" s="7"/>
      <c r="D2004" s="7"/>
      <c r="E2004" s="7"/>
      <c r="F2004" s="7"/>
      <c r="G2004" s="7"/>
      <c r="H2004" s="7"/>
      <c r="I2004" s="7"/>
      <c r="J2004" s="7"/>
      <c r="K2004" s="7"/>
      <c r="L2004" s="7"/>
      <c r="M2004" s="7"/>
      <c r="N2004" s="7"/>
      <c r="O2004" s="7"/>
      <c r="P2004" s="7"/>
      <c r="Q2004" s="7"/>
      <c r="R2004" s="7" t="str">
        <f t="shared" si="62"/>
        <v/>
      </c>
      <c r="S2004" s="7" t="str">
        <f t="shared" si="63"/>
        <v/>
      </c>
    </row>
    <row r="2005" spans="1:19" x14ac:dyDescent="0.25">
      <c r="A2005" s="7"/>
      <c r="B2005" s="12"/>
      <c r="C2005" s="7"/>
      <c r="D2005" s="7"/>
      <c r="E2005" s="7"/>
      <c r="F2005" s="7"/>
      <c r="G2005" s="7"/>
      <c r="H2005" s="7"/>
      <c r="I2005" s="7"/>
      <c r="J2005" s="7"/>
      <c r="K2005" s="7"/>
      <c r="L2005" s="7"/>
      <c r="M2005" s="7"/>
      <c r="N2005" s="7"/>
      <c r="O2005" s="7"/>
      <c r="P2005" s="7"/>
      <c r="Q2005" s="7"/>
      <c r="R2005" s="7" t="str">
        <f t="shared" si="62"/>
        <v/>
      </c>
      <c r="S2005" s="7" t="str">
        <f t="shared" si="63"/>
        <v/>
      </c>
    </row>
    <row r="2006" spans="1:19" x14ac:dyDescent="0.25">
      <c r="A2006" s="7"/>
      <c r="B2006" s="12"/>
      <c r="C2006" s="7"/>
      <c r="D2006" s="7"/>
      <c r="E2006" s="7"/>
      <c r="F2006" s="7"/>
      <c r="G2006" s="7"/>
      <c r="H2006" s="7"/>
      <c r="I2006" s="7"/>
      <c r="J2006" s="7"/>
      <c r="K2006" s="7"/>
      <c r="L2006" s="7"/>
      <c r="M2006" s="7"/>
      <c r="N2006" s="7"/>
      <c r="O2006" s="7"/>
      <c r="P2006" s="7"/>
      <c r="Q2006" s="7"/>
      <c r="R2006" s="7" t="str">
        <f t="shared" si="62"/>
        <v/>
      </c>
      <c r="S2006" s="7" t="str">
        <f t="shared" si="63"/>
        <v/>
      </c>
    </row>
    <row r="2007" spans="1:19" x14ac:dyDescent="0.25">
      <c r="A2007" s="7"/>
      <c r="B2007" s="12"/>
      <c r="C2007" s="7"/>
      <c r="D2007" s="7"/>
      <c r="E2007" s="7"/>
      <c r="F2007" s="7"/>
      <c r="G2007" s="7"/>
      <c r="H2007" s="7"/>
      <c r="I2007" s="7"/>
      <c r="J2007" s="7"/>
      <c r="K2007" s="7"/>
      <c r="L2007" s="7"/>
      <c r="M2007" s="7"/>
      <c r="N2007" s="7"/>
      <c r="O2007" s="7"/>
      <c r="P2007" s="7"/>
      <c r="Q2007" s="7"/>
      <c r="R2007" s="7" t="str">
        <f t="shared" si="62"/>
        <v/>
      </c>
      <c r="S2007" s="7" t="str">
        <f t="shared" si="63"/>
        <v/>
      </c>
    </row>
    <row r="2008" spans="1:19" x14ac:dyDescent="0.25">
      <c r="A2008" s="7"/>
      <c r="B2008" s="12"/>
      <c r="C2008" s="7"/>
      <c r="D2008" s="7"/>
      <c r="E2008" s="7"/>
      <c r="F2008" s="7"/>
      <c r="G2008" s="7"/>
      <c r="H2008" s="7"/>
      <c r="I2008" s="7"/>
      <c r="J2008" s="7"/>
      <c r="K2008" s="7"/>
      <c r="L2008" s="7"/>
      <c r="M2008" s="7"/>
      <c r="N2008" s="7"/>
      <c r="O2008" s="7"/>
      <c r="P2008" s="7"/>
      <c r="Q2008" s="7"/>
      <c r="R2008" s="7" t="str">
        <f t="shared" si="62"/>
        <v/>
      </c>
      <c r="S2008" s="7" t="str">
        <f t="shared" si="63"/>
        <v/>
      </c>
    </row>
    <row r="2009" spans="1:19" x14ac:dyDescent="0.25">
      <c r="A2009" s="7"/>
      <c r="B2009" s="12"/>
      <c r="C2009" s="7"/>
      <c r="D2009" s="7"/>
      <c r="E2009" s="7"/>
      <c r="F2009" s="7"/>
      <c r="G2009" s="7"/>
      <c r="H2009" s="7"/>
      <c r="I2009" s="7"/>
      <c r="J2009" s="7"/>
      <c r="K2009" s="7"/>
      <c r="L2009" s="7"/>
      <c r="M2009" s="7"/>
      <c r="N2009" s="7"/>
      <c r="O2009" s="7"/>
      <c r="P2009" s="7"/>
      <c r="Q2009" s="7"/>
      <c r="R2009" s="7" t="str">
        <f t="shared" si="62"/>
        <v/>
      </c>
      <c r="S2009" s="7" t="str">
        <f t="shared" si="63"/>
        <v/>
      </c>
    </row>
    <row r="2010" spans="1:19" x14ac:dyDescent="0.25">
      <c r="A2010" s="7"/>
      <c r="B2010" s="12"/>
      <c r="C2010" s="7"/>
      <c r="D2010" s="7"/>
      <c r="E2010" s="7"/>
      <c r="F2010" s="7"/>
      <c r="G2010" s="7"/>
      <c r="H2010" s="7"/>
      <c r="I2010" s="7"/>
      <c r="J2010" s="7"/>
      <c r="K2010" s="7"/>
      <c r="L2010" s="7"/>
      <c r="M2010" s="7"/>
      <c r="N2010" s="7"/>
      <c r="O2010" s="7"/>
      <c r="P2010" s="7"/>
      <c r="Q2010" s="7"/>
      <c r="R2010" s="7" t="str">
        <f t="shared" si="62"/>
        <v/>
      </c>
      <c r="S2010" s="7" t="str">
        <f t="shared" si="63"/>
        <v/>
      </c>
    </row>
    <row r="2011" spans="1:19" x14ac:dyDescent="0.25">
      <c r="A2011" s="7"/>
      <c r="B2011" s="12"/>
      <c r="C2011" s="7"/>
      <c r="D2011" s="7"/>
      <c r="E2011" s="7"/>
      <c r="F2011" s="7"/>
      <c r="G2011" s="7"/>
      <c r="H2011" s="7"/>
      <c r="I2011" s="7"/>
      <c r="J2011" s="7"/>
      <c r="K2011" s="7"/>
      <c r="L2011" s="7"/>
      <c r="M2011" s="7"/>
      <c r="N2011" s="7"/>
      <c r="O2011" s="7"/>
      <c r="P2011" s="7"/>
      <c r="Q2011" s="7"/>
      <c r="R2011" s="7" t="str">
        <f t="shared" si="62"/>
        <v/>
      </c>
      <c r="S2011" s="7" t="str">
        <f t="shared" si="63"/>
        <v/>
      </c>
    </row>
    <row r="2012" spans="1:19" x14ac:dyDescent="0.25">
      <c r="A2012" s="7"/>
      <c r="B2012" s="12"/>
      <c r="C2012" s="7"/>
      <c r="D2012" s="7"/>
      <c r="E2012" s="7"/>
      <c r="F2012" s="7"/>
      <c r="G2012" s="7"/>
      <c r="H2012" s="7"/>
      <c r="I2012" s="7"/>
      <c r="J2012" s="7"/>
      <c r="K2012" s="7"/>
      <c r="L2012" s="7"/>
      <c r="M2012" s="7"/>
      <c r="N2012" s="7"/>
      <c r="O2012" s="7"/>
      <c r="P2012" s="7"/>
      <c r="Q2012" s="7"/>
      <c r="R2012" s="7" t="str">
        <f t="shared" si="62"/>
        <v/>
      </c>
      <c r="S2012" s="7" t="str">
        <f t="shared" si="63"/>
        <v/>
      </c>
    </row>
    <row r="2013" spans="1:19" x14ac:dyDescent="0.25">
      <c r="A2013" s="7"/>
      <c r="B2013" s="12"/>
      <c r="C2013" s="7"/>
      <c r="D2013" s="7"/>
      <c r="E2013" s="7"/>
      <c r="F2013" s="7"/>
      <c r="G2013" s="7"/>
      <c r="H2013" s="7"/>
      <c r="I2013" s="7"/>
      <c r="J2013" s="7"/>
      <c r="K2013" s="7"/>
      <c r="L2013" s="7"/>
      <c r="M2013" s="7"/>
      <c r="N2013" s="7"/>
      <c r="O2013" s="7"/>
      <c r="P2013" s="7"/>
      <c r="Q2013" s="7"/>
      <c r="R2013" s="7" t="str">
        <f t="shared" si="62"/>
        <v/>
      </c>
      <c r="S2013" s="7" t="str">
        <f t="shared" si="63"/>
        <v/>
      </c>
    </row>
    <row r="2014" spans="1:19" x14ac:dyDescent="0.25">
      <c r="A2014" s="7"/>
      <c r="B2014" s="12"/>
      <c r="C2014" s="7"/>
      <c r="D2014" s="7"/>
      <c r="E2014" s="7"/>
      <c r="F2014" s="7"/>
      <c r="G2014" s="7"/>
      <c r="H2014" s="7"/>
      <c r="I2014" s="7"/>
      <c r="J2014" s="7"/>
      <c r="K2014" s="7"/>
      <c r="L2014" s="7"/>
      <c r="M2014" s="7"/>
      <c r="N2014" s="7"/>
      <c r="O2014" s="7"/>
      <c r="P2014" s="7"/>
      <c r="Q2014" s="7"/>
      <c r="R2014" s="7" t="str">
        <f t="shared" si="62"/>
        <v/>
      </c>
      <c r="S2014" s="7" t="str">
        <f t="shared" si="63"/>
        <v/>
      </c>
    </row>
    <row r="2015" spans="1:19" x14ac:dyDescent="0.25">
      <c r="A2015" s="7"/>
      <c r="B2015" s="12"/>
      <c r="C2015" s="7"/>
      <c r="D2015" s="7"/>
      <c r="E2015" s="7"/>
      <c r="F2015" s="7"/>
      <c r="G2015" s="7"/>
      <c r="H2015" s="7"/>
      <c r="I2015" s="7"/>
      <c r="J2015" s="7"/>
      <c r="K2015" s="7"/>
      <c r="L2015" s="7"/>
      <c r="M2015" s="7"/>
      <c r="N2015" s="7"/>
      <c r="O2015" s="7"/>
      <c r="P2015" s="7"/>
      <c r="Q2015" s="7"/>
      <c r="R2015" s="7" t="str">
        <f t="shared" si="62"/>
        <v/>
      </c>
      <c r="S2015" s="7" t="str">
        <f t="shared" si="63"/>
        <v/>
      </c>
    </row>
    <row r="2016" spans="1:19" x14ac:dyDescent="0.25">
      <c r="A2016" s="7"/>
      <c r="B2016" s="12"/>
      <c r="C2016" s="7"/>
      <c r="D2016" s="7"/>
      <c r="E2016" s="7"/>
      <c r="F2016" s="7"/>
      <c r="G2016" s="7"/>
      <c r="H2016" s="7"/>
      <c r="I2016" s="7"/>
      <c r="J2016" s="7"/>
      <c r="K2016" s="7"/>
      <c r="L2016" s="7"/>
      <c r="M2016" s="7"/>
      <c r="N2016" s="7"/>
      <c r="O2016" s="7"/>
      <c r="P2016" s="7"/>
      <c r="Q2016" s="7"/>
      <c r="R2016" s="7" t="str">
        <f t="shared" si="62"/>
        <v/>
      </c>
      <c r="S2016" s="7" t="str">
        <f t="shared" si="63"/>
        <v/>
      </c>
    </row>
    <row r="2017" spans="1:19" x14ac:dyDescent="0.25">
      <c r="A2017" s="7"/>
      <c r="B2017" s="12"/>
      <c r="C2017" s="7"/>
      <c r="D2017" s="7"/>
      <c r="E2017" s="7"/>
      <c r="F2017" s="7"/>
      <c r="G2017" s="7"/>
      <c r="H2017" s="7"/>
      <c r="I2017" s="7"/>
      <c r="J2017" s="7"/>
      <c r="K2017" s="7"/>
      <c r="L2017" s="7"/>
      <c r="M2017" s="7"/>
      <c r="N2017" s="7"/>
      <c r="O2017" s="7"/>
      <c r="P2017" s="7"/>
      <c r="Q2017" s="7"/>
      <c r="R2017" s="7" t="str">
        <f t="shared" si="62"/>
        <v/>
      </c>
      <c r="S2017" s="7" t="str">
        <f t="shared" si="63"/>
        <v/>
      </c>
    </row>
    <row r="2018" spans="1:19" x14ac:dyDescent="0.25">
      <c r="A2018" s="7"/>
      <c r="B2018" s="12"/>
      <c r="C2018" s="7"/>
      <c r="D2018" s="7"/>
      <c r="E2018" s="7"/>
      <c r="F2018" s="7"/>
      <c r="G2018" s="7"/>
      <c r="H2018" s="7"/>
      <c r="I2018" s="7"/>
      <c r="J2018" s="7"/>
      <c r="K2018" s="7"/>
      <c r="L2018" s="7"/>
      <c r="M2018" s="7"/>
      <c r="N2018" s="7"/>
      <c r="O2018" s="7"/>
      <c r="P2018" s="7"/>
      <c r="Q2018" s="7"/>
      <c r="R2018" s="7" t="str">
        <f t="shared" si="62"/>
        <v/>
      </c>
      <c r="S2018" s="7" t="str">
        <f t="shared" si="63"/>
        <v/>
      </c>
    </row>
    <row r="2019" spans="1:19" x14ac:dyDescent="0.25">
      <c r="A2019" s="7"/>
      <c r="B2019" s="12"/>
      <c r="C2019" s="7"/>
      <c r="D2019" s="7"/>
      <c r="E2019" s="7"/>
      <c r="F2019" s="7"/>
      <c r="G2019" s="7"/>
      <c r="H2019" s="7"/>
      <c r="I2019" s="7"/>
      <c r="J2019" s="7"/>
      <c r="K2019" s="7"/>
      <c r="L2019" s="7"/>
      <c r="M2019" s="7"/>
      <c r="N2019" s="7"/>
      <c r="O2019" s="7"/>
      <c r="P2019" s="7"/>
      <c r="Q2019" s="7"/>
      <c r="R2019" s="7" t="str">
        <f t="shared" si="62"/>
        <v/>
      </c>
      <c r="S2019" s="7" t="str">
        <f t="shared" si="63"/>
        <v/>
      </c>
    </row>
    <row r="2020" spans="1:19" x14ac:dyDescent="0.25">
      <c r="A2020" s="7"/>
      <c r="B2020" s="12"/>
      <c r="C2020" s="7"/>
      <c r="D2020" s="7"/>
      <c r="E2020" s="7"/>
      <c r="F2020" s="7"/>
      <c r="G2020" s="7"/>
      <c r="H2020" s="7"/>
      <c r="I2020" s="7"/>
      <c r="J2020" s="7"/>
      <c r="K2020" s="7"/>
      <c r="L2020" s="7"/>
      <c r="M2020" s="7"/>
      <c r="N2020" s="7"/>
      <c r="O2020" s="7"/>
      <c r="P2020" s="7"/>
      <c r="Q2020" s="7"/>
      <c r="R2020" s="7" t="str">
        <f t="shared" si="62"/>
        <v/>
      </c>
      <c r="S2020" s="7" t="str">
        <f t="shared" si="63"/>
        <v/>
      </c>
    </row>
    <row r="2021" spans="1:19" x14ac:dyDescent="0.25">
      <c r="A2021" s="7"/>
      <c r="B2021" s="12"/>
      <c r="C2021" s="7"/>
      <c r="D2021" s="7"/>
      <c r="E2021" s="7"/>
      <c r="F2021" s="7"/>
      <c r="G2021" s="7"/>
      <c r="H2021" s="7"/>
      <c r="I2021" s="7"/>
      <c r="J2021" s="7"/>
      <c r="K2021" s="7"/>
      <c r="L2021" s="7"/>
      <c r="M2021" s="7"/>
      <c r="N2021" s="7"/>
      <c r="O2021" s="7"/>
      <c r="P2021" s="7"/>
      <c r="Q2021" s="7"/>
      <c r="R2021" s="7" t="str">
        <f t="shared" si="62"/>
        <v/>
      </c>
      <c r="S2021" s="7" t="str">
        <f t="shared" si="63"/>
        <v/>
      </c>
    </row>
    <row r="2022" spans="1:19" x14ac:dyDescent="0.25">
      <c r="A2022" s="7"/>
      <c r="B2022" s="12"/>
      <c r="C2022" s="7"/>
      <c r="D2022" s="7"/>
      <c r="E2022" s="7"/>
      <c r="F2022" s="7"/>
      <c r="G2022" s="7"/>
      <c r="H2022" s="7"/>
      <c r="I2022" s="7"/>
      <c r="J2022" s="7"/>
      <c r="K2022" s="7"/>
      <c r="L2022" s="7"/>
      <c r="M2022" s="7"/>
      <c r="N2022" s="7"/>
      <c r="O2022" s="7"/>
      <c r="P2022" s="7"/>
      <c r="Q2022" s="7"/>
      <c r="R2022" s="7" t="str">
        <f t="shared" si="62"/>
        <v/>
      </c>
      <c r="S2022" s="7" t="str">
        <f t="shared" si="63"/>
        <v/>
      </c>
    </row>
    <row r="2023" spans="1:19" x14ac:dyDescent="0.25">
      <c r="A2023" s="7"/>
      <c r="B2023" s="12"/>
      <c r="C2023" s="7"/>
      <c r="D2023" s="7"/>
      <c r="E2023" s="7"/>
      <c r="F2023" s="7"/>
      <c r="G2023" s="7"/>
      <c r="H2023" s="7"/>
      <c r="I2023" s="7"/>
      <c r="J2023" s="7"/>
      <c r="K2023" s="7"/>
      <c r="L2023" s="7"/>
      <c r="M2023" s="7"/>
      <c r="N2023" s="7"/>
      <c r="O2023" s="7"/>
      <c r="P2023" s="7"/>
      <c r="Q2023" s="7"/>
      <c r="R2023" s="7" t="str">
        <f t="shared" si="62"/>
        <v/>
      </c>
      <c r="S2023" s="7" t="str">
        <f t="shared" si="63"/>
        <v/>
      </c>
    </row>
    <row r="2024" spans="1:19" x14ac:dyDescent="0.25">
      <c r="A2024" s="7"/>
      <c r="B2024" s="12"/>
      <c r="C2024" s="7"/>
      <c r="D2024" s="7"/>
      <c r="E2024" s="7"/>
      <c r="F2024" s="7"/>
      <c r="G2024" s="7"/>
      <c r="H2024" s="7"/>
      <c r="I2024" s="7"/>
      <c r="J2024" s="7"/>
      <c r="K2024" s="7"/>
      <c r="L2024" s="7"/>
      <c r="M2024" s="7"/>
      <c r="N2024" s="7"/>
      <c r="O2024" s="7"/>
      <c r="P2024" s="7"/>
      <c r="Q2024" s="7"/>
      <c r="R2024" s="7" t="str">
        <f t="shared" si="62"/>
        <v/>
      </c>
      <c r="S2024" s="7" t="str">
        <f t="shared" si="63"/>
        <v/>
      </c>
    </row>
    <row r="2025" spans="1:19" x14ac:dyDescent="0.25">
      <c r="A2025" s="7"/>
      <c r="B2025" s="12"/>
      <c r="C2025" s="7"/>
      <c r="D2025" s="7"/>
      <c r="E2025" s="7"/>
      <c r="F2025" s="7"/>
      <c r="G2025" s="7"/>
      <c r="H2025" s="7"/>
      <c r="I2025" s="7"/>
      <c r="J2025" s="7"/>
      <c r="K2025" s="7"/>
      <c r="L2025" s="7"/>
      <c r="M2025" s="7"/>
      <c r="N2025" s="7"/>
      <c r="O2025" s="7"/>
      <c r="P2025" s="7"/>
      <c r="Q2025" s="7"/>
      <c r="R2025" s="7" t="str">
        <f t="shared" si="62"/>
        <v/>
      </c>
      <c r="S2025" s="7" t="str">
        <f t="shared" si="63"/>
        <v/>
      </c>
    </row>
    <row r="2026" spans="1:19" x14ac:dyDescent="0.25">
      <c r="A2026" s="7"/>
      <c r="B2026" s="12"/>
      <c r="C2026" s="7"/>
      <c r="D2026" s="7"/>
      <c r="E2026" s="7"/>
      <c r="F2026" s="7"/>
      <c r="G2026" s="7"/>
      <c r="H2026" s="7"/>
      <c r="I2026" s="7"/>
      <c r="J2026" s="7"/>
      <c r="K2026" s="7"/>
      <c r="L2026" s="7"/>
      <c r="M2026" s="7"/>
      <c r="N2026" s="7"/>
      <c r="O2026" s="7"/>
      <c r="P2026" s="7"/>
      <c r="Q2026" s="7"/>
      <c r="R2026" s="7" t="str">
        <f t="shared" si="62"/>
        <v/>
      </c>
      <c r="S2026" s="7" t="str">
        <f t="shared" si="63"/>
        <v/>
      </c>
    </row>
    <row r="2027" spans="1:19" x14ac:dyDescent="0.25">
      <c r="A2027" s="7"/>
      <c r="B2027" s="12"/>
      <c r="C2027" s="7"/>
      <c r="D2027" s="7"/>
      <c r="E2027" s="7"/>
      <c r="F2027" s="7"/>
      <c r="G2027" s="7"/>
      <c r="H2027" s="7"/>
      <c r="I2027" s="7"/>
      <c r="J2027" s="7"/>
      <c r="K2027" s="7"/>
      <c r="L2027" s="7"/>
      <c r="M2027" s="7"/>
      <c r="N2027" s="7"/>
      <c r="O2027" s="7"/>
      <c r="P2027" s="7"/>
      <c r="Q2027" s="7"/>
      <c r="R2027" s="7" t="str">
        <f t="shared" si="62"/>
        <v/>
      </c>
      <c r="S2027" s="7" t="str">
        <f t="shared" si="63"/>
        <v/>
      </c>
    </row>
    <row r="2028" spans="1:19" x14ac:dyDescent="0.25">
      <c r="A2028" s="7"/>
      <c r="B2028" s="12"/>
      <c r="C2028" s="7"/>
      <c r="D2028" s="7"/>
      <c r="E2028" s="7"/>
      <c r="F2028" s="7"/>
      <c r="G2028" s="7"/>
      <c r="H2028" s="7"/>
      <c r="I2028" s="7"/>
      <c r="J2028" s="7"/>
      <c r="K2028" s="7"/>
      <c r="L2028" s="7"/>
      <c r="M2028" s="7"/>
      <c r="N2028" s="7"/>
      <c r="O2028" s="7"/>
      <c r="P2028" s="7"/>
      <c r="Q2028" s="7"/>
      <c r="R2028" s="7" t="str">
        <f t="shared" si="62"/>
        <v/>
      </c>
      <c r="S2028" s="7" t="str">
        <f t="shared" si="63"/>
        <v/>
      </c>
    </row>
    <row r="2029" spans="1:19" x14ac:dyDescent="0.25">
      <c r="A2029" s="7"/>
      <c r="B2029" s="12"/>
      <c r="C2029" s="7"/>
      <c r="D2029" s="7"/>
      <c r="E2029" s="7"/>
      <c r="F2029" s="7"/>
      <c r="G2029" s="7"/>
      <c r="H2029" s="7"/>
      <c r="I2029" s="7"/>
      <c r="J2029" s="7"/>
      <c r="K2029" s="7"/>
      <c r="L2029" s="7"/>
      <c r="M2029" s="7"/>
      <c r="N2029" s="7"/>
      <c r="O2029" s="7"/>
      <c r="P2029" s="7"/>
      <c r="Q2029" s="7"/>
      <c r="R2029" s="7" t="str">
        <f t="shared" si="62"/>
        <v/>
      </c>
      <c r="S2029" s="7" t="str">
        <f t="shared" si="63"/>
        <v/>
      </c>
    </row>
    <row r="2030" spans="1:19" x14ac:dyDescent="0.25">
      <c r="A2030" s="7"/>
      <c r="B2030" s="12"/>
      <c r="C2030" s="7"/>
      <c r="D2030" s="7"/>
      <c r="E2030" s="7"/>
      <c r="F2030" s="7"/>
      <c r="G2030" s="7"/>
      <c r="H2030" s="7"/>
      <c r="I2030" s="7"/>
      <c r="J2030" s="7"/>
      <c r="K2030" s="7"/>
      <c r="L2030" s="7"/>
      <c r="M2030" s="7"/>
      <c r="N2030" s="7"/>
      <c r="O2030" s="7"/>
      <c r="P2030" s="7"/>
      <c r="Q2030" s="7"/>
      <c r="R2030" s="7" t="str">
        <f t="shared" si="62"/>
        <v/>
      </c>
      <c r="S2030" s="7" t="str">
        <f t="shared" si="63"/>
        <v/>
      </c>
    </row>
    <row r="2031" spans="1:19" x14ac:dyDescent="0.25">
      <c r="A2031" s="7"/>
      <c r="B2031" s="12"/>
      <c r="C2031" s="7"/>
      <c r="D2031" s="7"/>
      <c r="E2031" s="7"/>
      <c r="F2031" s="7"/>
      <c r="G2031" s="7"/>
      <c r="H2031" s="7"/>
      <c r="I2031" s="7"/>
      <c r="J2031" s="7"/>
      <c r="K2031" s="7"/>
      <c r="L2031" s="7"/>
      <c r="M2031" s="7"/>
      <c r="N2031" s="7"/>
      <c r="O2031" s="7"/>
      <c r="P2031" s="7"/>
      <c r="Q2031" s="7"/>
      <c r="R2031" s="7" t="str">
        <f t="shared" si="62"/>
        <v/>
      </c>
      <c r="S2031" s="7" t="str">
        <f t="shared" si="63"/>
        <v/>
      </c>
    </row>
    <row r="2032" spans="1:19" x14ac:dyDescent="0.25">
      <c r="A2032" s="7"/>
      <c r="B2032" s="12"/>
      <c r="C2032" s="7"/>
      <c r="D2032" s="7"/>
      <c r="E2032" s="7"/>
      <c r="F2032" s="7"/>
      <c r="G2032" s="7"/>
      <c r="H2032" s="7"/>
      <c r="I2032" s="7"/>
      <c r="J2032" s="7"/>
      <c r="K2032" s="7"/>
      <c r="L2032" s="7"/>
      <c r="M2032" s="7"/>
      <c r="N2032" s="7"/>
      <c r="O2032" s="7"/>
      <c r="P2032" s="7"/>
      <c r="Q2032" s="7"/>
      <c r="R2032" s="7" t="str">
        <f t="shared" si="62"/>
        <v/>
      </c>
      <c r="S2032" s="7" t="str">
        <f t="shared" si="63"/>
        <v/>
      </c>
    </row>
    <row r="2033" spans="1:19" x14ac:dyDescent="0.25">
      <c r="A2033" s="7"/>
      <c r="B2033" s="12"/>
      <c r="C2033" s="7"/>
      <c r="D2033" s="7"/>
      <c r="E2033" s="7"/>
      <c r="F2033" s="7"/>
      <c r="G2033" s="7"/>
      <c r="H2033" s="7"/>
      <c r="I2033" s="7"/>
      <c r="J2033" s="7"/>
      <c r="K2033" s="7"/>
      <c r="L2033" s="7"/>
      <c r="M2033" s="7"/>
      <c r="N2033" s="7"/>
      <c r="O2033" s="7"/>
      <c r="P2033" s="7"/>
      <c r="Q2033" s="7"/>
      <c r="R2033" s="7" t="str">
        <f t="shared" si="62"/>
        <v/>
      </c>
      <c r="S2033" s="7" t="str">
        <f t="shared" si="63"/>
        <v/>
      </c>
    </row>
    <row r="2034" spans="1:19" x14ac:dyDescent="0.25">
      <c r="A2034" s="7"/>
      <c r="B2034" s="12"/>
      <c r="C2034" s="7"/>
      <c r="D2034" s="7"/>
      <c r="E2034" s="7"/>
      <c r="F2034" s="7"/>
      <c r="G2034" s="7"/>
      <c r="H2034" s="7"/>
      <c r="I2034" s="7"/>
      <c r="J2034" s="7"/>
      <c r="K2034" s="7"/>
      <c r="L2034" s="7"/>
      <c r="M2034" s="7"/>
      <c r="N2034" s="7"/>
      <c r="O2034" s="7"/>
      <c r="P2034" s="7"/>
      <c r="Q2034" s="7"/>
      <c r="R2034" s="7" t="str">
        <f t="shared" si="62"/>
        <v/>
      </c>
      <c r="S2034" s="7" t="str">
        <f t="shared" si="63"/>
        <v/>
      </c>
    </row>
    <row r="2035" spans="1:19" x14ac:dyDescent="0.25">
      <c r="A2035" s="7"/>
      <c r="B2035" s="12"/>
      <c r="C2035" s="7"/>
      <c r="D2035" s="7"/>
      <c r="E2035" s="7"/>
      <c r="F2035" s="7"/>
      <c r="G2035" s="7"/>
      <c r="H2035" s="7"/>
      <c r="I2035" s="7"/>
      <c r="J2035" s="7"/>
      <c r="K2035" s="7"/>
      <c r="L2035" s="7"/>
      <c r="M2035" s="7"/>
      <c r="N2035" s="7"/>
      <c r="O2035" s="7"/>
      <c r="P2035" s="7"/>
      <c r="Q2035" s="7"/>
      <c r="R2035" s="7" t="str">
        <f t="shared" si="62"/>
        <v/>
      </c>
      <c r="S2035" s="7" t="str">
        <f t="shared" si="63"/>
        <v/>
      </c>
    </row>
    <row r="2036" spans="1:19" x14ac:dyDescent="0.25">
      <c r="A2036" s="7"/>
      <c r="B2036" s="12"/>
      <c r="C2036" s="7"/>
      <c r="D2036" s="7"/>
      <c r="E2036" s="7"/>
      <c r="F2036" s="7"/>
      <c r="G2036" s="7"/>
      <c r="H2036" s="7"/>
      <c r="I2036" s="7"/>
      <c r="J2036" s="7"/>
      <c r="K2036" s="7"/>
      <c r="L2036" s="7"/>
      <c r="M2036" s="7"/>
      <c r="N2036" s="7"/>
      <c r="O2036" s="7"/>
      <c r="P2036" s="7"/>
      <c r="Q2036" s="7"/>
      <c r="R2036" s="7" t="str">
        <f t="shared" si="62"/>
        <v/>
      </c>
      <c r="S2036" s="7" t="str">
        <f t="shared" si="63"/>
        <v/>
      </c>
    </row>
    <row r="2037" spans="1:19" x14ac:dyDescent="0.25">
      <c r="A2037" s="7"/>
      <c r="B2037" s="12"/>
      <c r="C2037" s="7"/>
      <c r="D2037" s="7"/>
      <c r="E2037" s="7"/>
      <c r="F2037" s="7"/>
      <c r="G2037" s="7"/>
      <c r="H2037" s="7"/>
      <c r="I2037" s="7"/>
      <c r="J2037" s="7"/>
      <c r="K2037" s="7"/>
      <c r="L2037" s="7"/>
      <c r="M2037" s="7"/>
      <c r="N2037" s="7"/>
      <c r="O2037" s="7"/>
      <c r="P2037" s="7"/>
      <c r="Q2037" s="7"/>
      <c r="R2037" s="7" t="str">
        <f t="shared" si="62"/>
        <v/>
      </c>
      <c r="S2037" s="7" t="str">
        <f t="shared" si="63"/>
        <v/>
      </c>
    </row>
    <row r="2038" spans="1:19" x14ac:dyDescent="0.25">
      <c r="A2038" s="7"/>
      <c r="B2038" s="12"/>
      <c r="C2038" s="7"/>
      <c r="D2038" s="7"/>
      <c r="E2038" s="7"/>
      <c r="F2038" s="7"/>
      <c r="G2038" s="7"/>
      <c r="H2038" s="7"/>
      <c r="I2038" s="7"/>
      <c r="J2038" s="7"/>
      <c r="K2038" s="7"/>
      <c r="L2038" s="7"/>
      <c r="M2038" s="7"/>
      <c r="N2038" s="7"/>
      <c r="O2038" s="7"/>
      <c r="P2038" s="7"/>
      <c r="Q2038" s="7"/>
      <c r="R2038" s="7" t="str">
        <f t="shared" si="62"/>
        <v/>
      </c>
      <c r="S2038" s="7" t="str">
        <f t="shared" si="63"/>
        <v/>
      </c>
    </row>
    <row r="2039" spans="1:19" x14ac:dyDescent="0.25">
      <c r="A2039" s="7"/>
      <c r="B2039" s="12"/>
      <c r="C2039" s="7"/>
      <c r="D2039" s="7"/>
      <c r="E2039" s="7"/>
      <c r="F2039" s="7"/>
      <c r="G2039" s="7"/>
      <c r="H2039" s="7"/>
      <c r="I2039" s="7"/>
      <c r="J2039" s="7"/>
      <c r="K2039" s="7"/>
      <c r="L2039" s="7"/>
      <c r="M2039" s="7"/>
      <c r="N2039" s="7"/>
      <c r="O2039" s="7"/>
      <c r="P2039" s="7"/>
      <c r="Q2039" s="7"/>
      <c r="R2039" s="7" t="str">
        <f t="shared" si="62"/>
        <v/>
      </c>
      <c r="S2039" s="7" t="str">
        <f t="shared" si="63"/>
        <v/>
      </c>
    </row>
    <row r="2040" spans="1:19" x14ac:dyDescent="0.25">
      <c r="A2040" s="7"/>
      <c r="B2040" s="12"/>
      <c r="C2040" s="7"/>
      <c r="D2040" s="7"/>
      <c r="E2040" s="7"/>
      <c r="F2040" s="7"/>
      <c r="G2040" s="7"/>
      <c r="H2040" s="7"/>
      <c r="I2040" s="7"/>
      <c r="J2040" s="7"/>
      <c r="K2040" s="7"/>
      <c r="L2040" s="7"/>
      <c r="M2040" s="7"/>
      <c r="N2040" s="7"/>
      <c r="O2040" s="7"/>
      <c r="P2040" s="7"/>
      <c r="Q2040" s="7"/>
      <c r="R2040" s="7" t="str">
        <f t="shared" si="62"/>
        <v/>
      </c>
      <c r="S2040" s="7" t="str">
        <f t="shared" si="63"/>
        <v/>
      </c>
    </row>
    <row r="2041" spans="1:19" x14ac:dyDescent="0.25">
      <c r="A2041" s="7"/>
      <c r="B2041" s="12"/>
      <c r="C2041" s="7"/>
      <c r="D2041" s="7"/>
      <c r="E2041" s="7"/>
      <c r="F2041" s="7"/>
      <c r="G2041" s="7"/>
      <c r="H2041" s="7"/>
      <c r="I2041" s="7"/>
      <c r="J2041" s="7"/>
      <c r="K2041" s="7"/>
      <c r="L2041" s="7"/>
      <c r="M2041" s="7"/>
      <c r="N2041" s="7"/>
      <c r="O2041" s="7"/>
      <c r="P2041" s="7"/>
      <c r="Q2041" s="7"/>
      <c r="R2041" s="7" t="str">
        <f t="shared" si="62"/>
        <v/>
      </c>
      <c r="S2041" s="7" t="str">
        <f t="shared" si="63"/>
        <v/>
      </c>
    </row>
    <row r="2042" spans="1:19" x14ac:dyDescent="0.25">
      <c r="A2042" s="7"/>
      <c r="B2042" s="12"/>
      <c r="C2042" s="7"/>
      <c r="D2042" s="7"/>
      <c r="E2042" s="7"/>
      <c r="F2042" s="7"/>
      <c r="G2042" s="7"/>
      <c r="H2042" s="7"/>
      <c r="I2042" s="7"/>
      <c r="J2042" s="7"/>
      <c r="K2042" s="7"/>
      <c r="L2042" s="7"/>
      <c r="M2042" s="7"/>
      <c r="N2042" s="7"/>
      <c r="O2042" s="7"/>
      <c r="P2042" s="7"/>
      <c r="Q2042" s="7"/>
      <c r="R2042" s="7" t="str">
        <f t="shared" si="62"/>
        <v/>
      </c>
      <c r="S2042" s="7" t="str">
        <f t="shared" si="63"/>
        <v/>
      </c>
    </row>
    <row r="2043" spans="1:19" x14ac:dyDescent="0.25">
      <c r="A2043" s="7"/>
      <c r="B2043" s="12"/>
      <c r="C2043" s="7"/>
      <c r="D2043" s="7"/>
      <c r="E2043" s="7"/>
      <c r="F2043" s="7"/>
      <c r="G2043" s="7"/>
      <c r="H2043" s="7"/>
      <c r="I2043" s="7"/>
      <c r="J2043" s="7"/>
      <c r="K2043" s="7"/>
      <c r="L2043" s="7"/>
      <c r="M2043" s="7"/>
      <c r="N2043" s="7"/>
      <c r="O2043" s="7"/>
      <c r="P2043" s="7"/>
      <c r="Q2043" s="7"/>
      <c r="R2043" s="7" t="str">
        <f t="shared" si="62"/>
        <v/>
      </c>
      <c r="S2043" s="7" t="str">
        <f t="shared" si="63"/>
        <v/>
      </c>
    </row>
    <row r="2044" spans="1:19" x14ac:dyDescent="0.25">
      <c r="A2044" s="7"/>
      <c r="B2044" s="12"/>
      <c r="C2044" s="7"/>
      <c r="D2044" s="7"/>
      <c r="E2044" s="7"/>
      <c r="F2044" s="7"/>
      <c r="G2044" s="7"/>
      <c r="H2044" s="7"/>
      <c r="I2044" s="7"/>
      <c r="J2044" s="7"/>
      <c r="K2044" s="7"/>
      <c r="L2044" s="7"/>
      <c r="M2044" s="7"/>
      <c r="N2044" s="7"/>
      <c r="O2044" s="7"/>
      <c r="P2044" s="7"/>
      <c r="Q2044" s="7"/>
      <c r="R2044" s="7" t="str">
        <f t="shared" si="62"/>
        <v/>
      </c>
      <c r="S2044" s="7" t="str">
        <f t="shared" si="63"/>
        <v/>
      </c>
    </row>
    <row r="2045" spans="1:19" x14ac:dyDescent="0.25">
      <c r="A2045" s="7"/>
      <c r="B2045" s="12"/>
      <c r="C2045" s="7"/>
      <c r="D2045" s="7"/>
      <c r="E2045" s="7"/>
      <c r="F2045" s="7"/>
      <c r="G2045" s="7"/>
      <c r="H2045" s="7"/>
      <c r="I2045" s="7"/>
      <c r="J2045" s="7"/>
      <c r="K2045" s="7"/>
      <c r="L2045" s="7"/>
      <c r="M2045" s="7"/>
      <c r="N2045" s="7"/>
      <c r="O2045" s="7"/>
      <c r="P2045" s="7"/>
      <c r="Q2045" s="7"/>
      <c r="R2045" s="7" t="str">
        <f t="shared" si="62"/>
        <v/>
      </c>
      <c r="S2045" s="7" t="str">
        <f t="shared" si="63"/>
        <v/>
      </c>
    </row>
    <row r="2046" spans="1:19" x14ac:dyDescent="0.25">
      <c r="A2046" s="7"/>
      <c r="B2046" s="12"/>
      <c r="C2046" s="7"/>
      <c r="D2046" s="7"/>
      <c r="E2046" s="7"/>
      <c r="F2046" s="7"/>
      <c r="G2046" s="7"/>
      <c r="H2046" s="7"/>
      <c r="I2046" s="7"/>
      <c r="J2046" s="7"/>
      <c r="K2046" s="7"/>
      <c r="L2046" s="7"/>
      <c r="M2046" s="7"/>
      <c r="N2046" s="7"/>
      <c r="O2046" s="7"/>
      <c r="P2046" s="7"/>
      <c r="Q2046" s="7"/>
      <c r="R2046" s="7" t="str">
        <f t="shared" si="62"/>
        <v/>
      </c>
      <c r="S2046" s="7" t="str">
        <f t="shared" si="63"/>
        <v/>
      </c>
    </row>
    <row r="2047" spans="1:19" x14ac:dyDescent="0.25">
      <c r="A2047" s="7"/>
      <c r="B2047" s="12"/>
      <c r="C2047" s="7"/>
      <c r="D2047" s="7"/>
      <c r="E2047" s="7"/>
      <c r="F2047" s="7"/>
      <c r="G2047" s="7"/>
      <c r="H2047" s="7"/>
      <c r="I2047" s="7"/>
      <c r="J2047" s="7"/>
      <c r="K2047" s="7"/>
      <c r="L2047" s="7"/>
      <c r="M2047" s="7"/>
      <c r="N2047" s="7"/>
      <c r="O2047" s="7"/>
      <c r="P2047" s="7"/>
      <c r="Q2047" s="7"/>
      <c r="R2047" s="7" t="str">
        <f t="shared" si="62"/>
        <v/>
      </c>
      <c r="S2047" s="7" t="str">
        <f t="shared" si="63"/>
        <v/>
      </c>
    </row>
    <row r="2048" spans="1:19" x14ac:dyDescent="0.25">
      <c r="A2048" s="7"/>
      <c r="B2048" s="12"/>
      <c r="C2048" s="7"/>
      <c r="D2048" s="7"/>
      <c r="E2048" s="7"/>
      <c r="F2048" s="7"/>
      <c r="G2048" s="7"/>
      <c r="H2048" s="7"/>
      <c r="I2048" s="7"/>
      <c r="J2048" s="7"/>
      <c r="K2048" s="7"/>
      <c r="L2048" s="7"/>
      <c r="M2048" s="7"/>
      <c r="N2048" s="7"/>
      <c r="O2048" s="7"/>
      <c r="P2048" s="7"/>
      <c r="Q2048" s="7"/>
      <c r="R2048" s="7" t="str">
        <f t="shared" si="62"/>
        <v/>
      </c>
      <c r="S2048" s="7" t="str">
        <f t="shared" si="63"/>
        <v/>
      </c>
    </row>
    <row r="2049" spans="1:19" x14ac:dyDescent="0.25">
      <c r="A2049" s="7"/>
      <c r="B2049" s="12"/>
      <c r="C2049" s="7"/>
      <c r="D2049" s="7"/>
      <c r="E2049" s="7"/>
      <c r="F2049" s="7"/>
      <c r="G2049" s="7"/>
      <c r="H2049" s="7"/>
      <c r="I2049" s="7"/>
      <c r="J2049" s="7"/>
      <c r="K2049" s="7"/>
      <c r="L2049" s="7"/>
      <c r="M2049" s="7"/>
      <c r="N2049" s="7"/>
      <c r="O2049" s="7"/>
      <c r="P2049" s="7"/>
      <c r="Q2049" s="7"/>
      <c r="R2049" s="7" t="str">
        <f t="shared" si="62"/>
        <v/>
      </c>
      <c r="S2049" s="7" t="str">
        <f t="shared" si="63"/>
        <v/>
      </c>
    </row>
    <row r="2050" spans="1:19" x14ac:dyDescent="0.25">
      <c r="A2050" s="7"/>
      <c r="B2050" s="12"/>
      <c r="C2050" s="7"/>
      <c r="D2050" s="7"/>
      <c r="E2050" s="7"/>
      <c r="F2050" s="7"/>
      <c r="G2050" s="7"/>
      <c r="H2050" s="7"/>
      <c r="I2050" s="7"/>
      <c r="J2050" s="7"/>
      <c r="K2050" s="7"/>
      <c r="L2050" s="7"/>
      <c r="M2050" s="7"/>
      <c r="N2050" s="7"/>
      <c r="O2050" s="7"/>
      <c r="P2050" s="7"/>
      <c r="Q2050" s="7"/>
      <c r="R2050" s="7" t="str">
        <f t="shared" ref="R2050:R2113" si="64">IF(OR(C2050="",B2050=""),"",C2050&amp;"#"&amp;ROUND(B2050*1440,0))</f>
        <v/>
      </c>
      <c r="S2050" s="7" t="str">
        <f t="shared" ref="S2050:S2113" si="65">IF(J2050="","","https://maps.google.com/?q="&amp;SUBSTITUTE(J2050&amp;"",",",".")&amp;","&amp;SUBSTITUTE(K2050&amp;"",",","."))</f>
        <v/>
      </c>
    </row>
    <row r="2051" spans="1:19" x14ac:dyDescent="0.25">
      <c r="A2051" s="7"/>
      <c r="B2051" s="12"/>
      <c r="C2051" s="7"/>
      <c r="D2051" s="7"/>
      <c r="E2051" s="7"/>
      <c r="F2051" s="7"/>
      <c r="G2051" s="7"/>
      <c r="H2051" s="7"/>
      <c r="I2051" s="7"/>
      <c r="J2051" s="7"/>
      <c r="K2051" s="7"/>
      <c r="L2051" s="7"/>
      <c r="M2051" s="7"/>
      <c r="N2051" s="7"/>
      <c r="O2051" s="7"/>
      <c r="P2051" s="7"/>
      <c r="Q2051" s="7"/>
      <c r="R2051" s="7" t="str">
        <f t="shared" si="64"/>
        <v/>
      </c>
      <c r="S2051" s="7" t="str">
        <f t="shared" si="65"/>
        <v/>
      </c>
    </row>
    <row r="2052" spans="1:19" x14ac:dyDescent="0.25">
      <c r="A2052" s="7"/>
      <c r="B2052" s="12"/>
      <c r="C2052" s="7"/>
      <c r="D2052" s="7"/>
      <c r="E2052" s="7"/>
      <c r="F2052" s="7"/>
      <c r="G2052" s="7"/>
      <c r="H2052" s="7"/>
      <c r="I2052" s="7"/>
      <c r="J2052" s="7"/>
      <c r="K2052" s="7"/>
      <c r="L2052" s="7"/>
      <c r="M2052" s="7"/>
      <c r="N2052" s="7"/>
      <c r="O2052" s="7"/>
      <c r="P2052" s="7"/>
      <c r="Q2052" s="7"/>
      <c r="R2052" s="7" t="str">
        <f t="shared" si="64"/>
        <v/>
      </c>
      <c r="S2052" s="7" t="str">
        <f t="shared" si="65"/>
        <v/>
      </c>
    </row>
    <row r="2053" spans="1:19" x14ac:dyDescent="0.25">
      <c r="A2053" s="7"/>
      <c r="B2053" s="12"/>
      <c r="C2053" s="7"/>
      <c r="D2053" s="7"/>
      <c r="E2053" s="7"/>
      <c r="F2053" s="7"/>
      <c r="G2053" s="7"/>
      <c r="H2053" s="7"/>
      <c r="I2053" s="7"/>
      <c r="J2053" s="7"/>
      <c r="K2053" s="7"/>
      <c r="L2053" s="7"/>
      <c r="M2053" s="7"/>
      <c r="N2053" s="7"/>
      <c r="O2053" s="7"/>
      <c r="P2053" s="7"/>
      <c r="Q2053" s="7"/>
      <c r="R2053" s="7" t="str">
        <f t="shared" si="64"/>
        <v/>
      </c>
      <c r="S2053" s="7" t="str">
        <f t="shared" si="65"/>
        <v/>
      </c>
    </row>
    <row r="2054" spans="1:19" x14ac:dyDescent="0.25">
      <c r="A2054" s="7"/>
      <c r="B2054" s="12"/>
      <c r="C2054" s="7"/>
      <c r="D2054" s="7"/>
      <c r="E2054" s="7"/>
      <c r="F2054" s="7"/>
      <c r="G2054" s="7"/>
      <c r="H2054" s="7"/>
      <c r="I2054" s="7"/>
      <c r="J2054" s="7"/>
      <c r="K2054" s="7"/>
      <c r="L2054" s="7"/>
      <c r="M2054" s="7"/>
      <c r="N2054" s="7"/>
      <c r="O2054" s="7"/>
      <c r="P2054" s="7"/>
      <c r="Q2054" s="7"/>
      <c r="R2054" s="7" t="str">
        <f t="shared" si="64"/>
        <v/>
      </c>
      <c r="S2054" s="7" t="str">
        <f t="shared" si="65"/>
        <v/>
      </c>
    </row>
    <row r="2055" spans="1:19" x14ac:dyDescent="0.25">
      <c r="A2055" s="7"/>
      <c r="B2055" s="12"/>
      <c r="C2055" s="7"/>
      <c r="D2055" s="7"/>
      <c r="E2055" s="7"/>
      <c r="F2055" s="7"/>
      <c r="G2055" s="7"/>
      <c r="H2055" s="7"/>
      <c r="I2055" s="7"/>
      <c r="J2055" s="7"/>
      <c r="K2055" s="7"/>
      <c r="L2055" s="7"/>
      <c r="M2055" s="7"/>
      <c r="N2055" s="7"/>
      <c r="O2055" s="7"/>
      <c r="P2055" s="7"/>
      <c r="Q2055" s="7"/>
      <c r="R2055" s="7" t="str">
        <f t="shared" si="64"/>
        <v/>
      </c>
      <c r="S2055" s="7" t="str">
        <f t="shared" si="65"/>
        <v/>
      </c>
    </row>
    <row r="2056" spans="1:19" x14ac:dyDescent="0.25">
      <c r="A2056" s="7"/>
      <c r="B2056" s="12"/>
      <c r="C2056" s="7"/>
      <c r="D2056" s="7"/>
      <c r="E2056" s="7"/>
      <c r="F2056" s="7"/>
      <c r="G2056" s="7"/>
      <c r="H2056" s="7"/>
      <c r="I2056" s="7"/>
      <c r="J2056" s="7"/>
      <c r="K2056" s="7"/>
      <c r="L2056" s="7"/>
      <c r="M2056" s="7"/>
      <c r="N2056" s="7"/>
      <c r="O2056" s="7"/>
      <c r="P2056" s="7"/>
      <c r="Q2056" s="7"/>
      <c r="R2056" s="7" t="str">
        <f t="shared" si="64"/>
        <v/>
      </c>
      <c r="S2056" s="7" t="str">
        <f t="shared" si="65"/>
        <v/>
      </c>
    </row>
    <row r="2057" spans="1:19" x14ac:dyDescent="0.25">
      <c r="A2057" s="7"/>
      <c r="B2057" s="12"/>
      <c r="C2057" s="7"/>
      <c r="D2057" s="7"/>
      <c r="E2057" s="7"/>
      <c r="F2057" s="7"/>
      <c r="G2057" s="7"/>
      <c r="H2057" s="7"/>
      <c r="I2057" s="7"/>
      <c r="J2057" s="7"/>
      <c r="K2057" s="7"/>
      <c r="L2057" s="7"/>
      <c r="M2057" s="7"/>
      <c r="N2057" s="7"/>
      <c r="O2057" s="7"/>
      <c r="P2057" s="7"/>
      <c r="Q2057" s="7"/>
      <c r="R2057" s="7" t="str">
        <f t="shared" si="64"/>
        <v/>
      </c>
      <c r="S2057" s="7" t="str">
        <f t="shared" si="65"/>
        <v/>
      </c>
    </row>
    <row r="2058" spans="1:19" x14ac:dyDescent="0.25">
      <c r="A2058" s="7"/>
      <c r="B2058" s="12"/>
      <c r="C2058" s="7"/>
      <c r="D2058" s="7"/>
      <c r="E2058" s="7"/>
      <c r="F2058" s="7"/>
      <c r="G2058" s="7"/>
      <c r="H2058" s="7"/>
      <c r="I2058" s="7"/>
      <c r="J2058" s="7"/>
      <c r="K2058" s="7"/>
      <c r="L2058" s="7"/>
      <c r="M2058" s="7"/>
      <c r="N2058" s="7"/>
      <c r="O2058" s="7"/>
      <c r="P2058" s="7"/>
      <c r="Q2058" s="7"/>
      <c r="R2058" s="7" t="str">
        <f t="shared" si="64"/>
        <v/>
      </c>
      <c r="S2058" s="7" t="str">
        <f t="shared" si="65"/>
        <v/>
      </c>
    </row>
    <row r="2059" spans="1:19" x14ac:dyDescent="0.25">
      <c r="A2059" s="7"/>
      <c r="B2059" s="12"/>
      <c r="C2059" s="7"/>
      <c r="D2059" s="7"/>
      <c r="E2059" s="7"/>
      <c r="F2059" s="7"/>
      <c r="G2059" s="7"/>
      <c r="H2059" s="7"/>
      <c r="I2059" s="7"/>
      <c r="J2059" s="7"/>
      <c r="K2059" s="7"/>
      <c r="L2059" s="7"/>
      <c r="M2059" s="7"/>
      <c r="N2059" s="7"/>
      <c r="O2059" s="7"/>
      <c r="P2059" s="7"/>
      <c r="Q2059" s="7"/>
      <c r="R2059" s="7" t="str">
        <f t="shared" si="64"/>
        <v/>
      </c>
      <c r="S2059" s="7" t="str">
        <f t="shared" si="65"/>
        <v/>
      </c>
    </row>
    <row r="2060" spans="1:19" x14ac:dyDescent="0.25">
      <c r="A2060" s="7"/>
      <c r="B2060" s="12"/>
      <c r="C2060" s="7"/>
      <c r="D2060" s="7"/>
      <c r="E2060" s="7"/>
      <c r="F2060" s="7"/>
      <c r="G2060" s="7"/>
      <c r="H2060" s="7"/>
      <c r="I2060" s="7"/>
      <c r="J2060" s="7"/>
      <c r="K2060" s="7"/>
      <c r="L2060" s="7"/>
      <c r="M2060" s="7"/>
      <c r="N2060" s="7"/>
      <c r="O2060" s="7"/>
      <c r="P2060" s="7"/>
      <c r="Q2060" s="7"/>
      <c r="R2060" s="7" t="str">
        <f t="shared" si="64"/>
        <v/>
      </c>
      <c r="S2060" s="7" t="str">
        <f t="shared" si="65"/>
        <v/>
      </c>
    </row>
    <row r="2061" spans="1:19" x14ac:dyDescent="0.25">
      <c r="A2061" s="7"/>
      <c r="B2061" s="12"/>
      <c r="C2061" s="7"/>
      <c r="D2061" s="7"/>
      <c r="E2061" s="7"/>
      <c r="F2061" s="7"/>
      <c r="G2061" s="7"/>
      <c r="H2061" s="7"/>
      <c r="I2061" s="7"/>
      <c r="J2061" s="7"/>
      <c r="K2061" s="7"/>
      <c r="L2061" s="7"/>
      <c r="M2061" s="7"/>
      <c r="N2061" s="7"/>
      <c r="O2061" s="7"/>
      <c r="P2061" s="7"/>
      <c r="Q2061" s="7"/>
      <c r="R2061" s="7" t="str">
        <f t="shared" si="64"/>
        <v/>
      </c>
      <c r="S2061" s="7" t="str">
        <f t="shared" si="65"/>
        <v/>
      </c>
    </row>
    <row r="2062" spans="1:19" x14ac:dyDescent="0.25">
      <c r="A2062" s="7"/>
      <c r="B2062" s="12"/>
      <c r="C2062" s="7"/>
      <c r="D2062" s="7"/>
      <c r="E2062" s="7"/>
      <c r="F2062" s="7"/>
      <c r="G2062" s="7"/>
      <c r="H2062" s="7"/>
      <c r="I2062" s="7"/>
      <c r="J2062" s="7"/>
      <c r="K2062" s="7"/>
      <c r="L2062" s="7"/>
      <c r="M2062" s="7"/>
      <c r="N2062" s="7"/>
      <c r="O2062" s="7"/>
      <c r="P2062" s="7"/>
      <c r="Q2062" s="7"/>
      <c r="R2062" s="7" t="str">
        <f t="shared" si="64"/>
        <v/>
      </c>
      <c r="S2062" s="7" t="str">
        <f t="shared" si="65"/>
        <v/>
      </c>
    </row>
    <row r="2063" spans="1:19" x14ac:dyDescent="0.25">
      <c r="A2063" s="7"/>
      <c r="B2063" s="12"/>
      <c r="C2063" s="7"/>
      <c r="D2063" s="7"/>
      <c r="E2063" s="7"/>
      <c r="F2063" s="7"/>
      <c r="G2063" s="7"/>
      <c r="H2063" s="7"/>
      <c r="I2063" s="7"/>
      <c r="J2063" s="7"/>
      <c r="K2063" s="7"/>
      <c r="L2063" s="7"/>
      <c r="M2063" s="7"/>
      <c r="N2063" s="7"/>
      <c r="O2063" s="7"/>
      <c r="P2063" s="7"/>
      <c r="Q2063" s="7"/>
      <c r="R2063" s="7" t="str">
        <f t="shared" si="64"/>
        <v/>
      </c>
      <c r="S2063" s="7" t="str">
        <f t="shared" si="65"/>
        <v/>
      </c>
    </row>
    <row r="2064" spans="1:19" x14ac:dyDescent="0.25">
      <c r="A2064" s="7"/>
      <c r="B2064" s="12"/>
      <c r="C2064" s="7"/>
      <c r="D2064" s="7"/>
      <c r="E2064" s="7"/>
      <c r="F2064" s="7"/>
      <c r="G2064" s="7"/>
      <c r="H2064" s="7"/>
      <c r="I2064" s="7"/>
      <c r="J2064" s="7"/>
      <c r="K2064" s="7"/>
      <c r="L2064" s="7"/>
      <c r="M2064" s="7"/>
      <c r="N2064" s="7"/>
      <c r="O2064" s="7"/>
      <c r="P2064" s="7"/>
      <c r="Q2064" s="7"/>
      <c r="R2064" s="7" t="str">
        <f t="shared" si="64"/>
        <v/>
      </c>
      <c r="S2064" s="7" t="str">
        <f t="shared" si="65"/>
        <v/>
      </c>
    </row>
    <row r="2065" spans="1:19" x14ac:dyDescent="0.25">
      <c r="A2065" s="7"/>
      <c r="B2065" s="12"/>
      <c r="C2065" s="7"/>
      <c r="D2065" s="7"/>
      <c r="E2065" s="7"/>
      <c r="F2065" s="7"/>
      <c r="G2065" s="7"/>
      <c r="H2065" s="7"/>
      <c r="I2065" s="7"/>
      <c r="J2065" s="7"/>
      <c r="K2065" s="7"/>
      <c r="L2065" s="7"/>
      <c r="M2065" s="7"/>
      <c r="N2065" s="7"/>
      <c r="O2065" s="7"/>
      <c r="P2065" s="7"/>
      <c r="Q2065" s="7"/>
      <c r="R2065" s="7" t="str">
        <f t="shared" si="64"/>
        <v/>
      </c>
      <c r="S2065" s="7" t="str">
        <f t="shared" si="65"/>
        <v/>
      </c>
    </row>
    <row r="2066" spans="1:19" x14ac:dyDescent="0.25">
      <c r="A2066" s="7"/>
      <c r="B2066" s="12"/>
      <c r="C2066" s="7"/>
      <c r="D2066" s="7"/>
      <c r="E2066" s="7"/>
      <c r="F2066" s="7"/>
      <c r="G2066" s="7"/>
      <c r="H2066" s="7"/>
      <c r="I2066" s="7"/>
      <c r="J2066" s="7"/>
      <c r="K2066" s="7"/>
      <c r="L2066" s="7"/>
      <c r="M2066" s="7"/>
      <c r="N2066" s="7"/>
      <c r="O2066" s="7"/>
      <c r="P2066" s="7"/>
      <c r="Q2066" s="7"/>
      <c r="R2066" s="7" t="str">
        <f t="shared" si="64"/>
        <v/>
      </c>
      <c r="S2066" s="7" t="str">
        <f t="shared" si="65"/>
        <v/>
      </c>
    </row>
    <row r="2067" spans="1:19" x14ac:dyDescent="0.25">
      <c r="A2067" s="7"/>
      <c r="B2067" s="12"/>
      <c r="C2067" s="7"/>
      <c r="D2067" s="7"/>
      <c r="E2067" s="7"/>
      <c r="F2067" s="7"/>
      <c r="G2067" s="7"/>
      <c r="H2067" s="7"/>
      <c r="I2067" s="7"/>
      <c r="J2067" s="7"/>
      <c r="K2067" s="7"/>
      <c r="L2067" s="7"/>
      <c r="M2067" s="7"/>
      <c r="N2067" s="7"/>
      <c r="O2067" s="7"/>
      <c r="P2067" s="7"/>
      <c r="Q2067" s="7"/>
      <c r="R2067" s="7" t="str">
        <f t="shared" si="64"/>
        <v/>
      </c>
      <c r="S2067" s="7" t="str">
        <f t="shared" si="65"/>
        <v/>
      </c>
    </row>
    <row r="2068" spans="1:19" x14ac:dyDescent="0.25">
      <c r="A2068" s="7"/>
      <c r="B2068" s="12"/>
      <c r="C2068" s="7"/>
      <c r="D2068" s="7"/>
      <c r="E2068" s="7"/>
      <c r="F2068" s="7"/>
      <c r="G2068" s="7"/>
      <c r="H2068" s="7"/>
      <c r="I2068" s="7"/>
      <c r="J2068" s="7"/>
      <c r="K2068" s="7"/>
      <c r="L2068" s="7"/>
      <c r="M2068" s="7"/>
      <c r="N2068" s="7"/>
      <c r="O2068" s="7"/>
      <c r="P2068" s="7"/>
      <c r="Q2068" s="7"/>
      <c r="R2068" s="7" t="str">
        <f t="shared" si="64"/>
        <v/>
      </c>
      <c r="S2068" s="7" t="str">
        <f t="shared" si="65"/>
        <v/>
      </c>
    </row>
    <row r="2069" spans="1:19" x14ac:dyDescent="0.25">
      <c r="A2069" s="7"/>
      <c r="B2069" s="12"/>
      <c r="C2069" s="7"/>
      <c r="D2069" s="7"/>
      <c r="E2069" s="7"/>
      <c r="F2069" s="7"/>
      <c r="G2069" s="7"/>
      <c r="H2069" s="7"/>
      <c r="I2069" s="7"/>
      <c r="J2069" s="7"/>
      <c r="K2069" s="7"/>
      <c r="L2069" s="7"/>
      <c r="M2069" s="7"/>
      <c r="N2069" s="7"/>
      <c r="O2069" s="7"/>
      <c r="P2069" s="7"/>
      <c r="Q2069" s="7"/>
      <c r="R2069" s="7" t="str">
        <f t="shared" si="64"/>
        <v/>
      </c>
      <c r="S2069" s="7" t="str">
        <f t="shared" si="65"/>
        <v/>
      </c>
    </row>
    <row r="2070" spans="1:19" x14ac:dyDescent="0.25">
      <c r="A2070" s="7"/>
      <c r="B2070" s="12"/>
      <c r="C2070" s="7"/>
      <c r="D2070" s="7"/>
      <c r="E2070" s="7"/>
      <c r="F2070" s="7"/>
      <c r="G2070" s="7"/>
      <c r="H2070" s="7"/>
      <c r="I2070" s="7"/>
      <c r="J2070" s="7"/>
      <c r="K2070" s="7"/>
      <c r="L2070" s="7"/>
      <c r="M2070" s="7"/>
      <c r="N2070" s="7"/>
      <c r="O2070" s="7"/>
      <c r="P2070" s="7"/>
      <c r="Q2070" s="7"/>
      <c r="R2070" s="7" t="str">
        <f t="shared" si="64"/>
        <v/>
      </c>
      <c r="S2070" s="7" t="str">
        <f t="shared" si="65"/>
        <v/>
      </c>
    </row>
    <row r="2071" spans="1:19" x14ac:dyDescent="0.25">
      <c r="A2071" s="7"/>
      <c r="B2071" s="12"/>
      <c r="C2071" s="7"/>
      <c r="D2071" s="7"/>
      <c r="E2071" s="7"/>
      <c r="F2071" s="7"/>
      <c r="G2071" s="7"/>
      <c r="H2071" s="7"/>
      <c r="I2071" s="7"/>
      <c r="J2071" s="7"/>
      <c r="K2071" s="7"/>
      <c r="L2071" s="7"/>
      <c r="M2071" s="7"/>
      <c r="N2071" s="7"/>
      <c r="O2071" s="7"/>
      <c r="P2071" s="7"/>
      <c r="Q2071" s="7"/>
      <c r="R2071" s="7" t="str">
        <f t="shared" si="64"/>
        <v/>
      </c>
      <c r="S2071" s="7" t="str">
        <f t="shared" si="65"/>
        <v/>
      </c>
    </row>
    <row r="2072" spans="1:19" x14ac:dyDescent="0.25">
      <c r="A2072" s="7"/>
      <c r="B2072" s="12"/>
      <c r="C2072" s="7"/>
      <c r="D2072" s="7"/>
      <c r="E2072" s="7"/>
      <c r="F2072" s="7"/>
      <c r="G2072" s="7"/>
      <c r="H2072" s="7"/>
      <c r="I2072" s="7"/>
      <c r="J2072" s="7"/>
      <c r="K2072" s="7"/>
      <c r="L2072" s="7"/>
      <c r="M2072" s="7"/>
      <c r="N2072" s="7"/>
      <c r="O2072" s="7"/>
      <c r="P2072" s="7"/>
      <c r="Q2072" s="7"/>
      <c r="R2072" s="7" t="str">
        <f t="shared" si="64"/>
        <v/>
      </c>
      <c r="S2072" s="7" t="str">
        <f t="shared" si="65"/>
        <v/>
      </c>
    </row>
    <row r="2073" spans="1:19" x14ac:dyDescent="0.25">
      <c r="A2073" s="7"/>
      <c r="B2073" s="12"/>
      <c r="C2073" s="7"/>
      <c r="D2073" s="7"/>
      <c r="E2073" s="7"/>
      <c r="F2073" s="7"/>
      <c r="G2073" s="7"/>
      <c r="H2073" s="7"/>
      <c r="I2073" s="7"/>
      <c r="J2073" s="7"/>
      <c r="K2073" s="7"/>
      <c r="L2073" s="7"/>
      <c r="M2073" s="7"/>
      <c r="N2073" s="7"/>
      <c r="O2073" s="7"/>
      <c r="P2073" s="7"/>
      <c r="Q2073" s="7"/>
      <c r="R2073" s="7" t="str">
        <f t="shared" si="64"/>
        <v/>
      </c>
      <c r="S2073" s="7" t="str">
        <f t="shared" si="65"/>
        <v/>
      </c>
    </row>
    <row r="2074" spans="1:19" x14ac:dyDescent="0.25">
      <c r="A2074" s="7"/>
      <c r="B2074" s="12"/>
      <c r="C2074" s="7"/>
      <c r="D2074" s="7"/>
      <c r="E2074" s="7"/>
      <c r="F2074" s="7"/>
      <c r="G2074" s="7"/>
      <c r="H2074" s="7"/>
      <c r="I2074" s="7"/>
      <c r="J2074" s="7"/>
      <c r="K2074" s="7"/>
      <c r="L2074" s="7"/>
      <c r="M2074" s="7"/>
      <c r="N2074" s="7"/>
      <c r="O2074" s="7"/>
      <c r="P2074" s="7"/>
      <c r="Q2074" s="7"/>
      <c r="R2074" s="7" t="str">
        <f t="shared" si="64"/>
        <v/>
      </c>
      <c r="S2074" s="7" t="str">
        <f t="shared" si="65"/>
        <v/>
      </c>
    </row>
    <row r="2075" spans="1:19" x14ac:dyDescent="0.25">
      <c r="A2075" s="7"/>
      <c r="B2075" s="12"/>
      <c r="C2075" s="7"/>
      <c r="D2075" s="7"/>
      <c r="E2075" s="7"/>
      <c r="F2075" s="7"/>
      <c r="G2075" s="7"/>
      <c r="H2075" s="7"/>
      <c r="I2075" s="7"/>
      <c r="J2075" s="7"/>
      <c r="K2075" s="7"/>
      <c r="L2075" s="7"/>
      <c r="M2075" s="7"/>
      <c r="N2075" s="7"/>
      <c r="O2075" s="7"/>
      <c r="P2075" s="7"/>
      <c r="Q2075" s="7"/>
      <c r="R2075" s="7" t="str">
        <f t="shared" si="64"/>
        <v/>
      </c>
      <c r="S2075" s="7" t="str">
        <f t="shared" si="65"/>
        <v/>
      </c>
    </row>
    <row r="2076" spans="1:19" x14ac:dyDescent="0.25">
      <c r="A2076" s="7"/>
      <c r="B2076" s="12"/>
      <c r="C2076" s="7"/>
      <c r="D2076" s="7"/>
      <c r="E2076" s="7"/>
      <c r="F2076" s="7"/>
      <c r="G2076" s="7"/>
      <c r="H2076" s="7"/>
      <c r="I2076" s="7"/>
      <c r="J2076" s="7"/>
      <c r="K2076" s="7"/>
      <c r="L2076" s="7"/>
      <c r="M2076" s="7"/>
      <c r="N2076" s="7"/>
      <c r="O2076" s="7"/>
      <c r="P2076" s="7"/>
      <c r="Q2076" s="7"/>
      <c r="R2076" s="7" t="str">
        <f t="shared" si="64"/>
        <v/>
      </c>
      <c r="S2076" s="7" t="str">
        <f t="shared" si="65"/>
        <v/>
      </c>
    </row>
    <row r="2077" spans="1:19" x14ac:dyDescent="0.25">
      <c r="A2077" s="7"/>
      <c r="B2077" s="12"/>
      <c r="C2077" s="7"/>
      <c r="D2077" s="7"/>
      <c r="E2077" s="7"/>
      <c r="F2077" s="7"/>
      <c r="G2077" s="7"/>
      <c r="H2077" s="7"/>
      <c r="I2077" s="7"/>
      <c r="J2077" s="7"/>
      <c r="K2077" s="7"/>
      <c r="L2077" s="7"/>
      <c r="M2077" s="7"/>
      <c r="N2077" s="7"/>
      <c r="O2077" s="7"/>
      <c r="P2077" s="7"/>
      <c r="Q2077" s="7"/>
      <c r="R2077" s="7" t="str">
        <f t="shared" si="64"/>
        <v/>
      </c>
      <c r="S2077" s="7" t="str">
        <f t="shared" si="65"/>
        <v/>
      </c>
    </row>
    <row r="2078" spans="1:19" x14ac:dyDescent="0.25">
      <c r="A2078" s="7"/>
      <c r="B2078" s="12"/>
      <c r="C2078" s="7"/>
      <c r="D2078" s="7"/>
      <c r="E2078" s="7"/>
      <c r="F2078" s="7"/>
      <c r="G2078" s="7"/>
      <c r="H2078" s="7"/>
      <c r="I2078" s="7"/>
      <c r="J2078" s="7"/>
      <c r="K2078" s="7"/>
      <c r="L2078" s="7"/>
      <c r="M2078" s="7"/>
      <c r="N2078" s="7"/>
      <c r="O2078" s="7"/>
      <c r="P2078" s="7"/>
      <c r="Q2078" s="7"/>
      <c r="R2078" s="7" t="str">
        <f t="shared" si="64"/>
        <v/>
      </c>
      <c r="S2078" s="7" t="str">
        <f t="shared" si="65"/>
        <v/>
      </c>
    </row>
    <row r="2079" spans="1:19" x14ac:dyDescent="0.25">
      <c r="A2079" s="7"/>
      <c r="B2079" s="12"/>
      <c r="C2079" s="7"/>
      <c r="D2079" s="7"/>
      <c r="E2079" s="7"/>
      <c r="F2079" s="7"/>
      <c r="G2079" s="7"/>
      <c r="H2079" s="7"/>
      <c r="I2079" s="7"/>
      <c r="J2079" s="7"/>
      <c r="K2079" s="7"/>
      <c r="L2079" s="7"/>
      <c r="M2079" s="7"/>
      <c r="N2079" s="7"/>
      <c r="O2079" s="7"/>
      <c r="P2079" s="7"/>
      <c r="Q2079" s="7"/>
      <c r="R2079" s="7" t="str">
        <f t="shared" si="64"/>
        <v/>
      </c>
      <c r="S2079" s="7" t="str">
        <f t="shared" si="65"/>
        <v/>
      </c>
    </row>
    <row r="2080" spans="1:19" x14ac:dyDescent="0.25">
      <c r="A2080" s="7"/>
      <c r="B2080" s="12"/>
      <c r="C2080" s="7"/>
      <c r="D2080" s="7"/>
      <c r="E2080" s="7"/>
      <c r="F2080" s="7"/>
      <c r="G2080" s="7"/>
      <c r="H2080" s="7"/>
      <c r="I2080" s="7"/>
      <c r="J2080" s="7"/>
      <c r="K2080" s="7"/>
      <c r="L2080" s="7"/>
      <c r="M2080" s="7"/>
      <c r="N2080" s="7"/>
      <c r="O2080" s="7"/>
      <c r="P2080" s="7"/>
      <c r="Q2080" s="7"/>
      <c r="R2080" s="7" t="str">
        <f t="shared" si="64"/>
        <v/>
      </c>
      <c r="S2080" s="7" t="str">
        <f t="shared" si="65"/>
        <v/>
      </c>
    </row>
    <row r="2081" spans="1:19" x14ac:dyDescent="0.25">
      <c r="A2081" s="7"/>
      <c r="B2081" s="12"/>
      <c r="C2081" s="7"/>
      <c r="D2081" s="7"/>
      <c r="E2081" s="7"/>
      <c r="F2081" s="7"/>
      <c r="G2081" s="7"/>
      <c r="H2081" s="7"/>
      <c r="I2081" s="7"/>
      <c r="J2081" s="7"/>
      <c r="K2081" s="7"/>
      <c r="L2081" s="7"/>
      <c r="M2081" s="7"/>
      <c r="N2081" s="7"/>
      <c r="O2081" s="7"/>
      <c r="P2081" s="7"/>
      <c r="Q2081" s="7"/>
      <c r="R2081" s="7" t="str">
        <f t="shared" si="64"/>
        <v/>
      </c>
      <c r="S2081" s="7" t="str">
        <f t="shared" si="65"/>
        <v/>
      </c>
    </row>
    <row r="2082" spans="1:19" x14ac:dyDescent="0.25">
      <c r="A2082" s="7"/>
      <c r="B2082" s="12"/>
      <c r="C2082" s="7"/>
      <c r="D2082" s="7"/>
      <c r="E2082" s="7"/>
      <c r="F2082" s="7"/>
      <c r="G2082" s="7"/>
      <c r="H2082" s="7"/>
      <c r="I2082" s="7"/>
      <c r="J2082" s="7"/>
      <c r="K2082" s="7"/>
      <c r="L2082" s="7"/>
      <c r="M2082" s="7"/>
      <c r="N2082" s="7"/>
      <c r="O2082" s="7"/>
      <c r="P2082" s="7"/>
      <c r="Q2082" s="7"/>
      <c r="R2082" s="7" t="str">
        <f t="shared" si="64"/>
        <v/>
      </c>
      <c r="S2082" s="7" t="str">
        <f t="shared" si="65"/>
        <v/>
      </c>
    </row>
    <row r="2083" spans="1:19" x14ac:dyDescent="0.25">
      <c r="A2083" s="7"/>
      <c r="B2083" s="12"/>
      <c r="C2083" s="7"/>
      <c r="D2083" s="7"/>
      <c r="E2083" s="7"/>
      <c r="F2083" s="7"/>
      <c r="G2083" s="7"/>
      <c r="H2083" s="7"/>
      <c r="I2083" s="7"/>
      <c r="J2083" s="7"/>
      <c r="K2083" s="7"/>
      <c r="L2083" s="7"/>
      <c r="M2083" s="7"/>
      <c r="N2083" s="7"/>
      <c r="O2083" s="7"/>
      <c r="P2083" s="7"/>
      <c r="Q2083" s="7"/>
      <c r="R2083" s="7" t="str">
        <f t="shared" si="64"/>
        <v/>
      </c>
      <c r="S2083" s="7" t="str">
        <f t="shared" si="65"/>
        <v/>
      </c>
    </row>
    <row r="2084" spans="1:19" x14ac:dyDescent="0.25">
      <c r="A2084" s="7"/>
      <c r="B2084" s="12"/>
      <c r="C2084" s="7"/>
      <c r="D2084" s="7"/>
      <c r="E2084" s="7"/>
      <c r="F2084" s="7"/>
      <c r="G2084" s="7"/>
      <c r="H2084" s="7"/>
      <c r="I2084" s="7"/>
      <c r="J2084" s="7"/>
      <c r="K2084" s="7"/>
      <c r="L2084" s="7"/>
      <c r="M2084" s="7"/>
      <c r="N2084" s="7"/>
      <c r="O2084" s="7"/>
      <c r="P2084" s="7"/>
      <c r="Q2084" s="7"/>
      <c r="R2084" s="7" t="str">
        <f t="shared" si="64"/>
        <v/>
      </c>
      <c r="S2084" s="7" t="str">
        <f t="shared" si="65"/>
        <v/>
      </c>
    </row>
    <row r="2085" spans="1:19" x14ac:dyDescent="0.25">
      <c r="A2085" s="7"/>
      <c r="B2085" s="12"/>
      <c r="C2085" s="7"/>
      <c r="D2085" s="7"/>
      <c r="E2085" s="7"/>
      <c r="F2085" s="7"/>
      <c r="G2085" s="7"/>
      <c r="H2085" s="7"/>
      <c r="I2085" s="7"/>
      <c r="J2085" s="7"/>
      <c r="K2085" s="7"/>
      <c r="L2085" s="7"/>
      <c r="M2085" s="7"/>
      <c r="N2085" s="7"/>
      <c r="O2085" s="7"/>
      <c r="P2085" s="7"/>
      <c r="Q2085" s="7"/>
      <c r="R2085" s="7" t="str">
        <f t="shared" si="64"/>
        <v/>
      </c>
      <c r="S2085" s="7" t="str">
        <f t="shared" si="65"/>
        <v/>
      </c>
    </row>
    <row r="2086" spans="1:19" x14ac:dyDescent="0.25">
      <c r="A2086" s="7"/>
      <c r="B2086" s="12"/>
      <c r="C2086" s="7"/>
      <c r="D2086" s="7"/>
      <c r="E2086" s="7"/>
      <c r="F2086" s="7"/>
      <c r="G2086" s="7"/>
      <c r="H2086" s="7"/>
      <c r="I2086" s="7"/>
      <c r="J2086" s="7"/>
      <c r="K2086" s="7"/>
      <c r="L2086" s="7"/>
      <c r="M2086" s="7"/>
      <c r="N2086" s="7"/>
      <c r="O2086" s="7"/>
      <c r="P2086" s="7"/>
      <c r="Q2086" s="7"/>
      <c r="R2086" s="7" t="str">
        <f t="shared" si="64"/>
        <v/>
      </c>
      <c r="S2086" s="7" t="str">
        <f t="shared" si="65"/>
        <v/>
      </c>
    </row>
    <row r="2087" spans="1:19" x14ac:dyDescent="0.25">
      <c r="A2087" s="7"/>
      <c r="B2087" s="12"/>
      <c r="C2087" s="7"/>
      <c r="D2087" s="7"/>
      <c r="E2087" s="7"/>
      <c r="F2087" s="7"/>
      <c r="G2087" s="7"/>
      <c r="H2087" s="7"/>
      <c r="I2087" s="7"/>
      <c r="J2087" s="7"/>
      <c r="K2087" s="7"/>
      <c r="L2087" s="7"/>
      <c r="M2087" s="7"/>
      <c r="N2087" s="7"/>
      <c r="O2087" s="7"/>
      <c r="P2087" s="7"/>
      <c r="Q2087" s="7"/>
      <c r="R2087" s="7" t="str">
        <f t="shared" si="64"/>
        <v/>
      </c>
      <c r="S2087" s="7" t="str">
        <f t="shared" si="65"/>
        <v/>
      </c>
    </row>
    <row r="2088" spans="1:19" x14ac:dyDescent="0.25">
      <c r="A2088" s="7"/>
      <c r="B2088" s="12"/>
      <c r="C2088" s="7"/>
      <c r="D2088" s="7"/>
      <c r="E2088" s="7"/>
      <c r="F2088" s="7"/>
      <c r="G2088" s="7"/>
      <c r="H2088" s="7"/>
      <c r="I2088" s="7"/>
      <c r="J2088" s="7"/>
      <c r="K2088" s="7"/>
      <c r="L2088" s="7"/>
      <c r="M2088" s="7"/>
      <c r="N2088" s="7"/>
      <c r="O2088" s="7"/>
      <c r="P2088" s="7"/>
      <c r="Q2088" s="7"/>
      <c r="R2088" s="7" t="str">
        <f t="shared" si="64"/>
        <v/>
      </c>
      <c r="S2088" s="7" t="str">
        <f t="shared" si="65"/>
        <v/>
      </c>
    </row>
    <row r="2089" spans="1:19" x14ac:dyDescent="0.25">
      <c r="A2089" s="7"/>
      <c r="B2089" s="12"/>
      <c r="C2089" s="7"/>
      <c r="D2089" s="7"/>
      <c r="E2089" s="7"/>
      <c r="F2089" s="7"/>
      <c r="G2089" s="7"/>
      <c r="H2089" s="7"/>
      <c r="I2089" s="7"/>
      <c r="J2089" s="7"/>
      <c r="K2089" s="7"/>
      <c r="L2089" s="7"/>
      <c r="M2089" s="7"/>
      <c r="N2089" s="7"/>
      <c r="O2089" s="7"/>
      <c r="P2089" s="7"/>
      <c r="Q2089" s="7"/>
      <c r="R2089" s="7" t="str">
        <f t="shared" si="64"/>
        <v/>
      </c>
      <c r="S2089" s="7" t="str">
        <f t="shared" si="65"/>
        <v/>
      </c>
    </row>
    <row r="2090" spans="1:19" x14ac:dyDescent="0.25">
      <c r="A2090" s="7"/>
      <c r="B2090" s="12"/>
      <c r="C2090" s="7"/>
      <c r="D2090" s="7"/>
      <c r="E2090" s="7"/>
      <c r="F2090" s="7"/>
      <c r="G2090" s="7"/>
      <c r="H2090" s="7"/>
      <c r="I2090" s="7"/>
      <c r="J2090" s="7"/>
      <c r="K2090" s="7"/>
      <c r="L2090" s="7"/>
      <c r="M2090" s="7"/>
      <c r="N2090" s="7"/>
      <c r="O2090" s="7"/>
      <c r="P2090" s="7"/>
      <c r="Q2090" s="7"/>
      <c r="R2090" s="7" t="str">
        <f t="shared" si="64"/>
        <v/>
      </c>
      <c r="S2090" s="7" t="str">
        <f t="shared" si="65"/>
        <v/>
      </c>
    </row>
    <row r="2091" spans="1:19" x14ac:dyDescent="0.25">
      <c r="A2091" s="7"/>
      <c r="B2091" s="12"/>
      <c r="C2091" s="7"/>
      <c r="D2091" s="7"/>
      <c r="E2091" s="7"/>
      <c r="F2091" s="7"/>
      <c r="G2091" s="7"/>
      <c r="H2091" s="7"/>
      <c r="I2091" s="7"/>
      <c r="J2091" s="7"/>
      <c r="K2091" s="7"/>
      <c r="L2091" s="7"/>
      <c r="M2091" s="7"/>
      <c r="N2091" s="7"/>
      <c r="O2091" s="7"/>
      <c r="P2091" s="7"/>
      <c r="Q2091" s="7"/>
      <c r="R2091" s="7" t="str">
        <f t="shared" si="64"/>
        <v/>
      </c>
      <c r="S2091" s="7" t="str">
        <f t="shared" si="65"/>
        <v/>
      </c>
    </row>
    <row r="2092" spans="1:19" x14ac:dyDescent="0.25">
      <c r="A2092" s="7"/>
      <c r="B2092" s="12"/>
      <c r="C2092" s="7"/>
      <c r="D2092" s="7"/>
      <c r="E2092" s="7"/>
      <c r="F2092" s="7"/>
      <c r="G2092" s="7"/>
      <c r="H2092" s="7"/>
      <c r="I2092" s="7"/>
      <c r="J2092" s="7"/>
      <c r="K2092" s="7"/>
      <c r="L2092" s="7"/>
      <c r="M2092" s="7"/>
      <c r="N2092" s="7"/>
      <c r="O2092" s="7"/>
      <c r="P2092" s="7"/>
      <c r="Q2092" s="7"/>
      <c r="R2092" s="7" t="str">
        <f t="shared" si="64"/>
        <v/>
      </c>
      <c r="S2092" s="7" t="str">
        <f t="shared" si="65"/>
        <v/>
      </c>
    </row>
    <row r="2093" spans="1:19" x14ac:dyDescent="0.25">
      <c r="A2093" s="7"/>
      <c r="B2093" s="12"/>
      <c r="C2093" s="7"/>
      <c r="D2093" s="7"/>
      <c r="E2093" s="7"/>
      <c r="F2093" s="7"/>
      <c r="G2093" s="7"/>
      <c r="H2093" s="7"/>
      <c r="I2093" s="7"/>
      <c r="J2093" s="7"/>
      <c r="K2093" s="7"/>
      <c r="L2093" s="7"/>
      <c r="M2093" s="7"/>
      <c r="N2093" s="7"/>
      <c r="O2093" s="7"/>
      <c r="P2093" s="7"/>
      <c r="Q2093" s="7"/>
      <c r="R2093" s="7" t="str">
        <f t="shared" si="64"/>
        <v/>
      </c>
      <c r="S2093" s="7" t="str">
        <f t="shared" si="65"/>
        <v/>
      </c>
    </row>
    <row r="2094" spans="1:19" x14ac:dyDescent="0.25">
      <c r="A2094" s="7"/>
      <c r="B2094" s="12"/>
      <c r="C2094" s="7"/>
      <c r="D2094" s="7"/>
      <c r="E2094" s="7"/>
      <c r="F2094" s="7"/>
      <c r="G2094" s="7"/>
      <c r="H2094" s="7"/>
      <c r="I2094" s="7"/>
      <c r="J2094" s="7"/>
      <c r="K2094" s="7"/>
      <c r="L2094" s="7"/>
      <c r="M2094" s="7"/>
      <c r="N2094" s="7"/>
      <c r="O2094" s="7"/>
      <c r="P2094" s="7"/>
      <c r="Q2094" s="7"/>
      <c r="R2094" s="7" t="str">
        <f t="shared" si="64"/>
        <v/>
      </c>
      <c r="S2094" s="7" t="str">
        <f t="shared" si="65"/>
        <v/>
      </c>
    </row>
    <row r="2095" spans="1:19" x14ac:dyDescent="0.25">
      <c r="A2095" s="7"/>
      <c r="B2095" s="12"/>
      <c r="C2095" s="7"/>
      <c r="D2095" s="7"/>
      <c r="E2095" s="7"/>
      <c r="F2095" s="7"/>
      <c r="G2095" s="7"/>
      <c r="H2095" s="7"/>
      <c r="I2095" s="7"/>
      <c r="J2095" s="7"/>
      <c r="K2095" s="7"/>
      <c r="L2095" s="7"/>
      <c r="M2095" s="7"/>
      <c r="N2095" s="7"/>
      <c r="O2095" s="7"/>
      <c r="P2095" s="7"/>
      <c r="Q2095" s="7"/>
      <c r="R2095" s="7" t="str">
        <f t="shared" si="64"/>
        <v/>
      </c>
      <c r="S2095" s="7" t="str">
        <f t="shared" si="65"/>
        <v/>
      </c>
    </row>
    <row r="2096" spans="1:19" x14ac:dyDescent="0.25">
      <c r="A2096" s="7"/>
      <c r="B2096" s="12"/>
      <c r="C2096" s="7"/>
      <c r="D2096" s="7"/>
      <c r="E2096" s="7"/>
      <c r="F2096" s="7"/>
      <c r="G2096" s="7"/>
      <c r="H2096" s="7"/>
      <c r="I2096" s="7"/>
      <c r="J2096" s="7"/>
      <c r="K2096" s="7"/>
      <c r="L2096" s="7"/>
      <c r="M2096" s="7"/>
      <c r="N2096" s="7"/>
      <c r="O2096" s="7"/>
      <c r="P2096" s="7"/>
      <c r="Q2096" s="7"/>
      <c r="R2096" s="7" t="str">
        <f t="shared" si="64"/>
        <v/>
      </c>
      <c r="S2096" s="7" t="str">
        <f t="shared" si="65"/>
        <v/>
      </c>
    </row>
    <row r="2097" spans="1:19" x14ac:dyDescent="0.25">
      <c r="A2097" s="7"/>
      <c r="B2097" s="12"/>
      <c r="C2097" s="7"/>
      <c r="D2097" s="7"/>
      <c r="E2097" s="7"/>
      <c r="F2097" s="7"/>
      <c r="G2097" s="7"/>
      <c r="H2097" s="7"/>
      <c r="I2097" s="7"/>
      <c r="J2097" s="7"/>
      <c r="K2097" s="7"/>
      <c r="L2097" s="7"/>
      <c r="M2097" s="7"/>
      <c r="N2097" s="7"/>
      <c r="O2097" s="7"/>
      <c r="P2097" s="7"/>
      <c r="Q2097" s="7"/>
      <c r="R2097" s="7" t="str">
        <f t="shared" si="64"/>
        <v/>
      </c>
      <c r="S2097" s="7" t="str">
        <f t="shared" si="65"/>
        <v/>
      </c>
    </row>
    <row r="2098" spans="1:19" x14ac:dyDescent="0.25">
      <c r="A2098" s="7"/>
      <c r="B2098" s="12"/>
      <c r="C2098" s="7"/>
      <c r="D2098" s="7"/>
      <c r="E2098" s="7"/>
      <c r="F2098" s="7"/>
      <c r="G2098" s="7"/>
      <c r="H2098" s="7"/>
      <c r="I2098" s="7"/>
      <c r="J2098" s="7"/>
      <c r="K2098" s="7"/>
      <c r="L2098" s="7"/>
      <c r="M2098" s="7"/>
      <c r="N2098" s="7"/>
      <c r="O2098" s="7"/>
      <c r="P2098" s="7"/>
      <c r="Q2098" s="7"/>
      <c r="R2098" s="7" t="str">
        <f t="shared" si="64"/>
        <v/>
      </c>
      <c r="S2098" s="7" t="str">
        <f t="shared" si="65"/>
        <v/>
      </c>
    </row>
    <row r="2099" spans="1:19" x14ac:dyDescent="0.25">
      <c r="A2099" s="7"/>
      <c r="B2099" s="12"/>
      <c r="C2099" s="7"/>
      <c r="D2099" s="7"/>
      <c r="E2099" s="7"/>
      <c r="F2099" s="7"/>
      <c r="G2099" s="7"/>
      <c r="H2099" s="7"/>
      <c r="I2099" s="7"/>
      <c r="J2099" s="7"/>
      <c r="K2099" s="7"/>
      <c r="L2099" s="7"/>
      <c r="M2099" s="7"/>
      <c r="N2099" s="7"/>
      <c r="O2099" s="7"/>
      <c r="P2099" s="7"/>
      <c r="Q2099" s="7"/>
      <c r="R2099" s="7" t="str">
        <f t="shared" si="64"/>
        <v/>
      </c>
      <c r="S2099" s="7" t="str">
        <f t="shared" si="65"/>
        <v/>
      </c>
    </row>
    <row r="2100" spans="1:19" x14ac:dyDescent="0.25">
      <c r="A2100" s="7"/>
      <c r="B2100" s="12"/>
      <c r="C2100" s="7"/>
      <c r="D2100" s="7"/>
      <c r="E2100" s="7"/>
      <c r="F2100" s="7"/>
      <c r="G2100" s="7"/>
      <c r="H2100" s="7"/>
      <c r="I2100" s="7"/>
      <c r="J2100" s="7"/>
      <c r="K2100" s="7"/>
      <c r="L2100" s="7"/>
      <c r="M2100" s="7"/>
      <c r="N2100" s="7"/>
      <c r="O2100" s="7"/>
      <c r="P2100" s="7"/>
      <c r="Q2100" s="7"/>
      <c r="R2100" s="7" t="str">
        <f t="shared" si="64"/>
        <v/>
      </c>
      <c r="S2100" s="7" t="str">
        <f t="shared" si="65"/>
        <v/>
      </c>
    </row>
    <row r="2101" spans="1:19" x14ac:dyDescent="0.25">
      <c r="A2101" s="7"/>
      <c r="B2101" s="12"/>
      <c r="C2101" s="7"/>
      <c r="D2101" s="7"/>
      <c r="E2101" s="7"/>
      <c r="F2101" s="7"/>
      <c r="G2101" s="7"/>
      <c r="H2101" s="7"/>
      <c r="I2101" s="7"/>
      <c r="J2101" s="7"/>
      <c r="K2101" s="7"/>
      <c r="L2101" s="7"/>
      <c r="M2101" s="7"/>
      <c r="N2101" s="7"/>
      <c r="O2101" s="7"/>
      <c r="P2101" s="7"/>
      <c r="Q2101" s="7"/>
      <c r="R2101" s="7" t="str">
        <f t="shared" si="64"/>
        <v/>
      </c>
      <c r="S2101" s="7" t="str">
        <f t="shared" si="65"/>
        <v/>
      </c>
    </row>
    <row r="2102" spans="1:19" x14ac:dyDescent="0.25">
      <c r="A2102" s="7"/>
      <c r="B2102" s="12"/>
      <c r="C2102" s="7"/>
      <c r="D2102" s="7"/>
      <c r="E2102" s="7"/>
      <c r="F2102" s="7"/>
      <c r="G2102" s="7"/>
      <c r="H2102" s="7"/>
      <c r="I2102" s="7"/>
      <c r="J2102" s="7"/>
      <c r="K2102" s="7"/>
      <c r="L2102" s="7"/>
      <c r="M2102" s="7"/>
      <c r="N2102" s="7"/>
      <c r="O2102" s="7"/>
      <c r="P2102" s="7"/>
      <c r="Q2102" s="7"/>
      <c r="R2102" s="7" t="str">
        <f t="shared" si="64"/>
        <v/>
      </c>
      <c r="S2102" s="7" t="str">
        <f t="shared" si="65"/>
        <v/>
      </c>
    </row>
    <row r="2103" spans="1:19" x14ac:dyDescent="0.25">
      <c r="A2103" s="7"/>
      <c r="B2103" s="12"/>
      <c r="C2103" s="7"/>
      <c r="D2103" s="7"/>
      <c r="E2103" s="7"/>
      <c r="F2103" s="7"/>
      <c r="G2103" s="7"/>
      <c r="H2103" s="7"/>
      <c r="I2103" s="7"/>
      <c r="J2103" s="7"/>
      <c r="K2103" s="7"/>
      <c r="L2103" s="7"/>
      <c r="M2103" s="7"/>
      <c r="N2103" s="7"/>
      <c r="O2103" s="7"/>
      <c r="P2103" s="7"/>
      <c r="Q2103" s="7"/>
      <c r="R2103" s="7" t="str">
        <f t="shared" si="64"/>
        <v/>
      </c>
      <c r="S2103" s="7" t="str">
        <f t="shared" si="65"/>
        <v/>
      </c>
    </row>
    <row r="2104" spans="1:19" x14ac:dyDescent="0.25">
      <c r="A2104" s="7"/>
      <c r="B2104" s="12"/>
      <c r="C2104" s="7"/>
      <c r="D2104" s="7"/>
      <c r="E2104" s="7"/>
      <c r="F2104" s="7"/>
      <c r="G2104" s="7"/>
      <c r="H2104" s="7"/>
      <c r="I2104" s="7"/>
      <c r="J2104" s="7"/>
      <c r="K2104" s="7"/>
      <c r="L2104" s="7"/>
      <c r="M2104" s="7"/>
      <c r="N2104" s="7"/>
      <c r="O2104" s="7"/>
      <c r="P2104" s="7"/>
      <c r="Q2104" s="7"/>
      <c r="R2104" s="7" t="str">
        <f t="shared" si="64"/>
        <v/>
      </c>
      <c r="S2104" s="7" t="str">
        <f t="shared" si="65"/>
        <v/>
      </c>
    </row>
    <row r="2105" spans="1:19" x14ac:dyDescent="0.25">
      <c r="A2105" s="7"/>
      <c r="B2105" s="12"/>
      <c r="C2105" s="7"/>
      <c r="D2105" s="7"/>
      <c r="E2105" s="7"/>
      <c r="F2105" s="7"/>
      <c r="G2105" s="7"/>
      <c r="H2105" s="7"/>
      <c r="I2105" s="7"/>
      <c r="J2105" s="7"/>
      <c r="K2105" s="7"/>
      <c r="L2105" s="7"/>
      <c r="M2105" s="7"/>
      <c r="N2105" s="7"/>
      <c r="O2105" s="7"/>
      <c r="P2105" s="7"/>
      <c r="Q2105" s="7"/>
      <c r="R2105" s="7" t="str">
        <f t="shared" si="64"/>
        <v/>
      </c>
      <c r="S2105" s="7" t="str">
        <f t="shared" si="65"/>
        <v/>
      </c>
    </row>
    <row r="2106" spans="1:19" x14ac:dyDescent="0.25">
      <c r="A2106" s="7"/>
      <c r="B2106" s="12"/>
      <c r="C2106" s="7"/>
      <c r="D2106" s="7"/>
      <c r="E2106" s="7"/>
      <c r="F2106" s="7"/>
      <c r="G2106" s="7"/>
      <c r="H2106" s="7"/>
      <c r="I2106" s="7"/>
      <c r="J2106" s="7"/>
      <c r="K2106" s="7"/>
      <c r="L2106" s="7"/>
      <c r="M2106" s="7"/>
      <c r="N2106" s="7"/>
      <c r="O2106" s="7"/>
      <c r="P2106" s="7"/>
      <c r="Q2106" s="7"/>
      <c r="R2106" s="7" t="str">
        <f t="shared" si="64"/>
        <v/>
      </c>
      <c r="S2106" s="7" t="str">
        <f t="shared" si="65"/>
        <v/>
      </c>
    </row>
    <row r="2107" spans="1:19" x14ac:dyDescent="0.25">
      <c r="A2107" s="7"/>
      <c r="B2107" s="12"/>
      <c r="C2107" s="7"/>
      <c r="D2107" s="7"/>
      <c r="E2107" s="7"/>
      <c r="F2107" s="7"/>
      <c r="G2107" s="7"/>
      <c r="H2107" s="7"/>
      <c r="I2107" s="7"/>
      <c r="J2107" s="7"/>
      <c r="K2107" s="7"/>
      <c r="L2107" s="7"/>
      <c r="M2107" s="7"/>
      <c r="N2107" s="7"/>
      <c r="O2107" s="7"/>
      <c r="P2107" s="7"/>
      <c r="Q2107" s="7"/>
      <c r="R2107" s="7" t="str">
        <f t="shared" si="64"/>
        <v/>
      </c>
      <c r="S2107" s="7" t="str">
        <f t="shared" si="65"/>
        <v/>
      </c>
    </row>
    <row r="2108" spans="1:19" x14ac:dyDescent="0.25">
      <c r="A2108" s="7"/>
      <c r="B2108" s="12"/>
      <c r="C2108" s="7"/>
      <c r="D2108" s="7"/>
      <c r="E2108" s="7"/>
      <c r="F2108" s="7"/>
      <c r="G2108" s="7"/>
      <c r="H2108" s="7"/>
      <c r="I2108" s="7"/>
      <c r="J2108" s="7"/>
      <c r="K2108" s="7"/>
      <c r="L2108" s="7"/>
      <c r="M2108" s="7"/>
      <c r="N2108" s="7"/>
      <c r="O2108" s="7"/>
      <c r="P2108" s="7"/>
      <c r="Q2108" s="7"/>
      <c r="R2108" s="7" t="str">
        <f t="shared" si="64"/>
        <v/>
      </c>
      <c r="S2108" s="7" t="str">
        <f t="shared" si="65"/>
        <v/>
      </c>
    </row>
    <row r="2109" spans="1:19" x14ac:dyDescent="0.25">
      <c r="A2109" s="7"/>
      <c r="B2109" s="12"/>
      <c r="C2109" s="7"/>
      <c r="D2109" s="7"/>
      <c r="E2109" s="7"/>
      <c r="F2109" s="7"/>
      <c r="G2109" s="7"/>
      <c r="H2109" s="7"/>
      <c r="I2109" s="7"/>
      <c r="J2109" s="7"/>
      <c r="K2109" s="7"/>
      <c r="L2109" s="7"/>
      <c r="M2109" s="7"/>
      <c r="N2109" s="7"/>
      <c r="O2109" s="7"/>
      <c r="P2109" s="7"/>
      <c r="Q2109" s="7"/>
      <c r="R2109" s="7" t="str">
        <f t="shared" si="64"/>
        <v/>
      </c>
      <c r="S2109" s="7" t="str">
        <f t="shared" si="65"/>
        <v/>
      </c>
    </row>
    <row r="2110" spans="1:19" x14ac:dyDescent="0.25">
      <c r="A2110" s="7"/>
      <c r="B2110" s="12"/>
      <c r="C2110" s="7"/>
      <c r="D2110" s="7"/>
      <c r="E2110" s="7"/>
      <c r="F2110" s="7"/>
      <c r="G2110" s="7"/>
      <c r="H2110" s="7"/>
      <c r="I2110" s="7"/>
      <c r="J2110" s="7"/>
      <c r="K2110" s="7"/>
      <c r="L2110" s="7"/>
      <c r="M2110" s="7"/>
      <c r="N2110" s="7"/>
      <c r="O2110" s="7"/>
      <c r="P2110" s="7"/>
      <c r="Q2110" s="7"/>
      <c r="R2110" s="7" t="str">
        <f t="shared" si="64"/>
        <v/>
      </c>
      <c r="S2110" s="7" t="str">
        <f t="shared" si="65"/>
        <v/>
      </c>
    </row>
    <row r="2111" spans="1:19" x14ac:dyDescent="0.25">
      <c r="A2111" s="7"/>
      <c r="B2111" s="12"/>
      <c r="C2111" s="7"/>
      <c r="D2111" s="7"/>
      <c r="E2111" s="7"/>
      <c r="F2111" s="7"/>
      <c r="G2111" s="7"/>
      <c r="H2111" s="7"/>
      <c r="I2111" s="7"/>
      <c r="J2111" s="7"/>
      <c r="K2111" s="7"/>
      <c r="L2111" s="7"/>
      <c r="M2111" s="7"/>
      <c r="N2111" s="7"/>
      <c r="O2111" s="7"/>
      <c r="P2111" s="7"/>
      <c r="Q2111" s="7"/>
      <c r="R2111" s="7" t="str">
        <f t="shared" si="64"/>
        <v/>
      </c>
      <c r="S2111" s="7" t="str">
        <f t="shared" si="65"/>
        <v/>
      </c>
    </row>
    <row r="2112" spans="1:19" x14ac:dyDescent="0.25">
      <c r="A2112" s="7"/>
      <c r="B2112" s="12"/>
      <c r="C2112" s="7"/>
      <c r="D2112" s="7"/>
      <c r="E2112" s="7"/>
      <c r="F2112" s="7"/>
      <c r="G2112" s="7"/>
      <c r="H2112" s="7"/>
      <c r="I2112" s="7"/>
      <c r="J2112" s="7"/>
      <c r="K2112" s="7"/>
      <c r="L2112" s="7"/>
      <c r="M2112" s="7"/>
      <c r="N2112" s="7"/>
      <c r="O2112" s="7"/>
      <c r="P2112" s="7"/>
      <c r="Q2112" s="7"/>
      <c r="R2112" s="7" t="str">
        <f t="shared" si="64"/>
        <v/>
      </c>
      <c r="S2112" s="7" t="str">
        <f t="shared" si="65"/>
        <v/>
      </c>
    </row>
    <row r="2113" spans="1:19" x14ac:dyDescent="0.25">
      <c r="A2113" s="7"/>
      <c r="B2113" s="12"/>
      <c r="C2113" s="7"/>
      <c r="D2113" s="7"/>
      <c r="E2113" s="7"/>
      <c r="F2113" s="7"/>
      <c r="G2113" s="7"/>
      <c r="H2113" s="7"/>
      <c r="I2113" s="7"/>
      <c r="J2113" s="7"/>
      <c r="K2113" s="7"/>
      <c r="L2113" s="7"/>
      <c r="M2113" s="7"/>
      <c r="N2113" s="7"/>
      <c r="O2113" s="7"/>
      <c r="P2113" s="7"/>
      <c r="Q2113" s="7"/>
      <c r="R2113" s="7" t="str">
        <f t="shared" si="64"/>
        <v/>
      </c>
      <c r="S2113" s="7" t="str">
        <f t="shared" si="65"/>
        <v/>
      </c>
    </row>
    <row r="2114" spans="1:19" x14ac:dyDescent="0.25">
      <c r="A2114" s="7"/>
      <c r="B2114" s="12"/>
      <c r="C2114" s="7"/>
      <c r="D2114" s="7"/>
      <c r="E2114" s="7"/>
      <c r="F2114" s="7"/>
      <c r="G2114" s="7"/>
      <c r="H2114" s="7"/>
      <c r="I2114" s="7"/>
      <c r="J2114" s="7"/>
      <c r="K2114" s="7"/>
      <c r="L2114" s="7"/>
      <c r="M2114" s="7"/>
      <c r="N2114" s="7"/>
      <c r="O2114" s="7"/>
      <c r="P2114" s="7"/>
      <c r="Q2114" s="7"/>
      <c r="R2114" s="7" t="str">
        <f t="shared" ref="R2114:R2177" si="66">IF(OR(C2114="",B2114=""),"",C2114&amp;"#"&amp;ROUND(B2114*1440,0))</f>
        <v/>
      </c>
      <c r="S2114" s="7" t="str">
        <f t="shared" ref="S2114:S2177" si="67">IF(J2114="","","https://maps.google.com/?q="&amp;SUBSTITUTE(J2114&amp;"",",",".")&amp;","&amp;SUBSTITUTE(K2114&amp;"",",","."))</f>
        <v/>
      </c>
    </row>
    <row r="2115" spans="1:19" x14ac:dyDescent="0.25">
      <c r="A2115" s="7"/>
      <c r="B2115" s="12"/>
      <c r="C2115" s="7"/>
      <c r="D2115" s="7"/>
      <c r="E2115" s="7"/>
      <c r="F2115" s="7"/>
      <c r="G2115" s="7"/>
      <c r="H2115" s="7"/>
      <c r="I2115" s="7"/>
      <c r="J2115" s="7"/>
      <c r="K2115" s="7"/>
      <c r="L2115" s="7"/>
      <c r="M2115" s="7"/>
      <c r="N2115" s="7"/>
      <c r="O2115" s="7"/>
      <c r="P2115" s="7"/>
      <c r="Q2115" s="7"/>
      <c r="R2115" s="7" t="str">
        <f t="shared" si="66"/>
        <v/>
      </c>
      <c r="S2115" s="7" t="str">
        <f t="shared" si="67"/>
        <v/>
      </c>
    </row>
    <row r="2116" spans="1:19" x14ac:dyDescent="0.25">
      <c r="A2116" s="7"/>
      <c r="B2116" s="12"/>
      <c r="C2116" s="7"/>
      <c r="D2116" s="7"/>
      <c r="E2116" s="7"/>
      <c r="F2116" s="7"/>
      <c r="G2116" s="7"/>
      <c r="H2116" s="7"/>
      <c r="I2116" s="7"/>
      <c r="J2116" s="7"/>
      <c r="K2116" s="7"/>
      <c r="L2116" s="7"/>
      <c r="M2116" s="7"/>
      <c r="N2116" s="7"/>
      <c r="O2116" s="7"/>
      <c r="P2116" s="7"/>
      <c r="Q2116" s="7"/>
      <c r="R2116" s="7" t="str">
        <f t="shared" si="66"/>
        <v/>
      </c>
      <c r="S2116" s="7" t="str">
        <f t="shared" si="67"/>
        <v/>
      </c>
    </row>
    <row r="2117" spans="1:19" x14ac:dyDescent="0.25">
      <c r="A2117" s="7"/>
      <c r="B2117" s="12"/>
      <c r="C2117" s="7"/>
      <c r="D2117" s="7"/>
      <c r="E2117" s="7"/>
      <c r="F2117" s="7"/>
      <c r="G2117" s="7"/>
      <c r="H2117" s="7"/>
      <c r="I2117" s="7"/>
      <c r="J2117" s="7"/>
      <c r="K2117" s="7"/>
      <c r="L2117" s="7"/>
      <c r="M2117" s="7"/>
      <c r="N2117" s="7"/>
      <c r="O2117" s="7"/>
      <c r="P2117" s="7"/>
      <c r="Q2117" s="7"/>
      <c r="R2117" s="7" t="str">
        <f t="shared" si="66"/>
        <v/>
      </c>
      <c r="S2117" s="7" t="str">
        <f t="shared" si="67"/>
        <v/>
      </c>
    </row>
    <row r="2118" spans="1:19" x14ac:dyDescent="0.25">
      <c r="A2118" s="7"/>
      <c r="B2118" s="12"/>
      <c r="C2118" s="7"/>
      <c r="D2118" s="7"/>
      <c r="E2118" s="7"/>
      <c r="F2118" s="7"/>
      <c r="G2118" s="7"/>
      <c r="H2118" s="7"/>
      <c r="I2118" s="7"/>
      <c r="J2118" s="7"/>
      <c r="K2118" s="7"/>
      <c r="L2118" s="7"/>
      <c r="M2118" s="7"/>
      <c r="N2118" s="7"/>
      <c r="O2118" s="7"/>
      <c r="P2118" s="7"/>
      <c r="Q2118" s="7"/>
      <c r="R2118" s="7" t="str">
        <f t="shared" si="66"/>
        <v/>
      </c>
      <c r="S2118" s="7" t="str">
        <f t="shared" si="67"/>
        <v/>
      </c>
    </row>
    <row r="2119" spans="1:19" x14ac:dyDescent="0.25">
      <c r="A2119" s="7"/>
      <c r="B2119" s="12"/>
      <c r="C2119" s="7"/>
      <c r="D2119" s="7"/>
      <c r="E2119" s="7"/>
      <c r="F2119" s="7"/>
      <c r="G2119" s="7"/>
      <c r="H2119" s="7"/>
      <c r="I2119" s="7"/>
      <c r="J2119" s="7"/>
      <c r="K2119" s="7"/>
      <c r="L2119" s="7"/>
      <c r="M2119" s="7"/>
      <c r="N2119" s="7"/>
      <c r="O2119" s="7"/>
      <c r="P2119" s="7"/>
      <c r="Q2119" s="7"/>
      <c r="R2119" s="7" t="str">
        <f t="shared" si="66"/>
        <v/>
      </c>
      <c r="S2119" s="7" t="str">
        <f t="shared" si="67"/>
        <v/>
      </c>
    </row>
    <row r="2120" spans="1:19" x14ac:dyDescent="0.25">
      <c r="A2120" s="7"/>
      <c r="B2120" s="12"/>
      <c r="C2120" s="7"/>
      <c r="D2120" s="7"/>
      <c r="E2120" s="7"/>
      <c r="F2120" s="7"/>
      <c r="G2120" s="7"/>
      <c r="H2120" s="7"/>
      <c r="I2120" s="7"/>
      <c r="J2120" s="7"/>
      <c r="K2120" s="7"/>
      <c r="L2120" s="7"/>
      <c r="M2120" s="7"/>
      <c r="N2120" s="7"/>
      <c r="O2120" s="7"/>
      <c r="P2120" s="7"/>
      <c r="Q2120" s="7"/>
      <c r="R2120" s="7" t="str">
        <f t="shared" si="66"/>
        <v/>
      </c>
      <c r="S2120" s="7" t="str">
        <f t="shared" si="67"/>
        <v/>
      </c>
    </row>
    <row r="2121" spans="1:19" x14ac:dyDescent="0.25">
      <c r="A2121" s="7"/>
      <c r="B2121" s="12"/>
      <c r="C2121" s="7"/>
      <c r="D2121" s="7"/>
      <c r="E2121" s="7"/>
      <c r="F2121" s="7"/>
      <c r="G2121" s="7"/>
      <c r="H2121" s="7"/>
      <c r="I2121" s="7"/>
      <c r="J2121" s="7"/>
      <c r="K2121" s="7"/>
      <c r="L2121" s="7"/>
      <c r="M2121" s="7"/>
      <c r="N2121" s="7"/>
      <c r="O2121" s="7"/>
      <c r="P2121" s="7"/>
      <c r="Q2121" s="7"/>
      <c r="R2121" s="7" t="str">
        <f t="shared" si="66"/>
        <v/>
      </c>
      <c r="S2121" s="7" t="str">
        <f t="shared" si="67"/>
        <v/>
      </c>
    </row>
    <row r="2122" spans="1:19" x14ac:dyDescent="0.25">
      <c r="A2122" s="7"/>
      <c r="B2122" s="12"/>
      <c r="C2122" s="7"/>
      <c r="D2122" s="7"/>
      <c r="E2122" s="7"/>
      <c r="F2122" s="7"/>
      <c r="G2122" s="7"/>
      <c r="H2122" s="7"/>
      <c r="I2122" s="7"/>
      <c r="J2122" s="7"/>
      <c r="K2122" s="7"/>
      <c r="L2122" s="7"/>
      <c r="M2122" s="7"/>
      <c r="N2122" s="7"/>
      <c r="O2122" s="7"/>
      <c r="P2122" s="7"/>
      <c r="Q2122" s="7"/>
      <c r="R2122" s="7" t="str">
        <f t="shared" si="66"/>
        <v/>
      </c>
      <c r="S2122" s="7" t="str">
        <f t="shared" si="67"/>
        <v/>
      </c>
    </row>
    <row r="2123" spans="1:19" x14ac:dyDescent="0.25">
      <c r="A2123" s="7"/>
      <c r="B2123" s="12"/>
      <c r="C2123" s="7"/>
      <c r="D2123" s="7"/>
      <c r="E2123" s="7"/>
      <c r="F2123" s="7"/>
      <c r="G2123" s="7"/>
      <c r="H2123" s="7"/>
      <c r="I2123" s="7"/>
      <c r="J2123" s="7"/>
      <c r="K2123" s="7"/>
      <c r="L2123" s="7"/>
      <c r="M2123" s="7"/>
      <c r="N2123" s="7"/>
      <c r="O2123" s="7"/>
      <c r="P2123" s="7"/>
      <c r="Q2123" s="7"/>
      <c r="R2123" s="7" t="str">
        <f t="shared" si="66"/>
        <v/>
      </c>
      <c r="S2123" s="7" t="str">
        <f t="shared" si="67"/>
        <v/>
      </c>
    </row>
    <row r="2124" spans="1:19" x14ac:dyDescent="0.25">
      <c r="A2124" s="7"/>
      <c r="B2124" s="12"/>
      <c r="C2124" s="7"/>
      <c r="D2124" s="7"/>
      <c r="E2124" s="7"/>
      <c r="F2124" s="7"/>
      <c r="G2124" s="7"/>
      <c r="H2124" s="7"/>
      <c r="I2124" s="7"/>
      <c r="J2124" s="7"/>
      <c r="K2124" s="7"/>
      <c r="L2124" s="7"/>
      <c r="M2124" s="7"/>
      <c r="N2124" s="7"/>
      <c r="O2124" s="7"/>
      <c r="P2124" s="7"/>
      <c r="Q2124" s="7"/>
      <c r="R2124" s="7" t="str">
        <f t="shared" si="66"/>
        <v/>
      </c>
      <c r="S2124" s="7" t="str">
        <f t="shared" si="67"/>
        <v/>
      </c>
    </row>
    <row r="2125" spans="1:19" x14ac:dyDescent="0.25">
      <c r="A2125" s="7"/>
      <c r="B2125" s="12"/>
      <c r="C2125" s="7"/>
      <c r="D2125" s="7"/>
      <c r="E2125" s="7"/>
      <c r="F2125" s="7"/>
      <c r="G2125" s="7"/>
      <c r="H2125" s="7"/>
      <c r="I2125" s="7"/>
      <c r="J2125" s="7"/>
      <c r="K2125" s="7"/>
      <c r="L2125" s="7"/>
      <c r="M2125" s="7"/>
      <c r="N2125" s="7"/>
      <c r="O2125" s="7"/>
      <c r="P2125" s="7"/>
      <c r="Q2125" s="7"/>
      <c r="R2125" s="7" t="str">
        <f t="shared" si="66"/>
        <v/>
      </c>
      <c r="S2125" s="7" t="str">
        <f t="shared" si="67"/>
        <v/>
      </c>
    </row>
    <row r="2126" spans="1:19" x14ac:dyDescent="0.25">
      <c r="A2126" s="7"/>
      <c r="B2126" s="12"/>
      <c r="C2126" s="7"/>
      <c r="D2126" s="7"/>
      <c r="E2126" s="7"/>
      <c r="F2126" s="7"/>
      <c r="G2126" s="7"/>
      <c r="H2126" s="7"/>
      <c r="I2126" s="7"/>
      <c r="J2126" s="7"/>
      <c r="K2126" s="7"/>
      <c r="L2126" s="7"/>
      <c r="M2126" s="7"/>
      <c r="N2126" s="7"/>
      <c r="O2126" s="7"/>
      <c r="P2126" s="7"/>
      <c r="Q2126" s="7"/>
      <c r="R2126" s="7" t="str">
        <f t="shared" si="66"/>
        <v/>
      </c>
      <c r="S2126" s="7" t="str">
        <f t="shared" si="67"/>
        <v/>
      </c>
    </row>
    <row r="2127" spans="1:19" x14ac:dyDescent="0.25">
      <c r="A2127" s="7"/>
      <c r="B2127" s="12"/>
      <c r="C2127" s="7"/>
      <c r="D2127" s="7"/>
      <c r="E2127" s="7"/>
      <c r="F2127" s="7"/>
      <c r="G2127" s="7"/>
      <c r="H2127" s="7"/>
      <c r="I2127" s="7"/>
      <c r="J2127" s="7"/>
      <c r="K2127" s="7"/>
      <c r="L2127" s="7"/>
      <c r="M2127" s="7"/>
      <c r="N2127" s="7"/>
      <c r="O2127" s="7"/>
      <c r="P2127" s="7"/>
      <c r="Q2127" s="7"/>
      <c r="R2127" s="7" t="str">
        <f t="shared" si="66"/>
        <v/>
      </c>
      <c r="S2127" s="7" t="str">
        <f t="shared" si="67"/>
        <v/>
      </c>
    </row>
    <row r="2128" spans="1:19" x14ac:dyDescent="0.25">
      <c r="A2128" s="7"/>
      <c r="B2128" s="12"/>
      <c r="C2128" s="7"/>
      <c r="D2128" s="7"/>
      <c r="E2128" s="7"/>
      <c r="F2128" s="7"/>
      <c r="G2128" s="7"/>
      <c r="H2128" s="7"/>
      <c r="I2128" s="7"/>
      <c r="J2128" s="7"/>
      <c r="K2128" s="7"/>
      <c r="L2128" s="7"/>
      <c r="M2128" s="7"/>
      <c r="N2128" s="7"/>
      <c r="O2128" s="7"/>
      <c r="P2128" s="7"/>
      <c r="Q2128" s="7"/>
      <c r="R2128" s="7" t="str">
        <f t="shared" si="66"/>
        <v/>
      </c>
      <c r="S2128" s="7" t="str">
        <f t="shared" si="67"/>
        <v/>
      </c>
    </row>
    <row r="2129" spans="1:19" x14ac:dyDescent="0.25">
      <c r="A2129" s="7"/>
      <c r="B2129" s="12"/>
      <c r="C2129" s="7"/>
      <c r="D2129" s="7"/>
      <c r="E2129" s="7"/>
      <c r="F2129" s="7"/>
      <c r="G2129" s="7"/>
      <c r="H2129" s="7"/>
      <c r="I2129" s="7"/>
      <c r="J2129" s="7"/>
      <c r="K2129" s="7"/>
      <c r="L2129" s="7"/>
      <c r="M2129" s="7"/>
      <c r="N2129" s="7"/>
      <c r="O2129" s="7"/>
      <c r="P2129" s="7"/>
      <c r="Q2129" s="7"/>
      <c r="R2129" s="7" t="str">
        <f t="shared" si="66"/>
        <v/>
      </c>
      <c r="S2129" s="7" t="str">
        <f t="shared" si="67"/>
        <v/>
      </c>
    </row>
    <row r="2130" spans="1:19" x14ac:dyDescent="0.25">
      <c r="A2130" s="7"/>
      <c r="B2130" s="12"/>
      <c r="C2130" s="7"/>
      <c r="D2130" s="7"/>
      <c r="E2130" s="7"/>
      <c r="F2130" s="7"/>
      <c r="G2130" s="7"/>
      <c r="H2130" s="7"/>
      <c r="I2130" s="7"/>
      <c r="J2130" s="7"/>
      <c r="K2130" s="7"/>
      <c r="L2130" s="7"/>
      <c r="M2130" s="7"/>
      <c r="N2130" s="7"/>
      <c r="O2130" s="7"/>
      <c r="P2130" s="7"/>
      <c r="Q2130" s="7"/>
      <c r="R2130" s="7" t="str">
        <f t="shared" si="66"/>
        <v/>
      </c>
      <c r="S2130" s="7" t="str">
        <f t="shared" si="67"/>
        <v/>
      </c>
    </row>
    <row r="2131" spans="1:19" x14ac:dyDescent="0.25">
      <c r="A2131" s="7"/>
      <c r="B2131" s="12"/>
      <c r="C2131" s="7"/>
      <c r="D2131" s="7"/>
      <c r="E2131" s="7"/>
      <c r="F2131" s="7"/>
      <c r="G2131" s="7"/>
      <c r="H2131" s="7"/>
      <c r="I2131" s="7"/>
      <c r="J2131" s="7"/>
      <c r="K2131" s="7"/>
      <c r="L2131" s="7"/>
      <c r="M2131" s="7"/>
      <c r="N2131" s="7"/>
      <c r="O2131" s="7"/>
      <c r="P2131" s="7"/>
      <c r="Q2131" s="7"/>
      <c r="R2131" s="7" t="str">
        <f t="shared" si="66"/>
        <v/>
      </c>
      <c r="S2131" s="7" t="str">
        <f t="shared" si="67"/>
        <v/>
      </c>
    </row>
    <row r="2132" spans="1:19" x14ac:dyDescent="0.25">
      <c r="A2132" s="7"/>
      <c r="B2132" s="12"/>
      <c r="C2132" s="7"/>
      <c r="D2132" s="7"/>
      <c r="E2132" s="7"/>
      <c r="F2132" s="7"/>
      <c r="G2132" s="7"/>
      <c r="H2132" s="7"/>
      <c r="I2132" s="7"/>
      <c r="J2132" s="7"/>
      <c r="K2132" s="7"/>
      <c r="L2132" s="7"/>
      <c r="M2132" s="7"/>
      <c r="N2132" s="7"/>
      <c r="O2132" s="7"/>
      <c r="P2132" s="7"/>
      <c r="Q2132" s="7"/>
      <c r="R2132" s="7" t="str">
        <f t="shared" si="66"/>
        <v/>
      </c>
      <c r="S2132" s="7" t="str">
        <f t="shared" si="67"/>
        <v/>
      </c>
    </row>
    <row r="2133" spans="1:19" x14ac:dyDescent="0.25">
      <c r="A2133" s="7"/>
      <c r="B2133" s="12"/>
      <c r="C2133" s="7"/>
      <c r="D2133" s="7"/>
      <c r="E2133" s="7"/>
      <c r="F2133" s="7"/>
      <c r="G2133" s="7"/>
      <c r="H2133" s="7"/>
      <c r="I2133" s="7"/>
      <c r="J2133" s="7"/>
      <c r="K2133" s="7"/>
      <c r="L2133" s="7"/>
      <c r="M2133" s="7"/>
      <c r="N2133" s="7"/>
      <c r="O2133" s="7"/>
      <c r="P2133" s="7"/>
      <c r="Q2133" s="7"/>
      <c r="R2133" s="7" t="str">
        <f t="shared" si="66"/>
        <v/>
      </c>
      <c r="S2133" s="7" t="str">
        <f t="shared" si="67"/>
        <v/>
      </c>
    </row>
    <row r="2134" spans="1:19" x14ac:dyDescent="0.25">
      <c r="A2134" s="7"/>
      <c r="B2134" s="12"/>
      <c r="C2134" s="7"/>
      <c r="D2134" s="7"/>
      <c r="E2134" s="7"/>
      <c r="F2134" s="7"/>
      <c r="G2134" s="7"/>
      <c r="H2134" s="7"/>
      <c r="I2134" s="7"/>
      <c r="J2134" s="7"/>
      <c r="K2134" s="7"/>
      <c r="L2134" s="7"/>
      <c r="M2134" s="7"/>
      <c r="N2134" s="7"/>
      <c r="O2134" s="7"/>
      <c r="P2134" s="7"/>
      <c r="Q2134" s="7"/>
      <c r="R2134" s="7" t="str">
        <f t="shared" si="66"/>
        <v/>
      </c>
      <c r="S2134" s="7" t="str">
        <f t="shared" si="67"/>
        <v/>
      </c>
    </row>
    <row r="2135" spans="1:19" x14ac:dyDescent="0.25">
      <c r="A2135" s="7"/>
      <c r="B2135" s="12"/>
      <c r="C2135" s="7"/>
      <c r="D2135" s="7"/>
      <c r="E2135" s="7"/>
      <c r="F2135" s="7"/>
      <c r="G2135" s="7"/>
      <c r="H2135" s="7"/>
      <c r="I2135" s="7"/>
      <c r="J2135" s="7"/>
      <c r="K2135" s="7"/>
      <c r="L2135" s="7"/>
      <c r="M2135" s="7"/>
      <c r="N2135" s="7"/>
      <c r="O2135" s="7"/>
      <c r="P2135" s="7"/>
      <c r="Q2135" s="7"/>
      <c r="R2135" s="7" t="str">
        <f t="shared" si="66"/>
        <v/>
      </c>
      <c r="S2135" s="7" t="str">
        <f t="shared" si="67"/>
        <v/>
      </c>
    </row>
    <row r="2136" spans="1:19" x14ac:dyDescent="0.25">
      <c r="A2136" s="7"/>
      <c r="B2136" s="12"/>
      <c r="C2136" s="7"/>
      <c r="D2136" s="7"/>
      <c r="E2136" s="7"/>
      <c r="F2136" s="7"/>
      <c r="G2136" s="7"/>
      <c r="H2136" s="7"/>
      <c r="I2136" s="7"/>
      <c r="J2136" s="7"/>
      <c r="K2136" s="7"/>
      <c r="L2136" s="7"/>
      <c r="M2136" s="7"/>
      <c r="N2136" s="7"/>
      <c r="O2136" s="7"/>
      <c r="P2136" s="7"/>
      <c r="Q2136" s="7"/>
      <c r="R2136" s="7" t="str">
        <f t="shared" si="66"/>
        <v/>
      </c>
      <c r="S2136" s="7" t="str">
        <f t="shared" si="67"/>
        <v/>
      </c>
    </row>
    <row r="2137" spans="1:19" x14ac:dyDescent="0.25">
      <c r="A2137" s="7"/>
      <c r="B2137" s="12"/>
      <c r="C2137" s="7"/>
      <c r="D2137" s="7"/>
      <c r="E2137" s="7"/>
      <c r="F2137" s="7"/>
      <c r="G2137" s="7"/>
      <c r="H2137" s="7"/>
      <c r="I2137" s="7"/>
      <c r="J2137" s="7"/>
      <c r="K2137" s="7"/>
      <c r="L2137" s="7"/>
      <c r="M2137" s="7"/>
      <c r="N2137" s="7"/>
      <c r="O2137" s="7"/>
      <c r="P2137" s="7"/>
      <c r="Q2137" s="7"/>
      <c r="R2137" s="7" t="str">
        <f t="shared" si="66"/>
        <v/>
      </c>
      <c r="S2137" s="7" t="str">
        <f t="shared" si="67"/>
        <v/>
      </c>
    </row>
    <row r="2138" spans="1:19" x14ac:dyDescent="0.25">
      <c r="A2138" s="7"/>
      <c r="B2138" s="12"/>
      <c r="C2138" s="7"/>
      <c r="D2138" s="7"/>
      <c r="E2138" s="7"/>
      <c r="F2138" s="7"/>
      <c r="G2138" s="7"/>
      <c r="H2138" s="7"/>
      <c r="I2138" s="7"/>
      <c r="J2138" s="7"/>
      <c r="K2138" s="7"/>
      <c r="L2138" s="7"/>
      <c r="M2138" s="7"/>
      <c r="N2138" s="7"/>
      <c r="O2138" s="7"/>
      <c r="P2138" s="7"/>
      <c r="Q2138" s="7"/>
      <c r="R2138" s="7" t="str">
        <f t="shared" si="66"/>
        <v/>
      </c>
      <c r="S2138" s="7" t="str">
        <f t="shared" si="67"/>
        <v/>
      </c>
    </row>
    <row r="2139" spans="1:19" x14ac:dyDescent="0.25">
      <c r="A2139" s="7"/>
      <c r="B2139" s="12"/>
      <c r="C2139" s="7"/>
      <c r="D2139" s="7"/>
      <c r="E2139" s="7"/>
      <c r="F2139" s="7"/>
      <c r="G2139" s="7"/>
      <c r="H2139" s="7"/>
      <c r="I2139" s="7"/>
      <c r="J2139" s="7"/>
      <c r="K2139" s="7"/>
      <c r="L2139" s="7"/>
      <c r="M2139" s="7"/>
      <c r="N2139" s="7"/>
      <c r="O2139" s="7"/>
      <c r="P2139" s="7"/>
      <c r="Q2139" s="7"/>
      <c r="R2139" s="7" t="str">
        <f t="shared" si="66"/>
        <v/>
      </c>
      <c r="S2139" s="7" t="str">
        <f t="shared" si="67"/>
        <v/>
      </c>
    </row>
    <row r="2140" spans="1:19" x14ac:dyDescent="0.25">
      <c r="A2140" s="7"/>
      <c r="B2140" s="12"/>
      <c r="C2140" s="7"/>
      <c r="D2140" s="7"/>
      <c r="E2140" s="7"/>
      <c r="F2140" s="7"/>
      <c r="G2140" s="7"/>
      <c r="H2140" s="7"/>
      <c r="I2140" s="7"/>
      <c r="J2140" s="7"/>
      <c r="K2140" s="7"/>
      <c r="L2140" s="7"/>
      <c r="M2140" s="7"/>
      <c r="N2140" s="7"/>
      <c r="O2140" s="7"/>
      <c r="P2140" s="7"/>
      <c r="Q2140" s="7"/>
      <c r="R2140" s="7" t="str">
        <f t="shared" si="66"/>
        <v/>
      </c>
      <c r="S2140" s="7" t="str">
        <f t="shared" si="67"/>
        <v/>
      </c>
    </row>
    <row r="2141" spans="1:19" x14ac:dyDescent="0.25">
      <c r="A2141" s="7"/>
      <c r="B2141" s="12"/>
      <c r="C2141" s="7"/>
      <c r="D2141" s="7"/>
      <c r="E2141" s="7"/>
      <c r="F2141" s="7"/>
      <c r="G2141" s="7"/>
      <c r="H2141" s="7"/>
      <c r="I2141" s="7"/>
      <c r="J2141" s="7"/>
      <c r="K2141" s="7"/>
      <c r="L2141" s="7"/>
      <c r="M2141" s="7"/>
      <c r="N2141" s="7"/>
      <c r="O2141" s="7"/>
      <c r="P2141" s="7"/>
      <c r="Q2141" s="7"/>
      <c r="R2141" s="7" t="str">
        <f t="shared" si="66"/>
        <v/>
      </c>
      <c r="S2141" s="7" t="str">
        <f t="shared" si="67"/>
        <v/>
      </c>
    </row>
    <row r="2142" spans="1:19" x14ac:dyDescent="0.25">
      <c r="A2142" s="7"/>
      <c r="B2142" s="12"/>
      <c r="C2142" s="7"/>
      <c r="D2142" s="7"/>
      <c r="E2142" s="7"/>
      <c r="F2142" s="7"/>
      <c r="G2142" s="7"/>
      <c r="H2142" s="7"/>
      <c r="I2142" s="7"/>
      <c r="J2142" s="7"/>
      <c r="K2142" s="7"/>
      <c r="L2142" s="7"/>
      <c r="M2142" s="7"/>
      <c r="N2142" s="7"/>
      <c r="O2142" s="7"/>
      <c r="P2142" s="7"/>
      <c r="Q2142" s="7"/>
      <c r="R2142" s="7" t="str">
        <f t="shared" si="66"/>
        <v/>
      </c>
      <c r="S2142" s="7" t="str">
        <f t="shared" si="67"/>
        <v/>
      </c>
    </row>
    <row r="2143" spans="1:19" x14ac:dyDescent="0.25">
      <c r="A2143" s="7"/>
      <c r="B2143" s="12"/>
      <c r="C2143" s="7"/>
      <c r="D2143" s="7"/>
      <c r="E2143" s="7"/>
      <c r="F2143" s="7"/>
      <c r="G2143" s="7"/>
      <c r="H2143" s="7"/>
      <c r="I2143" s="7"/>
      <c r="J2143" s="7"/>
      <c r="K2143" s="7"/>
      <c r="L2143" s="7"/>
      <c r="M2143" s="7"/>
      <c r="N2143" s="7"/>
      <c r="O2143" s="7"/>
      <c r="P2143" s="7"/>
      <c r="Q2143" s="7"/>
      <c r="R2143" s="7" t="str">
        <f t="shared" si="66"/>
        <v/>
      </c>
      <c r="S2143" s="7" t="str">
        <f t="shared" si="67"/>
        <v/>
      </c>
    </row>
    <row r="2144" spans="1:19" x14ac:dyDescent="0.25">
      <c r="A2144" s="7"/>
      <c r="B2144" s="12"/>
      <c r="C2144" s="7"/>
      <c r="D2144" s="7"/>
      <c r="E2144" s="7"/>
      <c r="F2144" s="7"/>
      <c r="G2144" s="7"/>
      <c r="H2144" s="7"/>
      <c r="I2144" s="7"/>
      <c r="J2144" s="7"/>
      <c r="K2144" s="7"/>
      <c r="L2144" s="7"/>
      <c r="M2144" s="7"/>
      <c r="N2144" s="7"/>
      <c r="O2144" s="7"/>
      <c r="P2144" s="7"/>
      <c r="Q2144" s="7"/>
      <c r="R2144" s="7" t="str">
        <f t="shared" si="66"/>
        <v/>
      </c>
      <c r="S2144" s="7" t="str">
        <f t="shared" si="67"/>
        <v/>
      </c>
    </row>
    <row r="2145" spans="1:19" x14ac:dyDescent="0.25">
      <c r="A2145" s="7"/>
      <c r="B2145" s="12"/>
      <c r="C2145" s="7"/>
      <c r="D2145" s="7"/>
      <c r="E2145" s="7"/>
      <c r="F2145" s="7"/>
      <c r="G2145" s="7"/>
      <c r="H2145" s="7"/>
      <c r="I2145" s="7"/>
      <c r="J2145" s="7"/>
      <c r="K2145" s="7"/>
      <c r="L2145" s="7"/>
      <c r="M2145" s="7"/>
      <c r="N2145" s="7"/>
      <c r="O2145" s="7"/>
      <c r="P2145" s="7"/>
      <c r="Q2145" s="7"/>
      <c r="R2145" s="7" t="str">
        <f t="shared" si="66"/>
        <v/>
      </c>
      <c r="S2145" s="7" t="str">
        <f t="shared" si="67"/>
        <v/>
      </c>
    </row>
    <row r="2146" spans="1:19" x14ac:dyDescent="0.25">
      <c r="A2146" s="7"/>
      <c r="B2146" s="12"/>
      <c r="C2146" s="7"/>
      <c r="D2146" s="7"/>
      <c r="E2146" s="7"/>
      <c r="F2146" s="7"/>
      <c r="G2146" s="7"/>
      <c r="H2146" s="7"/>
      <c r="I2146" s="7"/>
      <c r="J2146" s="7"/>
      <c r="K2146" s="7"/>
      <c r="L2146" s="7"/>
      <c r="M2146" s="7"/>
      <c r="N2146" s="7"/>
      <c r="O2146" s="7"/>
      <c r="P2146" s="7"/>
      <c r="Q2146" s="7"/>
      <c r="R2146" s="7" t="str">
        <f t="shared" si="66"/>
        <v/>
      </c>
      <c r="S2146" s="7" t="str">
        <f t="shared" si="67"/>
        <v/>
      </c>
    </row>
    <row r="2147" spans="1:19" x14ac:dyDescent="0.25">
      <c r="A2147" s="7"/>
      <c r="B2147" s="12"/>
      <c r="C2147" s="7"/>
      <c r="D2147" s="7"/>
      <c r="E2147" s="7"/>
      <c r="F2147" s="7"/>
      <c r="G2147" s="7"/>
      <c r="H2147" s="7"/>
      <c r="I2147" s="7"/>
      <c r="J2147" s="7"/>
      <c r="K2147" s="7"/>
      <c r="L2147" s="7"/>
      <c r="M2147" s="7"/>
      <c r="N2147" s="7"/>
      <c r="O2147" s="7"/>
      <c r="P2147" s="7"/>
      <c r="Q2147" s="7"/>
      <c r="R2147" s="7" t="str">
        <f t="shared" si="66"/>
        <v/>
      </c>
      <c r="S2147" s="7" t="str">
        <f t="shared" si="67"/>
        <v/>
      </c>
    </row>
    <row r="2148" spans="1:19" x14ac:dyDescent="0.25">
      <c r="A2148" s="7"/>
      <c r="B2148" s="12"/>
      <c r="C2148" s="7"/>
      <c r="D2148" s="7"/>
      <c r="E2148" s="7"/>
      <c r="F2148" s="7"/>
      <c r="G2148" s="7"/>
      <c r="H2148" s="7"/>
      <c r="I2148" s="7"/>
      <c r="J2148" s="7"/>
      <c r="K2148" s="7"/>
      <c r="L2148" s="7"/>
      <c r="M2148" s="7"/>
      <c r="N2148" s="7"/>
      <c r="O2148" s="7"/>
      <c r="P2148" s="7"/>
      <c r="Q2148" s="7"/>
      <c r="R2148" s="7" t="str">
        <f t="shared" si="66"/>
        <v/>
      </c>
      <c r="S2148" s="7" t="str">
        <f t="shared" si="67"/>
        <v/>
      </c>
    </row>
    <row r="2149" spans="1:19" x14ac:dyDescent="0.25">
      <c r="A2149" s="7"/>
      <c r="B2149" s="12"/>
      <c r="C2149" s="7"/>
      <c r="D2149" s="7"/>
      <c r="E2149" s="7"/>
      <c r="F2149" s="7"/>
      <c r="G2149" s="7"/>
      <c r="H2149" s="7"/>
      <c r="I2149" s="7"/>
      <c r="J2149" s="7"/>
      <c r="K2149" s="7"/>
      <c r="L2149" s="7"/>
      <c r="M2149" s="7"/>
      <c r="N2149" s="7"/>
      <c r="O2149" s="7"/>
      <c r="P2149" s="7"/>
      <c r="Q2149" s="7"/>
      <c r="R2149" s="7" t="str">
        <f t="shared" si="66"/>
        <v/>
      </c>
      <c r="S2149" s="7" t="str">
        <f t="shared" si="67"/>
        <v/>
      </c>
    </row>
    <row r="2150" spans="1:19" x14ac:dyDescent="0.25">
      <c r="A2150" s="7"/>
      <c r="B2150" s="12"/>
      <c r="C2150" s="7"/>
      <c r="D2150" s="7"/>
      <c r="E2150" s="7"/>
      <c r="F2150" s="7"/>
      <c r="G2150" s="7"/>
      <c r="H2150" s="7"/>
      <c r="I2150" s="7"/>
      <c r="J2150" s="7"/>
      <c r="K2150" s="7"/>
      <c r="L2150" s="7"/>
      <c r="M2150" s="7"/>
      <c r="N2150" s="7"/>
      <c r="O2150" s="7"/>
      <c r="P2150" s="7"/>
      <c r="Q2150" s="7"/>
      <c r="R2150" s="7" t="str">
        <f t="shared" si="66"/>
        <v/>
      </c>
      <c r="S2150" s="7" t="str">
        <f t="shared" si="67"/>
        <v/>
      </c>
    </row>
    <row r="2151" spans="1:19" x14ac:dyDescent="0.25">
      <c r="A2151" s="7"/>
      <c r="B2151" s="12"/>
      <c r="C2151" s="7"/>
      <c r="D2151" s="7"/>
      <c r="E2151" s="7"/>
      <c r="F2151" s="7"/>
      <c r="G2151" s="7"/>
      <c r="H2151" s="7"/>
      <c r="I2151" s="7"/>
      <c r="J2151" s="7"/>
      <c r="K2151" s="7"/>
      <c r="L2151" s="7"/>
      <c r="M2151" s="7"/>
      <c r="N2151" s="7"/>
      <c r="O2151" s="7"/>
      <c r="P2151" s="7"/>
      <c r="Q2151" s="7"/>
      <c r="R2151" s="7" t="str">
        <f t="shared" si="66"/>
        <v/>
      </c>
      <c r="S2151" s="7" t="str">
        <f t="shared" si="67"/>
        <v/>
      </c>
    </row>
    <row r="2152" spans="1:19" x14ac:dyDescent="0.25">
      <c r="A2152" s="7"/>
      <c r="B2152" s="12"/>
      <c r="C2152" s="7"/>
      <c r="D2152" s="7"/>
      <c r="E2152" s="7"/>
      <c r="F2152" s="7"/>
      <c r="G2152" s="7"/>
      <c r="H2152" s="7"/>
      <c r="I2152" s="7"/>
      <c r="J2152" s="7"/>
      <c r="K2152" s="7"/>
      <c r="L2152" s="7"/>
      <c r="M2152" s="7"/>
      <c r="N2152" s="7"/>
      <c r="O2152" s="7"/>
      <c r="P2152" s="7"/>
      <c r="Q2152" s="7"/>
      <c r="R2152" s="7" t="str">
        <f t="shared" si="66"/>
        <v/>
      </c>
      <c r="S2152" s="7" t="str">
        <f t="shared" si="67"/>
        <v/>
      </c>
    </row>
    <row r="2153" spans="1:19" x14ac:dyDescent="0.25">
      <c r="A2153" s="7"/>
      <c r="B2153" s="12"/>
      <c r="C2153" s="7"/>
      <c r="D2153" s="7"/>
      <c r="E2153" s="7"/>
      <c r="F2153" s="7"/>
      <c r="G2153" s="7"/>
      <c r="H2153" s="7"/>
      <c r="I2153" s="7"/>
      <c r="J2153" s="7"/>
      <c r="K2153" s="7"/>
      <c r="L2153" s="7"/>
      <c r="M2153" s="7"/>
      <c r="N2153" s="7"/>
      <c r="O2153" s="7"/>
      <c r="P2153" s="7"/>
      <c r="Q2153" s="7"/>
      <c r="R2153" s="7" t="str">
        <f t="shared" si="66"/>
        <v/>
      </c>
      <c r="S2153" s="7" t="str">
        <f t="shared" si="67"/>
        <v/>
      </c>
    </row>
    <row r="2154" spans="1:19" x14ac:dyDescent="0.25">
      <c r="A2154" s="7"/>
      <c r="B2154" s="12"/>
      <c r="C2154" s="7"/>
      <c r="D2154" s="7"/>
      <c r="E2154" s="7"/>
      <c r="F2154" s="7"/>
      <c r="G2154" s="7"/>
      <c r="H2154" s="7"/>
      <c r="I2154" s="7"/>
      <c r="J2154" s="7"/>
      <c r="K2154" s="7"/>
      <c r="L2154" s="7"/>
      <c r="M2154" s="7"/>
      <c r="N2154" s="7"/>
      <c r="O2154" s="7"/>
      <c r="P2154" s="7"/>
      <c r="Q2154" s="7"/>
      <c r="R2154" s="7" t="str">
        <f t="shared" si="66"/>
        <v/>
      </c>
      <c r="S2154" s="7" t="str">
        <f t="shared" si="67"/>
        <v/>
      </c>
    </row>
    <row r="2155" spans="1:19" x14ac:dyDescent="0.25">
      <c r="A2155" s="7"/>
      <c r="B2155" s="12"/>
      <c r="C2155" s="7"/>
      <c r="D2155" s="7"/>
      <c r="E2155" s="7"/>
      <c r="F2155" s="7"/>
      <c r="G2155" s="7"/>
      <c r="H2155" s="7"/>
      <c r="I2155" s="7"/>
      <c r="J2155" s="7"/>
      <c r="K2155" s="7"/>
      <c r="L2155" s="7"/>
      <c r="M2155" s="7"/>
      <c r="N2155" s="7"/>
      <c r="O2155" s="7"/>
      <c r="P2155" s="7"/>
      <c r="Q2155" s="7"/>
      <c r="R2155" s="7" t="str">
        <f t="shared" si="66"/>
        <v/>
      </c>
      <c r="S2155" s="7" t="str">
        <f t="shared" si="67"/>
        <v/>
      </c>
    </row>
    <row r="2156" spans="1:19" x14ac:dyDescent="0.25">
      <c r="A2156" s="7"/>
      <c r="B2156" s="12"/>
      <c r="C2156" s="7"/>
      <c r="D2156" s="7"/>
      <c r="E2156" s="7"/>
      <c r="F2156" s="7"/>
      <c r="G2156" s="7"/>
      <c r="H2156" s="7"/>
      <c r="I2156" s="7"/>
      <c r="J2156" s="7"/>
      <c r="K2156" s="7"/>
      <c r="L2156" s="7"/>
      <c r="M2156" s="7"/>
      <c r="N2156" s="7"/>
      <c r="O2156" s="7"/>
      <c r="P2156" s="7"/>
      <c r="Q2156" s="7"/>
      <c r="R2156" s="7" t="str">
        <f t="shared" si="66"/>
        <v/>
      </c>
      <c r="S2156" s="7" t="str">
        <f t="shared" si="67"/>
        <v/>
      </c>
    </row>
    <row r="2157" spans="1:19" x14ac:dyDescent="0.25">
      <c r="A2157" s="7"/>
      <c r="B2157" s="12"/>
      <c r="C2157" s="7"/>
      <c r="D2157" s="7"/>
      <c r="E2157" s="7"/>
      <c r="F2157" s="7"/>
      <c r="G2157" s="7"/>
      <c r="H2157" s="7"/>
      <c r="I2157" s="7"/>
      <c r="J2157" s="7"/>
      <c r="K2157" s="7"/>
      <c r="L2157" s="7"/>
      <c r="M2157" s="7"/>
      <c r="N2157" s="7"/>
      <c r="O2157" s="7"/>
      <c r="P2157" s="7"/>
      <c r="Q2157" s="7"/>
      <c r="R2157" s="7" t="str">
        <f t="shared" si="66"/>
        <v/>
      </c>
      <c r="S2157" s="7" t="str">
        <f t="shared" si="67"/>
        <v/>
      </c>
    </row>
    <row r="2158" spans="1:19" x14ac:dyDescent="0.25">
      <c r="A2158" s="7"/>
      <c r="B2158" s="12"/>
      <c r="C2158" s="7"/>
      <c r="D2158" s="7"/>
      <c r="E2158" s="7"/>
      <c r="F2158" s="7"/>
      <c r="G2158" s="7"/>
      <c r="H2158" s="7"/>
      <c r="I2158" s="7"/>
      <c r="J2158" s="7"/>
      <c r="K2158" s="7"/>
      <c r="L2158" s="7"/>
      <c r="M2158" s="7"/>
      <c r="N2158" s="7"/>
      <c r="O2158" s="7"/>
      <c r="P2158" s="7"/>
      <c r="Q2158" s="7"/>
      <c r="R2158" s="7" t="str">
        <f t="shared" si="66"/>
        <v/>
      </c>
      <c r="S2158" s="7" t="str">
        <f t="shared" si="67"/>
        <v/>
      </c>
    </row>
    <row r="2159" spans="1:19" x14ac:dyDescent="0.25">
      <c r="A2159" s="7"/>
      <c r="B2159" s="12"/>
      <c r="C2159" s="7"/>
      <c r="D2159" s="7"/>
      <c r="E2159" s="7"/>
      <c r="F2159" s="7"/>
      <c r="G2159" s="7"/>
      <c r="H2159" s="7"/>
      <c r="I2159" s="7"/>
      <c r="J2159" s="7"/>
      <c r="K2159" s="7"/>
      <c r="L2159" s="7"/>
      <c r="M2159" s="7"/>
      <c r="N2159" s="7"/>
      <c r="O2159" s="7"/>
      <c r="P2159" s="7"/>
      <c r="Q2159" s="7"/>
      <c r="R2159" s="7" t="str">
        <f t="shared" si="66"/>
        <v/>
      </c>
      <c r="S2159" s="7" t="str">
        <f t="shared" si="67"/>
        <v/>
      </c>
    </row>
    <row r="2160" spans="1:19" x14ac:dyDescent="0.25">
      <c r="A2160" s="7"/>
      <c r="B2160" s="12"/>
      <c r="C2160" s="7"/>
      <c r="D2160" s="7"/>
      <c r="E2160" s="7"/>
      <c r="F2160" s="7"/>
      <c r="G2160" s="7"/>
      <c r="H2160" s="7"/>
      <c r="I2160" s="7"/>
      <c r="J2160" s="7"/>
      <c r="K2160" s="7"/>
      <c r="L2160" s="7"/>
      <c r="M2160" s="7"/>
      <c r="N2160" s="7"/>
      <c r="O2160" s="7"/>
      <c r="P2160" s="7"/>
      <c r="Q2160" s="7"/>
      <c r="R2160" s="7" t="str">
        <f t="shared" si="66"/>
        <v/>
      </c>
      <c r="S2160" s="7" t="str">
        <f t="shared" si="67"/>
        <v/>
      </c>
    </row>
    <row r="2161" spans="1:19" x14ac:dyDescent="0.25">
      <c r="A2161" s="7"/>
      <c r="B2161" s="12"/>
      <c r="C2161" s="7"/>
      <c r="D2161" s="7"/>
      <c r="E2161" s="7"/>
      <c r="F2161" s="7"/>
      <c r="G2161" s="7"/>
      <c r="H2161" s="7"/>
      <c r="I2161" s="7"/>
      <c r="J2161" s="7"/>
      <c r="K2161" s="7"/>
      <c r="L2161" s="7"/>
      <c r="M2161" s="7"/>
      <c r="N2161" s="7"/>
      <c r="O2161" s="7"/>
      <c r="P2161" s="7"/>
      <c r="Q2161" s="7"/>
      <c r="R2161" s="7" t="str">
        <f t="shared" si="66"/>
        <v/>
      </c>
      <c r="S2161" s="7" t="str">
        <f t="shared" si="67"/>
        <v/>
      </c>
    </row>
    <row r="2162" spans="1:19" x14ac:dyDescent="0.25">
      <c r="A2162" s="7"/>
      <c r="B2162" s="12"/>
      <c r="C2162" s="7"/>
      <c r="D2162" s="7"/>
      <c r="E2162" s="7"/>
      <c r="F2162" s="7"/>
      <c r="G2162" s="7"/>
      <c r="H2162" s="7"/>
      <c r="I2162" s="7"/>
      <c r="J2162" s="7"/>
      <c r="K2162" s="7"/>
      <c r="L2162" s="7"/>
      <c r="M2162" s="7"/>
      <c r="N2162" s="7"/>
      <c r="O2162" s="7"/>
      <c r="P2162" s="7"/>
      <c r="Q2162" s="7"/>
      <c r="R2162" s="7" t="str">
        <f t="shared" si="66"/>
        <v/>
      </c>
      <c r="S2162" s="7" t="str">
        <f t="shared" si="67"/>
        <v/>
      </c>
    </row>
    <row r="2163" spans="1:19" x14ac:dyDescent="0.25">
      <c r="A2163" s="7"/>
      <c r="B2163" s="12"/>
      <c r="C2163" s="7"/>
      <c r="D2163" s="7"/>
      <c r="E2163" s="7"/>
      <c r="F2163" s="7"/>
      <c r="G2163" s="7"/>
      <c r="H2163" s="7"/>
      <c r="I2163" s="7"/>
      <c r="J2163" s="7"/>
      <c r="K2163" s="7"/>
      <c r="L2163" s="7"/>
      <c r="M2163" s="7"/>
      <c r="N2163" s="7"/>
      <c r="O2163" s="7"/>
      <c r="P2163" s="7"/>
      <c r="Q2163" s="7"/>
      <c r="R2163" s="7" t="str">
        <f t="shared" si="66"/>
        <v/>
      </c>
      <c r="S2163" s="7" t="str">
        <f t="shared" si="67"/>
        <v/>
      </c>
    </row>
    <row r="2164" spans="1:19" x14ac:dyDescent="0.25">
      <c r="A2164" s="7"/>
      <c r="B2164" s="12"/>
      <c r="C2164" s="7"/>
      <c r="D2164" s="7"/>
      <c r="E2164" s="7"/>
      <c r="F2164" s="7"/>
      <c r="G2164" s="7"/>
      <c r="H2164" s="7"/>
      <c r="I2164" s="7"/>
      <c r="J2164" s="7"/>
      <c r="K2164" s="7"/>
      <c r="L2164" s="7"/>
      <c r="M2164" s="7"/>
      <c r="N2164" s="7"/>
      <c r="O2164" s="7"/>
      <c r="P2164" s="7"/>
      <c r="Q2164" s="7"/>
      <c r="R2164" s="7" t="str">
        <f t="shared" si="66"/>
        <v/>
      </c>
      <c r="S2164" s="7" t="str">
        <f t="shared" si="67"/>
        <v/>
      </c>
    </row>
    <row r="2165" spans="1:19" x14ac:dyDescent="0.25">
      <c r="A2165" s="7"/>
      <c r="B2165" s="12"/>
      <c r="C2165" s="7"/>
      <c r="D2165" s="7"/>
      <c r="E2165" s="7"/>
      <c r="F2165" s="7"/>
      <c r="G2165" s="7"/>
      <c r="H2165" s="7"/>
      <c r="I2165" s="7"/>
      <c r="J2165" s="7"/>
      <c r="K2165" s="7"/>
      <c r="L2165" s="7"/>
      <c r="M2165" s="7"/>
      <c r="N2165" s="7"/>
      <c r="O2165" s="7"/>
      <c r="P2165" s="7"/>
      <c r="Q2165" s="7"/>
      <c r="R2165" s="7" t="str">
        <f t="shared" si="66"/>
        <v/>
      </c>
      <c r="S2165" s="7" t="str">
        <f t="shared" si="67"/>
        <v/>
      </c>
    </row>
    <row r="2166" spans="1:19" x14ac:dyDescent="0.25">
      <c r="A2166" s="7"/>
      <c r="B2166" s="12"/>
      <c r="C2166" s="7"/>
      <c r="D2166" s="7"/>
      <c r="E2166" s="7"/>
      <c r="F2166" s="7"/>
      <c r="G2166" s="7"/>
      <c r="H2166" s="7"/>
      <c r="I2166" s="7"/>
      <c r="J2166" s="7"/>
      <c r="K2166" s="7"/>
      <c r="L2166" s="7"/>
      <c r="M2166" s="7"/>
      <c r="N2166" s="7"/>
      <c r="O2166" s="7"/>
      <c r="P2166" s="7"/>
      <c r="Q2166" s="7"/>
      <c r="R2166" s="7" t="str">
        <f t="shared" si="66"/>
        <v/>
      </c>
      <c r="S2166" s="7" t="str">
        <f t="shared" si="67"/>
        <v/>
      </c>
    </row>
    <row r="2167" spans="1:19" x14ac:dyDescent="0.25">
      <c r="A2167" s="7"/>
      <c r="B2167" s="12"/>
      <c r="C2167" s="7"/>
      <c r="D2167" s="7"/>
      <c r="E2167" s="7"/>
      <c r="F2167" s="7"/>
      <c r="G2167" s="7"/>
      <c r="H2167" s="7"/>
      <c r="I2167" s="7"/>
      <c r="J2167" s="7"/>
      <c r="K2167" s="7"/>
      <c r="L2167" s="7"/>
      <c r="M2167" s="7"/>
      <c r="N2167" s="7"/>
      <c r="O2167" s="7"/>
      <c r="P2167" s="7"/>
      <c r="Q2167" s="7"/>
      <c r="R2167" s="7" t="str">
        <f t="shared" si="66"/>
        <v/>
      </c>
      <c r="S2167" s="7" t="str">
        <f t="shared" si="67"/>
        <v/>
      </c>
    </row>
    <row r="2168" spans="1:19" x14ac:dyDescent="0.25">
      <c r="A2168" s="7"/>
      <c r="B2168" s="12"/>
      <c r="C2168" s="7"/>
      <c r="D2168" s="7"/>
      <c r="E2168" s="7"/>
      <c r="F2168" s="7"/>
      <c r="G2168" s="7"/>
      <c r="H2168" s="7"/>
      <c r="I2168" s="7"/>
      <c r="J2168" s="7"/>
      <c r="K2168" s="7"/>
      <c r="L2168" s="7"/>
      <c r="M2168" s="7"/>
      <c r="N2168" s="7"/>
      <c r="O2168" s="7"/>
      <c r="P2168" s="7"/>
      <c r="Q2168" s="7"/>
      <c r="R2168" s="7" t="str">
        <f t="shared" si="66"/>
        <v/>
      </c>
      <c r="S2168" s="7" t="str">
        <f t="shared" si="67"/>
        <v/>
      </c>
    </row>
    <row r="2169" spans="1:19" x14ac:dyDescent="0.25">
      <c r="A2169" s="7"/>
      <c r="B2169" s="12"/>
      <c r="C2169" s="7"/>
      <c r="D2169" s="7"/>
      <c r="E2169" s="7"/>
      <c r="F2169" s="7"/>
      <c r="G2169" s="7"/>
      <c r="H2169" s="7"/>
      <c r="I2169" s="7"/>
      <c r="J2169" s="7"/>
      <c r="K2169" s="7"/>
      <c r="L2169" s="7"/>
      <c r="M2169" s="7"/>
      <c r="N2169" s="7"/>
      <c r="O2169" s="7"/>
      <c r="P2169" s="7"/>
      <c r="Q2169" s="7"/>
      <c r="R2169" s="7" t="str">
        <f t="shared" si="66"/>
        <v/>
      </c>
      <c r="S2169" s="7" t="str">
        <f t="shared" si="67"/>
        <v/>
      </c>
    </row>
    <row r="2170" spans="1:19" x14ac:dyDescent="0.25">
      <c r="A2170" s="7"/>
      <c r="B2170" s="12"/>
      <c r="C2170" s="7"/>
      <c r="D2170" s="7"/>
      <c r="E2170" s="7"/>
      <c r="F2170" s="7"/>
      <c r="G2170" s="7"/>
      <c r="H2170" s="7"/>
      <c r="I2170" s="7"/>
      <c r="J2170" s="7"/>
      <c r="K2170" s="7"/>
      <c r="L2170" s="7"/>
      <c r="M2170" s="7"/>
      <c r="N2170" s="7"/>
      <c r="O2170" s="7"/>
      <c r="P2170" s="7"/>
      <c r="Q2170" s="7"/>
      <c r="R2170" s="7" t="str">
        <f t="shared" si="66"/>
        <v/>
      </c>
      <c r="S2170" s="7" t="str">
        <f t="shared" si="67"/>
        <v/>
      </c>
    </row>
    <row r="2171" spans="1:19" x14ac:dyDescent="0.25">
      <c r="A2171" s="7"/>
      <c r="B2171" s="12"/>
      <c r="C2171" s="7"/>
      <c r="D2171" s="7"/>
      <c r="E2171" s="7"/>
      <c r="F2171" s="7"/>
      <c r="G2171" s="7"/>
      <c r="H2171" s="7"/>
      <c r="I2171" s="7"/>
      <c r="J2171" s="7"/>
      <c r="K2171" s="7"/>
      <c r="L2171" s="7"/>
      <c r="M2171" s="7"/>
      <c r="N2171" s="7"/>
      <c r="O2171" s="7"/>
      <c r="P2171" s="7"/>
      <c r="Q2171" s="7"/>
      <c r="R2171" s="7" t="str">
        <f t="shared" si="66"/>
        <v/>
      </c>
      <c r="S2171" s="7" t="str">
        <f t="shared" si="67"/>
        <v/>
      </c>
    </row>
    <row r="2172" spans="1:19" x14ac:dyDescent="0.25">
      <c r="A2172" s="7"/>
      <c r="B2172" s="12"/>
      <c r="C2172" s="7"/>
      <c r="D2172" s="7"/>
      <c r="E2172" s="7"/>
      <c r="F2172" s="7"/>
      <c r="G2172" s="7"/>
      <c r="H2172" s="7"/>
      <c r="I2172" s="7"/>
      <c r="J2172" s="7"/>
      <c r="K2172" s="7"/>
      <c r="L2172" s="7"/>
      <c r="M2172" s="7"/>
      <c r="N2172" s="7"/>
      <c r="O2172" s="7"/>
      <c r="P2172" s="7"/>
      <c r="Q2172" s="7"/>
      <c r="R2172" s="7" t="str">
        <f t="shared" si="66"/>
        <v/>
      </c>
      <c r="S2172" s="7" t="str">
        <f t="shared" si="67"/>
        <v/>
      </c>
    </row>
    <row r="2173" spans="1:19" x14ac:dyDescent="0.25">
      <c r="A2173" s="7"/>
      <c r="B2173" s="12"/>
      <c r="C2173" s="7"/>
      <c r="D2173" s="7"/>
      <c r="E2173" s="7"/>
      <c r="F2173" s="7"/>
      <c r="G2173" s="7"/>
      <c r="H2173" s="7"/>
      <c r="I2173" s="7"/>
      <c r="J2173" s="7"/>
      <c r="K2173" s="7"/>
      <c r="L2173" s="7"/>
      <c r="M2173" s="7"/>
      <c r="N2173" s="7"/>
      <c r="O2173" s="7"/>
      <c r="P2173" s="7"/>
      <c r="Q2173" s="7"/>
      <c r="R2173" s="7" t="str">
        <f t="shared" si="66"/>
        <v/>
      </c>
      <c r="S2173" s="7" t="str">
        <f t="shared" si="67"/>
        <v/>
      </c>
    </row>
    <row r="2174" spans="1:19" x14ac:dyDescent="0.25">
      <c r="A2174" s="7"/>
      <c r="B2174" s="12"/>
      <c r="C2174" s="7"/>
      <c r="D2174" s="7"/>
      <c r="E2174" s="7"/>
      <c r="F2174" s="7"/>
      <c r="G2174" s="7"/>
      <c r="H2174" s="7"/>
      <c r="I2174" s="7"/>
      <c r="J2174" s="7"/>
      <c r="K2174" s="7"/>
      <c r="L2174" s="7"/>
      <c r="M2174" s="7"/>
      <c r="N2174" s="7"/>
      <c r="O2174" s="7"/>
      <c r="P2174" s="7"/>
      <c r="Q2174" s="7"/>
      <c r="R2174" s="7" t="str">
        <f t="shared" si="66"/>
        <v/>
      </c>
      <c r="S2174" s="7" t="str">
        <f t="shared" si="67"/>
        <v/>
      </c>
    </row>
    <row r="2175" spans="1:19" x14ac:dyDescent="0.25">
      <c r="A2175" s="7"/>
      <c r="B2175" s="12"/>
      <c r="C2175" s="7"/>
      <c r="D2175" s="7"/>
      <c r="E2175" s="7"/>
      <c r="F2175" s="7"/>
      <c r="G2175" s="7"/>
      <c r="H2175" s="7"/>
      <c r="I2175" s="7"/>
      <c r="J2175" s="7"/>
      <c r="K2175" s="7"/>
      <c r="L2175" s="7"/>
      <c r="M2175" s="7"/>
      <c r="N2175" s="7"/>
      <c r="O2175" s="7"/>
      <c r="P2175" s="7"/>
      <c r="Q2175" s="7"/>
      <c r="R2175" s="7" t="str">
        <f t="shared" si="66"/>
        <v/>
      </c>
      <c r="S2175" s="7" t="str">
        <f t="shared" si="67"/>
        <v/>
      </c>
    </row>
    <row r="2176" spans="1:19" x14ac:dyDescent="0.25">
      <c r="A2176" s="7"/>
      <c r="B2176" s="12"/>
      <c r="C2176" s="7"/>
      <c r="D2176" s="7"/>
      <c r="E2176" s="7"/>
      <c r="F2176" s="7"/>
      <c r="G2176" s="7"/>
      <c r="H2176" s="7"/>
      <c r="I2176" s="7"/>
      <c r="J2176" s="7"/>
      <c r="K2176" s="7"/>
      <c r="L2176" s="7"/>
      <c r="M2176" s="7"/>
      <c r="N2176" s="7"/>
      <c r="O2176" s="7"/>
      <c r="P2176" s="7"/>
      <c r="Q2176" s="7"/>
      <c r="R2176" s="7" t="str">
        <f t="shared" si="66"/>
        <v/>
      </c>
      <c r="S2176" s="7" t="str">
        <f t="shared" si="67"/>
        <v/>
      </c>
    </row>
    <row r="2177" spans="1:19" x14ac:dyDescent="0.25">
      <c r="A2177" s="7"/>
      <c r="B2177" s="12"/>
      <c r="C2177" s="7"/>
      <c r="D2177" s="7"/>
      <c r="E2177" s="7"/>
      <c r="F2177" s="7"/>
      <c r="G2177" s="7"/>
      <c r="H2177" s="7"/>
      <c r="I2177" s="7"/>
      <c r="J2177" s="7"/>
      <c r="K2177" s="7"/>
      <c r="L2177" s="7"/>
      <c r="M2177" s="7"/>
      <c r="N2177" s="7"/>
      <c r="O2177" s="7"/>
      <c r="P2177" s="7"/>
      <c r="Q2177" s="7"/>
      <c r="R2177" s="7" t="str">
        <f t="shared" si="66"/>
        <v/>
      </c>
      <c r="S2177" s="7" t="str">
        <f t="shared" si="67"/>
        <v/>
      </c>
    </row>
    <row r="2178" spans="1:19" x14ac:dyDescent="0.25">
      <c r="A2178" s="7"/>
      <c r="B2178" s="12"/>
      <c r="C2178" s="7"/>
      <c r="D2178" s="7"/>
      <c r="E2178" s="7"/>
      <c r="F2178" s="7"/>
      <c r="G2178" s="7"/>
      <c r="H2178" s="7"/>
      <c r="I2178" s="7"/>
      <c r="J2178" s="7"/>
      <c r="K2178" s="7"/>
      <c r="L2178" s="7"/>
      <c r="M2178" s="7"/>
      <c r="N2178" s="7"/>
      <c r="O2178" s="7"/>
      <c r="P2178" s="7"/>
      <c r="Q2178" s="7"/>
      <c r="R2178" s="7" t="str">
        <f t="shared" ref="R2178:R2241" si="68">IF(OR(C2178="",B2178=""),"",C2178&amp;"#"&amp;ROUND(B2178*1440,0))</f>
        <v/>
      </c>
      <c r="S2178" s="7" t="str">
        <f t="shared" ref="S2178:S2241" si="69">IF(J2178="","","https://maps.google.com/?q="&amp;SUBSTITUTE(J2178&amp;"",",",".")&amp;","&amp;SUBSTITUTE(K2178&amp;"",",","."))</f>
        <v/>
      </c>
    </row>
    <row r="2179" spans="1:19" x14ac:dyDescent="0.25">
      <c r="A2179" s="7"/>
      <c r="B2179" s="12"/>
      <c r="C2179" s="7"/>
      <c r="D2179" s="7"/>
      <c r="E2179" s="7"/>
      <c r="F2179" s="7"/>
      <c r="G2179" s="7"/>
      <c r="H2179" s="7"/>
      <c r="I2179" s="7"/>
      <c r="J2179" s="7"/>
      <c r="K2179" s="7"/>
      <c r="L2179" s="7"/>
      <c r="M2179" s="7"/>
      <c r="N2179" s="7"/>
      <c r="O2179" s="7"/>
      <c r="P2179" s="7"/>
      <c r="Q2179" s="7"/>
      <c r="R2179" s="7" t="str">
        <f t="shared" si="68"/>
        <v/>
      </c>
      <c r="S2179" s="7" t="str">
        <f t="shared" si="69"/>
        <v/>
      </c>
    </row>
    <row r="2180" spans="1:19" x14ac:dyDescent="0.25">
      <c r="A2180" s="7"/>
      <c r="B2180" s="12"/>
      <c r="C2180" s="7"/>
      <c r="D2180" s="7"/>
      <c r="E2180" s="7"/>
      <c r="F2180" s="7"/>
      <c r="G2180" s="7"/>
      <c r="H2180" s="7"/>
      <c r="I2180" s="7"/>
      <c r="J2180" s="7"/>
      <c r="K2180" s="7"/>
      <c r="L2180" s="7"/>
      <c r="M2180" s="7"/>
      <c r="N2180" s="7"/>
      <c r="O2180" s="7"/>
      <c r="P2180" s="7"/>
      <c r="Q2180" s="7"/>
      <c r="R2180" s="7" t="str">
        <f t="shared" si="68"/>
        <v/>
      </c>
      <c r="S2180" s="7" t="str">
        <f t="shared" si="69"/>
        <v/>
      </c>
    </row>
    <row r="2181" spans="1:19" x14ac:dyDescent="0.25">
      <c r="A2181" s="7"/>
      <c r="B2181" s="12"/>
      <c r="C2181" s="7"/>
      <c r="D2181" s="7"/>
      <c r="E2181" s="7"/>
      <c r="F2181" s="7"/>
      <c r="G2181" s="7"/>
      <c r="H2181" s="7"/>
      <c r="I2181" s="7"/>
      <c r="J2181" s="7"/>
      <c r="K2181" s="7"/>
      <c r="L2181" s="7"/>
      <c r="M2181" s="7"/>
      <c r="N2181" s="7"/>
      <c r="O2181" s="7"/>
      <c r="P2181" s="7"/>
      <c r="Q2181" s="7"/>
      <c r="R2181" s="7" t="str">
        <f t="shared" si="68"/>
        <v/>
      </c>
      <c r="S2181" s="7" t="str">
        <f t="shared" si="69"/>
        <v/>
      </c>
    </row>
    <row r="2182" spans="1:19" x14ac:dyDescent="0.25">
      <c r="A2182" s="7"/>
      <c r="B2182" s="12"/>
      <c r="C2182" s="7"/>
      <c r="D2182" s="7"/>
      <c r="E2182" s="7"/>
      <c r="F2182" s="7"/>
      <c r="G2182" s="7"/>
      <c r="H2182" s="7"/>
      <c r="I2182" s="7"/>
      <c r="J2182" s="7"/>
      <c r="K2182" s="7"/>
      <c r="L2182" s="7"/>
      <c r="M2182" s="7"/>
      <c r="N2182" s="7"/>
      <c r="O2182" s="7"/>
      <c r="P2182" s="7"/>
      <c r="Q2182" s="7"/>
      <c r="R2182" s="7" t="str">
        <f t="shared" si="68"/>
        <v/>
      </c>
      <c r="S2182" s="7" t="str">
        <f t="shared" si="69"/>
        <v/>
      </c>
    </row>
    <row r="2183" spans="1:19" x14ac:dyDescent="0.25">
      <c r="A2183" s="7"/>
      <c r="B2183" s="12"/>
      <c r="C2183" s="7"/>
      <c r="D2183" s="7"/>
      <c r="E2183" s="7"/>
      <c r="F2183" s="7"/>
      <c r="G2183" s="7"/>
      <c r="H2183" s="7"/>
      <c r="I2183" s="7"/>
      <c r="J2183" s="7"/>
      <c r="K2183" s="7"/>
      <c r="L2183" s="7"/>
      <c r="M2183" s="7"/>
      <c r="N2183" s="7"/>
      <c r="O2183" s="7"/>
      <c r="P2183" s="7"/>
      <c r="Q2183" s="7"/>
      <c r="R2183" s="7" t="str">
        <f t="shared" si="68"/>
        <v/>
      </c>
      <c r="S2183" s="7" t="str">
        <f t="shared" si="69"/>
        <v/>
      </c>
    </row>
    <row r="2184" spans="1:19" x14ac:dyDescent="0.25">
      <c r="A2184" s="7"/>
      <c r="B2184" s="12"/>
      <c r="C2184" s="7"/>
      <c r="D2184" s="7"/>
      <c r="E2184" s="7"/>
      <c r="F2184" s="7"/>
      <c r="G2184" s="7"/>
      <c r="H2184" s="7"/>
      <c r="I2184" s="7"/>
      <c r="J2184" s="7"/>
      <c r="K2184" s="7"/>
      <c r="L2184" s="7"/>
      <c r="M2184" s="7"/>
      <c r="N2184" s="7"/>
      <c r="O2184" s="7"/>
      <c r="P2184" s="7"/>
      <c r="Q2184" s="7"/>
      <c r="R2184" s="7" t="str">
        <f t="shared" si="68"/>
        <v/>
      </c>
      <c r="S2184" s="7" t="str">
        <f t="shared" si="69"/>
        <v/>
      </c>
    </row>
    <row r="2185" spans="1:19" x14ac:dyDescent="0.25">
      <c r="A2185" s="7"/>
      <c r="B2185" s="12"/>
      <c r="C2185" s="7"/>
      <c r="D2185" s="7"/>
      <c r="E2185" s="7"/>
      <c r="F2185" s="7"/>
      <c r="G2185" s="7"/>
      <c r="H2185" s="7"/>
      <c r="I2185" s="7"/>
      <c r="J2185" s="7"/>
      <c r="K2185" s="7"/>
      <c r="L2185" s="7"/>
      <c r="M2185" s="7"/>
      <c r="N2185" s="7"/>
      <c r="O2185" s="7"/>
      <c r="P2185" s="7"/>
      <c r="Q2185" s="7"/>
      <c r="R2185" s="7" t="str">
        <f t="shared" si="68"/>
        <v/>
      </c>
      <c r="S2185" s="7" t="str">
        <f t="shared" si="69"/>
        <v/>
      </c>
    </row>
    <row r="2186" spans="1:19" x14ac:dyDescent="0.25">
      <c r="A2186" s="7"/>
      <c r="B2186" s="12"/>
      <c r="C2186" s="7"/>
      <c r="D2186" s="7"/>
      <c r="E2186" s="7"/>
      <c r="F2186" s="7"/>
      <c r="G2186" s="7"/>
      <c r="H2186" s="7"/>
      <c r="I2186" s="7"/>
      <c r="J2186" s="7"/>
      <c r="K2186" s="7"/>
      <c r="L2186" s="7"/>
      <c r="M2186" s="7"/>
      <c r="N2186" s="7"/>
      <c r="O2186" s="7"/>
      <c r="P2186" s="7"/>
      <c r="Q2186" s="7"/>
      <c r="R2186" s="7" t="str">
        <f t="shared" si="68"/>
        <v/>
      </c>
      <c r="S2186" s="7" t="str">
        <f t="shared" si="69"/>
        <v/>
      </c>
    </row>
    <row r="2187" spans="1:19" x14ac:dyDescent="0.25">
      <c r="A2187" s="7"/>
      <c r="B2187" s="12"/>
      <c r="C2187" s="7"/>
      <c r="D2187" s="7"/>
      <c r="E2187" s="7"/>
      <c r="F2187" s="7"/>
      <c r="G2187" s="7"/>
      <c r="H2187" s="7"/>
      <c r="I2187" s="7"/>
      <c r="J2187" s="7"/>
      <c r="K2187" s="7"/>
      <c r="L2187" s="7"/>
      <c r="M2187" s="7"/>
      <c r="N2187" s="7"/>
      <c r="O2187" s="7"/>
      <c r="P2187" s="7"/>
      <c r="Q2187" s="7"/>
      <c r="R2187" s="7" t="str">
        <f t="shared" si="68"/>
        <v/>
      </c>
      <c r="S2187" s="7" t="str">
        <f t="shared" si="69"/>
        <v/>
      </c>
    </row>
    <row r="2188" spans="1:19" x14ac:dyDescent="0.25">
      <c r="A2188" s="7"/>
      <c r="B2188" s="12"/>
      <c r="C2188" s="7"/>
      <c r="D2188" s="7"/>
      <c r="E2188" s="7"/>
      <c r="F2188" s="7"/>
      <c r="G2188" s="7"/>
      <c r="H2188" s="7"/>
      <c r="I2188" s="7"/>
      <c r="J2188" s="7"/>
      <c r="K2188" s="7"/>
      <c r="L2188" s="7"/>
      <c r="M2188" s="7"/>
      <c r="N2188" s="7"/>
      <c r="O2188" s="7"/>
      <c r="P2188" s="7"/>
      <c r="Q2188" s="7"/>
      <c r="R2188" s="7" t="str">
        <f t="shared" si="68"/>
        <v/>
      </c>
      <c r="S2188" s="7" t="str">
        <f t="shared" si="69"/>
        <v/>
      </c>
    </row>
    <row r="2189" spans="1:19" x14ac:dyDescent="0.25">
      <c r="A2189" s="7"/>
      <c r="B2189" s="12"/>
      <c r="C2189" s="7"/>
      <c r="D2189" s="7"/>
      <c r="E2189" s="7"/>
      <c r="F2189" s="7"/>
      <c r="G2189" s="7"/>
      <c r="H2189" s="7"/>
      <c r="I2189" s="7"/>
      <c r="J2189" s="7"/>
      <c r="K2189" s="7"/>
      <c r="L2189" s="7"/>
      <c r="M2189" s="7"/>
      <c r="N2189" s="7"/>
      <c r="O2189" s="7"/>
      <c r="P2189" s="7"/>
      <c r="Q2189" s="7"/>
      <c r="R2189" s="7" t="str">
        <f t="shared" si="68"/>
        <v/>
      </c>
      <c r="S2189" s="7" t="str">
        <f t="shared" si="69"/>
        <v/>
      </c>
    </row>
    <row r="2190" spans="1:19" x14ac:dyDescent="0.25">
      <c r="A2190" s="7"/>
      <c r="B2190" s="12"/>
      <c r="C2190" s="7"/>
      <c r="D2190" s="7"/>
      <c r="E2190" s="7"/>
      <c r="F2190" s="7"/>
      <c r="G2190" s="7"/>
      <c r="H2190" s="7"/>
      <c r="I2190" s="7"/>
      <c r="J2190" s="7"/>
      <c r="K2190" s="7"/>
      <c r="L2190" s="7"/>
      <c r="M2190" s="7"/>
      <c r="N2190" s="7"/>
      <c r="O2190" s="7"/>
      <c r="P2190" s="7"/>
      <c r="Q2190" s="7"/>
      <c r="R2190" s="7" t="str">
        <f t="shared" si="68"/>
        <v/>
      </c>
      <c r="S2190" s="7" t="str">
        <f t="shared" si="69"/>
        <v/>
      </c>
    </row>
    <row r="2191" spans="1:19" x14ac:dyDescent="0.25">
      <c r="A2191" s="7"/>
      <c r="B2191" s="12"/>
      <c r="C2191" s="7"/>
      <c r="D2191" s="7"/>
      <c r="E2191" s="7"/>
      <c r="F2191" s="7"/>
      <c r="G2191" s="7"/>
      <c r="H2191" s="7"/>
      <c r="I2191" s="7"/>
      <c r="J2191" s="7"/>
      <c r="K2191" s="7"/>
      <c r="L2191" s="7"/>
      <c r="M2191" s="7"/>
      <c r="N2191" s="7"/>
      <c r="O2191" s="7"/>
      <c r="P2191" s="7"/>
      <c r="Q2191" s="7"/>
      <c r="R2191" s="7" t="str">
        <f t="shared" si="68"/>
        <v/>
      </c>
      <c r="S2191" s="7" t="str">
        <f t="shared" si="69"/>
        <v/>
      </c>
    </row>
    <row r="2192" spans="1:19" x14ac:dyDescent="0.25">
      <c r="A2192" s="7"/>
      <c r="B2192" s="12"/>
      <c r="C2192" s="7"/>
      <c r="D2192" s="7"/>
      <c r="E2192" s="7"/>
      <c r="F2192" s="7"/>
      <c r="G2192" s="7"/>
      <c r="H2192" s="7"/>
      <c r="I2192" s="7"/>
      <c r="J2192" s="7"/>
      <c r="K2192" s="7"/>
      <c r="L2192" s="7"/>
      <c r="M2192" s="7"/>
      <c r="N2192" s="7"/>
      <c r="O2192" s="7"/>
      <c r="P2192" s="7"/>
      <c r="Q2192" s="7"/>
      <c r="R2192" s="7" t="str">
        <f t="shared" si="68"/>
        <v/>
      </c>
      <c r="S2192" s="7" t="str">
        <f t="shared" si="69"/>
        <v/>
      </c>
    </row>
    <row r="2193" spans="1:19" x14ac:dyDescent="0.25">
      <c r="A2193" s="7"/>
      <c r="B2193" s="12"/>
      <c r="C2193" s="7"/>
      <c r="D2193" s="7"/>
      <c r="E2193" s="7"/>
      <c r="F2193" s="7"/>
      <c r="G2193" s="7"/>
      <c r="H2193" s="7"/>
      <c r="I2193" s="7"/>
      <c r="J2193" s="7"/>
      <c r="K2193" s="7"/>
      <c r="L2193" s="7"/>
      <c r="M2193" s="7"/>
      <c r="N2193" s="7"/>
      <c r="O2193" s="7"/>
      <c r="P2193" s="7"/>
      <c r="Q2193" s="7"/>
      <c r="R2193" s="7" t="str">
        <f t="shared" si="68"/>
        <v/>
      </c>
      <c r="S2193" s="7" t="str">
        <f t="shared" si="69"/>
        <v/>
      </c>
    </row>
    <row r="2194" spans="1:19" x14ac:dyDescent="0.25">
      <c r="A2194" s="7"/>
      <c r="B2194" s="12"/>
      <c r="C2194" s="7"/>
      <c r="D2194" s="7"/>
      <c r="E2194" s="7"/>
      <c r="F2194" s="7"/>
      <c r="G2194" s="7"/>
      <c r="H2194" s="7"/>
      <c r="I2194" s="7"/>
      <c r="J2194" s="7"/>
      <c r="K2194" s="7"/>
      <c r="L2194" s="7"/>
      <c r="M2194" s="7"/>
      <c r="N2194" s="7"/>
      <c r="O2194" s="7"/>
      <c r="P2194" s="7"/>
      <c r="Q2194" s="7"/>
      <c r="R2194" s="7" t="str">
        <f t="shared" si="68"/>
        <v/>
      </c>
      <c r="S2194" s="7" t="str">
        <f t="shared" si="69"/>
        <v/>
      </c>
    </row>
    <row r="2195" spans="1:19" x14ac:dyDescent="0.25">
      <c r="A2195" s="7"/>
      <c r="B2195" s="12"/>
      <c r="C2195" s="7"/>
      <c r="D2195" s="7"/>
      <c r="E2195" s="7"/>
      <c r="F2195" s="7"/>
      <c r="G2195" s="7"/>
      <c r="H2195" s="7"/>
      <c r="I2195" s="7"/>
      <c r="J2195" s="7"/>
      <c r="K2195" s="7"/>
      <c r="L2195" s="7"/>
      <c r="M2195" s="7"/>
      <c r="N2195" s="7"/>
      <c r="O2195" s="7"/>
      <c r="P2195" s="7"/>
      <c r="Q2195" s="7"/>
      <c r="R2195" s="7" t="str">
        <f t="shared" si="68"/>
        <v/>
      </c>
      <c r="S2195" s="7" t="str">
        <f t="shared" si="69"/>
        <v/>
      </c>
    </row>
    <row r="2196" spans="1:19" x14ac:dyDescent="0.25">
      <c r="A2196" s="7"/>
      <c r="B2196" s="12"/>
      <c r="C2196" s="7"/>
      <c r="D2196" s="7"/>
      <c r="E2196" s="7"/>
      <c r="F2196" s="7"/>
      <c r="G2196" s="7"/>
      <c r="H2196" s="7"/>
      <c r="I2196" s="7"/>
      <c r="J2196" s="7"/>
      <c r="K2196" s="7"/>
      <c r="L2196" s="7"/>
      <c r="M2196" s="7"/>
      <c r="N2196" s="7"/>
      <c r="O2196" s="7"/>
      <c r="P2196" s="7"/>
      <c r="Q2196" s="7"/>
      <c r="R2196" s="7" t="str">
        <f t="shared" si="68"/>
        <v/>
      </c>
      <c r="S2196" s="7" t="str">
        <f t="shared" si="69"/>
        <v/>
      </c>
    </row>
    <row r="2197" spans="1:19" x14ac:dyDescent="0.25">
      <c r="A2197" s="7"/>
      <c r="B2197" s="12"/>
      <c r="C2197" s="7"/>
      <c r="D2197" s="7"/>
      <c r="E2197" s="7"/>
      <c r="F2197" s="7"/>
      <c r="G2197" s="7"/>
      <c r="H2197" s="7"/>
      <c r="I2197" s="7"/>
      <c r="J2197" s="7"/>
      <c r="K2197" s="7"/>
      <c r="L2197" s="7"/>
      <c r="M2197" s="7"/>
      <c r="N2197" s="7"/>
      <c r="O2197" s="7"/>
      <c r="P2197" s="7"/>
      <c r="Q2197" s="7"/>
      <c r="R2197" s="7" t="str">
        <f t="shared" si="68"/>
        <v/>
      </c>
      <c r="S2197" s="7" t="str">
        <f t="shared" si="69"/>
        <v/>
      </c>
    </row>
    <row r="2198" spans="1:19" x14ac:dyDescent="0.25">
      <c r="A2198" s="7"/>
      <c r="B2198" s="12"/>
      <c r="C2198" s="7"/>
      <c r="D2198" s="7"/>
      <c r="E2198" s="7"/>
      <c r="F2198" s="7"/>
      <c r="G2198" s="7"/>
      <c r="H2198" s="7"/>
      <c r="I2198" s="7"/>
      <c r="J2198" s="7"/>
      <c r="K2198" s="7"/>
      <c r="L2198" s="7"/>
      <c r="M2198" s="7"/>
      <c r="N2198" s="7"/>
      <c r="O2198" s="7"/>
      <c r="P2198" s="7"/>
      <c r="Q2198" s="7"/>
      <c r="R2198" s="7" t="str">
        <f t="shared" si="68"/>
        <v/>
      </c>
      <c r="S2198" s="7" t="str">
        <f t="shared" si="69"/>
        <v/>
      </c>
    </row>
    <row r="2199" spans="1:19" x14ac:dyDescent="0.25">
      <c r="A2199" s="7"/>
      <c r="B2199" s="12"/>
      <c r="C2199" s="7"/>
      <c r="D2199" s="7"/>
      <c r="E2199" s="7"/>
      <c r="F2199" s="7"/>
      <c r="G2199" s="7"/>
      <c r="H2199" s="7"/>
      <c r="I2199" s="7"/>
      <c r="J2199" s="7"/>
      <c r="K2199" s="7"/>
      <c r="L2199" s="7"/>
      <c r="M2199" s="7"/>
      <c r="N2199" s="7"/>
      <c r="O2199" s="7"/>
      <c r="P2199" s="7"/>
      <c r="Q2199" s="7"/>
      <c r="R2199" s="7" t="str">
        <f t="shared" si="68"/>
        <v/>
      </c>
      <c r="S2199" s="7" t="str">
        <f t="shared" si="69"/>
        <v/>
      </c>
    </row>
    <row r="2200" spans="1:19" x14ac:dyDescent="0.25">
      <c r="A2200" s="7"/>
      <c r="B2200" s="12"/>
      <c r="C2200" s="7"/>
      <c r="D2200" s="7"/>
      <c r="E2200" s="7"/>
      <c r="F2200" s="7"/>
      <c r="G2200" s="7"/>
      <c r="H2200" s="7"/>
      <c r="I2200" s="7"/>
      <c r="J2200" s="7"/>
      <c r="K2200" s="7"/>
      <c r="L2200" s="7"/>
      <c r="M2200" s="7"/>
      <c r="N2200" s="7"/>
      <c r="O2200" s="7"/>
      <c r="P2200" s="7"/>
      <c r="Q2200" s="7"/>
      <c r="R2200" s="7" t="str">
        <f t="shared" si="68"/>
        <v/>
      </c>
      <c r="S2200" s="7" t="str">
        <f t="shared" si="69"/>
        <v/>
      </c>
    </row>
    <row r="2201" spans="1:19" x14ac:dyDescent="0.25">
      <c r="A2201" s="7"/>
      <c r="B2201" s="12"/>
      <c r="C2201" s="7"/>
      <c r="D2201" s="7"/>
      <c r="E2201" s="7"/>
      <c r="F2201" s="7"/>
      <c r="G2201" s="7"/>
      <c r="H2201" s="7"/>
      <c r="I2201" s="7"/>
      <c r="J2201" s="7"/>
      <c r="K2201" s="7"/>
      <c r="L2201" s="7"/>
      <c r="M2201" s="7"/>
      <c r="N2201" s="7"/>
      <c r="O2201" s="7"/>
      <c r="P2201" s="7"/>
      <c r="Q2201" s="7"/>
      <c r="R2201" s="7" t="str">
        <f t="shared" si="68"/>
        <v/>
      </c>
      <c r="S2201" s="7" t="str">
        <f t="shared" si="69"/>
        <v/>
      </c>
    </row>
    <row r="2202" spans="1:19" x14ac:dyDescent="0.25">
      <c r="A2202" s="7"/>
      <c r="B2202" s="12"/>
      <c r="C2202" s="7"/>
      <c r="D2202" s="7"/>
      <c r="E2202" s="7"/>
      <c r="F2202" s="7"/>
      <c r="G2202" s="7"/>
      <c r="H2202" s="7"/>
      <c r="I2202" s="7"/>
      <c r="J2202" s="7"/>
      <c r="K2202" s="7"/>
      <c r="L2202" s="7"/>
      <c r="M2202" s="7"/>
      <c r="N2202" s="7"/>
      <c r="O2202" s="7"/>
      <c r="P2202" s="7"/>
      <c r="Q2202" s="7"/>
      <c r="R2202" s="7" t="str">
        <f t="shared" si="68"/>
        <v/>
      </c>
      <c r="S2202" s="7" t="str">
        <f t="shared" si="69"/>
        <v/>
      </c>
    </row>
    <row r="2203" spans="1:19" x14ac:dyDescent="0.25">
      <c r="A2203" s="7"/>
      <c r="B2203" s="12"/>
      <c r="C2203" s="7"/>
      <c r="D2203" s="7"/>
      <c r="E2203" s="7"/>
      <c r="F2203" s="7"/>
      <c r="G2203" s="7"/>
      <c r="H2203" s="7"/>
      <c r="I2203" s="7"/>
      <c r="J2203" s="7"/>
      <c r="K2203" s="7"/>
      <c r="L2203" s="7"/>
      <c r="M2203" s="7"/>
      <c r="N2203" s="7"/>
      <c r="O2203" s="7"/>
      <c r="P2203" s="7"/>
      <c r="Q2203" s="7"/>
      <c r="R2203" s="7" t="str">
        <f t="shared" si="68"/>
        <v/>
      </c>
      <c r="S2203" s="7" t="str">
        <f t="shared" si="69"/>
        <v/>
      </c>
    </row>
    <row r="2204" spans="1:19" x14ac:dyDescent="0.25">
      <c r="A2204" s="7"/>
      <c r="B2204" s="12"/>
      <c r="C2204" s="7"/>
      <c r="D2204" s="7"/>
      <c r="E2204" s="7"/>
      <c r="F2204" s="7"/>
      <c r="G2204" s="7"/>
      <c r="H2204" s="7"/>
      <c r="I2204" s="7"/>
      <c r="J2204" s="7"/>
      <c r="K2204" s="7"/>
      <c r="L2204" s="7"/>
      <c r="M2204" s="7"/>
      <c r="N2204" s="7"/>
      <c r="O2204" s="7"/>
      <c r="P2204" s="7"/>
      <c r="Q2204" s="7"/>
      <c r="R2204" s="7" t="str">
        <f t="shared" si="68"/>
        <v/>
      </c>
      <c r="S2204" s="7" t="str">
        <f t="shared" si="69"/>
        <v/>
      </c>
    </row>
    <row r="2205" spans="1:19" x14ac:dyDescent="0.25">
      <c r="A2205" s="7"/>
      <c r="B2205" s="12"/>
      <c r="C2205" s="7"/>
      <c r="D2205" s="7"/>
      <c r="E2205" s="7"/>
      <c r="F2205" s="7"/>
      <c r="G2205" s="7"/>
      <c r="H2205" s="7"/>
      <c r="I2205" s="7"/>
      <c r="J2205" s="7"/>
      <c r="K2205" s="7"/>
      <c r="L2205" s="7"/>
      <c r="M2205" s="7"/>
      <c r="N2205" s="7"/>
      <c r="O2205" s="7"/>
      <c r="P2205" s="7"/>
      <c r="Q2205" s="7"/>
      <c r="R2205" s="7" t="str">
        <f t="shared" si="68"/>
        <v/>
      </c>
      <c r="S2205" s="7" t="str">
        <f t="shared" si="69"/>
        <v/>
      </c>
    </row>
    <row r="2206" spans="1:19" x14ac:dyDescent="0.25">
      <c r="A2206" s="7"/>
      <c r="B2206" s="12"/>
      <c r="C2206" s="7"/>
      <c r="D2206" s="7"/>
      <c r="E2206" s="7"/>
      <c r="F2206" s="7"/>
      <c r="G2206" s="7"/>
      <c r="H2206" s="7"/>
      <c r="I2206" s="7"/>
      <c r="J2206" s="7"/>
      <c r="K2206" s="7"/>
      <c r="L2206" s="7"/>
      <c r="M2206" s="7"/>
      <c r="N2206" s="7"/>
      <c r="O2206" s="7"/>
      <c r="P2206" s="7"/>
      <c r="Q2206" s="7"/>
      <c r="R2206" s="7" t="str">
        <f t="shared" si="68"/>
        <v/>
      </c>
      <c r="S2206" s="7" t="str">
        <f t="shared" si="69"/>
        <v/>
      </c>
    </row>
    <row r="2207" spans="1:19" x14ac:dyDescent="0.25">
      <c r="A2207" s="7"/>
      <c r="B2207" s="12"/>
      <c r="C2207" s="7"/>
      <c r="D2207" s="7"/>
      <c r="E2207" s="7"/>
      <c r="F2207" s="7"/>
      <c r="G2207" s="7"/>
      <c r="H2207" s="7"/>
      <c r="I2207" s="7"/>
      <c r="J2207" s="7"/>
      <c r="K2207" s="7"/>
      <c r="L2207" s="7"/>
      <c r="M2207" s="7"/>
      <c r="N2207" s="7"/>
      <c r="O2207" s="7"/>
      <c r="P2207" s="7"/>
      <c r="Q2207" s="7"/>
      <c r="R2207" s="7" t="str">
        <f t="shared" si="68"/>
        <v/>
      </c>
      <c r="S2207" s="7" t="str">
        <f t="shared" si="69"/>
        <v/>
      </c>
    </row>
    <row r="2208" spans="1:19" x14ac:dyDescent="0.25">
      <c r="A2208" s="7"/>
      <c r="B2208" s="12"/>
      <c r="C2208" s="7"/>
      <c r="D2208" s="7"/>
      <c r="E2208" s="7"/>
      <c r="F2208" s="7"/>
      <c r="G2208" s="7"/>
      <c r="H2208" s="7"/>
      <c r="I2208" s="7"/>
      <c r="J2208" s="7"/>
      <c r="K2208" s="7"/>
      <c r="L2208" s="7"/>
      <c r="M2208" s="7"/>
      <c r="N2208" s="7"/>
      <c r="O2208" s="7"/>
      <c r="P2208" s="7"/>
      <c r="Q2208" s="7"/>
      <c r="R2208" s="7" t="str">
        <f t="shared" si="68"/>
        <v/>
      </c>
      <c r="S2208" s="7" t="str">
        <f t="shared" si="69"/>
        <v/>
      </c>
    </row>
    <row r="2209" spans="1:19" x14ac:dyDescent="0.25">
      <c r="A2209" s="7"/>
      <c r="B2209" s="12"/>
      <c r="C2209" s="7"/>
      <c r="D2209" s="7"/>
      <c r="E2209" s="7"/>
      <c r="F2209" s="7"/>
      <c r="G2209" s="7"/>
      <c r="H2209" s="7"/>
      <c r="I2209" s="7"/>
      <c r="J2209" s="7"/>
      <c r="K2209" s="7"/>
      <c r="L2209" s="7"/>
      <c r="M2209" s="7"/>
      <c r="N2209" s="7"/>
      <c r="O2209" s="7"/>
      <c r="P2209" s="7"/>
      <c r="Q2209" s="7"/>
      <c r="R2209" s="7" t="str">
        <f t="shared" si="68"/>
        <v/>
      </c>
      <c r="S2209" s="7" t="str">
        <f t="shared" si="69"/>
        <v/>
      </c>
    </row>
    <row r="2210" spans="1:19" x14ac:dyDescent="0.25">
      <c r="A2210" s="7"/>
      <c r="B2210" s="12"/>
      <c r="C2210" s="7"/>
      <c r="D2210" s="7"/>
      <c r="E2210" s="7"/>
      <c r="F2210" s="7"/>
      <c r="G2210" s="7"/>
      <c r="H2210" s="7"/>
      <c r="I2210" s="7"/>
      <c r="J2210" s="7"/>
      <c r="K2210" s="7"/>
      <c r="L2210" s="7"/>
      <c r="M2210" s="7"/>
      <c r="N2210" s="7"/>
      <c r="O2210" s="7"/>
      <c r="P2210" s="7"/>
      <c r="Q2210" s="7"/>
      <c r="R2210" s="7" t="str">
        <f t="shared" si="68"/>
        <v/>
      </c>
      <c r="S2210" s="7" t="str">
        <f t="shared" si="69"/>
        <v/>
      </c>
    </row>
    <row r="2211" spans="1:19" x14ac:dyDescent="0.25">
      <c r="A2211" s="7"/>
      <c r="B2211" s="12"/>
      <c r="C2211" s="7"/>
      <c r="D2211" s="7"/>
      <c r="E2211" s="7"/>
      <c r="F2211" s="7"/>
      <c r="G2211" s="7"/>
      <c r="H2211" s="7"/>
      <c r="I2211" s="7"/>
      <c r="J2211" s="7"/>
      <c r="K2211" s="7"/>
      <c r="L2211" s="7"/>
      <c r="M2211" s="7"/>
      <c r="N2211" s="7"/>
      <c r="O2211" s="7"/>
      <c r="P2211" s="7"/>
      <c r="Q2211" s="7"/>
      <c r="R2211" s="7" t="str">
        <f t="shared" si="68"/>
        <v/>
      </c>
      <c r="S2211" s="7" t="str">
        <f t="shared" si="69"/>
        <v/>
      </c>
    </row>
    <row r="2212" spans="1:19" x14ac:dyDescent="0.25">
      <c r="A2212" s="7"/>
      <c r="B2212" s="12"/>
      <c r="C2212" s="7"/>
      <c r="D2212" s="7"/>
      <c r="E2212" s="7"/>
      <c r="F2212" s="7"/>
      <c r="G2212" s="7"/>
      <c r="H2212" s="7"/>
      <c r="I2212" s="7"/>
      <c r="J2212" s="7"/>
      <c r="K2212" s="7"/>
      <c r="L2212" s="7"/>
      <c r="M2212" s="7"/>
      <c r="N2212" s="7"/>
      <c r="O2212" s="7"/>
      <c r="P2212" s="7"/>
      <c r="Q2212" s="7"/>
      <c r="R2212" s="7" t="str">
        <f t="shared" si="68"/>
        <v/>
      </c>
      <c r="S2212" s="7" t="str">
        <f t="shared" si="69"/>
        <v/>
      </c>
    </row>
    <row r="2213" spans="1:19" x14ac:dyDescent="0.25">
      <c r="A2213" s="7"/>
      <c r="B2213" s="12"/>
      <c r="C2213" s="7"/>
      <c r="D2213" s="7"/>
      <c r="E2213" s="7"/>
      <c r="F2213" s="7"/>
      <c r="G2213" s="7"/>
      <c r="H2213" s="7"/>
      <c r="I2213" s="7"/>
      <c r="J2213" s="7"/>
      <c r="K2213" s="7"/>
      <c r="L2213" s="7"/>
      <c r="M2213" s="7"/>
      <c r="N2213" s="7"/>
      <c r="O2213" s="7"/>
      <c r="P2213" s="7"/>
      <c r="Q2213" s="7"/>
      <c r="R2213" s="7" t="str">
        <f t="shared" si="68"/>
        <v/>
      </c>
      <c r="S2213" s="7" t="str">
        <f t="shared" si="69"/>
        <v/>
      </c>
    </row>
    <row r="2214" spans="1:19" x14ac:dyDescent="0.25">
      <c r="A2214" s="7"/>
      <c r="B2214" s="12"/>
      <c r="C2214" s="7"/>
      <c r="D2214" s="7"/>
      <c r="E2214" s="7"/>
      <c r="F2214" s="7"/>
      <c r="G2214" s="7"/>
      <c r="H2214" s="7"/>
      <c r="I2214" s="7"/>
      <c r="J2214" s="7"/>
      <c r="K2214" s="7"/>
      <c r="L2214" s="7"/>
      <c r="M2214" s="7"/>
      <c r="N2214" s="7"/>
      <c r="O2214" s="7"/>
      <c r="P2214" s="7"/>
      <c r="Q2214" s="7"/>
      <c r="R2214" s="7" t="str">
        <f t="shared" si="68"/>
        <v/>
      </c>
      <c r="S2214" s="7" t="str">
        <f t="shared" si="69"/>
        <v/>
      </c>
    </row>
    <row r="2215" spans="1:19" x14ac:dyDescent="0.25">
      <c r="A2215" s="7"/>
      <c r="B2215" s="12"/>
      <c r="C2215" s="7"/>
      <c r="D2215" s="7"/>
      <c r="E2215" s="7"/>
      <c r="F2215" s="7"/>
      <c r="G2215" s="7"/>
      <c r="H2215" s="7"/>
      <c r="I2215" s="7"/>
      <c r="J2215" s="7"/>
      <c r="K2215" s="7"/>
      <c r="L2215" s="7"/>
      <c r="M2215" s="7"/>
      <c r="N2215" s="7"/>
      <c r="O2215" s="7"/>
      <c r="P2215" s="7"/>
      <c r="Q2215" s="7"/>
      <c r="R2215" s="7" t="str">
        <f t="shared" si="68"/>
        <v/>
      </c>
      <c r="S2215" s="7" t="str">
        <f t="shared" si="69"/>
        <v/>
      </c>
    </row>
    <row r="2216" spans="1:19" x14ac:dyDescent="0.25">
      <c r="A2216" s="7"/>
      <c r="B2216" s="12"/>
      <c r="C2216" s="7"/>
      <c r="D2216" s="7"/>
      <c r="E2216" s="7"/>
      <c r="F2216" s="7"/>
      <c r="G2216" s="7"/>
      <c r="H2216" s="7"/>
      <c r="I2216" s="7"/>
      <c r="J2216" s="7"/>
      <c r="K2216" s="7"/>
      <c r="L2216" s="7"/>
      <c r="M2216" s="7"/>
      <c r="N2216" s="7"/>
      <c r="O2216" s="7"/>
      <c r="P2216" s="7"/>
      <c r="Q2216" s="7"/>
      <c r="R2216" s="7" t="str">
        <f t="shared" si="68"/>
        <v/>
      </c>
      <c r="S2216" s="7" t="str">
        <f t="shared" si="69"/>
        <v/>
      </c>
    </row>
    <row r="2217" spans="1:19" x14ac:dyDescent="0.25">
      <c r="A2217" s="7"/>
      <c r="B2217" s="12"/>
      <c r="C2217" s="7"/>
      <c r="D2217" s="7"/>
      <c r="E2217" s="7"/>
      <c r="F2217" s="7"/>
      <c r="G2217" s="7"/>
      <c r="H2217" s="7"/>
      <c r="I2217" s="7"/>
      <c r="J2217" s="7"/>
      <c r="K2217" s="7"/>
      <c r="L2217" s="7"/>
      <c r="M2217" s="7"/>
      <c r="N2217" s="7"/>
      <c r="O2217" s="7"/>
      <c r="P2217" s="7"/>
      <c r="Q2217" s="7"/>
      <c r="R2217" s="7" t="str">
        <f t="shared" si="68"/>
        <v/>
      </c>
      <c r="S2217" s="7" t="str">
        <f t="shared" si="69"/>
        <v/>
      </c>
    </row>
    <row r="2218" spans="1:19" x14ac:dyDescent="0.25">
      <c r="A2218" s="7"/>
      <c r="B2218" s="12"/>
      <c r="C2218" s="7"/>
      <c r="D2218" s="7"/>
      <c r="E2218" s="7"/>
      <c r="F2218" s="7"/>
      <c r="G2218" s="7"/>
      <c r="H2218" s="7"/>
      <c r="I2218" s="7"/>
      <c r="J2218" s="7"/>
      <c r="K2218" s="7"/>
      <c r="L2218" s="7"/>
      <c r="M2218" s="7"/>
      <c r="N2218" s="7"/>
      <c r="O2218" s="7"/>
      <c r="P2218" s="7"/>
      <c r="Q2218" s="7"/>
      <c r="R2218" s="7" t="str">
        <f t="shared" si="68"/>
        <v/>
      </c>
      <c r="S2218" s="7" t="str">
        <f t="shared" si="69"/>
        <v/>
      </c>
    </row>
    <row r="2219" spans="1:19" x14ac:dyDescent="0.25">
      <c r="A2219" s="7"/>
      <c r="B2219" s="12"/>
      <c r="C2219" s="7"/>
      <c r="D2219" s="7"/>
      <c r="E2219" s="7"/>
      <c r="F2219" s="7"/>
      <c r="G2219" s="7"/>
      <c r="H2219" s="7"/>
      <c r="I2219" s="7"/>
      <c r="J2219" s="7"/>
      <c r="K2219" s="7"/>
      <c r="L2219" s="7"/>
      <c r="M2219" s="7"/>
      <c r="N2219" s="7"/>
      <c r="O2219" s="7"/>
      <c r="P2219" s="7"/>
      <c r="Q2219" s="7"/>
      <c r="R2219" s="7" t="str">
        <f t="shared" si="68"/>
        <v/>
      </c>
      <c r="S2219" s="7" t="str">
        <f t="shared" si="69"/>
        <v/>
      </c>
    </row>
    <row r="2220" spans="1:19" x14ac:dyDescent="0.25">
      <c r="A2220" s="7"/>
      <c r="B2220" s="12"/>
      <c r="C2220" s="7"/>
      <c r="D2220" s="7"/>
      <c r="E2220" s="7"/>
      <c r="F2220" s="7"/>
      <c r="G2220" s="7"/>
      <c r="H2220" s="7"/>
      <c r="I2220" s="7"/>
      <c r="J2220" s="7"/>
      <c r="K2220" s="7"/>
      <c r="L2220" s="7"/>
      <c r="M2220" s="7"/>
      <c r="N2220" s="7"/>
      <c r="O2220" s="7"/>
      <c r="P2220" s="7"/>
      <c r="Q2220" s="7"/>
      <c r="R2220" s="7" t="str">
        <f t="shared" si="68"/>
        <v/>
      </c>
      <c r="S2220" s="7" t="str">
        <f t="shared" si="69"/>
        <v/>
      </c>
    </row>
    <row r="2221" spans="1:19" x14ac:dyDescent="0.25">
      <c r="A2221" s="7"/>
      <c r="B2221" s="12"/>
      <c r="C2221" s="7"/>
      <c r="D2221" s="7"/>
      <c r="E2221" s="7"/>
      <c r="F2221" s="7"/>
      <c r="G2221" s="7"/>
      <c r="H2221" s="7"/>
      <c r="I2221" s="7"/>
      <c r="J2221" s="7"/>
      <c r="K2221" s="7"/>
      <c r="L2221" s="7"/>
      <c r="M2221" s="7"/>
      <c r="N2221" s="7"/>
      <c r="O2221" s="7"/>
      <c r="P2221" s="7"/>
      <c r="Q2221" s="7"/>
      <c r="R2221" s="7" t="str">
        <f t="shared" si="68"/>
        <v/>
      </c>
      <c r="S2221" s="7" t="str">
        <f t="shared" si="69"/>
        <v/>
      </c>
    </row>
    <row r="2222" spans="1:19" x14ac:dyDescent="0.25">
      <c r="A2222" s="7"/>
      <c r="B2222" s="12"/>
      <c r="C2222" s="7"/>
      <c r="D2222" s="7"/>
      <c r="E2222" s="7"/>
      <c r="F2222" s="7"/>
      <c r="G2222" s="7"/>
      <c r="H2222" s="7"/>
      <c r="I2222" s="7"/>
      <c r="J2222" s="7"/>
      <c r="K2222" s="7"/>
      <c r="L2222" s="7"/>
      <c r="M2222" s="7"/>
      <c r="N2222" s="7"/>
      <c r="O2222" s="7"/>
      <c r="P2222" s="7"/>
      <c r="Q2222" s="7"/>
      <c r="R2222" s="7" t="str">
        <f t="shared" si="68"/>
        <v/>
      </c>
      <c r="S2222" s="7" t="str">
        <f t="shared" si="69"/>
        <v/>
      </c>
    </row>
    <row r="2223" spans="1:19" x14ac:dyDescent="0.25">
      <c r="A2223" s="7"/>
      <c r="B2223" s="12"/>
      <c r="C2223" s="7"/>
      <c r="D2223" s="7"/>
      <c r="E2223" s="7"/>
      <c r="F2223" s="7"/>
      <c r="G2223" s="7"/>
      <c r="H2223" s="7"/>
      <c r="I2223" s="7"/>
      <c r="J2223" s="7"/>
      <c r="K2223" s="7"/>
      <c r="L2223" s="7"/>
      <c r="M2223" s="7"/>
      <c r="N2223" s="7"/>
      <c r="O2223" s="7"/>
      <c r="P2223" s="7"/>
      <c r="Q2223" s="7"/>
      <c r="R2223" s="7" t="str">
        <f t="shared" si="68"/>
        <v/>
      </c>
      <c r="S2223" s="7" t="str">
        <f t="shared" si="69"/>
        <v/>
      </c>
    </row>
    <row r="2224" spans="1:19" x14ac:dyDescent="0.25">
      <c r="A2224" s="7"/>
      <c r="B2224" s="12"/>
      <c r="C2224" s="7"/>
      <c r="D2224" s="7"/>
      <c r="E2224" s="7"/>
      <c r="F2224" s="7"/>
      <c r="G2224" s="7"/>
      <c r="H2224" s="7"/>
      <c r="I2224" s="7"/>
      <c r="J2224" s="7"/>
      <c r="K2224" s="7"/>
      <c r="L2224" s="7"/>
      <c r="M2224" s="7"/>
      <c r="N2224" s="7"/>
      <c r="O2224" s="7"/>
      <c r="P2224" s="7"/>
      <c r="Q2224" s="7"/>
      <c r="R2224" s="7" t="str">
        <f t="shared" si="68"/>
        <v/>
      </c>
      <c r="S2224" s="7" t="str">
        <f t="shared" si="69"/>
        <v/>
      </c>
    </row>
    <row r="2225" spans="1:19" x14ac:dyDescent="0.25">
      <c r="A2225" s="7"/>
      <c r="B2225" s="12"/>
      <c r="C2225" s="7"/>
      <c r="D2225" s="7"/>
      <c r="E2225" s="7"/>
      <c r="F2225" s="7"/>
      <c r="G2225" s="7"/>
      <c r="H2225" s="7"/>
      <c r="I2225" s="7"/>
      <c r="J2225" s="7"/>
      <c r="K2225" s="7"/>
      <c r="L2225" s="7"/>
      <c r="M2225" s="7"/>
      <c r="N2225" s="7"/>
      <c r="O2225" s="7"/>
      <c r="P2225" s="7"/>
      <c r="Q2225" s="7"/>
      <c r="R2225" s="7" t="str">
        <f t="shared" si="68"/>
        <v/>
      </c>
      <c r="S2225" s="7" t="str">
        <f t="shared" si="69"/>
        <v/>
      </c>
    </row>
    <row r="2226" spans="1:19" x14ac:dyDescent="0.25">
      <c r="A2226" s="7"/>
      <c r="B2226" s="12"/>
      <c r="C2226" s="7"/>
      <c r="D2226" s="7"/>
      <c r="E2226" s="7"/>
      <c r="F2226" s="7"/>
      <c r="G2226" s="7"/>
      <c r="H2226" s="7"/>
      <c r="I2226" s="7"/>
      <c r="J2226" s="7"/>
      <c r="K2226" s="7"/>
      <c r="L2226" s="7"/>
      <c r="M2226" s="7"/>
      <c r="N2226" s="7"/>
      <c r="O2226" s="7"/>
      <c r="P2226" s="7"/>
      <c r="Q2226" s="7"/>
      <c r="R2226" s="7" t="str">
        <f t="shared" si="68"/>
        <v/>
      </c>
      <c r="S2226" s="7" t="str">
        <f t="shared" si="69"/>
        <v/>
      </c>
    </row>
    <row r="2227" spans="1:19" x14ac:dyDescent="0.25">
      <c r="A2227" s="7"/>
      <c r="B2227" s="12"/>
      <c r="C2227" s="7"/>
      <c r="D2227" s="7"/>
      <c r="E2227" s="7"/>
      <c r="F2227" s="7"/>
      <c r="G2227" s="7"/>
      <c r="H2227" s="7"/>
      <c r="I2227" s="7"/>
      <c r="J2227" s="7"/>
      <c r="K2227" s="7"/>
      <c r="L2227" s="7"/>
      <c r="M2227" s="7"/>
      <c r="N2227" s="7"/>
      <c r="O2227" s="7"/>
      <c r="P2227" s="7"/>
      <c r="Q2227" s="7"/>
      <c r="R2227" s="7" t="str">
        <f t="shared" si="68"/>
        <v/>
      </c>
      <c r="S2227" s="7" t="str">
        <f t="shared" si="69"/>
        <v/>
      </c>
    </row>
    <row r="2228" spans="1:19" x14ac:dyDescent="0.25">
      <c r="A2228" s="7"/>
      <c r="B2228" s="12"/>
      <c r="C2228" s="7"/>
      <c r="D2228" s="7"/>
      <c r="E2228" s="7"/>
      <c r="F2228" s="7"/>
      <c r="G2228" s="7"/>
      <c r="H2228" s="7"/>
      <c r="I2228" s="7"/>
      <c r="J2228" s="7"/>
      <c r="K2228" s="7"/>
      <c r="L2228" s="7"/>
      <c r="M2228" s="7"/>
      <c r="N2228" s="7"/>
      <c r="O2228" s="7"/>
      <c r="P2228" s="7"/>
      <c r="Q2228" s="7"/>
      <c r="R2228" s="7" t="str">
        <f t="shared" si="68"/>
        <v/>
      </c>
      <c r="S2228" s="7" t="str">
        <f t="shared" si="69"/>
        <v/>
      </c>
    </row>
    <row r="2229" spans="1:19" x14ac:dyDescent="0.25">
      <c r="A2229" s="7"/>
      <c r="B2229" s="12"/>
      <c r="C2229" s="7"/>
      <c r="D2229" s="7"/>
      <c r="E2229" s="7"/>
      <c r="F2229" s="7"/>
      <c r="G2229" s="7"/>
      <c r="H2229" s="7"/>
      <c r="I2229" s="7"/>
      <c r="J2229" s="7"/>
      <c r="K2229" s="7"/>
      <c r="L2229" s="7"/>
      <c r="M2229" s="7"/>
      <c r="N2229" s="7"/>
      <c r="O2229" s="7"/>
      <c r="P2229" s="7"/>
      <c r="Q2229" s="7"/>
      <c r="R2229" s="7" t="str">
        <f t="shared" si="68"/>
        <v/>
      </c>
      <c r="S2229" s="7" t="str">
        <f t="shared" si="69"/>
        <v/>
      </c>
    </row>
    <row r="2230" spans="1:19" x14ac:dyDescent="0.25">
      <c r="A2230" s="7"/>
      <c r="B2230" s="12"/>
      <c r="C2230" s="7"/>
      <c r="D2230" s="7"/>
      <c r="E2230" s="7"/>
      <c r="F2230" s="7"/>
      <c r="G2230" s="7"/>
      <c r="H2230" s="7"/>
      <c r="I2230" s="7"/>
      <c r="J2230" s="7"/>
      <c r="K2230" s="7"/>
      <c r="L2230" s="7"/>
      <c r="M2230" s="7"/>
      <c r="N2230" s="7"/>
      <c r="O2230" s="7"/>
      <c r="P2230" s="7"/>
      <c r="Q2230" s="7"/>
      <c r="R2230" s="7" t="str">
        <f t="shared" si="68"/>
        <v/>
      </c>
      <c r="S2230" s="7" t="str">
        <f t="shared" si="69"/>
        <v/>
      </c>
    </row>
    <row r="2231" spans="1:19" x14ac:dyDescent="0.25">
      <c r="A2231" s="7"/>
      <c r="B2231" s="12"/>
      <c r="C2231" s="7"/>
      <c r="D2231" s="7"/>
      <c r="E2231" s="7"/>
      <c r="F2231" s="7"/>
      <c r="G2231" s="7"/>
      <c r="H2231" s="7"/>
      <c r="I2231" s="7"/>
      <c r="J2231" s="7"/>
      <c r="K2231" s="7"/>
      <c r="L2231" s="7"/>
      <c r="M2231" s="7"/>
      <c r="N2231" s="7"/>
      <c r="O2231" s="7"/>
      <c r="P2231" s="7"/>
      <c r="Q2231" s="7"/>
      <c r="R2231" s="7" t="str">
        <f t="shared" si="68"/>
        <v/>
      </c>
      <c r="S2231" s="7" t="str">
        <f t="shared" si="69"/>
        <v/>
      </c>
    </row>
    <row r="2232" spans="1:19" x14ac:dyDescent="0.25">
      <c r="A2232" s="7"/>
      <c r="B2232" s="12"/>
      <c r="C2232" s="7"/>
      <c r="D2232" s="7"/>
      <c r="E2232" s="7"/>
      <c r="F2232" s="7"/>
      <c r="G2232" s="7"/>
      <c r="H2232" s="7"/>
      <c r="I2232" s="7"/>
      <c r="J2232" s="7"/>
      <c r="K2232" s="7"/>
      <c r="L2232" s="7"/>
      <c r="M2232" s="7"/>
      <c r="N2232" s="7"/>
      <c r="O2232" s="7"/>
      <c r="P2232" s="7"/>
      <c r="Q2232" s="7"/>
      <c r="R2232" s="7" t="str">
        <f t="shared" si="68"/>
        <v/>
      </c>
      <c r="S2232" s="7" t="str">
        <f t="shared" si="69"/>
        <v/>
      </c>
    </row>
    <row r="2233" spans="1:19" x14ac:dyDescent="0.25">
      <c r="A2233" s="7"/>
      <c r="B2233" s="12"/>
      <c r="C2233" s="7"/>
      <c r="D2233" s="7"/>
      <c r="E2233" s="7"/>
      <c r="F2233" s="7"/>
      <c r="G2233" s="7"/>
      <c r="H2233" s="7"/>
      <c r="I2233" s="7"/>
      <c r="J2233" s="7"/>
      <c r="K2233" s="7"/>
      <c r="L2233" s="7"/>
      <c r="M2233" s="7"/>
      <c r="N2233" s="7"/>
      <c r="O2233" s="7"/>
      <c r="P2233" s="7"/>
      <c r="Q2233" s="7"/>
      <c r="R2233" s="7" t="str">
        <f t="shared" si="68"/>
        <v/>
      </c>
      <c r="S2233" s="7" t="str">
        <f t="shared" si="69"/>
        <v/>
      </c>
    </row>
    <row r="2234" spans="1:19" x14ac:dyDescent="0.25">
      <c r="A2234" s="7"/>
      <c r="B2234" s="12"/>
      <c r="C2234" s="7"/>
      <c r="D2234" s="7"/>
      <c r="E2234" s="7"/>
      <c r="F2234" s="7"/>
      <c r="G2234" s="7"/>
      <c r="H2234" s="7"/>
      <c r="I2234" s="7"/>
      <c r="J2234" s="7"/>
      <c r="K2234" s="7"/>
      <c r="L2234" s="7"/>
      <c r="M2234" s="7"/>
      <c r="N2234" s="7"/>
      <c r="O2234" s="7"/>
      <c r="P2234" s="7"/>
      <c r="Q2234" s="7"/>
      <c r="R2234" s="7" t="str">
        <f t="shared" si="68"/>
        <v/>
      </c>
      <c r="S2234" s="7" t="str">
        <f t="shared" si="69"/>
        <v/>
      </c>
    </row>
    <row r="2235" spans="1:19" x14ac:dyDescent="0.25">
      <c r="A2235" s="7"/>
      <c r="B2235" s="12"/>
      <c r="C2235" s="7"/>
      <c r="D2235" s="7"/>
      <c r="E2235" s="7"/>
      <c r="F2235" s="7"/>
      <c r="G2235" s="7"/>
      <c r="H2235" s="7"/>
      <c r="I2235" s="7"/>
      <c r="J2235" s="7"/>
      <c r="K2235" s="7"/>
      <c r="L2235" s="7"/>
      <c r="M2235" s="7"/>
      <c r="N2235" s="7"/>
      <c r="O2235" s="7"/>
      <c r="P2235" s="7"/>
      <c r="Q2235" s="7"/>
      <c r="R2235" s="7" t="str">
        <f t="shared" si="68"/>
        <v/>
      </c>
      <c r="S2235" s="7" t="str">
        <f t="shared" si="69"/>
        <v/>
      </c>
    </row>
    <row r="2236" spans="1:19" x14ac:dyDescent="0.25">
      <c r="A2236" s="7"/>
      <c r="B2236" s="12"/>
      <c r="C2236" s="7"/>
      <c r="D2236" s="7"/>
      <c r="E2236" s="7"/>
      <c r="F2236" s="7"/>
      <c r="G2236" s="7"/>
      <c r="H2236" s="7"/>
      <c r="I2236" s="7"/>
      <c r="J2236" s="7"/>
      <c r="K2236" s="7"/>
      <c r="L2236" s="7"/>
      <c r="M2236" s="7"/>
      <c r="N2236" s="7"/>
      <c r="O2236" s="7"/>
      <c r="P2236" s="7"/>
      <c r="Q2236" s="7"/>
      <c r="R2236" s="7" t="str">
        <f t="shared" si="68"/>
        <v/>
      </c>
      <c r="S2236" s="7" t="str">
        <f t="shared" si="69"/>
        <v/>
      </c>
    </row>
    <row r="2237" spans="1:19" x14ac:dyDescent="0.25">
      <c r="A2237" s="7"/>
      <c r="B2237" s="12"/>
      <c r="C2237" s="7"/>
      <c r="D2237" s="7"/>
      <c r="E2237" s="7"/>
      <c r="F2237" s="7"/>
      <c r="G2237" s="7"/>
      <c r="H2237" s="7"/>
      <c r="I2237" s="7"/>
      <c r="J2237" s="7"/>
      <c r="K2237" s="7"/>
      <c r="L2237" s="7"/>
      <c r="M2237" s="7"/>
      <c r="N2237" s="7"/>
      <c r="O2237" s="7"/>
      <c r="P2237" s="7"/>
      <c r="Q2237" s="7"/>
      <c r="R2237" s="7" t="str">
        <f t="shared" si="68"/>
        <v/>
      </c>
      <c r="S2237" s="7" t="str">
        <f t="shared" si="69"/>
        <v/>
      </c>
    </row>
    <row r="2238" spans="1:19" x14ac:dyDescent="0.25">
      <c r="A2238" s="7"/>
      <c r="B2238" s="12"/>
      <c r="C2238" s="7"/>
      <c r="D2238" s="7"/>
      <c r="E2238" s="7"/>
      <c r="F2238" s="7"/>
      <c r="G2238" s="7"/>
      <c r="H2238" s="7"/>
      <c r="I2238" s="7"/>
      <c r="J2238" s="7"/>
      <c r="K2238" s="7"/>
      <c r="L2238" s="7"/>
      <c r="M2238" s="7"/>
      <c r="N2238" s="7"/>
      <c r="O2238" s="7"/>
      <c r="P2238" s="7"/>
      <c r="Q2238" s="7"/>
      <c r="R2238" s="7" t="str">
        <f t="shared" si="68"/>
        <v/>
      </c>
      <c r="S2238" s="7" t="str">
        <f t="shared" si="69"/>
        <v/>
      </c>
    </row>
    <row r="2239" spans="1:19" x14ac:dyDescent="0.25">
      <c r="A2239" s="7"/>
      <c r="B2239" s="12"/>
      <c r="C2239" s="7"/>
      <c r="D2239" s="7"/>
      <c r="E2239" s="7"/>
      <c r="F2239" s="7"/>
      <c r="G2239" s="7"/>
      <c r="H2239" s="7"/>
      <c r="I2239" s="7"/>
      <c r="J2239" s="7"/>
      <c r="K2239" s="7"/>
      <c r="L2239" s="7"/>
      <c r="M2239" s="7"/>
      <c r="N2239" s="7"/>
      <c r="O2239" s="7"/>
      <c r="P2239" s="7"/>
      <c r="Q2239" s="7"/>
      <c r="R2239" s="7" t="str">
        <f t="shared" si="68"/>
        <v/>
      </c>
      <c r="S2239" s="7" t="str">
        <f t="shared" si="69"/>
        <v/>
      </c>
    </row>
    <row r="2240" spans="1:19" x14ac:dyDescent="0.25">
      <c r="A2240" s="7"/>
      <c r="B2240" s="12"/>
      <c r="C2240" s="7"/>
      <c r="D2240" s="7"/>
      <c r="E2240" s="7"/>
      <c r="F2240" s="7"/>
      <c r="G2240" s="7"/>
      <c r="H2240" s="7"/>
      <c r="I2240" s="7"/>
      <c r="J2240" s="7"/>
      <c r="K2240" s="7"/>
      <c r="L2240" s="7"/>
      <c r="M2240" s="7"/>
      <c r="N2240" s="7"/>
      <c r="O2240" s="7"/>
      <c r="P2240" s="7"/>
      <c r="Q2240" s="7"/>
      <c r="R2240" s="7" t="str">
        <f t="shared" si="68"/>
        <v/>
      </c>
      <c r="S2240" s="7" t="str">
        <f t="shared" si="69"/>
        <v/>
      </c>
    </row>
    <row r="2241" spans="1:19" x14ac:dyDescent="0.25">
      <c r="A2241" s="7"/>
      <c r="B2241" s="12"/>
      <c r="C2241" s="7"/>
      <c r="D2241" s="7"/>
      <c r="E2241" s="7"/>
      <c r="F2241" s="7"/>
      <c r="G2241" s="7"/>
      <c r="H2241" s="7"/>
      <c r="I2241" s="7"/>
      <c r="J2241" s="7"/>
      <c r="K2241" s="7"/>
      <c r="L2241" s="7"/>
      <c r="M2241" s="7"/>
      <c r="N2241" s="7"/>
      <c r="O2241" s="7"/>
      <c r="P2241" s="7"/>
      <c r="Q2241" s="7"/>
      <c r="R2241" s="7" t="str">
        <f t="shared" si="68"/>
        <v/>
      </c>
      <c r="S2241" s="7" t="str">
        <f t="shared" si="69"/>
        <v/>
      </c>
    </row>
    <row r="2242" spans="1:19" x14ac:dyDescent="0.25">
      <c r="A2242" s="7"/>
      <c r="B2242" s="12"/>
      <c r="C2242" s="7"/>
      <c r="D2242" s="7"/>
      <c r="E2242" s="7"/>
      <c r="F2242" s="7"/>
      <c r="G2242" s="7"/>
      <c r="H2242" s="7"/>
      <c r="I2242" s="7"/>
      <c r="J2242" s="7"/>
      <c r="K2242" s="7"/>
      <c r="L2242" s="7"/>
      <c r="M2242" s="7"/>
      <c r="N2242" s="7"/>
      <c r="O2242" s="7"/>
      <c r="P2242" s="7"/>
      <c r="Q2242" s="7"/>
      <c r="R2242" s="7" t="str">
        <f t="shared" ref="R2242:R2305" si="70">IF(OR(C2242="",B2242=""),"",C2242&amp;"#"&amp;ROUND(B2242*1440,0))</f>
        <v/>
      </c>
      <c r="S2242" s="7" t="str">
        <f t="shared" ref="S2242:S2305" si="71">IF(J2242="","","https://maps.google.com/?q="&amp;SUBSTITUTE(J2242&amp;"",",",".")&amp;","&amp;SUBSTITUTE(K2242&amp;"",",","."))</f>
        <v/>
      </c>
    </row>
    <row r="2243" spans="1:19" x14ac:dyDescent="0.25">
      <c r="A2243" s="7"/>
      <c r="B2243" s="12"/>
      <c r="C2243" s="7"/>
      <c r="D2243" s="7"/>
      <c r="E2243" s="7"/>
      <c r="F2243" s="7"/>
      <c r="G2243" s="7"/>
      <c r="H2243" s="7"/>
      <c r="I2243" s="7"/>
      <c r="J2243" s="7"/>
      <c r="K2243" s="7"/>
      <c r="L2243" s="7"/>
      <c r="M2243" s="7"/>
      <c r="N2243" s="7"/>
      <c r="O2243" s="7"/>
      <c r="P2243" s="7"/>
      <c r="Q2243" s="7"/>
      <c r="R2243" s="7" t="str">
        <f t="shared" si="70"/>
        <v/>
      </c>
      <c r="S2243" s="7" t="str">
        <f t="shared" si="71"/>
        <v/>
      </c>
    </row>
    <row r="2244" spans="1:19" x14ac:dyDescent="0.25">
      <c r="A2244" s="7"/>
      <c r="B2244" s="12"/>
      <c r="C2244" s="7"/>
      <c r="D2244" s="7"/>
      <c r="E2244" s="7"/>
      <c r="F2244" s="7"/>
      <c r="G2244" s="7"/>
      <c r="H2244" s="7"/>
      <c r="I2244" s="7"/>
      <c r="J2244" s="7"/>
      <c r="K2244" s="7"/>
      <c r="L2244" s="7"/>
      <c r="M2244" s="7"/>
      <c r="N2244" s="7"/>
      <c r="O2244" s="7"/>
      <c r="P2244" s="7"/>
      <c r="Q2244" s="7"/>
      <c r="R2244" s="7" t="str">
        <f t="shared" si="70"/>
        <v/>
      </c>
      <c r="S2244" s="7" t="str">
        <f t="shared" si="71"/>
        <v/>
      </c>
    </row>
    <row r="2245" spans="1:19" x14ac:dyDescent="0.25">
      <c r="A2245" s="7"/>
      <c r="B2245" s="12"/>
      <c r="C2245" s="7"/>
      <c r="D2245" s="7"/>
      <c r="E2245" s="7"/>
      <c r="F2245" s="7"/>
      <c r="G2245" s="7"/>
      <c r="H2245" s="7"/>
      <c r="I2245" s="7"/>
      <c r="J2245" s="7"/>
      <c r="K2245" s="7"/>
      <c r="L2245" s="7"/>
      <c r="M2245" s="7"/>
      <c r="N2245" s="7"/>
      <c r="O2245" s="7"/>
      <c r="P2245" s="7"/>
      <c r="Q2245" s="7"/>
      <c r="R2245" s="7" t="str">
        <f t="shared" si="70"/>
        <v/>
      </c>
      <c r="S2245" s="7" t="str">
        <f t="shared" si="71"/>
        <v/>
      </c>
    </row>
    <row r="2246" spans="1:19" x14ac:dyDescent="0.25">
      <c r="A2246" s="7"/>
      <c r="B2246" s="12"/>
      <c r="C2246" s="7"/>
      <c r="D2246" s="7"/>
      <c r="E2246" s="7"/>
      <c r="F2246" s="7"/>
      <c r="G2246" s="7"/>
      <c r="H2246" s="7"/>
      <c r="I2246" s="7"/>
      <c r="J2246" s="7"/>
      <c r="K2246" s="7"/>
      <c r="L2246" s="7"/>
      <c r="M2246" s="7"/>
      <c r="N2246" s="7"/>
      <c r="O2246" s="7"/>
      <c r="P2246" s="7"/>
      <c r="Q2246" s="7"/>
      <c r="R2246" s="7" t="str">
        <f t="shared" si="70"/>
        <v/>
      </c>
      <c r="S2246" s="7" t="str">
        <f t="shared" si="71"/>
        <v/>
      </c>
    </row>
    <row r="2247" spans="1:19" x14ac:dyDescent="0.25">
      <c r="A2247" s="7"/>
      <c r="B2247" s="12"/>
      <c r="C2247" s="7"/>
      <c r="D2247" s="7"/>
      <c r="E2247" s="7"/>
      <c r="F2247" s="7"/>
      <c r="G2247" s="7"/>
      <c r="H2247" s="7"/>
      <c r="I2247" s="7"/>
      <c r="J2247" s="7"/>
      <c r="K2247" s="7"/>
      <c r="L2247" s="7"/>
      <c r="M2247" s="7"/>
      <c r="N2247" s="7"/>
      <c r="O2247" s="7"/>
      <c r="P2247" s="7"/>
      <c r="Q2247" s="7"/>
      <c r="R2247" s="7" t="str">
        <f t="shared" si="70"/>
        <v/>
      </c>
      <c r="S2247" s="7" t="str">
        <f t="shared" si="71"/>
        <v/>
      </c>
    </row>
    <row r="2248" spans="1:19" x14ac:dyDescent="0.25">
      <c r="A2248" s="7"/>
      <c r="B2248" s="12"/>
      <c r="C2248" s="7"/>
      <c r="D2248" s="7"/>
      <c r="E2248" s="7"/>
      <c r="F2248" s="7"/>
      <c r="G2248" s="7"/>
      <c r="H2248" s="7"/>
      <c r="I2248" s="7"/>
      <c r="J2248" s="7"/>
      <c r="K2248" s="7"/>
      <c r="L2248" s="7"/>
      <c r="M2248" s="7"/>
      <c r="N2248" s="7"/>
      <c r="O2248" s="7"/>
      <c r="P2248" s="7"/>
      <c r="Q2248" s="7"/>
      <c r="R2248" s="7" t="str">
        <f t="shared" si="70"/>
        <v/>
      </c>
      <c r="S2248" s="7" t="str">
        <f t="shared" si="71"/>
        <v/>
      </c>
    </row>
    <row r="2249" spans="1:19" x14ac:dyDescent="0.25">
      <c r="A2249" s="7"/>
      <c r="B2249" s="12"/>
      <c r="C2249" s="7"/>
      <c r="D2249" s="7"/>
      <c r="E2249" s="7"/>
      <c r="F2249" s="7"/>
      <c r="G2249" s="7"/>
      <c r="H2249" s="7"/>
      <c r="I2249" s="7"/>
      <c r="J2249" s="7"/>
      <c r="K2249" s="7"/>
      <c r="L2249" s="7"/>
      <c r="M2249" s="7"/>
      <c r="N2249" s="7"/>
      <c r="O2249" s="7"/>
      <c r="P2249" s="7"/>
      <c r="Q2249" s="7"/>
      <c r="R2249" s="7" t="str">
        <f t="shared" si="70"/>
        <v/>
      </c>
      <c r="S2249" s="7" t="str">
        <f t="shared" si="71"/>
        <v/>
      </c>
    </row>
    <row r="2250" spans="1:19" x14ac:dyDescent="0.25">
      <c r="A2250" s="7"/>
      <c r="B2250" s="12"/>
      <c r="C2250" s="7"/>
      <c r="D2250" s="7"/>
      <c r="E2250" s="7"/>
      <c r="F2250" s="7"/>
      <c r="G2250" s="7"/>
      <c r="H2250" s="7"/>
      <c r="I2250" s="7"/>
      <c r="J2250" s="7"/>
      <c r="K2250" s="7"/>
      <c r="L2250" s="7"/>
      <c r="M2250" s="7"/>
      <c r="N2250" s="7"/>
      <c r="O2250" s="7"/>
      <c r="P2250" s="7"/>
      <c r="Q2250" s="7"/>
      <c r="R2250" s="7" t="str">
        <f t="shared" si="70"/>
        <v/>
      </c>
      <c r="S2250" s="7" t="str">
        <f t="shared" si="71"/>
        <v/>
      </c>
    </row>
    <row r="2251" spans="1:19" x14ac:dyDescent="0.25">
      <c r="A2251" s="7"/>
      <c r="B2251" s="12"/>
      <c r="C2251" s="7"/>
      <c r="D2251" s="7"/>
      <c r="E2251" s="7"/>
      <c r="F2251" s="7"/>
      <c r="G2251" s="7"/>
      <c r="H2251" s="7"/>
      <c r="I2251" s="7"/>
      <c r="J2251" s="7"/>
      <c r="K2251" s="7"/>
      <c r="L2251" s="7"/>
      <c r="M2251" s="7"/>
      <c r="N2251" s="7"/>
      <c r="O2251" s="7"/>
      <c r="P2251" s="7"/>
      <c r="Q2251" s="7"/>
      <c r="R2251" s="7" t="str">
        <f t="shared" si="70"/>
        <v/>
      </c>
      <c r="S2251" s="7" t="str">
        <f t="shared" si="71"/>
        <v/>
      </c>
    </row>
    <row r="2252" spans="1:19" x14ac:dyDescent="0.25">
      <c r="A2252" s="7"/>
      <c r="B2252" s="12"/>
      <c r="C2252" s="7"/>
      <c r="D2252" s="7"/>
      <c r="E2252" s="7"/>
      <c r="F2252" s="7"/>
      <c r="G2252" s="7"/>
      <c r="H2252" s="7"/>
      <c r="I2252" s="7"/>
      <c r="J2252" s="7"/>
      <c r="K2252" s="7"/>
      <c r="L2252" s="7"/>
      <c r="M2252" s="7"/>
      <c r="N2252" s="7"/>
      <c r="O2252" s="7"/>
      <c r="P2252" s="7"/>
      <c r="Q2252" s="7"/>
      <c r="R2252" s="7" t="str">
        <f t="shared" si="70"/>
        <v/>
      </c>
      <c r="S2252" s="7" t="str">
        <f t="shared" si="71"/>
        <v/>
      </c>
    </row>
    <row r="2253" spans="1:19" x14ac:dyDescent="0.25">
      <c r="A2253" s="7"/>
      <c r="B2253" s="12"/>
      <c r="C2253" s="7"/>
      <c r="D2253" s="7"/>
      <c r="E2253" s="7"/>
      <c r="F2253" s="7"/>
      <c r="G2253" s="7"/>
      <c r="H2253" s="7"/>
      <c r="I2253" s="7"/>
      <c r="J2253" s="7"/>
      <c r="K2253" s="7"/>
      <c r="L2253" s="7"/>
      <c r="M2253" s="7"/>
      <c r="N2253" s="7"/>
      <c r="O2253" s="7"/>
      <c r="P2253" s="7"/>
      <c r="Q2253" s="7"/>
      <c r="R2253" s="7" t="str">
        <f t="shared" si="70"/>
        <v/>
      </c>
      <c r="S2253" s="7" t="str">
        <f t="shared" si="71"/>
        <v/>
      </c>
    </row>
    <row r="2254" spans="1:19" x14ac:dyDescent="0.25">
      <c r="A2254" s="7"/>
      <c r="B2254" s="12"/>
      <c r="C2254" s="7"/>
      <c r="D2254" s="7"/>
      <c r="E2254" s="7"/>
      <c r="F2254" s="7"/>
      <c r="G2254" s="7"/>
      <c r="H2254" s="7"/>
      <c r="I2254" s="7"/>
      <c r="J2254" s="7"/>
      <c r="K2254" s="7"/>
      <c r="L2254" s="7"/>
      <c r="M2254" s="7"/>
      <c r="N2254" s="7"/>
      <c r="O2254" s="7"/>
      <c r="P2254" s="7"/>
      <c r="Q2254" s="7"/>
      <c r="R2254" s="7" t="str">
        <f t="shared" si="70"/>
        <v/>
      </c>
      <c r="S2254" s="7" t="str">
        <f t="shared" si="71"/>
        <v/>
      </c>
    </row>
    <row r="2255" spans="1:19" x14ac:dyDescent="0.25">
      <c r="A2255" s="7"/>
      <c r="B2255" s="12"/>
      <c r="C2255" s="7"/>
      <c r="D2255" s="7"/>
      <c r="E2255" s="7"/>
      <c r="F2255" s="7"/>
      <c r="G2255" s="7"/>
      <c r="H2255" s="7"/>
      <c r="I2255" s="7"/>
      <c r="J2255" s="7"/>
      <c r="K2255" s="7"/>
      <c r="L2255" s="7"/>
      <c r="M2255" s="7"/>
      <c r="N2255" s="7"/>
      <c r="O2255" s="7"/>
      <c r="P2255" s="7"/>
      <c r="Q2255" s="7"/>
      <c r="R2255" s="7" t="str">
        <f t="shared" si="70"/>
        <v/>
      </c>
      <c r="S2255" s="7" t="str">
        <f t="shared" si="71"/>
        <v/>
      </c>
    </row>
    <row r="2256" spans="1:19" x14ac:dyDescent="0.25">
      <c r="A2256" s="7"/>
      <c r="B2256" s="12"/>
      <c r="C2256" s="7"/>
      <c r="D2256" s="7"/>
      <c r="E2256" s="7"/>
      <c r="F2256" s="7"/>
      <c r="G2256" s="7"/>
      <c r="H2256" s="7"/>
      <c r="I2256" s="7"/>
      <c r="J2256" s="7"/>
      <c r="K2256" s="7"/>
      <c r="L2256" s="7"/>
      <c r="M2256" s="7"/>
      <c r="N2256" s="7"/>
      <c r="O2256" s="7"/>
      <c r="P2256" s="7"/>
      <c r="Q2256" s="7"/>
      <c r="R2256" s="7" t="str">
        <f t="shared" si="70"/>
        <v/>
      </c>
      <c r="S2256" s="7" t="str">
        <f t="shared" si="71"/>
        <v/>
      </c>
    </row>
    <row r="2257" spans="1:19" x14ac:dyDescent="0.25">
      <c r="A2257" s="7"/>
      <c r="B2257" s="12"/>
      <c r="C2257" s="7"/>
      <c r="D2257" s="7"/>
      <c r="E2257" s="7"/>
      <c r="F2257" s="7"/>
      <c r="G2257" s="7"/>
      <c r="H2257" s="7"/>
      <c r="I2257" s="7"/>
      <c r="J2257" s="7"/>
      <c r="K2257" s="7"/>
      <c r="L2257" s="7"/>
      <c r="M2257" s="7"/>
      <c r="N2257" s="7"/>
      <c r="O2257" s="7"/>
      <c r="P2257" s="7"/>
      <c r="Q2257" s="7"/>
      <c r="R2257" s="7" t="str">
        <f t="shared" si="70"/>
        <v/>
      </c>
      <c r="S2257" s="7" t="str">
        <f t="shared" si="71"/>
        <v/>
      </c>
    </row>
    <row r="2258" spans="1:19" x14ac:dyDescent="0.25">
      <c r="A2258" s="7"/>
      <c r="B2258" s="12"/>
      <c r="C2258" s="7"/>
      <c r="D2258" s="7"/>
      <c r="E2258" s="7"/>
      <c r="F2258" s="7"/>
      <c r="G2258" s="7"/>
      <c r="H2258" s="7"/>
      <c r="I2258" s="7"/>
      <c r="J2258" s="7"/>
      <c r="K2258" s="7"/>
      <c r="L2258" s="7"/>
      <c r="M2258" s="7"/>
      <c r="N2258" s="7"/>
      <c r="O2258" s="7"/>
      <c r="P2258" s="7"/>
      <c r="Q2258" s="7"/>
      <c r="R2258" s="7" t="str">
        <f t="shared" si="70"/>
        <v/>
      </c>
      <c r="S2258" s="7" t="str">
        <f t="shared" si="71"/>
        <v/>
      </c>
    </row>
    <row r="2259" spans="1:19" x14ac:dyDescent="0.25">
      <c r="A2259" s="7"/>
      <c r="B2259" s="12"/>
      <c r="C2259" s="7"/>
      <c r="D2259" s="7"/>
      <c r="E2259" s="7"/>
      <c r="F2259" s="7"/>
      <c r="G2259" s="7"/>
      <c r="H2259" s="7"/>
      <c r="I2259" s="7"/>
      <c r="J2259" s="7"/>
      <c r="K2259" s="7"/>
      <c r="L2259" s="7"/>
      <c r="M2259" s="7"/>
      <c r="N2259" s="7"/>
      <c r="O2259" s="7"/>
      <c r="P2259" s="7"/>
      <c r="Q2259" s="7"/>
      <c r="R2259" s="7" t="str">
        <f t="shared" si="70"/>
        <v/>
      </c>
      <c r="S2259" s="7" t="str">
        <f t="shared" si="71"/>
        <v/>
      </c>
    </row>
    <row r="2260" spans="1:19" x14ac:dyDescent="0.25">
      <c r="A2260" s="7"/>
      <c r="B2260" s="12"/>
      <c r="C2260" s="7"/>
      <c r="D2260" s="7"/>
      <c r="E2260" s="7"/>
      <c r="F2260" s="7"/>
      <c r="G2260" s="7"/>
      <c r="H2260" s="7"/>
      <c r="I2260" s="7"/>
      <c r="J2260" s="7"/>
      <c r="K2260" s="7"/>
      <c r="L2260" s="7"/>
      <c r="M2260" s="7"/>
      <c r="N2260" s="7"/>
      <c r="O2260" s="7"/>
      <c r="P2260" s="7"/>
      <c r="Q2260" s="7"/>
      <c r="R2260" s="7" t="str">
        <f t="shared" si="70"/>
        <v/>
      </c>
      <c r="S2260" s="7" t="str">
        <f t="shared" si="71"/>
        <v/>
      </c>
    </row>
    <row r="2261" spans="1:19" x14ac:dyDescent="0.25">
      <c r="A2261" s="7"/>
      <c r="B2261" s="12"/>
      <c r="C2261" s="7"/>
      <c r="D2261" s="7"/>
      <c r="E2261" s="7"/>
      <c r="F2261" s="7"/>
      <c r="G2261" s="7"/>
      <c r="H2261" s="7"/>
      <c r="I2261" s="7"/>
      <c r="J2261" s="7"/>
      <c r="K2261" s="7"/>
      <c r="L2261" s="7"/>
      <c r="M2261" s="7"/>
      <c r="N2261" s="7"/>
      <c r="O2261" s="7"/>
      <c r="P2261" s="7"/>
      <c r="Q2261" s="7"/>
      <c r="R2261" s="7" t="str">
        <f t="shared" si="70"/>
        <v/>
      </c>
      <c r="S2261" s="7" t="str">
        <f t="shared" si="71"/>
        <v/>
      </c>
    </row>
    <row r="2262" spans="1:19" x14ac:dyDescent="0.25">
      <c r="A2262" s="7"/>
      <c r="B2262" s="12"/>
      <c r="C2262" s="7"/>
      <c r="D2262" s="7"/>
      <c r="E2262" s="7"/>
      <c r="F2262" s="7"/>
      <c r="G2262" s="7"/>
      <c r="H2262" s="7"/>
      <c r="I2262" s="7"/>
      <c r="J2262" s="7"/>
      <c r="K2262" s="7"/>
      <c r="L2262" s="7"/>
      <c r="M2262" s="7"/>
      <c r="N2262" s="7"/>
      <c r="O2262" s="7"/>
      <c r="P2262" s="7"/>
      <c r="Q2262" s="7"/>
      <c r="R2262" s="7" t="str">
        <f t="shared" si="70"/>
        <v/>
      </c>
      <c r="S2262" s="7" t="str">
        <f t="shared" si="71"/>
        <v/>
      </c>
    </row>
    <row r="2263" spans="1:19" x14ac:dyDescent="0.25">
      <c r="A2263" s="7"/>
      <c r="B2263" s="12"/>
      <c r="C2263" s="7"/>
      <c r="D2263" s="7"/>
      <c r="E2263" s="7"/>
      <c r="F2263" s="7"/>
      <c r="G2263" s="7"/>
      <c r="H2263" s="7"/>
      <c r="I2263" s="7"/>
      <c r="J2263" s="7"/>
      <c r="K2263" s="7"/>
      <c r="L2263" s="7"/>
      <c r="M2263" s="7"/>
      <c r="N2263" s="7"/>
      <c r="O2263" s="7"/>
      <c r="P2263" s="7"/>
      <c r="Q2263" s="7"/>
      <c r="R2263" s="7" t="str">
        <f t="shared" si="70"/>
        <v/>
      </c>
      <c r="S2263" s="7" t="str">
        <f t="shared" si="71"/>
        <v/>
      </c>
    </row>
    <row r="2264" spans="1:19" x14ac:dyDescent="0.25">
      <c r="A2264" s="7"/>
      <c r="B2264" s="12"/>
      <c r="C2264" s="7"/>
      <c r="D2264" s="7"/>
      <c r="E2264" s="7"/>
      <c r="F2264" s="7"/>
      <c r="G2264" s="7"/>
      <c r="H2264" s="7"/>
      <c r="I2264" s="7"/>
      <c r="J2264" s="7"/>
      <c r="K2264" s="7"/>
      <c r="L2264" s="7"/>
      <c r="M2264" s="7"/>
      <c r="N2264" s="7"/>
      <c r="O2264" s="7"/>
      <c r="P2264" s="7"/>
      <c r="Q2264" s="7"/>
      <c r="R2264" s="7" t="str">
        <f t="shared" si="70"/>
        <v/>
      </c>
      <c r="S2264" s="7" t="str">
        <f t="shared" si="71"/>
        <v/>
      </c>
    </row>
    <row r="2265" spans="1:19" x14ac:dyDescent="0.25">
      <c r="A2265" s="7"/>
      <c r="B2265" s="12"/>
      <c r="C2265" s="7"/>
      <c r="D2265" s="7"/>
      <c r="E2265" s="7"/>
      <c r="F2265" s="7"/>
      <c r="G2265" s="7"/>
      <c r="H2265" s="7"/>
      <c r="I2265" s="7"/>
      <c r="J2265" s="7"/>
      <c r="K2265" s="7"/>
      <c r="L2265" s="7"/>
      <c r="M2265" s="7"/>
      <c r="N2265" s="7"/>
      <c r="O2265" s="7"/>
      <c r="P2265" s="7"/>
      <c r="Q2265" s="7"/>
      <c r="R2265" s="7" t="str">
        <f t="shared" si="70"/>
        <v/>
      </c>
      <c r="S2265" s="7" t="str">
        <f t="shared" si="71"/>
        <v/>
      </c>
    </row>
    <row r="2266" spans="1:19" x14ac:dyDescent="0.25">
      <c r="A2266" s="7"/>
      <c r="B2266" s="12"/>
      <c r="C2266" s="7"/>
      <c r="D2266" s="7"/>
      <c r="E2266" s="7"/>
      <c r="F2266" s="7"/>
      <c r="G2266" s="7"/>
      <c r="H2266" s="7"/>
      <c r="I2266" s="7"/>
      <c r="J2266" s="7"/>
      <c r="K2266" s="7"/>
      <c r="L2266" s="7"/>
      <c r="M2266" s="7"/>
      <c r="N2266" s="7"/>
      <c r="O2266" s="7"/>
      <c r="P2266" s="7"/>
      <c r="Q2266" s="7"/>
      <c r="R2266" s="7" t="str">
        <f t="shared" si="70"/>
        <v/>
      </c>
      <c r="S2266" s="7" t="str">
        <f t="shared" si="71"/>
        <v/>
      </c>
    </row>
    <row r="2267" spans="1:19" x14ac:dyDescent="0.25">
      <c r="A2267" s="7"/>
      <c r="B2267" s="12"/>
      <c r="C2267" s="7"/>
      <c r="D2267" s="7"/>
      <c r="E2267" s="7"/>
      <c r="F2267" s="7"/>
      <c r="G2267" s="7"/>
      <c r="H2267" s="7"/>
      <c r="I2267" s="7"/>
      <c r="J2267" s="7"/>
      <c r="K2267" s="7"/>
      <c r="L2267" s="7"/>
      <c r="M2267" s="7"/>
      <c r="N2267" s="7"/>
      <c r="O2267" s="7"/>
      <c r="P2267" s="7"/>
      <c r="Q2267" s="7"/>
      <c r="R2267" s="7" t="str">
        <f t="shared" si="70"/>
        <v/>
      </c>
      <c r="S2267" s="7" t="str">
        <f t="shared" si="71"/>
        <v/>
      </c>
    </row>
    <row r="2268" spans="1:19" x14ac:dyDescent="0.25">
      <c r="A2268" s="7"/>
      <c r="B2268" s="12"/>
      <c r="C2268" s="7"/>
      <c r="D2268" s="7"/>
      <c r="E2268" s="7"/>
      <c r="F2268" s="7"/>
      <c r="G2268" s="7"/>
      <c r="H2268" s="7"/>
      <c r="I2268" s="7"/>
      <c r="J2268" s="7"/>
      <c r="K2268" s="7"/>
      <c r="L2268" s="7"/>
      <c r="M2268" s="7"/>
      <c r="N2268" s="7"/>
      <c r="O2268" s="7"/>
      <c r="P2268" s="7"/>
      <c r="Q2268" s="7"/>
      <c r="R2268" s="7" t="str">
        <f t="shared" si="70"/>
        <v/>
      </c>
      <c r="S2268" s="7" t="str">
        <f t="shared" si="71"/>
        <v/>
      </c>
    </row>
    <row r="2269" spans="1:19" x14ac:dyDescent="0.25">
      <c r="A2269" s="7"/>
      <c r="B2269" s="12"/>
      <c r="C2269" s="7"/>
      <c r="D2269" s="7"/>
      <c r="E2269" s="7"/>
      <c r="F2269" s="7"/>
      <c r="G2269" s="7"/>
      <c r="H2269" s="7"/>
      <c r="I2269" s="7"/>
      <c r="J2269" s="7"/>
      <c r="K2269" s="7"/>
      <c r="L2269" s="7"/>
      <c r="M2269" s="7"/>
      <c r="N2269" s="7"/>
      <c r="O2269" s="7"/>
      <c r="P2269" s="7"/>
      <c r="Q2269" s="7"/>
      <c r="R2269" s="7" t="str">
        <f t="shared" si="70"/>
        <v/>
      </c>
      <c r="S2269" s="7" t="str">
        <f t="shared" si="71"/>
        <v/>
      </c>
    </row>
    <row r="2270" spans="1:19" x14ac:dyDescent="0.25">
      <c r="A2270" s="7"/>
      <c r="B2270" s="12"/>
      <c r="C2270" s="7"/>
      <c r="D2270" s="7"/>
      <c r="E2270" s="7"/>
      <c r="F2270" s="7"/>
      <c r="G2270" s="7"/>
      <c r="H2270" s="7"/>
      <c r="I2270" s="7"/>
      <c r="J2270" s="7"/>
      <c r="K2270" s="7"/>
      <c r="L2270" s="7"/>
      <c r="M2270" s="7"/>
      <c r="N2270" s="7"/>
      <c r="O2270" s="7"/>
      <c r="P2270" s="7"/>
      <c r="Q2270" s="7"/>
      <c r="R2270" s="7" t="str">
        <f t="shared" si="70"/>
        <v/>
      </c>
      <c r="S2270" s="7" t="str">
        <f t="shared" si="71"/>
        <v/>
      </c>
    </row>
    <row r="2271" spans="1:19" x14ac:dyDescent="0.25">
      <c r="A2271" s="7"/>
      <c r="B2271" s="12"/>
      <c r="C2271" s="7"/>
      <c r="D2271" s="7"/>
      <c r="E2271" s="7"/>
      <c r="F2271" s="7"/>
      <c r="G2271" s="7"/>
      <c r="H2271" s="7"/>
      <c r="I2271" s="7"/>
      <c r="J2271" s="7"/>
      <c r="K2271" s="7"/>
      <c r="L2271" s="7"/>
      <c r="M2271" s="7"/>
      <c r="N2271" s="7"/>
      <c r="O2271" s="7"/>
      <c r="P2271" s="7"/>
      <c r="Q2271" s="7"/>
      <c r="R2271" s="7" t="str">
        <f t="shared" si="70"/>
        <v/>
      </c>
      <c r="S2271" s="7" t="str">
        <f t="shared" si="71"/>
        <v/>
      </c>
    </row>
    <row r="2272" spans="1:19" x14ac:dyDescent="0.25">
      <c r="A2272" s="7"/>
      <c r="B2272" s="12"/>
      <c r="C2272" s="7"/>
      <c r="D2272" s="7"/>
      <c r="E2272" s="7"/>
      <c r="F2272" s="7"/>
      <c r="G2272" s="7"/>
      <c r="H2272" s="7"/>
      <c r="I2272" s="7"/>
      <c r="J2272" s="7"/>
      <c r="K2272" s="7"/>
      <c r="L2272" s="7"/>
      <c r="M2272" s="7"/>
      <c r="N2272" s="7"/>
      <c r="O2272" s="7"/>
      <c r="P2272" s="7"/>
      <c r="Q2272" s="7"/>
      <c r="R2272" s="7" t="str">
        <f t="shared" si="70"/>
        <v/>
      </c>
      <c r="S2272" s="7" t="str">
        <f t="shared" si="71"/>
        <v/>
      </c>
    </row>
    <row r="2273" spans="1:19" x14ac:dyDescent="0.25">
      <c r="A2273" s="7"/>
      <c r="B2273" s="12"/>
      <c r="C2273" s="7"/>
      <c r="D2273" s="7"/>
      <c r="E2273" s="7"/>
      <c r="F2273" s="7"/>
      <c r="G2273" s="7"/>
      <c r="H2273" s="7"/>
      <c r="I2273" s="7"/>
      <c r="J2273" s="7"/>
      <c r="K2273" s="7"/>
      <c r="L2273" s="7"/>
      <c r="M2273" s="7"/>
      <c r="N2273" s="7"/>
      <c r="O2273" s="7"/>
      <c r="P2273" s="7"/>
      <c r="Q2273" s="7"/>
      <c r="R2273" s="7" t="str">
        <f t="shared" si="70"/>
        <v/>
      </c>
      <c r="S2273" s="7" t="str">
        <f t="shared" si="71"/>
        <v/>
      </c>
    </row>
    <row r="2274" spans="1:19" x14ac:dyDescent="0.25">
      <c r="A2274" s="7"/>
      <c r="B2274" s="12"/>
      <c r="C2274" s="7"/>
      <c r="D2274" s="7"/>
      <c r="E2274" s="7"/>
      <c r="F2274" s="7"/>
      <c r="G2274" s="7"/>
      <c r="H2274" s="7"/>
      <c r="I2274" s="7"/>
      <c r="J2274" s="7"/>
      <c r="K2274" s="7"/>
      <c r="L2274" s="7"/>
      <c r="M2274" s="7"/>
      <c r="N2274" s="7"/>
      <c r="O2274" s="7"/>
      <c r="P2274" s="7"/>
      <c r="Q2274" s="7"/>
      <c r="R2274" s="7" t="str">
        <f t="shared" si="70"/>
        <v/>
      </c>
      <c r="S2274" s="7" t="str">
        <f t="shared" si="71"/>
        <v/>
      </c>
    </row>
    <row r="2275" spans="1:19" x14ac:dyDescent="0.25">
      <c r="A2275" s="7"/>
      <c r="B2275" s="12"/>
      <c r="C2275" s="7"/>
      <c r="D2275" s="7"/>
      <c r="E2275" s="7"/>
      <c r="F2275" s="7"/>
      <c r="G2275" s="7"/>
      <c r="H2275" s="7"/>
      <c r="I2275" s="7"/>
      <c r="J2275" s="7"/>
      <c r="K2275" s="7"/>
      <c r="L2275" s="7"/>
      <c r="M2275" s="7"/>
      <c r="N2275" s="7"/>
      <c r="O2275" s="7"/>
      <c r="P2275" s="7"/>
      <c r="Q2275" s="7"/>
      <c r="R2275" s="7" t="str">
        <f t="shared" si="70"/>
        <v/>
      </c>
      <c r="S2275" s="7" t="str">
        <f t="shared" si="71"/>
        <v/>
      </c>
    </row>
    <row r="2276" spans="1:19" x14ac:dyDescent="0.25">
      <c r="A2276" s="7"/>
      <c r="B2276" s="12"/>
      <c r="C2276" s="7"/>
      <c r="D2276" s="7"/>
      <c r="E2276" s="7"/>
      <c r="F2276" s="7"/>
      <c r="G2276" s="7"/>
      <c r="H2276" s="7"/>
      <c r="I2276" s="7"/>
      <c r="J2276" s="7"/>
      <c r="K2276" s="7"/>
      <c r="L2276" s="7"/>
      <c r="M2276" s="7"/>
      <c r="N2276" s="7"/>
      <c r="O2276" s="7"/>
      <c r="P2276" s="7"/>
      <c r="Q2276" s="7"/>
      <c r="R2276" s="7" t="str">
        <f t="shared" si="70"/>
        <v/>
      </c>
      <c r="S2276" s="7" t="str">
        <f t="shared" si="71"/>
        <v/>
      </c>
    </row>
    <row r="2277" spans="1:19" x14ac:dyDescent="0.25">
      <c r="A2277" s="7"/>
      <c r="B2277" s="12"/>
      <c r="C2277" s="7"/>
      <c r="D2277" s="7"/>
      <c r="E2277" s="7"/>
      <c r="F2277" s="7"/>
      <c r="G2277" s="7"/>
      <c r="H2277" s="7"/>
      <c r="I2277" s="7"/>
      <c r="J2277" s="7"/>
      <c r="K2277" s="7"/>
      <c r="L2277" s="7"/>
      <c r="M2277" s="7"/>
      <c r="N2277" s="7"/>
      <c r="O2277" s="7"/>
      <c r="P2277" s="7"/>
      <c r="Q2277" s="7"/>
      <c r="R2277" s="7" t="str">
        <f t="shared" si="70"/>
        <v/>
      </c>
      <c r="S2277" s="7" t="str">
        <f t="shared" si="71"/>
        <v/>
      </c>
    </row>
    <row r="2278" spans="1:19" x14ac:dyDescent="0.25">
      <c r="A2278" s="7"/>
      <c r="B2278" s="12"/>
      <c r="C2278" s="7"/>
      <c r="D2278" s="7"/>
      <c r="E2278" s="7"/>
      <c r="F2278" s="7"/>
      <c r="G2278" s="7"/>
      <c r="H2278" s="7"/>
      <c r="I2278" s="7"/>
      <c r="J2278" s="7"/>
      <c r="K2278" s="7"/>
      <c r="L2278" s="7"/>
      <c r="M2278" s="7"/>
      <c r="N2278" s="7"/>
      <c r="O2278" s="7"/>
      <c r="P2278" s="7"/>
      <c r="Q2278" s="7"/>
      <c r="R2278" s="7" t="str">
        <f t="shared" si="70"/>
        <v/>
      </c>
      <c r="S2278" s="7" t="str">
        <f t="shared" si="71"/>
        <v/>
      </c>
    </row>
    <row r="2279" spans="1:19" x14ac:dyDescent="0.25">
      <c r="A2279" s="7"/>
      <c r="B2279" s="12"/>
      <c r="C2279" s="7"/>
      <c r="D2279" s="7"/>
      <c r="E2279" s="7"/>
      <c r="F2279" s="7"/>
      <c r="G2279" s="7"/>
      <c r="H2279" s="7"/>
      <c r="I2279" s="7"/>
      <c r="J2279" s="7"/>
      <c r="K2279" s="7"/>
      <c r="L2279" s="7"/>
      <c r="M2279" s="7"/>
      <c r="N2279" s="7"/>
      <c r="O2279" s="7"/>
      <c r="P2279" s="7"/>
      <c r="Q2279" s="7"/>
      <c r="R2279" s="7" t="str">
        <f t="shared" si="70"/>
        <v/>
      </c>
      <c r="S2279" s="7" t="str">
        <f t="shared" si="71"/>
        <v/>
      </c>
    </row>
    <row r="2280" spans="1:19" x14ac:dyDescent="0.25">
      <c r="A2280" s="7"/>
      <c r="B2280" s="12"/>
      <c r="C2280" s="7"/>
      <c r="D2280" s="7"/>
      <c r="E2280" s="7"/>
      <c r="F2280" s="7"/>
      <c r="G2280" s="7"/>
      <c r="H2280" s="7"/>
      <c r="I2280" s="7"/>
      <c r="J2280" s="7"/>
      <c r="K2280" s="7"/>
      <c r="L2280" s="7"/>
      <c r="M2280" s="7"/>
      <c r="N2280" s="7"/>
      <c r="O2280" s="7"/>
      <c r="P2280" s="7"/>
      <c r="Q2280" s="7"/>
      <c r="R2280" s="7" t="str">
        <f t="shared" si="70"/>
        <v/>
      </c>
      <c r="S2280" s="7" t="str">
        <f t="shared" si="71"/>
        <v/>
      </c>
    </row>
    <row r="2281" spans="1:19" x14ac:dyDescent="0.25">
      <c r="A2281" s="7"/>
      <c r="B2281" s="12"/>
      <c r="C2281" s="7"/>
      <c r="D2281" s="7"/>
      <c r="E2281" s="7"/>
      <c r="F2281" s="7"/>
      <c r="G2281" s="7"/>
      <c r="H2281" s="7"/>
      <c r="I2281" s="7"/>
      <c r="J2281" s="7"/>
      <c r="K2281" s="7"/>
      <c r="L2281" s="7"/>
      <c r="M2281" s="7"/>
      <c r="N2281" s="7"/>
      <c r="O2281" s="7"/>
      <c r="P2281" s="7"/>
      <c r="Q2281" s="7"/>
      <c r="R2281" s="7" t="str">
        <f t="shared" si="70"/>
        <v/>
      </c>
      <c r="S2281" s="7" t="str">
        <f t="shared" si="71"/>
        <v/>
      </c>
    </row>
    <row r="2282" spans="1:19" x14ac:dyDescent="0.25">
      <c r="A2282" s="7"/>
      <c r="B2282" s="12"/>
      <c r="C2282" s="7"/>
      <c r="D2282" s="7"/>
      <c r="E2282" s="7"/>
      <c r="F2282" s="7"/>
      <c r="G2282" s="7"/>
      <c r="H2282" s="7"/>
      <c r="I2282" s="7"/>
      <c r="J2282" s="7"/>
      <c r="K2282" s="7"/>
      <c r="L2282" s="7"/>
      <c r="M2282" s="7"/>
      <c r="N2282" s="7"/>
      <c r="O2282" s="7"/>
      <c r="P2282" s="7"/>
      <c r="Q2282" s="7"/>
      <c r="R2282" s="7" t="str">
        <f t="shared" si="70"/>
        <v/>
      </c>
      <c r="S2282" s="7" t="str">
        <f t="shared" si="71"/>
        <v/>
      </c>
    </row>
    <row r="2283" spans="1:19" x14ac:dyDescent="0.25">
      <c r="A2283" s="7"/>
      <c r="B2283" s="12"/>
      <c r="C2283" s="7"/>
      <c r="D2283" s="7"/>
      <c r="E2283" s="7"/>
      <c r="F2283" s="7"/>
      <c r="G2283" s="7"/>
      <c r="H2283" s="7"/>
      <c r="I2283" s="7"/>
      <c r="J2283" s="7"/>
      <c r="K2283" s="7"/>
      <c r="L2283" s="7"/>
      <c r="M2283" s="7"/>
      <c r="N2283" s="7"/>
      <c r="O2283" s="7"/>
      <c r="P2283" s="7"/>
      <c r="Q2283" s="7"/>
      <c r="R2283" s="7" t="str">
        <f t="shared" si="70"/>
        <v/>
      </c>
      <c r="S2283" s="7" t="str">
        <f t="shared" si="71"/>
        <v/>
      </c>
    </row>
    <row r="2284" spans="1:19" x14ac:dyDescent="0.25">
      <c r="A2284" s="7"/>
      <c r="B2284" s="12"/>
      <c r="C2284" s="7"/>
      <c r="D2284" s="7"/>
      <c r="E2284" s="7"/>
      <c r="F2284" s="7"/>
      <c r="G2284" s="7"/>
      <c r="H2284" s="7"/>
      <c r="I2284" s="7"/>
      <c r="J2284" s="7"/>
      <c r="K2284" s="7"/>
      <c r="L2284" s="7"/>
      <c r="M2284" s="7"/>
      <c r="N2284" s="7"/>
      <c r="O2284" s="7"/>
      <c r="P2284" s="7"/>
      <c r="Q2284" s="7"/>
      <c r="R2284" s="7" t="str">
        <f t="shared" si="70"/>
        <v/>
      </c>
      <c r="S2284" s="7" t="str">
        <f t="shared" si="71"/>
        <v/>
      </c>
    </row>
    <row r="2285" spans="1:19" x14ac:dyDescent="0.25">
      <c r="A2285" s="7"/>
      <c r="B2285" s="12"/>
      <c r="C2285" s="7"/>
      <c r="D2285" s="7"/>
      <c r="E2285" s="7"/>
      <c r="F2285" s="7"/>
      <c r="G2285" s="7"/>
      <c r="H2285" s="7"/>
      <c r="I2285" s="7"/>
      <c r="J2285" s="7"/>
      <c r="K2285" s="7"/>
      <c r="L2285" s="7"/>
      <c r="M2285" s="7"/>
      <c r="N2285" s="7"/>
      <c r="O2285" s="7"/>
      <c r="P2285" s="7"/>
      <c r="Q2285" s="7"/>
      <c r="R2285" s="7" t="str">
        <f t="shared" si="70"/>
        <v/>
      </c>
      <c r="S2285" s="7" t="str">
        <f t="shared" si="71"/>
        <v/>
      </c>
    </row>
    <row r="2286" spans="1:19" x14ac:dyDescent="0.25">
      <c r="A2286" s="7"/>
      <c r="B2286" s="12"/>
      <c r="C2286" s="7"/>
      <c r="D2286" s="7"/>
      <c r="E2286" s="7"/>
      <c r="F2286" s="7"/>
      <c r="G2286" s="7"/>
      <c r="H2286" s="7"/>
      <c r="I2286" s="7"/>
      <c r="J2286" s="7"/>
      <c r="K2286" s="7"/>
      <c r="L2286" s="7"/>
      <c r="M2286" s="7"/>
      <c r="N2286" s="7"/>
      <c r="O2286" s="7"/>
      <c r="P2286" s="7"/>
      <c r="Q2286" s="7"/>
      <c r="R2286" s="7" t="str">
        <f t="shared" si="70"/>
        <v/>
      </c>
      <c r="S2286" s="7" t="str">
        <f t="shared" si="71"/>
        <v/>
      </c>
    </row>
    <row r="2287" spans="1:19" x14ac:dyDescent="0.25">
      <c r="A2287" s="7"/>
      <c r="B2287" s="12"/>
      <c r="C2287" s="7"/>
      <c r="D2287" s="7"/>
      <c r="E2287" s="7"/>
      <c r="F2287" s="7"/>
      <c r="G2287" s="7"/>
      <c r="H2287" s="7"/>
      <c r="I2287" s="7"/>
      <c r="J2287" s="7"/>
      <c r="K2287" s="7"/>
      <c r="L2287" s="7"/>
      <c r="M2287" s="7"/>
      <c r="N2287" s="7"/>
      <c r="O2287" s="7"/>
      <c r="P2287" s="7"/>
      <c r="Q2287" s="7"/>
      <c r="R2287" s="7" t="str">
        <f t="shared" si="70"/>
        <v/>
      </c>
      <c r="S2287" s="7" t="str">
        <f t="shared" si="71"/>
        <v/>
      </c>
    </row>
    <row r="2288" spans="1:19" x14ac:dyDescent="0.25">
      <c r="A2288" s="7"/>
      <c r="B2288" s="12"/>
      <c r="C2288" s="7"/>
      <c r="D2288" s="7"/>
      <c r="E2288" s="7"/>
      <c r="F2288" s="7"/>
      <c r="G2288" s="7"/>
      <c r="H2288" s="7"/>
      <c r="I2288" s="7"/>
      <c r="J2288" s="7"/>
      <c r="K2288" s="7"/>
      <c r="L2288" s="7"/>
      <c r="M2288" s="7"/>
      <c r="N2288" s="7"/>
      <c r="O2288" s="7"/>
      <c r="P2288" s="7"/>
      <c r="Q2288" s="7"/>
      <c r="R2288" s="7" t="str">
        <f t="shared" si="70"/>
        <v/>
      </c>
      <c r="S2288" s="7" t="str">
        <f t="shared" si="71"/>
        <v/>
      </c>
    </row>
    <row r="2289" spans="1:19" x14ac:dyDescent="0.25">
      <c r="A2289" s="7"/>
      <c r="B2289" s="12"/>
      <c r="C2289" s="7"/>
      <c r="D2289" s="7"/>
      <c r="E2289" s="7"/>
      <c r="F2289" s="7"/>
      <c r="G2289" s="7"/>
      <c r="H2289" s="7"/>
      <c r="I2289" s="7"/>
      <c r="J2289" s="7"/>
      <c r="K2289" s="7"/>
      <c r="L2289" s="7"/>
      <c r="M2289" s="7"/>
      <c r="N2289" s="7"/>
      <c r="O2289" s="7"/>
      <c r="P2289" s="7"/>
      <c r="Q2289" s="7"/>
      <c r="R2289" s="7" t="str">
        <f t="shared" si="70"/>
        <v/>
      </c>
      <c r="S2289" s="7" t="str">
        <f t="shared" si="71"/>
        <v/>
      </c>
    </row>
    <row r="2290" spans="1:19" x14ac:dyDescent="0.25">
      <c r="A2290" s="7"/>
      <c r="B2290" s="12"/>
      <c r="C2290" s="7"/>
      <c r="D2290" s="7"/>
      <c r="E2290" s="7"/>
      <c r="F2290" s="7"/>
      <c r="G2290" s="7"/>
      <c r="H2290" s="7"/>
      <c r="I2290" s="7"/>
      <c r="J2290" s="7"/>
      <c r="K2290" s="7"/>
      <c r="L2290" s="7"/>
      <c r="M2290" s="7"/>
      <c r="N2290" s="7"/>
      <c r="O2290" s="7"/>
      <c r="P2290" s="7"/>
      <c r="Q2290" s="7"/>
      <c r="R2290" s="7" t="str">
        <f t="shared" si="70"/>
        <v/>
      </c>
      <c r="S2290" s="7" t="str">
        <f t="shared" si="71"/>
        <v/>
      </c>
    </row>
    <row r="2291" spans="1:19" x14ac:dyDescent="0.25">
      <c r="A2291" s="7"/>
      <c r="B2291" s="12"/>
      <c r="C2291" s="7"/>
      <c r="D2291" s="7"/>
      <c r="E2291" s="7"/>
      <c r="F2291" s="7"/>
      <c r="G2291" s="7"/>
      <c r="H2291" s="7"/>
      <c r="I2291" s="7"/>
      <c r="J2291" s="7"/>
      <c r="K2291" s="7"/>
      <c r="L2291" s="7"/>
      <c r="M2291" s="7"/>
      <c r="N2291" s="7"/>
      <c r="O2291" s="7"/>
      <c r="P2291" s="7"/>
      <c r="Q2291" s="7"/>
      <c r="R2291" s="7" t="str">
        <f t="shared" si="70"/>
        <v/>
      </c>
      <c r="S2291" s="7" t="str">
        <f t="shared" si="71"/>
        <v/>
      </c>
    </row>
    <row r="2292" spans="1:19" x14ac:dyDescent="0.25">
      <c r="A2292" s="7"/>
      <c r="B2292" s="12"/>
      <c r="C2292" s="7"/>
      <c r="D2292" s="7"/>
      <c r="E2292" s="7"/>
      <c r="F2292" s="7"/>
      <c r="G2292" s="7"/>
      <c r="H2292" s="7"/>
      <c r="I2292" s="7"/>
      <c r="J2292" s="7"/>
      <c r="K2292" s="7"/>
      <c r="L2292" s="7"/>
      <c r="M2292" s="7"/>
      <c r="N2292" s="7"/>
      <c r="O2292" s="7"/>
      <c r="P2292" s="7"/>
      <c r="Q2292" s="7"/>
      <c r="R2292" s="7" t="str">
        <f t="shared" si="70"/>
        <v/>
      </c>
      <c r="S2292" s="7" t="str">
        <f t="shared" si="71"/>
        <v/>
      </c>
    </row>
    <row r="2293" spans="1:19" x14ac:dyDescent="0.25">
      <c r="A2293" s="7"/>
      <c r="B2293" s="12"/>
      <c r="C2293" s="7"/>
      <c r="D2293" s="7"/>
      <c r="E2293" s="7"/>
      <c r="F2293" s="7"/>
      <c r="G2293" s="7"/>
      <c r="H2293" s="7"/>
      <c r="I2293" s="7"/>
      <c r="J2293" s="7"/>
      <c r="K2293" s="7"/>
      <c r="L2293" s="7"/>
      <c r="M2293" s="7"/>
      <c r="N2293" s="7"/>
      <c r="O2293" s="7"/>
      <c r="P2293" s="7"/>
      <c r="Q2293" s="7"/>
      <c r="R2293" s="7" t="str">
        <f t="shared" si="70"/>
        <v/>
      </c>
      <c r="S2293" s="7" t="str">
        <f t="shared" si="71"/>
        <v/>
      </c>
    </row>
    <row r="2294" spans="1:19" x14ac:dyDescent="0.25">
      <c r="A2294" s="7"/>
      <c r="B2294" s="12"/>
      <c r="C2294" s="7"/>
      <c r="D2294" s="7"/>
      <c r="E2294" s="7"/>
      <c r="F2294" s="7"/>
      <c r="G2294" s="7"/>
      <c r="H2294" s="7"/>
      <c r="I2294" s="7"/>
      <c r="J2294" s="7"/>
      <c r="K2294" s="7"/>
      <c r="L2294" s="7"/>
      <c r="M2294" s="7"/>
      <c r="N2294" s="7"/>
      <c r="O2294" s="7"/>
      <c r="P2294" s="7"/>
      <c r="Q2294" s="7"/>
      <c r="R2294" s="7" t="str">
        <f t="shared" si="70"/>
        <v/>
      </c>
      <c r="S2294" s="7" t="str">
        <f t="shared" si="71"/>
        <v/>
      </c>
    </row>
    <row r="2295" spans="1:19" x14ac:dyDescent="0.25">
      <c r="A2295" s="7"/>
      <c r="B2295" s="12"/>
      <c r="C2295" s="7"/>
      <c r="D2295" s="7"/>
      <c r="E2295" s="7"/>
      <c r="F2295" s="7"/>
      <c r="G2295" s="7"/>
      <c r="H2295" s="7"/>
      <c r="I2295" s="7"/>
      <c r="J2295" s="7"/>
      <c r="K2295" s="7"/>
      <c r="L2295" s="7"/>
      <c r="M2295" s="7"/>
      <c r="N2295" s="7"/>
      <c r="O2295" s="7"/>
      <c r="P2295" s="7"/>
      <c r="Q2295" s="7"/>
      <c r="R2295" s="7" t="str">
        <f t="shared" si="70"/>
        <v/>
      </c>
      <c r="S2295" s="7" t="str">
        <f t="shared" si="71"/>
        <v/>
      </c>
    </row>
    <row r="2296" spans="1:19" x14ac:dyDescent="0.25">
      <c r="A2296" s="7"/>
      <c r="B2296" s="12"/>
      <c r="C2296" s="7"/>
      <c r="D2296" s="7"/>
      <c r="E2296" s="7"/>
      <c r="F2296" s="7"/>
      <c r="G2296" s="7"/>
      <c r="H2296" s="7"/>
      <c r="I2296" s="7"/>
      <c r="J2296" s="7"/>
      <c r="K2296" s="7"/>
      <c r="L2296" s="7"/>
      <c r="M2296" s="7"/>
      <c r="N2296" s="7"/>
      <c r="O2296" s="7"/>
      <c r="P2296" s="7"/>
      <c r="Q2296" s="7"/>
      <c r="R2296" s="7" t="str">
        <f t="shared" si="70"/>
        <v/>
      </c>
      <c r="S2296" s="7" t="str">
        <f t="shared" si="71"/>
        <v/>
      </c>
    </row>
    <row r="2297" spans="1:19" x14ac:dyDescent="0.25">
      <c r="A2297" s="7"/>
      <c r="B2297" s="12"/>
      <c r="C2297" s="7"/>
      <c r="D2297" s="7"/>
      <c r="E2297" s="7"/>
      <c r="F2297" s="7"/>
      <c r="G2297" s="7"/>
      <c r="H2297" s="7"/>
      <c r="I2297" s="7"/>
      <c r="J2297" s="7"/>
      <c r="K2297" s="7"/>
      <c r="L2297" s="7"/>
      <c r="M2297" s="7"/>
      <c r="N2297" s="7"/>
      <c r="O2297" s="7"/>
      <c r="P2297" s="7"/>
      <c r="Q2297" s="7"/>
      <c r="R2297" s="7" t="str">
        <f t="shared" si="70"/>
        <v/>
      </c>
      <c r="S2297" s="7" t="str">
        <f t="shared" si="71"/>
        <v/>
      </c>
    </row>
    <row r="2298" spans="1:19" x14ac:dyDescent="0.25">
      <c r="A2298" s="7"/>
      <c r="B2298" s="12"/>
      <c r="C2298" s="7"/>
      <c r="D2298" s="7"/>
      <c r="E2298" s="7"/>
      <c r="F2298" s="7"/>
      <c r="G2298" s="7"/>
      <c r="H2298" s="7"/>
      <c r="I2298" s="7"/>
      <c r="J2298" s="7"/>
      <c r="K2298" s="7"/>
      <c r="L2298" s="7"/>
      <c r="M2298" s="7"/>
      <c r="N2298" s="7"/>
      <c r="O2298" s="7"/>
      <c r="P2298" s="7"/>
      <c r="Q2298" s="7"/>
      <c r="R2298" s="7" t="str">
        <f t="shared" si="70"/>
        <v/>
      </c>
      <c r="S2298" s="7" t="str">
        <f t="shared" si="71"/>
        <v/>
      </c>
    </row>
    <row r="2299" spans="1:19" x14ac:dyDescent="0.25">
      <c r="A2299" s="7"/>
      <c r="B2299" s="12"/>
      <c r="C2299" s="7"/>
      <c r="D2299" s="7"/>
      <c r="E2299" s="7"/>
      <c r="F2299" s="7"/>
      <c r="G2299" s="7"/>
      <c r="H2299" s="7"/>
      <c r="I2299" s="7"/>
      <c r="J2299" s="7"/>
      <c r="K2299" s="7"/>
      <c r="L2299" s="7"/>
      <c r="M2299" s="7"/>
      <c r="N2299" s="7"/>
      <c r="O2299" s="7"/>
      <c r="P2299" s="7"/>
      <c r="Q2299" s="7"/>
      <c r="R2299" s="7" t="str">
        <f t="shared" si="70"/>
        <v/>
      </c>
      <c r="S2299" s="7" t="str">
        <f t="shared" si="71"/>
        <v/>
      </c>
    </row>
    <row r="2300" spans="1:19" x14ac:dyDescent="0.25">
      <c r="A2300" s="7"/>
      <c r="B2300" s="12"/>
      <c r="C2300" s="7"/>
      <c r="D2300" s="7"/>
      <c r="E2300" s="7"/>
      <c r="F2300" s="7"/>
      <c r="G2300" s="7"/>
      <c r="H2300" s="7"/>
      <c r="I2300" s="7"/>
      <c r="J2300" s="7"/>
      <c r="K2300" s="7"/>
      <c r="L2300" s="7"/>
      <c r="M2300" s="7"/>
      <c r="N2300" s="7"/>
      <c r="O2300" s="7"/>
      <c r="P2300" s="7"/>
      <c r="Q2300" s="7"/>
      <c r="R2300" s="7" t="str">
        <f t="shared" si="70"/>
        <v/>
      </c>
      <c r="S2300" s="7" t="str">
        <f t="shared" si="71"/>
        <v/>
      </c>
    </row>
    <row r="2301" spans="1:19" x14ac:dyDescent="0.25">
      <c r="A2301" s="7"/>
      <c r="B2301" s="12"/>
      <c r="C2301" s="7"/>
      <c r="D2301" s="7"/>
      <c r="E2301" s="7"/>
      <c r="F2301" s="7"/>
      <c r="G2301" s="7"/>
      <c r="H2301" s="7"/>
      <c r="I2301" s="7"/>
      <c r="J2301" s="7"/>
      <c r="K2301" s="7"/>
      <c r="L2301" s="7"/>
      <c r="M2301" s="7"/>
      <c r="N2301" s="7"/>
      <c r="O2301" s="7"/>
      <c r="P2301" s="7"/>
      <c r="Q2301" s="7"/>
      <c r="R2301" s="7" t="str">
        <f t="shared" si="70"/>
        <v/>
      </c>
      <c r="S2301" s="7" t="str">
        <f t="shared" si="71"/>
        <v/>
      </c>
    </row>
    <row r="2302" spans="1:19" x14ac:dyDescent="0.25">
      <c r="A2302" s="7"/>
      <c r="B2302" s="12"/>
      <c r="C2302" s="7"/>
      <c r="D2302" s="7"/>
      <c r="E2302" s="7"/>
      <c r="F2302" s="7"/>
      <c r="G2302" s="7"/>
      <c r="H2302" s="7"/>
      <c r="I2302" s="7"/>
      <c r="J2302" s="7"/>
      <c r="K2302" s="7"/>
      <c r="L2302" s="7"/>
      <c r="M2302" s="7"/>
      <c r="N2302" s="7"/>
      <c r="O2302" s="7"/>
      <c r="P2302" s="7"/>
      <c r="Q2302" s="7"/>
      <c r="R2302" s="7" t="str">
        <f t="shared" si="70"/>
        <v/>
      </c>
      <c r="S2302" s="7" t="str">
        <f t="shared" si="71"/>
        <v/>
      </c>
    </row>
    <row r="2303" spans="1:19" x14ac:dyDescent="0.25">
      <c r="A2303" s="7"/>
      <c r="B2303" s="12"/>
      <c r="C2303" s="7"/>
      <c r="D2303" s="7"/>
      <c r="E2303" s="7"/>
      <c r="F2303" s="7"/>
      <c r="G2303" s="7"/>
      <c r="H2303" s="7"/>
      <c r="I2303" s="7"/>
      <c r="J2303" s="7"/>
      <c r="K2303" s="7"/>
      <c r="L2303" s="7"/>
      <c r="M2303" s="7"/>
      <c r="N2303" s="7"/>
      <c r="O2303" s="7"/>
      <c r="P2303" s="7"/>
      <c r="Q2303" s="7"/>
      <c r="R2303" s="7" t="str">
        <f t="shared" si="70"/>
        <v/>
      </c>
      <c r="S2303" s="7" t="str">
        <f t="shared" si="71"/>
        <v/>
      </c>
    </row>
    <row r="2304" spans="1:19" x14ac:dyDescent="0.25">
      <c r="A2304" s="7"/>
      <c r="B2304" s="12"/>
      <c r="C2304" s="7"/>
      <c r="D2304" s="7"/>
      <c r="E2304" s="7"/>
      <c r="F2304" s="7"/>
      <c r="G2304" s="7"/>
      <c r="H2304" s="7"/>
      <c r="I2304" s="7"/>
      <c r="J2304" s="7"/>
      <c r="K2304" s="7"/>
      <c r="L2304" s="7"/>
      <c r="M2304" s="7"/>
      <c r="N2304" s="7"/>
      <c r="O2304" s="7"/>
      <c r="P2304" s="7"/>
      <c r="Q2304" s="7"/>
      <c r="R2304" s="7" t="str">
        <f t="shared" si="70"/>
        <v/>
      </c>
      <c r="S2304" s="7" t="str">
        <f t="shared" si="71"/>
        <v/>
      </c>
    </row>
    <row r="2305" spans="1:19" x14ac:dyDescent="0.25">
      <c r="A2305" s="7"/>
      <c r="B2305" s="12"/>
      <c r="C2305" s="7"/>
      <c r="D2305" s="7"/>
      <c r="E2305" s="7"/>
      <c r="F2305" s="7"/>
      <c r="G2305" s="7"/>
      <c r="H2305" s="7"/>
      <c r="I2305" s="7"/>
      <c r="J2305" s="7"/>
      <c r="K2305" s="7"/>
      <c r="L2305" s="7"/>
      <c r="M2305" s="7"/>
      <c r="N2305" s="7"/>
      <c r="O2305" s="7"/>
      <c r="P2305" s="7"/>
      <c r="Q2305" s="7"/>
      <c r="R2305" s="7" t="str">
        <f t="shared" si="70"/>
        <v/>
      </c>
      <c r="S2305" s="7" t="str">
        <f t="shared" si="71"/>
        <v/>
      </c>
    </row>
    <row r="2306" spans="1:19" x14ac:dyDescent="0.25">
      <c r="A2306" s="7"/>
      <c r="B2306" s="12"/>
      <c r="C2306" s="7"/>
      <c r="D2306" s="7"/>
      <c r="E2306" s="7"/>
      <c r="F2306" s="7"/>
      <c r="G2306" s="7"/>
      <c r="H2306" s="7"/>
      <c r="I2306" s="7"/>
      <c r="J2306" s="7"/>
      <c r="K2306" s="7"/>
      <c r="L2306" s="7"/>
      <c r="M2306" s="7"/>
      <c r="N2306" s="7"/>
      <c r="O2306" s="7"/>
      <c r="P2306" s="7"/>
      <c r="Q2306" s="7"/>
      <c r="R2306" s="7" t="str">
        <f t="shared" ref="R2306:R2369" si="72">IF(OR(C2306="",B2306=""),"",C2306&amp;"#"&amp;ROUND(B2306*1440,0))</f>
        <v/>
      </c>
      <c r="S2306" s="7" t="str">
        <f t="shared" ref="S2306:S2369" si="73">IF(J2306="","","https://maps.google.com/?q="&amp;SUBSTITUTE(J2306&amp;"",",",".")&amp;","&amp;SUBSTITUTE(K2306&amp;"",",","."))</f>
        <v/>
      </c>
    </row>
    <row r="2307" spans="1:19" x14ac:dyDescent="0.25">
      <c r="A2307" s="7"/>
      <c r="B2307" s="12"/>
      <c r="C2307" s="7"/>
      <c r="D2307" s="7"/>
      <c r="E2307" s="7"/>
      <c r="F2307" s="7"/>
      <c r="G2307" s="7"/>
      <c r="H2307" s="7"/>
      <c r="I2307" s="7"/>
      <c r="J2307" s="7"/>
      <c r="K2307" s="7"/>
      <c r="L2307" s="7"/>
      <c r="M2307" s="7"/>
      <c r="N2307" s="7"/>
      <c r="O2307" s="7"/>
      <c r="P2307" s="7"/>
      <c r="Q2307" s="7"/>
      <c r="R2307" s="7" t="str">
        <f t="shared" si="72"/>
        <v/>
      </c>
      <c r="S2307" s="7" t="str">
        <f t="shared" si="73"/>
        <v/>
      </c>
    </row>
    <row r="2308" spans="1:19" x14ac:dyDescent="0.25">
      <c r="A2308" s="7"/>
      <c r="B2308" s="12"/>
      <c r="C2308" s="7"/>
      <c r="D2308" s="7"/>
      <c r="E2308" s="7"/>
      <c r="F2308" s="7"/>
      <c r="G2308" s="7"/>
      <c r="H2308" s="7"/>
      <c r="I2308" s="7"/>
      <c r="J2308" s="7"/>
      <c r="K2308" s="7"/>
      <c r="L2308" s="7"/>
      <c r="M2308" s="7"/>
      <c r="N2308" s="7"/>
      <c r="O2308" s="7"/>
      <c r="P2308" s="7"/>
      <c r="Q2308" s="7"/>
      <c r="R2308" s="7" t="str">
        <f t="shared" si="72"/>
        <v/>
      </c>
      <c r="S2308" s="7" t="str">
        <f t="shared" si="73"/>
        <v/>
      </c>
    </row>
    <row r="2309" spans="1:19" x14ac:dyDescent="0.25">
      <c r="A2309" s="7"/>
      <c r="B2309" s="12"/>
      <c r="C2309" s="7"/>
      <c r="D2309" s="7"/>
      <c r="E2309" s="7"/>
      <c r="F2309" s="7"/>
      <c r="G2309" s="7"/>
      <c r="H2309" s="7"/>
      <c r="I2309" s="7"/>
      <c r="J2309" s="7"/>
      <c r="K2309" s="7"/>
      <c r="L2309" s="7"/>
      <c r="M2309" s="7"/>
      <c r="N2309" s="7"/>
      <c r="O2309" s="7"/>
      <c r="P2309" s="7"/>
      <c r="Q2309" s="7"/>
      <c r="R2309" s="7" t="str">
        <f t="shared" si="72"/>
        <v/>
      </c>
      <c r="S2309" s="7" t="str">
        <f t="shared" si="73"/>
        <v/>
      </c>
    </row>
    <row r="2310" spans="1:19" x14ac:dyDescent="0.25">
      <c r="A2310" s="7"/>
      <c r="B2310" s="12"/>
      <c r="C2310" s="7"/>
      <c r="D2310" s="7"/>
      <c r="E2310" s="7"/>
      <c r="F2310" s="7"/>
      <c r="G2310" s="7"/>
      <c r="H2310" s="7"/>
      <c r="I2310" s="7"/>
      <c r="J2310" s="7"/>
      <c r="K2310" s="7"/>
      <c r="L2310" s="7"/>
      <c r="M2310" s="7"/>
      <c r="N2310" s="7"/>
      <c r="O2310" s="7"/>
      <c r="P2310" s="7"/>
      <c r="Q2310" s="7"/>
      <c r="R2310" s="7" t="str">
        <f t="shared" si="72"/>
        <v/>
      </c>
      <c r="S2310" s="7" t="str">
        <f t="shared" si="73"/>
        <v/>
      </c>
    </row>
    <row r="2311" spans="1:19" x14ac:dyDescent="0.25">
      <c r="A2311" s="7"/>
      <c r="B2311" s="12"/>
      <c r="C2311" s="7"/>
      <c r="D2311" s="7"/>
      <c r="E2311" s="7"/>
      <c r="F2311" s="7"/>
      <c r="G2311" s="7"/>
      <c r="H2311" s="7"/>
      <c r="I2311" s="7"/>
      <c r="J2311" s="7"/>
      <c r="K2311" s="7"/>
      <c r="L2311" s="7"/>
      <c r="M2311" s="7"/>
      <c r="N2311" s="7"/>
      <c r="O2311" s="7"/>
      <c r="P2311" s="7"/>
      <c r="Q2311" s="7"/>
      <c r="R2311" s="7" t="str">
        <f t="shared" si="72"/>
        <v/>
      </c>
      <c r="S2311" s="7" t="str">
        <f t="shared" si="73"/>
        <v/>
      </c>
    </row>
    <row r="2312" spans="1:19" x14ac:dyDescent="0.25">
      <c r="A2312" s="7"/>
      <c r="B2312" s="12"/>
      <c r="C2312" s="7"/>
      <c r="D2312" s="7"/>
      <c r="E2312" s="7"/>
      <c r="F2312" s="7"/>
      <c r="G2312" s="7"/>
      <c r="H2312" s="7"/>
      <c r="I2312" s="7"/>
      <c r="J2312" s="7"/>
      <c r="K2312" s="7"/>
      <c r="L2312" s="7"/>
      <c r="M2312" s="7"/>
      <c r="N2312" s="7"/>
      <c r="O2312" s="7"/>
      <c r="P2312" s="7"/>
      <c r="Q2312" s="7"/>
      <c r="R2312" s="7" t="str">
        <f t="shared" si="72"/>
        <v/>
      </c>
      <c r="S2312" s="7" t="str">
        <f t="shared" si="73"/>
        <v/>
      </c>
    </row>
    <row r="2313" spans="1:19" x14ac:dyDescent="0.25">
      <c r="A2313" s="7"/>
      <c r="B2313" s="12"/>
      <c r="C2313" s="7"/>
      <c r="D2313" s="7"/>
      <c r="E2313" s="7"/>
      <c r="F2313" s="7"/>
      <c r="G2313" s="7"/>
      <c r="H2313" s="7"/>
      <c r="I2313" s="7"/>
      <c r="J2313" s="7"/>
      <c r="K2313" s="7"/>
      <c r="L2313" s="7"/>
      <c r="M2313" s="7"/>
      <c r="N2313" s="7"/>
      <c r="O2313" s="7"/>
      <c r="P2313" s="7"/>
      <c r="Q2313" s="7"/>
      <c r="R2313" s="7" t="str">
        <f t="shared" si="72"/>
        <v/>
      </c>
      <c r="S2313" s="7" t="str">
        <f t="shared" si="73"/>
        <v/>
      </c>
    </row>
    <row r="2314" spans="1:19" x14ac:dyDescent="0.25">
      <c r="A2314" s="7"/>
      <c r="B2314" s="12"/>
      <c r="C2314" s="7"/>
      <c r="D2314" s="7"/>
      <c r="E2314" s="7"/>
      <c r="F2314" s="7"/>
      <c r="G2314" s="7"/>
      <c r="H2314" s="7"/>
      <c r="I2314" s="7"/>
      <c r="J2314" s="7"/>
      <c r="K2314" s="7"/>
      <c r="L2314" s="7"/>
      <c r="M2314" s="7"/>
      <c r="N2314" s="7"/>
      <c r="O2314" s="7"/>
      <c r="P2314" s="7"/>
      <c r="Q2314" s="7"/>
      <c r="R2314" s="7" t="str">
        <f t="shared" si="72"/>
        <v/>
      </c>
      <c r="S2314" s="7" t="str">
        <f t="shared" si="73"/>
        <v/>
      </c>
    </row>
    <row r="2315" spans="1:19" x14ac:dyDescent="0.25">
      <c r="A2315" s="7"/>
      <c r="B2315" s="12"/>
      <c r="C2315" s="7"/>
      <c r="D2315" s="7"/>
      <c r="E2315" s="7"/>
      <c r="F2315" s="7"/>
      <c r="G2315" s="7"/>
      <c r="H2315" s="7"/>
      <c r="I2315" s="7"/>
      <c r="J2315" s="7"/>
      <c r="K2315" s="7"/>
      <c r="L2315" s="7"/>
      <c r="M2315" s="7"/>
      <c r="N2315" s="7"/>
      <c r="O2315" s="7"/>
      <c r="P2315" s="7"/>
      <c r="Q2315" s="7"/>
      <c r="R2315" s="7" t="str">
        <f t="shared" si="72"/>
        <v/>
      </c>
      <c r="S2315" s="7" t="str">
        <f t="shared" si="73"/>
        <v/>
      </c>
    </row>
    <row r="2316" spans="1:19" x14ac:dyDescent="0.25">
      <c r="A2316" s="7"/>
      <c r="B2316" s="12"/>
      <c r="C2316" s="7"/>
      <c r="D2316" s="7"/>
      <c r="E2316" s="7"/>
      <c r="F2316" s="7"/>
      <c r="G2316" s="7"/>
      <c r="H2316" s="7"/>
      <c r="I2316" s="7"/>
      <c r="J2316" s="7"/>
      <c r="K2316" s="7"/>
      <c r="L2316" s="7"/>
      <c r="M2316" s="7"/>
      <c r="N2316" s="7"/>
      <c r="O2316" s="7"/>
      <c r="P2316" s="7"/>
      <c r="Q2316" s="7"/>
      <c r="R2316" s="7" t="str">
        <f t="shared" si="72"/>
        <v/>
      </c>
      <c r="S2316" s="7" t="str">
        <f t="shared" si="73"/>
        <v/>
      </c>
    </row>
    <row r="2317" spans="1:19" x14ac:dyDescent="0.25">
      <c r="A2317" s="7"/>
      <c r="B2317" s="12"/>
      <c r="C2317" s="7"/>
      <c r="D2317" s="7"/>
      <c r="E2317" s="7"/>
      <c r="F2317" s="7"/>
      <c r="G2317" s="7"/>
      <c r="H2317" s="7"/>
      <c r="I2317" s="7"/>
      <c r="J2317" s="7"/>
      <c r="K2317" s="7"/>
      <c r="L2317" s="7"/>
      <c r="M2317" s="7"/>
      <c r="N2317" s="7"/>
      <c r="O2317" s="7"/>
      <c r="P2317" s="7"/>
      <c r="Q2317" s="7"/>
      <c r="R2317" s="7" t="str">
        <f t="shared" si="72"/>
        <v/>
      </c>
      <c r="S2317" s="7" t="str">
        <f t="shared" si="73"/>
        <v/>
      </c>
    </row>
    <row r="2318" spans="1:19" x14ac:dyDescent="0.25">
      <c r="A2318" s="7"/>
      <c r="B2318" s="12"/>
      <c r="C2318" s="7"/>
      <c r="D2318" s="7"/>
      <c r="E2318" s="7"/>
      <c r="F2318" s="7"/>
      <c r="G2318" s="7"/>
      <c r="H2318" s="7"/>
      <c r="I2318" s="7"/>
      <c r="J2318" s="7"/>
      <c r="K2318" s="7"/>
      <c r="L2318" s="7"/>
      <c r="M2318" s="7"/>
      <c r="N2318" s="7"/>
      <c r="O2318" s="7"/>
      <c r="P2318" s="7"/>
      <c r="Q2318" s="7"/>
      <c r="R2318" s="7" t="str">
        <f t="shared" si="72"/>
        <v/>
      </c>
      <c r="S2318" s="7" t="str">
        <f t="shared" si="73"/>
        <v/>
      </c>
    </row>
    <row r="2319" spans="1:19" x14ac:dyDescent="0.25">
      <c r="A2319" s="7"/>
      <c r="B2319" s="12"/>
      <c r="C2319" s="7"/>
      <c r="D2319" s="7"/>
      <c r="E2319" s="7"/>
      <c r="F2319" s="7"/>
      <c r="G2319" s="7"/>
      <c r="H2319" s="7"/>
      <c r="I2319" s="7"/>
      <c r="J2319" s="7"/>
      <c r="K2319" s="7"/>
      <c r="L2319" s="7"/>
      <c r="M2319" s="7"/>
      <c r="N2319" s="7"/>
      <c r="O2319" s="7"/>
      <c r="P2319" s="7"/>
      <c r="Q2319" s="7"/>
      <c r="R2319" s="7" t="str">
        <f t="shared" si="72"/>
        <v/>
      </c>
      <c r="S2319" s="7" t="str">
        <f t="shared" si="73"/>
        <v/>
      </c>
    </row>
    <row r="2320" spans="1:19" x14ac:dyDescent="0.25">
      <c r="A2320" s="7"/>
      <c r="B2320" s="12"/>
      <c r="C2320" s="7"/>
      <c r="D2320" s="7"/>
      <c r="E2320" s="7"/>
      <c r="F2320" s="7"/>
      <c r="G2320" s="7"/>
      <c r="H2320" s="7"/>
      <c r="I2320" s="7"/>
      <c r="J2320" s="7"/>
      <c r="K2320" s="7"/>
      <c r="L2320" s="7"/>
      <c r="M2320" s="7"/>
      <c r="N2320" s="7"/>
      <c r="O2320" s="7"/>
      <c r="P2320" s="7"/>
      <c r="Q2320" s="7"/>
      <c r="R2320" s="7" t="str">
        <f t="shared" si="72"/>
        <v/>
      </c>
      <c r="S2320" s="7" t="str">
        <f t="shared" si="73"/>
        <v/>
      </c>
    </row>
    <row r="2321" spans="1:19" x14ac:dyDescent="0.25">
      <c r="A2321" s="7"/>
      <c r="B2321" s="12"/>
      <c r="C2321" s="7"/>
      <c r="D2321" s="7"/>
      <c r="E2321" s="7"/>
      <c r="F2321" s="7"/>
      <c r="G2321" s="7"/>
      <c r="H2321" s="7"/>
      <c r="I2321" s="7"/>
      <c r="J2321" s="7"/>
      <c r="K2321" s="7"/>
      <c r="L2321" s="7"/>
      <c r="M2321" s="7"/>
      <c r="N2321" s="7"/>
      <c r="O2321" s="7"/>
      <c r="P2321" s="7"/>
      <c r="Q2321" s="7"/>
      <c r="R2321" s="7" t="str">
        <f t="shared" si="72"/>
        <v/>
      </c>
      <c r="S2321" s="7" t="str">
        <f t="shared" si="73"/>
        <v/>
      </c>
    </row>
    <row r="2322" spans="1:19" x14ac:dyDescent="0.25">
      <c r="A2322" s="7"/>
      <c r="B2322" s="12"/>
      <c r="C2322" s="7"/>
      <c r="D2322" s="7"/>
      <c r="E2322" s="7"/>
      <c r="F2322" s="7"/>
      <c r="G2322" s="7"/>
      <c r="H2322" s="7"/>
      <c r="I2322" s="7"/>
      <c r="J2322" s="7"/>
      <c r="K2322" s="7"/>
      <c r="L2322" s="7"/>
      <c r="M2322" s="7"/>
      <c r="N2322" s="7"/>
      <c r="O2322" s="7"/>
      <c r="P2322" s="7"/>
      <c r="Q2322" s="7"/>
      <c r="R2322" s="7" t="str">
        <f t="shared" si="72"/>
        <v/>
      </c>
      <c r="S2322" s="7" t="str">
        <f t="shared" si="73"/>
        <v/>
      </c>
    </row>
    <row r="2323" spans="1:19" x14ac:dyDescent="0.25">
      <c r="A2323" s="7"/>
      <c r="B2323" s="12"/>
      <c r="C2323" s="7"/>
      <c r="D2323" s="7"/>
      <c r="E2323" s="7"/>
      <c r="F2323" s="7"/>
      <c r="G2323" s="7"/>
      <c r="H2323" s="7"/>
      <c r="I2323" s="7"/>
      <c r="J2323" s="7"/>
      <c r="K2323" s="7"/>
      <c r="L2323" s="7"/>
      <c r="M2323" s="7"/>
      <c r="N2323" s="7"/>
      <c r="O2323" s="7"/>
      <c r="P2323" s="7"/>
      <c r="Q2323" s="7"/>
      <c r="R2323" s="7" t="str">
        <f t="shared" si="72"/>
        <v/>
      </c>
      <c r="S2323" s="7" t="str">
        <f t="shared" si="73"/>
        <v/>
      </c>
    </row>
    <row r="2324" spans="1:19" x14ac:dyDescent="0.25">
      <c r="A2324" s="7"/>
      <c r="B2324" s="12"/>
      <c r="C2324" s="7"/>
      <c r="D2324" s="7"/>
      <c r="E2324" s="7"/>
      <c r="F2324" s="7"/>
      <c r="G2324" s="7"/>
      <c r="H2324" s="7"/>
      <c r="I2324" s="7"/>
      <c r="J2324" s="7"/>
      <c r="K2324" s="7"/>
      <c r="L2324" s="7"/>
      <c r="M2324" s="7"/>
      <c r="N2324" s="7"/>
      <c r="O2324" s="7"/>
      <c r="P2324" s="7"/>
      <c r="Q2324" s="7"/>
      <c r="R2324" s="7" t="str">
        <f t="shared" si="72"/>
        <v/>
      </c>
      <c r="S2324" s="7" t="str">
        <f t="shared" si="73"/>
        <v/>
      </c>
    </row>
    <row r="2325" spans="1:19" x14ac:dyDescent="0.25">
      <c r="A2325" s="7"/>
      <c r="B2325" s="12"/>
      <c r="C2325" s="7"/>
      <c r="D2325" s="7"/>
      <c r="E2325" s="7"/>
      <c r="F2325" s="7"/>
      <c r="G2325" s="7"/>
      <c r="H2325" s="7"/>
      <c r="I2325" s="7"/>
      <c r="J2325" s="7"/>
      <c r="K2325" s="7"/>
      <c r="L2325" s="7"/>
      <c r="M2325" s="7"/>
      <c r="N2325" s="7"/>
      <c r="O2325" s="7"/>
      <c r="P2325" s="7"/>
      <c r="Q2325" s="7"/>
      <c r="R2325" s="7" t="str">
        <f t="shared" si="72"/>
        <v/>
      </c>
      <c r="S2325" s="7" t="str">
        <f t="shared" si="73"/>
        <v/>
      </c>
    </row>
    <row r="2326" spans="1:19" x14ac:dyDescent="0.25">
      <c r="A2326" s="7"/>
      <c r="B2326" s="12"/>
      <c r="C2326" s="7"/>
      <c r="D2326" s="7"/>
      <c r="E2326" s="7"/>
      <c r="F2326" s="7"/>
      <c r="G2326" s="7"/>
      <c r="H2326" s="7"/>
      <c r="I2326" s="7"/>
      <c r="J2326" s="7"/>
      <c r="K2326" s="7"/>
      <c r="L2326" s="7"/>
      <c r="M2326" s="7"/>
      <c r="N2326" s="7"/>
      <c r="O2326" s="7"/>
      <c r="P2326" s="7"/>
      <c r="Q2326" s="7"/>
      <c r="R2326" s="7" t="str">
        <f t="shared" si="72"/>
        <v/>
      </c>
      <c r="S2326" s="7" t="str">
        <f t="shared" si="73"/>
        <v/>
      </c>
    </row>
    <row r="2327" spans="1:19" x14ac:dyDescent="0.25">
      <c r="A2327" s="7"/>
      <c r="B2327" s="12"/>
      <c r="C2327" s="7"/>
      <c r="D2327" s="7"/>
      <c r="E2327" s="7"/>
      <c r="F2327" s="7"/>
      <c r="G2327" s="7"/>
      <c r="H2327" s="7"/>
      <c r="I2327" s="7"/>
      <c r="J2327" s="7"/>
      <c r="K2327" s="7"/>
      <c r="L2327" s="7"/>
      <c r="M2327" s="7"/>
      <c r="N2327" s="7"/>
      <c r="O2327" s="7"/>
      <c r="P2327" s="7"/>
      <c r="Q2327" s="7"/>
      <c r="R2327" s="7" t="str">
        <f t="shared" si="72"/>
        <v/>
      </c>
      <c r="S2327" s="7" t="str">
        <f t="shared" si="73"/>
        <v/>
      </c>
    </row>
    <row r="2328" spans="1:19" x14ac:dyDescent="0.25">
      <c r="A2328" s="7"/>
      <c r="B2328" s="12"/>
      <c r="C2328" s="7"/>
      <c r="D2328" s="7"/>
      <c r="E2328" s="7"/>
      <c r="F2328" s="7"/>
      <c r="G2328" s="7"/>
      <c r="H2328" s="7"/>
      <c r="I2328" s="7"/>
      <c r="J2328" s="7"/>
      <c r="K2328" s="7"/>
      <c r="L2328" s="7"/>
      <c r="M2328" s="7"/>
      <c r="N2328" s="7"/>
      <c r="O2328" s="7"/>
      <c r="P2328" s="7"/>
      <c r="Q2328" s="7"/>
      <c r="R2328" s="7" t="str">
        <f t="shared" si="72"/>
        <v/>
      </c>
      <c r="S2328" s="7" t="str">
        <f t="shared" si="73"/>
        <v/>
      </c>
    </row>
    <row r="2329" spans="1:19" x14ac:dyDescent="0.25">
      <c r="A2329" s="7"/>
      <c r="B2329" s="12"/>
      <c r="C2329" s="7"/>
      <c r="D2329" s="7"/>
      <c r="E2329" s="7"/>
      <c r="F2329" s="7"/>
      <c r="G2329" s="7"/>
      <c r="H2329" s="7"/>
      <c r="I2329" s="7"/>
      <c r="J2329" s="7"/>
      <c r="K2329" s="7"/>
      <c r="L2329" s="7"/>
      <c r="M2329" s="7"/>
      <c r="N2329" s="7"/>
      <c r="O2329" s="7"/>
      <c r="P2329" s="7"/>
      <c r="Q2329" s="7"/>
      <c r="R2329" s="7" t="str">
        <f t="shared" si="72"/>
        <v/>
      </c>
      <c r="S2329" s="7" t="str">
        <f t="shared" si="73"/>
        <v/>
      </c>
    </row>
    <row r="2330" spans="1:19" x14ac:dyDescent="0.25">
      <c r="A2330" s="7"/>
      <c r="B2330" s="12"/>
      <c r="C2330" s="7"/>
      <c r="D2330" s="7"/>
      <c r="E2330" s="7"/>
      <c r="F2330" s="7"/>
      <c r="G2330" s="7"/>
      <c r="H2330" s="7"/>
      <c r="I2330" s="7"/>
      <c r="J2330" s="7"/>
      <c r="K2330" s="7"/>
      <c r="L2330" s="7"/>
      <c r="M2330" s="7"/>
      <c r="N2330" s="7"/>
      <c r="O2330" s="7"/>
      <c r="P2330" s="7"/>
      <c r="Q2330" s="7"/>
      <c r="R2330" s="7" t="str">
        <f t="shared" si="72"/>
        <v/>
      </c>
      <c r="S2330" s="7" t="str">
        <f t="shared" si="73"/>
        <v/>
      </c>
    </row>
    <row r="2331" spans="1:19" x14ac:dyDescent="0.25">
      <c r="A2331" s="7"/>
      <c r="B2331" s="12"/>
      <c r="C2331" s="7"/>
      <c r="D2331" s="7"/>
      <c r="E2331" s="7"/>
      <c r="F2331" s="7"/>
      <c r="G2331" s="7"/>
      <c r="H2331" s="7"/>
      <c r="I2331" s="7"/>
      <c r="J2331" s="7"/>
      <c r="K2331" s="7"/>
      <c r="L2331" s="7"/>
      <c r="M2331" s="7"/>
      <c r="N2331" s="7"/>
      <c r="O2331" s="7"/>
      <c r="P2331" s="7"/>
      <c r="Q2331" s="7"/>
      <c r="R2331" s="7" t="str">
        <f t="shared" si="72"/>
        <v/>
      </c>
      <c r="S2331" s="7" t="str">
        <f t="shared" si="73"/>
        <v/>
      </c>
    </row>
    <row r="2332" spans="1:19" x14ac:dyDescent="0.25">
      <c r="A2332" s="7"/>
      <c r="B2332" s="12"/>
      <c r="C2332" s="7"/>
      <c r="D2332" s="7"/>
      <c r="E2332" s="7"/>
      <c r="F2332" s="7"/>
      <c r="G2332" s="7"/>
      <c r="H2332" s="7"/>
      <c r="I2332" s="7"/>
      <c r="J2332" s="7"/>
      <c r="K2332" s="7"/>
      <c r="L2332" s="7"/>
      <c r="M2332" s="7"/>
      <c r="N2332" s="7"/>
      <c r="O2332" s="7"/>
      <c r="P2332" s="7"/>
      <c r="Q2332" s="7"/>
      <c r="R2332" s="7" t="str">
        <f t="shared" si="72"/>
        <v/>
      </c>
      <c r="S2332" s="7" t="str">
        <f t="shared" si="73"/>
        <v/>
      </c>
    </row>
    <row r="2333" spans="1:19" x14ac:dyDescent="0.25">
      <c r="A2333" s="7"/>
      <c r="B2333" s="12"/>
      <c r="C2333" s="7"/>
      <c r="D2333" s="7"/>
      <c r="E2333" s="7"/>
      <c r="F2333" s="7"/>
      <c r="G2333" s="7"/>
      <c r="H2333" s="7"/>
      <c r="I2333" s="7"/>
      <c r="J2333" s="7"/>
      <c r="K2333" s="7"/>
      <c r="L2333" s="7"/>
      <c r="M2333" s="7"/>
      <c r="N2333" s="7"/>
      <c r="O2333" s="7"/>
      <c r="P2333" s="7"/>
      <c r="Q2333" s="7"/>
      <c r="R2333" s="7" t="str">
        <f t="shared" si="72"/>
        <v/>
      </c>
      <c r="S2333" s="7" t="str">
        <f t="shared" si="73"/>
        <v/>
      </c>
    </row>
    <row r="2334" spans="1:19" x14ac:dyDescent="0.25">
      <c r="A2334" s="7"/>
      <c r="B2334" s="12"/>
      <c r="C2334" s="7"/>
      <c r="D2334" s="7"/>
      <c r="E2334" s="7"/>
      <c r="F2334" s="7"/>
      <c r="G2334" s="7"/>
      <c r="H2334" s="7"/>
      <c r="I2334" s="7"/>
      <c r="J2334" s="7"/>
      <c r="K2334" s="7"/>
      <c r="L2334" s="7"/>
      <c r="M2334" s="7"/>
      <c r="N2334" s="7"/>
      <c r="O2334" s="7"/>
      <c r="P2334" s="7"/>
      <c r="Q2334" s="7"/>
      <c r="R2334" s="7" t="str">
        <f t="shared" si="72"/>
        <v/>
      </c>
      <c r="S2334" s="7" t="str">
        <f t="shared" si="73"/>
        <v/>
      </c>
    </row>
    <row r="2335" spans="1:19" x14ac:dyDescent="0.25">
      <c r="A2335" s="7"/>
      <c r="B2335" s="12"/>
      <c r="C2335" s="7"/>
      <c r="D2335" s="7"/>
      <c r="E2335" s="7"/>
      <c r="F2335" s="7"/>
      <c r="G2335" s="7"/>
      <c r="H2335" s="7"/>
      <c r="I2335" s="7"/>
      <c r="J2335" s="7"/>
      <c r="K2335" s="7"/>
      <c r="L2335" s="7"/>
      <c r="M2335" s="7"/>
      <c r="N2335" s="7"/>
      <c r="O2335" s="7"/>
      <c r="P2335" s="7"/>
      <c r="Q2335" s="7"/>
      <c r="R2335" s="7" t="str">
        <f t="shared" si="72"/>
        <v/>
      </c>
      <c r="S2335" s="7" t="str">
        <f t="shared" si="73"/>
        <v/>
      </c>
    </row>
    <row r="2336" spans="1:19" x14ac:dyDescent="0.25">
      <c r="A2336" s="7"/>
      <c r="B2336" s="12"/>
      <c r="C2336" s="7"/>
      <c r="D2336" s="7"/>
      <c r="E2336" s="7"/>
      <c r="F2336" s="7"/>
      <c r="G2336" s="7"/>
      <c r="H2336" s="7"/>
      <c r="I2336" s="7"/>
      <c r="J2336" s="7"/>
      <c r="K2336" s="7"/>
      <c r="L2336" s="7"/>
      <c r="M2336" s="7"/>
      <c r="N2336" s="7"/>
      <c r="O2336" s="7"/>
      <c r="P2336" s="7"/>
      <c r="Q2336" s="7"/>
      <c r="R2336" s="7" t="str">
        <f t="shared" si="72"/>
        <v/>
      </c>
      <c r="S2336" s="7" t="str">
        <f t="shared" si="73"/>
        <v/>
      </c>
    </row>
    <row r="2337" spans="1:19" x14ac:dyDescent="0.25">
      <c r="A2337" s="7"/>
      <c r="B2337" s="12"/>
      <c r="C2337" s="7"/>
      <c r="D2337" s="7"/>
      <c r="E2337" s="7"/>
      <c r="F2337" s="7"/>
      <c r="G2337" s="7"/>
      <c r="H2337" s="7"/>
      <c r="I2337" s="7"/>
      <c r="J2337" s="7"/>
      <c r="K2337" s="7"/>
      <c r="L2337" s="7"/>
      <c r="M2337" s="7"/>
      <c r="N2337" s="7"/>
      <c r="O2337" s="7"/>
      <c r="P2337" s="7"/>
      <c r="Q2337" s="7"/>
      <c r="R2337" s="7" t="str">
        <f t="shared" si="72"/>
        <v/>
      </c>
      <c r="S2337" s="7" t="str">
        <f t="shared" si="73"/>
        <v/>
      </c>
    </row>
    <row r="2338" spans="1:19" x14ac:dyDescent="0.25">
      <c r="A2338" s="7"/>
      <c r="B2338" s="12"/>
      <c r="C2338" s="7"/>
      <c r="D2338" s="7"/>
      <c r="E2338" s="7"/>
      <c r="F2338" s="7"/>
      <c r="G2338" s="7"/>
      <c r="H2338" s="7"/>
      <c r="I2338" s="7"/>
      <c r="J2338" s="7"/>
      <c r="K2338" s="7"/>
      <c r="L2338" s="7"/>
      <c r="M2338" s="7"/>
      <c r="N2338" s="7"/>
      <c r="O2338" s="7"/>
      <c r="P2338" s="7"/>
      <c r="Q2338" s="7"/>
      <c r="R2338" s="7" t="str">
        <f t="shared" si="72"/>
        <v/>
      </c>
      <c r="S2338" s="7" t="str">
        <f t="shared" si="73"/>
        <v/>
      </c>
    </row>
    <row r="2339" spans="1:19" x14ac:dyDescent="0.25">
      <c r="A2339" s="7"/>
      <c r="B2339" s="12"/>
      <c r="C2339" s="7"/>
      <c r="D2339" s="7"/>
      <c r="E2339" s="7"/>
      <c r="F2339" s="7"/>
      <c r="G2339" s="7"/>
      <c r="H2339" s="7"/>
      <c r="I2339" s="7"/>
      <c r="J2339" s="7"/>
      <c r="K2339" s="7"/>
      <c r="L2339" s="7"/>
      <c r="M2339" s="7"/>
      <c r="N2339" s="7"/>
      <c r="O2339" s="7"/>
      <c r="P2339" s="7"/>
      <c r="Q2339" s="7"/>
      <c r="R2339" s="7" t="str">
        <f t="shared" si="72"/>
        <v/>
      </c>
      <c r="S2339" s="7" t="str">
        <f t="shared" si="73"/>
        <v/>
      </c>
    </row>
    <row r="2340" spans="1:19" x14ac:dyDescent="0.25">
      <c r="A2340" s="7"/>
      <c r="B2340" s="12"/>
      <c r="C2340" s="7"/>
      <c r="D2340" s="7"/>
      <c r="E2340" s="7"/>
      <c r="F2340" s="7"/>
      <c r="G2340" s="7"/>
      <c r="H2340" s="7"/>
      <c r="I2340" s="7"/>
      <c r="J2340" s="7"/>
      <c r="K2340" s="7"/>
      <c r="L2340" s="7"/>
      <c r="M2340" s="7"/>
      <c r="N2340" s="7"/>
      <c r="O2340" s="7"/>
      <c r="P2340" s="7"/>
      <c r="Q2340" s="7"/>
      <c r="R2340" s="7" t="str">
        <f t="shared" si="72"/>
        <v/>
      </c>
      <c r="S2340" s="7" t="str">
        <f t="shared" si="73"/>
        <v/>
      </c>
    </row>
    <row r="2341" spans="1:19" x14ac:dyDescent="0.25">
      <c r="A2341" s="7"/>
      <c r="B2341" s="12"/>
      <c r="C2341" s="7"/>
      <c r="D2341" s="7"/>
      <c r="E2341" s="7"/>
      <c r="F2341" s="7"/>
      <c r="G2341" s="7"/>
      <c r="H2341" s="7"/>
      <c r="I2341" s="7"/>
      <c r="J2341" s="7"/>
      <c r="K2341" s="7"/>
      <c r="L2341" s="7"/>
      <c r="M2341" s="7"/>
      <c r="N2341" s="7"/>
      <c r="O2341" s="7"/>
      <c r="P2341" s="7"/>
      <c r="Q2341" s="7"/>
      <c r="R2341" s="7" t="str">
        <f t="shared" si="72"/>
        <v/>
      </c>
      <c r="S2341" s="7" t="str">
        <f t="shared" si="73"/>
        <v/>
      </c>
    </row>
    <row r="2342" spans="1:19" x14ac:dyDescent="0.25">
      <c r="A2342" s="7"/>
      <c r="B2342" s="12"/>
      <c r="C2342" s="7"/>
      <c r="D2342" s="7"/>
      <c r="E2342" s="7"/>
      <c r="F2342" s="7"/>
      <c r="G2342" s="7"/>
      <c r="H2342" s="7"/>
      <c r="I2342" s="7"/>
      <c r="J2342" s="7"/>
      <c r="K2342" s="7"/>
      <c r="L2342" s="7"/>
      <c r="M2342" s="7"/>
      <c r="N2342" s="7"/>
      <c r="O2342" s="7"/>
      <c r="P2342" s="7"/>
      <c r="Q2342" s="7"/>
      <c r="R2342" s="7" t="str">
        <f t="shared" si="72"/>
        <v/>
      </c>
      <c r="S2342" s="7" t="str">
        <f t="shared" si="73"/>
        <v/>
      </c>
    </row>
    <row r="2343" spans="1:19" x14ac:dyDescent="0.25">
      <c r="A2343" s="7"/>
      <c r="B2343" s="12"/>
      <c r="C2343" s="7"/>
      <c r="D2343" s="7"/>
      <c r="E2343" s="7"/>
      <c r="F2343" s="7"/>
      <c r="G2343" s="7"/>
      <c r="H2343" s="7"/>
      <c r="I2343" s="7"/>
      <c r="J2343" s="7"/>
      <c r="K2343" s="7"/>
      <c r="L2343" s="7"/>
      <c r="M2343" s="7"/>
      <c r="N2343" s="7"/>
      <c r="O2343" s="7"/>
      <c r="P2343" s="7"/>
      <c r="Q2343" s="7"/>
      <c r="R2343" s="7" t="str">
        <f t="shared" si="72"/>
        <v/>
      </c>
      <c r="S2343" s="7" t="str">
        <f t="shared" si="73"/>
        <v/>
      </c>
    </row>
    <row r="2344" spans="1:19" x14ac:dyDescent="0.25">
      <c r="A2344" s="7"/>
      <c r="B2344" s="12"/>
      <c r="C2344" s="7"/>
      <c r="D2344" s="7"/>
      <c r="E2344" s="7"/>
      <c r="F2344" s="7"/>
      <c r="G2344" s="7"/>
      <c r="H2344" s="7"/>
      <c r="I2344" s="7"/>
      <c r="J2344" s="7"/>
      <c r="K2344" s="7"/>
      <c r="L2344" s="7"/>
      <c r="M2344" s="7"/>
      <c r="N2344" s="7"/>
      <c r="O2344" s="7"/>
      <c r="P2344" s="7"/>
      <c r="Q2344" s="7"/>
      <c r="R2344" s="7" t="str">
        <f t="shared" si="72"/>
        <v/>
      </c>
      <c r="S2344" s="7" t="str">
        <f t="shared" si="73"/>
        <v/>
      </c>
    </row>
    <row r="2345" spans="1:19" x14ac:dyDescent="0.25">
      <c r="A2345" s="7"/>
      <c r="B2345" s="12"/>
      <c r="C2345" s="7"/>
      <c r="D2345" s="7"/>
      <c r="E2345" s="7"/>
      <c r="F2345" s="7"/>
      <c r="G2345" s="7"/>
      <c r="H2345" s="7"/>
      <c r="I2345" s="7"/>
      <c r="J2345" s="7"/>
      <c r="K2345" s="7"/>
      <c r="L2345" s="7"/>
      <c r="M2345" s="7"/>
      <c r="N2345" s="7"/>
      <c r="O2345" s="7"/>
      <c r="P2345" s="7"/>
      <c r="Q2345" s="7"/>
      <c r="R2345" s="7" t="str">
        <f t="shared" si="72"/>
        <v/>
      </c>
      <c r="S2345" s="7" t="str">
        <f t="shared" si="73"/>
        <v/>
      </c>
    </row>
    <row r="2346" spans="1:19" x14ac:dyDescent="0.25">
      <c r="A2346" s="7"/>
      <c r="B2346" s="12"/>
      <c r="C2346" s="7"/>
      <c r="D2346" s="7"/>
      <c r="E2346" s="7"/>
      <c r="F2346" s="7"/>
      <c r="G2346" s="7"/>
      <c r="H2346" s="7"/>
      <c r="I2346" s="7"/>
      <c r="J2346" s="7"/>
      <c r="K2346" s="7"/>
      <c r="L2346" s="7"/>
      <c r="M2346" s="7"/>
      <c r="N2346" s="7"/>
      <c r="O2346" s="7"/>
      <c r="P2346" s="7"/>
      <c r="Q2346" s="7"/>
      <c r="R2346" s="7" t="str">
        <f t="shared" si="72"/>
        <v/>
      </c>
      <c r="S2346" s="7" t="str">
        <f t="shared" si="73"/>
        <v/>
      </c>
    </row>
    <row r="2347" spans="1:19" x14ac:dyDescent="0.25">
      <c r="A2347" s="7"/>
      <c r="B2347" s="12"/>
      <c r="C2347" s="7"/>
      <c r="D2347" s="7"/>
      <c r="E2347" s="7"/>
      <c r="F2347" s="7"/>
      <c r="G2347" s="7"/>
      <c r="H2347" s="7"/>
      <c r="I2347" s="7"/>
      <c r="J2347" s="7"/>
      <c r="K2347" s="7"/>
      <c r="L2347" s="7"/>
      <c r="M2347" s="7"/>
      <c r="N2347" s="7"/>
      <c r="O2347" s="7"/>
      <c r="P2347" s="7"/>
      <c r="Q2347" s="7"/>
      <c r="R2347" s="7" t="str">
        <f t="shared" si="72"/>
        <v/>
      </c>
      <c r="S2347" s="7" t="str">
        <f t="shared" si="73"/>
        <v/>
      </c>
    </row>
    <row r="2348" spans="1:19" x14ac:dyDescent="0.25">
      <c r="A2348" s="7"/>
      <c r="B2348" s="12"/>
      <c r="C2348" s="7"/>
      <c r="D2348" s="7"/>
      <c r="E2348" s="7"/>
      <c r="F2348" s="7"/>
      <c r="G2348" s="7"/>
      <c r="H2348" s="7"/>
      <c r="I2348" s="7"/>
      <c r="J2348" s="7"/>
      <c r="K2348" s="7"/>
      <c r="L2348" s="7"/>
      <c r="M2348" s="7"/>
      <c r="N2348" s="7"/>
      <c r="O2348" s="7"/>
      <c r="P2348" s="7"/>
      <c r="Q2348" s="7"/>
      <c r="R2348" s="7" t="str">
        <f t="shared" si="72"/>
        <v/>
      </c>
      <c r="S2348" s="7" t="str">
        <f t="shared" si="73"/>
        <v/>
      </c>
    </row>
    <row r="2349" spans="1:19" x14ac:dyDescent="0.25">
      <c r="A2349" s="7"/>
      <c r="B2349" s="12"/>
      <c r="C2349" s="7"/>
      <c r="D2349" s="7"/>
      <c r="E2349" s="7"/>
      <c r="F2349" s="7"/>
      <c r="G2349" s="7"/>
      <c r="H2349" s="7"/>
      <c r="I2349" s="7"/>
      <c r="J2349" s="7"/>
      <c r="K2349" s="7"/>
      <c r="L2349" s="7"/>
      <c r="M2349" s="7"/>
      <c r="N2349" s="7"/>
      <c r="O2349" s="7"/>
      <c r="P2349" s="7"/>
      <c r="Q2349" s="7"/>
      <c r="R2349" s="7" t="str">
        <f t="shared" si="72"/>
        <v/>
      </c>
      <c r="S2349" s="7" t="str">
        <f t="shared" si="73"/>
        <v/>
      </c>
    </row>
    <row r="2350" spans="1:19" x14ac:dyDescent="0.25">
      <c r="A2350" s="7"/>
      <c r="B2350" s="12"/>
      <c r="C2350" s="7"/>
      <c r="D2350" s="7"/>
      <c r="E2350" s="7"/>
      <c r="F2350" s="7"/>
      <c r="G2350" s="7"/>
      <c r="H2350" s="7"/>
      <c r="I2350" s="7"/>
      <c r="J2350" s="7"/>
      <c r="K2350" s="7"/>
      <c r="L2350" s="7"/>
      <c r="M2350" s="7"/>
      <c r="N2350" s="7"/>
      <c r="O2350" s="7"/>
      <c r="P2350" s="7"/>
      <c r="Q2350" s="7"/>
      <c r="R2350" s="7" t="str">
        <f t="shared" si="72"/>
        <v/>
      </c>
      <c r="S2350" s="7" t="str">
        <f t="shared" si="73"/>
        <v/>
      </c>
    </row>
    <row r="2351" spans="1:19" x14ac:dyDescent="0.25">
      <c r="A2351" s="7"/>
      <c r="B2351" s="12"/>
      <c r="C2351" s="7"/>
      <c r="D2351" s="7"/>
      <c r="E2351" s="7"/>
      <c r="F2351" s="7"/>
      <c r="G2351" s="7"/>
      <c r="H2351" s="7"/>
      <c r="I2351" s="7"/>
      <c r="J2351" s="7"/>
      <c r="K2351" s="7"/>
      <c r="L2351" s="7"/>
      <c r="M2351" s="7"/>
      <c r="N2351" s="7"/>
      <c r="O2351" s="7"/>
      <c r="P2351" s="7"/>
      <c r="Q2351" s="7"/>
      <c r="R2351" s="7" t="str">
        <f t="shared" si="72"/>
        <v/>
      </c>
      <c r="S2351" s="7" t="str">
        <f t="shared" si="73"/>
        <v/>
      </c>
    </row>
    <row r="2352" spans="1:19" x14ac:dyDescent="0.25">
      <c r="A2352" s="7"/>
      <c r="B2352" s="12"/>
      <c r="C2352" s="7"/>
      <c r="D2352" s="7"/>
      <c r="E2352" s="7"/>
      <c r="F2352" s="7"/>
      <c r="G2352" s="7"/>
      <c r="H2352" s="7"/>
      <c r="I2352" s="7"/>
      <c r="J2352" s="7"/>
      <c r="K2352" s="7"/>
      <c r="L2352" s="7"/>
      <c r="M2352" s="7"/>
      <c r="N2352" s="7"/>
      <c r="O2352" s="7"/>
      <c r="P2352" s="7"/>
      <c r="Q2352" s="7"/>
      <c r="R2352" s="7" t="str">
        <f t="shared" si="72"/>
        <v/>
      </c>
      <c r="S2352" s="7" t="str">
        <f t="shared" si="73"/>
        <v/>
      </c>
    </row>
    <row r="2353" spans="1:19" x14ac:dyDescent="0.25">
      <c r="A2353" s="7"/>
      <c r="B2353" s="12"/>
      <c r="C2353" s="7"/>
      <c r="D2353" s="7"/>
      <c r="E2353" s="7"/>
      <c r="F2353" s="7"/>
      <c r="G2353" s="7"/>
      <c r="H2353" s="7"/>
      <c r="I2353" s="7"/>
      <c r="J2353" s="7"/>
      <c r="K2353" s="7"/>
      <c r="L2353" s="7"/>
      <c r="M2353" s="7"/>
      <c r="N2353" s="7"/>
      <c r="O2353" s="7"/>
      <c r="P2353" s="7"/>
      <c r="Q2353" s="7"/>
      <c r="R2353" s="7" t="str">
        <f t="shared" si="72"/>
        <v/>
      </c>
      <c r="S2353" s="7" t="str">
        <f t="shared" si="73"/>
        <v/>
      </c>
    </row>
    <row r="2354" spans="1:19" x14ac:dyDescent="0.25">
      <c r="A2354" s="7"/>
      <c r="B2354" s="12"/>
      <c r="C2354" s="7"/>
      <c r="D2354" s="7"/>
      <c r="E2354" s="7"/>
      <c r="F2354" s="7"/>
      <c r="G2354" s="7"/>
      <c r="H2354" s="7"/>
      <c r="I2354" s="7"/>
      <c r="J2354" s="7"/>
      <c r="K2354" s="7"/>
      <c r="L2354" s="7"/>
      <c r="M2354" s="7"/>
      <c r="N2354" s="7"/>
      <c r="O2354" s="7"/>
      <c r="P2354" s="7"/>
      <c r="Q2354" s="7"/>
      <c r="R2354" s="7" t="str">
        <f t="shared" si="72"/>
        <v/>
      </c>
      <c r="S2354" s="7" t="str">
        <f t="shared" si="73"/>
        <v/>
      </c>
    </row>
    <row r="2355" spans="1:19" x14ac:dyDescent="0.25">
      <c r="A2355" s="7"/>
      <c r="B2355" s="12"/>
      <c r="C2355" s="7"/>
      <c r="D2355" s="7"/>
      <c r="E2355" s="7"/>
      <c r="F2355" s="7"/>
      <c r="G2355" s="7"/>
      <c r="H2355" s="7"/>
      <c r="I2355" s="7"/>
      <c r="J2355" s="7"/>
      <c r="K2355" s="7"/>
      <c r="L2355" s="7"/>
      <c r="M2355" s="7"/>
      <c r="N2355" s="7"/>
      <c r="O2355" s="7"/>
      <c r="P2355" s="7"/>
      <c r="Q2355" s="7"/>
      <c r="R2355" s="7" t="str">
        <f t="shared" si="72"/>
        <v/>
      </c>
      <c r="S2355" s="7" t="str">
        <f t="shared" si="73"/>
        <v/>
      </c>
    </row>
    <row r="2356" spans="1:19" x14ac:dyDescent="0.25">
      <c r="A2356" s="7"/>
      <c r="B2356" s="12"/>
      <c r="C2356" s="7"/>
      <c r="D2356" s="7"/>
      <c r="E2356" s="7"/>
      <c r="F2356" s="7"/>
      <c r="G2356" s="7"/>
      <c r="H2356" s="7"/>
      <c r="I2356" s="7"/>
      <c r="J2356" s="7"/>
      <c r="K2356" s="7"/>
      <c r="L2356" s="7"/>
      <c r="M2356" s="7"/>
      <c r="N2356" s="7"/>
      <c r="O2356" s="7"/>
      <c r="P2356" s="7"/>
      <c r="Q2356" s="7"/>
      <c r="R2356" s="7" t="str">
        <f t="shared" si="72"/>
        <v/>
      </c>
      <c r="S2356" s="7" t="str">
        <f t="shared" si="73"/>
        <v/>
      </c>
    </row>
    <row r="2357" spans="1:19" x14ac:dyDescent="0.25">
      <c r="A2357" s="7"/>
      <c r="B2357" s="12"/>
      <c r="C2357" s="7"/>
      <c r="D2357" s="7"/>
      <c r="E2357" s="7"/>
      <c r="F2357" s="7"/>
      <c r="G2357" s="7"/>
      <c r="H2357" s="7"/>
      <c r="I2357" s="7"/>
      <c r="J2357" s="7"/>
      <c r="K2357" s="7"/>
      <c r="L2357" s="7"/>
      <c r="M2357" s="7"/>
      <c r="N2357" s="7"/>
      <c r="O2357" s="7"/>
      <c r="P2357" s="7"/>
      <c r="Q2357" s="7"/>
      <c r="R2357" s="7" t="str">
        <f t="shared" si="72"/>
        <v/>
      </c>
      <c r="S2357" s="7" t="str">
        <f t="shared" si="73"/>
        <v/>
      </c>
    </row>
    <row r="2358" spans="1:19" x14ac:dyDescent="0.25">
      <c r="A2358" s="7"/>
      <c r="B2358" s="12"/>
      <c r="C2358" s="7"/>
      <c r="D2358" s="7"/>
      <c r="E2358" s="7"/>
      <c r="F2358" s="7"/>
      <c r="G2358" s="7"/>
      <c r="H2358" s="7"/>
      <c r="I2358" s="7"/>
      <c r="J2358" s="7"/>
      <c r="K2358" s="7"/>
      <c r="L2358" s="7"/>
      <c r="M2358" s="7"/>
      <c r="N2358" s="7"/>
      <c r="O2358" s="7"/>
      <c r="P2358" s="7"/>
      <c r="Q2358" s="7"/>
      <c r="R2358" s="7" t="str">
        <f t="shared" si="72"/>
        <v/>
      </c>
      <c r="S2358" s="7" t="str">
        <f t="shared" si="73"/>
        <v/>
      </c>
    </row>
    <row r="2359" spans="1:19" x14ac:dyDescent="0.25">
      <c r="A2359" s="7"/>
      <c r="B2359" s="12"/>
      <c r="C2359" s="7"/>
      <c r="D2359" s="7"/>
      <c r="E2359" s="7"/>
      <c r="F2359" s="7"/>
      <c r="G2359" s="7"/>
      <c r="H2359" s="7"/>
      <c r="I2359" s="7"/>
      <c r="J2359" s="7"/>
      <c r="K2359" s="7"/>
      <c r="L2359" s="7"/>
      <c r="M2359" s="7"/>
      <c r="N2359" s="7"/>
      <c r="O2359" s="7"/>
      <c r="P2359" s="7"/>
      <c r="Q2359" s="7"/>
      <c r="R2359" s="7" t="str">
        <f t="shared" si="72"/>
        <v/>
      </c>
      <c r="S2359" s="7" t="str">
        <f t="shared" si="73"/>
        <v/>
      </c>
    </row>
    <row r="2360" spans="1:19" x14ac:dyDescent="0.25">
      <c r="A2360" s="7"/>
      <c r="B2360" s="12"/>
      <c r="C2360" s="7"/>
      <c r="D2360" s="7"/>
      <c r="E2360" s="7"/>
      <c r="F2360" s="7"/>
      <c r="G2360" s="7"/>
      <c r="H2360" s="7"/>
      <c r="I2360" s="7"/>
      <c r="J2360" s="7"/>
      <c r="K2360" s="7"/>
      <c r="L2360" s="7"/>
      <c r="M2360" s="7"/>
      <c r="N2360" s="7"/>
      <c r="O2360" s="7"/>
      <c r="P2360" s="7"/>
      <c r="Q2360" s="7"/>
      <c r="R2360" s="7" t="str">
        <f t="shared" si="72"/>
        <v/>
      </c>
      <c r="S2360" s="7" t="str">
        <f t="shared" si="73"/>
        <v/>
      </c>
    </row>
    <row r="2361" spans="1:19" x14ac:dyDescent="0.25">
      <c r="A2361" s="7"/>
      <c r="B2361" s="12"/>
      <c r="C2361" s="7"/>
      <c r="D2361" s="7"/>
      <c r="E2361" s="7"/>
      <c r="F2361" s="7"/>
      <c r="G2361" s="7"/>
      <c r="H2361" s="7"/>
      <c r="I2361" s="7"/>
      <c r="J2361" s="7"/>
      <c r="K2361" s="7"/>
      <c r="L2361" s="7"/>
      <c r="M2361" s="7"/>
      <c r="N2361" s="7"/>
      <c r="O2361" s="7"/>
      <c r="P2361" s="7"/>
      <c r="Q2361" s="7"/>
      <c r="R2361" s="7" t="str">
        <f t="shared" si="72"/>
        <v/>
      </c>
      <c r="S2361" s="7" t="str">
        <f t="shared" si="73"/>
        <v/>
      </c>
    </row>
    <row r="2362" spans="1:19" x14ac:dyDescent="0.25">
      <c r="A2362" s="7"/>
      <c r="B2362" s="12"/>
      <c r="C2362" s="7"/>
      <c r="D2362" s="7"/>
      <c r="E2362" s="7"/>
      <c r="F2362" s="7"/>
      <c r="G2362" s="7"/>
      <c r="H2362" s="7"/>
      <c r="I2362" s="7"/>
      <c r="J2362" s="7"/>
      <c r="K2362" s="7"/>
      <c r="L2362" s="7"/>
      <c r="M2362" s="7"/>
      <c r="N2362" s="7"/>
      <c r="O2362" s="7"/>
      <c r="P2362" s="7"/>
      <c r="Q2362" s="7"/>
      <c r="R2362" s="7" t="str">
        <f t="shared" si="72"/>
        <v/>
      </c>
      <c r="S2362" s="7" t="str">
        <f t="shared" si="73"/>
        <v/>
      </c>
    </row>
    <row r="2363" spans="1:19" x14ac:dyDescent="0.25">
      <c r="A2363" s="7"/>
      <c r="B2363" s="12"/>
      <c r="C2363" s="7"/>
      <c r="D2363" s="7"/>
      <c r="E2363" s="7"/>
      <c r="F2363" s="7"/>
      <c r="G2363" s="7"/>
      <c r="H2363" s="7"/>
      <c r="I2363" s="7"/>
      <c r="J2363" s="7"/>
      <c r="K2363" s="7"/>
      <c r="L2363" s="7"/>
      <c r="M2363" s="7"/>
      <c r="N2363" s="7"/>
      <c r="O2363" s="7"/>
      <c r="P2363" s="7"/>
      <c r="Q2363" s="7"/>
      <c r="R2363" s="7" t="str">
        <f t="shared" si="72"/>
        <v/>
      </c>
      <c r="S2363" s="7" t="str">
        <f t="shared" si="73"/>
        <v/>
      </c>
    </row>
    <row r="2364" spans="1:19" x14ac:dyDescent="0.25">
      <c r="A2364" s="7"/>
      <c r="B2364" s="12"/>
      <c r="C2364" s="7"/>
      <c r="D2364" s="7"/>
      <c r="E2364" s="7"/>
      <c r="F2364" s="7"/>
      <c r="G2364" s="7"/>
      <c r="H2364" s="7"/>
      <c r="I2364" s="7"/>
      <c r="J2364" s="7"/>
      <c r="K2364" s="7"/>
      <c r="L2364" s="7"/>
      <c r="M2364" s="7"/>
      <c r="N2364" s="7"/>
      <c r="O2364" s="7"/>
      <c r="P2364" s="7"/>
      <c r="Q2364" s="7"/>
      <c r="R2364" s="7" t="str">
        <f t="shared" si="72"/>
        <v/>
      </c>
      <c r="S2364" s="7" t="str">
        <f t="shared" si="73"/>
        <v/>
      </c>
    </row>
    <row r="2365" spans="1:19" x14ac:dyDescent="0.25">
      <c r="A2365" s="7"/>
      <c r="B2365" s="12"/>
      <c r="C2365" s="7"/>
      <c r="D2365" s="7"/>
      <c r="E2365" s="7"/>
      <c r="F2365" s="7"/>
      <c r="G2365" s="7"/>
      <c r="H2365" s="7"/>
      <c r="I2365" s="7"/>
      <c r="J2365" s="7"/>
      <c r="K2365" s="7"/>
      <c r="L2365" s="7"/>
      <c r="M2365" s="7"/>
      <c r="N2365" s="7"/>
      <c r="O2365" s="7"/>
      <c r="P2365" s="7"/>
      <c r="Q2365" s="7"/>
      <c r="R2365" s="7" t="str">
        <f t="shared" si="72"/>
        <v/>
      </c>
      <c r="S2365" s="7" t="str">
        <f t="shared" si="73"/>
        <v/>
      </c>
    </row>
    <row r="2366" spans="1:19" x14ac:dyDescent="0.25">
      <c r="A2366" s="7"/>
      <c r="B2366" s="12"/>
      <c r="C2366" s="7"/>
      <c r="D2366" s="7"/>
      <c r="E2366" s="7"/>
      <c r="F2366" s="7"/>
      <c r="G2366" s="7"/>
      <c r="H2366" s="7"/>
      <c r="I2366" s="7"/>
      <c r="J2366" s="7"/>
      <c r="K2366" s="7"/>
      <c r="L2366" s="7"/>
      <c r="M2366" s="7"/>
      <c r="N2366" s="7"/>
      <c r="O2366" s="7"/>
      <c r="P2366" s="7"/>
      <c r="Q2366" s="7"/>
      <c r="R2366" s="7" t="str">
        <f t="shared" si="72"/>
        <v/>
      </c>
      <c r="S2366" s="7" t="str">
        <f t="shared" si="73"/>
        <v/>
      </c>
    </row>
    <row r="2367" spans="1:19" x14ac:dyDescent="0.25">
      <c r="A2367" s="7"/>
      <c r="B2367" s="12"/>
      <c r="C2367" s="7"/>
      <c r="D2367" s="7"/>
      <c r="E2367" s="7"/>
      <c r="F2367" s="7"/>
      <c r="G2367" s="7"/>
      <c r="H2367" s="7"/>
      <c r="I2367" s="7"/>
      <c r="J2367" s="7"/>
      <c r="K2367" s="7"/>
      <c r="L2367" s="7"/>
      <c r="M2367" s="7"/>
      <c r="N2367" s="7"/>
      <c r="O2367" s="7"/>
      <c r="P2367" s="7"/>
      <c r="Q2367" s="7"/>
      <c r="R2367" s="7" t="str">
        <f t="shared" si="72"/>
        <v/>
      </c>
      <c r="S2367" s="7" t="str">
        <f t="shared" si="73"/>
        <v/>
      </c>
    </row>
    <row r="2368" spans="1:19" x14ac:dyDescent="0.25">
      <c r="A2368" s="7"/>
      <c r="B2368" s="12"/>
      <c r="C2368" s="7"/>
      <c r="D2368" s="7"/>
      <c r="E2368" s="7"/>
      <c r="F2368" s="7"/>
      <c r="G2368" s="7"/>
      <c r="H2368" s="7"/>
      <c r="I2368" s="7"/>
      <c r="J2368" s="7"/>
      <c r="K2368" s="7"/>
      <c r="L2368" s="7"/>
      <c r="M2368" s="7"/>
      <c r="N2368" s="7"/>
      <c r="O2368" s="7"/>
      <c r="P2368" s="7"/>
      <c r="Q2368" s="7"/>
      <c r="R2368" s="7" t="str">
        <f t="shared" si="72"/>
        <v/>
      </c>
      <c r="S2368" s="7" t="str">
        <f t="shared" si="73"/>
        <v/>
      </c>
    </row>
    <row r="2369" spans="1:19" x14ac:dyDescent="0.25">
      <c r="A2369" s="7"/>
      <c r="B2369" s="12"/>
      <c r="C2369" s="7"/>
      <c r="D2369" s="7"/>
      <c r="E2369" s="7"/>
      <c r="F2369" s="7"/>
      <c r="G2369" s="7"/>
      <c r="H2369" s="7"/>
      <c r="I2369" s="7"/>
      <c r="J2369" s="7"/>
      <c r="K2369" s="7"/>
      <c r="L2369" s="7"/>
      <c r="M2369" s="7"/>
      <c r="N2369" s="7"/>
      <c r="O2369" s="7"/>
      <c r="P2369" s="7"/>
      <c r="Q2369" s="7"/>
      <c r="R2369" s="7" t="str">
        <f t="shared" si="72"/>
        <v/>
      </c>
      <c r="S2369" s="7" t="str">
        <f t="shared" si="73"/>
        <v/>
      </c>
    </row>
    <row r="2370" spans="1:19" x14ac:dyDescent="0.25">
      <c r="A2370" s="7"/>
      <c r="B2370" s="12"/>
      <c r="C2370" s="7"/>
      <c r="D2370" s="7"/>
      <c r="E2370" s="7"/>
      <c r="F2370" s="7"/>
      <c r="G2370" s="7"/>
      <c r="H2370" s="7"/>
      <c r="I2370" s="7"/>
      <c r="J2370" s="7"/>
      <c r="K2370" s="7"/>
      <c r="L2370" s="7"/>
      <c r="M2370" s="7"/>
      <c r="N2370" s="7"/>
      <c r="O2370" s="7"/>
      <c r="P2370" s="7"/>
      <c r="Q2370" s="7"/>
      <c r="R2370" s="7" t="str">
        <f t="shared" ref="R2370:R2433" si="74">IF(OR(C2370="",B2370=""),"",C2370&amp;"#"&amp;ROUND(B2370*1440,0))</f>
        <v/>
      </c>
      <c r="S2370" s="7" t="str">
        <f t="shared" ref="S2370:S2433" si="75">IF(J2370="","","https://maps.google.com/?q="&amp;SUBSTITUTE(J2370&amp;"",",",".")&amp;","&amp;SUBSTITUTE(K2370&amp;"",",","."))</f>
        <v/>
      </c>
    </row>
    <row r="2371" spans="1:19" x14ac:dyDescent="0.25">
      <c r="A2371" s="7"/>
      <c r="B2371" s="12"/>
      <c r="C2371" s="7"/>
      <c r="D2371" s="7"/>
      <c r="E2371" s="7"/>
      <c r="F2371" s="7"/>
      <c r="G2371" s="7"/>
      <c r="H2371" s="7"/>
      <c r="I2371" s="7"/>
      <c r="J2371" s="7"/>
      <c r="K2371" s="7"/>
      <c r="L2371" s="7"/>
      <c r="M2371" s="7"/>
      <c r="N2371" s="7"/>
      <c r="O2371" s="7"/>
      <c r="P2371" s="7"/>
      <c r="Q2371" s="7"/>
      <c r="R2371" s="7" t="str">
        <f t="shared" si="74"/>
        <v/>
      </c>
      <c r="S2371" s="7" t="str">
        <f t="shared" si="75"/>
        <v/>
      </c>
    </row>
    <row r="2372" spans="1:19" x14ac:dyDescent="0.25">
      <c r="A2372" s="7"/>
      <c r="B2372" s="12"/>
      <c r="C2372" s="7"/>
      <c r="D2372" s="7"/>
      <c r="E2372" s="7"/>
      <c r="F2372" s="7"/>
      <c r="G2372" s="7"/>
      <c r="H2372" s="7"/>
      <c r="I2372" s="7"/>
      <c r="J2372" s="7"/>
      <c r="K2372" s="7"/>
      <c r="L2372" s="7"/>
      <c r="M2372" s="7"/>
      <c r="N2372" s="7"/>
      <c r="O2372" s="7"/>
      <c r="P2372" s="7"/>
      <c r="Q2372" s="7"/>
      <c r="R2372" s="7" t="str">
        <f t="shared" si="74"/>
        <v/>
      </c>
      <c r="S2372" s="7" t="str">
        <f t="shared" si="75"/>
        <v/>
      </c>
    </row>
    <row r="2373" spans="1:19" x14ac:dyDescent="0.25">
      <c r="A2373" s="7"/>
      <c r="B2373" s="12"/>
      <c r="C2373" s="7"/>
      <c r="D2373" s="7"/>
      <c r="E2373" s="7"/>
      <c r="F2373" s="7"/>
      <c r="G2373" s="7"/>
      <c r="H2373" s="7"/>
      <c r="I2373" s="7"/>
      <c r="J2373" s="7"/>
      <c r="K2373" s="7"/>
      <c r="L2373" s="7"/>
      <c r="M2373" s="7"/>
      <c r="N2373" s="7"/>
      <c r="O2373" s="7"/>
      <c r="P2373" s="7"/>
      <c r="Q2373" s="7"/>
      <c r="R2373" s="7" t="str">
        <f t="shared" si="74"/>
        <v/>
      </c>
      <c r="S2373" s="7" t="str">
        <f t="shared" si="75"/>
        <v/>
      </c>
    </row>
    <row r="2374" spans="1:19" x14ac:dyDescent="0.25">
      <c r="A2374" s="7"/>
      <c r="B2374" s="12"/>
      <c r="C2374" s="7"/>
      <c r="D2374" s="7"/>
      <c r="E2374" s="7"/>
      <c r="F2374" s="7"/>
      <c r="G2374" s="7"/>
      <c r="H2374" s="7"/>
      <c r="I2374" s="7"/>
      <c r="J2374" s="7"/>
      <c r="K2374" s="7"/>
      <c r="L2374" s="7"/>
      <c r="M2374" s="7"/>
      <c r="N2374" s="7"/>
      <c r="O2374" s="7"/>
      <c r="P2374" s="7"/>
      <c r="Q2374" s="7"/>
      <c r="R2374" s="7" t="str">
        <f t="shared" si="74"/>
        <v/>
      </c>
      <c r="S2374" s="7" t="str">
        <f t="shared" si="75"/>
        <v/>
      </c>
    </row>
    <row r="2375" spans="1:19" x14ac:dyDescent="0.25">
      <c r="A2375" s="7"/>
      <c r="B2375" s="12"/>
      <c r="C2375" s="7"/>
      <c r="D2375" s="7"/>
      <c r="E2375" s="7"/>
      <c r="F2375" s="7"/>
      <c r="G2375" s="7"/>
      <c r="H2375" s="7"/>
      <c r="I2375" s="7"/>
      <c r="J2375" s="7"/>
      <c r="K2375" s="7"/>
      <c r="L2375" s="7"/>
      <c r="M2375" s="7"/>
      <c r="N2375" s="7"/>
      <c r="O2375" s="7"/>
      <c r="P2375" s="7"/>
      <c r="Q2375" s="7"/>
      <c r="R2375" s="7" t="str">
        <f t="shared" si="74"/>
        <v/>
      </c>
      <c r="S2375" s="7" t="str">
        <f t="shared" si="75"/>
        <v/>
      </c>
    </row>
    <row r="2376" spans="1:19" x14ac:dyDescent="0.25">
      <c r="A2376" s="7"/>
      <c r="B2376" s="12"/>
      <c r="C2376" s="7"/>
      <c r="D2376" s="7"/>
      <c r="E2376" s="7"/>
      <c r="F2376" s="7"/>
      <c r="G2376" s="7"/>
      <c r="H2376" s="7"/>
      <c r="I2376" s="7"/>
      <c r="J2376" s="7"/>
      <c r="K2376" s="7"/>
      <c r="L2376" s="7"/>
      <c r="M2376" s="7"/>
      <c r="N2376" s="7"/>
      <c r="O2376" s="7"/>
      <c r="P2376" s="7"/>
      <c r="Q2376" s="7"/>
      <c r="R2376" s="7" t="str">
        <f t="shared" si="74"/>
        <v/>
      </c>
      <c r="S2376" s="7" t="str">
        <f t="shared" si="75"/>
        <v/>
      </c>
    </row>
    <row r="2377" spans="1:19" x14ac:dyDescent="0.25">
      <c r="A2377" s="7"/>
      <c r="B2377" s="12"/>
      <c r="C2377" s="7"/>
      <c r="D2377" s="7"/>
      <c r="E2377" s="7"/>
      <c r="F2377" s="7"/>
      <c r="G2377" s="7"/>
      <c r="H2377" s="7"/>
      <c r="I2377" s="7"/>
      <c r="J2377" s="7"/>
      <c r="K2377" s="7"/>
      <c r="L2377" s="7"/>
      <c r="M2377" s="7"/>
      <c r="N2377" s="7"/>
      <c r="O2377" s="7"/>
      <c r="P2377" s="7"/>
      <c r="Q2377" s="7"/>
      <c r="R2377" s="7" t="str">
        <f t="shared" si="74"/>
        <v/>
      </c>
      <c r="S2377" s="7" t="str">
        <f t="shared" si="75"/>
        <v/>
      </c>
    </row>
    <row r="2378" spans="1:19" x14ac:dyDescent="0.25">
      <c r="A2378" s="7"/>
      <c r="B2378" s="12"/>
      <c r="C2378" s="7"/>
      <c r="D2378" s="7"/>
      <c r="E2378" s="7"/>
      <c r="F2378" s="7"/>
      <c r="G2378" s="7"/>
      <c r="H2378" s="7"/>
      <c r="I2378" s="7"/>
      <c r="J2378" s="7"/>
      <c r="K2378" s="7"/>
      <c r="L2378" s="7"/>
      <c r="M2378" s="7"/>
      <c r="N2378" s="7"/>
      <c r="O2378" s="7"/>
      <c r="P2378" s="7"/>
      <c r="Q2378" s="7"/>
      <c r="R2378" s="7" t="str">
        <f t="shared" si="74"/>
        <v/>
      </c>
      <c r="S2378" s="7" t="str">
        <f t="shared" si="75"/>
        <v/>
      </c>
    </row>
    <row r="2379" spans="1:19" x14ac:dyDescent="0.25">
      <c r="A2379" s="7"/>
      <c r="B2379" s="12"/>
      <c r="C2379" s="7"/>
      <c r="D2379" s="7"/>
      <c r="E2379" s="7"/>
      <c r="F2379" s="7"/>
      <c r="G2379" s="7"/>
      <c r="H2379" s="7"/>
      <c r="I2379" s="7"/>
      <c r="J2379" s="7"/>
      <c r="K2379" s="7"/>
      <c r="L2379" s="7"/>
      <c r="M2379" s="7"/>
      <c r="N2379" s="7"/>
      <c r="O2379" s="7"/>
      <c r="P2379" s="7"/>
      <c r="Q2379" s="7"/>
      <c r="R2379" s="7" t="str">
        <f t="shared" si="74"/>
        <v/>
      </c>
      <c r="S2379" s="7" t="str">
        <f t="shared" si="75"/>
        <v/>
      </c>
    </row>
    <row r="2380" spans="1:19" x14ac:dyDescent="0.25">
      <c r="A2380" s="7"/>
      <c r="B2380" s="12"/>
      <c r="C2380" s="7"/>
      <c r="D2380" s="7"/>
      <c r="E2380" s="7"/>
      <c r="F2380" s="7"/>
      <c r="G2380" s="7"/>
      <c r="H2380" s="7"/>
      <c r="I2380" s="7"/>
      <c r="J2380" s="7"/>
      <c r="K2380" s="7"/>
      <c r="L2380" s="7"/>
      <c r="M2380" s="7"/>
      <c r="N2380" s="7"/>
      <c r="O2380" s="7"/>
      <c r="P2380" s="7"/>
      <c r="Q2380" s="7"/>
      <c r="R2380" s="7" t="str">
        <f t="shared" si="74"/>
        <v/>
      </c>
      <c r="S2380" s="7" t="str">
        <f t="shared" si="75"/>
        <v/>
      </c>
    </row>
    <row r="2381" spans="1:19" x14ac:dyDescent="0.25">
      <c r="A2381" s="7"/>
      <c r="B2381" s="12"/>
      <c r="C2381" s="7"/>
      <c r="D2381" s="7"/>
      <c r="E2381" s="7"/>
      <c r="F2381" s="7"/>
      <c r="G2381" s="7"/>
      <c r="H2381" s="7"/>
      <c r="I2381" s="7"/>
      <c r="J2381" s="7"/>
      <c r="K2381" s="7"/>
      <c r="L2381" s="7"/>
      <c r="M2381" s="7"/>
      <c r="N2381" s="7"/>
      <c r="O2381" s="7"/>
      <c r="P2381" s="7"/>
      <c r="Q2381" s="7"/>
      <c r="R2381" s="7" t="str">
        <f t="shared" si="74"/>
        <v/>
      </c>
      <c r="S2381" s="7" t="str">
        <f t="shared" si="75"/>
        <v/>
      </c>
    </row>
    <row r="2382" spans="1:19" x14ac:dyDescent="0.25">
      <c r="A2382" s="7"/>
      <c r="B2382" s="12"/>
      <c r="C2382" s="7"/>
      <c r="D2382" s="7"/>
      <c r="E2382" s="7"/>
      <c r="F2382" s="7"/>
      <c r="G2382" s="7"/>
      <c r="H2382" s="7"/>
      <c r="I2382" s="7"/>
      <c r="J2382" s="7"/>
      <c r="K2382" s="7"/>
      <c r="L2382" s="7"/>
      <c r="M2382" s="7"/>
      <c r="N2382" s="7"/>
      <c r="O2382" s="7"/>
      <c r="P2382" s="7"/>
      <c r="Q2382" s="7"/>
      <c r="R2382" s="7" t="str">
        <f t="shared" si="74"/>
        <v/>
      </c>
      <c r="S2382" s="7" t="str">
        <f t="shared" si="75"/>
        <v/>
      </c>
    </row>
    <row r="2383" spans="1:19" x14ac:dyDescent="0.25">
      <c r="A2383" s="7"/>
      <c r="B2383" s="12"/>
      <c r="C2383" s="7"/>
      <c r="D2383" s="7"/>
      <c r="E2383" s="7"/>
      <c r="F2383" s="7"/>
      <c r="G2383" s="7"/>
      <c r="H2383" s="7"/>
      <c r="I2383" s="7"/>
      <c r="J2383" s="7"/>
      <c r="K2383" s="7"/>
      <c r="L2383" s="7"/>
      <c r="M2383" s="7"/>
      <c r="N2383" s="7"/>
      <c r="O2383" s="7"/>
      <c r="P2383" s="7"/>
      <c r="Q2383" s="7"/>
      <c r="R2383" s="7" t="str">
        <f t="shared" si="74"/>
        <v/>
      </c>
      <c r="S2383" s="7" t="str">
        <f t="shared" si="75"/>
        <v/>
      </c>
    </row>
    <row r="2384" spans="1:19" x14ac:dyDescent="0.25">
      <c r="A2384" s="7"/>
      <c r="B2384" s="12"/>
      <c r="C2384" s="7"/>
      <c r="D2384" s="7"/>
      <c r="E2384" s="7"/>
      <c r="F2384" s="7"/>
      <c r="G2384" s="7"/>
      <c r="H2384" s="7"/>
      <c r="I2384" s="7"/>
      <c r="J2384" s="7"/>
      <c r="K2384" s="7"/>
      <c r="L2384" s="7"/>
      <c r="M2384" s="7"/>
      <c r="N2384" s="7"/>
      <c r="O2384" s="7"/>
      <c r="P2384" s="7"/>
      <c r="Q2384" s="7"/>
      <c r="R2384" s="7" t="str">
        <f t="shared" si="74"/>
        <v/>
      </c>
      <c r="S2384" s="7" t="str">
        <f t="shared" si="75"/>
        <v/>
      </c>
    </row>
    <row r="2385" spans="1:19" x14ac:dyDescent="0.25">
      <c r="A2385" s="7"/>
      <c r="B2385" s="12"/>
      <c r="C2385" s="7"/>
      <c r="D2385" s="7"/>
      <c r="E2385" s="7"/>
      <c r="F2385" s="7"/>
      <c r="G2385" s="7"/>
      <c r="H2385" s="7"/>
      <c r="I2385" s="7"/>
      <c r="J2385" s="7"/>
      <c r="K2385" s="7"/>
      <c r="L2385" s="7"/>
      <c r="M2385" s="7"/>
      <c r="N2385" s="7"/>
      <c r="O2385" s="7"/>
      <c r="P2385" s="7"/>
      <c r="Q2385" s="7"/>
      <c r="R2385" s="7" t="str">
        <f t="shared" si="74"/>
        <v/>
      </c>
      <c r="S2385" s="7" t="str">
        <f t="shared" si="75"/>
        <v/>
      </c>
    </row>
    <row r="2386" spans="1:19" x14ac:dyDescent="0.25">
      <c r="A2386" s="7"/>
      <c r="B2386" s="12"/>
      <c r="C2386" s="7"/>
      <c r="D2386" s="7"/>
      <c r="E2386" s="7"/>
      <c r="F2386" s="7"/>
      <c r="G2386" s="7"/>
      <c r="H2386" s="7"/>
      <c r="I2386" s="7"/>
      <c r="J2386" s="7"/>
      <c r="K2386" s="7"/>
      <c r="L2386" s="7"/>
      <c r="M2386" s="7"/>
      <c r="N2386" s="7"/>
      <c r="O2386" s="7"/>
      <c r="P2386" s="7"/>
      <c r="Q2386" s="7"/>
      <c r="R2386" s="7" t="str">
        <f t="shared" si="74"/>
        <v/>
      </c>
      <c r="S2386" s="7" t="str">
        <f t="shared" si="75"/>
        <v/>
      </c>
    </row>
    <row r="2387" spans="1:19" x14ac:dyDescent="0.25">
      <c r="A2387" s="7"/>
      <c r="B2387" s="12"/>
      <c r="C2387" s="7"/>
      <c r="D2387" s="7"/>
      <c r="E2387" s="7"/>
      <c r="F2387" s="7"/>
      <c r="G2387" s="7"/>
      <c r="H2387" s="7"/>
      <c r="I2387" s="7"/>
      <c r="J2387" s="7"/>
      <c r="K2387" s="7"/>
      <c r="L2387" s="7"/>
      <c r="M2387" s="7"/>
      <c r="N2387" s="7"/>
      <c r="O2387" s="7"/>
      <c r="P2387" s="7"/>
      <c r="Q2387" s="7"/>
      <c r="R2387" s="7" t="str">
        <f t="shared" si="74"/>
        <v/>
      </c>
      <c r="S2387" s="7" t="str">
        <f t="shared" si="75"/>
        <v/>
      </c>
    </row>
    <row r="2388" spans="1:19" x14ac:dyDescent="0.25">
      <c r="A2388" s="7"/>
      <c r="B2388" s="12"/>
      <c r="C2388" s="7"/>
      <c r="D2388" s="7"/>
      <c r="E2388" s="7"/>
      <c r="F2388" s="7"/>
      <c r="G2388" s="7"/>
      <c r="H2388" s="7"/>
      <c r="I2388" s="7"/>
      <c r="J2388" s="7"/>
      <c r="K2388" s="7"/>
      <c r="L2388" s="7"/>
      <c r="M2388" s="7"/>
      <c r="N2388" s="7"/>
      <c r="O2388" s="7"/>
      <c r="P2388" s="7"/>
      <c r="Q2388" s="7"/>
      <c r="R2388" s="7" t="str">
        <f t="shared" si="74"/>
        <v/>
      </c>
      <c r="S2388" s="7" t="str">
        <f t="shared" si="75"/>
        <v/>
      </c>
    </row>
    <row r="2389" spans="1:19" x14ac:dyDescent="0.25">
      <c r="A2389" s="7"/>
      <c r="B2389" s="12"/>
      <c r="C2389" s="7"/>
      <c r="D2389" s="7"/>
      <c r="E2389" s="7"/>
      <c r="F2389" s="7"/>
      <c r="G2389" s="7"/>
      <c r="H2389" s="7"/>
      <c r="I2389" s="7"/>
      <c r="J2389" s="7"/>
      <c r="K2389" s="7"/>
      <c r="L2389" s="7"/>
      <c r="M2389" s="7"/>
      <c r="N2389" s="7"/>
      <c r="O2389" s="7"/>
      <c r="P2389" s="7"/>
      <c r="Q2389" s="7"/>
      <c r="R2389" s="7" t="str">
        <f t="shared" si="74"/>
        <v/>
      </c>
      <c r="S2389" s="7" t="str">
        <f t="shared" si="75"/>
        <v/>
      </c>
    </row>
    <row r="2390" spans="1:19" x14ac:dyDescent="0.25">
      <c r="A2390" s="7"/>
      <c r="B2390" s="12"/>
      <c r="C2390" s="7"/>
      <c r="D2390" s="7"/>
      <c r="E2390" s="7"/>
      <c r="F2390" s="7"/>
      <c r="G2390" s="7"/>
      <c r="H2390" s="7"/>
      <c r="I2390" s="7"/>
      <c r="J2390" s="7"/>
      <c r="K2390" s="7"/>
      <c r="L2390" s="7"/>
      <c r="M2390" s="7"/>
      <c r="N2390" s="7"/>
      <c r="O2390" s="7"/>
      <c r="P2390" s="7"/>
      <c r="Q2390" s="7"/>
      <c r="R2390" s="7" t="str">
        <f t="shared" si="74"/>
        <v/>
      </c>
      <c r="S2390" s="7" t="str">
        <f t="shared" si="75"/>
        <v/>
      </c>
    </row>
    <row r="2391" spans="1:19" x14ac:dyDescent="0.25">
      <c r="A2391" s="7"/>
      <c r="B2391" s="12"/>
      <c r="C2391" s="7"/>
      <c r="D2391" s="7"/>
      <c r="E2391" s="7"/>
      <c r="F2391" s="7"/>
      <c r="G2391" s="7"/>
      <c r="H2391" s="7"/>
      <c r="I2391" s="7"/>
      <c r="J2391" s="7"/>
      <c r="K2391" s="7"/>
      <c r="L2391" s="7"/>
      <c r="M2391" s="7"/>
      <c r="N2391" s="7"/>
      <c r="O2391" s="7"/>
      <c r="P2391" s="7"/>
      <c r="Q2391" s="7"/>
      <c r="R2391" s="7" t="str">
        <f t="shared" si="74"/>
        <v/>
      </c>
      <c r="S2391" s="7" t="str">
        <f t="shared" si="75"/>
        <v/>
      </c>
    </row>
    <row r="2392" spans="1:19" x14ac:dyDescent="0.25">
      <c r="A2392" s="7"/>
      <c r="B2392" s="12"/>
      <c r="C2392" s="7"/>
      <c r="D2392" s="7"/>
      <c r="E2392" s="7"/>
      <c r="F2392" s="7"/>
      <c r="G2392" s="7"/>
      <c r="H2392" s="7"/>
      <c r="I2392" s="7"/>
      <c r="J2392" s="7"/>
      <c r="K2392" s="7"/>
      <c r="L2392" s="7"/>
      <c r="M2392" s="7"/>
      <c r="N2392" s="7"/>
      <c r="O2392" s="7"/>
      <c r="P2392" s="7"/>
      <c r="Q2392" s="7"/>
      <c r="R2392" s="7" t="str">
        <f t="shared" si="74"/>
        <v/>
      </c>
      <c r="S2392" s="7" t="str">
        <f t="shared" si="75"/>
        <v/>
      </c>
    </row>
    <row r="2393" spans="1:19" x14ac:dyDescent="0.25">
      <c r="A2393" s="7"/>
      <c r="B2393" s="12"/>
      <c r="C2393" s="7"/>
      <c r="D2393" s="7"/>
      <c r="E2393" s="7"/>
      <c r="F2393" s="7"/>
      <c r="G2393" s="7"/>
      <c r="H2393" s="7"/>
      <c r="I2393" s="7"/>
      <c r="J2393" s="7"/>
      <c r="K2393" s="7"/>
      <c r="L2393" s="7"/>
      <c r="M2393" s="7"/>
      <c r="N2393" s="7"/>
      <c r="O2393" s="7"/>
      <c r="P2393" s="7"/>
      <c r="Q2393" s="7"/>
      <c r="R2393" s="7" t="str">
        <f t="shared" si="74"/>
        <v/>
      </c>
      <c r="S2393" s="7" t="str">
        <f t="shared" si="75"/>
        <v/>
      </c>
    </row>
    <row r="2394" spans="1:19" x14ac:dyDescent="0.25">
      <c r="A2394" s="7"/>
      <c r="B2394" s="12"/>
      <c r="C2394" s="7"/>
      <c r="D2394" s="7"/>
      <c r="E2394" s="7"/>
      <c r="F2394" s="7"/>
      <c r="G2394" s="7"/>
      <c r="H2394" s="7"/>
      <c r="I2394" s="7"/>
      <c r="J2394" s="7"/>
      <c r="K2394" s="7"/>
      <c r="L2394" s="7"/>
      <c r="M2394" s="7"/>
      <c r="N2394" s="7"/>
      <c r="O2394" s="7"/>
      <c r="P2394" s="7"/>
      <c r="Q2394" s="7"/>
      <c r="R2394" s="7" t="str">
        <f t="shared" si="74"/>
        <v/>
      </c>
      <c r="S2394" s="7" t="str">
        <f t="shared" si="75"/>
        <v/>
      </c>
    </row>
    <row r="2395" spans="1:19" x14ac:dyDescent="0.25">
      <c r="A2395" s="7"/>
      <c r="B2395" s="12"/>
      <c r="C2395" s="7"/>
      <c r="D2395" s="7"/>
      <c r="E2395" s="7"/>
      <c r="F2395" s="7"/>
      <c r="G2395" s="7"/>
      <c r="H2395" s="7"/>
      <c r="I2395" s="7"/>
      <c r="J2395" s="7"/>
      <c r="K2395" s="7"/>
      <c r="L2395" s="7"/>
      <c r="M2395" s="7"/>
      <c r="N2395" s="7"/>
      <c r="O2395" s="7"/>
      <c r="P2395" s="7"/>
      <c r="Q2395" s="7"/>
      <c r="R2395" s="7" t="str">
        <f t="shared" si="74"/>
        <v/>
      </c>
      <c r="S2395" s="7" t="str">
        <f t="shared" si="75"/>
        <v/>
      </c>
    </row>
    <row r="2396" spans="1:19" x14ac:dyDescent="0.25">
      <c r="A2396" s="7"/>
      <c r="B2396" s="12"/>
      <c r="C2396" s="7"/>
      <c r="D2396" s="7"/>
      <c r="E2396" s="7"/>
      <c r="F2396" s="7"/>
      <c r="G2396" s="7"/>
      <c r="H2396" s="7"/>
      <c r="I2396" s="7"/>
      <c r="J2396" s="7"/>
      <c r="K2396" s="7"/>
      <c r="L2396" s="7"/>
      <c r="M2396" s="7"/>
      <c r="N2396" s="7"/>
      <c r="O2396" s="7"/>
      <c r="P2396" s="7"/>
      <c r="Q2396" s="7"/>
      <c r="R2396" s="7" t="str">
        <f t="shared" si="74"/>
        <v/>
      </c>
      <c r="S2396" s="7" t="str">
        <f t="shared" si="75"/>
        <v/>
      </c>
    </row>
    <row r="2397" spans="1:19" x14ac:dyDescent="0.25">
      <c r="A2397" s="7"/>
      <c r="B2397" s="12"/>
      <c r="C2397" s="7"/>
      <c r="D2397" s="7"/>
      <c r="E2397" s="7"/>
      <c r="F2397" s="7"/>
      <c r="G2397" s="7"/>
      <c r="H2397" s="7"/>
      <c r="I2397" s="7"/>
      <c r="J2397" s="7"/>
      <c r="K2397" s="7"/>
      <c r="L2397" s="7"/>
      <c r="M2397" s="7"/>
      <c r="N2397" s="7"/>
      <c r="O2397" s="7"/>
      <c r="P2397" s="7"/>
      <c r="Q2397" s="7"/>
      <c r="R2397" s="7" t="str">
        <f t="shared" si="74"/>
        <v/>
      </c>
      <c r="S2397" s="7" t="str">
        <f t="shared" si="75"/>
        <v/>
      </c>
    </row>
    <row r="2398" spans="1:19" x14ac:dyDescent="0.25">
      <c r="A2398" s="7"/>
      <c r="B2398" s="12"/>
      <c r="C2398" s="7"/>
      <c r="D2398" s="7"/>
      <c r="E2398" s="7"/>
      <c r="F2398" s="7"/>
      <c r="G2398" s="7"/>
      <c r="H2398" s="7"/>
      <c r="I2398" s="7"/>
      <c r="J2398" s="7"/>
      <c r="K2398" s="7"/>
      <c r="L2398" s="7"/>
      <c r="M2398" s="7"/>
      <c r="N2398" s="7"/>
      <c r="O2398" s="7"/>
      <c r="P2398" s="7"/>
      <c r="Q2398" s="7"/>
      <c r="R2398" s="7" t="str">
        <f t="shared" si="74"/>
        <v/>
      </c>
      <c r="S2398" s="7" t="str">
        <f t="shared" si="75"/>
        <v/>
      </c>
    </row>
    <row r="2399" spans="1:19" x14ac:dyDescent="0.25">
      <c r="A2399" s="7"/>
      <c r="B2399" s="12"/>
      <c r="C2399" s="7"/>
      <c r="D2399" s="7"/>
      <c r="E2399" s="7"/>
      <c r="F2399" s="7"/>
      <c r="G2399" s="7"/>
      <c r="H2399" s="7"/>
      <c r="I2399" s="7"/>
      <c r="J2399" s="7"/>
      <c r="K2399" s="7"/>
      <c r="L2399" s="7"/>
      <c r="M2399" s="7"/>
      <c r="N2399" s="7"/>
      <c r="O2399" s="7"/>
      <c r="P2399" s="7"/>
      <c r="Q2399" s="7"/>
      <c r="R2399" s="7" t="str">
        <f t="shared" si="74"/>
        <v/>
      </c>
      <c r="S2399" s="7" t="str">
        <f t="shared" si="75"/>
        <v/>
      </c>
    </row>
    <row r="2400" spans="1:19" x14ac:dyDescent="0.25">
      <c r="A2400" s="7"/>
      <c r="B2400" s="12"/>
      <c r="C2400" s="7"/>
      <c r="D2400" s="7"/>
      <c r="E2400" s="7"/>
      <c r="F2400" s="7"/>
      <c r="G2400" s="7"/>
      <c r="H2400" s="7"/>
      <c r="I2400" s="7"/>
      <c r="J2400" s="7"/>
      <c r="K2400" s="7"/>
      <c r="L2400" s="7"/>
      <c r="M2400" s="7"/>
      <c r="N2400" s="7"/>
      <c r="O2400" s="7"/>
      <c r="P2400" s="7"/>
      <c r="Q2400" s="7"/>
      <c r="R2400" s="7" t="str">
        <f t="shared" si="74"/>
        <v/>
      </c>
      <c r="S2400" s="7" t="str">
        <f t="shared" si="75"/>
        <v/>
      </c>
    </row>
    <row r="2401" spans="1:19" x14ac:dyDescent="0.25">
      <c r="A2401" s="7"/>
      <c r="B2401" s="12"/>
      <c r="C2401" s="7"/>
      <c r="D2401" s="7"/>
      <c r="E2401" s="7"/>
      <c r="F2401" s="7"/>
      <c r="G2401" s="7"/>
      <c r="H2401" s="7"/>
      <c r="I2401" s="7"/>
      <c r="J2401" s="7"/>
      <c r="K2401" s="7"/>
      <c r="L2401" s="7"/>
      <c r="M2401" s="7"/>
      <c r="N2401" s="7"/>
      <c r="O2401" s="7"/>
      <c r="P2401" s="7"/>
      <c r="Q2401" s="7"/>
      <c r="R2401" s="7" t="str">
        <f t="shared" si="74"/>
        <v/>
      </c>
      <c r="S2401" s="7" t="str">
        <f t="shared" si="75"/>
        <v/>
      </c>
    </row>
    <row r="2402" spans="1:19" x14ac:dyDescent="0.25">
      <c r="A2402" s="7"/>
      <c r="B2402" s="12"/>
      <c r="C2402" s="7"/>
      <c r="D2402" s="7"/>
      <c r="E2402" s="7"/>
      <c r="F2402" s="7"/>
      <c r="G2402" s="7"/>
      <c r="H2402" s="7"/>
      <c r="I2402" s="7"/>
      <c r="J2402" s="7"/>
      <c r="K2402" s="7"/>
      <c r="L2402" s="7"/>
      <c r="M2402" s="7"/>
      <c r="N2402" s="7"/>
      <c r="O2402" s="7"/>
      <c r="P2402" s="7"/>
      <c r="Q2402" s="7"/>
      <c r="R2402" s="7" t="str">
        <f t="shared" si="74"/>
        <v/>
      </c>
      <c r="S2402" s="7" t="str">
        <f t="shared" si="75"/>
        <v/>
      </c>
    </row>
    <row r="2403" spans="1:19" x14ac:dyDescent="0.25">
      <c r="A2403" s="7"/>
      <c r="B2403" s="12"/>
      <c r="C2403" s="7"/>
      <c r="D2403" s="7"/>
      <c r="E2403" s="7"/>
      <c r="F2403" s="7"/>
      <c r="G2403" s="7"/>
      <c r="H2403" s="7"/>
      <c r="I2403" s="7"/>
      <c r="J2403" s="7"/>
      <c r="K2403" s="7"/>
      <c r="L2403" s="7"/>
      <c r="M2403" s="7"/>
      <c r="N2403" s="7"/>
      <c r="O2403" s="7"/>
      <c r="P2403" s="7"/>
      <c r="Q2403" s="7"/>
      <c r="R2403" s="7" t="str">
        <f t="shared" si="74"/>
        <v/>
      </c>
      <c r="S2403" s="7" t="str">
        <f t="shared" si="75"/>
        <v/>
      </c>
    </row>
    <row r="2404" spans="1:19" x14ac:dyDescent="0.25">
      <c r="A2404" s="7"/>
      <c r="B2404" s="12"/>
      <c r="C2404" s="7"/>
      <c r="D2404" s="7"/>
      <c r="E2404" s="7"/>
      <c r="F2404" s="7"/>
      <c r="G2404" s="7"/>
      <c r="H2404" s="7"/>
      <c r="I2404" s="7"/>
      <c r="J2404" s="7"/>
      <c r="K2404" s="7"/>
      <c r="L2404" s="7"/>
      <c r="M2404" s="7"/>
      <c r="N2404" s="7"/>
      <c r="O2404" s="7"/>
      <c r="P2404" s="7"/>
      <c r="Q2404" s="7"/>
      <c r="R2404" s="7" t="str">
        <f t="shared" si="74"/>
        <v/>
      </c>
      <c r="S2404" s="7" t="str">
        <f t="shared" si="75"/>
        <v/>
      </c>
    </row>
    <row r="2405" spans="1:19" x14ac:dyDescent="0.25">
      <c r="A2405" s="7"/>
      <c r="B2405" s="12"/>
      <c r="C2405" s="7"/>
      <c r="D2405" s="7"/>
      <c r="E2405" s="7"/>
      <c r="F2405" s="7"/>
      <c r="G2405" s="7"/>
      <c r="H2405" s="7"/>
      <c r="I2405" s="7"/>
      <c r="J2405" s="7"/>
      <c r="K2405" s="7"/>
      <c r="L2405" s="7"/>
      <c r="M2405" s="7"/>
      <c r="N2405" s="7"/>
      <c r="O2405" s="7"/>
      <c r="P2405" s="7"/>
      <c r="Q2405" s="7"/>
      <c r="R2405" s="7" t="str">
        <f t="shared" si="74"/>
        <v/>
      </c>
      <c r="S2405" s="7" t="str">
        <f t="shared" si="75"/>
        <v/>
      </c>
    </row>
    <row r="2406" spans="1:19" x14ac:dyDescent="0.25">
      <c r="A2406" s="7"/>
      <c r="B2406" s="12"/>
      <c r="C2406" s="7"/>
      <c r="D2406" s="7"/>
      <c r="E2406" s="7"/>
      <c r="F2406" s="7"/>
      <c r="G2406" s="7"/>
      <c r="H2406" s="7"/>
      <c r="I2406" s="7"/>
      <c r="J2406" s="7"/>
      <c r="K2406" s="7"/>
      <c r="L2406" s="7"/>
      <c r="M2406" s="7"/>
      <c r="N2406" s="7"/>
      <c r="O2406" s="7"/>
      <c r="P2406" s="7"/>
      <c r="Q2406" s="7"/>
      <c r="R2406" s="7" t="str">
        <f t="shared" si="74"/>
        <v/>
      </c>
      <c r="S2406" s="7" t="str">
        <f t="shared" si="75"/>
        <v/>
      </c>
    </row>
    <row r="2407" spans="1:19" x14ac:dyDescent="0.25">
      <c r="A2407" s="7"/>
      <c r="B2407" s="12"/>
      <c r="C2407" s="7"/>
      <c r="D2407" s="7"/>
      <c r="E2407" s="7"/>
      <c r="F2407" s="7"/>
      <c r="G2407" s="7"/>
      <c r="H2407" s="7"/>
      <c r="I2407" s="7"/>
      <c r="J2407" s="7"/>
      <c r="K2407" s="7"/>
      <c r="L2407" s="7"/>
      <c r="M2407" s="7"/>
      <c r="N2407" s="7"/>
      <c r="O2407" s="7"/>
      <c r="P2407" s="7"/>
      <c r="Q2407" s="7"/>
      <c r="R2407" s="7" t="str">
        <f t="shared" si="74"/>
        <v/>
      </c>
      <c r="S2407" s="7" t="str">
        <f t="shared" si="75"/>
        <v/>
      </c>
    </row>
    <row r="2408" spans="1:19" x14ac:dyDescent="0.25">
      <c r="A2408" s="7"/>
      <c r="B2408" s="12"/>
      <c r="C2408" s="7"/>
      <c r="D2408" s="7"/>
      <c r="E2408" s="7"/>
      <c r="F2408" s="7"/>
      <c r="G2408" s="7"/>
      <c r="H2408" s="7"/>
      <c r="I2408" s="7"/>
      <c r="J2408" s="7"/>
      <c r="K2408" s="7"/>
      <c r="L2408" s="7"/>
      <c r="M2408" s="7"/>
      <c r="N2408" s="7"/>
      <c r="O2408" s="7"/>
      <c r="P2408" s="7"/>
      <c r="Q2408" s="7"/>
      <c r="R2408" s="7" t="str">
        <f t="shared" si="74"/>
        <v/>
      </c>
      <c r="S2408" s="7" t="str">
        <f t="shared" si="75"/>
        <v/>
      </c>
    </row>
    <row r="2409" spans="1:19" x14ac:dyDescent="0.25">
      <c r="A2409" s="7"/>
      <c r="B2409" s="12"/>
      <c r="C2409" s="7"/>
      <c r="D2409" s="7"/>
      <c r="E2409" s="7"/>
      <c r="F2409" s="7"/>
      <c r="G2409" s="7"/>
      <c r="H2409" s="7"/>
      <c r="I2409" s="7"/>
      <c r="J2409" s="7"/>
      <c r="K2409" s="7"/>
      <c r="L2409" s="7"/>
      <c r="M2409" s="7"/>
      <c r="N2409" s="7"/>
      <c r="O2409" s="7"/>
      <c r="P2409" s="7"/>
      <c r="Q2409" s="7"/>
      <c r="R2409" s="7" t="str">
        <f t="shared" si="74"/>
        <v/>
      </c>
      <c r="S2409" s="7" t="str">
        <f t="shared" si="75"/>
        <v/>
      </c>
    </row>
    <row r="2410" spans="1:19" x14ac:dyDescent="0.25">
      <c r="A2410" s="7"/>
      <c r="B2410" s="12"/>
      <c r="C2410" s="7"/>
      <c r="D2410" s="7"/>
      <c r="E2410" s="7"/>
      <c r="F2410" s="7"/>
      <c r="G2410" s="7"/>
      <c r="H2410" s="7"/>
      <c r="I2410" s="7"/>
      <c r="J2410" s="7"/>
      <c r="K2410" s="7"/>
      <c r="L2410" s="7"/>
      <c r="M2410" s="7"/>
      <c r="N2410" s="7"/>
      <c r="O2410" s="7"/>
      <c r="P2410" s="7"/>
      <c r="Q2410" s="7"/>
      <c r="R2410" s="7" t="str">
        <f t="shared" si="74"/>
        <v/>
      </c>
      <c r="S2410" s="7" t="str">
        <f t="shared" si="75"/>
        <v/>
      </c>
    </row>
    <row r="2411" spans="1:19" x14ac:dyDescent="0.25">
      <c r="A2411" s="7"/>
      <c r="B2411" s="12"/>
      <c r="C2411" s="7"/>
      <c r="D2411" s="7"/>
      <c r="E2411" s="7"/>
      <c r="F2411" s="7"/>
      <c r="G2411" s="7"/>
      <c r="H2411" s="7"/>
      <c r="I2411" s="7"/>
      <c r="J2411" s="7"/>
      <c r="K2411" s="7"/>
      <c r="L2411" s="7"/>
      <c r="M2411" s="7"/>
      <c r="N2411" s="7"/>
      <c r="O2411" s="7"/>
      <c r="P2411" s="7"/>
      <c r="Q2411" s="7"/>
      <c r="R2411" s="7" t="str">
        <f t="shared" si="74"/>
        <v/>
      </c>
      <c r="S2411" s="7" t="str">
        <f t="shared" si="75"/>
        <v/>
      </c>
    </row>
    <row r="2412" spans="1:19" x14ac:dyDescent="0.25">
      <c r="A2412" s="7"/>
      <c r="B2412" s="12"/>
      <c r="C2412" s="7"/>
      <c r="D2412" s="7"/>
      <c r="E2412" s="7"/>
      <c r="F2412" s="7"/>
      <c r="G2412" s="7"/>
      <c r="H2412" s="7"/>
      <c r="I2412" s="7"/>
      <c r="J2412" s="7"/>
      <c r="K2412" s="7"/>
      <c r="L2412" s="7"/>
      <c r="M2412" s="7"/>
      <c r="N2412" s="7"/>
      <c r="O2412" s="7"/>
      <c r="P2412" s="7"/>
      <c r="Q2412" s="7"/>
      <c r="R2412" s="7" t="str">
        <f t="shared" si="74"/>
        <v/>
      </c>
      <c r="S2412" s="7" t="str">
        <f t="shared" si="75"/>
        <v/>
      </c>
    </row>
    <row r="2413" spans="1:19" x14ac:dyDescent="0.25">
      <c r="A2413" s="7"/>
      <c r="B2413" s="12"/>
      <c r="C2413" s="7"/>
      <c r="D2413" s="7"/>
      <c r="E2413" s="7"/>
      <c r="F2413" s="7"/>
      <c r="G2413" s="7"/>
      <c r="H2413" s="7"/>
      <c r="I2413" s="7"/>
      <c r="J2413" s="7"/>
      <c r="K2413" s="7"/>
      <c r="L2413" s="7"/>
      <c r="M2413" s="7"/>
      <c r="N2413" s="7"/>
      <c r="O2413" s="7"/>
      <c r="P2413" s="7"/>
      <c r="Q2413" s="7"/>
      <c r="R2413" s="7" t="str">
        <f t="shared" si="74"/>
        <v/>
      </c>
      <c r="S2413" s="7" t="str">
        <f t="shared" si="75"/>
        <v/>
      </c>
    </row>
    <row r="2414" spans="1:19" x14ac:dyDescent="0.25">
      <c r="A2414" s="7"/>
      <c r="B2414" s="12"/>
      <c r="C2414" s="7"/>
      <c r="D2414" s="7"/>
      <c r="E2414" s="7"/>
      <c r="F2414" s="7"/>
      <c r="G2414" s="7"/>
      <c r="H2414" s="7"/>
      <c r="I2414" s="7"/>
      <c r="J2414" s="7"/>
      <c r="K2414" s="7"/>
      <c r="L2414" s="7"/>
      <c r="M2414" s="7"/>
      <c r="N2414" s="7"/>
      <c r="O2414" s="7"/>
      <c r="P2414" s="7"/>
      <c r="Q2414" s="7"/>
      <c r="R2414" s="7" t="str">
        <f t="shared" si="74"/>
        <v/>
      </c>
      <c r="S2414" s="7" t="str">
        <f t="shared" si="75"/>
        <v/>
      </c>
    </row>
    <row r="2415" spans="1:19" x14ac:dyDescent="0.25">
      <c r="A2415" s="7"/>
      <c r="B2415" s="12"/>
      <c r="C2415" s="7"/>
      <c r="D2415" s="7"/>
      <c r="E2415" s="7"/>
      <c r="F2415" s="7"/>
      <c r="G2415" s="7"/>
      <c r="H2415" s="7"/>
      <c r="I2415" s="7"/>
      <c r="J2415" s="7"/>
      <c r="K2415" s="7"/>
      <c r="L2415" s="7"/>
      <c r="M2415" s="7"/>
      <c r="N2415" s="7"/>
      <c r="O2415" s="7"/>
      <c r="P2415" s="7"/>
      <c r="Q2415" s="7"/>
      <c r="R2415" s="7" t="str">
        <f t="shared" si="74"/>
        <v/>
      </c>
      <c r="S2415" s="7" t="str">
        <f t="shared" si="75"/>
        <v/>
      </c>
    </row>
    <row r="2416" spans="1:19" x14ac:dyDescent="0.25">
      <c r="A2416" s="7"/>
      <c r="B2416" s="12"/>
      <c r="C2416" s="7"/>
      <c r="D2416" s="7"/>
      <c r="E2416" s="7"/>
      <c r="F2416" s="7"/>
      <c r="G2416" s="7"/>
      <c r="H2416" s="7"/>
      <c r="I2416" s="7"/>
      <c r="J2416" s="7"/>
      <c r="K2416" s="7"/>
      <c r="L2416" s="7"/>
      <c r="M2416" s="7"/>
      <c r="N2416" s="7"/>
      <c r="O2416" s="7"/>
      <c r="P2416" s="7"/>
      <c r="Q2416" s="7"/>
      <c r="R2416" s="7" t="str">
        <f t="shared" si="74"/>
        <v/>
      </c>
      <c r="S2416" s="7" t="str">
        <f t="shared" si="75"/>
        <v/>
      </c>
    </row>
    <row r="2417" spans="1:19" x14ac:dyDescent="0.25">
      <c r="A2417" s="7"/>
      <c r="B2417" s="12"/>
      <c r="C2417" s="7"/>
      <c r="D2417" s="7"/>
      <c r="E2417" s="7"/>
      <c r="F2417" s="7"/>
      <c r="G2417" s="7"/>
      <c r="H2417" s="7"/>
      <c r="I2417" s="7"/>
      <c r="J2417" s="7"/>
      <c r="K2417" s="7"/>
      <c r="L2417" s="7"/>
      <c r="M2417" s="7"/>
      <c r="N2417" s="7"/>
      <c r="O2417" s="7"/>
      <c r="P2417" s="7"/>
      <c r="Q2417" s="7"/>
      <c r="R2417" s="7" t="str">
        <f t="shared" si="74"/>
        <v/>
      </c>
      <c r="S2417" s="7" t="str">
        <f t="shared" si="75"/>
        <v/>
      </c>
    </row>
    <row r="2418" spans="1:19" x14ac:dyDescent="0.25">
      <c r="A2418" s="7"/>
      <c r="B2418" s="12"/>
      <c r="C2418" s="7"/>
      <c r="D2418" s="7"/>
      <c r="E2418" s="7"/>
      <c r="F2418" s="7"/>
      <c r="G2418" s="7"/>
      <c r="H2418" s="7"/>
      <c r="I2418" s="7"/>
      <c r="J2418" s="7"/>
      <c r="K2418" s="7"/>
      <c r="L2418" s="7"/>
      <c r="M2418" s="7"/>
      <c r="N2418" s="7"/>
      <c r="O2418" s="7"/>
      <c r="P2418" s="7"/>
      <c r="Q2418" s="7"/>
      <c r="R2418" s="7" t="str">
        <f t="shared" si="74"/>
        <v/>
      </c>
      <c r="S2418" s="7" t="str">
        <f t="shared" si="75"/>
        <v/>
      </c>
    </row>
    <row r="2419" spans="1:19" x14ac:dyDescent="0.25">
      <c r="A2419" s="7"/>
      <c r="B2419" s="12"/>
      <c r="C2419" s="7"/>
      <c r="D2419" s="7"/>
      <c r="E2419" s="7"/>
      <c r="F2419" s="7"/>
      <c r="G2419" s="7"/>
      <c r="H2419" s="7"/>
      <c r="I2419" s="7"/>
      <c r="J2419" s="7"/>
      <c r="K2419" s="7"/>
      <c r="L2419" s="7"/>
      <c r="M2419" s="7"/>
      <c r="N2419" s="7"/>
      <c r="O2419" s="7"/>
      <c r="P2419" s="7"/>
      <c r="Q2419" s="7"/>
      <c r="R2419" s="7" t="str">
        <f t="shared" si="74"/>
        <v/>
      </c>
      <c r="S2419" s="7" t="str">
        <f t="shared" si="75"/>
        <v/>
      </c>
    </row>
    <row r="2420" spans="1:19" x14ac:dyDescent="0.25">
      <c r="A2420" s="7"/>
      <c r="B2420" s="12"/>
      <c r="C2420" s="7"/>
      <c r="D2420" s="7"/>
      <c r="E2420" s="7"/>
      <c r="F2420" s="7"/>
      <c r="G2420" s="7"/>
      <c r="H2420" s="7"/>
      <c r="I2420" s="7"/>
      <c r="J2420" s="7"/>
      <c r="K2420" s="7"/>
      <c r="L2420" s="7"/>
      <c r="M2420" s="7"/>
      <c r="N2420" s="7"/>
      <c r="O2420" s="7"/>
      <c r="P2420" s="7"/>
      <c r="Q2420" s="7"/>
      <c r="R2420" s="7" t="str">
        <f t="shared" si="74"/>
        <v/>
      </c>
      <c r="S2420" s="7" t="str">
        <f t="shared" si="75"/>
        <v/>
      </c>
    </row>
    <row r="2421" spans="1:19" x14ac:dyDescent="0.25">
      <c r="A2421" s="7"/>
      <c r="B2421" s="12"/>
      <c r="C2421" s="7"/>
      <c r="D2421" s="7"/>
      <c r="E2421" s="7"/>
      <c r="F2421" s="7"/>
      <c r="G2421" s="7"/>
      <c r="H2421" s="7"/>
      <c r="I2421" s="7"/>
      <c r="J2421" s="7"/>
      <c r="K2421" s="7"/>
      <c r="L2421" s="7"/>
      <c r="M2421" s="7"/>
      <c r="N2421" s="7"/>
      <c r="O2421" s="7"/>
      <c r="P2421" s="7"/>
      <c r="Q2421" s="7"/>
      <c r="R2421" s="7" t="str">
        <f t="shared" si="74"/>
        <v/>
      </c>
      <c r="S2421" s="7" t="str">
        <f t="shared" si="75"/>
        <v/>
      </c>
    </row>
    <row r="2422" spans="1:19" x14ac:dyDescent="0.25">
      <c r="A2422" s="7"/>
      <c r="B2422" s="12"/>
      <c r="C2422" s="7"/>
      <c r="D2422" s="7"/>
      <c r="E2422" s="7"/>
      <c r="F2422" s="7"/>
      <c r="G2422" s="7"/>
      <c r="H2422" s="7"/>
      <c r="I2422" s="7"/>
      <c r="J2422" s="7"/>
      <c r="K2422" s="7"/>
      <c r="L2422" s="7"/>
      <c r="M2422" s="7"/>
      <c r="N2422" s="7"/>
      <c r="O2422" s="7"/>
      <c r="P2422" s="7"/>
      <c r="Q2422" s="7"/>
      <c r="R2422" s="7" t="str">
        <f t="shared" si="74"/>
        <v/>
      </c>
      <c r="S2422" s="7" t="str">
        <f t="shared" si="75"/>
        <v/>
      </c>
    </row>
    <row r="2423" spans="1:19" x14ac:dyDescent="0.25">
      <c r="A2423" s="7"/>
      <c r="B2423" s="12"/>
      <c r="C2423" s="7"/>
      <c r="D2423" s="7"/>
      <c r="E2423" s="7"/>
      <c r="F2423" s="7"/>
      <c r="G2423" s="7"/>
      <c r="H2423" s="7"/>
      <c r="I2423" s="7"/>
      <c r="J2423" s="7"/>
      <c r="K2423" s="7"/>
      <c r="L2423" s="7"/>
      <c r="M2423" s="7"/>
      <c r="N2423" s="7"/>
      <c r="O2423" s="7"/>
      <c r="P2423" s="7"/>
      <c r="Q2423" s="7"/>
      <c r="R2423" s="7" t="str">
        <f t="shared" si="74"/>
        <v/>
      </c>
      <c r="S2423" s="7" t="str">
        <f t="shared" si="75"/>
        <v/>
      </c>
    </row>
    <row r="2424" spans="1:19" x14ac:dyDescent="0.25">
      <c r="A2424" s="7"/>
      <c r="B2424" s="12"/>
      <c r="C2424" s="7"/>
      <c r="D2424" s="7"/>
      <c r="E2424" s="7"/>
      <c r="F2424" s="7"/>
      <c r="G2424" s="7"/>
      <c r="H2424" s="7"/>
      <c r="I2424" s="7"/>
      <c r="J2424" s="7"/>
      <c r="K2424" s="7"/>
      <c r="L2424" s="7"/>
      <c r="M2424" s="7"/>
      <c r="N2424" s="7"/>
      <c r="O2424" s="7"/>
      <c r="P2424" s="7"/>
      <c r="Q2424" s="7"/>
      <c r="R2424" s="7" t="str">
        <f t="shared" si="74"/>
        <v/>
      </c>
      <c r="S2424" s="7" t="str">
        <f t="shared" si="75"/>
        <v/>
      </c>
    </row>
    <row r="2425" spans="1:19" x14ac:dyDescent="0.25">
      <c r="A2425" s="7"/>
      <c r="B2425" s="12"/>
      <c r="C2425" s="7"/>
      <c r="D2425" s="7"/>
      <c r="E2425" s="7"/>
      <c r="F2425" s="7"/>
      <c r="G2425" s="7"/>
      <c r="H2425" s="7"/>
      <c r="I2425" s="7"/>
      <c r="J2425" s="7"/>
      <c r="K2425" s="7"/>
      <c r="L2425" s="7"/>
      <c r="M2425" s="7"/>
      <c r="N2425" s="7"/>
      <c r="O2425" s="7"/>
      <c r="P2425" s="7"/>
      <c r="Q2425" s="7"/>
      <c r="R2425" s="7" t="str">
        <f t="shared" si="74"/>
        <v/>
      </c>
      <c r="S2425" s="7" t="str">
        <f t="shared" si="75"/>
        <v/>
      </c>
    </row>
    <row r="2426" spans="1:19" x14ac:dyDescent="0.25">
      <c r="A2426" s="7"/>
      <c r="B2426" s="12"/>
      <c r="C2426" s="7"/>
      <c r="D2426" s="7"/>
      <c r="E2426" s="7"/>
      <c r="F2426" s="7"/>
      <c r="G2426" s="7"/>
      <c r="H2426" s="7"/>
      <c r="I2426" s="7"/>
      <c r="J2426" s="7"/>
      <c r="K2426" s="7"/>
      <c r="L2426" s="7"/>
      <c r="M2426" s="7"/>
      <c r="N2426" s="7"/>
      <c r="O2426" s="7"/>
      <c r="P2426" s="7"/>
      <c r="Q2426" s="7"/>
      <c r="R2426" s="7" t="str">
        <f t="shared" si="74"/>
        <v/>
      </c>
      <c r="S2426" s="7" t="str">
        <f t="shared" si="75"/>
        <v/>
      </c>
    </row>
    <row r="2427" spans="1:19" x14ac:dyDescent="0.25">
      <c r="A2427" s="7"/>
      <c r="B2427" s="12"/>
      <c r="C2427" s="7"/>
      <c r="D2427" s="7"/>
      <c r="E2427" s="7"/>
      <c r="F2427" s="7"/>
      <c r="G2427" s="7"/>
      <c r="H2427" s="7"/>
      <c r="I2427" s="7"/>
      <c r="J2427" s="7"/>
      <c r="K2427" s="7"/>
      <c r="L2427" s="7"/>
      <c r="M2427" s="7"/>
      <c r="N2427" s="7"/>
      <c r="O2427" s="7"/>
      <c r="P2427" s="7"/>
      <c r="Q2427" s="7"/>
      <c r="R2427" s="7" t="str">
        <f t="shared" si="74"/>
        <v/>
      </c>
      <c r="S2427" s="7" t="str">
        <f t="shared" si="75"/>
        <v/>
      </c>
    </row>
    <row r="2428" spans="1:19" x14ac:dyDescent="0.25">
      <c r="A2428" s="7"/>
      <c r="B2428" s="12"/>
      <c r="C2428" s="7"/>
      <c r="D2428" s="7"/>
      <c r="E2428" s="7"/>
      <c r="F2428" s="7"/>
      <c r="G2428" s="7"/>
      <c r="H2428" s="7"/>
      <c r="I2428" s="7"/>
      <c r="J2428" s="7"/>
      <c r="K2428" s="7"/>
      <c r="L2428" s="7"/>
      <c r="M2428" s="7"/>
      <c r="N2428" s="7"/>
      <c r="O2428" s="7"/>
      <c r="P2428" s="7"/>
      <c r="Q2428" s="7"/>
      <c r="R2428" s="7" t="str">
        <f t="shared" si="74"/>
        <v/>
      </c>
      <c r="S2428" s="7" t="str">
        <f t="shared" si="75"/>
        <v/>
      </c>
    </row>
    <row r="2429" spans="1:19" x14ac:dyDescent="0.25">
      <c r="A2429" s="7"/>
      <c r="B2429" s="12"/>
      <c r="C2429" s="7"/>
      <c r="D2429" s="7"/>
      <c r="E2429" s="7"/>
      <c r="F2429" s="7"/>
      <c r="G2429" s="7"/>
      <c r="H2429" s="7"/>
      <c r="I2429" s="7"/>
      <c r="J2429" s="7"/>
      <c r="K2429" s="7"/>
      <c r="L2429" s="7"/>
      <c r="M2429" s="7"/>
      <c r="N2429" s="7"/>
      <c r="O2429" s="7"/>
      <c r="P2429" s="7"/>
      <c r="Q2429" s="7"/>
      <c r="R2429" s="7" t="str">
        <f t="shared" si="74"/>
        <v/>
      </c>
      <c r="S2429" s="7" t="str">
        <f t="shared" si="75"/>
        <v/>
      </c>
    </row>
    <row r="2430" spans="1:19" x14ac:dyDescent="0.25">
      <c r="A2430" s="7"/>
      <c r="B2430" s="12"/>
      <c r="C2430" s="7"/>
      <c r="D2430" s="7"/>
      <c r="E2430" s="7"/>
      <c r="F2430" s="7"/>
      <c r="G2430" s="7"/>
      <c r="H2430" s="7"/>
      <c r="I2430" s="7"/>
      <c r="J2430" s="7"/>
      <c r="K2430" s="7"/>
      <c r="L2430" s="7"/>
      <c r="M2430" s="7"/>
      <c r="N2430" s="7"/>
      <c r="O2430" s="7"/>
      <c r="P2430" s="7"/>
      <c r="Q2430" s="7"/>
      <c r="R2430" s="7" t="str">
        <f t="shared" si="74"/>
        <v/>
      </c>
      <c r="S2430" s="7" t="str">
        <f t="shared" si="75"/>
        <v/>
      </c>
    </row>
    <row r="2431" spans="1:19" x14ac:dyDescent="0.25">
      <c r="A2431" s="7"/>
      <c r="B2431" s="12"/>
      <c r="C2431" s="7"/>
      <c r="D2431" s="7"/>
      <c r="E2431" s="7"/>
      <c r="F2431" s="7"/>
      <c r="G2431" s="7"/>
      <c r="H2431" s="7"/>
      <c r="I2431" s="7"/>
      <c r="J2431" s="7"/>
      <c r="K2431" s="7"/>
      <c r="L2431" s="7"/>
      <c r="M2431" s="7"/>
      <c r="N2431" s="7"/>
      <c r="O2431" s="7"/>
      <c r="P2431" s="7"/>
      <c r="Q2431" s="7"/>
      <c r="R2431" s="7" t="str">
        <f t="shared" si="74"/>
        <v/>
      </c>
      <c r="S2431" s="7" t="str">
        <f t="shared" si="75"/>
        <v/>
      </c>
    </row>
    <row r="2432" spans="1:19" x14ac:dyDescent="0.25">
      <c r="A2432" s="7"/>
      <c r="B2432" s="12"/>
      <c r="C2432" s="7"/>
      <c r="D2432" s="7"/>
      <c r="E2432" s="7"/>
      <c r="F2432" s="7"/>
      <c r="G2432" s="7"/>
      <c r="H2432" s="7"/>
      <c r="I2432" s="7"/>
      <c r="J2432" s="7"/>
      <c r="K2432" s="7"/>
      <c r="L2432" s="7"/>
      <c r="M2432" s="7"/>
      <c r="N2432" s="7"/>
      <c r="O2432" s="7"/>
      <c r="P2432" s="7"/>
      <c r="Q2432" s="7"/>
      <c r="R2432" s="7" t="str">
        <f t="shared" si="74"/>
        <v/>
      </c>
      <c r="S2432" s="7" t="str">
        <f t="shared" si="75"/>
        <v/>
      </c>
    </row>
    <row r="2433" spans="1:19" x14ac:dyDescent="0.25">
      <c r="A2433" s="7"/>
      <c r="B2433" s="12"/>
      <c r="C2433" s="7"/>
      <c r="D2433" s="7"/>
      <c r="E2433" s="7"/>
      <c r="F2433" s="7"/>
      <c r="G2433" s="7"/>
      <c r="H2433" s="7"/>
      <c r="I2433" s="7"/>
      <c r="J2433" s="7"/>
      <c r="K2433" s="7"/>
      <c r="L2433" s="7"/>
      <c r="M2433" s="7"/>
      <c r="N2433" s="7"/>
      <c r="O2433" s="7"/>
      <c r="P2433" s="7"/>
      <c r="Q2433" s="7"/>
      <c r="R2433" s="7" t="str">
        <f t="shared" si="74"/>
        <v/>
      </c>
      <c r="S2433" s="7" t="str">
        <f t="shared" si="75"/>
        <v/>
      </c>
    </row>
    <row r="2434" spans="1:19" x14ac:dyDescent="0.25">
      <c r="A2434" s="7"/>
      <c r="B2434" s="12"/>
      <c r="C2434" s="7"/>
      <c r="D2434" s="7"/>
      <c r="E2434" s="7"/>
      <c r="F2434" s="7"/>
      <c r="G2434" s="7"/>
      <c r="H2434" s="7"/>
      <c r="I2434" s="7"/>
      <c r="J2434" s="7"/>
      <c r="K2434" s="7"/>
      <c r="L2434" s="7"/>
      <c r="M2434" s="7"/>
      <c r="N2434" s="7"/>
      <c r="O2434" s="7"/>
      <c r="P2434" s="7"/>
      <c r="Q2434" s="7"/>
      <c r="R2434" s="7" t="str">
        <f t="shared" ref="R2434:R2497" si="76">IF(OR(C2434="",B2434=""),"",C2434&amp;"#"&amp;ROUND(B2434*1440,0))</f>
        <v/>
      </c>
      <c r="S2434" s="7" t="str">
        <f t="shared" ref="S2434:S2497" si="77">IF(J2434="","","https://maps.google.com/?q="&amp;SUBSTITUTE(J2434&amp;"",",",".")&amp;","&amp;SUBSTITUTE(K2434&amp;"",",","."))</f>
        <v/>
      </c>
    </row>
    <row r="2435" spans="1:19" x14ac:dyDescent="0.25">
      <c r="A2435" s="7"/>
      <c r="B2435" s="12"/>
      <c r="C2435" s="7"/>
      <c r="D2435" s="7"/>
      <c r="E2435" s="7"/>
      <c r="F2435" s="7"/>
      <c r="G2435" s="7"/>
      <c r="H2435" s="7"/>
      <c r="I2435" s="7"/>
      <c r="J2435" s="7"/>
      <c r="K2435" s="7"/>
      <c r="L2435" s="7"/>
      <c r="M2435" s="7"/>
      <c r="N2435" s="7"/>
      <c r="O2435" s="7"/>
      <c r="P2435" s="7"/>
      <c r="Q2435" s="7"/>
      <c r="R2435" s="7" t="str">
        <f t="shared" si="76"/>
        <v/>
      </c>
      <c r="S2435" s="7" t="str">
        <f t="shared" si="77"/>
        <v/>
      </c>
    </row>
    <row r="2436" spans="1:19" x14ac:dyDescent="0.25">
      <c r="A2436" s="7"/>
      <c r="B2436" s="12"/>
      <c r="C2436" s="7"/>
      <c r="D2436" s="7"/>
      <c r="E2436" s="7"/>
      <c r="F2436" s="7"/>
      <c r="G2436" s="7"/>
      <c r="H2436" s="7"/>
      <c r="I2436" s="7"/>
      <c r="J2436" s="7"/>
      <c r="K2436" s="7"/>
      <c r="L2436" s="7"/>
      <c r="M2436" s="7"/>
      <c r="N2436" s="7"/>
      <c r="O2436" s="7"/>
      <c r="P2436" s="7"/>
      <c r="Q2436" s="7"/>
      <c r="R2436" s="7" t="str">
        <f t="shared" si="76"/>
        <v/>
      </c>
      <c r="S2436" s="7" t="str">
        <f t="shared" si="77"/>
        <v/>
      </c>
    </row>
    <row r="2437" spans="1:19" x14ac:dyDescent="0.25">
      <c r="A2437" s="7"/>
      <c r="B2437" s="12"/>
      <c r="C2437" s="7"/>
      <c r="D2437" s="7"/>
      <c r="E2437" s="7"/>
      <c r="F2437" s="7"/>
      <c r="G2437" s="7"/>
      <c r="H2437" s="7"/>
      <c r="I2437" s="7"/>
      <c r="J2437" s="7"/>
      <c r="K2437" s="7"/>
      <c r="L2437" s="7"/>
      <c r="M2437" s="7"/>
      <c r="N2437" s="7"/>
      <c r="O2437" s="7"/>
      <c r="P2437" s="7"/>
      <c r="Q2437" s="7"/>
      <c r="R2437" s="7" t="str">
        <f t="shared" si="76"/>
        <v/>
      </c>
      <c r="S2437" s="7" t="str">
        <f t="shared" si="77"/>
        <v/>
      </c>
    </row>
    <row r="2438" spans="1:19" x14ac:dyDescent="0.25">
      <c r="A2438" s="7"/>
      <c r="B2438" s="12"/>
      <c r="C2438" s="7"/>
      <c r="D2438" s="7"/>
      <c r="E2438" s="7"/>
      <c r="F2438" s="7"/>
      <c r="G2438" s="7"/>
      <c r="H2438" s="7"/>
      <c r="I2438" s="7"/>
      <c r="J2438" s="7"/>
      <c r="K2438" s="7"/>
      <c r="L2438" s="7"/>
      <c r="M2438" s="7"/>
      <c r="N2438" s="7"/>
      <c r="O2438" s="7"/>
      <c r="P2438" s="7"/>
      <c r="Q2438" s="7"/>
      <c r="R2438" s="7" t="str">
        <f t="shared" si="76"/>
        <v/>
      </c>
      <c r="S2438" s="7" t="str">
        <f t="shared" si="77"/>
        <v/>
      </c>
    </row>
    <row r="2439" spans="1:19" x14ac:dyDescent="0.25">
      <c r="A2439" s="7"/>
      <c r="B2439" s="12"/>
      <c r="C2439" s="7"/>
      <c r="D2439" s="7"/>
      <c r="E2439" s="7"/>
      <c r="F2439" s="7"/>
      <c r="G2439" s="7"/>
      <c r="H2439" s="7"/>
      <c r="I2439" s="7"/>
      <c r="J2439" s="7"/>
      <c r="K2439" s="7"/>
      <c r="L2439" s="7"/>
      <c r="M2439" s="7"/>
      <c r="N2439" s="7"/>
      <c r="O2439" s="7"/>
      <c r="P2439" s="7"/>
      <c r="Q2439" s="7"/>
      <c r="R2439" s="7" t="str">
        <f t="shared" si="76"/>
        <v/>
      </c>
      <c r="S2439" s="7" t="str">
        <f t="shared" si="77"/>
        <v/>
      </c>
    </row>
    <row r="2440" spans="1:19" x14ac:dyDescent="0.25">
      <c r="A2440" s="7"/>
      <c r="B2440" s="12"/>
      <c r="C2440" s="7"/>
      <c r="D2440" s="7"/>
      <c r="E2440" s="7"/>
      <c r="F2440" s="7"/>
      <c r="G2440" s="7"/>
      <c r="H2440" s="7"/>
      <c r="I2440" s="7"/>
      <c r="J2440" s="7"/>
      <c r="K2440" s="7"/>
      <c r="L2440" s="7"/>
      <c r="M2440" s="7"/>
      <c r="N2440" s="7"/>
      <c r="O2440" s="7"/>
      <c r="P2440" s="7"/>
      <c r="Q2440" s="7"/>
      <c r="R2440" s="7" t="str">
        <f t="shared" si="76"/>
        <v/>
      </c>
      <c r="S2440" s="7" t="str">
        <f t="shared" si="77"/>
        <v/>
      </c>
    </row>
    <row r="2441" spans="1:19" x14ac:dyDescent="0.25">
      <c r="A2441" s="7"/>
      <c r="B2441" s="12"/>
      <c r="C2441" s="7"/>
      <c r="D2441" s="7"/>
      <c r="E2441" s="7"/>
      <c r="F2441" s="7"/>
      <c r="G2441" s="7"/>
      <c r="H2441" s="7"/>
      <c r="I2441" s="7"/>
      <c r="J2441" s="7"/>
      <c r="K2441" s="7"/>
      <c r="L2441" s="7"/>
      <c r="M2441" s="7"/>
      <c r="N2441" s="7"/>
      <c r="O2441" s="7"/>
      <c r="P2441" s="7"/>
      <c r="Q2441" s="7"/>
      <c r="R2441" s="7" t="str">
        <f t="shared" si="76"/>
        <v/>
      </c>
      <c r="S2441" s="7" t="str">
        <f t="shared" si="77"/>
        <v/>
      </c>
    </row>
    <row r="2442" spans="1:19" x14ac:dyDescent="0.25">
      <c r="A2442" s="7"/>
      <c r="B2442" s="12"/>
      <c r="C2442" s="7"/>
      <c r="D2442" s="7"/>
      <c r="E2442" s="7"/>
      <c r="F2442" s="7"/>
      <c r="G2442" s="7"/>
      <c r="H2442" s="7"/>
      <c r="I2442" s="7"/>
      <c r="J2442" s="7"/>
      <c r="K2442" s="7"/>
      <c r="L2442" s="7"/>
      <c r="M2442" s="7"/>
      <c r="N2442" s="7"/>
      <c r="O2442" s="7"/>
      <c r="P2442" s="7"/>
      <c r="Q2442" s="7"/>
      <c r="R2442" s="7" t="str">
        <f t="shared" si="76"/>
        <v/>
      </c>
      <c r="S2442" s="7" t="str">
        <f t="shared" si="77"/>
        <v/>
      </c>
    </row>
    <row r="2443" spans="1:19" x14ac:dyDescent="0.25">
      <c r="A2443" s="7"/>
      <c r="B2443" s="12"/>
      <c r="C2443" s="7"/>
      <c r="D2443" s="7"/>
      <c r="E2443" s="7"/>
      <c r="F2443" s="7"/>
      <c r="G2443" s="7"/>
      <c r="H2443" s="7"/>
      <c r="I2443" s="7"/>
      <c r="J2443" s="7"/>
      <c r="K2443" s="7"/>
      <c r="L2443" s="7"/>
      <c r="M2443" s="7"/>
      <c r="N2443" s="7"/>
      <c r="O2443" s="7"/>
      <c r="P2443" s="7"/>
      <c r="Q2443" s="7"/>
      <c r="R2443" s="7" t="str">
        <f t="shared" si="76"/>
        <v/>
      </c>
      <c r="S2443" s="7" t="str">
        <f t="shared" si="77"/>
        <v/>
      </c>
    </row>
    <row r="2444" spans="1:19" x14ac:dyDescent="0.25">
      <c r="A2444" s="7"/>
      <c r="B2444" s="12"/>
      <c r="C2444" s="7"/>
      <c r="D2444" s="7"/>
      <c r="E2444" s="7"/>
      <c r="F2444" s="7"/>
      <c r="G2444" s="7"/>
      <c r="H2444" s="7"/>
      <c r="I2444" s="7"/>
      <c r="J2444" s="7"/>
      <c r="K2444" s="7"/>
      <c r="L2444" s="7"/>
      <c r="M2444" s="7"/>
      <c r="N2444" s="7"/>
      <c r="O2444" s="7"/>
      <c r="P2444" s="7"/>
      <c r="Q2444" s="7"/>
      <c r="R2444" s="7" t="str">
        <f t="shared" si="76"/>
        <v/>
      </c>
      <c r="S2444" s="7" t="str">
        <f t="shared" si="77"/>
        <v/>
      </c>
    </row>
    <row r="2445" spans="1:19" x14ac:dyDescent="0.25">
      <c r="A2445" s="7"/>
      <c r="B2445" s="12"/>
      <c r="C2445" s="7"/>
      <c r="D2445" s="7"/>
      <c r="E2445" s="7"/>
      <c r="F2445" s="7"/>
      <c r="G2445" s="7"/>
      <c r="H2445" s="7"/>
      <c r="I2445" s="7"/>
      <c r="J2445" s="7"/>
      <c r="K2445" s="7"/>
      <c r="L2445" s="7"/>
      <c r="M2445" s="7"/>
      <c r="N2445" s="7"/>
      <c r="O2445" s="7"/>
      <c r="P2445" s="7"/>
      <c r="Q2445" s="7"/>
      <c r="R2445" s="7" t="str">
        <f t="shared" si="76"/>
        <v/>
      </c>
      <c r="S2445" s="7" t="str">
        <f t="shared" si="77"/>
        <v/>
      </c>
    </row>
    <row r="2446" spans="1:19" x14ac:dyDescent="0.25">
      <c r="A2446" s="7"/>
      <c r="B2446" s="12"/>
      <c r="C2446" s="7"/>
      <c r="D2446" s="7"/>
      <c r="E2446" s="7"/>
      <c r="F2446" s="7"/>
      <c r="G2446" s="7"/>
      <c r="H2446" s="7"/>
      <c r="I2446" s="7"/>
      <c r="J2446" s="7"/>
      <c r="K2446" s="7"/>
      <c r="L2446" s="7"/>
      <c r="M2446" s="7"/>
      <c r="N2446" s="7"/>
      <c r="O2446" s="7"/>
      <c r="P2446" s="7"/>
      <c r="Q2446" s="7"/>
      <c r="R2446" s="7" t="str">
        <f t="shared" si="76"/>
        <v/>
      </c>
      <c r="S2446" s="7" t="str">
        <f t="shared" si="77"/>
        <v/>
      </c>
    </row>
    <row r="2447" spans="1:19" x14ac:dyDescent="0.25">
      <c r="A2447" s="7"/>
      <c r="B2447" s="12"/>
      <c r="C2447" s="7"/>
      <c r="D2447" s="7"/>
      <c r="E2447" s="7"/>
      <c r="F2447" s="7"/>
      <c r="G2447" s="7"/>
      <c r="H2447" s="7"/>
      <c r="I2447" s="7"/>
      <c r="J2447" s="7"/>
      <c r="K2447" s="7"/>
      <c r="L2447" s="7"/>
      <c r="M2447" s="7"/>
      <c r="N2447" s="7"/>
      <c r="O2447" s="7"/>
      <c r="P2447" s="7"/>
      <c r="Q2447" s="7"/>
      <c r="R2447" s="7" t="str">
        <f t="shared" si="76"/>
        <v/>
      </c>
      <c r="S2447" s="7" t="str">
        <f t="shared" si="77"/>
        <v/>
      </c>
    </row>
    <row r="2448" spans="1:19" x14ac:dyDescent="0.25">
      <c r="A2448" s="7"/>
      <c r="B2448" s="12"/>
      <c r="C2448" s="7"/>
      <c r="D2448" s="7"/>
      <c r="E2448" s="7"/>
      <c r="F2448" s="7"/>
      <c r="G2448" s="7"/>
      <c r="H2448" s="7"/>
      <c r="I2448" s="7"/>
      <c r="J2448" s="7"/>
      <c r="K2448" s="7"/>
      <c r="L2448" s="7"/>
      <c r="M2448" s="7"/>
      <c r="N2448" s="7"/>
      <c r="O2448" s="7"/>
      <c r="P2448" s="7"/>
      <c r="Q2448" s="7"/>
      <c r="R2448" s="7" t="str">
        <f t="shared" si="76"/>
        <v/>
      </c>
      <c r="S2448" s="7" t="str">
        <f t="shared" si="77"/>
        <v/>
      </c>
    </row>
    <row r="2449" spans="1:19" x14ac:dyDescent="0.25">
      <c r="A2449" s="7"/>
      <c r="B2449" s="12"/>
      <c r="C2449" s="7"/>
      <c r="D2449" s="7"/>
      <c r="E2449" s="7"/>
      <c r="F2449" s="7"/>
      <c r="G2449" s="7"/>
      <c r="H2449" s="7"/>
      <c r="I2449" s="7"/>
      <c r="J2449" s="7"/>
      <c r="K2449" s="7"/>
      <c r="L2449" s="7"/>
      <c r="M2449" s="7"/>
      <c r="N2449" s="7"/>
      <c r="O2449" s="7"/>
      <c r="P2449" s="7"/>
      <c r="Q2449" s="7"/>
      <c r="R2449" s="7" t="str">
        <f t="shared" si="76"/>
        <v/>
      </c>
      <c r="S2449" s="7" t="str">
        <f t="shared" si="77"/>
        <v/>
      </c>
    </row>
    <row r="2450" spans="1:19" x14ac:dyDescent="0.25">
      <c r="A2450" s="7"/>
      <c r="B2450" s="12"/>
      <c r="C2450" s="7"/>
      <c r="D2450" s="7"/>
      <c r="E2450" s="7"/>
      <c r="F2450" s="7"/>
      <c r="G2450" s="7"/>
      <c r="H2450" s="7"/>
      <c r="I2450" s="7"/>
      <c r="J2450" s="7"/>
      <c r="K2450" s="7"/>
      <c r="L2450" s="7"/>
      <c r="M2450" s="7"/>
      <c r="N2450" s="7"/>
      <c r="O2450" s="7"/>
      <c r="P2450" s="7"/>
      <c r="Q2450" s="7"/>
      <c r="R2450" s="7" t="str">
        <f t="shared" si="76"/>
        <v/>
      </c>
      <c r="S2450" s="7" t="str">
        <f t="shared" si="77"/>
        <v/>
      </c>
    </row>
    <row r="2451" spans="1:19" x14ac:dyDescent="0.25">
      <c r="A2451" s="7"/>
      <c r="B2451" s="12"/>
      <c r="C2451" s="7"/>
      <c r="D2451" s="7"/>
      <c r="E2451" s="7"/>
      <c r="F2451" s="7"/>
      <c r="G2451" s="7"/>
      <c r="H2451" s="7"/>
      <c r="I2451" s="7"/>
      <c r="J2451" s="7"/>
      <c r="K2451" s="7"/>
      <c r="L2451" s="7"/>
      <c r="M2451" s="7"/>
      <c r="N2451" s="7"/>
      <c r="O2451" s="7"/>
      <c r="P2451" s="7"/>
      <c r="Q2451" s="7"/>
      <c r="R2451" s="7" t="str">
        <f t="shared" si="76"/>
        <v/>
      </c>
      <c r="S2451" s="7" t="str">
        <f t="shared" si="77"/>
        <v/>
      </c>
    </row>
    <row r="2452" spans="1:19" x14ac:dyDescent="0.25">
      <c r="A2452" s="7"/>
      <c r="B2452" s="12"/>
      <c r="C2452" s="7"/>
      <c r="D2452" s="7"/>
      <c r="E2452" s="7"/>
      <c r="F2452" s="7"/>
      <c r="G2452" s="7"/>
      <c r="H2452" s="7"/>
      <c r="I2452" s="7"/>
      <c r="J2452" s="7"/>
      <c r="K2452" s="7"/>
      <c r="L2452" s="7"/>
      <c r="M2452" s="7"/>
      <c r="N2452" s="7"/>
      <c r="O2452" s="7"/>
      <c r="P2452" s="7"/>
      <c r="Q2452" s="7"/>
      <c r="R2452" s="7" t="str">
        <f t="shared" si="76"/>
        <v/>
      </c>
      <c r="S2452" s="7" t="str">
        <f t="shared" si="77"/>
        <v/>
      </c>
    </row>
    <row r="2453" spans="1:19" x14ac:dyDescent="0.25">
      <c r="A2453" s="7"/>
      <c r="B2453" s="12"/>
      <c r="C2453" s="7"/>
      <c r="D2453" s="7"/>
      <c r="E2453" s="7"/>
      <c r="F2453" s="7"/>
      <c r="G2453" s="7"/>
      <c r="H2453" s="7"/>
      <c r="I2453" s="7"/>
      <c r="J2453" s="7"/>
      <c r="K2453" s="7"/>
      <c r="L2453" s="7"/>
      <c r="M2453" s="7"/>
      <c r="N2453" s="7"/>
      <c r="O2453" s="7"/>
      <c r="P2453" s="7"/>
      <c r="Q2453" s="7"/>
      <c r="R2453" s="7" t="str">
        <f t="shared" si="76"/>
        <v/>
      </c>
      <c r="S2453" s="7" t="str">
        <f t="shared" si="77"/>
        <v/>
      </c>
    </row>
    <row r="2454" spans="1:19" x14ac:dyDescent="0.25">
      <c r="A2454" s="7"/>
      <c r="B2454" s="12"/>
      <c r="C2454" s="7"/>
      <c r="D2454" s="7"/>
      <c r="E2454" s="7"/>
      <c r="F2454" s="7"/>
      <c r="G2454" s="7"/>
      <c r="H2454" s="7"/>
      <c r="I2454" s="7"/>
      <c r="J2454" s="7"/>
      <c r="K2454" s="7"/>
      <c r="L2454" s="7"/>
      <c r="M2454" s="7"/>
      <c r="N2454" s="7"/>
      <c r="O2454" s="7"/>
      <c r="P2454" s="7"/>
      <c r="Q2454" s="7"/>
      <c r="R2454" s="7" t="str">
        <f t="shared" si="76"/>
        <v/>
      </c>
      <c r="S2454" s="7" t="str">
        <f t="shared" si="77"/>
        <v/>
      </c>
    </row>
    <row r="2455" spans="1:19" x14ac:dyDescent="0.25">
      <c r="A2455" s="7"/>
      <c r="B2455" s="12"/>
      <c r="C2455" s="7"/>
      <c r="D2455" s="7"/>
      <c r="E2455" s="7"/>
      <c r="F2455" s="7"/>
      <c r="G2455" s="7"/>
      <c r="H2455" s="7"/>
      <c r="I2455" s="7"/>
      <c r="J2455" s="7"/>
      <c r="K2455" s="7"/>
      <c r="L2455" s="7"/>
      <c r="M2455" s="7"/>
      <c r="N2455" s="7"/>
      <c r="O2455" s="7"/>
      <c r="P2455" s="7"/>
      <c r="Q2455" s="7"/>
      <c r="R2455" s="7" t="str">
        <f t="shared" si="76"/>
        <v/>
      </c>
      <c r="S2455" s="7" t="str">
        <f t="shared" si="77"/>
        <v/>
      </c>
    </row>
    <row r="2456" spans="1:19" x14ac:dyDescent="0.25">
      <c r="A2456" s="7"/>
      <c r="B2456" s="12"/>
      <c r="C2456" s="7"/>
      <c r="D2456" s="7"/>
      <c r="E2456" s="7"/>
      <c r="F2456" s="7"/>
      <c r="G2456" s="7"/>
      <c r="H2456" s="7"/>
      <c r="I2456" s="7"/>
      <c r="J2456" s="7"/>
      <c r="K2456" s="7"/>
      <c r="L2456" s="7"/>
      <c r="M2456" s="7"/>
      <c r="N2456" s="7"/>
      <c r="O2456" s="7"/>
      <c r="P2456" s="7"/>
      <c r="Q2456" s="7"/>
      <c r="R2456" s="7" t="str">
        <f t="shared" si="76"/>
        <v/>
      </c>
      <c r="S2456" s="7" t="str">
        <f t="shared" si="77"/>
        <v/>
      </c>
    </row>
    <row r="2457" spans="1:19" x14ac:dyDescent="0.25">
      <c r="A2457" s="7"/>
      <c r="B2457" s="12"/>
      <c r="C2457" s="7"/>
      <c r="D2457" s="7"/>
      <c r="E2457" s="7"/>
      <c r="F2457" s="7"/>
      <c r="G2457" s="7"/>
      <c r="H2457" s="7"/>
      <c r="I2457" s="7"/>
      <c r="J2457" s="7"/>
      <c r="K2457" s="7"/>
      <c r="L2457" s="7"/>
      <c r="M2457" s="7"/>
      <c r="N2457" s="7"/>
      <c r="O2457" s="7"/>
      <c r="P2457" s="7"/>
      <c r="Q2457" s="7"/>
      <c r="R2457" s="7" t="str">
        <f t="shared" si="76"/>
        <v/>
      </c>
      <c r="S2457" s="7" t="str">
        <f t="shared" si="77"/>
        <v/>
      </c>
    </row>
    <row r="2458" spans="1:19" x14ac:dyDescent="0.25">
      <c r="A2458" s="7"/>
      <c r="B2458" s="12"/>
      <c r="C2458" s="7"/>
      <c r="D2458" s="7"/>
      <c r="E2458" s="7"/>
      <c r="F2458" s="7"/>
      <c r="G2458" s="7"/>
      <c r="H2458" s="7"/>
      <c r="I2458" s="7"/>
      <c r="J2458" s="7"/>
      <c r="K2458" s="7"/>
      <c r="L2458" s="7"/>
      <c r="M2458" s="7"/>
      <c r="N2458" s="7"/>
      <c r="O2458" s="7"/>
      <c r="P2458" s="7"/>
      <c r="Q2458" s="7"/>
      <c r="R2458" s="7" t="str">
        <f t="shared" si="76"/>
        <v/>
      </c>
      <c r="S2458" s="7" t="str">
        <f t="shared" si="77"/>
        <v/>
      </c>
    </row>
    <row r="2459" spans="1:19" x14ac:dyDescent="0.25">
      <c r="A2459" s="7"/>
      <c r="B2459" s="12"/>
      <c r="C2459" s="7"/>
      <c r="D2459" s="7"/>
      <c r="E2459" s="7"/>
      <c r="F2459" s="7"/>
      <c r="G2459" s="7"/>
      <c r="H2459" s="7"/>
      <c r="I2459" s="7"/>
      <c r="J2459" s="7"/>
      <c r="K2459" s="7"/>
      <c r="L2459" s="7"/>
      <c r="M2459" s="7"/>
      <c r="N2459" s="7"/>
      <c r="O2459" s="7"/>
      <c r="P2459" s="7"/>
      <c r="Q2459" s="7"/>
      <c r="R2459" s="7" t="str">
        <f t="shared" si="76"/>
        <v/>
      </c>
      <c r="S2459" s="7" t="str">
        <f t="shared" si="77"/>
        <v/>
      </c>
    </row>
    <row r="2460" spans="1:19" x14ac:dyDescent="0.25">
      <c r="A2460" s="7"/>
      <c r="B2460" s="12"/>
      <c r="C2460" s="7"/>
      <c r="D2460" s="7"/>
      <c r="E2460" s="7"/>
      <c r="F2460" s="7"/>
      <c r="G2460" s="7"/>
      <c r="H2460" s="7"/>
      <c r="I2460" s="7"/>
      <c r="J2460" s="7"/>
      <c r="K2460" s="7"/>
      <c r="L2460" s="7"/>
      <c r="M2460" s="7"/>
      <c r="N2460" s="7"/>
      <c r="O2460" s="7"/>
      <c r="P2460" s="7"/>
      <c r="Q2460" s="7"/>
      <c r="R2460" s="7" t="str">
        <f t="shared" si="76"/>
        <v/>
      </c>
      <c r="S2460" s="7" t="str">
        <f t="shared" si="77"/>
        <v/>
      </c>
    </row>
    <row r="2461" spans="1:19" x14ac:dyDescent="0.25">
      <c r="A2461" s="7"/>
      <c r="B2461" s="12"/>
      <c r="C2461" s="7"/>
      <c r="D2461" s="7"/>
      <c r="E2461" s="7"/>
      <c r="F2461" s="7"/>
      <c r="G2461" s="7"/>
      <c r="H2461" s="7"/>
      <c r="I2461" s="7"/>
      <c r="J2461" s="7"/>
      <c r="K2461" s="7"/>
      <c r="L2461" s="7"/>
      <c r="M2461" s="7"/>
      <c r="N2461" s="7"/>
      <c r="O2461" s="7"/>
      <c r="P2461" s="7"/>
      <c r="Q2461" s="7"/>
      <c r="R2461" s="7" t="str">
        <f t="shared" si="76"/>
        <v/>
      </c>
      <c r="S2461" s="7" t="str">
        <f t="shared" si="77"/>
        <v/>
      </c>
    </row>
    <row r="2462" spans="1:19" x14ac:dyDescent="0.25">
      <c r="A2462" s="7"/>
      <c r="B2462" s="12"/>
      <c r="C2462" s="7"/>
      <c r="D2462" s="7"/>
      <c r="E2462" s="7"/>
      <c r="F2462" s="7"/>
      <c r="G2462" s="7"/>
      <c r="H2462" s="7"/>
      <c r="I2462" s="7"/>
      <c r="J2462" s="7"/>
      <c r="K2462" s="7"/>
      <c r="L2462" s="7"/>
      <c r="M2462" s="7"/>
      <c r="N2462" s="7"/>
      <c r="O2462" s="7"/>
      <c r="P2462" s="7"/>
      <c r="Q2462" s="7"/>
      <c r="R2462" s="7" t="str">
        <f t="shared" si="76"/>
        <v/>
      </c>
      <c r="S2462" s="7" t="str">
        <f t="shared" si="77"/>
        <v/>
      </c>
    </row>
    <row r="2463" spans="1:19" x14ac:dyDescent="0.25">
      <c r="A2463" s="7"/>
      <c r="B2463" s="12"/>
      <c r="C2463" s="7"/>
      <c r="D2463" s="7"/>
      <c r="E2463" s="7"/>
      <c r="F2463" s="7"/>
      <c r="G2463" s="7"/>
      <c r="H2463" s="7"/>
      <c r="I2463" s="7"/>
      <c r="J2463" s="7"/>
      <c r="K2463" s="7"/>
      <c r="L2463" s="7"/>
      <c r="M2463" s="7"/>
      <c r="N2463" s="7"/>
      <c r="O2463" s="7"/>
      <c r="P2463" s="7"/>
      <c r="Q2463" s="7"/>
      <c r="R2463" s="7" t="str">
        <f t="shared" si="76"/>
        <v/>
      </c>
      <c r="S2463" s="7" t="str">
        <f t="shared" si="77"/>
        <v/>
      </c>
    </row>
    <row r="2464" spans="1:19" x14ac:dyDescent="0.25">
      <c r="A2464" s="7"/>
      <c r="B2464" s="12"/>
      <c r="C2464" s="7"/>
      <c r="D2464" s="7"/>
      <c r="E2464" s="7"/>
      <c r="F2464" s="7"/>
      <c r="G2464" s="7"/>
      <c r="H2464" s="7"/>
      <c r="I2464" s="7"/>
      <c r="J2464" s="7"/>
      <c r="K2464" s="7"/>
      <c r="L2464" s="7"/>
      <c r="M2464" s="7"/>
      <c r="N2464" s="7"/>
      <c r="O2464" s="7"/>
      <c r="P2464" s="7"/>
      <c r="Q2464" s="7"/>
      <c r="R2464" s="7" t="str">
        <f t="shared" si="76"/>
        <v/>
      </c>
      <c r="S2464" s="7" t="str">
        <f t="shared" si="77"/>
        <v/>
      </c>
    </row>
    <row r="2465" spans="1:19" x14ac:dyDescent="0.25">
      <c r="A2465" s="7"/>
      <c r="B2465" s="12"/>
      <c r="C2465" s="7"/>
      <c r="D2465" s="7"/>
      <c r="E2465" s="7"/>
      <c r="F2465" s="7"/>
      <c r="G2465" s="7"/>
      <c r="H2465" s="7"/>
      <c r="I2465" s="7"/>
      <c r="J2465" s="7"/>
      <c r="K2465" s="7"/>
      <c r="L2465" s="7"/>
      <c r="M2465" s="7"/>
      <c r="N2465" s="7"/>
      <c r="O2465" s="7"/>
      <c r="P2465" s="7"/>
      <c r="Q2465" s="7"/>
      <c r="R2465" s="7" t="str">
        <f t="shared" si="76"/>
        <v/>
      </c>
      <c r="S2465" s="7" t="str">
        <f t="shared" si="77"/>
        <v/>
      </c>
    </row>
    <row r="2466" spans="1:19" x14ac:dyDescent="0.25">
      <c r="A2466" s="7"/>
      <c r="B2466" s="12"/>
      <c r="C2466" s="7"/>
      <c r="D2466" s="7"/>
      <c r="E2466" s="7"/>
      <c r="F2466" s="7"/>
      <c r="G2466" s="7"/>
      <c r="H2466" s="7"/>
      <c r="I2466" s="7"/>
      <c r="J2466" s="7"/>
      <c r="K2466" s="7"/>
      <c r="L2466" s="7"/>
      <c r="M2466" s="7"/>
      <c r="N2466" s="7"/>
      <c r="O2466" s="7"/>
      <c r="P2466" s="7"/>
      <c r="Q2466" s="7"/>
      <c r="R2466" s="7" t="str">
        <f t="shared" si="76"/>
        <v/>
      </c>
      <c r="S2466" s="7" t="str">
        <f t="shared" si="77"/>
        <v/>
      </c>
    </row>
    <row r="2467" spans="1:19" x14ac:dyDescent="0.25">
      <c r="A2467" s="7"/>
      <c r="B2467" s="12"/>
      <c r="C2467" s="7"/>
      <c r="D2467" s="7"/>
      <c r="E2467" s="7"/>
      <c r="F2467" s="7"/>
      <c r="G2467" s="7"/>
      <c r="H2467" s="7"/>
      <c r="I2467" s="7"/>
      <c r="J2467" s="7"/>
      <c r="K2467" s="7"/>
      <c r="L2467" s="7"/>
      <c r="M2467" s="7"/>
      <c r="N2467" s="7"/>
      <c r="O2467" s="7"/>
      <c r="P2467" s="7"/>
      <c r="Q2467" s="7"/>
      <c r="R2467" s="7" t="str">
        <f t="shared" si="76"/>
        <v/>
      </c>
      <c r="S2467" s="7" t="str">
        <f t="shared" si="77"/>
        <v/>
      </c>
    </row>
    <row r="2468" spans="1:19" x14ac:dyDescent="0.25">
      <c r="A2468" s="7"/>
      <c r="B2468" s="12"/>
      <c r="C2468" s="7"/>
      <c r="D2468" s="7"/>
      <c r="E2468" s="7"/>
      <c r="F2468" s="7"/>
      <c r="G2468" s="7"/>
      <c r="H2468" s="7"/>
      <c r="I2468" s="7"/>
      <c r="J2468" s="7"/>
      <c r="K2468" s="7"/>
      <c r="L2468" s="7"/>
      <c r="M2468" s="7"/>
      <c r="N2468" s="7"/>
      <c r="O2468" s="7"/>
      <c r="P2468" s="7"/>
      <c r="Q2468" s="7"/>
      <c r="R2468" s="7" t="str">
        <f t="shared" si="76"/>
        <v/>
      </c>
      <c r="S2468" s="7" t="str">
        <f t="shared" si="77"/>
        <v/>
      </c>
    </row>
    <row r="2469" spans="1:19" x14ac:dyDescent="0.25">
      <c r="A2469" s="7"/>
      <c r="B2469" s="12"/>
      <c r="C2469" s="7"/>
      <c r="D2469" s="7"/>
      <c r="E2469" s="7"/>
      <c r="F2469" s="7"/>
      <c r="G2469" s="7"/>
      <c r="H2469" s="7"/>
      <c r="I2469" s="7"/>
      <c r="J2469" s="7"/>
      <c r="K2469" s="7"/>
      <c r="L2469" s="7"/>
      <c r="M2469" s="7"/>
      <c r="N2469" s="7"/>
      <c r="O2469" s="7"/>
      <c r="P2469" s="7"/>
      <c r="Q2469" s="7"/>
      <c r="R2469" s="7" t="str">
        <f t="shared" si="76"/>
        <v/>
      </c>
      <c r="S2469" s="7" t="str">
        <f t="shared" si="77"/>
        <v/>
      </c>
    </row>
    <row r="2470" spans="1:19" x14ac:dyDescent="0.25">
      <c r="A2470" s="7"/>
      <c r="B2470" s="12"/>
      <c r="C2470" s="7"/>
      <c r="D2470" s="7"/>
      <c r="E2470" s="7"/>
      <c r="F2470" s="7"/>
      <c r="G2470" s="7"/>
      <c r="H2470" s="7"/>
      <c r="I2470" s="7"/>
      <c r="J2470" s="7"/>
      <c r="K2470" s="7"/>
      <c r="L2470" s="7"/>
      <c r="M2470" s="7"/>
      <c r="N2470" s="7"/>
      <c r="O2470" s="7"/>
      <c r="P2470" s="7"/>
      <c r="Q2470" s="7"/>
      <c r="R2470" s="7" t="str">
        <f t="shared" si="76"/>
        <v/>
      </c>
      <c r="S2470" s="7" t="str">
        <f t="shared" si="77"/>
        <v/>
      </c>
    </row>
    <row r="2471" spans="1:19" x14ac:dyDescent="0.25">
      <c r="A2471" s="7"/>
      <c r="B2471" s="12"/>
      <c r="C2471" s="7"/>
      <c r="D2471" s="7"/>
      <c r="E2471" s="7"/>
      <c r="F2471" s="7"/>
      <c r="G2471" s="7"/>
      <c r="H2471" s="7"/>
      <c r="I2471" s="7"/>
      <c r="J2471" s="7"/>
      <c r="K2471" s="7"/>
      <c r="L2471" s="7"/>
      <c r="M2471" s="7"/>
      <c r="N2471" s="7"/>
      <c r="O2471" s="7"/>
      <c r="P2471" s="7"/>
      <c r="Q2471" s="7"/>
      <c r="R2471" s="7" t="str">
        <f t="shared" si="76"/>
        <v/>
      </c>
      <c r="S2471" s="7" t="str">
        <f t="shared" si="77"/>
        <v/>
      </c>
    </row>
    <row r="2472" spans="1:19" x14ac:dyDescent="0.25">
      <c r="A2472" s="7"/>
      <c r="B2472" s="12"/>
      <c r="C2472" s="7"/>
      <c r="D2472" s="7"/>
      <c r="E2472" s="7"/>
      <c r="F2472" s="7"/>
      <c r="G2472" s="7"/>
      <c r="H2472" s="7"/>
      <c r="I2472" s="7"/>
      <c r="J2472" s="7"/>
      <c r="K2472" s="7"/>
      <c r="L2472" s="7"/>
      <c r="M2472" s="7"/>
      <c r="N2472" s="7"/>
      <c r="O2472" s="7"/>
      <c r="P2472" s="7"/>
      <c r="Q2472" s="7"/>
      <c r="R2472" s="7" t="str">
        <f t="shared" si="76"/>
        <v/>
      </c>
      <c r="S2472" s="7" t="str">
        <f t="shared" si="77"/>
        <v/>
      </c>
    </row>
    <row r="2473" spans="1:19" x14ac:dyDescent="0.25">
      <c r="A2473" s="7"/>
      <c r="B2473" s="12"/>
      <c r="C2473" s="7"/>
      <c r="D2473" s="7"/>
      <c r="E2473" s="7"/>
      <c r="F2473" s="7"/>
      <c r="G2473" s="7"/>
      <c r="H2473" s="7"/>
      <c r="I2473" s="7"/>
      <c r="J2473" s="7"/>
      <c r="K2473" s="7"/>
      <c r="L2473" s="7"/>
      <c r="M2473" s="7"/>
      <c r="N2473" s="7"/>
      <c r="O2473" s="7"/>
      <c r="P2473" s="7"/>
      <c r="Q2473" s="7"/>
      <c r="R2473" s="7" t="str">
        <f t="shared" si="76"/>
        <v/>
      </c>
      <c r="S2473" s="7" t="str">
        <f t="shared" si="77"/>
        <v/>
      </c>
    </row>
    <row r="2474" spans="1:19" x14ac:dyDescent="0.25">
      <c r="A2474" s="7"/>
      <c r="B2474" s="12"/>
      <c r="C2474" s="7"/>
      <c r="D2474" s="7"/>
      <c r="E2474" s="7"/>
      <c r="F2474" s="7"/>
      <c r="G2474" s="7"/>
      <c r="H2474" s="7"/>
      <c r="I2474" s="7"/>
      <c r="J2474" s="7"/>
      <c r="K2474" s="7"/>
      <c r="L2474" s="7"/>
      <c r="M2474" s="7"/>
      <c r="N2474" s="7"/>
      <c r="O2474" s="7"/>
      <c r="P2474" s="7"/>
      <c r="Q2474" s="7"/>
      <c r="R2474" s="7" t="str">
        <f t="shared" si="76"/>
        <v/>
      </c>
      <c r="S2474" s="7" t="str">
        <f t="shared" si="77"/>
        <v/>
      </c>
    </row>
    <row r="2475" spans="1:19" x14ac:dyDescent="0.25">
      <c r="A2475" s="7"/>
      <c r="B2475" s="12"/>
      <c r="C2475" s="7"/>
      <c r="D2475" s="7"/>
      <c r="E2475" s="7"/>
      <c r="F2475" s="7"/>
      <c r="G2475" s="7"/>
      <c r="H2475" s="7"/>
      <c r="I2475" s="7"/>
      <c r="J2475" s="7"/>
      <c r="K2475" s="7"/>
      <c r="L2475" s="7"/>
      <c r="M2475" s="7"/>
      <c r="N2475" s="7"/>
      <c r="O2475" s="7"/>
      <c r="P2475" s="7"/>
      <c r="Q2475" s="7"/>
      <c r="R2475" s="7" t="str">
        <f t="shared" si="76"/>
        <v/>
      </c>
      <c r="S2475" s="7" t="str">
        <f t="shared" si="77"/>
        <v/>
      </c>
    </row>
    <row r="2476" spans="1:19" x14ac:dyDescent="0.25">
      <c r="A2476" s="7"/>
      <c r="B2476" s="12"/>
      <c r="C2476" s="7"/>
      <c r="D2476" s="7"/>
      <c r="E2476" s="7"/>
      <c r="F2476" s="7"/>
      <c r="G2476" s="7"/>
      <c r="H2476" s="7"/>
      <c r="I2476" s="7"/>
      <c r="J2476" s="7"/>
      <c r="K2476" s="7"/>
      <c r="L2476" s="7"/>
      <c r="M2476" s="7"/>
      <c r="N2476" s="7"/>
      <c r="O2476" s="7"/>
      <c r="P2476" s="7"/>
      <c r="Q2476" s="7"/>
      <c r="R2476" s="7" t="str">
        <f t="shared" si="76"/>
        <v/>
      </c>
      <c r="S2476" s="7" t="str">
        <f t="shared" si="77"/>
        <v/>
      </c>
    </row>
    <row r="2477" spans="1:19" x14ac:dyDescent="0.25">
      <c r="A2477" s="7"/>
      <c r="B2477" s="12"/>
      <c r="C2477" s="7"/>
      <c r="D2477" s="7"/>
      <c r="E2477" s="7"/>
      <c r="F2477" s="7"/>
      <c r="G2477" s="7"/>
      <c r="H2477" s="7"/>
      <c r="I2477" s="7"/>
      <c r="J2477" s="7"/>
      <c r="K2477" s="7"/>
      <c r="L2477" s="7"/>
      <c r="M2477" s="7"/>
      <c r="N2477" s="7"/>
      <c r="O2477" s="7"/>
      <c r="P2477" s="7"/>
      <c r="Q2477" s="7"/>
      <c r="R2477" s="7" t="str">
        <f t="shared" si="76"/>
        <v/>
      </c>
      <c r="S2477" s="7" t="str">
        <f t="shared" si="77"/>
        <v/>
      </c>
    </row>
    <row r="2478" spans="1:19" x14ac:dyDescent="0.25">
      <c r="A2478" s="7"/>
      <c r="B2478" s="12"/>
      <c r="C2478" s="7"/>
      <c r="D2478" s="7"/>
      <c r="E2478" s="7"/>
      <c r="F2478" s="7"/>
      <c r="G2478" s="7"/>
      <c r="H2478" s="7"/>
      <c r="I2478" s="7"/>
      <c r="J2478" s="7"/>
      <c r="K2478" s="7"/>
      <c r="L2478" s="7"/>
      <c r="M2478" s="7"/>
      <c r="N2478" s="7"/>
      <c r="O2478" s="7"/>
      <c r="P2478" s="7"/>
      <c r="Q2478" s="7"/>
      <c r="R2478" s="7" t="str">
        <f t="shared" si="76"/>
        <v/>
      </c>
      <c r="S2478" s="7" t="str">
        <f t="shared" si="77"/>
        <v/>
      </c>
    </row>
    <row r="2479" spans="1:19" x14ac:dyDescent="0.25">
      <c r="A2479" s="7"/>
      <c r="B2479" s="12"/>
      <c r="C2479" s="7"/>
      <c r="D2479" s="7"/>
      <c r="E2479" s="7"/>
      <c r="F2479" s="7"/>
      <c r="G2479" s="7"/>
      <c r="H2479" s="7"/>
      <c r="I2479" s="7"/>
      <c r="J2479" s="7"/>
      <c r="K2479" s="7"/>
      <c r="L2479" s="7"/>
      <c r="M2479" s="7"/>
      <c r="N2479" s="7"/>
      <c r="O2479" s="7"/>
      <c r="P2479" s="7"/>
      <c r="Q2479" s="7"/>
      <c r="R2479" s="7" t="str">
        <f t="shared" si="76"/>
        <v/>
      </c>
      <c r="S2479" s="7" t="str">
        <f t="shared" si="77"/>
        <v/>
      </c>
    </row>
    <row r="2480" spans="1:19" x14ac:dyDescent="0.25">
      <c r="A2480" s="7"/>
      <c r="B2480" s="12"/>
      <c r="C2480" s="7"/>
      <c r="D2480" s="7"/>
      <c r="E2480" s="7"/>
      <c r="F2480" s="7"/>
      <c r="G2480" s="7"/>
      <c r="H2480" s="7"/>
      <c r="I2480" s="7"/>
      <c r="J2480" s="7"/>
      <c r="K2480" s="7"/>
      <c r="L2480" s="7"/>
      <c r="M2480" s="7"/>
      <c r="N2480" s="7"/>
      <c r="O2480" s="7"/>
      <c r="P2480" s="7"/>
      <c r="Q2480" s="7"/>
      <c r="R2480" s="7" t="str">
        <f t="shared" si="76"/>
        <v/>
      </c>
      <c r="S2480" s="7" t="str">
        <f t="shared" si="77"/>
        <v/>
      </c>
    </row>
    <row r="2481" spans="1:19" x14ac:dyDescent="0.25">
      <c r="A2481" s="7"/>
      <c r="B2481" s="12"/>
      <c r="C2481" s="7"/>
      <c r="D2481" s="7"/>
      <c r="E2481" s="7"/>
      <c r="F2481" s="7"/>
      <c r="G2481" s="7"/>
      <c r="H2481" s="7"/>
      <c r="I2481" s="7"/>
      <c r="J2481" s="7"/>
      <c r="K2481" s="7"/>
      <c r="L2481" s="7"/>
      <c r="M2481" s="7"/>
      <c r="N2481" s="7"/>
      <c r="O2481" s="7"/>
      <c r="P2481" s="7"/>
      <c r="Q2481" s="7"/>
      <c r="R2481" s="7" t="str">
        <f t="shared" si="76"/>
        <v/>
      </c>
      <c r="S2481" s="7" t="str">
        <f t="shared" si="77"/>
        <v/>
      </c>
    </row>
    <row r="2482" spans="1:19" x14ac:dyDescent="0.25">
      <c r="A2482" s="7"/>
      <c r="B2482" s="12"/>
      <c r="C2482" s="7"/>
      <c r="D2482" s="7"/>
      <c r="E2482" s="7"/>
      <c r="F2482" s="7"/>
      <c r="G2482" s="7"/>
      <c r="H2482" s="7"/>
      <c r="I2482" s="7"/>
      <c r="J2482" s="7"/>
      <c r="K2482" s="7"/>
      <c r="L2482" s="7"/>
      <c r="M2482" s="7"/>
      <c r="N2482" s="7"/>
      <c r="O2482" s="7"/>
      <c r="P2482" s="7"/>
      <c r="Q2482" s="7"/>
      <c r="R2482" s="7" t="str">
        <f t="shared" si="76"/>
        <v/>
      </c>
      <c r="S2482" s="7" t="str">
        <f t="shared" si="77"/>
        <v/>
      </c>
    </row>
    <row r="2483" spans="1:19" x14ac:dyDescent="0.25">
      <c r="A2483" s="7"/>
      <c r="B2483" s="12"/>
      <c r="C2483" s="7"/>
      <c r="D2483" s="7"/>
      <c r="E2483" s="7"/>
      <c r="F2483" s="7"/>
      <c r="G2483" s="7"/>
      <c r="H2483" s="7"/>
      <c r="I2483" s="7"/>
      <c r="J2483" s="7"/>
      <c r="K2483" s="7"/>
      <c r="L2483" s="7"/>
      <c r="M2483" s="7"/>
      <c r="N2483" s="7"/>
      <c r="O2483" s="7"/>
      <c r="P2483" s="7"/>
      <c r="Q2483" s="7"/>
      <c r="R2483" s="7" t="str">
        <f t="shared" si="76"/>
        <v/>
      </c>
      <c r="S2483" s="7" t="str">
        <f t="shared" si="77"/>
        <v/>
      </c>
    </row>
    <row r="2484" spans="1:19" x14ac:dyDescent="0.25">
      <c r="A2484" s="7"/>
      <c r="B2484" s="12"/>
      <c r="C2484" s="7"/>
      <c r="D2484" s="7"/>
      <c r="E2484" s="7"/>
      <c r="F2484" s="7"/>
      <c r="G2484" s="7"/>
      <c r="H2484" s="7"/>
      <c r="I2484" s="7"/>
      <c r="J2484" s="7"/>
      <c r="K2484" s="7"/>
      <c r="L2484" s="7"/>
      <c r="M2484" s="7"/>
      <c r="N2484" s="7"/>
      <c r="O2484" s="7"/>
      <c r="P2484" s="7"/>
      <c r="Q2484" s="7"/>
      <c r="R2484" s="7" t="str">
        <f t="shared" si="76"/>
        <v/>
      </c>
      <c r="S2484" s="7" t="str">
        <f t="shared" si="77"/>
        <v/>
      </c>
    </row>
    <row r="2485" spans="1:19" x14ac:dyDescent="0.25">
      <c r="A2485" s="7"/>
      <c r="B2485" s="12"/>
      <c r="C2485" s="7"/>
      <c r="D2485" s="7"/>
      <c r="E2485" s="7"/>
      <c r="F2485" s="7"/>
      <c r="G2485" s="7"/>
      <c r="H2485" s="7"/>
      <c r="I2485" s="7"/>
      <c r="J2485" s="7"/>
      <c r="K2485" s="7"/>
      <c r="L2485" s="7"/>
      <c r="M2485" s="7"/>
      <c r="N2485" s="7"/>
      <c r="O2485" s="7"/>
      <c r="P2485" s="7"/>
      <c r="Q2485" s="7"/>
      <c r="R2485" s="7" t="str">
        <f t="shared" si="76"/>
        <v/>
      </c>
      <c r="S2485" s="7" t="str">
        <f t="shared" si="77"/>
        <v/>
      </c>
    </row>
    <row r="2486" spans="1:19" x14ac:dyDescent="0.25">
      <c r="A2486" s="7"/>
      <c r="B2486" s="12"/>
      <c r="C2486" s="7"/>
      <c r="D2486" s="7"/>
      <c r="E2486" s="7"/>
      <c r="F2486" s="7"/>
      <c r="G2486" s="7"/>
      <c r="H2486" s="7"/>
      <c r="I2486" s="7"/>
      <c r="J2486" s="7"/>
      <c r="K2486" s="7"/>
      <c r="L2486" s="7"/>
      <c r="M2486" s="7"/>
      <c r="N2486" s="7"/>
      <c r="O2486" s="7"/>
      <c r="P2486" s="7"/>
      <c r="Q2486" s="7"/>
      <c r="R2486" s="7" t="str">
        <f t="shared" si="76"/>
        <v/>
      </c>
      <c r="S2486" s="7" t="str">
        <f t="shared" si="77"/>
        <v/>
      </c>
    </row>
    <row r="2487" spans="1:19" x14ac:dyDescent="0.25">
      <c r="A2487" s="7"/>
      <c r="B2487" s="12"/>
      <c r="C2487" s="7"/>
      <c r="D2487" s="7"/>
      <c r="E2487" s="7"/>
      <c r="F2487" s="7"/>
      <c r="G2487" s="7"/>
      <c r="H2487" s="7"/>
      <c r="I2487" s="7"/>
      <c r="J2487" s="7"/>
      <c r="K2487" s="7"/>
      <c r="L2487" s="7"/>
      <c r="M2487" s="7"/>
      <c r="N2487" s="7"/>
      <c r="O2487" s="7"/>
      <c r="P2487" s="7"/>
      <c r="Q2487" s="7"/>
      <c r="R2487" s="7" t="str">
        <f t="shared" si="76"/>
        <v/>
      </c>
      <c r="S2487" s="7" t="str">
        <f t="shared" si="77"/>
        <v/>
      </c>
    </row>
    <row r="2488" spans="1:19" x14ac:dyDescent="0.25">
      <c r="A2488" s="7"/>
      <c r="B2488" s="12"/>
      <c r="C2488" s="7"/>
      <c r="D2488" s="7"/>
      <c r="E2488" s="7"/>
      <c r="F2488" s="7"/>
      <c r="G2488" s="7"/>
      <c r="H2488" s="7"/>
      <c r="I2488" s="7"/>
      <c r="J2488" s="7"/>
      <c r="K2488" s="7"/>
      <c r="L2488" s="7"/>
      <c r="M2488" s="7"/>
      <c r="N2488" s="7"/>
      <c r="O2488" s="7"/>
      <c r="P2488" s="7"/>
      <c r="Q2488" s="7"/>
      <c r="R2488" s="7" t="str">
        <f t="shared" si="76"/>
        <v/>
      </c>
      <c r="S2488" s="7" t="str">
        <f t="shared" si="77"/>
        <v/>
      </c>
    </row>
    <row r="2489" spans="1:19" x14ac:dyDescent="0.25">
      <c r="A2489" s="7"/>
      <c r="B2489" s="12"/>
      <c r="C2489" s="7"/>
      <c r="D2489" s="7"/>
      <c r="E2489" s="7"/>
      <c r="F2489" s="7"/>
      <c r="G2489" s="7"/>
      <c r="H2489" s="7"/>
      <c r="I2489" s="7"/>
      <c r="J2489" s="7"/>
      <c r="K2489" s="7"/>
      <c r="L2489" s="7"/>
      <c r="M2489" s="7"/>
      <c r="N2489" s="7"/>
      <c r="O2489" s="7"/>
      <c r="P2489" s="7"/>
      <c r="Q2489" s="7"/>
      <c r="R2489" s="7" t="str">
        <f t="shared" si="76"/>
        <v/>
      </c>
      <c r="S2489" s="7" t="str">
        <f t="shared" si="77"/>
        <v/>
      </c>
    </row>
    <row r="2490" spans="1:19" x14ac:dyDescent="0.25">
      <c r="A2490" s="7"/>
      <c r="B2490" s="12"/>
      <c r="C2490" s="7"/>
      <c r="D2490" s="7"/>
      <c r="E2490" s="7"/>
      <c r="F2490" s="7"/>
      <c r="G2490" s="7"/>
      <c r="H2490" s="7"/>
      <c r="I2490" s="7"/>
      <c r="J2490" s="7"/>
      <c r="K2490" s="7"/>
      <c r="L2490" s="7"/>
      <c r="M2490" s="7"/>
      <c r="N2490" s="7"/>
      <c r="O2490" s="7"/>
      <c r="P2490" s="7"/>
      <c r="Q2490" s="7"/>
      <c r="R2490" s="7" t="str">
        <f t="shared" si="76"/>
        <v/>
      </c>
      <c r="S2490" s="7" t="str">
        <f t="shared" si="77"/>
        <v/>
      </c>
    </row>
    <row r="2491" spans="1:19" x14ac:dyDescent="0.25">
      <c r="A2491" s="7"/>
      <c r="B2491" s="12"/>
      <c r="C2491" s="7"/>
      <c r="D2491" s="7"/>
      <c r="E2491" s="7"/>
      <c r="F2491" s="7"/>
      <c r="G2491" s="7"/>
      <c r="H2491" s="7"/>
      <c r="I2491" s="7"/>
      <c r="J2491" s="7"/>
      <c r="K2491" s="7"/>
      <c r="L2491" s="7"/>
      <c r="M2491" s="7"/>
      <c r="N2491" s="7"/>
      <c r="O2491" s="7"/>
      <c r="P2491" s="7"/>
      <c r="Q2491" s="7"/>
      <c r="R2491" s="7" t="str">
        <f t="shared" si="76"/>
        <v/>
      </c>
      <c r="S2491" s="7" t="str">
        <f t="shared" si="77"/>
        <v/>
      </c>
    </row>
    <row r="2492" spans="1:19" x14ac:dyDescent="0.25">
      <c r="A2492" s="7"/>
      <c r="B2492" s="12"/>
      <c r="C2492" s="7"/>
      <c r="D2492" s="7"/>
      <c r="E2492" s="7"/>
      <c r="F2492" s="7"/>
      <c r="G2492" s="7"/>
      <c r="H2492" s="7"/>
      <c r="I2492" s="7"/>
      <c r="J2492" s="7"/>
      <c r="K2492" s="7"/>
      <c r="L2492" s="7"/>
      <c r="M2492" s="7"/>
      <c r="N2492" s="7"/>
      <c r="O2492" s="7"/>
      <c r="P2492" s="7"/>
      <c r="Q2492" s="7"/>
      <c r="R2492" s="7" t="str">
        <f t="shared" si="76"/>
        <v/>
      </c>
      <c r="S2492" s="7" t="str">
        <f t="shared" si="77"/>
        <v/>
      </c>
    </row>
    <row r="2493" spans="1:19" x14ac:dyDescent="0.25">
      <c r="A2493" s="7"/>
      <c r="B2493" s="12"/>
      <c r="C2493" s="7"/>
      <c r="D2493" s="7"/>
      <c r="E2493" s="7"/>
      <c r="F2493" s="7"/>
      <c r="G2493" s="7"/>
      <c r="H2493" s="7"/>
      <c r="I2493" s="7"/>
      <c r="J2493" s="7"/>
      <c r="K2493" s="7"/>
      <c r="L2493" s="7"/>
      <c r="M2493" s="7"/>
      <c r="N2493" s="7"/>
      <c r="O2493" s="7"/>
      <c r="P2493" s="7"/>
      <c r="Q2493" s="7"/>
      <c r="R2493" s="7" t="str">
        <f t="shared" si="76"/>
        <v/>
      </c>
      <c r="S2493" s="7" t="str">
        <f t="shared" si="77"/>
        <v/>
      </c>
    </row>
    <row r="2494" spans="1:19" x14ac:dyDescent="0.25">
      <c r="A2494" s="7"/>
      <c r="B2494" s="12"/>
      <c r="C2494" s="7"/>
      <c r="D2494" s="7"/>
      <c r="E2494" s="7"/>
      <c r="F2494" s="7"/>
      <c r="G2494" s="7"/>
      <c r="H2494" s="7"/>
      <c r="I2494" s="7"/>
      <c r="J2494" s="7"/>
      <c r="K2494" s="7"/>
      <c r="L2494" s="7"/>
      <c r="M2494" s="7"/>
      <c r="N2494" s="7"/>
      <c r="O2494" s="7"/>
      <c r="P2494" s="7"/>
      <c r="Q2494" s="7"/>
      <c r="R2494" s="7" t="str">
        <f t="shared" si="76"/>
        <v/>
      </c>
      <c r="S2494" s="7" t="str">
        <f t="shared" si="77"/>
        <v/>
      </c>
    </row>
    <row r="2495" spans="1:19" x14ac:dyDescent="0.25">
      <c r="A2495" s="7"/>
      <c r="B2495" s="12"/>
      <c r="C2495" s="7"/>
      <c r="D2495" s="7"/>
      <c r="E2495" s="7"/>
      <c r="F2495" s="7"/>
      <c r="G2495" s="7"/>
      <c r="H2495" s="7"/>
      <c r="I2495" s="7"/>
      <c r="J2495" s="7"/>
      <c r="K2495" s="7"/>
      <c r="L2495" s="7"/>
      <c r="M2495" s="7"/>
      <c r="N2495" s="7"/>
      <c r="O2495" s="7"/>
      <c r="P2495" s="7"/>
      <c r="Q2495" s="7"/>
      <c r="R2495" s="7" t="str">
        <f t="shared" si="76"/>
        <v/>
      </c>
      <c r="S2495" s="7" t="str">
        <f t="shared" si="77"/>
        <v/>
      </c>
    </row>
    <row r="2496" spans="1:19" x14ac:dyDescent="0.25">
      <c r="A2496" s="7"/>
      <c r="B2496" s="12"/>
      <c r="C2496" s="7"/>
      <c r="D2496" s="7"/>
      <c r="E2496" s="7"/>
      <c r="F2496" s="7"/>
      <c r="G2496" s="7"/>
      <c r="H2496" s="7"/>
      <c r="I2496" s="7"/>
      <c r="J2496" s="7"/>
      <c r="K2496" s="7"/>
      <c r="L2496" s="7"/>
      <c r="M2496" s="7"/>
      <c r="N2496" s="7"/>
      <c r="O2496" s="7"/>
      <c r="P2496" s="7"/>
      <c r="Q2496" s="7"/>
      <c r="R2496" s="7" t="str">
        <f t="shared" si="76"/>
        <v/>
      </c>
      <c r="S2496" s="7" t="str">
        <f t="shared" si="77"/>
        <v/>
      </c>
    </row>
    <row r="2497" spans="1:19" x14ac:dyDescent="0.25">
      <c r="A2497" s="7"/>
      <c r="B2497" s="12"/>
      <c r="C2497" s="7"/>
      <c r="D2497" s="7"/>
      <c r="E2497" s="7"/>
      <c r="F2497" s="7"/>
      <c r="G2497" s="7"/>
      <c r="H2497" s="7"/>
      <c r="I2497" s="7"/>
      <c r="J2497" s="7"/>
      <c r="K2497" s="7"/>
      <c r="L2497" s="7"/>
      <c r="M2497" s="7"/>
      <c r="N2497" s="7"/>
      <c r="O2497" s="7"/>
      <c r="P2497" s="7"/>
      <c r="Q2497" s="7"/>
      <c r="R2497" s="7" t="str">
        <f t="shared" si="76"/>
        <v/>
      </c>
      <c r="S2497" s="7" t="str">
        <f t="shared" si="77"/>
        <v/>
      </c>
    </row>
    <row r="2498" spans="1:19" x14ac:dyDescent="0.25">
      <c r="A2498" s="7"/>
      <c r="B2498" s="12"/>
      <c r="C2498" s="7"/>
      <c r="D2498" s="7"/>
      <c r="E2498" s="7"/>
      <c r="F2498" s="7"/>
      <c r="G2498" s="7"/>
      <c r="H2498" s="7"/>
      <c r="I2498" s="7"/>
      <c r="J2498" s="7"/>
      <c r="K2498" s="7"/>
      <c r="L2498" s="7"/>
      <c r="M2498" s="7"/>
      <c r="N2498" s="7"/>
      <c r="O2498" s="7"/>
      <c r="P2498" s="7"/>
      <c r="Q2498" s="7"/>
      <c r="R2498" s="7" t="str">
        <f t="shared" ref="R2498:R2561" si="78">IF(OR(C2498="",B2498=""),"",C2498&amp;"#"&amp;ROUND(B2498*1440,0))</f>
        <v/>
      </c>
      <c r="S2498" s="7" t="str">
        <f t="shared" ref="S2498:S2561" si="79">IF(J2498="","","https://maps.google.com/?q="&amp;SUBSTITUTE(J2498&amp;"",",",".")&amp;","&amp;SUBSTITUTE(K2498&amp;"",",","."))</f>
        <v/>
      </c>
    </row>
    <row r="2499" spans="1:19" x14ac:dyDescent="0.25">
      <c r="A2499" s="7"/>
      <c r="B2499" s="12"/>
      <c r="C2499" s="7"/>
      <c r="D2499" s="7"/>
      <c r="E2499" s="7"/>
      <c r="F2499" s="7"/>
      <c r="G2499" s="7"/>
      <c r="H2499" s="7"/>
      <c r="I2499" s="7"/>
      <c r="J2499" s="7"/>
      <c r="K2499" s="7"/>
      <c r="L2499" s="7"/>
      <c r="M2499" s="7"/>
      <c r="N2499" s="7"/>
      <c r="O2499" s="7"/>
      <c r="P2499" s="7"/>
      <c r="Q2499" s="7"/>
      <c r="R2499" s="7" t="str">
        <f t="shared" si="78"/>
        <v/>
      </c>
      <c r="S2499" s="7" t="str">
        <f t="shared" si="79"/>
        <v/>
      </c>
    </row>
    <row r="2500" spans="1:19" x14ac:dyDescent="0.25">
      <c r="A2500" s="7"/>
      <c r="B2500" s="12"/>
      <c r="C2500" s="7"/>
      <c r="D2500" s="7"/>
      <c r="E2500" s="7"/>
      <c r="F2500" s="7"/>
      <c r="G2500" s="7"/>
      <c r="H2500" s="7"/>
      <c r="I2500" s="7"/>
      <c r="J2500" s="7"/>
      <c r="K2500" s="7"/>
      <c r="L2500" s="7"/>
      <c r="M2500" s="7"/>
      <c r="N2500" s="7"/>
      <c r="O2500" s="7"/>
      <c r="P2500" s="7"/>
      <c r="Q2500" s="7"/>
      <c r="R2500" s="7" t="str">
        <f t="shared" si="78"/>
        <v/>
      </c>
      <c r="S2500" s="7" t="str">
        <f t="shared" si="79"/>
        <v/>
      </c>
    </row>
    <row r="2501" spans="1:19" x14ac:dyDescent="0.25">
      <c r="A2501" s="7"/>
      <c r="B2501" s="12"/>
      <c r="C2501" s="7"/>
      <c r="D2501" s="7"/>
      <c r="E2501" s="7"/>
      <c r="F2501" s="7"/>
      <c r="G2501" s="7"/>
      <c r="H2501" s="7"/>
      <c r="I2501" s="7"/>
      <c r="J2501" s="7"/>
      <c r="K2501" s="7"/>
      <c r="L2501" s="7"/>
      <c r="M2501" s="7"/>
      <c r="N2501" s="7"/>
      <c r="O2501" s="7"/>
      <c r="P2501" s="7"/>
      <c r="Q2501" s="7"/>
      <c r="R2501" s="7" t="str">
        <f t="shared" si="78"/>
        <v/>
      </c>
      <c r="S2501" s="7" t="str">
        <f t="shared" si="79"/>
        <v/>
      </c>
    </row>
    <row r="2502" spans="1:19" x14ac:dyDescent="0.25">
      <c r="A2502" s="7"/>
      <c r="B2502" s="12"/>
      <c r="C2502" s="7"/>
      <c r="D2502" s="7"/>
      <c r="E2502" s="7"/>
      <c r="F2502" s="7"/>
      <c r="G2502" s="7"/>
      <c r="H2502" s="7"/>
      <c r="I2502" s="7"/>
      <c r="J2502" s="7"/>
      <c r="K2502" s="7"/>
      <c r="L2502" s="7"/>
      <c r="M2502" s="7"/>
      <c r="N2502" s="7"/>
      <c r="O2502" s="7"/>
      <c r="P2502" s="7"/>
      <c r="Q2502" s="7"/>
      <c r="R2502" s="7" t="str">
        <f t="shared" si="78"/>
        <v/>
      </c>
      <c r="S2502" s="7" t="str">
        <f t="shared" si="79"/>
        <v/>
      </c>
    </row>
    <row r="2503" spans="1:19" x14ac:dyDescent="0.25">
      <c r="A2503" s="7"/>
      <c r="B2503" s="12"/>
      <c r="C2503" s="7"/>
      <c r="D2503" s="7"/>
      <c r="E2503" s="7"/>
      <c r="F2503" s="7"/>
      <c r="G2503" s="7"/>
      <c r="H2503" s="7"/>
      <c r="I2503" s="7"/>
      <c r="J2503" s="7"/>
      <c r="K2503" s="7"/>
      <c r="L2503" s="7"/>
      <c r="M2503" s="7"/>
      <c r="N2503" s="7"/>
      <c r="O2503" s="7"/>
      <c r="P2503" s="7"/>
      <c r="Q2503" s="7"/>
      <c r="R2503" s="7" t="str">
        <f t="shared" si="78"/>
        <v/>
      </c>
      <c r="S2503" s="7" t="str">
        <f t="shared" si="79"/>
        <v/>
      </c>
    </row>
    <row r="2504" spans="1:19" x14ac:dyDescent="0.25">
      <c r="A2504" s="7"/>
      <c r="B2504" s="12"/>
      <c r="C2504" s="7"/>
      <c r="D2504" s="7"/>
      <c r="E2504" s="7"/>
      <c r="F2504" s="7"/>
      <c r="G2504" s="7"/>
      <c r="H2504" s="7"/>
      <c r="I2504" s="7"/>
      <c r="J2504" s="7"/>
      <c r="K2504" s="7"/>
      <c r="L2504" s="7"/>
      <c r="M2504" s="7"/>
      <c r="N2504" s="7"/>
      <c r="O2504" s="7"/>
      <c r="P2504" s="7"/>
      <c r="Q2504" s="7"/>
      <c r="R2504" s="7" t="str">
        <f t="shared" si="78"/>
        <v/>
      </c>
      <c r="S2504" s="7" t="str">
        <f t="shared" si="79"/>
        <v/>
      </c>
    </row>
    <row r="2505" spans="1:19" x14ac:dyDescent="0.25">
      <c r="A2505" s="7"/>
      <c r="B2505" s="12"/>
      <c r="C2505" s="7"/>
      <c r="D2505" s="7"/>
      <c r="E2505" s="7"/>
      <c r="F2505" s="7"/>
      <c r="G2505" s="7"/>
      <c r="H2505" s="7"/>
      <c r="I2505" s="7"/>
      <c r="J2505" s="7"/>
      <c r="K2505" s="7"/>
      <c r="L2505" s="7"/>
      <c r="M2505" s="7"/>
      <c r="N2505" s="7"/>
      <c r="O2505" s="7"/>
      <c r="P2505" s="7"/>
      <c r="Q2505" s="7"/>
      <c r="R2505" s="7" t="str">
        <f t="shared" si="78"/>
        <v/>
      </c>
      <c r="S2505" s="7" t="str">
        <f t="shared" si="79"/>
        <v/>
      </c>
    </row>
    <row r="2506" spans="1:19" x14ac:dyDescent="0.25">
      <c r="A2506" s="7"/>
      <c r="B2506" s="12"/>
      <c r="C2506" s="7"/>
      <c r="D2506" s="7"/>
      <c r="E2506" s="7"/>
      <c r="F2506" s="7"/>
      <c r="G2506" s="7"/>
      <c r="H2506" s="7"/>
      <c r="I2506" s="7"/>
      <c r="J2506" s="7"/>
      <c r="K2506" s="7"/>
      <c r="L2506" s="7"/>
      <c r="M2506" s="7"/>
      <c r="N2506" s="7"/>
      <c r="O2506" s="7"/>
      <c r="P2506" s="7"/>
      <c r="Q2506" s="7"/>
      <c r="R2506" s="7" t="str">
        <f t="shared" si="78"/>
        <v/>
      </c>
      <c r="S2506" s="7" t="str">
        <f t="shared" si="79"/>
        <v/>
      </c>
    </row>
    <row r="2507" spans="1:19" x14ac:dyDescent="0.25">
      <c r="A2507" s="7"/>
      <c r="B2507" s="12"/>
      <c r="C2507" s="7"/>
      <c r="D2507" s="7"/>
      <c r="E2507" s="7"/>
      <c r="F2507" s="7"/>
      <c r="G2507" s="7"/>
      <c r="H2507" s="7"/>
      <c r="I2507" s="7"/>
      <c r="J2507" s="7"/>
      <c r="K2507" s="7"/>
      <c r="L2507" s="7"/>
      <c r="M2507" s="7"/>
      <c r="N2507" s="7"/>
      <c r="O2507" s="7"/>
      <c r="P2507" s="7"/>
      <c r="Q2507" s="7"/>
      <c r="R2507" s="7" t="str">
        <f t="shared" si="78"/>
        <v/>
      </c>
      <c r="S2507" s="7" t="str">
        <f t="shared" si="79"/>
        <v/>
      </c>
    </row>
    <row r="2508" spans="1:19" x14ac:dyDescent="0.25">
      <c r="A2508" s="7"/>
      <c r="B2508" s="12"/>
      <c r="C2508" s="7"/>
      <c r="D2508" s="7"/>
      <c r="E2508" s="7"/>
      <c r="F2508" s="7"/>
      <c r="G2508" s="7"/>
      <c r="H2508" s="7"/>
      <c r="I2508" s="7"/>
      <c r="J2508" s="7"/>
      <c r="K2508" s="7"/>
      <c r="L2508" s="7"/>
      <c r="M2508" s="7"/>
      <c r="N2508" s="7"/>
      <c r="O2508" s="7"/>
      <c r="P2508" s="7"/>
      <c r="Q2508" s="7"/>
      <c r="R2508" s="7" t="str">
        <f t="shared" si="78"/>
        <v/>
      </c>
      <c r="S2508" s="7" t="str">
        <f t="shared" si="79"/>
        <v/>
      </c>
    </row>
    <row r="2509" spans="1:19" x14ac:dyDescent="0.25">
      <c r="A2509" s="7"/>
      <c r="B2509" s="12"/>
      <c r="C2509" s="7"/>
      <c r="D2509" s="7"/>
      <c r="E2509" s="7"/>
      <c r="F2509" s="7"/>
      <c r="G2509" s="7"/>
      <c r="H2509" s="7"/>
      <c r="I2509" s="7"/>
      <c r="J2509" s="7"/>
      <c r="K2509" s="7"/>
      <c r="L2509" s="7"/>
      <c r="M2509" s="7"/>
      <c r="N2509" s="7"/>
      <c r="O2509" s="7"/>
      <c r="P2509" s="7"/>
      <c r="Q2509" s="7"/>
      <c r="R2509" s="7" t="str">
        <f t="shared" si="78"/>
        <v/>
      </c>
      <c r="S2509" s="7" t="str">
        <f t="shared" si="79"/>
        <v/>
      </c>
    </row>
    <row r="2510" spans="1:19" x14ac:dyDescent="0.25">
      <c r="A2510" s="7"/>
      <c r="B2510" s="12"/>
      <c r="C2510" s="7"/>
      <c r="D2510" s="7"/>
      <c r="E2510" s="7"/>
      <c r="F2510" s="7"/>
      <c r="G2510" s="7"/>
      <c r="H2510" s="7"/>
      <c r="I2510" s="7"/>
      <c r="J2510" s="7"/>
      <c r="K2510" s="7"/>
      <c r="L2510" s="7"/>
      <c r="M2510" s="7"/>
      <c r="N2510" s="7"/>
      <c r="O2510" s="7"/>
      <c r="P2510" s="7"/>
      <c r="Q2510" s="7"/>
      <c r="R2510" s="7" t="str">
        <f t="shared" si="78"/>
        <v/>
      </c>
      <c r="S2510" s="7" t="str">
        <f t="shared" si="79"/>
        <v/>
      </c>
    </row>
    <row r="2511" spans="1:19" x14ac:dyDescent="0.25">
      <c r="A2511" s="7"/>
      <c r="B2511" s="12"/>
      <c r="C2511" s="7"/>
      <c r="D2511" s="7"/>
      <c r="E2511" s="7"/>
      <c r="F2511" s="7"/>
      <c r="G2511" s="7"/>
      <c r="H2511" s="7"/>
      <c r="I2511" s="7"/>
      <c r="J2511" s="7"/>
      <c r="K2511" s="7"/>
      <c r="L2511" s="7"/>
      <c r="M2511" s="7"/>
      <c r="N2511" s="7"/>
      <c r="O2511" s="7"/>
      <c r="P2511" s="7"/>
      <c r="Q2511" s="7"/>
      <c r="R2511" s="7" t="str">
        <f t="shared" si="78"/>
        <v/>
      </c>
      <c r="S2511" s="7" t="str">
        <f t="shared" si="79"/>
        <v/>
      </c>
    </row>
    <row r="2512" spans="1:19" x14ac:dyDescent="0.25">
      <c r="A2512" s="7"/>
      <c r="B2512" s="12"/>
      <c r="C2512" s="7"/>
      <c r="D2512" s="7"/>
      <c r="E2512" s="7"/>
      <c r="F2512" s="7"/>
      <c r="G2512" s="7"/>
      <c r="H2512" s="7"/>
      <c r="I2512" s="7"/>
      <c r="J2512" s="7"/>
      <c r="K2512" s="7"/>
      <c r="L2512" s="7"/>
      <c r="M2512" s="7"/>
      <c r="N2512" s="7"/>
      <c r="O2512" s="7"/>
      <c r="P2512" s="7"/>
      <c r="Q2512" s="7"/>
      <c r="R2512" s="7" t="str">
        <f t="shared" si="78"/>
        <v/>
      </c>
      <c r="S2512" s="7" t="str">
        <f t="shared" si="79"/>
        <v/>
      </c>
    </row>
    <row r="2513" spans="1:19" x14ac:dyDescent="0.25">
      <c r="A2513" s="7"/>
      <c r="B2513" s="12"/>
      <c r="C2513" s="7"/>
      <c r="D2513" s="7"/>
      <c r="E2513" s="7"/>
      <c r="F2513" s="7"/>
      <c r="G2513" s="7"/>
      <c r="H2513" s="7"/>
      <c r="I2513" s="7"/>
      <c r="J2513" s="7"/>
      <c r="K2513" s="7"/>
      <c r="L2513" s="7"/>
      <c r="M2513" s="7"/>
      <c r="N2513" s="7"/>
      <c r="O2513" s="7"/>
      <c r="P2513" s="7"/>
      <c r="Q2513" s="7"/>
      <c r="R2513" s="7" t="str">
        <f t="shared" si="78"/>
        <v/>
      </c>
      <c r="S2513" s="7" t="str">
        <f t="shared" si="79"/>
        <v/>
      </c>
    </row>
    <row r="2514" spans="1:19" x14ac:dyDescent="0.25">
      <c r="A2514" s="7"/>
      <c r="B2514" s="12"/>
      <c r="C2514" s="7"/>
      <c r="D2514" s="7"/>
      <c r="E2514" s="7"/>
      <c r="F2514" s="7"/>
      <c r="G2514" s="7"/>
      <c r="H2514" s="7"/>
      <c r="I2514" s="7"/>
      <c r="J2514" s="7"/>
      <c r="K2514" s="7"/>
      <c r="L2514" s="7"/>
      <c r="M2514" s="7"/>
      <c r="N2514" s="7"/>
      <c r="O2514" s="7"/>
      <c r="P2514" s="7"/>
      <c r="Q2514" s="7"/>
      <c r="R2514" s="7" t="str">
        <f t="shared" si="78"/>
        <v/>
      </c>
      <c r="S2514" s="7" t="str">
        <f t="shared" si="79"/>
        <v/>
      </c>
    </row>
    <row r="2515" spans="1:19" x14ac:dyDescent="0.25">
      <c r="A2515" s="7"/>
      <c r="B2515" s="12"/>
      <c r="C2515" s="7"/>
      <c r="D2515" s="7"/>
      <c r="E2515" s="7"/>
      <c r="F2515" s="7"/>
      <c r="G2515" s="7"/>
      <c r="H2515" s="7"/>
      <c r="I2515" s="7"/>
      <c r="J2515" s="7"/>
      <c r="K2515" s="7"/>
      <c r="L2515" s="7"/>
      <c r="M2515" s="7"/>
      <c r="N2515" s="7"/>
      <c r="O2515" s="7"/>
      <c r="P2515" s="7"/>
      <c r="Q2515" s="7"/>
      <c r="R2515" s="7" t="str">
        <f t="shared" si="78"/>
        <v/>
      </c>
      <c r="S2515" s="7" t="str">
        <f t="shared" si="79"/>
        <v/>
      </c>
    </row>
    <row r="2516" spans="1:19" x14ac:dyDescent="0.25">
      <c r="A2516" s="7"/>
      <c r="B2516" s="12"/>
      <c r="C2516" s="7"/>
      <c r="D2516" s="7"/>
      <c r="E2516" s="7"/>
      <c r="F2516" s="7"/>
      <c r="G2516" s="7"/>
      <c r="H2516" s="7"/>
      <c r="I2516" s="7"/>
      <c r="J2516" s="7"/>
      <c r="K2516" s="7"/>
      <c r="L2516" s="7"/>
      <c r="M2516" s="7"/>
      <c r="N2516" s="7"/>
      <c r="O2516" s="7"/>
      <c r="P2516" s="7"/>
      <c r="Q2516" s="7"/>
      <c r="R2516" s="7" t="str">
        <f t="shared" si="78"/>
        <v/>
      </c>
      <c r="S2516" s="7" t="str">
        <f t="shared" si="79"/>
        <v/>
      </c>
    </row>
    <row r="2517" spans="1:19" x14ac:dyDescent="0.25">
      <c r="A2517" s="7"/>
      <c r="B2517" s="12"/>
      <c r="C2517" s="7"/>
      <c r="D2517" s="7"/>
      <c r="E2517" s="7"/>
      <c r="F2517" s="7"/>
      <c r="G2517" s="7"/>
      <c r="H2517" s="7"/>
      <c r="I2517" s="7"/>
      <c r="J2517" s="7"/>
      <c r="K2517" s="7"/>
      <c r="L2517" s="7"/>
      <c r="M2517" s="7"/>
      <c r="N2517" s="7"/>
      <c r="O2517" s="7"/>
      <c r="P2517" s="7"/>
      <c r="Q2517" s="7"/>
      <c r="R2517" s="7" t="str">
        <f t="shared" si="78"/>
        <v/>
      </c>
      <c r="S2517" s="7" t="str">
        <f t="shared" si="79"/>
        <v/>
      </c>
    </row>
    <row r="2518" spans="1:19" x14ac:dyDescent="0.25">
      <c r="A2518" s="7"/>
      <c r="B2518" s="12"/>
      <c r="C2518" s="7"/>
      <c r="D2518" s="7"/>
      <c r="E2518" s="7"/>
      <c r="F2518" s="7"/>
      <c r="G2518" s="7"/>
      <c r="H2518" s="7"/>
      <c r="I2518" s="7"/>
      <c r="J2518" s="7"/>
      <c r="K2518" s="7"/>
      <c r="L2518" s="7"/>
      <c r="M2518" s="7"/>
      <c r="N2518" s="7"/>
      <c r="O2518" s="7"/>
      <c r="P2518" s="7"/>
      <c r="Q2518" s="7"/>
      <c r="R2518" s="7" t="str">
        <f t="shared" si="78"/>
        <v/>
      </c>
      <c r="S2518" s="7" t="str">
        <f t="shared" si="79"/>
        <v/>
      </c>
    </row>
    <row r="2519" spans="1:19" x14ac:dyDescent="0.25">
      <c r="A2519" s="7"/>
      <c r="B2519" s="12"/>
      <c r="C2519" s="7"/>
      <c r="D2519" s="7"/>
      <c r="E2519" s="7"/>
      <c r="F2519" s="7"/>
      <c r="G2519" s="7"/>
      <c r="H2519" s="7"/>
      <c r="I2519" s="7"/>
      <c r="J2519" s="7"/>
      <c r="K2519" s="7"/>
      <c r="L2519" s="7"/>
      <c r="M2519" s="7"/>
      <c r="N2519" s="7"/>
      <c r="O2519" s="7"/>
      <c r="P2519" s="7"/>
      <c r="Q2519" s="7"/>
      <c r="R2519" s="7" t="str">
        <f t="shared" si="78"/>
        <v/>
      </c>
      <c r="S2519" s="7" t="str">
        <f t="shared" si="79"/>
        <v/>
      </c>
    </row>
    <row r="2520" spans="1:19" x14ac:dyDescent="0.25">
      <c r="A2520" s="7"/>
      <c r="B2520" s="12"/>
      <c r="C2520" s="7"/>
      <c r="D2520" s="7"/>
      <c r="E2520" s="7"/>
      <c r="F2520" s="7"/>
      <c r="G2520" s="7"/>
      <c r="H2520" s="7"/>
      <c r="I2520" s="7"/>
      <c r="J2520" s="7"/>
      <c r="K2520" s="7"/>
      <c r="L2520" s="7"/>
      <c r="M2520" s="7"/>
      <c r="N2520" s="7"/>
      <c r="O2520" s="7"/>
      <c r="P2520" s="7"/>
      <c r="Q2520" s="7"/>
      <c r="R2520" s="7" t="str">
        <f t="shared" si="78"/>
        <v/>
      </c>
      <c r="S2520" s="7" t="str">
        <f t="shared" si="79"/>
        <v/>
      </c>
    </row>
    <row r="2521" spans="1:19" x14ac:dyDescent="0.25">
      <c r="A2521" s="7"/>
      <c r="B2521" s="12"/>
      <c r="C2521" s="7"/>
      <c r="D2521" s="7"/>
      <c r="E2521" s="7"/>
      <c r="F2521" s="7"/>
      <c r="G2521" s="7"/>
      <c r="H2521" s="7"/>
      <c r="I2521" s="7"/>
      <c r="J2521" s="7"/>
      <c r="K2521" s="7"/>
      <c r="L2521" s="7"/>
      <c r="M2521" s="7"/>
      <c r="N2521" s="7"/>
      <c r="O2521" s="7"/>
      <c r="P2521" s="7"/>
      <c r="Q2521" s="7"/>
      <c r="R2521" s="7" t="str">
        <f t="shared" si="78"/>
        <v/>
      </c>
      <c r="S2521" s="7" t="str">
        <f t="shared" si="79"/>
        <v/>
      </c>
    </row>
    <row r="2522" spans="1:19" x14ac:dyDescent="0.25">
      <c r="A2522" s="7"/>
      <c r="B2522" s="12"/>
      <c r="C2522" s="7"/>
      <c r="D2522" s="7"/>
      <c r="E2522" s="7"/>
      <c r="F2522" s="7"/>
      <c r="G2522" s="7"/>
      <c r="H2522" s="7"/>
      <c r="I2522" s="7"/>
      <c r="J2522" s="7"/>
      <c r="K2522" s="7"/>
      <c r="L2522" s="7"/>
      <c r="M2522" s="7"/>
      <c r="N2522" s="7"/>
      <c r="O2522" s="7"/>
      <c r="P2522" s="7"/>
      <c r="Q2522" s="7"/>
      <c r="R2522" s="7" t="str">
        <f t="shared" si="78"/>
        <v/>
      </c>
      <c r="S2522" s="7" t="str">
        <f t="shared" si="79"/>
        <v/>
      </c>
    </row>
    <row r="2523" spans="1:19" x14ac:dyDescent="0.25">
      <c r="A2523" s="7"/>
      <c r="B2523" s="12"/>
      <c r="C2523" s="7"/>
      <c r="D2523" s="7"/>
      <c r="E2523" s="7"/>
      <c r="F2523" s="7"/>
      <c r="G2523" s="7"/>
      <c r="H2523" s="7"/>
      <c r="I2523" s="7"/>
      <c r="J2523" s="7"/>
      <c r="K2523" s="7"/>
      <c r="L2523" s="7"/>
      <c r="M2523" s="7"/>
      <c r="N2523" s="7"/>
      <c r="O2523" s="7"/>
      <c r="P2523" s="7"/>
      <c r="Q2523" s="7"/>
      <c r="R2523" s="7" t="str">
        <f t="shared" si="78"/>
        <v/>
      </c>
      <c r="S2523" s="7" t="str">
        <f t="shared" si="79"/>
        <v/>
      </c>
    </row>
    <row r="2524" spans="1:19" x14ac:dyDescent="0.25">
      <c r="A2524" s="7"/>
      <c r="B2524" s="12"/>
      <c r="C2524" s="7"/>
      <c r="D2524" s="7"/>
      <c r="E2524" s="7"/>
      <c r="F2524" s="7"/>
      <c r="G2524" s="7"/>
      <c r="H2524" s="7"/>
      <c r="I2524" s="7"/>
      <c r="J2524" s="7"/>
      <c r="K2524" s="7"/>
      <c r="L2524" s="7"/>
      <c r="M2524" s="7"/>
      <c r="N2524" s="7"/>
      <c r="O2524" s="7"/>
      <c r="P2524" s="7"/>
      <c r="Q2524" s="7"/>
      <c r="R2524" s="7" t="str">
        <f t="shared" si="78"/>
        <v/>
      </c>
      <c r="S2524" s="7" t="str">
        <f t="shared" si="79"/>
        <v/>
      </c>
    </row>
    <row r="2525" spans="1:19" x14ac:dyDescent="0.25">
      <c r="A2525" s="7"/>
      <c r="B2525" s="12"/>
      <c r="C2525" s="7"/>
      <c r="D2525" s="7"/>
      <c r="E2525" s="7"/>
      <c r="F2525" s="7"/>
      <c r="G2525" s="7"/>
      <c r="H2525" s="7"/>
      <c r="I2525" s="7"/>
      <c r="J2525" s="7"/>
      <c r="K2525" s="7"/>
      <c r="L2525" s="7"/>
      <c r="M2525" s="7"/>
      <c r="N2525" s="7"/>
      <c r="O2525" s="7"/>
      <c r="P2525" s="7"/>
      <c r="Q2525" s="7"/>
      <c r="R2525" s="7" t="str">
        <f t="shared" si="78"/>
        <v/>
      </c>
      <c r="S2525" s="7" t="str">
        <f t="shared" si="79"/>
        <v/>
      </c>
    </row>
    <row r="2526" spans="1:19" x14ac:dyDescent="0.25">
      <c r="A2526" s="7"/>
      <c r="B2526" s="12"/>
      <c r="C2526" s="7"/>
      <c r="D2526" s="7"/>
      <c r="E2526" s="7"/>
      <c r="F2526" s="7"/>
      <c r="G2526" s="7"/>
      <c r="H2526" s="7"/>
      <c r="I2526" s="7"/>
      <c r="J2526" s="7"/>
      <c r="K2526" s="7"/>
      <c r="L2526" s="7"/>
      <c r="M2526" s="7"/>
      <c r="N2526" s="7"/>
      <c r="O2526" s="7"/>
      <c r="P2526" s="7"/>
      <c r="Q2526" s="7"/>
      <c r="R2526" s="7" t="str">
        <f t="shared" si="78"/>
        <v/>
      </c>
      <c r="S2526" s="7" t="str">
        <f t="shared" si="79"/>
        <v/>
      </c>
    </row>
    <row r="2527" spans="1:19" x14ac:dyDescent="0.25">
      <c r="A2527" s="7"/>
      <c r="B2527" s="12"/>
      <c r="C2527" s="7"/>
      <c r="D2527" s="7"/>
      <c r="E2527" s="7"/>
      <c r="F2527" s="7"/>
      <c r="G2527" s="7"/>
      <c r="H2527" s="7"/>
      <c r="I2527" s="7"/>
      <c r="J2527" s="7"/>
      <c r="K2527" s="7"/>
      <c r="L2527" s="7"/>
      <c r="M2527" s="7"/>
      <c r="N2527" s="7"/>
      <c r="O2527" s="7"/>
      <c r="P2527" s="7"/>
      <c r="Q2527" s="7"/>
      <c r="R2527" s="7" t="str">
        <f t="shared" si="78"/>
        <v/>
      </c>
      <c r="S2527" s="7" t="str">
        <f t="shared" si="79"/>
        <v/>
      </c>
    </row>
    <row r="2528" spans="1:19" x14ac:dyDescent="0.25">
      <c r="A2528" s="7"/>
      <c r="B2528" s="12"/>
      <c r="C2528" s="7"/>
      <c r="D2528" s="7"/>
      <c r="E2528" s="7"/>
      <c r="F2528" s="7"/>
      <c r="G2528" s="7"/>
      <c r="H2528" s="7"/>
      <c r="I2528" s="7"/>
      <c r="J2528" s="7"/>
      <c r="K2528" s="7"/>
      <c r="L2528" s="7"/>
      <c r="M2528" s="7"/>
      <c r="N2528" s="7"/>
      <c r="O2528" s="7"/>
      <c r="P2528" s="7"/>
      <c r="Q2528" s="7"/>
      <c r="R2528" s="7" t="str">
        <f t="shared" si="78"/>
        <v/>
      </c>
      <c r="S2528" s="7" t="str">
        <f t="shared" si="79"/>
        <v/>
      </c>
    </row>
    <row r="2529" spans="1:19" x14ac:dyDescent="0.25">
      <c r="A2529" s="7"/>
      <c r="B2529" s="12"/>
      <c r="C2529" s="7"/>
      <c r="D2529" s="7"/>
      <c r="E2529" s="7"/>
      <c r="F2529" s="7"/>
      <c r="G2529" s="7"/>
      <c r="H2529" s="7"/>
      <c r="I2529" s="7"/>
      <c r="J2529" s="7"/>
      <c r="K2529" s="7"/>
      <c r="L2529" s="7"/>
      <c r="M2529" s="7"/>
      <c r="N2529" s="7"/>
      <c r="O2529" s="7"/>
      <c r="P2529" s="7"/>
      <c r="Q2529" s="7"/>
      <c r="R2529" s="7" t="str">
        <f t="shared" si="78"/>
        <v/>
      </c>
      <c r="S2529" s="7" t="str">
        <f t="shared" si="79"/>
        <v/>
      </c>
    </row>
    <row r="2530" spans="1:19" x14ac:dyDescent="0.25">
      <c r="A2530" s="7"/>
      <c r="B2530" s="12"/>
      <c r="C2530" s="7"/>
      <c r="D2530" s="7"/>
      <c r="E2530" s="7"/>
      <c r="F2530" s="7"/>
      <c r="G2530" s="7"/>
      <c r="H2530" s="7"/>
      <c r="I2530" s="7"/>
      <c r="J2530" s="7"/>
      <c r="K2530" s="7"/>
      <c r="L2530" s="7"/>
      <c r="M2530" s="7"/>
      <c r="N2530" s="7"/>
      <c r="O2530" s="7"/>
      <c r="P2530" s="7"/>
      <c r="Q2530" s="7"/>
      <c r="R2530" s="7" t="str">
        <f t="shared" si="78"/>
        <v/>
      </c>
      <c r="S2530" s="7" t="str">
        <f t="shared" si="79"/>
        <v/>
      </c>
    </row>
    <row r="2531" spans="1:19" x14ac:dyDescent="0.25">
      <c r="A2531" s="7"/>
      <c r="B2531" s="12"/>
      <c r="C2531" s="7"/>
      <c r="D2531" s="7"/>
      <c r="E2531" s="7"/>
      <c r="F2531" s="7"/>
      <c r="G2531" s="7"/>
      <c r="H2531" s="7"/>
      <c r="I2531" s="7"/>
      <c r="J2531" s="7"/>
      <c r="K2531" s="7"/>
      <c r="L2531" s="7"/>
      <c r="M2531" s="7"/>
      <c r="N2531" s="7"/>
      <c r="O2531" s="7"/>
      <c r="P2531" s="7"/>
      <c r="Q2531" s="7"/>
      <c r="R2531" s="7" t="str">
        <f t="shared" si="78"/>
        <v/>
      </c>
      <c r="S2531" s="7" t="str">
        <f t="shared" si="79"/>
        <v/>
      </c>
    </row>
    <row r="2532" spans="1:19" x14ac:dyDescent="0.25">
      <c r="A2532" s="7"/>
      <c r="B2532" s="12"/>
      <c r="C2532" s="7"/>
      <c r="D2532" s="7"/>
      <c r="E2532" s="7"/>
      <c r="F2532" s="7"/>
      <c r="G2532" s="7"/>
      <c r="H2532" s="7"/>
      <c r="I2532" s="7"/>
      <c r="J2532" s="7"/>
      <c r="K2532" s="7"/>
      <c r="L2532" s="7"/>
      <c r="M2532" s="7"/>
      <c r="N2532" s="7"/>
      <c r="O2532" s="7"/>
      <c r="P2532" s="7"/>
      <c r="Q2532" s="7"/>
      <c r="R2532" s="7" t="str">
        <f t="shared" si="78"/>
        <v/>
      </c>
      <c r="S2532" s="7" t="str">
        <f t="shared" si="79"/>
        <v/>
      </c>
    </row>
    <row r="2533" spans="1:19" x14ac:dyDescent="0.25">
      <c r="A2533" s="7"/>
      <c r="B2533" s="12"/>
      <c r="C2533" s="7"/>
      <c r="D2533" s="7"/>
      <c r="E2533" s="7"/>
      <c r="F2533" s="7"/>
      <c r="G2533" s="7"/>
      <c r="H2533" s="7"/>
      <c r="I2533" s="7"/>
      <c r="J2533" s="7"/>
      <c r="K2533" s="7"/>
      <c r="L2533" s="7"/>
      <c r="M2533" s="7"/>
      <c r="N2533" s="7"/>
      <c r="O2533" s="7"/>
      <c r="P2533" s="7"/>
      <c r="Q2533" s="7"/>
      <c r="R2533" s="7" t="str">
        <f t="shared" si="78"/>
        <v/>
      </c>
      <c r="S2533" s="7" t="str">
        <f t="shared" si="79"/>
        <v/>
      </c>
    </row>
    <row r="2534" spans="1:19" x14ac:dyDescent="0.25">
      <c r="A2534" s="7"/>
      <c r="B2534" s="12"/>
      <c r="C2534" s="7"/>
      <c r="D2534" s="7"/>
      <c r="E2534" s="7"/>
      <c r="F2534" s="7"/>
      <c r="G2534" s="7"/>
      <c r="H2534" s="7"/>
      <c r="I2534" s="7"/>
      <c r="J2534" s="7"/>
      <c r="K2534" s="7"/>
      <c r="L2534" s="7"/>
      <c r="M2534" s="7"/>
      <c r="N2534" s="7"/>
      <c r="O2534" s="7"/>
      <c r="P2534" s="7"/>
      <c r="Q2534" s="7"/>
      <c r="R2534" s="7" t="str">
        <f t="shared" si="78"/>
        <v/>
      </c>
      <c r="S2534" s="7" t="str">
        <f t="shared" si="79"/>
        <v/>
      </c>
    </row>
    <row r="2535" spans="1:19" x14ac:dyDescent="0.25">
      <c r="A2535" s="7"/>
      <c r="B2535" s="12"/>
      <c r="C2535" s="7"/>
      <c r="D2535" s="7"/>
      <c r="E2535" s="7"/>
      <c r="F2535" s="7"/>
      <c r="G2535" s="7"/>
      <c r="H2535" s="7"/>
      <c r="I2535" s="7"/>
      <c r="J2535" s="7"/>
      <c r="K2535" s="7"/>
      <c r="L2535" s="7"/>
      <c r="M2535" s="7"/>
      <c r="N2535" s="7"/>
      <c r="O2535" s="7"/>
      <c r="P2535" s="7"/>
      <c r="Q2535" s="7"/>
      <c r="R2535" s="7" t="str">
        <f t="shared" si="78"/>
        <v/>
      </c>
      <c r="S2535" s="7" t="str">
        <f t="shared" si="79"/>
        <v/>
      </c>
    </row>
    <row r="2536" spans="1:19" x14ac:dyDescent="0.25">
      <c r="A2536" s="7"/>
      <c r="B2536" s="12"/>
      <c r="C2536" s="7"/>
      <c r="D2536" s="7"/>
      <c r="E2536" s="7"/>
      <c r="F2536" s="7"/>
      <c r="G2536" s="7"/>
      <c r="H2536" s="7"/>
      <c r="I2536" s="7"/>
      <c r="J2536" s="7"/>
      <c r="K2536" s="7"/>
      <c r="L2536" s="7"/>
      <c r="M2536" s="7"/>
      <c r="N2536" s="7"/>
      <c r="O2536" s="7"/>
      <c r="P2536" s="7"/>
      <c r="Q2536" s="7"/>
      <c r="R2536" s="7" t="str">
        <f t="shared" si="78"/>
        <v/>
      </c>
      <c r="S2536" s="7" t="str">
        <f t="shared" si="79"/>
        <v/>
      </c>
    </row>
    <row r="2537" spans="1:19" x14ac:dyDescent="0.25">
      <c r="A2537" s="7"/>
      <c r="B2537" s="12"/>
      <c r="C2537" s="7"/>
      <c r="D2537" s="7"/>
      <c r="E2537" s="7"/>
      <c r="F2537" s="7"/>
      <c r="G2537" s="7"/>
      <c r="H2537" s="7"/>
      <c r="I2537" s="7"/>
      <c r="J2537" s="7"/>
      <c r="K2537" s="7"/>
      <c r="L2537" s="7"/>
      <c r="M2537" s="7"/>
      <c r="N2537" s="7"/>
      <c r="O2537" s="7"/>
      <c r="P2537" s="7"/>
      <c r="Q2537" s="7"/>
      <c r="R2537" s="7" t="str">
        <f t="shared" si="78"/>
        <v/>
      </c>
      <c r="S2537" s="7" t="str">
        <f t="shared" si="79"/>
        <v/>
      </c>
    </row>
    <row r="2538" spans="1:19" x14ac:dyDescent="0.25">
      <c r="A2538" s="7"/>
      <c r="B2538" s="12"/>
      <c r="C2538" s="7"/>
      <c r="D2538" s="7"/>
      <c r="E2538" s="7"/>
      <c r="F2538" s="7"/>
      <c r="G2538" s="7"/>
      <c r="H2538" s="7"/>
      <c r="I2538" s="7"/>
      <c r="J2538" s="7"/>
      <c r="K2538" s="7"/>
      <c r="L2538" s="7"/>
      <c r="M2538" s="7"/>
      <c r="N2538" s="7"/>
      <c r="O2538" s="7"/>
      <c r="P2538" s="7"/>
      <c r="Q2538" s="7"/>
      <c r="R2538" s="7" t="str">
        <f t="shared" si="78"/>
        <v/>
      </c>
      <c r="S2538" s="7" t="str">
        <f t="shared" si="79"/>
        <v/>
      </c>
    </row>
    <row r="2539" spans="1:19" x14ac:dyDescent="0.25">
      <c r="A2539" s="7"/>
      <c r="B2539" s="12"/>
      <c r="C2539" s="7"/>
      <c r="D2539" s="7"/>
      <c r="E2539" s="7"/>
      <c r="F2539" s="7"/>
      <c r="G2539" s="7"/>
      <c r="H2539" s="7"/>
      <c r="I2539" s="7"/>
      <c r="J2539" s="7"/>
      <c r="K2539" s="7"/>
      <c r="L2539" s="7"/>
      <c r="M2539" s="7"/>
      <c r="N2539" s="7"/>
      <c r="O2539" s="7"/>
      <c r="P2539" s="7"/>
      <c r="Q2539" s="7"/>
      <c r="R2539" s="7" t="str">
        <f t="shared" si="78"/>
        <v/>
      </c>
      <c r="S2539" s="7" t="str">
        <f t="shared" si="79"/>
        <v/>
      </c>
    </row>
    <row r="2540" spans="1:19" x14ac:dyDescent="0.25">
      <c r="A2540" s="7"/>
      <c r="B2540" s="12"/>
      <c r="C2540" s="7"/>
      <c r="D2540" s="7"/>
      <c r="E2540" s="7"/>
      <c r="F2540" s="7"/>
      <c r="G2540" s="7"/>
      <c r="H2540" s="7"/>
      <c r="I2540" s="7"/>
      <c r="J2540" s="7"/>
      <c r="K2540" s="7"/>
      <c r="L2540" s="7"/>
      <c r="M2540" s="7"/>
      <c r="N2540" s="7"/>
      <c r="O2540" s="7"/>
      <c r="P2540" s="7"/>
      <c r="Q2540" s="7"/>
      <c r="R2540" s="7" t="str">
        <f t="shared" si="78"/>
        <v/>
      </c>
      <c r="S2540" s="7" t="str">
        <f t="shared" si="79"/>
        <v/>
      </c>
    </row>
    <row r="2541" spans="1:19" x14ac:dyDescent="0.25">
      <c r="A2541" s="7"/>
      <c r="B2541" s="12"/>
      <c r="C2541" s="7"/>
      <c r="D2541" s="7"/>
      <c r="E2541" s="7"/>
      <c r="F2541" s="7"/>
      <c r="G2541" s="7"/>
      <c r="H2541" s="7"/>
      <c r="I2541" s="7"/>
      <c r="J2541" s="7"/>
      <c r="K2541" s="7"/>
      <c r="L2541" s="7"/>
      <c r="M2541" s="7"/>
      <c r="N2541" s="7"/>
      <c r="O2541" s="7"/>
      <c r="P2541" s="7"/>
      <c r="Q2541" s="7"/>
      <c r="R2541" s="7" t="str">
        <f t="shared" si="78"/>
        <v/>
      </c>
      <c r="S2541" s="7" t="str">
        <f t="shared" si="79"/>
        <v/>
      </c>
    </row>
    <row r="2542" spans="1:19" x14ac:dyDescent="0.25">
      <c r="A2542" s="7"/>
      <c r="B2542" s="12"/>
      <c r="C2542" s="7"/>
      <c r="D2542" s="7"/>
      <c r="E2542" s="7"/>
      <c r="F2542" s="7"/>
      <c r="G2542" s="7"/>
      <c r="H2542" s="7"/>
      <c r="I2542" s="7"/>
      <c r="J2542" s="7"/>
      <c r="K2542" s="7"/>
      <c r="L2542" s="7"/>
      <c r="M2542" s="7"/>
      <c r="N2542" s="7"/>
      <c r="O2542" s="7"/>
      <c r="P2542" s="7"/>
      <c r="Q2542" s="7"/>
      <c r="R2542" s="7" t="str">
        <f t="shared" si="78"/>
        <v/>
      </c>
      <c r="S2542" s="7" t="str">
        <f t="shared" si="79"/>
        <v/>
      </c>
    </row>
    <row r="2543" spans="1:19" x14ac:dyDescent="0.25">
      <c r="A2543" s="7"/>
      <c r="B2543" s="12"/>
      <c r="C2543" s="7"/>
      <c r="D2543" s="7"/>
      <c r="E2543" s="7"/>
      <c r="F2543" s="7"/>
      <c r="G2543" s="7"/>
      <c r="H2543" s="7"/>
      <c r="I2543" s="7"/>
      <c r="J2543" s="7"/>
      <c r="K2543" s="7"/>
      <c r="L2543" s="7"/>
      <c r="M2543" s="7"/>
      <c r="N2543" s="7"/>
      <c r="O2543" s="7"/>
      <c r="P2543" s="7"/>
      <c r="Q2543" s="7"/>
      <c r="R2543" s="7" t="str">
        <f t="shared" si="78"/>
        <v/>
      </c>
      <c r="S2543" s="7" t="str">
        <f t="shared" si="79"/>
        <v/>
      </c>
    </row>
    <row r="2544" spans="1:19" x14ac:dyDescent="0.25">
      <c r="A2544" s="7"/>
      <c r="B2544" s="12"/>
      <c r="C2544" s="7"/>
      <c r="D2544" s="7"/>
      <c r="E2544" s="7"/>
      <c r="F2544" s="7"/>
      <c r="G2544" s="7"/>
      <c r="H2544" s="7"/>
      <c r="I2544" s="7"/>
      <c r="J2544" s="7"/>
      <c r="K2544" s="7"/>
      <c r="L2544" s="7"/>
      <c r="M2544" s="7"/>
      <c r="N2544" s="7"/>
      <c r="O2544" s="7"/>
      <c r="P2544" s="7"/>
      <c r="Q2544" s="7"/>
      <c r="R2544" s="7" t="str">
        <f t="shared" si="78"/>
        <v/>
      </c>
      <c r="S2544" s="7" t="str">
        <f t="shared" si="79"/>
        <v/>
      </c>
    </row>
    <row r="2545" spans="1:19" x14ac:dyDescent="0.25">
      <c r="A2545" s="7"/>
      <c r="B2545" s="12"/>
      <c r="C2545" s="7"/>
      <c r="D2545" s="7"/>
      <c r="E2545" s="7"/>
      <c r="F2545" s="7"/>
      <c r="G2545" s="7"/>
      <c r="H2545" s="7"/>
      <c r="I2545" s="7"/>
      <c r="J2545" s="7"/>
      <c r="K2545" s="7"/>
      <c r="L2545" s="7"/>
      <c r="M2545" s="7"/>
      <c r="N2545" s="7"/>
      <c r="O2545" s="7"/>
      <c r="P2545" s="7"/>
      <c r="Q2545" s="7"/>
      <c r="R2545" s="7" t="str">
        <f t="shared" si="78"/>
        <v/>
      </c>
      <c r="S2545" s="7" t="str">
        <f t="shared" si="79"/>
        <v/>
      </c>
    </row>
    <row r="2546" spans="1:19" x14ac:dyDescent="0.25">
      <c r="A2546" s="7"/>
      <c r="B2546" s="12"/>
      <c r="C2546" s="7"/>
      <c r="D2546" s="7"/>
      <c r="E2546" s="7"/>
      <c r="F2546" s="7"/>
      <c r="G2546" s="7"/>
      <c r="H2546" s="7"/>
      <c r="I2546" s="7"/>
      <c r="J2546" s="7"/>
      <c r="K2546" s="7"/>
      <c r="L2546" s="7"/>
      <c r="M2546" s="7"/>
      <c r="N2546" s="7"/>
      <c r="O2546" s="7"/>
      <c r="P2546" s="7"/>
      <c r="Q2546" s="7"/>
      <c r="R2546" s="7" t="str">
        <f t="shared" si="78"/>
        <v/>
      </c>
      <c r="S2546" s="7" t="str">
        <f t="shared" si="79"/>
        <v/>
      </c>
    </row>
    <row r="2547" spans="1:19" x14ac:dyDescent="0.25">
      <c r="A2547" s="7"/>
      <c r="B2547" s="12"/>
      <c r="C2547" s="7"/>
      <c r="D2547" s="7"/>
      <c r="E2547" s="7"/>
      <c r="F2547" s="7"/>
      <c r="G2547" s="7"/>
      <c r="H2547" s="7"/>
      <c r="I2547" s="7"/>
      <c r="J2547" s="7"/>
      <c r="K2547" s="7"/>
      <c r="L2547" s="7"/>
      <c r="M2547" s="7"/>
      <c r="N2547" s="7"/>
      <c r="O2547" s="7"/>
      <c r="P2547" s="7"/>
      <c r="Q2547" s="7"/>
      <c r="R2547" s="7" t="str">
        <f t="shared" si="78"/>
        <v/>
      </c>
      <c r="S2547" s="7" t="str">
        <f t="shared" si="79"/>
        <v/>
      </c>
    </row>
    <row r="2548" spans="1:19" x14ac:dyDescent="0.25">
      <c r="A2548" s="7"/>
      <c r="B2548" s="12"/>
      <c r="C2548" s="7"/>
      <c r="D2548" s="7"/>
      <c r="E2548" s="7"/>
      <c r="F2548" s="7"/>
      <c r="G2548" s="7"/>
      <c r="H2548" s="7"/>
      <c r="I2548" s="7"/>
      <c r="J2548" s="7"/>
      <c r="K2548" s="7"/>
      <c r="L2548" s="7"/>
      <c r="M2548" s="7"/>
      <c r="N2548" s="7"/>
      <c r="O2548" s="7"/>
      <c r="P2548" s="7"/>
      <c r="Q2548" s="7"/>
      <c r="R2548" s="7" t="str">
        <f t="shared" si="78"/>
        <v/>
      </c>
      <c r="S2548" s="7" t="str">
        <f t="shared" si="79"/>
        <v/>
      </c>
    </row>
    <row r="2549" spans="1:19" x14ac:dyDescent="0.25">
      <c r="A2549" s="7"/>
      <c r="B2549" s="12"/>
      <c r="C2549" s="7"/>
      <c r="D2549" s="7"/>
      <c r="E2549" s="7"/>
      <c r="F2549" s="7"/>
      <c r="G2549" s="7"/>
      <c r="H2549" s="7"/>
      <c r="I2549" s="7"/>
      <c r="J2549" s="7"/>
      <c r="K2549" s="7"/>
      <c r="L2549" s="7"/>
      <c r="M2549" s="7"/>
      <c r="N2549" s="7"/>
      <c r="O2549" s="7"/>
      <c r="P2549" s="7"/>
      <c r="Q2549" s="7"/>
      <c r="R2549" s="7" t="str">
        <f t="shared" si="78"/>
        <v/>
      </c>
      <c r="S2549" s="7" t="str">
        <f t="shared" si="79"/>
        <v/>
      </c>
    </row>
    <row r="2550" spans="1:19" x14ac:dyDescent="0.25">
      <c r="A2550" s="7"/>
      <c r="B2550" s="12"/>
      <c r="C2550" s="7"/>
      <c r="D2550" s="7"/>
      <c r="E2550" s="7"/>
      <c r="F2550" s="7"/>
      <c r="G2550" s="7"/>
      <c r="H2550" s="7"/>
      <c r="I2550" s="7"/>
      <c r="J2550" s="7"/>
      <c r="K2550" s="7"/>
      <c r="L2550" s="7"/>
      <c r="M2550" s="7"/>
      <c r="N2550" s="7"/>
      <c r="O2550" s="7"/>
      <c r="P2550" s="7"/>
      <c r="Q2550" s="7"/>
      <c r="R2550" s="7" t="str">
        <f t="shared" si="78"/>
        <v/>
      </c>
      <c r="S2550" s="7" t="str">
        <f t="shared" si="79"/>
        <v/>
      </c>
    </row>
    <row r="2551" spans="1:19" x14ac:dyDescent="0.25">
      <c r="A2551" s="7"/>
      <c r="B2551" s="12"/>
      <c r="C2551" s="7"/>
      <c r="D2551" s="7"/>
      <c r="E2551" s="7"/>
      <c r="F2551" s="7"/>
      <c r="G2551" s="7"/>
      <c r="H2551" s="7"/>
      <c r="I2551" s="7"/>
      <c r="J2551" s="7"/>
      <c r="K2551" s="7"/>
      <c r="L2551" s="7"/>
      <c r="M2551" s="7"/>
      <c r="N2551" s="7"/>
      <c r="O2551" s="7"/>
      <c r="P2551" s="7"/>
      <c r="Q2551" s="7"/>
      <c r="R2551" s="7" t="str">
        <f t="shared" si="78"/>
        <v/>
      </c>
      <c r="S2551" s="7" t="str">
        <f t="shared" si="79"/>
        <v/>
      </c>
    </row>
    <row r="2552" spans="1:19" x14ac:dyDescent="0.25">
      <c r="A2552" s="7"/>
      <c r="B2552" s="12"/>
      <c r="C2552" s="7"/>
      <c r="D2552" s="7"/>
      <c r="E2552" s="7"/>
      <c r="F2552" s="7"/>
      <c r="G2552" s="7"/>
      <c r="H2552" s="7"/>
      <c r="I2552" s="7"/>
      <c r="J2552" s="7"/>
      <c r="K2552" s="7"/>
      <c r="L2552" s="7"/>
      <c r="M2552" s="7"/>
      <c r="N2552" s="7"/>
      <c r="O2552" s="7"/>
      <c r="P2552" s="7"/>
      <c r="Q2552" s="7"/>
      <c r="R2552" s="7" t="str">
        <f t="shared" si="78"/>
        <v/>
      </c>
      <c r="S2552" s="7" t="str">
        <f t="shared" si="79"/>
        <v/>
      </c>
    </row>
    <row r="2553" spans="1:19" x14ac:dyDescent="0.25">
      <c r="A2553" s="7"/>
      <c r="B2553" s="12"/>
      <c r="C2553" s="7"/>
      <c r="D2553" s="7"/>
      <c r="E2553" s="7"/>
      <c r="F2553" s="7"/>
      <c r="G2553" s="7"/>
      <c r="H2553" s="7"/>
      <c r="I2553" s="7"/>
      <c r="J2553" s="7"/>
      <c r="K2553" s="7"/>
      <c r="L2553" s="7"/>
      <c r="M2553" s="7"/>
      <c r="N2553" s="7"/>
      <c r="O2553" s="7"/>
      <c r="P2553" s="7"/>
      <c r="Q2553" s="7"/>
      <c r="R2553" s="7" t="str">
        <f t="shared" si="78"/>
        <v/>
      </c>
      <c r="S2553" s="7" t="str">
        <f t="shared" si="79"/>
        <v/>
      </c>
    </row>
    <row r="2554" spans="1:19" x14ac:dyDescent="0.25">
      <c r="A2554" s="7"/>
      <c r="B2554" s="12"/>
      <c r="C2554" s="7"/>
      <c r="D2554" s="7"/>
      <c r="E2554" s="7"/>
      <c r="F2554" s="7"/>
      <c r="G2554" s="7"/>
      <c r="H2554" s="7"/>
      <c r="I2554" s="7"/>
      <c r="J2554" s="7"/>
      <c r="K2554" s="7"/>
      <c r="L2554" s="7"/>
      <c r="M2554" s="7"/>
      <c r="N2554" s="7"/>
      <c r="O2554" s="7"/>
      <c r="P2554" s="7"/>
      <c r="Q2554" s="7"/>
      <c r="R2554" s="7" t="str">
        <f t="shared" si="78"/>
        <v/>
      </c>
      <c r="S2554" s="7" t="str">
        <f t="shared" si="79"/>
        <v/>
      </c>
    </row>
    <row r="2555" spans="1:19" x14ac:dyDescent="0.25">
      <c r="A2555" s="7"/>
      <c r="B2555" s="12"/>
      <c r="C2555" s="7"/>
      <c r="D2555" s="7"/>
      <c r="E2555" s="7"/>
      <c r="F2555" s="7"/>
      <c r="G2555" s="7"/>
      <c r="H2555" s="7"/>
      <c r="I2555" s="7"/>
      <c r="J2555" s="7"/>
      <c r="K2555" s="7"/>
      <c r="L2555" s="7"/>
      <c r="M2555" s="7"/>
      <c r="N2555" s="7"/>
      <c r="O2555" s="7"/>
      <c r="P2555" s="7"/>
      <c r="Q2555" s="7"/>
      <c r="R2555" s="7" t="str">
        <f t="shared" si="78"/>
        <v/>
      </c>
      <c r="S2555" s="7" t="str">
        <f t="shared" si="79"/>
        <v/>
      </c>
    </row>
    <row r="2556" spans="1:19" x14ac:dyDescent="0.25">
      <c r="A2556" s="7"/>
      <c r="B2556" s="12"/>
      <c r="C2556" s="7"/>
      <c r="D2556" s="7"/>
      <c r="E2556" s="7"/>
      <c r="F2556" s="7"/>
      <c r="G2556" s="7"/>
      <c r="H2556" s="7"/>
      <c r="I2556" s="7"/>
      <c r="J2556" s="7"/>
      <c r="K2556" s="7"/>
      <c r="L2556" s="7"/>
      <c r="M2556" s="7"/>
      <c r="N2556" s="7"/>
      <c r="O2556" s="7"/>
      <c r="P2556" s="7"/>
      <c r="Q2556" s="7"/>
      <c r="R2556" s="7" t="str">
        <f t="shared" si="78"/>
        <v/>
      </c>
      <c r="S2556" s="7" t="str">
        <f t="shared" si="79"/>
        <v/>
      </c>
    </row>
    <row r="2557" spans="1:19" x14ac:dyDescent="0.25">
      <c r="A2557" s="7"/>
      <c r="B2557" s="12"/>
      <c r="C2557" s="7"/>
      <c r="D2557" s="7"/>
      <c r="E2557" s="7"/>
      <c r="F2557" s="7"/>
      <c r="G2557" s="7"/>
      <c r="H2557" s="7"/>
      <c r="I2557" s="7"/>
      <c r="J2557" s="7"/>
      <c r="K2557" s="7"/>
      <c r="L2557" s="7"/>
      <c r="M2557" s="7"/>
      <c r="N2557" s="7"/>
      <c r="O2557" s="7"/>
      <c r="P2557" s="7"/>
      <c r="Q2557" s="7"/>
      <c r="R2557" s="7" t="str">
        <f t="shared" si="78"/>
        <v/>
      </c>
      <c r="S2557" s="7" t="str">
        <f t="shared" si="79"/>
        <v/>
      </c>
    </row>
    <row r="2558" spans="1:19" x14ac:dyDescent="0.25">
      <c r="A2558" s="7"/>
      <c r="B2558" s="12"/>
      <c r="C2558" s="7"/>
      <c r="D2558" s="7"/>
      <c r="E2558" s="7"/>
      <c r="F2558" s="7"/>
      <c r="G2558" s="7"/>
      <c r="H2558" s="7"/>
      <c r="I2558" s="7"/>
      <c r="J2558" s="7"/>
      <c r="K2558" s="7"/>
      <c r="L2558" s="7"/>
      <c r="M2558" s="7"/>
      <c r="N2558" s="7"/>
      <c r="O2558" s="7"/>
      <c r="P2558" s="7"/>
      <c r="Q2558" s="7"/>
      <c r="R2558" s="7" t="str">
        <f t="shared" si="78"/>
        <v/>
      </c>
      <c r="S2558" s="7" t="str">
        <f t="shared" si="79"/>
        <v/>
      </c>
    </row>
    <row r="2559" spans="1:19" x14ac:dyDescent="0.25">
      <c r="A2559" s="7"/>
      <c r="B2559" s="12"/>
      <c r="C2559" s="7"/>
      <c r="D2559" s="7"/>
      <c r="E2559" s="7"/>
      <c r="F2559" s="7"/>
      <c r="G2559" s="7"/>
      <c r="H2559" s="7"/>
      <c r="I2559" s="7"/>
      <c r="J2559" s="7"/>
      <c r="K2559" s="7"/>
      <c r="L2559" s="7"/>
      <c r="M2559" s="7"/>
      <c r="N2559" s="7"/>
      <c r="O2559" s="7"/>
      <c r="P2559" s="7"/>
      <c r="Q2559" s="7"/>
      <c r="R2559" s="7" t="str">
        <f t="shared" si="78"/>
        <v/>
      </c>
      <c r="S2559" s="7" t="str">
        <f t="shared" si="79"/>
        <v/>
      </c>
    </row>
    <row r="2560" spans="1:19" x14ac:dyDescent="0.25">
      <c r="A2560" s="7"/>
      <c r="B2560" s="12"/>
      <c r="C2560" s="7"/>
      <c r="D2560" s="7"/>
      <c r="E2560" s="7"/>
      <c r="F2560" s="7"/>
      <c r="G2560" s="7"/>
      <c r="H2560" s="7"/>
      <c r="I2560" s="7"/>
      <c r="J2560" s="7"/>
      <c r="K2560" s="7"/>
      <c r="L2560" s="7"/>
      <c r="M2560" s="7"/>
      <c r="N2560" s="7"/>
      <c r="O2560" s="7"/>
      <c r="P2560" s="7"/>
      <c r="Q2560" s="7"/>
      <c r="R2560" s="7" t="str">
        <f t="shared" si="78"/>
        <v/>
      </c>
      <c r="S2560" s="7" t="str">
        <f t="shared" si="79"/>
        <v/>
      </c>
    </row>
    <row r="2561" spans="1:19" x14ac:dyDescent="0.25">
      <c r="A2561" s="7"/>
      <c r="B2561" s="12"/>
      <c r="C2561" s="7"/>
      <c r="D2561" s="7"/>
      <c r="E2561" s="7"/>
      <c r="F2561" s="7"/>
      <c r="G2561" s="7"/>
      <c r="H2561" s="7"/>
      <c r="I2561" s="7"/>
      <c r="J2561" s="7"/>
      <c r="K2561" s="7"/>
      <c r="L2561" s="7"/>
      <c r="M2561" s="7"/>
      <c r="N2561" s="7"/>
      <c r="O2561" s="7"/>
      <c r="P2561" s="7"/>
      <c r="Q2561" s="7"/>
      <c r="R2561" s="7" t="str">
        <f t="shared" si="78"/>
        <v/>
      </c>
      <c r="S2561" s="7" t="str">
        <f t="shared" si="79"/>
        <v/>
      </c>
    </row>
    <row r="2562" spans="1:19" x14ac:dyDescent="0.25">
      <c r="A2562" s="7"/>
      <c r="B2562" s="12"/>
      <c r="C2562" s="7"/>
      <c r="D2562" s="7"/>
      <c r="E2562" s="7"/>
      <c r="F2562" s="7"/>
      <c r="G2562" s="7"/>
      <c r="H2562" s="7"/>
      <c r="I2562" s="7"/>
      <c r="J2562" s="7"/>
      <c r="K2562" s="7"/>
      <c r="L2562" s="7"/>
      <c r="M2562" s="7"/>
      <c r="N2562" s="7"/>
      <c r="O2562" s="7"/>
      <c r="P2562" s="7"/>
      <c r="Q2562" s="7"/>
      <c r="R2562" s="7" t="str">
        <f t="shared" ref="R2562:R2625" si="80">IF(OR(C2562="",B2562=""),"",C2562&amp;"#"&amp;ROUND(B2562*1440,0))</f>
        <v/>
      </c>
      <c r="S2562" s="7" t="str">
        <f t="shared" ref="S2562:S2625" si="81">IF(J2562="","","https://maps.google.com/?q="&amp;SUBSTITUTE(J2562&amp;"",",",".")&amp;","&amp;SUBSTITUTE(K2562&amp;"",",","."))</f>
        <v/>
      </c>
    </row>
    <row r="2563" spans="1:19" x14ac:dyDescent="0.25">
      <c r="A2563" s="7"/>
      <c r="B2563" s="12"/>
      <c r="C2563" s="7"/>
      <c r="D2563" s="7"/>
      <c r="E2563" s="7"/>
      <c r="F2563" s="7"/>
      <c r="G2563" s="7"/>
      <c r="H2563" s="7"/>
      <c r="I2563" s="7"/>
      <c r="J2563" s="7"/>
      <c r="K2563" s="7"/>
      <c r="L2563" s="7"/>
      <c r="M2563" s="7"/>
      <c r="N2563" s="7"/>
      <c r="O2563" s="7"/>
      <c r="P2563" s="7"/>
      <c r="Q2563" s="7"/>
      <c r="R2563" s="7" t="str">
        <f t="shared" si="80"/>
        <v/>
      </c>
      <c r="S2563" s="7" t="str">
        <f t="shared" si="81"/>
        <v/>
      </c>
    </row>
    <row r="2564" spans="1:19" x14ac:dyDescent="0.25">
      <c r="A2564" s="7"/>
      <c r="B2564" s="12"/>
      <c r="C2564" s="7"/>
      <c r="D2564" s="7"/>
      <c r="E2564" s="7"/>
      <c r="F2564" s="7"/>
      <c r="G2564" s="7"/>
      <c r="H2564" s="7"/>
      <c r="I2564" s="7"/>
      <c r="J2564" s="7"/>
      <c r="K2564" s="7"/>
      <c r="L2564" s="7"/>
      <c r="M2564" s="7"/>
      <c r="N2564" s="7"/>
      <c r="O2564" s="7"/>
      <c r="P2564" s="7"/>
      <c r="Q2564" s="7"/>
      <c r="R2564" s="7" t="str">
        <f t="shared" si="80"/>
        <v/>
      </c>
      <c r="S2564" s="7" t="str">
        <f t="shared" si="81"/>
        <v/>
      </c>
    </row>
    <row r="2565" spans="1:19" x14ac:dyDescent="0.25">
      <c r="A2565" s="7"/>
      <c r="B2565" s="12"/>
      <c r="C2565" s="7"/>
      <c r="D2565" s="7"/>
      <c r="E2565" s="7"/>
      <c r="F2565" s="7"/>
      <c r="G2565" s="7"/>
      <c r="H2565" s="7"/>
      <c r="I2565" s="7"/>
      <c r="J2565" s="7"/>
      <c r="K2565" s="7"/>
      <c r="L2565" s="7"/>
      <c r="M2565" s="7"/>
      <c r="N2565" s="7"/>
      <c r="O2565" s="7"/>
      <c r="P2565" s="7"/>
      <c r="Q2565" s="7"/>
      <c r="R2565" s="7" t="str">
        <f t="shared" si="80"/>
        <v/>
      </c>
      <c r="S2565" s="7" t="str">
        <f t="shared" si="81"/>
        <v/>
      </c>
    </row>
    <row r="2566" spans="1:19" x14ac:dyDescent="0.25">
      <c r="A2566" s="7"/>
      <c r="B2566" s="12"/>
      <c r="C2566" s="7"/>
      <c r="D2566" s="7"/>
      <c r="E2566" s="7"/>
      <c r="F2566" s="7"/>
      <c r="G2566" s="7"/>
      <c r="H2566" s="7"/>
      <c r="I2566" s="7"/>
      <c r="J2566" s="7"/>
      <c r="K2566" s="7"/>
      <c r="L2566" s="7"/>
      <c r="M2566" s="7"/>
      <c r="N2566" s="7"/>
      <c r="O2566" s="7"/>
      <c r="P2566" s="7"/>
      <c r="Q2566" s="7"/>
      <c r="R2566" s="7" t="str">
        <f t="shared" si="80"/>
        <v/>
      </c>
      <c r="S2566" s="7" t="str">
        <f t="shared" si="81"/>
        <v/>
      </c>
    </row>
    <row r="2567" spans="1:19" x14ac:dyDescent="0.25">
      <c r="A2567" s="7"/>
      <c r="B2567" s="12"/>
      <c r="C2567" s="7"/>
      <c r="D2567" s="7"/>
      <c r="E2567" s="7"/>
      <c r="F2567" s="7"/>
      <c r="G2567" s="7"/>
      <c r="H2567" s="7"/>
      <c r="I2567" s="7"/>
      <c r="J2567" s="7"/>
      <c r="K2567" s="7"/>
      <c r="L2567" s="7"/>
      <c r="M2567" s="7"/>
      <c r="N2567" s="7"/>
      <c r="O2567" s="7"/>
      <c r="P2567" s="7"/>
      <c r="Q2567" s="7"/>
      <c r="R2567" s="7" t="str">
        <f t="shared" si="80"/>
        <v/>
      </c>
      <c r="S2567" s="7" t="str">
        <f t="shared" si="81"/>
        <v/>
      </c>
    </row>
    <row r="2568" spans="1:19" x14ac:dyDescent="0.25">
      <c r="A2568" s="7"/>
      <c r="B2568" s="12"/>
      <c r="C2568" s="7"/>
      <c r="D2568" s="7"/>
      <c r="E2568" s="7"/>
      <c r="F2568" s="7"/>
      <c r="G2568" s="7"/>
      <c r="H2568" s="7"/>
      <c r="I2568" s="7"/>
      <c r="J2568" s="7"/>
      <c r="K2568" s="7"/>
      <c r="L2568" s="7"/>
      <c r="M2568" s="7"/>
      <c r="N2568" s="7"/>
      <c r="O2568" s="7"/>
      <c r="P2568" s="7"/>
      <c r="Q2568" s="7"/>
      <c r="R2568" s="7" t="str">
        <f t="shared" si="80"/>
        <v/>
      </c>
      <c r="S2568" s="7" t="str">
        <f t="shared" si="81"/>
        <v/>
      </c>
    </row>
    <row r="2569" spans="1:19" x14ac:dyDescent="0.25">
      <c r="A2569" s="7"/>
      <c r="B2569" s="12"/>
      <c r="C2569" s="7"/>
      <c r="D2569" s="7"/>
      <c r="E2569" s="7"/>
      <c r="F2569" s="7"/>
      <c r="G2569" s="7"/>
      <c r="H2569" s="7"/>
      <c r="I2569" s="7"/>
      <c r="J2569" s="7"/>
      <c r="K2569" s="7"/>
      <c r="L2569" s="7"/>
      <c r="M2569" s="7"/>
      <c r="N2569" s="7"/>
      <c r="O2569" s="7"/>
      <c r="P2569" s="7"/>
      <c r="Q2569" s="7"/>
      <c r="R2569" s="7" t="str">
        <f t="shared" si="80"/>
        <v/>
      </c>
      <c r="S2569" s="7" t="str">
        <f t="shared" si="81"/>
        <v/>
      </c>
    </row>
    <row r="2570" spans="1:19" x14ac:dyDescent="0.25">
      <c r="A2570" s="7"/>
      <c r="B2570" s="12"/>
      <c r="C2570" s="7"/>
      <c r="D2570" s="7"/>
      <c r="E2570" s="7"/>
      <c r="F2570" s="7"/>
      <c r="G2570" s="7"/>
      <c r="H2570" s="7"/>
      <c r="I2570" s="7"/>
      <c r="J2570" s="7"/>
      <c r="K2570" s="7"/>
      <c r="L2570" s="7"/>
      <c r="M2570" s="7"/>
      <c r="N2570" s="7"/>
      <c r="O2570" s="7"/>
      <c r="P2570" s="7"/>
      <c r="Q2570" s="7"/>
      <c r="R2570" s="7" t="str">
        <f t="shared" si="80"/>
        <v/>
      </c>
      <c r="S2570" s="7" t="str">
        <f t="shared" si="81"/>
        <v/>
      </c>
    </row>
    <row r="2571" spans="1:19" x14ac:dyDescent="0.25">
      <c r="A2571" s="7"/>
      <c r="B2571" s="12"/>
      <c r="C2571" s="7"/>
      <c r="D2571" s="7"/>
      <c r="E2571" s="7"/>
      <c r="F2571" s="7"/>
      <c r="G2571" s="7"/>
      <c r="H2571" s="7"/>
      <c r="I2571" s="7"/>
      <c r="J2571" s="7"/>
      <c r="K2571" s="7"/>
      <c r="L2571" s="7"/>
      <c r="M2571" s="7"/>
      <c r="N2571" s="7"/>
      <c r="O2571" s="7"/>
      <c r="P2571" s="7"/>
      <c r="Q2571" s="7"/>
      <c r="R2571" s="7" t="str">
        <f t="shared" si="80"/>
        <v/>
      </c>
      <c r="S2571" s="7" t="str">
        <f t="shared" si="81"/>
        <v/>
      </c>
    </row>
    <row r="2572" spans="1:19" x14ac:dyDescent="0.25">
      <c r="A2572" s="7"/>
      <c r="B2572" s="12"/>
      <c r="C2572" s="7"/>
      <c r="D2572" s="7"/>
      <c r="E2572" s="7"/>
      <c r="F2572" s="7"/>
      <c r="G2572" s="7"/>
      <c r="H2572" s="7"/>
      <c r="I2572" s="7"/>
      <c r="J2572" s="7"/>
      <c r="K2572" s="7"/>
      <c r="L2572" s="7"/>
      <c r="M2572" s="7"/>
      <c r="N2572" s="7"/>
      <c r="O2572" s="7"/>
      <c r="P2572" s="7"/>
      <c r="Q2572" s="7"/>
      <c r="R2572" s="7" t="str">
        <f t="shared" si="80"/>
        <v/>
      </c>
      <c r="S2572" s="7" t="str">
        <f t="shared" si="81"/>
        <v/>
      </c>
    </row>
    <row r="2573" spans="1:19" x14ac:dyDescent="0.25">
      <c r="A2573" s="7"/>
      <c r="B2573" s="12"/>
      <c r="C2573" s="7"/>
      <c r="D2573" s="7"/>
      <c r="E2573" s="7"/>
      <c r="F2573" s="7"/>
      <c r="G2573" s="7"/>
      <c r="H2573" s="7"/>
      <c r="I2573" s="7"/>
      <c r="J2573" s="7"/>
      <c r="K2573" s="7"/>
      <c r="L2573" s="7"/>
      <c r="M2573" s="7"/>
      <c r="N2573" s="7"/>
      <c r="O2573" s="7"/>
      <c r="P2573" s="7"/>
      <c r="Q2573" s="7"/>
      <c r="R2573" s="7" t="str">
        <f t="shared" si="80"/>
        <v/>
      </c>
      <c r="S2573" s="7" t="str">
        <f t="shared" si="81"/>
        <v/>
      </c>
    </row>
    <row r="2574" spans="1:19" x14ac:dyDescent="0.25">
      <c r="A2574" s="7"/>
      <c r="B2574" s="12"/>
      <c r="C2574" s="7"/>
      <c r="D2574" s="7"/>
      <c r="E2574" s="7"/>
      <c r="F2574" s="7"/>
      <c r="G2574" s="7"/>
      <c r="H2574" s="7"/>
      <c r="I2574" s="7"/>
      <c r="J2574" s="7"/>
      <c r="K2574" s="7"/>
      <c r="L2574" s="7"/>
      <c r="M2574" s="7"/>
      <c r="N2574" s="7"/>
      <c r="O2574" s="7"/>
      <c r="P2574" s="7"/>
      <c r="Q2574" s="7"/>
      <c r="R2574" s="7" t="str">
        <f t="shared" si="80"/>
        <v/>
      </c>
      <c r="S2574" s="7" t="str">
        <f t="shared" si="81"/>
        <v/>
      </c>
    </row>
    <row r="2575" spans="1:19" x14ac:dyDescent="0.25">
      <c r="A2575" s="7"/>
      <c r="B2575" s="12"/>
      <c r="C2575" s="7"/>
      <c r="D2575" s="7"/>
      <c r="E2575" s="7"/>
      <c r="F2575" s="7"/>
      <c r="G2575" s="7"/>
      <c r="H2575" s="7"/>
      <c r="I2575" s="7"/>
      <c r="J2575" s="7"/>
      <c r="K2575" s="7"/>
      <c r="L2575" s="7"/>
      <c r="M2575" s="7"/>
      <c r="N2575" s="7"/>
      <c r="O2575" s="7"/>
      <c r="P2575" s="7"/>
      <c r="Q2575" s="7"/>
      <c r="R2575" s="7" t="str">
        <f t="shared" si="80"/>
        <v/>
      </c>
      <c r="S2575" s="7" t="str">
        <f t="shared" si="81"/>
        <v/>
      </c>
    </row>
    <row r="2576" spans="1:19" x14ac:dyDescent="0.25">
      <c r="A2576" s="7"/>
      <c r="B2576" s="12"/>
      <c r="C2576" s="7"/>
      <c r="D2576" s="7"/>
      <c r="E2576" s="7"/>
      <c r="F2576" s="7"/>
      <c r="G2576" s="7"/>
      <c r="H2576" s="7"/>
      <c r="I2576" s="7"/>
      <c r="J2576" s="7"/>
      <c r="K2576" s="7"/>
      <c r="L2576" s="7"/>
      <c r="M2576" s="7"/>
      <c r="N2576" s="7"/>
      <c r="O2576" s="7"/>
      <c r="P2576" s="7"/>
      <c r="Q2576" s="7"/>
      <c r="R2576" s="7" t="str">
        <f t="shared" si="80"/>
        <v/>
      </c>
      <c r="S2576" s="7" t="str">
        <f t="shared" si="81"/>
        <v/>
      </c>
    </row>
    <row r="2577" spans="1:19" x14ac:dyDescent="0.25">
      <c r="A2577" s="7"/>
      <c r="B2577" s="12"/>
      <c r="C2577" s="7"/>
      <c r="D2577" s="7"/>
      <c r="E2577" s="7"/>
      <c r="F2577" s="7"/>
      <c r="G2577" s="7"/>
      <c r="H2577" s="7"/>
      <c r="I2577" s="7"/>
      <c r="J2577" s="7"/>
      <c r="K2577" s="7"/>
      <c r="L2577" s="7"/>
      <c r="M2577" s="7"/>
      <c r="N2577" s="7"/>
      <c r="O2577" s="7"/>
      <c r="P2577" s="7"/>
      <c r="Q2577" s="7"/>
      <c r="R2577" s="7" t="str">
        <f t="shared" si="80"/>
        <v/>
      </c>
      <c r="S2577" s="7" t="str">
        <f t="shared" si="81"/>
        <v/>
      </c>
    </row>
    <row r="2578" spans="1:19" x14ac:dyDescent="0.25">
      <c r="A2578" s="7"/>
      <c r="B2578" s="12"/>
      <c r="C2578" s="7"/>
      <c r="D2578" s="7"/>
      <c r="E2578" s="7"/>
      <c r="F2578" s="7"/>
      <c r="G2578" s="7"/>
      <c r="H2578" s="7"/>
      <c r="I2578" s="7"/>
      <c r="J2578" s="7"/>
      <c r="K2578" s="7"/>
      <c r="L2578" s="7"/>
      <c r="M2578" s="7"/>
      <c r="N2578" s="7"/>
      <c r="O2578" s="7"/>
      <c r="P2578" s="7"/>
      <c r="Q2578" s="7"/>
      <c r="R2578" s="7" t="str">
        <f t="shared" si="80"/>
        <v/>
      </c>
      <c r="S2578" s="7" t="str">
        <f t="shared" si="81"/>
        <v/>
      </c>
    </row>
    <row r="2579" spans="1:19" x14ac:dyDescent="0.25">
      <c r="A2579" s="7"/>
      <c r="B2579" s="12"/>
      <c r="C2579" s="7"/>
      <c r="D2579" s="7"/>
      <c r="E2579" s="7"/>
      <c r="F2579" s="7"/>
      <c r="G2579" s="7"/>
      <c r="H2579" s="7"/>
      <c r="I2579" s="7"/>
      <c r="J2579" s="7"/>
      <c r="K2579" s="7"/>
      <c r="L2579" s="7"/>
      <c r="M2579" s="7"/>
      <c r="N2579" s="7"/>
      <c r="O2579" s="7"/>
      <c r="P2579" s="7"/>
      <c r="Q2579" s="7"/>
      <c r="R2579" s="7" t="str">
        <f t="shared" si="80"/>
        <v/>
      </c>
      <c r="S2579" s="7" t="str">
        <f t="shared" si="81"/>
        <v/>
      </c>
    </row>
    <row r="2580" spans="1:19" x14ac:dyDescent="0.25">
      <c r="A2580" s="7"/>
      <c r="B2580" s="12"/>
      <c r="C2580" s="7"/>
      <c r="D2580" s="7"/>
      <c r="E2580" s="7"/>
      <c r="F2580" s="7"/>
      <c r="G2580" s="7"/>
      <c r="H2580" s="7"/>
      <c r="I2580" s="7"/>
      <c r="J2580" s="7"/>
      <c r="K2580" s="7"/>
      <c r="L2580" s="7"/>
      <c r="M2580" s="7"/>
      <c r="N2580" s="7"/>
      <c r="O2580" s="7"/>
      <c r="P2580" s="7"/>
      <c r="Q2580" s="7"/>
      <c r="R2580" s="7" t="str">
        <f t="shared" si="80"/>
        <v/>
      </c>
      <c r="S2580" s="7" t="str">
        <f t="shared" si="81"/>
        <v/>
      </c>
    </row>
    <row r="2581" spans="1:19" x14ac:dyDescent="0.25">
      <c r="A2581" s="7"/>
      <c r="B2581" s="12"/>
      <c r="C2581" s="7"/>
      <c r="D2581" s="7"/>
      <c r="E2581" s="7"/>
      <c r="F2581" s="7"/>
      <c r="G2581" s="7"/>
      <c r="H2581" s="7"/>
      <c r="I2581" s="7"/>
      <c r="J2581" s="7"/>
      <c r="K2581" s="7"/>
      <c r="L2581" s="7"/>
      <c r="M2581" s="7"/>
      <c r="N2581" s="7"/>
      <c r="O2581" s="7"/>
      <c r="P2581" s="7"/>
      <c r="Q2581" s="7"/>
      <c r="R2581" s="7" t="str">
        <f t="shared" si="80"/>
        <v/>
      </c>
      <c r="S2581" s="7" t="str">
        <f t="shared" si="81"/>
        <v/>
      </c>
    </row>
    <row r="2582" spans="1:19" x14ac:dyDescent="0.25">
      <c r="A2582" s="7"/>
      <c r="B2582" s="12"/>
      <c r="C2582" s="7"/>
      <c r="D2582" s="7"/>
      <c r="E2582" s="7"/>
      <c r="F2582" s="7"/>
      <c r="G2582" s="7"/>
      <c r="H2582" s="7"/>
      <c r="I2582" s="7"/>
      <c r="J2582" s="7"/>
      <c r="K2582" s="7"/>
      <c r="L2582" s="7"/>
      <c r="M2582" s="7"/>
      <c r="N2582" s="7"/>
      <c r="O2582" s="7"/>
      <c r="P2582" s="7"/>
      <c r="Q2582" s="7"/>
      <c r="R2582" s="7" t="str">
        <f t="shared" si="80"/>
        <v/>
      </c>
      <c r="S2582" s="7" t="str">
        <f t="shared" si="81"/>
        <v/>
      </c>
    </row>
    <row r="2583" spans="1:19" x14ac:dyDescent="0.25">
      <c r="A2583" s="7"/>
      <c r="B2583" s="12"/>
      <c r="C2583" s="7"/>
      <c r="D2583" s="7"/>
      <c r="E2583" s="7"/>
      <c r="F2583" s="7"/>
      <c r="G2583" s="7"/>
      <c r="H2583" s="7"/>
      <c r="I2583" s="7"/>
      <c r="J2583" s="7"/>
      <c r="K2583" s="7"/>
      <c r="L2583" s="7"/>
      <c r="M2583" s="7"/>
      <c r="N2583" s="7"/>
      <c r="O2583" s="7"/>
      <c r="P2583" s="7"/>
      <c r="Q2583" s="7"/>
      <c r="R2583" s="7" t="str">
        <f t="shared" si="80"/>
        <v/>
      </c>
      <c r="S2583" s="7" t="str">
        <f t="shared" si="81"/>
        <v/>
      </c>
    </row>
    <row r="2584" spans="1:19" x14ac:dyDescent="0.25">
      <c r="A2584" s="7"/>
      <c r="B2584" s="12"/>
      <c r="C2584" s="7"/>
      <c r="D2584" s="7"/>
      <c r="E2584" s="7"/>
      <c r="F2584" s="7"/>
      <c r="G2584" s="7"/>
      <c r="H2584" s="7"/>
      <c r="I2584" s="7"/>
      <c r="J2584" s="7"/>
      <c r="K2584" s="7"/>
      <c r="L2584" s="7"/>
      <c r="M2584" s="7"/>
      <c r="N2584" s="7"/>
      <c r="O2584" s="7"/>
      <c r="P2584" s="7"/>
      <c r="Q2584" s="7"/>
      <c r="R2584" s="7" t="str">
        <f t="shared" si="80"/>
        <v/>
      </c>
      <c r="S2584" s="7" t="str">
        <f t="shared" si="81"/>
        <v/>
      </c>
    </row>
    <row r="2585" spans="1:19" x14ac:dyDescent="0.25">
      <c r="A2585" s="7"/>
      <c r="B2585" s="12"/>
      <c r="C2585" s="7"/>
      <c r="D2585" s="7"/>
      <c r="E2585" s="7"/>
      <c r="F2585" s="7"/>
      <c r="G2585" s="7"/>
      <c r="H2585" s="7"/>
      <c r="I2585" s="7"/>
      <c r="J2585" s="7"/>
      <c r="K2585" s="7"/>
      <c r="L2585" s="7"/>
      <c r="M2585" s="7"/>
      <c r="N2585" s="7"/>
      <c r="O2585" s="7"/>
      <c r="P2585" s="7"/>
      <c r="Q2585" s="7"/>
      <c r="R2585" s="7" t="str">
        <f t="shared" si="80"/>
        <v/>
      </c>
      <c r="S2585" s="7" t="str">
        <f t="shared" si="81"/>
        <v/>
      </c>
    </row>
    <row r="2586" spans="1:19" x14ac:dyDescent="0.25">
      <c r="A2586" s="7"/>
      <c r="B2586" s="12"/>
      <c r="C2586" s="7"/>
      <c r="D2586" s="7"/>
      <c r="E2586" s="7"/>
      <c r="F2586" s="7"/>
      <c r="G2586" s="7"/>
      <c r="H2586" s="7"/>
      <c r="I2586" s="7"/>
      <c r="J2586" s="7"/>
      <c r="K2586" s="7"/>
      <c r="L2586" s="7"/>
      <c r="M2586" s="7"/>
      <c r="N2586" s="7"/>
      <c r="O2586" s="7"/>
      <c r="P2586" s="7"/>
      <c r="Q2586" s="7"/>
      <c r="R2586" s="7" t="str">
        <f t="shared" si="80"/>
        <v/>
      </c>
      <c r="S2586" s="7" t="str">
        <f t="shared" si="81"/>
        <v/>
      </c>
    </row>
    <row r="2587" spans="1:19" x14ac:dyDescent="0.25">
      <c r="A2587" s="7"/>
      <c r="B2587" s="12"/>
      <c r="C2587" s="7"/>
      <c r="D2587" s="7"/>
      <c r="E2587" s="7"/>
      <c r="F2587" s="7"/>
      <c r="G2587" s="7"/>
      <c r="H2587" s="7"/>
      <c r="I2587" s="7"/>
      <c r="J2587" s="7"/>
      <c r="K2587" s="7"/>
      <c r="L2587" s="7"/>
      <c r="M2587" s="7"/>
      <c r="N2587" s="7"/>
      <c r="O2587" s="7"/>
      <c r="P2587" s="7"/>
      <c r="Q2587" s="7"/>
      <c r="R2587" s="7" t="str">
        <f t="shared" si="80"/>
        <v/>
      </c>
      <c r="S2587" s="7" t="str">
        <f t="shared" si="81"/>
        <v/>
      </c>
    </row>
    <row r="2588" spans="1:19" x14ac:dyDescent="0.25">
      <c r="A2588" s="7"/>
      <c r="B2588" s="12"/>
      <c r="C2588" s="7"/>
      <c r="D2588" s="7"/>
      <c r="E2588" s="7"/>
      <c r="F2588" s="7"/>
      <c r="G2588" s="7"/>
      <c r="H2588" s="7"/>
      <c r="I2588" s="7"/>
      <c r="J2588" s="7"/>
      <c r="K2588" s="7"/>
      <c r="L2588" s="7"/>
      <c r="M2588" s="7"/>
      <c r="N2588" s="7"/>
      <c r="O2588" s="7"/>
      <c r="P2588" s="7"/>
      <c r="Q2588" s="7"/>
      <c r="R2588" s="7" t="str">
        <f t="shared" si="80"/>
        <v/>
      </c>
      <c r="S2588" s="7" t="str">
        <f t="shared" si="81"/>
        <v/>
      </c>
    </row>
    <row r="2589" spans="1:19" x14ac:dyDescent="0.25">
      <c r="A2589" s="7"/>
      <c r="B2589" s="12"/>
      <c r="C2589" s="7"/>
      <c r="D2589" s="7"/>
      <c r="E2589" s="7"/>
      <c r="F2589" s="7"/>
      <c r="G2589" s="7"/>
      <c r="H2589" s="7"/>
      <c r="I2589" s="7"/>
      <c r="J2589" s="7"/>
      <c r="K2589" s="7"/>
      <c r="L2589" s="7"/>
      <c r="M2589" s="7"/>
      <c r="N2589" s="7"/>
      <c r="O2589" s="7"/>
      <c r="P2589" s="7"/>
      <c r="Q2589" s="7"/>
      <c r="R2589" s="7" t="str">
        <f t="shared" si="80"/>
        <v/>
      </c>
      <c r="S2589" s="7" t="str">
        <f t="shared" si="81"/>
        <v/>
      </c>
    </row>
    <row r="2590" spans="1:19" x14ac:dyDescent="0.25">
      <c r="A2590" s="7"/>
      <c r="B2590" s="12"/>
      <c r="C2590" s="7"/>
      <c r="D2590" s="7"/>
      <c r="E2590" s="7"/>
      <c r="F2590" s="7"/>
      <c r="G2590" s="7"/>
      <c r="H2590" s="7"/>
      <c r="I2590" s="7"/>
      <c r="J2590" s="7"/>
      <c r="K2590" s="7"/>
      <c r="L2590" s="7"/>
      <c r="M2590" s="7"/>
      <c r="N2590" s="7"/>
      <c r="O2590" s="7"/>
      <c r="P2590" s="7"/>
      <c r="Q2590" s="7"/>
      <c r="R2590" s="7" t="str">
        <f t="shared" si="80"/>
        <v/>
      </c>
      <c r="S2590" s="7" t="str">
        <f t="shared" si="81"/>
        <v/>
      </c>
    </row>
    <row r="2591" spans="1:19" x14ac:dyDescent="0.25">
      <c r="A2591" s="7"/>
      <c r="B2591" s="12"/>
      <c r="C2591" s="7"/>
      <c r="D2591" s="7"/>
      <c r="E2591" s="7"/>
      <c r="F2591" s="7"/>
      <c r="G2591" s="7"/>
      <c r="H2591" s="7"/>
      <c r="I2591" s="7"/>
      <c r="J2591" s="7"/>
      <c r="K2591" s="7"/>
      <c r="L2591" s="7"/>
      <c r="M2591" s="7"/>
      <c r="N2591" s="7"/>
      <c r="O2591" s="7"/>
      <c r="P2591" s="7"/>
      <c r="Q2591" s="7"/>
      <c r="R2591" s="7" t="str">
        <f t="shared" si="80"/>
        <v/>
      </c>
      <c r="S2591" s="7" t="str">
        <f t="shared" si="81"/>
        <v/>
      </c>
    </row>
    <row r="2592" spans="1:19" x14ac:dyDescent="0.25">
      <c r="A2592" s="7"/>
      <c r="B2592" s="12"/>
      <c r="C2592" s="7"/>
      <c r="D2592" s="7"/>
      <c r="E2592" s="7"/>
      <c r="F2592" s="7"/>
      <c r="G2592" s="7"/>
      <c r="H2592" s="7"/>
      <c r="I2592" s="7"/>
      <c r="J2592" s="7"/>
      <c r="K2592" s="7"/>
      <c r="L2592" s="7"/>
      <c r="M2592" s="7"/>
      <c r="N2592" s="7"/>
      <c r="O2592" s="7"/>
      <c r="P2592" s="7"/>
      <c r="Q2592" s="7"/>
      <c r="R2592" s="7" t="str">
        <f t="shared" si="80"/>
        <v/>
      </c>
      <c r="S2592" s="7" t="str">
        <f t="shared" si="81"/>
        <v/>
      </c>
    </row>
    <row r="2593" spans="1:19" x14ac:dyDescent="0.25">
      <c r="A2593" s="7"/>
      <c r="B2593" s="12"/>
      <c r="C2593" s="7"/>
      <c r="D2593" s="7"/>
      <c r="E2593" s="7"/>
      <c r="F2593" s="7"/>
      <c r="G2593" s="7"/>
      <c r="H2593" s="7"/>
      <c r="I2593" s="7"/>
      <c r="J2593" s="7"/>
      <c r="K2593" s="7"/>
      <c r="L2593" s="7"/>
      <c r="M2593" s="7"/>
      <c r="N2593" s="7"/>
      <c r="O2593" s="7"/>
      <c r="P2593" s="7"/>
      <c r="Q2593" s="7"/>
      <c r="R2593" s="7" t="str">
        <f t="shared" si="80"/>
        <v/>
      </c>
      <c r="S2593" s="7" t="str">
        <f t="shared" si="81"/>
        <v/>
      </c>
    </row>
    <row r="2594" spans="1:19" x14ac:dyDescent="0.25">
      <c r="A2594" s="7"/>
      <c r="B2594" s="12"/>
      <c r="C2594" s="7"/>
      <c r="D2594" s="7"/>
      <c r="E2594" s="7"/>
      <c r="F2594" s="7"/>
      <c r="G2594" s="7"/>
      <c r="H2594" s="7"/>
      <c r="I2594" s="7"/>
      <c r="J2594" s="7"/>
      <c r="K2594" s="7"/>
      <c r="L2594" s="7"/>
      <c r="M2594" s="7"/>
      <c r="N2594" s="7"/>
      <c r="O2594" s="7"/>
      <c r="P2594" s="7"/>
      <c r="Q2594" s="7"/>
      <c r="R2594" s="7" t="str">
        <f t="shared" si="80"/>
        <v/>
      </c>
      <c r="S2594" s="7" t="str">
        <f t="shared" si="81"/>
        <v/>
      </c>
    </row>
    <row r="2595" spans="1:19" x14ac:dyDescent="0.25">
      <c r="A2595" s="7"/>
      <c r="B2595" s="12"/>
      <c r="C2595" s="7"/>
      <c r="D2595" s="7"/>
      <c r="E2595" s="7"/>
      <c r="F2595" s="7"/>
      <c r="G2595" s="7"/>
      <c r="H2595" s="7"/>
      <c r="I2595" s="7"/>
      <c r="J2595" s="7"/>
      <c r="K2595" s="7"/>
      <c r="L2595" s="7"/>
      <c r="M2595" s="7"/>
      <c r="N2595" s="7"/>
      <c r="O2595" s="7"/>
      <c r="P2595" s="7"/>
      <c r="Q2595" s="7"/>
      <c r="R2595" s="7" t="str">
        <f t="shared" si="80"/>
        <v/>
      </c>
      <c r="S2595" s="7" t="str">
        <f t="shared" si="81"/>
        <v/>
      </c>
    </row>
    <row r="2596" spans="1:19" x14ac:dyDescent="0.25">
      <c r="A2596" s="7"/>
      <c r="B2596" s="12"/>
      <c r="C2596" s="7"/>
      <c r="D2596" s="7"/>
      <c r="E2596" s="7"/>
      <c r="F2596" s="7"/>
      <c r="G2596" s="7"/>
      <c r="H2596" s="7"/>
      <c r="I2596" s="7"/>
      <c r="J2596" s="7"/>
      <c r="K2596" s="7"/>
      <c r="L2596" s="7"/>
      <c r="M2596" s="7"/>
      <c r="N2596" s="7"/>
      <c r="O2596" s="7"/>
      <c r="P2596" s="7"/>
      <c r="Q2596" s="7"/>
      <c r="R2596" s="7" t="str">
        <f t="shared" si="80"/>
        <v/>
      </c>
      <c r="S2596" s="7" t="str">
        <f t="shared" si="81"/>
        <v/>
      </c>
    </row>
    <row r="2597" spans="1:19" x14ac:dyDescent="0.25">
      <c r="A2597" s="7"/>
      <c r="B2597" s="12"/>
      <c r="C2597" s="7"/>
      <c r="D2597" s="7"/>
      <c r="E2597" s="7"/>
      <c r="F2597" s="7"/>
      <c r="G2597" s="7"/>
      <c r="H2597" s="7"/>
      <c r="I2597" s="7"/>
      <c r="J2597" s="7"/>
      <c r="K2597" s="7"/>
      <c r="L2597" s="7"/>
      <c r="M2597" s="7"/>
      <c r="N2597" s="7"/>
      <c r="O2597" s="7"/>
      <c r="P2597" s="7"/>
      <c r="Q2597" s="7"/>
      <c r="R2597" s="7" t="str">
        <f t="shared" si="80"/>
        <v/>
      </c>
      <c r="S2597" s="7" t="str">
        <f t="shared" si="81"/>
        <v/>
      </c>
    </row>
    <row r="2598" spans="1:19" x14ac:dyDescent="0.25">
      <c r="A2598" s="7"/>
      <c r="B2598" s="12"/>
      <c r="C2598" s="7"/>
      <c r="D2598" s="7"/>
      <c r="E2598" s="7"/>
      <c r="F2598" s="7"/>
      <c r="G2598" s="7"/>
      <c r="H2598" s="7"/>
      <c r="I2598" s="7"/>
      <c r="J2598" s="7"/>
      <c r="K2598" s="7"/>
      <c r="L2598" s="7"/>
      <c r="M2598" s="7"/>
      <c r="N2598" s="7"/>
      <c r="O2598" s="7"/>
      <c r="P2598" s="7"/>
      <c r="Q2598" s="7"/>
      <c r="R2598" s="7" t="str">
        <f t="shared" si="80"/>
        <v/>
      </c>
      <c r="S2598" s="7" t="str">
        <f t="shared" si="81"/>
        <v/>
      </c>
    </row>
    <row r="2599" spans="1:19" x14ac:dyDescent="0.25">
      <c r="A2599" s="7"/>
      <c r="B2599" s="12"/>
      <c r="C2599" s="7"/>
      <c r="D2599" s="7"/>
      <c r="E2599" s="7"/>
      <c r="F2599" s="7"/>
      <c r="G2599" s="7"/>
      <c r="H2599" s="7"/>
      <c r="I2599" s="7"/>
      <c r="J2599" s="7"/>
      <c r="K2599" s="7"/>
      <c r="L2599" s="7"/>
      <c r="M2599" s="7"/>
      <c r="N2599" s="7"/>
      <c r="O2599" s="7"/>
      <c r="P2599" s="7"/>
      <c r="Q2599" s="7"/>
      <c r="R2599" s="7" t="str">
        <f t="shared" si="80"/>
        <v/>
      </c>
      <c r="S2599" s="7" t="str">
        <f t="shared" si="81"/>
        <v/>
      </c>
    </row>
    <row r="2600" spans="1:19" x14ac:dyDescent="0.25">
      <c r="A2600" s="7"/>
      <c r="B2600" s="12"/>
      <c r="C2600" s="7"/>
      <c r="D2600" s="7"/>
      <c r="E2600" s="7"/>
      <c r="F2600" s="7"/>
      <c r="G2600" s="7"/>
      <c r="H2600" s="7"/>
      <c r="I2600" s="7"/>
      <c r="J2600" s="7"/>
      <c r="K2600" s="7"/>
      <c r="L2600" s="7"/>
      <c r="M2600" s="7"/>
      <c r="N2600" s="7"/>
      <c r="O2600" s="7"/>
      <c r="P2600" s="7"/>
      <c r="Q2600" s="7"/>
      <c r="R2600" s="7" t="str">
        <f t="shared" si="80"/>
        <v/>
      </c>
      <c r="S2600" s="7" t="str">
        <f t="shared" si="81"/>
        <v/>
      </c>
    </row>
    <row r="2601" spans="1:19" x14ac:dyDescent="0.25">
      <c r="A2601" s="7"/>
      <c r="B2601" s="12"/>
      <c r="C2601" s="7"/>
      <c r="D2601" s="7"/>
      <c r="E2601" s="7"/>
      <c r="F2601" s="7"/>
      <c r="G2601" s="7"/>
      <c r="H2601" s="7"/>
      <c r="I2601" s="7"/>
      <c r="J2601" s="7"/>
      <c r="K2601" s="7"/>
      <c r="L2601" s="7"/>
      <c r="M2601" s="7"/>
      <c r="N2601" s="7"/>
      <c r="O2601" s="7"/>
      <c r="P2601" s="7"/>
      <c r="Q2601" s="7"/>
      <c r="R2601" s="7" t="str">
        <f t="shared" si="80"/>
        <v/>
      </c>
      <c r="S2601" s="7" t="str">
        <f t="shared" si="81"/>
        <v/>
      </c>
    </row>
    <row r="2602" spans="1:19" x14ac:dyDescent="0.25">
      <c r="A2602" s="7"/>
      <c r="B2602" s="12"/>
      <c r="C2602" s="7"/>
      <c r="D2602" s="7"/>
      <c r="E2602" s="7"/>
      <c r="F2602" s="7"/>
      <c r="G2602" s="7"/>
      <c r="H2602" s="7"/>
      <c r="I2602" s="7"/>
      <c r="J2602" s="7"/>
      <c r="K2602" s="7"/>
      <c r="L2602" s="7"/>
      <c r="M2602" s="7"/>
      <c r="N2602" s="7"/>
      <c r="O2602" s="7"/>
      <c r="P2602" s="7"/>
      <c r="Q2602" s="7"/>
      <c r="R2602" s="7" t="str">
        <f t="shared" si="80"/>
        <v/>
      </c>
      <c r="S2602" s="7" t="str">
        <f t="shared" si="81"/>
        <v/>
      </c>
    </row>
    <row r="2603" spans="1:19" x14ac:dyDescent="0.25">
      <c r="A2603" s="7"/>
      <c r="B2603" s="12"/>
      <c r="C2603" s="7"/>
      <c r="D2603" s="7"/>
      <c r="E2603" s="7"/>
      <c r="F2603" s="7"/>
      <c r="G2603" s="7"/>
      <c r="H2603" s="7"/>
      <c r="I2603" s="7"/>
      <c r="J2603" s="7"/>
      <c r="K2603" s="7"/>
      <c r="L2603" s="7"/>
      <c r="M2603" s="7"/>
      <c r="N2603" s="7"/>
      <c r="O2603" s="7"/>
      <c r="P2603" s="7"/>
      <c r="Q2603" s="7"/>
      <c r="R2603" s="7" t="str">
        <f t="shared" si="80"/>
        <v/>
      </c>
      <c r="S2603" s="7" t="str">
        <f t="shared" si="81"/>
        <v/>
      </c>
    </row>
    <row r="2604" spans="1:19" x14ac:dyDescent="0.25">
      <c r="A2604" s="7"/>
      <c r="B2604" s="12"/>
      <c r="C2604" s="7"/>
      <c r="D2604" s="7"/>
      <c r="E2604" s="7"/>
      <c r="F2604" s="7"/>
      <c r="G2604" s="7"/>
      <c r="H2604" s="7"/>
      <c r="I2604" s="7"/>
      <c r="J2604" s="7"/>
      <c r="K2604" s="7"/>
      <c r="L2604" s="7"/>
      <c r="M2604" s="7"/>
      <c r="N2604" s="7"/>
      <c r="O2604" s="7"/>
      <c r="P2604" s="7"/>
      <c r="Q2604" s="7"/>
      <c r="R2604" s="7" t="str">
        <f t="shared" si="80"/>
        <v/>
      </c>
      <c r="S2604" s="7" t="str">
        <f t="shared" si="81"/>
        <v/>
      </c>
    </row>
    <row r="2605" spans="1:19" x14ac:dyDescent="0.25">
      <c r="A2605" s="7"/>
      <c r="B2605" s="12"/>
      <c r="C2605" s="7"/>
      <c r="D2605" s="7"/>
      <c r="E2605" s="7"/>
      <c r="F2605" s="7"/>
      <c r="G2605" s="7"/>
      <c r="H2605" s="7"/>
      <c r="I2605" s="7"/>
      <c r="J2605" s="7"/>
      <c r="K2605" s="7"/>
      <c r="L2605" s="7"/>
      <c r="M2605" s="7"/>
      <c r="N2605" s="7"/>
      <c r="O2605" s="7"/>
      <c r="P2605" s="7"/>
      <c r="Q2605" s="7"/>
      <c r="R2605" s="7" t="str">
        <f t="shared" si="80"/>
        <v/>
      </c>
      <c r="S2605" s="7" t="str">
        <f t="shared" si="81"/>
        <v/>
      </c>
    </row>
    <row r="2606" spans="1:19" x14ac:dyDescent="0.25">
      <c r="A2606" s="7"/>
      <c r="B2606" s="12"/>
      <c r="C2606" s="7"/>
      <c r="D2606" s="7"/>
      <c r="E2606" s="7"/>
      <c r="F2606" s="7"/>
      <c r="G2606" s="7"/>
      <c r="H2606" s="7"/>
      <c r="I2606" s="7"/>
      <c r="J2606" s="7"/>
      <c r="K2606" s="7"/>
      <c r="L2606" s="7"/>
      <c r="M2606" s="7"/>
      <c r="N2606" s="7"/>
      <c r="O2606" s="7"/>
      <c r="P2606" s="7"/>
      <c r="Q2606" s="7"/>
      <c r="R2606" s="7" t="str">
        <f t="shared" si="80"/>
        <v/>
      </c>
      <c r="S2606" s="7" t="str">
        <f t="shared" si="81"/>
        <v/>
      </c>
    </row>
    <row r="2607" spans="1:19" x14ac:dyDescent="0.25">
      <c r="A2607" s="7"/>
      <c r="B2607" s="12"/>
      <c r="C2607" s="7"/>
      <c r="D2607" s="7"/>
      <c r="E2607" s="7"/>
      <c r="F2607" s="7"/>
      <c r="G2607" s="7"/>
      <c r="H2607" s="7"/>
      <c r="I2607" s="7"/>
      <c r="J2607" s="7"/>
      <c r="K2607" s="7"/>
      <c r="L2607" s="7"/>
      <c r="M2607" s="7"/>
      <c r="N2607" s="7"/>
      <c r="O2607" s="7"/>
      <c r="P2607" s="7"/>
      <c r="Q2607" s="7"/>
      <c r="R2607" s="7" t="str">
        <f t="shared" si="80"/>
        <v/>
      </c>
      <c r="S2607" s="7" t="str">
        <f t="shared" si="81"/>
        <v/>
      </c>
    </row>
    <row r="2608" spans="1:19" x14ac:dyDescent="0.25">
      <c r="A2608" s="7"/>
      <c r="B2608" s="12"/>
      <c r="C2608" s="7"/>
      <c r="D2608" s="7"/>
      <c r="E2608" s="7"/>
      <c r="F2608" s="7"/>
      <c r="G2608" s="7"/>
      <c r="H2608" s="7"/>
      <c r="I2608" s="7"/>
      <c r="J2608" s="7"/>
      <c r="K2608" s="7"/>
      <c r="L2608" s="7"/>
      <c r="M2608" s="7"/>
      <c r="N2608" s="7"/>
      <c r="O2608" s="7"/>
      <c r="P2608" s="7"/>
      <c r="Q2608" s="7"/>
      <c r="R2608" s="7" t="str">
        <f t="shared" si="80"/>
        <v/>
      </c>
      <c r="S2608" s="7" t="str">
        <f t="shared" si="81"/>
        <v/>
      </c>
    </row>
    <row r="2609" spans="1:19" x14ac:dyDescent="0.25">
      <c r="A2609" s="7"/>
      <c r="B2609" s="12"/>
      <c r="C2609" s="7"/>
      <c r="D2609" s="7"/>
      <c r="E2609" s="7"/>
      <c r="F2609" s="7"/>
      <c r="G2609" s="7"/>
      <c r="H2609" s="7"/>
      <c r="I2609" s="7"/>
      <c r="J2609" s="7"/>
      <c r="K2609" s="7"/>
      <c r="L2609" s="7"/>
      <c r="M2609" s="7"/>
      <c r="N2609" s="7"/>
      <c r="O2609" s="7"/>
      <c r="P2609" s="7"/>
      <c r="Q2609" s="7"/>
      <c r="R2609" s="7" t="str">
        <f t="shared" si="80"/>
        <v/>
      </c>
      <c r="S2609" s="7" t="str">
        <f t="shared" si="81"/>
        <v/>
      </c>
    </row>
    <row r="2610" spans="1:19" x14ac:dyDescent="0.25">
      <c r="A2610" s="7"/>
      <c r="B2610" s="12"/>
      <c r="C2610" s="7"/>
      <c r="D2610" s="7"/>
      <c r="E2610" s="7"/>
      <c r="F2610" s="7"/>
      <c r="G2610" s="7"/>
      <c r="H2610" s="7"/>
      <c r="I2610" s="7"/>
      <c r="J2610" s="7"/>
      <c r="K2610" s="7"/>
      <c r="L2610" s="7"/>
      <c r="M2610" s="7"/>
      <c r="N2610" s="7"/>
      <c r="O2610" s="7"/>
      <c r="P2610" s="7"/>
      <c r="Q2610" s="7"/>
      <c r="R2610" s="7" t="str">
        <f t="shared" si="80"/>
        <v/>
      </c>
      <c r="S2610" s="7" t="str">
        <f t="shared" si="81"/>
        <v/>
      </c>
    </row>
    <row r="2611" spans="1:19" x14ac:dyDescent="0.25">
      <c r="A2611" s="7"/>
      <c r="B2611" s="12"/>
      <c r="C2611" s="7"/>
      <c r="D2611" s="7"/>
      <c r="E2611" s="7"/>
      <c r="F2611" s="7"/>
      <c r="G2611" s="7"/>
      <c r="H2611" s="7"/>
      <c r="I2611" s="7"/>
      <c r="J2611" s="7"/>
      <c r="K2611" s="7"/>
      <c r="L2611" s="7"/>
      <c r="M2611" s="7"/>
      <c r="N2611" s="7"/>
      <c r="O2611" s="7"/>
      <c r="P2611" s="7"/>
      <c r="Q2611" s="7"/>
      <c r="R2611" s="7" t="str">
        <f t="shared" si="80"/>
        <v/>
      </c>
      <c r="S2611" s="7" t="str">
        <f t="shared" si="81"/>
        <v/>
      </c>
    </row>
    <row r="2612" spans="1:19" x14ac:dyDescent="0.25">
      <c r="A2612" s="7"/>
      <c r="B2612" s="12"/>
      <c r="C2612" s="7"/>
      <c r="D2612" s="7"/>
      <c r="E2612" s="7"/>
      <c r="F2612" s="7"/>
      <c r="G2612" s="7"/>
      <c r="H2612" s="7"/>
      <c r="I2612" s="7"/>
      <c r="J2612" s="7"/>
      <c r="K2612" s="7"/>
      <c r="L2612" s="7"/>
      <c r="M2612" s="7"/>
      <c r="N2612" s="7"/>
      <c r="O2612" s="7"/>
      <c r="P2612" s="7"/>
      <c r="Q2612" s="7"/>
      <c r="R2612" s="7" t="str">
        <f t="shared" si="80"/>
        <v/>
      </c>
      <c r="S2612" s="7" t="str">
        <f t="shared" si="81"/>
        <v/>
      </c>
    </row>
    <row r="2613" spans="1:19" x14ac:dyDescent="0.25">
      <c r="A2613" s="7"/>
      <c r="B2613" s="12"/>
      <c r="C2613" s="7"/>
      <c r="D2613" s="7"/>
      <c r="E2613" s="7"/>
      <c r="F2613" s="7"/>
      <c r="G2613" s="7"/>
      <c r="H2613" s="7"/>
      <c r="I2613" s="7"/>
      <c r="J2613" s="7"/>
      <c r="K2613" s="7"/>
      <c r="L2613" s="7"/>
      <c r="M2613" s="7"/>
      <c r="N2613" s="7"/>
      <c r="O2613" s="7"/>
      <c r="P2613" s="7"/>
      <c r="Q2613" s="7"/>
      <c r="R2613" s="7" t="str">
        <f t="shared" si="80"/>
        <v/>
      </c>
      <c r="S2613" s="7" t="str">
        <f t="shared" si="81"/>
        <v/>
      </c>
    </row>
    <row r="2614" spans="1:19" x14ac:dyDescent="0.25">
      <c r="A2614" s="7"/>
      <c r="B2614" s="12"/>
      <c r="C2614" s="7"/>
      <c r="D2614" s="7"/>
      <c r="E2614" s="7"/>
      <c r="F2614" s="7"/>
      <c r="G2614" s="7"/>
      <c r="H2614" s="7"/>
      <c r="I2614" s="7"/>
      <c r="J2614" s="7"/>
      <c r="K2614" s="7"/>
      <c r="L2614" s="7"/>
      <c r="M2614" s="7"/>
      <c r="N2614" s="7"/>
      <c r="O2614" s="7"/>
      <c r="P2614" s="7"/>
      <c r="Q2614" s="7"/>
      <c r="R2614" s="7" t="str">
        <f t="shared" si="80"/>
        <v/>
      </c>
      <c r="S2614" s="7" t="str">
        <f t="shared" si="81"/>
        <v/>
      </c>
    </row>
    <row r="2615" spans="1:19" x14ac:dyDescent="0.25">
      <c r="A2615" s="7"/>
      <c r="B2615" s="12"/>
      <c r="C2615" s="7"/>
      <c r="D2615" s="7"/>
      <c r="E2615" s="7"/>
      <c r="F2615" s="7"/>
      <c r="G2615" s="7"/>
      <c r="H2615" s="7"/>
      <c r="I2615" s="7"/>
      <c r="J2615" s="7"/>
      <c r="K2615" s="7"/>
      <c r="L2615" s="7"/>
      <c r="M2615" s="7"/>
      <c r="N2615" s="7"/>
      <c r="O2615" s="7"/>
      <c r="P2615" s="7"/>
      <c r="Q2615" s="7"/>
      <c r="R2615" s="7" t="str">
        <f t="shared" si="80"/>
        <v/>
      </c>
      <c r="S2615" s="7" t="str">
        <f t="shared" si="81"/>
        <v/>
      </c>
    </row>
    <row r="2616" spans="1:19" x14ac:dyDescent="0.25">
      <c r="A2616" s="7"/>
      <c r="B2616" s="12"/>
      <c r="C2616" s="7"/>
      <c r="D2616" s="7"/>
      <c r="E2616" s="7"/>
      <c r="F2616" s="7"/>
      <c r="G2616" s="7"/>
      <c r="H2616" s="7"/>
      <c r="I2616" s="7"/>
      <c r="J2616" s="7"/>
      <c r="K2616" s="7"/>
      <c r="L2616" s="7"/>
      <c r="M2616" s="7"/>
      <c r="N2616" s="7"/>
      <c r="O2616" s="7"/>
      <c r="P2616" s="7"/>
      <c r="Q2616" s="7"/>
      <c r="R2616" s="7" t="str">
        <f t="shared" si="80"/>
        <v/>
      </c>
      <c r="S2616" s="7" t="str">
        <f t="shared" si="81"/>
        <v/>
      </c>
    </row>
    <row r="2617" spans="1:19" x14ac:dyDescent="0.25">
      <c r="A2617" s="7"/>
      <c r="B2617" s="12"/>
      <c r="C2617" s="7"/>
      <c r="D2617" s="7"/>
      <c r="E2617" s="7"/>
      <c r="F2617" s="7"/>
      <c r="G2617" s="7"/>
      <c r="H2617" s="7"/>
      <c r="I2617" s="7"/>
      <c r="J2617" s="7"/>
      <c r="K2617" s="7"/>
      <c r="L2617" s="7"/>
      <c r="M2617" s="7"/>
      <c r="N2617" s="7"/>
      <c r="O2617" s="7"/>
      <c r="P2617" s="7"/>
      <c r="Q2617" s="7"/>
      <c r="R2617" s="7" t="str">
        <f t="shared" si="80"/>
        <v/>
      </c>
      <c r="S2617" s="7" t="str">
        <f t="shared" si="81"/>
        <v/>
      </c>
    </row>
    <row r="2618" spans="1:19" x14ac:dyDescent="0.25">
      <c r="A2618" s="7"/>
      <c r="B2618" s="12"/>
      <c r="C2618" s="7"/>
      <c r="D2618" s="7"/>
      <c r="E2618" s="7"/>
      <c r="F2618" s="7"/>
      <c r="G2618" s="7"/>
      <c r="H2618" s="7"/>
      <c r="I2618" s="7"/>
      <c r="J2618" s="7"/>
      <c r="K2618" s="7"/>
      <c r="L2618" s="7"/>
      <c r="M2618" s="7"/>
      <c r="N2618" s="7"/>
      <c r="O2618" s="7"/>
      <c r="P2618" s="7"/>
      <c r="Q2618" s="7"/>
      <c r="R2618" s="7" t="str">
        <f t="shared" si="80"/>
        <v/>
      </c>
      <c r="S2618" s="7" t="str">
        <f t="shared" si="81"/>
        <v/>
      </c>
    </row>
    <row r="2619" spans="1:19" x14ac:dyDescent="0.25">
      <c r="A2619" s="7"/>
      <c r="B2619" s="12"/>
      <c r="C2619" s="7"/>
      <c r="D2619" s="7"/>
      <c r="E2619" s="7"/>
      <c r="F2619" s="7"/>
      <c r="G2619" s="7"/>
      <c r="H2619" s="7"/>
      <c r="I2619" s="7"/>
      <c r="J2619" s="7"/>
      <c r="K2619" s="7"/>
      <c r="L2619" s="7"/>
      <c r="M2619" s="7"/>
      <c r="N2619" s="7"/>
      <c r="O2619" s="7"/>
      <c r="P2619" s="7"/>
      <c r="Q2619" s="7"/>
      <c r="R2619" s="7" t="str">
        <f t="shared" si="80"/>
        <v/>
      </c>
      <c r="S2619" s="7" t="str">
        <f t="shared" si="81"/>
        <v/>
      </c>
    </row>
    <row r="2620" spans="1:19" x14ac:dyDescent="0.25">
      <c r="A2620" s="7"/>
      <c r="B2620" s="12"/>
      <c r="C2620" s="7"/>
      <c r="D2620" s="7"/>
      <c r="E2620" s="7"/>
      <c r="F2620" s="7"/>
      <c r="G2620" s="7"/>
      <c r="H2620" s="7"/>
      <c r="I2620" s="7"/>
      <c r="J2620" s="7"/>
      <c r="K2620" s="7"/>
      <c r="L2620" s="7"/>
      <c r="M2620" s="7"/>
      <c r="N2620" s="7"/>
      <c r="O2620" s="7"/>
      <c r="P2620" s="7"/>
      <c r="Q2620" s="7"/>
      <c r="R2620" s="7" t="str">
        <f t="shared" si="80"/>
        <v/>
      </c>
      <c r="S2620" s="7" t="str">
        <f t="shared" si="81"/>
        <v/>
      </c>
    </row>
    <row r="2621" spans="1:19" x14ac:dyDescent="0.25">
      <c r="A2621" s="7"/>
      <c r="B2621" s="12"/>
      <c r="C2621" s="7"/>
      <c r="D2621" s="7"/>
      <c r="E2621" s="7"/>
      <c r="F2621" s="7"/>
      <c r="G2621" s="7"/>
      <c r="H2621" s="7"/>
      <c r="I2621" s="7"/>
      <c r="J2621" s="7"/>
      <c r="K2621" s="7"/>
      <c r="L2621" s="7"/>
      <c r="M2621" s="7"/>
      <c r="N2621" s="7"/>
      <c r="O2621" s="7"/>
      <c r="P2621" s="7"/>
      <c r="Q2621" s="7"/>
      <c r="R2621" s="7" t="str">
        <f t="shared" si="80"/>
        <v/>
      </c>
      <c r="S2621" s="7" t="str">
        <f t="shared" si="81"/>
        <v/>
      </c>
    </row>
    <row r="2622" spans="1:19" x14ac:dyDescent="0.25">
      <c r="A2622" s="7"/>
      <c r="B2622" s="12"/>
      <c r="C2622" s="7"/>
      <c r="D2622" s="7"/>
      <c r="E2622" s="7"/>
      <c r="F2622" s="7"/>
      <c r="G2622" s="7"/>
      <c r="H2622" s="7"/>
      <c r="I2622" s="7"/>
      <c r="J2622" s="7"/>
      <c r="K2622" s="7"/>
      <c r="L2622" s="7"/>
      <c r="M2622" s="7"/>
      <c r="N2622" s="7"/>
      <c r="O2622" s="7"/>
      <c r="P2622" s="7"/>
      <c r="Q2622" s="7"/>
      <c r="R2622" s="7" t="str">
        <f t="shared" si="80"/>
        <v/>
      </c>
      <c r="S2622" s="7" t="str">
        <f t="shared" si="81"/>
        <v/>
      </c>
    </row>
    <row r="2623" spans="1:19" x14ac:dyDescent="0.25">
      <c r="A2623" s="7"/>
      <c r="B2623" s="12"/>
      <c r="C2623" s="7"/>
      <c r="D2623" s="7"/>
      <c r="E2623" s="7"/>
      <c r="F2623" s="7"/>
      <c r="G2623" s="7"/>
      <c r="H2623" s="7"/>
      <c r="I2623" s="7"/>
      <c r="J2623" s="7"/>
      <c r="K2623" s="7"/>
      <c r="L2623" s="7"/>
      <c r="M2623" s="7"/>
      <c r="N2623" s="7"/>
      <c r="O2623" s="7"/>
      <c r="P2623" s="7"/>
      <c r="Q2623" s="7"/>
      <c r="R2623" s="7" t="str">
        <f t="shared" si="80"/>
        <v/>
      </c>
      <c r="S2623" s="7" t="str">
        <f t="shared" si="81"/>
        <v/>
      </c>
    </row>
    <row r="2624" spans="1:19" x14ac:dyDescent="0.25">
      <c r="A2624" s="7"/>
      <c r="B2624" s="12"/>
      <c r="C2624" s="7"/>
      <c r="D2624" s="7"/>
      <c r="E2624" s="7"/>
      <c r="F2624" s="7"/>
      <c r="G2624" s="7"/>
      <c r="H2624" s="7"/>
      <c r="I2624" s="7"/>
      <c r="J2624" s="7"/>
      <c r="K2624" s="7"/>
      <c r="L2624" s="7"/>
      <c r="M2624" s="7"/>
      <c r="N2624" s="7"/>
      <c r="O2624" s="7"/>
      <c r="P2624" s="7"/>
      <c r="Q2624" s="7"/>
      <c r="R2624" s="7" t="str">
        <f t="shared" si="80"/>
        <v/>
      </c>
      <c r="S2624" s="7" t="str">
        <f t="shared" si="81"/>
        <v/>
      </c>
    </row>
    <row r="2625" spans="1:19" x14ac:dyDescent="0.25">
      <c r="A2625" s="7"/>
      <c r="B2625" s="12"/>
      <c r="C2625" s="7"/>
      <c r="D2625" s="7"/>
      <c r="E2625" s="7"/>
      <c r="F2625" s="7"/>
      <c r="G2625" s="7"/>
      <c r="H2625" s="7"/>
      <c r="I2625" s="7"/>
      <c r="J2625" s="7"/>
      <c r="K2625" s="7"/>
      <c r="L2625" s="7"/>
      <c r="M2625" s="7"/>
      <c r="N2625" s="7"/>
      <c r="O2625" s="7"/>
      <c r="P2625" s="7"/>
      <c r="Q2625" s="7"/>
      <c r="R2625" s="7" t="str">
        <f t="shared" si="80"/>
        <v/>
      </c>
      <c r="S2625" s="7" t="str">
        <f t="shared" si="81"/>
        <v/>
      </c>
    </row>
    <row r="2626" spans="1:19" x14ac:dyDescent="0.25">
      <c r="A2626" s="7"/>
      <c r="B2626" s="12"/>
      <c r="C2626" s="7"/>
      <c r="D2626" s="7"/>
      <c r="E2626" s="7"/>
      <c r="F2626" s="7"/>
      <c r="G2626" s="7"/>
      <c r="H2626" s="7"/>
      <c r="I2626" s="7"/>
      <c r="J2626" s="7"/>
      <c r="K2626" s="7"/>
      <c r="L2626" s="7"/>
      <c r="M2626" s="7"/>
      <c r="N2626" s="7"/>
      <c r="O2626" s="7"/>
      <c r="P2626" s="7"/>
      <c r="Q2626" s="7"/>
      <c r="R2626" s="7" t="str">
        <f t="shared" ref="R2626:R2689" si="82">IF(OR(C2626="",B2626=""),"",C2626&amp;"#"&amp;ROUND(B2626*1440,0))</f>
        <v/>
      </c>
      <c r="S2626" s="7" t="str">
        <f t="shared" ref="S2626:S2689" si="83">IF(J2626="","","https://maps.google.com/?q="&amp;SUBSTITUTE(J2626&amp;"",",",".")&amp;","&amp;SUBSTITUTE(K2626&amp;"",",","."))</f>
        <v/>
      </c>
    </row>
    <row r="2627" spans="1:19" x14ac:dyDescent="0.25">
      <c r="A2627" s="7"/>
      <c r="B2627" s="12"/>
      <c r="C2627" s="7"/>
      <c r="D2627" s="7"/>
      <c r="E2627" s="7"/>
      <c r="F2627" s="7"/>
      <c r="G2627" s="7"/>
      <c r="H2627" s="7"/>
      <c r="I2627" s="7"/>
      <c r="J2627" s="7"/>
      <c r="K2627" s="7"/>
      <c r="L2627" s="7"/>
      <c r="M2627" s="7"/>
      <c r="N2627" s="7"/>
      <c r="O2627" s="7"/>
      <c r="P2627" s="7"/>
      <c r="Q2627" s="7"/>
      <c r="R2627" s="7" t="str">
        <f t="shared" si="82"/>
        <v/>
      </c>
      <c r="S2627" s="7" t="str">
        <f t="shared" si="83"/>
        <v/>
      </c>
    </row>
    <row r="2628" spans="1:19" x14ac:dyDescent="0.25">
      <c r="A2628" s="7"/>
      <c r="B2628" s="12"/>
      <c r="C2628" s="7"/>
      <c r="D2628" s="7"/>
      <c r="E2628" s="7"/>
      <c r="F2628" s="7"/>
      <c r="G2628" s="7"/>
      <c r="H2628" s="7"/>
      <c r="I2628" s="7"/>
      <c r="J2628" s="7"/>
      <c r="K2628" s="7"/>
      <c r="L2628" s="7"/>
      <c r="M2628" s="7"/>
      <c r="N2628" s="7"/>
      <c r="O2628" s="7"/>
      <c r="P2628" s="7"/>
      <c r="Q2628" s="7"/>
      <c r="R2628" s="7" t="str">
        <f t="shared" si="82"/>
        <v/>
      </c>
      <c r="S2628" s="7" t="str">
        <f t="shared" si="83"/>
        <v/>
      </c>
    </row>
    <row r="2629" spans="1:19" x14ac:dyDescent="0.25">
      <c r="A2629" s="7"/>
      <c r="B2629" s="12"/>
      <c r="C2629" s="7"/>
      <c r="D2629" s="7"/>
      <c r="E2629" s="7"/>
      <c r="F2629" s="7"/>
      <c r="G2629" s="7"/>
      <c r="H2629" s="7"/>
      <c r="I2629" s="7"/>
      <c r="J2629" s="7"/>
      <c r="K2629" s="7"/>
      <c r="L2629" s="7"/>
      <c r="M2629" s="7"/>
      <c r="N2629" s="7"/>
      <c r="O2629" s="7"/>
      <c r="P2629" s="7"/>
      <c r="Q2629" s="7"/>
      <c r="R2629" s="7" t="str">
        <f t="shared" si="82"/>
        <v/>
      </c>
      <c r="S2629" s="7" t="str">
        <f t="shared" si="83"/>
        <v/>
      </c>
    </row>
    <row r="2630" spans="1:19" x14ac:dyDescent="0.25">
      <c r="A2630" s="7"/>
      <c r="B2630" s="12"/>
      <c r="C2630" s="7"/>
      <c r="D2630" s="7"/>
      <c r="E2630" s="7"/>
      <c r="F2630" s="7"/>
      <c r="G2630" s="7"/>
      <c r="H2630" s="7"/>
      <c r="I2630" s="7"/>
      <c r="J2630" s="7"/>
      <c r="K2630" s="7"/>
      <c r="L2630" s="7"/>
      <c r="M2630" s="7"/>
      <c r="N2630" s="7"/>
      <c r="O2630" s="7"/>
      <c r="P2630" s="7"/>
      <c r="Q2630" s="7"/>
      <c r="R2630" s="7" t="str">
        <f t="shared" si="82"/>
        <v/>
      </c>
      <c r="S2630" s="7" t="str">
        <f t="shared" si="83"/>
        <v/>
      </c>
    </row>
    <row r="2631" spans="1:19" x14ac:dyDescent="0.25">
      <c r="A2631" s="7"/>
      <c r="B2631" s="12"/>
      <c r="C2631" s="7"/>
      <c r="D2631" s="7"/>
      <c r="E2631" s="7"/>
      <c r="F2631" s="7"/>
      <c r="G2631" s="7"/>
      <c r="H2631" s="7"/>
      <c r="I2631" s="7"/>
      <c r="J2631" s="7"/>
      <c r="K2631" s="7"/>
      <c r="L2631" s="7"/>
      <c r="M2631" s="7"/>
      <c r="N2631" s="7"/>
      <c r="O2631" s="7"/>
      <c r="P2631" s="7"/>
      <c r="Q2631" s="7"/>
      <c r="R2631" s="7" t="str">
        <f t="shared" si="82"/>
        <v/>
      </c>
      <c r="S2631" s="7" t="str">
        <f t="shared" si="83"/>
        <v/>
      </c>
    </row>
    <row r="2632" spans="1:19" x14ac:dyDescent="0.25">
      <c r="A2632" s="7"/>
      <c r="B2632" s="12"/>
      <c r="C2632" s="7"/>
      <c r="D2632" s="7"/>
      <c r="E2632" s="7"/>
      <c r="F2632" s="7"/>
      <c r="G2632" s="7"/>
      <c r="H2632" s="7"/>
      <c r="I2632" s="7"/>
      <c r="J2632" s="7"/>
      <c r="K2632" s="7"/>
      <c r="L2632" s="7"/>
      <c r="M2632" s="7"/>
      <c r="N2632" s="7"/>
      <c r="O2632" s="7"/>
      <c r="P2632" s="7"/>
      <c r="Q2632" s="7"/>
      <c r="R2632" s="7" t="str">
        <f t="shared" si="82"/>
        <v/>
      </c>
      <c r="S2632" s="7" t="str">
        <f t="shared" si="83"/>
        <v/>
      </c>
    </row>
    <row r="2633" spans="1:19" x14ac:dyDescent="0.25">
      <c r="A2633" s="7"/>
      <c r="B2633" s="12"/>
      <c r="C2633" s="7"/>
      <c r="D2633" s="7"/>
      <c r="E2633" s="7"/>
      <c r="F2633" s="7"/>
      <c r="G2633" s="7"/>
      <c r="H2633" s="7"/>
      <c r="I2633" s="7"/>
      <c r="J2633" s="7"/>
      <c r="K2633" s="7"/>
      <c r="L2633" s="7"/>
      <c r="M2633" s="7"/>
      <c r="N2633" s="7"/>
      <c r="O2633" s="7"/>
      <c r="P2633" s="7"/>
      <c r="Q2633" s="7"/>
      <c r="R2633" s="7" t="str">
        <f t="shared" si="82"/>
        <v/>
      </c>
      <c r="S2633" s="7" t="str">
        <f t="shared" si="83"/>
        <v/>
      </c>
    </row>
    <row r="2634" spans="1:19" x14ac:dyDescent="0.25">
      <c r="A2634" s="7"/>
      <c r="B2634" s="12"/>
      <c r="C2634" s="7"/>
      <c r="D2634" s="7"/>
      <c r="E2634" s="7"/>
      <c r="F2634" s="7"/>
      <c r="G2634" s="7"/>
      <c r="H2634" s="7"/>
      <c r="I2634" s="7"/>
      <c r="J2634" s="7"/>
      <c r="K2634" s="7"/>
      <c r="L2634" s="7"/>
      <c r="M2634" s="7"/>
      <c r="N2634" s="7"/>
      <c r="O2634" s="7"/>
      <c r="P2634" s="7"/>
      <c r="Q2634" s="7"/>
      <c r="R2634" s="7" t="str">
        <f t="shared" si="82"/>
        <v/>
      </c>
      <c r="S2634" s="7" t="str">
        <f t="shared" si="83"/>
        <v/>
      </c>
    </row>
    <row r="2635" spans="1:19" x14ac:dyDescent="0.25">
      <c r="A2635" s="7"/>
      <c r="B2635" s="12"/>
      <c r="C2635" s="7"/>
      <c r="D2635" s="7"/>
      <c r="E2635" s="7"/>
      <c r="F2635" s="7"/>
      <c r="G2635" s="7"/>
      <c r="H2635" s="7"/>
      <c r="I2635" s="7"/>
      <c r="J2635" s="7"/>
      <c r="K2635" s="7"/>
      <c r="L2635" s="7"/>
      <c r="M2635" s="7"/>
      <c r="N2635" s="7"/>
      <c r="O2635" s="7"/>
      <c r="P2635" s="7"/>
      <c r="Q2635" s="7"/>
      <c r="R2635" s="7" t="str">
        <f t="shared" si="82"/>
        <v/>
      </c>
      <c r="S2635" s="7" t="str">
        <f t="shared" si="83"/>
        <v/>
      </c>
    </row>
    <row r="2636" spans="1:19" x14ac:dyDescent="0.25">
      <c r="A2636" s="7"/>
      <c r="B2636" s="12"/>
      <c r="C2636" s="7"/>
      <c r="D2636" s="7"/>
      <c r="E2636" s="7"/>
      <c r="F2636" s="7"/>
      <c r="G2636" s="7"/>
      <c r="H2636" s="7"/>
      <c r="I2636" s="7"/>
      <c r="J2636" s="7"/>
      <c r="K2636" s="7"/>
      <c r="L2636" s="7"/>
      <c r="M2636" s="7"/>
      <c r="N2636" s="7"/>
      <c r="O2636" s="7"/>
      <c r="P2636" s="7"/>
      <c r="Q2636" s="7"/>
      <c r="R2636" s="7" t="str">
        <f t="shared" si="82"/>
        <v/>
      </c>
      <c r="S2636" s="7" t="str">
        <f t="shared" si="83"/>
        <v/>
      </c>
    </row>
    <row r="2637" spans="1:19" x14ac:dyDescent="0.25">
      <c r="A2637" s="7"/>
      <c r="B2637" s="12"/>
      <c r="C2637" s="7"/>
      <c r="D2637" s="7"/>
      <c r="E2637" s="7"/>
      <c r="F2637" s="7"/>
      <c r="G2637" s="7"/>
      <c r="H2637" s="7"/>
      <c r="I2637" s="7"/>
      <c r="J2637" s="7"/>
      <c r="K2637" s="7"/>
      <c r="L2637" s="7"/>
      <c r="M2637" s="7"/>
      <c r="N2637" s="7"/>
      <c r="O2637" s="7"/>
      <c r="P2637" s="7"/>
      <c r="Q2637" s="7"/>
      <c r="R2637" s="7" t="str">
        <f t="shared" si="82"/>
        <v/>
      </c>
      <c r="S2637" s="7" t="str">
        <f t="shared" si="83"/>
        <v/>
      </c>
    </row>
    <row r="2638" spans="1:19" x14ac:dyDescent="0.25">
      <c r="A2638" s="7"/>
      <c r="B2638" s="12"/>
      <c r="C2638" s="7"/>
      <c r="D2638" s="7"/>
      <c r="E2638" s="7"/>
      <c r="F2638" s="7"/>
      <c r="G2638" s="7"/>
      <c r="H2638" s="7"/>
      <c r="I2638" s="7"/>
      <c r="J2638" s="7"/>
      <c r="K2638" s="7"/>
      <c r="L2638" s="7"/>
      <c r="M2638" s="7"/>
      <c r="N2638" s="7"/>
      <c r="O2638" s="7"/>
      <c r="P2638" s="7"/>
      <c r="Q2638" s="7"/>
      <c r="R2638" s="7" t="str">
        <f t="shared" si="82"/>
        <v/>
      </c>
      <c r="S2638" s="7" t="str">
        <f t="shared" si="83"/>
        <v/>
      </c>
    </row>
    <row r="2639" spans="1:19" x14ac:dyDescent="0.25">
      <c r="A2639" s="7"/>
      <c r="B2639" s="12"/>
      <c r="C2639" s="7"/>
      <c r="D2639" s="7"/>
      <c r="E2639" s="7"/>
      <c r="F2639" s="7"/>
      <c r="G2639" s="7"/>
      <c r="H2639" s="7"/>
      <c r="I2639" s="7"/>
      <c r="J2639" s="7"/>
      <c r="K2639" s="7"/>
      <c r="L2639" s="7"/>
      <c r="M2639" s="7"/>
      <c r="N2639" s="7"/>
      <c r="O2639" s="7"/>
      <c r="P2639" s="7"/>
      <c r="Q2639" s="7"/>
      <c r="R2639" s="7" t="str">
        <f t="shared" si="82"/>
        <v/>
      </c>
      <c r="S2639" s="7" t="str">
        <f t="shared" si="83"/>
        <v/>
      </c>
    </row>
    <row r="2640" spans="1:19" x14ac:dyDescent="0.25">
      <c r="A2640" s="7"/>
      <c r="B2640" s="12"/>
      <c r="C2640" s="7"/>
      <c r="D2640" s="7"/>
      <c r="E2640" s="7"/>
      <c r="F2640" s="7"/>
      <c r="G2640" s="7"/>
      <c r="H2640" s="7"/>
      <c r="I2640" s="7"/>
      <c r="J2640" s="7"/>
      <c r="K2640" s="7"/>
      <c r="L2640" s="7"/>
      <c r="M2640" s="7"/>
      <c r="N2640" s="7"/>
      <c r="O2640" s="7"/>
      <c r="P2640" s="7"/>
      <c r="Q2640" s="7"/>
      <c r="R2640" s="7" t="str">
        <f t="shared" si="82"/>
        <v/>
      </c>
      <c r="S2640" s="7" t="str">
        <f t="shared" si="83"/>
        <v/>
      </c>
    </row>
    <row r="2641" spans="1:19" x14ac:dyDescent="0.25">
      <c r="A2641" s="7"/>
      <c r="B2641" s="12"/>
      <c r="C2641" s="7"/>
      <c r="D2641" s="7"/>
      <c r="E2641" s="7"/>
      <c r="F2641" s="7"/>
      <c r="G2641" s="7"/>
      <c r="H2641" s="7"/>
      <c r="I2641" s="7"/>
      <c r="J2641" s="7"/>
      <c r="K2641" s="7"/>
      <c r="L2641" s="7"/>
      <c r="M2641" s="7"/>
      <c r="N2641" s="7"/>
      <c r="O2641" s="7"/>
      <c r="P2641" s="7"/>
      <c r="Q2641" s="7"/>
      <c r="R2641" s="7" t="str">
        <f t="shared" si="82"/>
        <v/>
      </c>
      <c r="S2641" s="7" t="str">
        <f t="shared" si="83"/>
        <v/>
      </c>
    </row>
    <row r="2642" spans="1:19" x14ac:dyDescent="0.25">
      <c r="A2642" s="7"/>
      <c r="B2642" s="12"/>
      <c r="C2642" s="7"/>
      <c r="D2642" s="7"/>
      <c r="E2642" s="7"/>
      <c r="F2642" s="7"/>
      <c r="G2642" s="7"/>
      <c r="H2642" s="7"/>
      <c r="I2642" s="7"/>
      <c r="J2642" s="7"/>
      <c r="K2642" s="7"/>
      <c r="L2642" s="7"/>
      <c r="M2642" s="7"/>
      <c r="N2642" s="7"/>
      <c r="O2642" s="7"/>
      <c r="P2642" s="7"/>
      <c r="Q2642" s="7"/>
      <c r="R2642" s="7" t="str">
        <f t="shared" si="82"/>
        <v/>
      </c>
      <c r="S2642" s="7" t="str">
        <f t="shared" si="83"/>
        <v/>
      </c>
    </row>
    <row r="2643" spans="1:19" x14ac:dyDescent="0.25">
      <c r="A2643" s="7"/>
      <c r="B2643" s="12"/>
      <c r="C2643" s="7"/>
      <c r="D2643" s="7"/>
      <c r="E2643" s="7"/>
      <c r="F2643" s="7"/>
      <c r="G2643" s="7"/>
      <c r="H2643" s="7"/>
      <c r="I2643" s="7"/>
      <c r="J2643" s="7"/>
      <c r="K2643" s="7"/>
      <c r="L2643" s="7"/>
      <c r="M2643" s="7"/>
      <c r="N2643" s="7"/>
      <c r="O2643" s="7"/>
      <c r="P2643" s="7"/>
      <c r="Q2643" s="7"/>
      <c r="R2643" s="7" t="str">
        <f t="shared" si="82"/>
        <v/>
      </c>
      <c r="S2643" s="7" t="str">
        <f t="shared" si="83"/>
        <v/>
      </c>
    </row>
    <row r="2644" spans="1:19" x14ac:dyDescent="0.25">
      <c r="A2644" s="7"/>
      <c r="B2644" s="12"/>
      <c r="C2644" s="7"/>
      <c r="D2644" s="7"/>
      <c r="E2644" s="7"/>
      <c r="F2644" s="7"/>
      <c r="G2644" s="7"/>
      <c r="H2644" s="7"/>
      <c r="I2644" s="7"/>
      <c r="J2644" s="7"/>
      <c r="K2644" s="7"/>
      <c r="L2644" s="7"/>
      <c r="M2644" s="7"/>
      <c r="N2644" s="7"/>
      <c r="O2644" s="7"/>
      <c r="P2644" s="7"/>
      <c r="Q2644" s="7"/>
      <c r="R2644" s="7" t="str">
        <f t="shared" si="82"/>
        <v/>
      </c>
      <c r="S2644" s="7" t="str">
        <f t="shared" si="83"/>
        <v/>
      </c>
    </row>
    <row r="2645" spans="1:19" x14ac:dyDescent="0.25">
      <c r="A2645" s="7"/>
      <c r="B2645" s="12"/>
      <c r="C2645" s="7"/>
      <c r="D2645" s="7"/>
      <c r="E2645" s="7"/>
      <c r="F2645" s="7"/>
      <c r="G2645" s="7"/>
      <c r="H2645" s="7"/>
      <c r="I2645" s="7"/>
      <c r="J2645" s="7"/>
      <c r="K2645" s="7"/>
      <c r="L2645" s="7"/>
      <c r="M2645" s="7"/>
      <c r="N2645" s="7"/>
      <c r="O2645" s="7"/>
      <c r="P2645" s="7"/>
      <c r="Q2645" s="7"/>
      <c r="R2645" s="7" t="str">
        <f t="shared" si="82"/>
        <v/>
      </c>
      <c r="S2645" s="7" t="str">
        <f t="shared" si="83"/>
        <v/>
      </c>
    </row>
    <row r="2646" spans="1:19" x14ac:dyDescent="0.25">
      <c r="A2646" s="7"/>
      <c r="B2646" s="12"/>
      <c r="C2646" s="7"/>
      <c r="D2646" s="7"/>
      <c r="E2646" s="7"/>
      <c r="F2646" s="7"/>
      <c r="G2646" s="7"/>
      <c r="H2646" s="7"/>
      <c r="I2646" s="7"/>
      <c r="J2646" s="7"/>
      <c r="K2646" s="7"/>
      <c r="L2646" s="7"/>
      <c r="M2646" s="7"/>
      <c r="N2646" s="7"/>
      <c r="O2646" s="7"/>
      <c r="P2646" s="7"/>
      <c r="Q2646" s="7"/>
      <c r="R2646" s="7" t="str">
        <f t="shared" si="82"/>
        <v/>
      </c>
      <c r="S2646" s="7" t="str">
        <f t="shared" si="83"/>
        <v/>
      </c>
    </row>
    <row r="2647" spans="1:19" x14ac:dyDescent="0.25">
      <c r="A2647" s="7"/>
      <c r="B2647" s="12"/>
      <c r="C2647" s="7"/>
      <c r="D2647" s="7"/>
      <c r="E2647" s="7"/>
      <c r="F2647" s="7"/>
      <c r="G2647" s="7"/>
      <c r="H2647" s="7"/>
      <c r="I2647" s="7"/>
      <c r="J2647" s="7"/>
      <c r="K2647" s="7"/>
      <c r="L2647" s="7"/>
      <c r="M2647" s="7"/>
      <c r="N2647" s="7"/>
      <c r="O2647" s="7"/>
      <c r="P2647" s="7"/>
      <c r="Q2647" s="7"/>
      <c r="R2647" s="7" t="str">
        <f t="shared" si="82"/>
        <v/>
      </c>
      <c r="S2647" s="7" t="str">
        <f t="shared" si="83"/>
        <v/>
      </c>
    </row>
    <row r="2648" spans="1:19" x14ac:dyDescent="0.25">
      <c r="A2648" s="7"/>
      <c r="B2648" s="12"/>
      <c r="C2648" s="7"/>
      <c r="D2648" s="7"/>
      <c r="E2648" s="7"/>
      <c r="F2648" s="7"/>
      <c r="G2648" s="7"/>
      <c r="H2648" s="7"/>
      <c r="I2648" s="7"/>
      <c r="J2648" s="7"/>
      <c r="K2648" s="7"/>
      <c r="L2648" s="7"/>
      <c r="M2648" s="7"/>
      <c r="N2648" s="7"/>
      <c r="O2648" s="7"/>
      <c r="P2648" s="7"/>
      <c r="Q2648" s="7"/>
      <c r="R2648" s="7" t="str">
        <f t="shared" si="82"/>
        <v/>
      </c>
      <c r="S2648" s="7" t="str">
        <f t="shared" si="83"/>
        <v/>
      </c>
    </row>
    <row r="2649" spans="1:19" x14ac:dyDescent="0.25">
      <c r="A2649" s="7"/>
      <c r="B2649" s="12"/>
      <c r="C2649" s="7"/>
      <c r="D2649" s="7"/>
      <c r="E2649" s="7"/>
      <c r="F2649" s="7"/>
      <c r="G2649" s="7"/>
      <c r="H2649" s="7"/>
      <c r="I2649" s="7"/>
      <c r="J2649" s="7"/>
      <c r="K2649" s="7"/>
      <c r="L2649" s="7"/>
      <c r="M2649" s="7"/>
      <c r="N2649" s="7"/>
      <c r="O2649" s="7"/>
      <c r="P2649" s="7"/>
      <c r="Q2649" s="7"/>
      <c r="R2649" s="7" t="str">
        <f t="shared" si="82"/>
        <v/>
      </c>
      <c r="S2649" s="7" t="str">
        <f t="shared" si="83"/>
        <v/>
      </c>
    </row>
    <row r="2650" spans="1:19" x14ac:dyDescent="0.25">
      <c r="A2650" s="7"/>
      <c r="B2650" s="12"/>
      <c r="C2650" s="7"/>
      <c r="D2650" s="7"/>
      <c r="E2650" s="7"/>
      <c r="F2650" s="7"/>
      <c r="G2650" s="7"/>
      <c r="H2650" s="7"/>
      <c r="I2650" s="7"/>
      <c r="J2650" s="7"/>
      <c r="K2650" s="7"/>
      <c r="L2650" s="7"/>
      <c r="M2650" s="7"/>
      <c r="N2650" s="7"/>
      <c r="O2650" s="7"/>
      <c r="P2650" s="7"/>
      <c r="Q2650" s="7"/>
      <c r="R2650" s="7" t="str">
        <f t="shared" si="82"/>
        <v/>
      </c>
      <c r="S2650" s="7" t="str">
        <f t="shared" si="83"/>
        <v/>
      </c>
    </row>
    <row r="2651" spans="1:19" x14ac:dyDescent="0.25">
      <c r="A2651" s="7"/>
      <c r="B2651" s="12"/>
      <c r="C2651" s="7"/>
      <c r="D2651" s="7"/>
      <c r="E2651" s="7"/>
      <c r="F2651" s="7"/>
      <c r="G2651" s="7"/>
      <c r="H2651" s="7"/>
      <c r="I2651" s="7"/>
      <c r="J2651" s="7"/>
      <c r="K2651" s="7"/>
      <c r="L2651" s="7"/>
      <c r="M2651" s="7"/>
      <c r="N2651" s="7"/>
      <c r="O2651" s="7"/>
      <c r="P2651" s="7"/>
      <c r="Q2651" s="7"/>
      <c r="R2651" s="7" t="str">
        <f t="shared" si="82"/>
        <v/>
      </c>
      <c r="S2651" s="7" t="str">
        <f t="shared" si="83"/>
        <v/>
      </c>
    </row>
    <row r="2652" spans="1:19" x14ac:dyDescent="0.25">
      <c r="A2652" s="7"/>
      <c r="B2652" s="12"/>
      <c r="C2652" s="7"/>
      <c r="D2652" s="7"/>
      <c r="E2652" s="7"/>
      <c r="F2652" s="7"/>
      <c r="G2652" s="7"/>
      <c r="H2652" s="7"/>
      <c r="I2652" s="7"/>
      <c r="J2652" s="7"/>
      <c r="K2652" s="7"/>
      <c r="L2652" s="7"/>
      <c r="M2652" s="7"/>
      <c r="N2652" s="7"/>
      <c r="O2652" s="7"/>
      <c r="P2652" s="7"/>
      <c r="Q2652" s="7"/>
      <c r="R2652" s="7" t="str">
        <f t="shared" si="82"/>
        <v/>
      </c>
      <c r="S2652" s="7" t="str">
        <f t="shared" si="83"/>
        <v/>
      </c>
    </row>
    <row r="2653" spans="1:19" x14ac:dyDescent="0.25">
      <c r="A2653" s="7"/>
      <c r="B2653" s="12"/>
      <c r="C2653" s="7"/>
      <c r="D2653" s="7"/>
      <c r="E2653" s="7"/>
      <c r="F2653" s="7"/>
      <c r="G2653" s="7"/>
      <c r="H2653" s="7"/>
      <c r="I2653" s="7"/>
      <c r="J2653" s="7"/>
      <c r="K2653" s="7"/>
      <c r="L2653" s="7"/>
      <c r="M2653" s="7"/>
      <c r="N2653" s="7"/>
      <c r="O2653" s="7"/>
      <c r="P2653" s="7"/>
      <c r="Q2653" s="7"/>
      <c r="R2653" s="7" t="str">
        <f t="shared" si="82"/>
        <v/>
      </c>
      <c r="S2653" s="7" t="str">
        <f t="shared" si="83"/>
        <v/>
      </c>
    </row>
    <row r="2654" spans="1:19" x14ac:dyDescent="0.25">
      <c r="A2654" s="7"/>
      <c r="B2654" s="12"/>
      <c r="C2654" s="7"/>
      <c r="D2654" s="7"/>
      <c r="E2654" s="7"/>
      <c r="F2654" s="7"/>
      <c r="G2654" s="7"/>
      <c r="H2654" s="7"/>
      <c r="I2654" s="7"/>
      <c r="J2654" s="7"/>
      <c r="K2654" s="7"/>
      <c r="L2654" s="7"/>
      <c r="M2654" s="7"/>
      <c r="N2654" s="7"/>
      <c r="O2654" s="7"/>
      <c r="P2654" s="7"/>
      <c r="Q2654" s="7"/>
      <c r="R2654" s="7" t="str">
        <f t="shared" si="82"/>
        <v/>
      </c>
      <c r="S2654" s="7" t="str">
        <f t="shared" si="83"/>
        <v/>
      </c>
    </row>
    <row r="2655" spans="1:19" x14ac:dyDescent="0.25">
      <c r="A2655" s="7"/>
      <c r="B2655" s="12"/>
      <c r="C2655" s="7"/>
      <c r="D2655" s="7"/>
      <c r="E2655" s="7"/>
      <c r="F2655" s="7"/>
      <c r="G2655" s="7"/>
      <c r="H2655" s="7"/>
      <c r="I2655" s="7"/>
      <c r="J2655" s="7"/>
      <c r="K2655" s="7"/>
      <c r="L2655" s="7"/>
      <c r="M2655" s="7"/>
      <c r="N2655" s="7"/>
      <c r="O2655" s="7"/>
      <c r="P2655" s="7"/>
      <c r="Q2655" s="7"/>
      <c r="R2655" s="7" t="str">
        <f t="shared" si="82"/>
        <v/>
      </c>
      <c r="S2655" s="7" t="str">
        <f t="shared" si="83"/>
        <v/>
      </c>
    </row>
    <row r="2656" spans="1:19" x14ac:dyDescent="0.25">
      <c r="A2656" s="7"/>
      <c r="B2656" s="12"/>
      <c r="C2656" s="7"/>
      <c r="D2656" s="7"/>
      <c r="E2656" s="7"/>
      <c r="F2656" s="7"/>
      <c r="G2656" s="7"/>
      <c r="H2656" s="7"/>
      <c r="I2656" s="7"/>
      <c r="J2656" s="7"/>
      <c r="K2656" s="7"/>
      <c r="L2656" s="7"/>
      <c r="M2656" s="7"/>
      <c r="N2656" s="7"/>
      <c r="O2656" s="7"/>
      <c r="P2656" s="7"/>
      <c r="Q2656" s="7"/>
      <c r="R2656" s="7" t="str">
        <f t="shared" si="82"/>
        <v/>
      </c>
      <c r="S2656" s="7" t="str">
        <f t="shared" si="83"/>
        <v/>
      </c>
    </row>
    <row r="2657" spans="1:19" x14ac:dyDescent="0.25">
      <c r="A2657" s="7"/>
      <c r="B2657" s="12"/>
      <c r="C2657" s="7"/>
      <c r="D2657" s="7"/>
      <c r="E2657" s="7"/>
      <c r="F2657" s="7"/>
      <c r="G2657" s="7"/>
      <c r="H2657" s="7"/>
      <c r="I2657" s="7"/>
      <c r="J2657" s="7"/>
      <c r="K2657" s="7"/>
      <c r="L2657" s="7"/>
      <c r="M2657" s="7"/>
      <c r="N2657" s="7"/>
      <c r="O2657" s="7"/>
      <c r="P2657" s="7"/>
      <c r="Q2657" s="7"/>
      <c r="R2657" s="7" t="str">
        <f t="shared" si="82"/>
        <v/>
      </c>
      <c r="S2657" s="7" t="str">
        <f t="shared" si="83"/>
        <v/>
      </c>
    </row>
    <row r="2658" spans="1:19" x14ac:dyDescent="0.25">
      <c r="A2658" s="7"/>
      <c r="B2658" s="12"/>
      <c r="C2658" s="7"/>
      <c r="D2658" s="7"/>
      <c r="E2658" s="7"/>
      <c r="F2658" s="7"/>
      <c r="G2658" s="7"/>
      <c r="H2658" s="7"/>
      <c r="I2658" s="7"/>
      <c r="J2658" s="7"/>
      <c r="K2658" s="7"/>
      <c r="L2658" s="7"/>
      <c r="M2658" s="7"/>
      <c r="N2658" s="7"/>
      <c r="O2658" s="7"/>
      <c r="P2658" s="7"/>
      <c r="Q2658" s="7"/>
      <c r="R2658" s="7" t="str">
        <f t="shared" si="82"/>
        <v/>
      </c>
      <c r="S2658" s="7" t="str">
        <f t="shared" si="83"/>
        <v/>
      </c>
    </row>
    <row r="2659" spans="1:19" x14ac:dyDescent="0.25">
      <c r="A2659" s="7"/>
      <c r="B2659" s="12"/>
      <c r="C2659" s="7"/>
      <c r="D2659" s="7"/>
      <c r="E2659" s="7"/>
      <c r="F2659" s="7"/>
      <c r="G2659" s="7"/>
      <c r="H2659" s="7"/>
      <c r="I2659" s="7"/>
      <c r="J2659" s="7"/>
      <c r="K2659" s="7"/>
      <c r="L2659" s="7"/>
      <c r="M2659" s="7"/>
      <c r="N2659" s="7"/>
      <c r="O2659" s="7"/>
      <c r="P2659" s="7"/>
      <c r="Q2659" s="7"/>
      <c r="R2659" s="7" t="str">
        <f t="shared" si="82"/>
        <v/>
      </c>
      <c r="S2659" s="7" t="str">
        <f t="shared" si="83"/>
        <v/>
      </c>
    </row>
    <row r="2660" spans="1:19" x14ac:dyDescent="0.25">
      <c r="A2660" s="7"/>
      <c r="B2660" s="12"/>
      <c r="C2660" s="7"/>
      <c r="D2660" s="7"/>
      <c r="E2660" s="7"/>
      <c r="F2660" s="7"/>
      <c r="G2660" s="7"/>
      <c r="H2660" s="7"/>
      <c r="I2660" s="7"/>
      <c r="J2660" s="7"/>
      <c r="K2660" s="7"/>
      <c r="L2660" s="7"/>
      <c r="M2660" s="7"/>
      <c r="N2660" s="7"/>
      <c r="O2660" s="7"/>
      <c r="P2660" s="7"/>
      <c r="Q2660" s="7"/>
      <c r="R2660" s="7" t="str">
        <f t="shared" si="82"/>
        <v/>
      </c>
      <c r="S2660" s="7" t="str">
        <f t="shared" si="83"/>
        <v/>
      </c>
    </row>
    <row r="2661" spans="1:19" x14ac:dyDescent="0.25">
      <c r="A2661" s="7"/>
      <c r="B2661" s="12"/>
      <c r="C2661" s="7"/>
      <c r="D2661" s="7"/>
      <c r="E2661" s="7"/>
      <c r="F2661" s="7"/>
      <c r="G2661" s="7"/>
      <c r="H2661" s="7"/>
      <c r="I2661" s="7"/>
      <c r="J2661" s="7"/>
      <c r="K2661" s="7"/>
      <c r="L2661" s="7"/>
      <c r="M2661" s="7"/>
      <c r="N2661" s="7"/>
      <c r="O2661" s="7"/>
      <c r="P2661" s="7"/>
      <c r="Q2661" s="7"/>
      <c r="R2661" s="7" t="str">
        <f t="shared" si="82"/>
        <v/>
      </c>
      <c r="S2661" s="7" t="str">
        <f t="shared" si="83"/>
        <v/>
      </c>
    </row>
    <row r="2662" spans="1:19" x14ac:dyDescent="0.25">
      <c r="A2662" s="7"/>
      <c r="B2662" s="12"/>
      <c r="C2662" s="7"/>
      <c r="D2662" s="7"/>
      <c r="E2662" s="7"/>
      <c r="F2662" s="7"/>
      <c r="G2662" s="7"/>
      <c r="H2662" s="7"/>
      <c r="I2662" s="7"/>
      <c r="J2662" s="7"/>
      <c r="K2662" s="7"/>
      <c r="L2662" s="7"/>
      <c r="M2662" s="7"/>
      <c r="N2662" s="7"/>
      <c r="O2662" s="7"/>
      <c r="P2662" s="7"/>
      <c r="Q2662" s="7"/>
      <c r="R2662" s="7" t="str">
        <f t="shared" si="82"/>
        <v/>
      </c>
      <c r="S2662" s="7" t="str">
        <f t="shared" si="83"/>
        <v/>
      </c>
    </row>
    <row r="2663" spans="1:19" x14ac:dyDescent="0.25">
      <c r="A2663" s="7"/>
      <c r="B2663" s="12"/>
      <c r="C2663" s="7"/>
      <c r="D2663" s="7"/>
      <c r="E2663" s="7"/>
      <c r="F2663" s="7"/>
      <c r="G2663" s="7"/>
      <c r="H2663" s="7"/>
      <c r="I2663" s="7"/>
      <c r="J2663" s="7"/>
      <c r="K2663" s="7"/>
      <c r="L2663" s="7"/>
      <c r="M2663" s="7"/>
      <c r="N2663" s="7"/>
      <c r="O2663" s="7"/>
      <c r="P2663" s="7"/>
      <c r="Q2663" s="7"/>
      <c r="R2663" s="7" t="str">
        <f t="shared" si="82"/>
        <v/>
      </c>
      <c r="S2663" s="7" t="str">
        <f t="shared" si="83"/>
        <v/>
      </c>
    </row>
    <row r="2664" spans="1:19" x14ac:dyDescent="0.25">
      <c r="A2664" s="7"/>
      <c r="B2664" s="12"/>
      <c r="C2664" s="7"/>
      <c r="D2664" s="7"/>
      <c r="E2664" s="7"/>
      <c r="F2664" s="7"/>
      <c r="G2664" s="7"/>
      <c r="H2664" s="7"/>
      <c r="I2664" s="7"/>
      <c r="J2664" s="7"/>
      <c r="K2664" s="7"/>
      <c r="L2664" s="7"/>
      <c r="M2664" s="7"/>
      <c r="N2664" s="7"/>
      <c r="O2664" s="7"/>
      <c r="P2664" s="7"/>
      <c r="Q2664" s="7"/>
      <c r="R2664" s="7" t="str">
        <f t="shared" si="82"/>
        <v/>
      </c>
      <c r="S2664" s="7" t="str">
        <f t="shared" si="83"/>
        <v/>
      </c>
    </row>
    <row r="2665" spans="1:19" x14ac:dyDescent="0.25">
      <c r="A2665" s="7"/>
      <c r="B2665" s="12"/>
      <c r="C2665" s="7"/>
      <c r="D2665" s="7"/>
      <c r="E2665" s="7"/>
      <c r="F2665" s="7"/>
      <c r="G2665" s="7"/>
      <c r="H2665" s="7"/>
      <c r="I2665" s="7"/>
      <c r="J2665" s="7"/>
      <c r="K2665" s="7"/>
      <c r="L2665" s="7"/>
      <c r="M2665" s="7"/>
      <c r="N2665" s="7"/>
      <c r="O2665" s="7"/>
      <c r="P2665" s="7"/>
      <c r="Q2665" s="7"/>
      <c r="R2665" s="7" t="str">
        <f t="shared" si="82"/>
        <v/>
      </c>
      <c r="S2665" s="7" t="str">
        <f t="shared" si="83"/>
        <v/>
      </c>
    </row>
    <row r="2666" spans="1:19" x14ac:dyDescent="0.25">
      <c r="A2666" s="7"/>
      <c r="B2666" s="12"/>
      <c r="C2666" s="7"/>
      <c r="D2666" s="7"/>
      <c r="E2666" s="7"/>
      <c r="F2666" s="7"/>
      <c r="G2666" s="7"/>
      <c r="H2666" s="7"/>
      <c r="I2666" s="7"/>
      <c r="J2666" s="7"/>
      <c r="K2666" s="7"/>
      <c r="L2666" s="7"/>
      <c r="M2666" s="7"/>
      <c r="N2666" s="7"/>
      <c r="O2666" s="7"/>
      <c r="P2666" s="7"/>
      <c r="Q2666" s="7"/>
      <c r="R2666" s="7" t="str">
        <f t="shared" si="82"/>
        <v/>
      </c>
      <c r="S2666" s="7" t="str">
        <f t="shared" si="83"/>
        <v/>
      </c>
    </row>
    <row r="2667" spans="1:19" x14ac:dyDescent="0.25">
      <c r="A2667" s="7"/>
      <c r="B2667" s="12"/>
      <c r="C2667" s="7"/>
      <c r="D2667" s="7"/>
      <c r="E2667" s="7"/>
      <c r="F2667" s="7"/>
      <c r="G2667" s="7"/>
      <c r="H2667" s="7"/>
      <c r="I2667" s="7"/>
      <c r="J2667" s="7"/>
      <c r="K2667" s="7"/>
      <c r="L2667" s="7"/>
      <c r="M2667" s="7"/>
      <c r="N2667" s="7"/>
      <c r="O2667" s="7"/>
      <c r="P2667" s="7"/>
      <c r="Q2667" s="7"/>
      <c r="R2667" s="7" t="str">
        <f t="shared" si="82"/>
        <v/>
      </c>
      <c r="S2667" s="7" t="str">
        <f t="shared" si="83"/>
        <v/>
      </c>
    </row>
    <row r="2668" spans="1:19" x14ac:dyDescent="0.25">
      <c r="A2668" s="7"/>
      <c r="B2668" s="12"/>
      <c r="C2668" s="7"/>
      <c r="D2668" s="7"/>
      <c r="E2668" s="7"/>
      <c r="F2668" s="7"/>
      <c r="G2668" s="7"/>
      <c r="H2668" s="7"/>
      <c r="I2668" s="7"/>
      <c r="J2668" s="7"/>
      <c r="K2668" s="7"/>
      <c r="L2668" s="7"/>
      <c r="M2668" s="7"/>
      <c r="N2668" s="7"/>
      <c r="O2668" s="7"/>
      <c r="P2668" s="7"/>
      <c r="Q2668" s="7"/>
      <c r="R2668" s="7" t="str">
        <f t="shared" si="82"/>
        <v/>
      </c>
      <c r="S2668" s="7" t="str">
        <f t="shared" si="83"/>
        <v/>
      </c>
    </row>
    <row r="2669" spans="1:19" x14ac:dyDescent="0.25">
      <c r="A2669" s="7"/>
      <c r="B2669" s="12"/>
      <c r="C2669" s="7"/>
      <c r="D2669" s="7"/>
      <c r="E2669" s="7"/>
      <c r="F2669" s="7"/>
      <c r="G2669" s="7"/>
      <c r="H2669" s="7"/>
      <c r="I2669" s="7"/>
      <c r="J2669" s="7"/>
      <c r="K2669" s="7"/>
      <c r="L2669" s="7"/>
      <c r="M2669" s="7"/>
      <c r="N2669" s="7"/>
      <c r="O2669" s="7"/>
      <c r="P2669" s="7"/>
      <c r="Q2669" s="7"/>
      <c r="R2669" s="7" t="str">
        <f t="shared" si="82"/>
        <v/>
      </c>
      <c r="S2669" s="7" t="str">
        <f t="shared" si="83"/>
        <v/>
      </c>
    </row>
    <row r="2670" spans="1:19" x14ac:dyDescent="0.25">
      <c r="A2670" s="7"/>
      <c r="B2670" s="12"/>
      <c r="C2670" s="7"/>
      <c r="D2670" s="7"/>
      <c r="E2670" s="7"/>
      <c r="F2670" s="7"/>
      <c r="G2670" s="7"/>
      <c r="H2670" s="7"/>
      <c r="I2670" s="7"/>
      <c r="J2670" s="7"/>
      <c r="K2670" s="7"/>
      <c r="L2670" s="7"/>
      <c r="M2670" s="7"/>
      <c r="N2670" s="7"/>
      <c r="O2670" s="7"/>
      <c r="P2670" s="7"/>
      <c r="Q2670" s="7"/>
      <c r="R2670" s="7" t="str">
        <f t="shared" si="82"/>
        <v/>
      </c>
      <c r="S2670" s="7" t="str">
        <f t="shared" si="83"/>
        <v/>
      </c>
    </row>
    <row r="2671" spans="1:19" x14ac:dyDescent="0.25">
      <c r="A2671" s="7"/>
      <c r="B2671" s="12"/>
      <c r="C2671" s="7"/>
      <c r="D2671" s="7"/>
      <c r="E2671" s="7"/>
      <c r="F2671" s="7"/>
      <c r="G2671" s="7"/>
      <c r="H2671" s="7"/>
      <c r="I2671" s="7"/>
      <c r="J2671" s="7"/>
      <c r="K2671" s="7"/>
      <c r="L2671" s="7"/>
      <c r="M2671" s="7"/>
      <c r="N2671" s="7"/>
      <c r="O2671" s="7"/>
      <c r="P2671" s="7"/>
      <c r="Q2671" s="7"/>
      <c r="R2671" s="7" t="str">
        <f t="shared" si="82"/>
        <v/>
      </c>
      <c r="S2671" s="7" t="str">
        <f t="shared" si="83"/>
        <v/>
      </c>
    </row>
    <row r="2672" spans="1:19" x14ac:dyDescent="0.25">
      <c r="A2672" s="7"/>
      <c r="B2672" s="12"/>
      <c r="C2672" s="7"/>
      <c r="D2672" s="7"/>
      <c r="E2672" s="7"/>
      <c r="F2672" s="7"/>
      <c r="G2672" s="7"/>
      <c r="H2672" s="7"/>
      <c r="I2672" s="7"/>
      <c r="J2672" s="7"/>
      <c r="K2672" s="7"/>
      <c r="L2672" s="7"/>
      <c r="M2672" s="7"/>
      <c r="N2672" s="7"/>
      <c r="O2672" s="7"/>
      <c r="P2672" s="7"/>
      <c r="Q2672" s="7"/>
      <c r="R2672" s="7" t="str">
        <f t="shared" si="82"/>
        <v/>
      </c>
      <c r="S2672" s="7" t="str">
        <f t="shared" si="83"/>
        <v/>
      </c>
    </row>
    <row r="2673" spans="1:19" x14ac:dyDescent="0.25">
      <c r="A2673" s="7"/>
      <c r="B2673" s="12"/>
      <c r="C2673" s="7"/>
      <c r="D2673" s="7"/>
      <c r="E2673" s="7"/>
      <c r="F2673" s="7"/>
      <c r="G2673" s="7"/>
      <c r="H2673" s="7"/>
      <c r="I2673" s="7"/>
      <c r="J2673" s="7"/>
      <c r="K2673" s="7"/>
      <c r="L2673" s="7"/>
      <c r="M2673" s="7"/>
      <c r="N2673" s="7"/>
      <c r="O2673" s="7"/>
      <c r="P2673" s="7"/>
      <c r="Q2673" s="7"/>
      <c r="R2673" s="7" t="str">
        <f t="shared" si="82"/>
        <v/>
      </c>
      <c r="S2673" s="7" t="str">
        <f t="shared" si="83"/>
        <v/>
      </c>
    </row>
    <row r="2674" spans="1:19" x14ac:dyDescent="0.25">
      <c r="A2674" s="7"/>
      <c r="B2674" s="12"/>
      <c r="C2674" s="7"/>
      <c r="D2674" s="7"/>
      <c r="E2674" s="7"/>
      <c r="F2674" s="7"/>
      <c r="G2674" s="7"/>
      <c r="H2674" s="7"/>
      <c r="I2674" s="7"/>
      <c r="J2674" s="7"/>
      <c r="K2674" s="7"/>
      <c r="L2674" s="7"/>
      <c r="M2674" s="7"/>
      <c r="N2674" s="7"/>
      <c r="O2674" s="7"/>
      <c r="P2674" s="7"/>
      <c r="Q2674" s="7"/>
      <c r="R2674" s="7" t="str">
        <f t="shared" si="82"/>
        <v/>
      </c>
      <c r="S2674" s="7" t="str">
        <f t="shared" si="83"/>
        <v/>
      </c>
    </row>
    <row r="2675" spans="1:19" x14ac:dyDescent="0.25">
      <c r="A2675" s="7"/>
      <c r="B2675" s="12"/>
      <c r="C2675" s="7"/>
      <c r="D2675" s="7"/>
      <c r="E2675" s="7"/>
      <c r="F2675" s="7"/>
      <c r="G2675" s="7"/>
      <c r="H2675" s="7"/>
      <c r="I2675" s="7"/>
      <c r="J2675" s="7"/>
      <c r="K2675" s="7"/>
      <c r="L2675" s="7"/>
      <c r="M2675" s="7"/>
      <c r="N2675" s="7"/>
      <c r="O2675" s="7"/>
      <c r="P2675" s="7"/>
      <c r="Q2675" s="7"/>
      <c r="R2675" s="7" t="str">
        <f t="shared" si="82"/>
        <v/>
      </c>
      <c r="S2675" s="7" t="str">
        <f t="shared" si="83"/>
        <v/>
      </c>
    </row>
    <row r="2676" spans="1:19" x14ac:dyDescent="0.25">
      <c r="A2676" s="7"/>
      <c r="B2676" s="12"/>
      <c r="C2676" s="7"/>
      <c r="D2676" s="7"/>
      <c r="E2676" s="7"/>
      <c r="F2676" s="7"/>
      <c r="G2676" s="7"/>
      <c r="H2676" s="7"/>
      <c r="I2676" s="7"/>
      <c r="J2676" s="7"/>
      <c r="K2676" s="7"/>
      <c r="L2676" s="7"/>
      <c r="M2676" s="7"/>
      <c r="N2676" s="7"/>
      <c r="O2676" s="7"/>
      <c r="P2676" s="7"/>
      <c r="Q2676" s="7"/>
      <c r="R2676" s="7" t="str">
        <f t="shared" si="82"/>
        <v/>
      </c>
      <c r="S2676" s="7" t="str">
        <f t="shared" si="83"/>
        <v/>
      </c>
    </row>
    <row r="2677" spans="1:19" x14ac:dyDescent="0.25">
      <c r="A2677" s="7"/>
      <c r="B2677" s="12"/>
      <c r="C2677" s="7"/>
      <c r="D2677" s="7"/>
      <c r="E2677" s="7"/>
      <c r="F2677" s="7"/>
      <c r="G2677" s="7"/>
      <c r="H2677" s="7"/>
      <c r="I2677" s="7"/>
      <c r="J2677" s="7"/>
      <c r="K2677" s="7"/>
      <c r="L2677" s="7"/>
      <c r="M2677" s="7"/>
      <c r="N2677" s="7"/>
      <c r="O2677" s="7"/>
      <c r="P2677" s="7"/>
      <c r="Q2677" s="7"/>
      <c r="R2677" s="7" t="str">
        <f t="shared" si="82"/>
        <v/>
      </c>
      <c r="S2677" s="7" t="str">
        <f t="shared" si="83"/>
        <v/>
      </c>
    </row>
    <row r="2678" spans="1:19" x14ac:dyDescent="0.25">
      <c r="A2678" s="7"/>
      <c r="B2678" s="12"/>
      <c r="C2678" s="7"/>
      <c r="D2678" s="7"/>
      <c r="E2678" s="7"/>
      <c r="F2678" s="7"/>
      <c r="G2678" s="7"/>
      <c r="H2678" s="7"/>
      <c r="I2678" s="7"/>
      <c r="J2678" s="7"/>
      <c r="K2678" s="7"/>
      <c r="L2678" s="7"/>
      <c r="M2678" s="7"/>
      <c r="N2678" s="7"/>
      <c r="O2678" s="7"/>
      <c r="P2678" s="7"/>
      <c r="Q2678" s="7"/>
      <c r="R2678" s="7" t="str">
        <f t="shared" si="82"/>
        <v/>
      </c>
      <c r="S2678" s="7" t="str">
        <f t="shared" si="83"/>
        <v/>
      </c>
    </row>
    <row r="2679" spans="1:19" x14ac:dyDescent="0.25">
      <c r="A2679" s="7"/>
      <c r="B2679" s="12"/>
      <c r="C2679" s="7"/>
      <c r="D2679" s="7"/>
      <c r="E2679" s="7"/>
      <c r="F2679" s="7"/>
      <c r="G2679" s="7"/>
      <c r="H2679" s="7"/>
      <c r="I2679" s="7"/>
      <c r="J2679" s="7"/>
      <c r="K2679" s="7"/>
      <c r="L2679" s="7"/>
      <c r="M2679" s="7"/>
      <c r="N2679" s="7"/>
      <c r="O2679" s="7"/>
      <c r="P2679" s="7"/>
      <c r="Q2679" s="7"/>
      <c r="R2679" s="7" t="str">
        <f t="shared" si="82"/>
        <v/>
      </c>
      <c r="S2679" s="7" t="str">
        <f t="shared" si="83"/>
        <v/>
      </c>
    </row>
    <row r="2680" spans="1:19" x14ac:dyDescent="0.25">
      <c r="A2680" s="7"/>
      <c r="B2680" s="12"/>
      <c r="C2680" s="7"/>
      <c r="D2680" s="7"/>
      <c r="E2680" s="7"/>
      <c r="F2680" s="7"/>
      <c r="G2680" s="7"/>
      <c r="H2680" s="7"/>
      <c r="I2680" s="7"/>
      <c r="J2680" s="7"/>
      <c r="K2680" s="7"/>
      <c r="L2680" s="7"/>
      <c r="M2680" s="7"/>
      <c r="N2680" s="7"/>
      <c r="O2680" s="7"/>
      <c r="P2680" s="7"/>
      <c r="Q2680" s="7"/>
      <c r="R2680" s="7" t="str">
        <f t="shared" si="82"/>
        <v/>
      </c>
      <c r="S2680" s="7" t="str">
        <f t="shared" si="83"/>
        <v/>
      </c>
    </row>
    <row r="2681" spans="1:19" x14ac:dyDescent="0.25">
      <c r="A2681" s="7"/>
      <c r="B2681" s="12"/>
      <c r="C2681" s="7"/>
      <c r="D2681" s="7"/>
      <c r="E2681" s="7"/>
      <c r="F2681" s="7"/>
      <c r="G2681" s="7"/>
      <c r="H2681" s="7"/>
      <c r="I2681" s="7"/>
      <c r="J2681" s="7"/>
      <c r="K2681" s="7"/>
      <c r="L2681" s="7"/>
      <c r="M2681" s="7"/>
      <c r="N2681" s="7"/>
      <c r="O2681" s="7"/>
      <c r="P2681" s="7"/>
      <c r="Q2681" s="7"/>
      <c r="R2681" s="7" t="str">
        <f t="shared" si="82"/>
        <v/>
      </c>
      <c r="S2681" s="7" t="str">
        <f t="shared" si="83"/>
        <v/>
      </c>
    </row>
    <row r="2682" spans="1:19" x14ac:dyDescent="0.25">
      <c r="A2682" s="7"/>
      <c r="B2682" s="12"/>
      <c r="C2682" s="7"/>
      <c r="D2682" s="7"/>
      <c r="E2682" s="7"/>
      <c r="F2682" s="7"/>
      <c r="G2682" s="7"/>
      <c r="H2682" s="7"/>
      <c r="I2682" s="7"/>
      <c r="J2682" s="7"/>
      <c r="K2682" s="7"/>
      <c r="L2682" s="7"/>
      <c r="M2682" s="7"/>
      <c r="N2682" s="7"/>
      <c r="O2682" s="7"/>
      <c r="P2682" s="7"/>
      <c r="Q2682" s="7"/>
      <c r="R2682" s="7" t="str">
        <f t="shared" si="82"/>
        <v/>
      </c>
      <c r="S2682" s="7" t="str">
        <f t="shared" si="83"/>
        <v/>
      </c>
    </row>
    <row r="2683" spans="1:19" x14ac:dyDescent="0.25">
      <c r="A2683" s="7"/>
      <c r="B2683" s="12"/>
      <c r="C2683" s="7"/>
      <c r="D2683" s="7"/>
      <c r="E2683" s="7"/>
      <c r="F2683" s="7"/>
      <c r="G2683" s="7"/>
      <c r="H2683" s="7"/>
      <c r="I2683" s="7"/>
      <c r="J2683" s="7"/>
      <c r="K2683" s="7"/>
      <c r="L2683" s="7"/>
      <c r="M2683" s="7"/>
      <c r="N2683" s="7"/>
      <c r="O2683" s="7"/>
      <c r="P2683" s="7"/>
      <c r="Q2683" s="7"/>
      <c r="R2683" s="7" t="str">
        <f t="shared" si="82"/>
        <v/>
      </c>
      <c r="S2683" s="7" t="str">
        <f t="shared" si="83"/>
        <v/>
      </c>
    </row>
    <row r="2684" spans="1:19" x14ac:dyDescent="0.25">
      <c r="A2684" s="7"/>
      <c r="B2684" s="12"/>
      <c r="C2684" s="7"/>
      <c r="D2684" s="7"/>
      <c r="E2684" s="7"/>
      <c r="F2684" s="7"/>
      <c r="G2684" s="7"/>
      <c r="H2684" s="7"/>
      <c r="I2684" s="7"/>
      <c r="J2684" s="7"/>
      <c r="K2684" s="7"/>
      <c r="L2684" s="7"/>
      <c r="M2684" s="7"/>
      <c r="N2684" s="7"/>
      <c r="O2684" s="7"/>
      <c r="P2684" s="7"/>
      <c r="Q2684" s="7"/>
      <c r="R2684" s="7" t="str">
        <f t="shared" si="82"/>
        <v/>
      </c>
      <c r="S2684" s="7" t="str">
        <f t="shared" si="83"/>
        <v/>
      </c>
    </row>
    <row r="2685" spans="1:19" x14ac:dyDescent="0.25">
      <c r="A2685" s="7"/>
      <c r="B2685" s="12"/>
      <c r="C2685" s="7"/>
      <c r="D2685" s="7"/>
      <c r="E2685" s="7"/>
      <c r="F2685" s="7"/>
      <c r="G2685" s="7"/>
      <c r="H2685" s="7"/>
      <c r="I2685" s="7"/>
      <c r="J2685" s="7"/>
      <c r="K2685" s="7"/>
      <c r="L2685" s="7"/>
      <c r="M2685" s="7"/>
      <c r="N2685" s="7"/>
      <c r="O2685" s="7"/>
      <c r="P2685" s="7"/>
      <c r="Q2685" s="7"/>
      <c r="R2685" s="7" t="str">
        <f t="shared" si="82"/>
        <v/>
      </c>
      <c r="S2685" s="7" t="str">
        <f t="shared" si="83"/>
        <v/>
      </c>
    </row>
    <row r="2686" spans="1:19" x14ac:dyDescent="0.25">
      <c r="A2686" s="7"/>
      <c r="B2686" s="12"/>
      <c r="C2686" s="7"/>
      <c r="D2686" s="7"/>
      <c r="E2686" s="7"/>
      <c r="F2686" s="7"/>
      <c r="G2686" s="7"/>
      <c r="H2686" s="7"/>
      <c r="I2686" s="7"/>
      <c r="J2686" s="7"/>
      <c r="K2686" s="7"/>
      <c r="L2686" s="7"/>
      <c r="M2686" s="7"/>
      <c r="N2686" s="7"/>
      <c r="O2686" s="7"/>
      <c r="P2686" s="7"/>
      <c r="Q2686" s="7"/>
      <c r="R2686" s="7" t="str">
        <f t="shared" si="82"/>
        <v/>
      </c>
      <c r="S2686" s="7" t="str">
        <f t="shared" si="83"/>
        <v/>
      </c>
    </row>
    <row r="2687" spans="1:19" x14ac:dyDescent="0.25">
      <c r="A2687" s="7"/>
      <c r="B2687" s="12"/>
      <c r="C2687" s="7"/>
      <c r="D2687" s="7"/>
      <c r="E2687" s="7"/>
      <c r="F2687" s="7"/>
      <c r="G2687" s="7"/>
      <c r="H2687" s="7"/>
      <c r="I2687" s="7"/>
      <c r="J2687" s="7"/>
      <c r="K2687" s="7"/>
      <c r="L2687" s="7"/>
      <c r="M2687" s="7"/>
      <c r="N2687" s="7"/>
      <c r="O2687" s="7"/>
      <c r="P2687" s="7"/>
      <c r="Q2687" s="7"/>
      <c r="R2687" s="7" t="str">
        <f t="shared" si="82"/>
        <v/>
      </c>
      <c r="S2687" s="7" t="str">
        <f t="shared" si="83"/>
        <v/>
      </c>
    </row>
    <row r="2688" spans="1:19" x14ac:dyDescent="0.25">
      <c r="A2688" s="7"/>
      <c r="B2688" s="12"/>
      <c r="C2688" s="7"/>
      <c r="D2688" s="7"/>
      <c r="E2688" s="7"/>
      <c r="F2688" s="7"/>
      <c r="G2688" s="7"/>
      <c r="H2688" s="7"/>
      <c r="I2688" s="7"/>
      <c r="J2688" s="7"/>
      <c r="K2688" s="7"/>
      <c r="L2688" s="7"/>
      <c r="M2688" s="7"/>
      <c r="N2688" s="7"/>
      <c r="O2688" s="7"/>
      <c r="P2688" s="7"/>
      <c r="Q2688" s="7"/>
      <c r="R2688" s="7" t="str">
        <f t="shared" si="82"/>
        <v/>
      </c>
      <c r="S2688" s="7" t="str">
        <f t="shared" si="83"/>
        <v/>
      </c>
    </row>
    <row r="2689" spans="1:19" x14ac:dyDescent="0.25">
      <c r="A2689" s="7"/>
      <c r="B2689" s="12"/>
      <c r="C2689" s="7"/>
      <c r="D2689" s="7"/>
      <c r="E2689" s="7"/>
      <c r="F2689" s="7"/>
      <c r="G2689" s="7"/>
      <c r="H2689" s="7"/>
      <c r="I2689" s="7"/>
      <c r="J2689" s="7"/>
      <c r="K2689" s="7"/>
      <c r="L2689" s="7"/>
      <c r="M2689" s="7"/>
      <c r="N2689" s="7"/>
      <c r="O2689" s="7"/>
      <c r="P2689" s="7"/>
      <c r="Q2689" s="7"/>
      <c r="R2689" s="7" t="str">
        <f t="shared" si="82"/>
        <v/>
      </c>
      <c r="S2689" s="7" t="str">
        <f t="shared" si="83"/>
        <v/>
      </c>
    </row>
    <row r="2690" spans="1:19" x14ac:dyDescent="0.25">
      <c r="A2690" s="7"/>
      <c r="B2690" s="12"/>
      <c r="C2690" s="7"/>
      <c r="D2690" s="7"/>
      <c r="E2690" s="7"/>
      <c r="F2690" s="7"/>
      <c r="G2690" s="7"/>
      <c r="H2690" s="7"/>
      <c r="I2690" s="7"/>
      <c r="J2690" s="7"/>
      <c r="K2690" s="7"/>
      <c r="L2690" s="7"/>
      <c r="M2690" s="7"/>
      <c r="N2690" s="7"/>
      <c r="O2690" s="7"/>
      <c r="P2690" s="7"/>
      <c r="Q2690" s="7"/>
      <c r="R2690" s="7" t="str">
        <f t="shared" ref="R2690:R2753" si="84">IF(OR(C2690="",B2690=""),"",C2690&amp;"#"&amp;ROUND(B2690*1440,0))</f>
        <v/>
      </c>
      <c r="S2690" s="7" t="str">
        <f t="shared" ref="S2690:S2753" si="85">IF(J2690="","","https://maps.google.com/?q="&amp;SUBSTITUTE(J2690&amp;"",",",".")&amp;","&amp;SUBSTITUTE(K2690&amp;"",",","."))</f>
        <v/>
      </c>
    </row>
    <row r="2691" spans="1:19" x14ac:dyDescent="0.25">
      <c r="A2691" s="7"/>
      <c r="B2691" s="12"/>
      <c r="C2691" s="7"/>
      <c r="D2691" s="7"/>
      <c r="E2691" s="7"/>
      <c r="F2691" s="7"/>
      <c r="G2691" s="7"/>
      <c r="H2691" s="7"/>
      <c r="I2691" s="7"/>
      <c r="J2691" s="7"/>
      <c r="K2691" s="7"/>
      <c r="L2691" s="7"/>
      <c r="M2691" s="7"/>
      <c r="N2691" s="7"/>
      <c r="O2691" s="7"/>
      <c r="P2691" s="7"/>
      <c r="Q2691" s="7"/>
      <c r="R2691" s="7" t="str">
        <f t="shared" si="84"/>
        <v/>
      </c>
      <c r="S2691" s="7" t="str">
        <f t="shared" si="85"/>
        <v/>
      </c>
    </row>
    <row r="2692" spans="1:19" x14ac:dyDescent="0.25">
      <c r="A2692" s="7"/>
      <c r="B2692" s="12"/>
      <c r="C2692" s="7"/>
      <c r="D2692" s="7"/>
      <c r="E2692" s="7"/>
      <c r="F2692" s="7"/>
      <c r="G2692" s="7"/>
      <c r="H2692" s="7"/>
      <c r="I2692" s="7"/>
      <c r="J2692" s="7"/>
      <c r="K2692" s="7"/>
      <c r="L2692" s="7"/>
      <c r="M2692" s="7"/>
      <c r="N2692" s="7"/>
      <c r="O2692" s="7"/>
      <c r="P2692" s="7"/>
      <c r="Q2692" s="7"/>
      <c r="R2692" s="7" t="str">
        <f t="shared" si="84"/>
        <v/>
      </c>
      <c r="S2692" s="7" t="str">
        <f t="shared" si="85"/>
        <v/>
      </c>
    </row>
    <row r="2693" spans="1:19" x14ac:dyDescent="0.25">
      <c r="A2693" s="7"/>
      <c r="B2693" s="12"/>
      <c r="C2693" s="7"/>
      <c r="D2693" s="7"/>
      <c r="E2693" s="7"/>
      <c r="F2693" s="7"/>
      <c r="G2693" s="7"/>
      <c r="H2693" s="7"/>
      <c r="I2693" s="7"/>
      <c r="J2693" s="7"/>
      <c r="K2693" s="7"/>
      <c r="L2693" s="7"/>
      <c r="M2693" s="7"/>
      <c r="N2693" s="7"/>
      <c r="O2693" s="7"/>
      <c r="P2693" s="7"/>
      <c r="Q2693" s="7"/>
      <c r="R2693" s="7" t="str">
        <f t="shared" si="84"/>
        <v/>
      </c>
      <c r="S2693" s="7" t="str">
        <f t="shared" si="85"/>
        <v/>
      </c>
    </row>
    <row r="2694" spans="1:19" x14ac:dyDescent="0.25">
      <c r="A2694" s="7"/>
      <c r="B2694" s="12"/>
      <c r="C2694" s="7"/>
      <c r="D2694" s="7"/>
      <c r="E2694" s="7"/>
      <c r="F2694" s="7"/>
      <c r="G2694" s="7"/>
      <c r="H2694" s="7"/>
      <c r="I2694" s="7"/>
      <c r="J2694" s="7"/>
      <c r="K2694" s="7"/>
      <c r="L2694" s="7"/>
      <c r="M2694" s="7"/>
      <c r="N2694" s="7"/>
      <c r="O2694" s="7"/>
      <c r="P2694" s="7"/>
      <c r="Q2694" s="7"/>
      <c r="R2694" s="7" t="str">
        <f t="shared" si="84"/>
        <v/>
      </c>
      <c r="S2694" s="7" t="str">
        <f t="shared" si="85"/>
        <v/>
      </c>
    </row>
    <row r="2695" spans="1:19" x14ac:dyDescent="0.25">
      <c r="A2695" s="7"/>
      <c r="B2695" s="12"/>
      <c r="C2695" s="7"/>
      <c r="D2695" s="7"/>
      <c r="E2695" s="7"/>
      <c r="F2695" s="7"/>
      <c r="G2695" s="7"/>
      <c r="H2695" s="7"/>
      <c r="I2695" s="7"/>
      <c r="J2695" s="7"/>
      <c r="K2695" s="7"/>
      <c r="L2695" s="7"/>
      <c r="M2695" s="7"/>
      <c r="N2695" s="7"/>
      <c r="O2695" s="7"/>
      <c r="P2695" s="7"/>
      <c r="Q2695" s="7"/>
      <c r="R2695" s="7" t="str">
        <f t="shared" si="84"/>
        <v/>
      </c>
      <c r="S2695" s="7" t="str">
        <f t="shared" si="85"/>
        <v/>
      </c>
    </row>
    <row r="2696" spans="1:19" x14ac:dyDescent="0.25">
      <c r="A2696" s="7"/>
      <c r="B2696" s="12"/>
      <c r="C2696" s="7"/>
      <c r="D2696" s="7"/>
      <c r="E2696" s="7"/>
      <c r="F2696" s="7"/>
      <c r="G2696" s="7"/>
      <c r="H2696" s="7"/>
      <c r="I2696" s="7"/>
      <c r="J2696" s="7"/>
      <c r="K2696" s="7"/>
      <c r="L2696" s="7"/>
      <c r="M2696" s="7"/>
      <c r="N2696" s="7"/>
      <c r="O2696" s="7"/>
      <c r="P2696" s="7"/>
      <c r="Q2696" s="7"/>
      <c r="R2696" s="7" t="str">
        <f t="shared" si="84"/>
        <v/>
      </c>
      <c r="S2696" s="7" t="str">
        <f t="shared" si="85"/>
        <v/>
      </c>
    </row>
    <row r="2697" spans="1:19" x14ac:dyDescent="0.25">
      <c r="A2697" s="7"/>
      <c r="B2697" s="12"/>
      <c r="C2697" s="7"/>
      <c r="D2697" s="7"/>
      <c r="E2697" s="7"/>
      <c r="F2697" s="7"/>
      <c r="G2697" s="7"/>
      <c r="H2697" s="7"/>
      <c r="I2697" s="7"/>
      <c r="J2697" s="7"/>
      <c r="K2697" s="7"/>
      <c r="L2697" s="7"/>
      <c r="M2697" s="7"/>
      <c r="N2697" s="7"/>
      <c r="O2697" s="7"/>
      <c r="P2697" s="7"/>
      <c r="Q2697" s="7"/>
      <c r="R2697" s="7" t="str">
        <f t="shared" si="84"/>
        <v/>
      </c>
      <c r="S2697" s="7" t="str">
        <f t="shared" si="85"/>
        <v/>
      </c>
    </row>
    <row r="2698" spans="1:19" x14ac:dyDescent="0.25">
      <c r="A2698" s="7"/>
      <c r="B2698" s="12"/>
      <c r="C2698" s="7"/>
      <c r="D2698" s="7"/>
      <c r="E2698" s="7"/>
      <c r="F2698" s="7"/>
      <c r="G2698" s="7"/>
      <c r="H2698" s="7"/>
      <c r="I2698" s="7"/>
      <c r="J2698" s="7"/>
      <c r="K2698" s="7"/>
      <c r="L2698" s="7"/>
      <c r="M2698" s="7"/>
      <c r="N2698" s="7"/>
      <c r="O2698" s="7"/>
      <c r="P2698" s="7"/>
      <c r="Q2698" s="7"/>
      <c r="R2698" s="7" t="str">
        <f t="shared" si="84"/>
        <v/>
      </c>
      <c r="S2698" s="7" t="str">
        <f t="shared" si="85"/>
        <v/>
      </c>
    </row>
    <row r="2699" spans="1:19" x14ac:dyDescent="0.25">
      <c r="A2699" s="7"/>
      <c r="B2699" s="12"/>
      <c r="C2699" s="7"/>
      <c r="D2699" s="7"/>
      <c r="E2699" s="7"/>
      <c r="F2699" s="7"/>
      <c r="G2699" s="7"/>
      <c r="H2699" s="7"/>
      <c r="I2699" s="7"/>
      <c r="J2699" s="7"/>
      <c r="K2699" s="7"/>
      <c r="L2699" s="7"/>
      <c r="M2699" s="7"/>
      <c r="N2699" s="7"/>
      <c r="O2699" s="7"/>
      <c r="P2699" s="7"/>
      <c r="Q2699" s="7"/>
      <c r="R2699" s="7" t="str">
        <f t="shared" si="84"/>
        <v/>
      </c>
      <c r="S2699" s="7" t="str">
        <f t="shared" si="85"/>
        <v/>
      </c>
    </row>
    <row r="2700" spans="1:19" x14ac:dyDescent="0.25">
      <c r="A2700" s="7"/>
      <c r="B2700" s="12"/>
      <c r="C2700" s="7"/>
      <c r="D2700" s="7"/>
      <c r="E2700" s="7"/>
      <c r="F2700" s="7"/>
      <c r="G2700" s="7"/>
      <c r="H2700" s="7"/>
      <c r="I2700" s="7"/>
      <c r="J2700" s="7"/>
      <c r="K2700" s="7"/>
      <c r="L2700" s="7"/>
      <c r="M2700" s="7"/>
      <c r="N2700" s="7"/>
      <c r="O2700" s="7"/>
      <c r="P2700" s="7"/>
      <c r="Q2700" s="7"/>
      <c r="R2700" s="7" t="str">
        <f t="shared" si="84"/>
        <v/>
      </c>
      <c r="S2700" s="7" t="str">
        <f t="shared" si="85"/>
        <v/>
      </c>
    </row>
    <row r="2701" spans="1:19" x14ac:dyDescent="0.25">
      <c r="A2701" s="7"/>
      <c r="B2701" s="12"/>
      <c r="C2701" s="7"/>
      <c r="D2701" s="7"/>
      <c r="E2701" s="7"/>
      <c r="F2701" s="7"/>
      <c r="G2701" s="7"/>
      <c r="H2701" s="7"/>
      <c r="I2701" s="7"/>
      <c r="J2701" s="7"/>
      <c r="K2701" s="7"/>
      <c r="L2701" s="7"/>
      <c r="M2701" s="7"/>
      <c r="N2701" s="7"/>
      <c r="O2701" s="7"/>
      <c r="P2701" s="7"/>
      <c r="Q2701" s="7"/>
      <c r="R2701" s="7" t="str">
        <f t="shared" si="84"/>
        <v/>
      </c>
      <c r="S2701" s="7" t="str">
        <f t="shared" si="85"/>
        <v/>
      </c>
    </row>
    <row r="2702" spans="1:19" x14ac:dyDescent="0.25">
      <c r="A2702" s="7"/>
      <c r="B2702" s="12"/>
      <c r="C2702" s="7"/>
      <c r="D2702" s="7"/>
      <c r="E2702" s="7"/>
      <c r="F2702" s="7"/>
      <c r="G2702" s="7"/>
      <c r="H2702" s="7"/>
      <c r="I2702" s="7"/>
      <c r="J2702" s="7"/>
      <c r="K2702" s="7"/>
      <c r="L2702" s="7"/>
      <c r="M2702" s="7"/>
      <c r="N2702" s="7"/>
      <c r="O2702" s="7"/>
      <c r="P2702" s="7"/>
      <c r="Q2702" s="7"/>
      <c r="R2702" s="7" t="str">
        <f t="shared" si="84"/>
        <v/>
      </c>
      <c r="S2702" s="7" t="str">
        <f t="shared" si="85"/>
        <v/>
      </c>
    </row>
    <row r="2703" spans="1:19" x14ac:dyDescent="0.25">
      <c r="A2703" s="7"/>
      <c r="B2703" s="12"/>
      <c r="C2703" s="7"/>
      <c r="D2703" s="7"/>
      <c r="E2703" s="7"/>
      <c r="F2703" s="7"/>
      <c r="G2703" s="7"/>
      <c r="H2703" s="7"/>
      <c r="I2703" s="7"/>
      <c r="J2703" s="7"/>
      <c r="K2703" s="7"/>
      <c r="L2703" s="7"/>
      <c r="M2703" s="7"/>
      <c r="N2703" s="7"/>
      <c r="O2703" s="7"/>
      <c r="P2703" s="7"/>
      <c r="Q2703" s="7"/>
      <c r="R2703" s="7" t="str">
        <f t="shared" si="84"/>
        <v/>
      </c>
      <c r="S2703" s="7" t="str">
        <f t="shared" si="85"/>
        <v/>
      </c>
    </row>
    <row r="2704" spans="1:19" x14ac:dyDescent="0.25">
      <c r="A2704" s="7"/>
      <c r="B2704" s="12"/>
      <c r="C2704" s="7"/>
      <c r="D2704" s="7"/>
      <c r="E2704" s="7"/>
      <c r="F2704" s="7"/>
      <c r="G2704" s="7"/>
      <c r="H2704" s="7"/>
      <c r="I2704" s="7"/>
      <c r="J2704" s="7"/>
      <c r="K2704" s="7"/>
      <c r="L2704" s="7"/>
      <c r="M2704" s="7"/>
      <c r="N2704" s="7"/>
      <c r="O2704" s="7"/>
      <c r="P2704" s="7"/>
      <c r="Q2704" s="7"/>
      <c r="R2704" s="7" t="str">
        <f t="shared" si="84"/>
        <v/>
      </c>
      <c r="S2704" s="7" t="str">
        <f t="shared" si="85"/>
        <v/>
      </c>
    </row>
    <row r="2705" spans="1:19" x14ac:dyDescent="0.25">
      <c r="A2705" s="7"/>
      <c r="B2705" s="12"/>
      <c r="C2705" s="7"/>
      <c r="D2705" s="7"/>
      <c r="E2705" s="7"/>
      <c r="F2705" s="7"/>
      <c r="G2705" s="7"/>
      <c r="H2705" s="7"/>
      <c r="I2705" s="7"/>
      <c r="J2705" s="7"/>
      <c r="K2705" s="7"/>
      <c r="L2705" s="7"/>
      <c r="M2705" s="7"/>
      <c r="N2705" s="7"/>
      <c r="O2705" s="7"/>
      <c r="P2705" s="7"/>
      <c r="Q2705" s="7"/>
      <c r="R2705" s="7" t="str">
        <f t="shared" si="84"/>
        <v/>
      </c>
      <c r="S2705" s="7" t="str">
        <f t="shared" si="85"/>
        <v/>
      </c>
    </row>
    <row r="2706" spans="1:19" x14ac:dyDescent="0.25">
      <c r="A2706" s="7"/>
      <c r="B2706" s="12"/>
      <c r="C2706" s="7"/>
      <c r="D2706" s="7"/>
      <c r="E2706" s="7"/>
      <c r="F2706" s="7"/>
      <c r="G2706" s="7"/>
      <c r="H2706" s="7"/>
      <c r="I2706" s="7"/>
      <c r="J2706" s="7"/>
      <c r="K2706" s="7"/>
      <c r="L2706" s="7"/>
      <c r="M2706" s="7"/>
      <c r="N2706" s="7"/>
      <c r="O2706" s="7"/>
      <c r="P2706" s="7"/>
      <c r="Q2706" s="7"/>
      <c r="R2706" s="7" t="str">
        <f t="shared" si="84"/>
        <v/>
      </c>
      <c r="S2706" s="7" t="str">
        <f t="shared" si="85"/>
        <v/>
      </c>
    </row>
    <row r="2707" spans="1:19" x14ac:dyDescent="0.25">
      <c r="A2707" s="7"/>
      <c r="B2707" s="12"/>
      <c r="C2707" s="7"/>
      <c r="D2707" s="7"/>
      <c r="E2707" s="7"/>
      <c r="F2707" s="7"/>
      <c r="G2707" s="7"/>
      <c r="H2707" s="7"/>
      <c r="I2707" s="7"/>
      <c r="J2707" s="7"/>
      <c r="K2707" s="7"/>
      <c r="L2707" s="7"/>
      <c r="M2707" s="7"/>
      <c r="N2707" s="7"/>
      <c r="O2707" s="7"/>
      <c r="P2707" s="7"/>
      <c r="Q2707" s="7"/>
      <c r="R2707" s="7" t="str">
        <f t="shared" si="84"/>
        <v/>
      </c>
      <c r="S2707" s="7" t="str">
        <f t="shared" si="85"/>
        <v/>
      </c>
    </row>
    <row r="2708" spans="1:19" x14ac:dyDescent="0.25">
      <c r="A2708" s="7"/>
      <c r="B2708" s="12"/>
      <c r="C2708" s="7"/>
      <c r="D2708" s="7"/>
      <c r="E2708" s="7"/>
      <c r="F2708" s="7"/>
      <c r="G2708" s="7"/>
      <c r="H2708" s="7"/>
      <c r="I2708" s="7"/>
      <c r="J2708" s="7"/>
      <c r="K2708" s="7"/>
      <c r="L2708" s="7"/>
      <c r="M2708" s="7"/>
      <c r="N2708" s="7"/>
      <c r="O2708" s="7"/>
      <c r="P2708" s="7"/>
      <c r="Q2708" s="7"/>
      <c r="R2708" s="7" t="str">
        <f t="shared" si="84"/>
        <v/>
      </c>
      <c r="S2708" s="7" t="str">
        <f t="shared" si="85"/>
        <v/>
      </c>
    </row>
    <row r="2709" spans="1:19" x14ac:dyDescent="0.25">
      <c r="A2709" s="7"/>
      <c r="B2709" s="12"/>
      <c r="C2709" s="7"/>
      <c r="D2709" s="7"/>
      <c r="E2709" s="7"/>
      <c r="F2709" s="7"/>
      <c r="G2709" s="7"/>
      <c r="H2709" s="7"/>
      <c r="I2709" s="7"/>
      <c r="J2709" s="7"/>
      <c r="K2709" s="7"/>
      <c r="L2709" s="7"/>
      <c r="M2709" s="7"/>
      <c r="N2709" s="7"/>
      <c r="O2709" s="7"/>
      <c r="P2709" s="7"/>
      <c r="Q2709" s="7"/>
      <c r="R2709" s="7" t="str">
        <f t="shared" si="84"/>
        <v/>
      </c>
      <c r="S2709" s="7" t="str">
        <f t="shared" si="85"/>
        <v/>
      </c>
    </row>
    <row r="2710" spans="1:19" x14ac:dyDescent="0.25">
      <c r="A2710" s="7"/>
      <c r="B2710" s="12"/>
      <c r="C2710" s="7"/>
      <c r="D2710" s="7"/>
      <c r="E2710" s="7"/>
      <c r="F2710" s="7"/>
      <c r="G2710" s="7"/>
      <c r="H2710" s="7"/>
      <c r="I2710" s="7"/>
      <c r="J2710" s="7"/>
      <c r="K2710" s="7"/>
      <c r="L2710" s="7"/>
      <c r="M2710" s="7"/>
      <c r="N2710" s="7"/>
      <c r="O2710" s="7"/>
      <c r="P2710" s="7"/>
      <c r="Q2710" s="7"/>
      <c r="R2710" s="7" t="str">
        <f t="shared" si="84"/>
        <v/>
      </c>
      <c r="S2710" s="7" t="str">
        <f t="shared" si="85"/>
        <v/>
      </c>
    </row>
    <row r="2711" spans="1:19" x14ac:dyDescent="0.25">
      <c r="A2711" s="7"/>
      <c r="B2711" s="12"/>
      <c r="C2711" s="7"/>
      <c r="D2711" s="7"/>
      <c r="E2711" s="7"/>
      <c r="F2711" s="7"/>
      <c r="G2711" s="7"/>
      <c r="H2711" s="7"/>
      <c r="I2711" s="7"/>
      <c r="J2711" s="7"/>
      <c r="K2711" s="7"/>
      <c r="L2711" s="7"/>
      <c r="M2711" s="7"/>
      <c r="N2711" s="7"/>
      <c r="O2711" s="7"/>
      <c r="P2711" s="7"/>
      <c r="Q2711" s="7"/>
      <c r="R2711" s="7" t="str">
        <f t="shared" si="84"/>
        <v/>
      </c>
      <c r="S2711" s="7" t="str">
        <f t="shared" si="85"/>
        <v/>
      </c>
    </row>
    <row r="2712" spans="1:19" x14ac:dyDescent="0.25">
      <c r="A2712" s="7"/>
      <c r="B2712" s="12"/>
      <c r="C2712" s="7"/>
      <c r="D2712" s="7"/>
      <c r="E2712" s="7"/>
      <c r="F2712" s="7"/>
      <c r="G2712" s="7"/>
      <c r="H2712" s="7"/>
      <c r="I2712" s="7"/>
      <c r="J2712" s="7"/>
      <c r="K2712" s="7"/>
      <c r="L2712" s="7"/>
      <c r="M2712" s="7"/>
      <c r="N2712" s="7"/>
      <c r="O2712" s="7"/>
      <c r="P2712" s="7"/>
      <c r="Q2712" s="7"/>
      <c r="R2712" s="7" t="str">
        <f t="shared" si="84"/>
        <v/>
      </c>
      <c r="S2712" s="7" t="str">
        <f t="shared" si="85"/>
        <v/>
      </c>
    </row>
    <row r="2713" spans="1:19" x14ac:dyDescent="0.25">
      <c r="A2713" s="7"/>
      <c r="B2713" s="12"/>
      <c r="C2713" s="7"/>
      <c r="D2713" s="7"/>
      <c r="E2713" s="7"/>
      <c r="F2713" s="7"/>
      <c r="G2713" s="7"/>
      <c r="H2713" s="7"/>
      <c r="I2713" s="7"/>
      <c r="J2713" s="7"/>
      <c r="K2713" s="7"/>
      <c r="L2713" s="7"/>
      <c r="M2713" s="7"/>
      <c r="N2713" s="7"/>
      <c r="O2713" s="7"/>
      <c r="P2713" s="7"/>
      <c r="Q2713" s="7"/>
      <c r="R2713" s="7" t="str">
        <f t="shared" si="84"/>
        <v/>
      </c>
      <c r="S2713" s="7" t="str">
        <f t="shared" si="85"/>
        <v/>
      </c>
    </row>
    <row r="2714" spans="1:19" x14ac:dyDescent="0.25">
      <c r="A2714" s="7"/>
      <c r="B2714" s="12"/>
      <c r="C2714" s="7"/>
      <c r="D2714" s="7"/>
      <c r="E2714" s="7"/>
      <c r="F2714" s="7"/>
      <c r="G2714" s="7"/>
      <c r="H2714" s="7"/>
      <c r="I2714" s="7"/>
      <c r="J2714" s="7"/>
      <c r="K2714" s="7"/>
      <c r="L2714" s="7"/>
      <c r="M2714" s="7"/>
      <c r="N2714" s="7"/>
      <c r="O2714" s="7"/>
      <c r="P2714" s="7"/>
      <c r="Q2714" s="7"/>
      <c r="R2714" s="7" t="str">
        <f t="shared" si="84"/>
        <v/>
      </c>
      <c r="S2714" s="7" t="str">
        <f t="shared" si="85"/>
        <v/>
      </c>
    </row>
    <row r="2715" spans="1:19" x14ac:dyDescent="0.25">
      <c r="A2715" s="7"/>
      <c r="B2715" s="12"/>
      <c r="C2715" s="7"/>
      <c r="D2715" s="7"/>
      <c r="E2715" s="7"/>
      <c r="F2715" s="7"/>
      <c r="G2715" s="7"/>
      <c r="H2715" s="7"/>
      <c r="I2715" s="7"/>
      <c r="J2715" s="7"/>
      <c r="K2715" s="7"/>
      <c r="L2715" s="7"/>
      <c r="M2715" s="7"/>
      <c r="N2715" s="7"/>
      <c r="O2715" s="7"/>
      <c r="P2715" s="7"/>
      <c r="Q2715" s="7"/>
      <c r="R2715" s="7" t="str">
        <f t="shared" si="84"/>
        <v/>
      </c>
      <c r="S2715" s="7" t="str">
        <f t="shared" si="85"/>
        <v/>
      </c>
    </row>
    <row r="2716" spans="1:19" x14ac:dyDescent="0.25">
      <c r="A2716" s="7"/>
      <c r="B2716" s="12"/>
      <c r="C2716" s="7"/>
      <c r="D2716" s="7"/>
      <c r="E2716" s="7"/>
      <c r="F2716" s="7"/>
      <c r="G2716" s="7"/>
      <c r="H2716" s="7"/>
      <c r="I2716" s="7"/>
      <c r="J2716" s="7"/>
      <c r="K2716" s="7"/>
      <c r="L2716" s="7"/>
      <c r="M2716" s="7"/>
      <c r="N2716" s="7"/>
      <c r="O2716" s="7"/>
      <c r="P2716" s="7"/>
      <c r="Q2716" s="7"/>
      <c r="R2716" s="7" t="str">
        <f t="shared" si="84"/>
        <v/>
      </c>
      <c r="S2716" s="7" t="str">
        <f t="shared" si="85"/>
        <v/>
      </c>
    </row>
    <row r="2717" spans="1:19" x14ac:dyDescent="0.25">
      <c r="A2717" s="7"/>
      <c r="B2717" s="12"/>
      <c r="C2717" s="7"/>
      <c r="D2717" s="7"/>
      <c r="E2717" s="7"/>
      <c r="F2717" s="7"/>
      <c r="G2717" s="7"/>
      <c r="H2717" s="7"/>
      <c r="I2717" s="7"/>
      <c r="J2717" s="7"/>
      <c r="K2717" s="7"/>
      <c r="L2717" s="7"/>
      <c r="M2717" s="7"/>
      <c r="N2717" s="7"/>
      <c r="O2717" s="7"/>
      <c r="P2717" s="7"/>
      <c r="Q2717" s="7"/>
      <c r="R2717" s="7" t="str">
        <f t="shared" si="84"/>
        <v/>
      </c>
      <c r="S2717" s="7" t="str">
        <f t="shared" si="85"/>
        <v/>
      </c>
    </row>
    <row r="2718" spans="1:19" x14ac:dyDescent="0.25">
      <c r="A2718" s="7"/>
      <c r="B2718" s="12"/>
      <c r="C2718" s="7"/>
      <c r="D2718" s="7"/>
      <c r="E2718" s="7"/>
      <c r="F2718" s="7"/>
      <c r="G2718" s="7"/>
      <c r="H2718" s="7"/>
      <c r="I2718" s="7"/>
      <c r="J2718" s="7"/>
      <c r="K2718" s="7"/>
      <c r="L2718" s="7"/>
      <c r="M2718" s="7"/>
      <c r="N2718" s="7"/>
      <c r="O2718" s="7"/>
      <c r="P2718" s="7"/>
      <c r="Q2718" s="7"/>
      <c r="R2718" s="7" t="str">
        <f t="shared" si="84"/>
        <v/>
      </c>
      <c r="S2718" s="7" t="str">
        <f t="shared" si="85"/>
        <v/>
      </c>
    </row>
    <row r="2719" spans="1:19" x14ac:dyDescent="0.25">
      <c r="A2719" s="7"/>
      <c r="B2719" s="12"/>
      <c r="C2719" s="7"/>
      <c r="D2719" s="7"/>
      <c r="E2719" s="7"/>
      <c r="F2719" s="7"/>
      <c r="G2719" s="7"/>
      <c r="H2719" s="7"/>
      <c r="I2719" s="7"/>
      <c r="J2719" s="7"/>
      <c r="K2719" s="7"/>
      <c r="L2719" s="7"/>
      <c r="M2719" s="7"/>
      <c r="N2719" s="7"/>
      <c r="O2719" s="7"/>
      <c r="P2719" s="7"/>
      <c r="Q2719" s="7"/>
      <c r="R2719" s="7" t="str">
        <f t="shared" si="84"/>
        <v/>
      </c>
      <c r="S2719" s="7" t="str">
        <f t="shared" si="85"/>
        <v/>
      </c>
    </row>
    <row r="2720" spans="1:19" x14ac:dyDescent="0.25">
      <c r="A2720" s="7"/>
      <c r="B2720" s="12"/>
      <c r="C2720" s="7"/>
      <c r="D2720" s="7"/>
      <c r="E2720" s="7"/>
      <c r="F2720" s="7"/>
      <c r="G2720" s="7"/>
      <c r="H2720" s="7"/>
      <c r="I2720" s="7"/>
      <c r="J2720" s="7"/>
      <c r="K2720" s="7"/>
      <c r="L2720" s="7"/>
      <c r="M2720" s="7"/>
      <c r="N2720" s="7"/>
      <c r="O2720" s="7"/>
      <c r="P2720" s="7"/>
      <c r="Q2720" s="7"/>
      <c r="R2720" s="7" t="str">
        <f t="shared" si="84"/>
        <v/>
      </c>
      <c r="S2720" s="7" t="str">
        <f t="shared" si="85"/>
        <v/>
      </c>
    </row>
    <row r="2721" spans="1:19" x14ac:dyDescent="0.25">
      <c r="A2721" s="7"/>
      <c r="B2721" s="12"/>
      <c r="C2721" s="7"/>
      <c r="D2721" s="7"/>
      <c r="E2721" s="7"/>
      <c r="F2721" s="7"/>
      <c r="G2721" s="7"/>
      <c r="H2721" s="7"/>
      <c r="I2721" s="7"/>
      <c r="J2721" s="7"/>
      <c r="K2721" s="7"/>
      <c r="L2721" s="7"/>
      <c r="M2721" s="7"/>
      <c r="N2721" s="7"/>
      <c r="O2721" s="7"/>
      <c r="P2721" s="7"/>
      <c r="Q2721" s="7"/>
      <c r="R2721" s="7" t="str">
        <f t="shared" si="84"/>
        <v/>
      </c>
      <c r="S2721" s="7" t="str">
        <f t="shared" si="85"/>
        <v/>
      </c>
    </row>
    <row r="2722" spans="1:19" x14ac:dyDescent="0.25">
      <c r="A2722" s="7"/>
      <c r="B2722" s="12"/>
      <c r="C2722" s="7"/>
      <c r="D2722" s="7"/>
      <c r="E2722" s="7"/>
      <c r="F2722" s="7"/>
      <c r="G2722" s="7"/>
      <c r="H2722" s="7"/>
      <c r="I2722" s="7"/>
      <c r="J2722" s="7"/>
      <c r="K2722" s="7"/>
      <c r="L2722" s="7"/>
      <c r="M2722" s="7"/>
      <c r="N2722" s="7"/>
      <c r="O2722" s="7"/>
      <c r="P2722" s="7"/>
      <c r="Q2722" s="7"/>
      <c r="R2722" s="7" t="str">
        <f t="shared" si="84"/>
        <v/>
      </c>
      <c r="S2722" s="7" t="str">
        <f t="shared" si="85"/>
        <v/>
      </c>
    </row>
    <row r="2723" spans="1:19" x14ac:dyDescent="0.25">
      <c r="A2723" s="7"/>
      <c r="B2723" s="12"/>
      <c r="C2723" s="7"/>
      <c r="D2723" s="7"/>
      <c r="E2723" s="7"/>
      <c r="F2723" s="7"/>
      <c r="G2723" s="7"/>
      <c r="H2723" s="7"/>
      <c r="I2723" s="7"/>
      <c r="J2723" s="7"/>
      <c r="K2723" s="7"/>
      <c r="L2723" s="7"/>
      <c r="M2723" s="7"/>
      <c r="N2723" s="7"/>
      <c r="O2723" s="7"/>
      <c r="P2723" s="7"/>
      <c r="Q2723" s="7"/>
      <c r="R2723" s="7" t="str">
        <f t="shared" si="84"/>
        <v/>
      </c>
      <c r="S2723" s="7" t="str">
        <f t="shared" si="85"/>
        <v/>
      </c>
    </row>
    <row r="2724" spans="1:19" x14ac:dyDescent="0.25">
      <c r="A2724" s="7"/>
      <c r="B2724" s="12"/>
      <c r="C2724" s="7"/>
      <c r="D2724" s="7"/>
      <c r="E2724" s="7"/>
      <c r="F2724" s="7"/>
      <c r="G2724" s="7"/>
      <c r="H2724" s="7"/>
      <c r="I2724" s="7"/>
      <c r="J2724" s="7"/>
      <c r="K2724" s="7"/>
      <c r="L2724" s="7"/>
      <c r="M2724" s="7"/>
      <c r="N2724" s="7"/>
      <c r="O2724" s="7"/>
      <c r="P2724" s="7"/>
      <c r="Q2724" s="7"/>
      <c r="R2724" s="7" t="str">
        <f t="shared" si="84"/>
        <v/>
      </c>
      <c r="S2724" s="7" t="str">
        <f t="shared" si="85"/>
        <v/>
      </c>
    </row>
    <row r="2725" spans="1:19" x14ac:dyDescent="0.25">
      <c r="A2725" s="7"/>
      <c r="B2725" s="12"/>
      <c r="C2725" s="7"/>
      <c r="D2725" s="7"/>
      <c r="E2725" s="7"/>
      <c r="F2725" s="7"/>
      <c r="G2725" s="7"/>
      <c r="H2725" s="7"/>
      <c r="I2725" s="7"/>
      <c r="J2725" s="7"/>
      <c r="K2725" s="7"/>
      <c r="L2725" s="7"/>
      <c r="M2725" s="7"/>
      <c r="N2725" s="7"/>
      <c r="O2725" s="7"/>
      <c r="P2725" s="7"/>
      <c r="Q2725" s="7"/>
      <c r="R2725" s="7" t="str">
        <f t="shared" si="84"/>
        <v/>
      </c>
      <c r="S2725" s="7" t="str">
        <f t="shared" si="85"/>
        <v/>
      </c>
    </row>
    <row r="2726" spans="1:19" x14ac:dyDescent="0.25">
      <c r="A2726" s="7"/>
      <c r="B2726" s="12"/>
      <c r="C2726" s="7"/>
      <c r="D2726" s="7"/>
      <c r="E2726" s="7"/>
      <c r="F2726" s="7"/>
      <c r="G2726" s="7"/>
      <c r="H2726" s="7"/>
      <c r="I2726" s="7"/>
      <c r="J2726" s="7"/>
      <c r="K2726" s="7"/>
      <c r="L2726" s="7"/>
      <c r="M2726" s="7"/>
      <c r="N2726" s="7"/>
      <c r="O2726" s="7"/>
      <c r="P2726" s="7"/>
      <c r="Q2726" s="7"/>
      <c r="R2726" s="7" t="str">
        <f t="shared" si="84"/>
        <v/>
      </c>
      <c r="S2726" s="7" t="str">
        <f t="shared" si="85"/>
        <v/>
      </c>
    </row>
    <row r="2727" spans="1:19" x14ac:dyDescent="0.25">
      <c r="A2727" s="7"/>
      <c r="B2727" s="12"/>
      <c r="C2727" s="7"/>
      <c r="D2727" s="7"/>
      <c r="E2727" s="7"/>
      <c r="F2727" s="7"/>
      <c r="G2727" s="7"/>
      <c r="H2727" s="7"/>
      <c r="I2727" s="7"/>
      <c r="J2727" s="7"/>
      <c r="K2727" s="7"/>
      <c r="L2727" s="7"/>
      <c r="M2727" s="7"/>
      <c r="N2727" s="7"/>
      <c r="O2727" s="7"/>
      <c r="P2727" s="7"/>
      <c r="Q2727" s="7"/>
      <c r="R2727" s="7" t="str">
        <f t="shared" si="84"/>
        <v/>
      </c>
      <c r="S2727" s="7" t="str">
        <f t="shared" si="85"/>
        <v/>
      </c>
    </row>
    <row r="2728" spans="1:19" x14ac:dyDescent="0.25">
      <c r="A2728" s="7"/>
      <c r="B2728" s="12"/>
      <c r="C2728" s="7"/>
      <c r="D2728" s="7"/>
      <c r="E2728" s="7"/>
      <c r="F2728" s="7"/>
      <c r="G2728" s="7"/>
      <c r="H2728" s="7"/>
      <c r="I2728" s="7"/>
      <c r="J2728" s="7"/>
      <c r="K2728" s="7"/>
      <c r="L2728" s="7"/>
      <c r="M2728" s="7"/>
      <c r="N2728" s="7"/>
      <c r="O2728" s="7"/>
      <c r="P2728" s="7"/>
      <c r="Q2728" s="7"/>
      <c r="R2728" s="7" t="str">
        <f t="shared" si="84"/>
        <v/>
      </c>
      <c r="S2728" s="7" t="str">
        <f t="shared" si="85"/>
        <v/>
      </c>
    </row>
    <row r="2729" spans="1:19" x14ac:dyDescent="0.25">
      <c r="A2729" s="7"/>
      <c r="B2729" s="12"/>
      <c r="C2729" s="7"/>
      <c r="D2729" s="7"/>
      <c r="E2729" s="7"/>
      <c r="F2729" s="7"/>
      <c r="G2729" s="7"/>
      <c r="H2729" s="7"/>
      <c r="I2729" s="7"/>
      <c r="J2729" s="7"/>
      <c r="K2729" s="7"/>
      <c r="L2729" s="7"/>
      <c r="M2729" s="7"/>
      <c r="N2729" s="7"/>
      <c r="O2729" s="7"/>
      <c r="P2729" s="7"/>
      <c r="Q2729" s="7"/>
      <c r="R2729" s="7" t="str">
        <f t="shared" si="84"/>
        <v/>
      </c>
      <c r="S2729" s="7" t="str">
        <f t="shared" si="85"/>
        <v/>
      </c>
    </row>
    <row r="2730" spans="1:19" x14ac:dyDescent="0.25">
      <c r="A2730" s="7"/>
      <c r="B2730" s="12"/>
      <c r="C2730" s="7"/>
      <c r="D2730" s="7"/>
      <c r="E2730" s="7"/>
      <c r="F2730" s="7"/>
      <c r="G2730" s="7"/>
      <c r="H2730" s="7"/>
      <c r="I2730" s="7"/>
      <c r="J2730" s="7"/>
      <c r="K2730" s="7"/>
      <c r="L2730" s="7"/>
      <c r="M2730" s="7"/>
      <c r="N2730" s="7"/>
      <c r="O2730" s="7"/>
      <c r="P2730" s="7"/>
      <c r="Q2730" s="7"/>
      <c r="R2730" s="7" t="str">
        <f t="shared" si="84"/>
        <v/>
      </c>
      <c r="S2730" s="7" t="str">
        <f t="shared" si="85"/>
        <v/>
      </c>
    </row>
    <row r="2731" spans="1:19" x14ac:dyDescent="0.25">
      <c r="A2731" s="7"/>
      <c r="B2731" s="12"/>
      <c r="C2731" s="7"/>
      <c r="D2731" s="7"/>
      <c r="E2731" s="7"/>
      <c r="F2731" s="7"/>
      <c r="G2731" s="7"/>
      <c r="H2731" s="7"/>
      <c r="I2731" s="7"/>
      <c r="J2731" s="7"/>
      <c r="K2731" s="7"/>
      <c r="L2731" s="7"/>
      <c r="M2731" s="7"/>
      <c r="N2731" s="7"/>
      <c r="O2731" s="7"/>
      <c r="P2731" s="7"/>
      <c r="Q2731" s="7"/>
      <c r="R2731" s="7" t="str">
        <f t="shared" si="84"/>
        <v/>
      </c>
      <c r="S2731" s="7" t="str">
        <f t="shared" si="85"/>
        <v/>
      </c>
    </row>
    <row r="2732" spans="1:19" x14ac:dyDescent="0.25">
      <c r="A2732" s="7"/>
      <c r="B2732" s="12"/>
      <c r="C2732" s="7"/>
      <c r="D2732" s="7"/>
      <c r="E2732" s="7"/>
      <c r="F2732" s="7"/>
      <c r="G2732" s="7"/>
      <c r="H2732" s="7"/>
      <c r="I2732" s="7"/>
      <c r="J2732" s="7"/>
      <c r="K2732" s="7"/>
      <c r="L2732" s="7"/>
      <c r="M2732" s="7"/>
      <c r="N2732" s="7"/>
      <c r="O2732" s="7"/>
      <c r="P2732" s="7"/>
      <c r="Q2732" s="7"/>
      <c r="R2732" s="7" t="str">
        <f t="shared" si="84"/>
        <v/>
      </c>
      <c r="S2732" s="7" t="str">
        <f t="shared" si="85"/>
        <v/>
      </c>
    </row>
    <row r="2733" spans="1:19" x14ac:dyDescent="0.25">
      <c r="A2733" s="7"/>
      <c r="B2733" s="12"/>
      <c r="C2733" s="7"/>
      <c r="D2733" s="7"/>
      <c r="E2733" s="7"/>
      <c r="F2733" s="7"/>
      <c r="G2733" s="7"/>
      <c r="H2733" s="7"/>
      <c r="I2733" s="7"/>
      <c r="J2733" s="7"/>
      <c r="K2733" s="7"/>
      <c r="L2733" s="7"/>
      <c r="M2733" s="7"/>
      <c r="N2733" s="7"/>
      <c r="O2733" s="7"/>
      <c r="P2733" s="7"/>
      <c r="Q2733" s="7"/>
      <c r="R2733" s="7" t="str">
        <f t="shared" si="84"/>
        <v/>
      </c>
      <c r="S2733" s="7" t="str">
        <f t="shared" si="85"/>
        <v/>
      </c>
    </row>
    <row r="2734" spans="1:19" x14ac:dyDescent="0.25">
      <c r="A2734" s="7"/>
      <c r="B2734" s="12"/>
      <c r="C2734" s="7"/>
      <c r="D2734" s="7"/>
      <c r="E2734" s="7"/>
      <c r="F2734" s="7"/>
      <c r="G2734" s="7"/>
      <c r="H2734" s="7"/>
      <c r="I2734" s="7"/>
      <c r="J2734" s="7"/>
      <c r="K2734" s="7"/>
      <c r="L2734" s="7"/>
      <c r="M2734" s="7"/>
      <c r="N2734" s="7"/>
      <c r="O2734" s="7"/>
      <c r="P2734" s="7"/>
      <c r="Q2734" s="7"/>
      <c r="R2734" s="7" t="str">
        <f t="shared" si="84"/>
        <v/>
      </c>
      <c r="S2734" s="7" t="str">
        <f t="shared" si="85"/>
        <v/>
      </c>
    </row>
    <row r="2735" spans="1:19" x14ac:dyDescent="0.25">
      <c r="A2735" s="7"/>
      <c r="B2735" s="12"/>
      <c r="C2735" s="7"/>
      <c r="D2735" s="7"/>
      <c r="E2735" s="7"/>
      <c r="F2735" s="7"/>
      <c r="G2735" s="7"/>
      <c r="H2735" s="7"/>
      <c r="I2735" s="7"/>
      <c r="J2735" s="7"/>
      <c r="K2735" s="7"/>
      <c r="L2735" s="7"/>
      <c r="M2735" s="7"/>
      <c r="N2735" s="7"/>
      <c r="O2735" s="7"/>
      <c r="P2735" s="7"/>
      <c r="Q2735" s="7"/>
      <c r="R2735" s="7" t="str">
        <f t="shared" si="84"/>
        <v/>
      </c>
      <c r="S2735" s="7" t="str">
        <f t="shared" si="85"/>
        <v/>
      </c>
    </row>
    <row r="2736" spans="1:19" x14ac:dyDescent="0.25">
      <c r="A2736" s="7"/>
      <c r="B2736" s="12"/>
      <c r="C2736" s="7"/>
      <c r="D2736" s="7"/>
      <c r="E2736" s="7"/>
      <c r="F2736" s="7"/>
      <c r="G2736" s="7"/>
      <c r="H2736" s="7"/>
      <c r="I2736" s="7"/>
      <c r="J2736" s="7"/>
      <c r="K2736" s="7"/>
      <c r="L2736" s="7"/>
      <c r="M2736" s="7"/>
      <c r="N2736" s="7"/>
      <c r="O2736" s="7"/>
      <c r="P2736" s="7"/>
      <c r="Q2736" s="7"/>
      <c r="R2736" s="7" t="str">
        <f t="shared" si="84"/>
        <v/>
      </c>
      <c r="S2736" s="7" t="str">
        <f t="shared" si="85"/>
        <v/>
      </c>
    </row>
    <row r="2737" spans="1:19" x14ac:dyDescent="0.25">
      <c r="A2737" s="7"/>
      <c r="B2737" s="12"/>
      <c r="C2737" s="7"/>
      <c r="D2737" s="7"/>
      <c r="E2737" s="7"/>
      <c r="F2737" s="7"/>
      <c r="G2737" s="7"/>
      <c r="H2737" s="7"/>
      <c r="I2737" s="7"/>
      <c r="J2737" s="7"/>
      <c r="K2737" s="7"/>
      <c r="L2737" s="7"/>
      <c r="M2737" s="7"/>
      <c r="N2737" s="7"/>
      <c r="O2737" s="7"/>
      <c r="P2737" s="7"/>
      <c r="Q2737" s="7"/>
      <c r="R2737" s="7" t="str">
        <f t="shared" si="84"/>
        <v/>
      </c>
      <c r="S2737" s="7" t="str">
        <f t="shared" si="85"/>
        <v/>
      </c>
    </row>
    <row r="2738" spans="1:19" x14ac:dyDescent="0.25">
      <c r="A2738" s="7"/>
      <c r="B2738" s="12"/>
      <c r="C2738" s="7"/>
      <c r="D2738" s="7"/>
      <c r="E2738" s="7"/>
      <c r="F2738" s="7"/>
      <c r="G2738" s="7"/>
      <c r="H2738" s="7"/>
      <c r="I2738" s="7"/>
      <c r="J2738" s="7"/>
      <c r="K2738" s="7"/>
      <c r="L2738" s="7"/>
      <c r="M2738" s="7"/>
      <c r="N2738" s="7"/>
      <c r="O2738" s="7"/>
      <c r="P2738" s="7"/>
      <c r="Q2738" s="7"/>
      <c r="R2738" s="7" t="str">
        <f t="shared" si="84"/>
        <v/>
      </c>
      <c r="S2738" s="7" t="str">
        <f t="shared" si="85"/>
        <v/>
      </c>
    </row>
    <row r="2739" spans="1:19" x14ac:dyDescent="0.25">
      <c r="A2739" s="7"/>
      <c r="B2739" s="12"/>
      <c r="C2739" s="7"/>
      <c r="D2739" s="7"/>
      <c r="E2739" s="7"/>
      <c r="F2739" s="7"/>
      <c r="G2739" s="7"/>
      <c r="H2739" s="7"/>
      <c r="I2739" s="7"/>
      <c r="J2739" s="7"/>
      <c r="K2739" s="7"/>
      <c r="L2739" s="7"/>
      <c r="M2739" s="7"/>
      <c r="N2739" s="7"/>
      <c r="O2739" s="7"/>
      <c r="P2739" s="7"/>
      <c r="Q2739" s="7"/>
      <c r="R2739" s="7" t="str">
        <f t="shared" si="84"/>
        <v/>
      </c>
      <c r="S2739" s="7" t="str">
        <f t="shared" si="85"/>
        <v/>
      </c>
    </row>
    <row r="2740" spans="1:19" x14ac:dyDescent="0.25">
      <c r="A2740" s="7"/>
      <c r="B2740" s="12"/>
      <c r="C2740" s="7"/>
      <c r="D2740" s="7"/>
      <c r="E2740" s="7"/>
      <c r="F2740" s="7"/>
      <c r="G2740" s="7"/>
      <c r="H2740" s="7"/>
      <c r="I2740" s="7"/>
      <c r="J2740" s="7"/>
      <c r="K2740" s="7"/>
      <c r="L2740" s="7"/>
      <c r="M2740" s="7"/>
      <c r="N2740" s="7"/>
      <c r="O2740" s="7"/>
      <c r="P2740" s="7"/>
      <c r="Q2740" s="7"/>
      <c r="R2740" s="7" t="str">
        <f t="shared" si="84"/>
        <v/>
      </c>
      <c r="S2740" s="7" t="str">
        <f t="shared" si="85"/>
        <v/>
      </c>
    </row>
    <row r="2741" spans="1:19" x14ac:dyDescent="0.25">
      <c r="A2741" s="7"/>
      <c r="B2741" s="12"/>
      <c r="C2741" s="7"/>
      <c r="D2741" s="7"/>
      <c r="E2741" s="7"/>
      <c r="F2741" s="7"/>
      <c r="G2741" s="7"/>
      <c r="H2741" s="7"/>
      <c r="I2741" s="7"/>
      <c r="J2741" s="7"/>
      <c r="K2741" s="7"/>
      <c r="L2741" s="7"/>
      <c r="M2741" s="7"/>
      <c r="N2741" s="7"/>
      <c r="O2741" s="7"/>
      <c r="P2741" s="7"/>
      <c r="Q2741" s="7"/>
      <c r="R2741" s="7" t="str">
        <f t="shared" si="84"/>
        <v/>
      </c>
      <c r="S2741" s="7" t="str">
        <f t="shared" si="85"/>
        <v/>
      </c>
    </row>
    <row r="2742" spans="1:19" x14ac:dyDescent="0.25">
      <c r="A2742" s="7"/>
      <c r="B2742" s="12"/>
      <c r="C2742" s="7"/>
      <c r="D2742" s="7"/>
      <c r="E2742" s="7"/>
      <c r="F2742" s="7"/>
      <c r="G2742" s="7"/>
      <c r="H2742" s="7"/>
      <c r="I2742" s="7"/>
      <c r="J2742" s="7"/>
      <c r="K2742" s="7"/>
      <c r="L2742" s="7"/>
      <c r="M2742" s="7"/>
      <c r="N2742" s="7"/>
      <c r="O2742" s="7"/>
      <c r="P2742" s="7"/>
      <c r="Q2742" s="7"/>
      <c r="R2742" s="7" t="str">
        <f t="shared" si="84"/>
        <v/>
      </c>
      <c r="S2742" s="7" t="str">
        <f t="shared" si="85"/>
        <v/>
      </c>
    </row>
    <row r="2743" spans="1:19" x14ac:dyDescent="0.25">
      <c r="A2743" s="7"/>
      <c r="B2743" s="12"/>
      <c r="C2743" s="7"/>
      <c r="D2743" s="7"/>
      <c r="E2743" s="7"/>
      <c r="F2743" s="7"/>
      <c r="G2743" s="7"/>
      <c r="H2743" s="7"/>
      <c r="I2743" s="7"/>
      <c r="J2743" s="7"/>
      <c r="K2743" s="7"/>
      <c r="L2743" s="7"/>
      <c r="M2743" s="7"/>
      <c r="N2743" s="7"/>
      <c r="O2743" s="7"/>
      <c r="P2743" s="7"/>
      <c r="Q2743" s="7"/>
      <c r="R2743" s="7" t="str">
        <f t="shared" si="84"/>
        <v/>
      </c>
      <c r="S2743" s="7" t="str">
        <f t="shared" si="85"/>
        <v/>
      </c>
    </row>
    <row r="2744" spans="1:19" x14ac:dyDescent="0.25">
      <c r="A2744" s="7"/>
      <c r="B2744" s="12"/>
      <c r="C2744" s="7"/>
      <c r="D2744" s="7"/>
      <c r="E2744" s="7"/>
      <c r="F2744" s="7"/>
      <c r="G2744" s="7"/>
      <c r="H2744" s="7"/>
      <c r="I2744" s="7"/>
      <c r="J2744" s="7"/>
      <c r="K2744" s="7"/>
      <c r="L2744" s="7"/>
      <c r="M2744" s="7"/>
      <c r="N2744" s="7"/>
      <c r="O2744" s="7"/>
      <c r="P2744" s="7"/>
      <c r="Q2744" s="7"/>
      <c r="R2744" s="7" t="str">
        <f t="shared" si="84"/>
        <v/>
      </c>
      <c r="S2744" s="7" t="str">
        <f t="shared" si="85"/>
        <v/>
      </c>
    </row>
    <row r="2745" spans="1:19" x14ac:dyDescent="0.25">
      <c r="A2745" s="7"/>
      <c r="B2745" s="12"/>
      <c r="C2745" s="7"/>
      <c r="D2745" s="7"/>
      <c r="E2745" s="7"/>
      <c r="F2745" s="7"/>
      <c r="G2745" s="7"/>
      <c r="H2745" s="7"/>
      <c r="I2745" s="7"/>
      <c r="J2745" s="7"/>
      <c r="K2745" s="7"/>
      <c r="L2745" s="7"/>
      <c r="M2745" s="7"/>
      <c r="N2745" s="7"/>
      <c r="O2745" s="7"/>
      <c r="P2745" s="7"/>
      <c r="Q2745" s="7"/>
      <c r="R2745" s="7" t="str">
        <f t="shared" si="84"/>
        <v/>
      </c>
      <c r="S2745" s="7" t="str">
        <f t="shared" si="85"/>
        <v/>
      </c>
    </row>
    <row r="2746" spans="1:19" x14ac:dyDescent="0.25">
      <c r="A2746" s="7"/>
      <c r="B2746" s="12"/>
      <c r="C2746" s="7"/>
      <c r="D2746" s="7"/>
      <c r="E2746" s="7"/>
      <c r="F2746" s="7"/>
      <c r="G2746" s="7"/>
      <c r="H2746" s="7"/>
      <c r="I2746" s="7"/>
      <c r="J2746" s="7"/>
      <c r="K2746" s="7"/>
      <c r="L2746" s="7"/>
      <c r="M2746" s="7"/>
      <c r="N2746" s="7"/>
      <c r="O2746" s="7"/>
      <c r="P2746" s="7"/>
      <c r="Q2746" s="7"/>
      <c r="R2746" s="7" t="str">
        <f t="shared" si="84"/>
        <v/>
      </c>
      <c r="S2746" s="7" t="str">
        <f t="shared" si="85"/>
        <v/>
      </c>
    </row>
    <row r="2747" spans="1:19" x14ac:dyDescent="0.25">
      <c r="A2747" s="7"/>
      <c r="B2747" s="12"/>
      <c r="C2747" s="7"/>
      <c r="D2747" s="7"/>
      <c r="E2747" s="7"/>
      <c r="F2747" s="7"/>
      <c r="G2747" s="7"/>
      <c r="H2747" s="7"/>
      <c r="I2747" s="7"/>
      <c r="J2747" s="7"/>
      <c r="K2747" s="7"/>
      <c r="L2747" s="7"/>
      <c r="M2747" s="7"/>
      <c r="N2747" s="7"/>
      <c r="O2747" s="7"/>
      <c r="P2747" s="7"/>
      <c r="Q2747" s="7"/>
      <c r="R2747" s="7" t="str">
        <f t="shared" si="84"/>
        <v/>
      </c>
      <c r="S2747" s="7" t="str">
        <f t="shared" si="85"/>
        <v/>
      </c>
    </row>
    <row r="2748" spans="1:19" x14ac:dyDescent="0.25">
      <c r="A2748" s="7"/>
      <c r="B2748" s="12"/>
      <c r="C2748" s="7"/>
      <c r="D2748" s="7"/>
      <c r="E2748" s="7"/>
      <c r="F2748" s="7"/>
      <c r="G2748" s="7"/>
      <c r="H2748" s="7"/>
      <c r="I2748" s="7"/>
      <c r="J2748" s="7"/>
      <c r="K2748" s="7"/>
      <c r="L2748" s="7"/>
      <c r="M2748" s="7"/>
      <c r="N2748" s="7"/>
      <c r="O2748" s="7"/>
      <c r="P2748" s="7"/>
      <c r="Q2748" s="7"/>
      <c r="R2748" s="7" t="str">
        <f t="shared" si="84"/>
        <v/>
      </c>
      <c r="S2748" s="7" t="str">
        <f t="shared" si="85"/>
        <v/>
      </c>
    </row>
    <row r="2749" spans="1:19" x14ac:dyDescent="0.25">
      <c r="A2749" s="7"/>
      <c r="B2749" s="12"/>
      <c r="C2749" s="7"/>
      <c r="D2749" s="7"/>
      <c r="E2749" s="7"/>
      <c r="F2749" s="7"/>
      <c r="G2749" s="7"/>
      <c r="H2749" s="7"/>
      <c r="I2749" s="7"/>
      <c r="J2749" s="7"/>
      <c r="K2749" s="7"/>
      <c r="L2749" s="7"/>
      <c r="M2749" s="7"/>
      <c r="N2749" s="7"/>
      <c r="O2749" s="7"/>
      <c r="P2749" s="7"/>
      <c r="Q2749" s="7"/>
      <c r="R2749" s="7" t="str">
        <f t="shared" si="84"/>
        <v/>
      </c>
      <c r="S2749" s="7" t="str">
        <f t="shared" si="85"/>
        <v/>
      </c>
    </row>
    <row r="2750" spans="1:19" x14ac:dyDescent="0.25">
      <c r="A2750" s="7"/>
      <c r="B2750" s="12"/>
      <c r="C2750" s="7"/>
      <c r="D2750" s="7"/>
      <c r="E2750" s="7"/>
      <c r="F2750" s="7"/>
      <c r="G2750" s="7"/>
      <c r="H2750" s="7"/>
      <c r="I2750" s="7"/>
      <c r="J2750" s="7"/>
      <c r="K2750" s="7"/>
      <c r="L2750" s="7"/>
      <c r="M2750" s="7"/>
      <c r="N2750" s="7"/>
      <c r="O2750" s="7"/>
      <c r="P2750" s="7"/>
      <c r="Q2750" s="7"/>
      <c r="R2750" s="7" t="str">
        <f t="shared" si="84"/>
        <v/>
      </c>
      <c r="S2750" s="7" t="str">
        <f t="shared" si="85"/>
        <v/>
      </c>
    </row>
    <row r="2751" spans="1:19" x14ac:dyDescent="0.25">
      <c r="A2751" s="7"/>
      <c r="B2751" s="12"/>
      <c r="C2751" s="7"/>
      <c r="D2751" s="7"/>
      <c r="E2751" s="7"/>
      <c r="F2751" s="7"/>
      <c r="G2751" s="7"/>
      <c r="H2751" s="7"/>
      <c r="I2751" s="7"/>
      <c r="J2751" s="7"/>
      <c r="K2751" s="7"/>
      <c r="L2751" s="7"/>
      <c r="M2751" s="7"/>
      <c r="N2751" s="7"/>
      <c r="O2751" s="7"/>
      <c r="P2751" s="7"/>
      <c r="Q2751" s="7"/>
      <c r="R2751" s="7" t="str">
        <f t="shared" si="84"/>
        <v/>
      </c>
      <c r="S2751" s="7" t="str">
        <f t="shared" si="85"/>
        <v/>
      </c>
    </row>
    <row r="2752" spans="1:19" x14ac:dyDescent="0.25">
      <c r="A2752" s="7"/>
      <c r="B2752" s="12"/>
      <c r="C2752" s="7"/>
      <c r="D2752" s="7"/>
      <c r="E2752" s="7"/>
      <c r="F2752" s="7"/>
      <c r="G2752" s="7"/>
      <c r="H2752" s="7"/>
      <c r="I2752" s="7"/>
      <c r="J2752" s="7"/>
      <c r="K2752" s="7"/>
      <c r="L2752" s="7"/>
      <c r="M2752" s="7"/>
      <c r="N2752" s="7"/>
      <c r="O2752" s="7"/>
      <c r="P2752" s="7"/>
      <c r="Q2752" s="7"/>
      <c r="R2752" s="7" t="str">
        <f t="shared" si="84"/>
        <v/>
      </c>
      <c r="S2752" s="7" t="str">
        <f t="shared" si="85"/>
        <v/>
      </c>
    </row>
    <row r="2753" spans="1:19" x14ac:dyDescent="0.25">
      <c r="A2753" s="7"/>
      <c r="B2753" s="12"/>
      <c r="C2753" s="7"/>
      <c r="D2753" s="7"/>
      <c r="E2753" s="7"/>
      <c r="F2753" s="7"/>
      <c r="G2753" s="7"/>
      <c r="H2753" s="7"/>
      <c r="I2753" s="7"/>
      <c r="J2753" s="7"/>
      <c r="K2753" s="7"/>
      <c r="L2753" s="7"/>
      <c r="M2753" s="7"/>
      <c r="N2753" s="7"/>
      <c r="O2753" s="7"/>
      <c r="P2753" s="7"/>
      <c r="Q2753" s="7"/>
      <c r="R2753" s="7" t="str">
        <f t="shared" si="84"/>
        <v/>
      </c>
      <c r="S2753" s="7" t="str">
        <f t="shared" si="85"/>
        <v/>
      </c>
    </row>
    <row r="2754" spans="1:19" x14ac:dyDescent="0.25">
      <c r="A2754" s="7"/>
      <c r="B2754" s="12"/>
      <c r="C2754" s="7"/>
      <c r="D2754" s="7"/>
      <c r="E2754" s="7"/>
      <c r="F2754" s="7"/>
      <c r="G2754" s="7"/>
      <c r="H2754" s="7"/>
      <c r="I2754" s="7"/>
      <c r="J2754" s="7"/>
      <c r="K2754" s="7"/>
      <c r="L2754" s="7"/>
      <c r="M2754" s="7"/>
      <c r="N2754" s="7"/>
      <c r="O2754" s="7"/>
      <c r="P2754" s="7"/>
      <c r="Q2754" s="7"/>
      <c r="R2754" s="7" t="str">
        <f t="shared" ref="R2754:R2817" si="86">IF(OR(C2754="",B2754=""),"",C2754&amp;"#"&amp;ROUND(B2754*1440,0))</f>
        <v/>
      </c>
      <c r="S2754" s="7" t="str">
        <f t="shared" ref="S2754:S2817" si="87">IF(J2754="","","https://maps.google.com/?q="&amp;SUBSTITUTE(J2754&amp;"",",",".")&amp;","&amp;SUBSTITUTE(K2754&amp;"",",","."))</f>
        <v/>
      </c>
    </row>
    <row r="2755" spans="1:19" x14ac:dyDescent="0.25">
      <c r="A2755" s="7"/>
      <c r="B2755" s="12"/>
      <c r="C2755" s="7"/>
      <c r="D2755" s="7"/>
      <c r="E2755" s="7"/>
      <c r="F2755" s="7"/>
      <c r="G2755" s="7"/>
      <c r="H2755" s="7"/>
      <c r="I2755" s="7"/>
      <c r="J2755" s="7"/>
      <c r="K2755" s="7"/>
      <c r="L2755" s="7"/>
      <c r="M2755" s="7"/>
      <c r="N2755" s="7"/>
      <c r="O2755" s="7"/>
      <c r="P2755" s="7"/>
      <c r="Q2755" s="7"/>
      <c r="R2755" s="7" t="str">
        <f t="shared" si="86"/>
        <v/>
      </c>
      <c r="S2755" s="7" t="str">
        <f t="shared" si="87"/>
        <v/>
      </c>
    </row>
    <row r="2756" spans="1:19" x14ac:dyDescent="0.25">
      <c r="A2756" s="7"/>
      <c r="B2756" s="12"/>
      <c r="C2756" s="7"/>
      <c r="D2756" s="7"/>
      <c r="E2756" s="7"/>
      <c r="F2756" s="7"/>
      <c r="G2756" s="7"/>
      <c r="H2756" s="7"/>
      <c r="I2756" s="7"/>
      <c r="J2756" s="7"/>
      <c r="K2756" s="7"/>
      <c r="L2756" s="7"/>
      <c r="M2756" s="7"/>
      <c r="N2756" s="7"/>
      <c r="O2756" s="7"/>
      <c r="P2756" s="7"/>
      <c r="Q2756" s="7"/>
      <c r="R2756" s="7" t="str">
        <f t="shared" si="86"/>
        <v/>
      </c>
      <c r="S2756" s="7" t="str">
        <f t="shared" si="87"/>
        <v/>
      </c>
    </row>
    <row r="2757" spans="1:19" x14ac:dyDescent="0.25">
      <c r="A2757" s="7"/>
      <c r="B2757" s="12"/>
      <c r="C2757" s="7"/>
      <c r="D2757" s="7"/>
      <c r="E2757" s="7"/>
      <c r="F2757" s="7"/>
      <c r="G2757" s="7"/>
      <c r="H2757" s="7"/>
      <c r="I2757" s="7"/>
      <c r="J2757" s="7"/>
      <c r="K2757" s="7"/>
      <c r="L2757" s="7"/>
      <c r="M2757" s="7"/>
      <c r="N2757" s="7"/>
      <c r="O2757" s="7"/>
      <c r="P2757" s="7"/>
      <c r="Q2757" s="7"/>
      <c r="R2757" s="7" t="str">
        <f t="shared" si="86"/>
        <v/>
      </c>
      <c r="S2757" s="7" t="str">
        <f t="shared" si="87"/>
        <v/>
      </c>
    </row>
    <row r="2758" spans="1:19" x14ac:dyDescent="0.25">
      <c r="A2758" s="7"/>
      <c r="B2758" s="12"/>
      <c r="C2758" s="7"/>
      <c r="D2758" s="7"/>
      <c r="E2758" s="7"/>
      <c r="F2758" s="7"/>
      <c r="G2758" s="7"/>
      <c r="H2758" s="7"/>
      <c r="I2758" s="7"/>
      <c r="J2758" s="7"/>
      <c r="K2758" s="7"/>
      <c r="L2758" s="7"/>
      <c r="M2758" s="7"/>
      <c r="N2758" s="7"/>
      <c r="O2758" s="7"/>
      <c r="P2758" s="7"/>
      <c r="Q2758" s="7"/>
      <c r="R2758" s="7" t="str">
        <f t="shared" si="86"/>
        <v/>
      </c>
      <c r="S2758" s="7" t="str">
        <f t="shared" si="87"/>
        <v/>
      </c>
    </row>
    <row r="2759" spans="1:19" x14ac:dyDescent="0.25">
      <c r="A2759" s="7"/>
      <c r="B2759" s="12"/>
      <c r="C2759" s="7"/>
      <c r="D2759" s="7"/>
      <c r="E2759" s="7"/>
      <c r="F2759" s="7"/>
      <c r="G2759" s="7"/>
      <c r="H2759" s="7"/>
      <c r="I2759" s="7"/>
      <c r="J2759" s="7"/>
      <c r="K2759" s="7"/>
      <c r="L2759" s="7"/>
      <c r="M2759" s="7"/>
      <c r="N2759" s="7"/>
      <c r="O2759" s="7"/>
      <c r="P2759" s="7"/>
      <c r="Q2759" s="7"/>
      <c r="R2759" s="7" t="str">
        <f t="shared" si="86"/>
        <v/>
      </c>
      <c r="S2759" s="7" t="str">
        <f t="shared" si="87"/>
        <v/>
      </c>
    </row>
    <row r="2760" spans="1:19" x14ac:dyDescent="0.25">
      <c r="A2760" s="7"/>
      <c r="B2760" s="12"/>
      <c r="C2760" s="7"/>
      <c r="D2760" s="7"/>
      <c r="E2760" s="7"/>
      <c r="F2760" s="7"/>
      <c r="G2760" s="7"/>
      <c r="H2760" s="7"/>
      <c r="I2760" s="7"/>
      <c r="J2760" s="7"/>
      <c r="K2760" s="7"/>
      <c r="L2760" s="7"/>
      <c r="M2760" s="7"/>
      <c r="N2760" s="7"/>
      <c r="O2760" s="7"/>
      <c r="P2760" s="7"/>
      <c r="Q2760" s="7"/>
      <c r="R2760" s="7" t="str">
        <f t="shared" si="86"/>
        <v/>
      </c>
      <c r="S2760" s="7" t="str">
        <f t="shared" si="87"/>
        <v/>
      </c>
    </row>
    <row r="2761" spans="1:19" x14ac:dyDescent="0.25">
      <c r="A2761" s="7"/>
      <c r="B2761" s="12"/>
      <c r="C2761" s="7"/>
      <c r="D2761" s="7"/>
      <c r="E2761" s="7"/>
      <c r="F2761" s="7"/>
      <c r="G2761" s="7"/>
      <c r="H2761" s="7"/>
      <c r="I2761" s="7"/>
      <c r="J2761" s="7"/>
      <c r="K2761" s="7"/>
      <c r="L2761" s="7"/>
      <c r="M2761" s="7"/>
      <c r="N2761" s="7"/>
      <c r="O2761" s="7"/>
      <c r="P2761" s="7"/>
      <c r="Q2761" s="7"/>
      <c r="R2761" s="7" t="str">
        <f t="shared" si="86"/>
        <v/>
      </c>
      <c r="S2761" s="7" t="str">
        <f t="shared" si="87"/>
        <v/>
      </c>
    </row>
    <row r="2762" spans="1:19" x14ac:dyDescent="0.25">
      <c r="A2762" s="7"/>
      <c r="B2762" s="12"/>
      <c r="C2762" s="7"/>
      <c r="D2762" s="7"/>
      <c r="E2762" s="7"/>
      <c r="F2762" s="7"/>
      <c r="G2762" s="7"/>
      <c r="H2762" s="7"/>
      <c r="I2762" s="7"/>
      <c r="J2762" s="7"/>
      <c r="K2762" s="7"/>
      <c r="L2762" s="7"/>
      <c r="M2762" s="7"/>
      <c r="N2762" s="7"/>
      <c r="O2762" s="7"/>
      <c r="P2762" s="7"/>
      <c r="Q2762" s="7"/>
      <c r="R2762" s="7" t="str">
        <f t="shared" si="86"/>
        <v/>
      </c>
      <c r="S2762" s="7" t="str">
        <f t="shared" si="87"/>
        <v/>
      </c>
    </row>
    <row r="2763" spans="1:19" x14ac:dyDescent="0.25">
      <c r="A2763" s="7"/>
      <c r="B2763" s="12"/>
      <c r="C2763" s="7"/>
      <c r="D2763" s="7"/>
      <c r="E2763" s="7"/>
      <c r="F2763" s="7"/>
      <c r="G2763" s="7"/>
      <c r="H2763" s="7"/>
      <c r="I2763" s="7"/>
      <c r="J2763" s="7"/>
      <c r="K2763" s="7"/>
      <c r="L2763" s="7"/>
      <c r="M2763" s="7"/>
      <c r="N2763" s="7"/>
      <c r="O2763" s="7"/>
      <c r="P2763" s="7"/>
      <c r="Q2763" s="7"/>
      <c r="R2763" s="7" t="str">
        <f t="shared" si="86"/>
        <v/>
      </c>
      <c r="S2763" s="7" t="str">
        <f t="shared" si="87"/>
        <v/>
      </c>
    </row>
    <row r="2764" spans="1:19" x14ac:dyDescent="0.25">
      <c r="A2764" s="7"/>
      <c r="B2764" s="12"/>
      <c r="C2764" s="7"/>
      <c r="D2764" s="7"/>
      <c r="E2764" s="7"/>
      <c r="F2764" s="7"/>
      <c r="G2764" s="7"/>
      <c r="H2764" s="7"/>
      <c r="I2764" s="7"/>
      <c r="J2764" s="7"/>
      <c r="K2764" s="7"/>
      <c r="L2764" s="7"/>
      <c r="M2764" s="7"/>
      <c r="N2764" s="7"/>
      <c r="O2764" s="7"/>
      <c r="P2764" s="7"/>
      <c r="Q2764" s="7"/>
      <c r="R2764" s="7" t="str">
        <f t="shared" si="86"/>
        <v/>
      </c>
      <c r="S2764" s="7" t="str">
        <f t="shared" si="87"/>
        <v/>
      </c>
    </row>
    <row r="2765" spans="1:19" x14ac:dyDescent="0.25">
      <c r="A2765" s="7"/>
      <c r="B2765" s="12"/>
      <c r="C2765" s="7"/>
      <c r="D2765" s="7"/>
      <c r="E2765" s="7"/>
      <c r="F2765" s="7"/>
      <c r="G2765" s="7"/>
      <c r="H2765" s="7"/>
      <c r="I2765" s="7"/>
      <c r="J2765" s="7"/>
      <c r="K2765" s="7"/>
      <c r="L2765" s="7"/>
      <c r="M2765" s="7"/>
      <c r="N2765" s="7"/>
      <c r="O2765" s="7"/>
      <c r="P2765" s="7"/>
      <c r="Q2765" s="7"/>
      <c r="R2765" s="7" t="str">
        <f t="shared" si="86"/>
        <v/>
      </c>
      <c r="S2765" s="7" t="str">
        <f t="shared" si="87"/>
        <v/>
      </c>
    </row>
    <row r="2766" spans="1:19" x14ac:dyDescent="0.25">
      <c r="A2766" s="7"/>
      <c r="B2766" s="12"/>
      <c r="C2766" s="7"/>
      <c r="D2766" s="7"/>
      <c r="E2766" s="7"/>
      <c r="F2766" s="7"/>
      <c r="G2766" s="7"/>
      <c r="H2766" s="7"/>
      <c r="I2766" s="7"/>
      <c r="J2766" s="7"/>
      <c r="K2766" s="7"/>
      <c r="L2766" s="7"/>
      <c r="M2766" s="7"/>
      <c r="N2766" s="7"/>
      <c r="O2766" s="7"/>
      <c r="P2766" s="7"/>
      <c r="Q2766" s="7"/>
      <c r="R2766" s="7" t="str">
        <f t="shared" si="86"/>
        <v/>
      </c>
      <c r="S2766" s="7" t="str">
        <f t="shared" si="87"/>
        <v/>
      </c>
    </row>
    <row r="2767" spans="1:19" x14ac:dyDescent="0.25">
      <c r="A2767" s="7"/>
      <c r="B2767" s="12"/>
      <c r="C2767" s="7"/>
      <c r="D2767" s="7"/>
      <c r="E2767" s="7"/>
      <c r="F2767" s="7"/>
      <c r="G2767" s="7"/>
      <c r="H2767" s="7"/>
      <c r="I2767" s="7"/>
      <c r="J2767" s="7"/>
      <c r="K2767" s="7"/>
      <c r="L2767" s="7"/>
      <c r="M2767" s="7"/>
      <c r="N2767" s="7"/>
      <c r="O2767" s="7"/>
      <c r="P2767" s="7"/>
      <c r="Q2767" s="7"/>
      <c r="R2767" s="7" t="str">
        <f t="shared" si="86"/>
        <v/>
      </c>
      <c r="S2767" s="7" t="str">
        <f t="shared" si="87"/>
        <v/>
      </c>
    </row>
    <row r="2768" spans="1:19" x14ac:dyDescent="0.25">
      <c r="A2768" s="7"/>
      <c r="B2768" s="12"/>
      <c r="C2768" s="7"/>
      <c r="D2768" s="7"/>
      <c r="E2768" s="7"/>
      <c r="F2768" s="7"/>
      <c r="G2768" s="7"/>
      <c r="H2768" s="7"/>
      <c r="I2768" s="7"/>
      <c r="J2768" s="7"/>
      <c r="K2768" s="7"/>
      <c r="L2768" s="7"/>
      <c r="M2768" s="7"/>
      <c r="N2768" s="7"/>
      <c r="O2768" s="7"/>
      <c r="P2768" s="7"/>
      <c r="Q2768" s="7"/>
      <c r="R2768" s="7" t="str">
        <f t="shared" si="86"/>
        <v/>
      </c>
      <c r="S2768" s="7" t="str">
        <f t="shared" si="87"/>
        <v/>
      </c>
    </row>
    <row r="2769" spans="1:19" x14ac:dyDescent="0.25">
      <c r="A2769" s="7"/>
      <c r="B2769" s="12"/>
      <c r="C2769" s="7"/>
      <c r="D2769" s="7"/>
      <c r="E2769" s="7"/>
      <c r="F2769" s="7"/>
      <c r="G2769" s="7"/>
      <c r="H2769" s="7"/>
      <c r="I2769" s="7"/>
      <c r="J2769" s="7"/>
      <c r="K2769" s="7"/>
      <c r="L2769" s="7"/>
      <c r="M2769" s="7"/>
      <c r="N2769" s="7"/>
      <c r="O2769" s="7"/>
      <c r="P2769" s="7"/>
      <c r="Q2769" s="7"/>
      <c r="R2769" s="7" t="str">
        <f t="shared" si="86"/>
        <v/>
      </c>
      <c r="S2769" s="7" t="str">
        <f t="shared" si="87"/>
        <v/>
      </c>
    </row>
    <row r="2770" spans="1:19" x14ac:dyDescent="0.25">
      <c r="A2770" s="7"/>
      <c r="B2770" s="12"/>
      <c r="C2770" s="7"/>
      <c r="D2770" s="7"/>
      <c r="E2770" s="7"/>
      <c r="F2770" s="7"/>
      <c r="G2770" s="7"/>
      <c r="H2770" s="7"/>
      <c r="I2770" s="7"/>
      <c r="J2770" s="7"/>
      <c r="K2770" s="7"/>
      <c r="L2770" s="7"/>
      <c r="M2770" s="7"/>
      <c r="N2770" s="7"/>
      <c r="O2770" s="7"/>
      <c r="P2770" s="7"/>
      <c r="Q2770" s="7"/>
      <c r="R2770" s="7" t="str">
        <f t="shared" si="86"/>
        <v/>
      </c>
      <c r="S2770" s="7" t="str">
        <f t="shared" si="87"/>
        <v/>
      </c>
    </row>
    <row r="2771" spans="1:19" x14ac:dyDescent="0.25">
      <c r="A2771" s="7"/>
      <c r="B2771" s="12"/>
      <c r="C2771" s="7"/>
      <c r="D2771" s="7"/>
      <c r="E2771" s="7"/>
      <c r="F2771" s="7"/>
      <c r="G2771" s="7"/>
      <c r="H2771" s="7"/>
      <c r="I2771" s="7"/>
      <c r="J2771" s="7"/>
      <c r="K2771" s="7"/>
      <c r="L2771" s="7"/>
      <c r="M2771" s="7"/>
      <c r="N2771" s="7"/>
      <c r="O2771" s="7"/>
      <c r="P2771" s="7"/>
      <c r="Q2771" s="7"/>
      <c r="R2771" s="7" t="str">
        <f t="shared" si="86"/>
        <v/>
      </c>
      <c r="S2771" s="7" t="str">
        <f t="shared" si="87"/>
        <v/>
      </c>
    </row>
    <row r="2772" spans="1:19" x14ac:dyDescent="0.25">
      <c r="A2772" s="7"/>
      <c r="B2772" s="12"/>
      <c r="C2772" s="7"/>
      <c r="D2772" s="7"/>
      <c r="E2772" s="7"/>
      <c r="F2772" s="7"/>
      <c r="G2772" s="7"/>
      <c r="H2772" s="7"/>
      <c r="I2772" s="7"/>
      <c r="J2772" s="7"/>
      <c r="K2772" s="7"/>
      <c r="L2772" s="7"/>
      <c r="M2772" s="7"/>
      <c r="N2772" s="7"/>
      <c r="O2772" s="7"/>
      <c r="P2772" s="7"/>
      <c r="Q2772" s="7"/>
      <c r="R2772" s="7" t="str">
        <f t="shared" si="86"/>
        <v/>
      </c>
      <c r="S2772" s="7" t="str">
        <f t="shared" si="87"/>
        <v/>
      </c>
    </row>
    <row r="2773" spans="1:19" x14ac:dyDescent="0.25">
      <c r="A2773" s="7"/>
      <c r="B2773" s="12"/>
      <c r="C2773" s="7"/>
      <c r="D2773" s="7"/>
      <c r="E2773" s="7"/>
      <c r="F2773" s="7"/>
      <c r="G2773" s="7"/>
      <c r="H2773" s="7"/>
      <c r="I2773" s="7"/>
      <c r="J2773" s="7"/>
      <c r="K2773" s="7"/>
      <c r="L2773" s="7"/>
      <c r="M2773" s="7"/>
      <c r="N2773" s="7"/>
      <c r="O2773" s="7"/>
      <c r="P2773" s="7"/>
      <c r="Q2773" s="7"/>
      <c r="R2773" s="7" t="str">
        <f t="shared" si="86"/>
        <v/>
      </c>
      <c r="S2773" s="7" t="str">
        <f t="shared" si="87"/>
        <v/>
      </c>
    </row>
    <row r="2774" spans="1:19" x14ac:dyDescent="0.25">
      <c r="A2774" s="7"/>
      <c r="B2774" s="12"/>
      <c r="C2774" s="7"/>
      <c r="D2774" s="7"/>
      <c r="E2774" s="7"/>
      <c r="F2774" s="7"/>
      <c r="G2774" s="7"/>
      <c r="H2774" s="7"/>
      <c r="I2774" s="7"/>
      <c r="J2774" s="7"/>
      <c r="K2774" s="7"/>
      <c r="L2774" s="7"/>
      <c r="M2774" s="7"/>
      <c r="N2774" s="7"/>
      <c r="O2774" s="7"/>
      <c r="P2774" s="7"/>
      <c r="Q2774" s="7"/>
      <c r="R2774" s="7" t="str">
        <f t="shared" si="86"/>
        <v/>
      </c>
      <c r="S2774" s="7" t="str">
        <f t="shared" si="87"/>
        <v/>
      </c>
    </row>
    <row r="2775" spans="1:19" x14ac:dyDescent="0.25">
      <c r="A2775" s="7"/>
      <c r="B2775" s="12"/>
      <c r="C2775" s="7"/>
      <c r="D2775" s="7"/>
      <c r="E2775" s="7"/>
      <c r="F2775" s="7"/>
      <c r="G2775" s="7"/>
      <c r="H2775" s="7"/>
      <c r="I2775" s="7"/>
      <c r="J2775" s="7"/>
      <c r="K2775" s="7"/>
      <c r="L2775" s="7"/>
      <c r="M2775" s="7"/>
      <c r="N2775" s="7"/>
      <c r="O2775" s="7"/>
      <c r="P2775" s="7"/>
      <c r="Q2775" s="7"/>
      <c r="R2775" s="7" t="str">
        <f t="shared" si="86"/>
        <v/>
      </c>
      <c r="S2775" s="7" t="str">
        <f t="shared" si="87"/>
        <v/>
      </c>
    </row>
    <row r="2776" spans="1:19" x14ac:dyDescent="0.25">
      <c r="A2776" s="7"/>
      <c r="B2776" s="12"/>
      <c r="C2776" s="7"/>
      <c r="D2776" s="7"/>
      <c r="E2776" s="7"/>
      <c r="F2776" s="7"/>
      <c r="G2776" s="7"/>
      <c r="H2776" s="7"/>
      <c r="I2776" s="7"/>
      <c r="J2776" s="7"/>
      <c r="K2776" s="7"/>
      <c r="L2776" s="7"/>
      <c r="M2776" s="7"/>
      <c r="N2776" s="7"/>
      <c r="O2776" s="7"/>
      <c r="P2776" s="7"/>
      <c r="Q2776" s="7"/>
      <c r="R2776" s="7" t="str">
        <f t="shared" si="86"/>
        <v/>
      </c>
      <c r="S2776" s="7" t="str">
        <f t="shared" si="87"/>
        <v/>
      </c>
    </row>
    <row r="2777" spans="1:19" x14ac:dyDescent="0.25">
      <c r="A2777" s="7"/>
      <c r="B2777" s="12"/>
      <c r="C2777" s="7"/>
      <c r="D2777" s="7"/>
      <c r="E2777" s="7"/>
      <c r="F2777" s="7"/>
      <c r="G2777" s="7"/>
      <c r="H2777" s="7"/>
      <c r="I2777" s="7"/>
      <c r="J2777" s="7"/>
      <c r="K2777" s="7"/>
      <c r="L2777" s="7"/>
      <c r="M2777" s="7"/>
      <c r="N2777" s="7"/>
      <c r="O2777" s="7"/>
      <c r="P2777" s="7"/>
      <c r="Q2777" s="7"/>
      <c r="R2777" s="7" t="str">
        <f t="shared" si="86"/>
        <v/>
      </c>
      <c r="S2777" s="7" t="str">
        <f t="shared" si="87"/>
        <v/>
      </c>
    </row>
    <row r="2778" spans="1:19" x14ac:dyDescent="0.25">
      <c r="A2778" s="7"/>
      <c r="B2778" s="12"/>
      <c r="C2778" s="7"/>
      <c r="D2778" s="7"/>
      <c r="E2778" s="7"/>
      <c r="F2778" s="7"/>
      <c r="G2778" s="7"/>
      <c r="H2778" s="7"/>
      <c r="I2778" s="7"/>
      <c r="J2778" s="7"/>
      <c r="K2778" s="7"/>
      <c r="L2778" s="7"/>
      <c r="M2778" s="7"/>
      <c r="N2778" s="7"/>
      <c r="O2778" s="7"/>
      <c r="P2778" s="7"/>
      <c r="Q2778" s="7"/>
      <c r="R2778" s="7" t="str">
        <f t="shared" si="86"/>
        <v/>
      </c>
      <c r="S2778" s="7" t="str">
        <f t="shared" si="87"/>
        <v/>
      </c>
    </row>
    <row r="2779" spans="1:19" x14ac:dyDescent="0.25">
      <c r="A2779" s="7"/>
      <c r="B2779" s="12"/>
      <c r="C2779" s="7"/>
      <c r="D2779" s="7"/>
      <c r="E2779" s="7"/>
      <c r="F2779" s="7"/>
      <c r="G2779" s="7"/>
      <c r="H2779" s="7"/>
      <c r="I2779" s="7"/>
      <c r="J2779" s="7"/>
      <c r="K2779" s="7"/>
      <c r="L2779" s="7"/>
      <c r="M2779" s="7"/>
      <c r="N2779" s="7"/>
      <c r="O2779" s="7"/>
      <c r="P2779" s="7"/>
      <c r="Q2779" s="7"/>
      <c r="R2779" s="7" t="str">
        <f t="shared" si="86"/>
        <v/>
      </c>
      <c r="S2779" s="7" t="str">
        <f t="shared" si="87"/>
        <v/>
      </c>
    </row>
    <row r="2780" spans="1:19" x14ac:dyDescent="0.25">
      <c r="A2780" s="7"/>
      <c r="B2780" s="12"/>
      <c r="C2780" s="7"/>
      <c r="D2780" s="7"/>
      <c r="E2780" s="7"/>
      <c r="F2780" s="7"/>
      <c r="G2780" s="7"/>
      <c r="H2780" s="7"/>
      <c r="I2780" s="7"/>
      <c r="J2780" s="7"/>
      <c r="K2780" s="7"/>
      <c r="L2780" s="7"/>
      <c r="M2780" s="7"/>
      <c r="N2780" s="7"/>
      <c r="O2780" s="7"/>
      <c r="P2780" s="7"/>
      <c r="Q2780" s="7"/>
      <c r="R2780" s="7" t="str">
        <f t="shared" si="86"/>
        <v/>
      </c>
      <c r="S2780" s="7" t="str">
        <f t="shared" si="87"/>
        <v/>
      </c>
    </row>
    <row r="2781" spans="1:19" x14ac:dyDescent="0.25">
      <c r="A2781" s="7"/>
      <c r="B2781" s="12"/>
      <c r="C2781" s="7"/>
      <c r="D2781" s="7"/>
      <c r="E2781" s="7"/>
      <c r="F2781" s="7"/>
      <c r="G2781" s="7"/>
      <c r="H2781" s="7"/>
      <c r="I2781" s="7"/>
      <c r="J2781" s="7"/>
      <c r="K2781" s="7"/>
      <c r="L2781" s="7"/>
      <c r="M2781" s="7"/>
      <c r="N2781" s="7"/>
      <c r="O2781" s="7"/>
      <c r="P2781" s="7"/>
      <c r="Q2781" s="7"/>
      <c r="R2781" s="7" t="str">
        <f t="shared" si="86"/>
        <v/>
      </c>
      <c r="S2781" s="7" t="str">
        <f t="shared" si="87"/>
        <v/>
      </c>
    </row>
    <row r="2782" spans="1:19" x14ac:dyDescent="0.25">
      <c r="A2782" s="7"/>
      <c r="B2782" s="12"/>
      <c r="C2782" s="7"/>
      <c r="D2782" s="7"/>
      <c r="E2782" s="7"/>
      <c r="F2782" s="7"/>
      <c r="G2782" s="7"/>
      <c r="H2782" s="7"/>
      <c r="I2782" s="7"/>
      <c r="J2782" s="7"/>
      <c r="K2782" s="7"/>
      <c r="L2782" s="7"/>
      <c r="M2782" s="7"/>
      <c r="N2782" s="7"/>
      <c r="O2782" s="7"/>
      <c r="P2782" s="7"/>
      <c r="Q2782" s="7"/>
      <c r="R2782" s="7" t="str">
        <f t="shared" si="86"/>
        <v/>
      </c>
      <c r="S2782" s="7" t="str">
        <f t="shared" si="87"/>
        <v/>
      </c>
    </row>
    <row r="2783" spans="1:19" x14ac:dyDescent="0.25">
      <c r="A2783" s="7"/>
      <c r="B2783" s="12"/>
      <c r="C2783" s="7"/>
      <c r="D2783" s="7"/>
      <c r="E2783" s="7"/>
      <c r="F2783" s="7"/>
      <c r="G2783" s="7"/>
      <c r="H2783" s="7"/>
      <c r="I2783" s="7"/>
      <c r="J2783" s="7"/>
      <c r="K2783" s="7"/>
      <c r="L2783" s="7"/>
      <c r="M2783" s="7"/>
      <c r="N2783" s="7"/>
      <c r="O2783" s="7"/>
      <c r="P2783" s="7"/>
      <c r="Q2783" s="7"/>
      <c r="R2783" s="7" t="str">
        <f t="shared" si="86"/>
        <v/>
      </c>
      <c r="S2783" s="7" t="str">
        <f t="shared" si="87"/>
        <v/>
      </c>
    </row>
    <row r="2784" spans="1:19" x14ac:dyDescent="0.25">
      <c r="A2784" s="7"/>
      <c r="B2784" s="12"/>
      <c r="C2784" s="7"/>
      <c r="D2784" s="7"/>
      <c r="E2784" s="7"/>
      <c r="F2784" s="7"/>
      <c r="G2784" s="7"/>
      <c r="H2784" s="7"/>
      <c r="I2784" s="7"/>
      <c r="J2784" s="7"/>
      <c r="K2784" s="7"/>
      <c r="L2784" s="7"/>
      <c r="M2784" s="7"/>
      <c r="N2784" s="7"/>
      <c r="O2784" s="7"/>
      <c r="P2784" s="7"/>
      <c r="Q2784" s="7"/>
      <c r="R2784" s="7" t="str">
        <f t="shared" si="86"/>
        <v/>
      </c>
      <c r="S2784" s="7" t="str">
        <f t="shared" si="87"/>
        <v/>
      </c>
    </row>
    <row r="2785" spans="1:19" x14ac:dyDescent="0.25">
      <c r="A2785" s="7"/>
      <c r="B2785" s="12"/>
      <c r="C2785" s="7"/>
      <c r="D2785" s="7"/>
      <c r="E2785" s="7"/>
      <c r="F2785" s="7"/>
      <c r="G2785" s="7"/>
      <c r="H2785" s="7"/>
      <c r="I2785" s="7"/>
      <c r="J2785" s="7"/>
      <c r="K2785" s="7"/>
      <c r="L2785" s="7"/>
      <c r="M2785" s="7"/>
      <c r="N2785" s="7"/>
      <c r="O2785" s="7"/>
      <c r="P2785" s="7"/>
      <c r="Q2785" s="7"/>
      <c r="R2785" s="7" t="str">
        <f t="shared" si="86"/>
        <v/>
      </c>
      <c r="S2785" s="7" t="str">
        <f t="shared" si="87"/>
        <v/>
      </c>
    </row>
    <row r="2786" spans="1:19" x14ac:dyDescent="0.25">
      <c r="A2786" s="7"/>
      <c r="B2786" s="12"/>
      <c r="C2786" s="7"/>
      <c r="D2786" s="7"/>
      <c r="E2786" s="7"/>
      <c r="F2786" s="7"/>
      <c r="G2786" s="7"/>
      <c r="H2786" s="7"/>
      <c r="I2786" s="7"/>
      <c r="J2786" s="7"/>
      <c r="K2786" s="7"/>
      <c r="L2786" s="7"/>
      <c r="M2786" s="7"/>
      <c r="N2786" s="7"/>
      <c r="O2786" s="7"/>
      <c r="P2786" s="7"/>
      <c r="Q2786" s="7"/>
      <c r="R2786" s="7" t="str">
        <f t="shared" si="86"/>
        <v/>
      </c>
      <c r="S2786" s="7" t="str">
        <f t="shared" si="87"/>
        <v/>
      </c>
    </row>
    <row r="2787" spans="1:19" x14ac:dyDescent="0.25">
      <c r="A2787" s="7"/>
      <c r="B2787" s="12"/>
      <c r="C2787" s="7"/>
      <c r="D2787" s="7"/>
      <c r="E2787" s="7"/>
      <c r="F2787" s="7"/>
      <c r="G2787" s="7"/>
      <c r="H2787" s="7"/>
      <c r="I2787" s="7"/>
      <c r="J2787" s="7"/>
      <c r="K2787" s="7"/>
      <c r="L2787" s="7"/>
      <c r="M2787" s="7"/>
      <c r="N2787" s="7"/>
      <c r="O2787" s="7"/>
      <c r="P2787" s="7"/>
      <c r="Q2787" s="7"/>
      <c r="R2787" s="7" t="str">
        <f t="shared" si="86"/>
        <v/>
      </c>
      <c r="S2787" s="7" t="str">
        <f t="shared" si="87"/>
        <v/>
      </c>
    </row>
    <row r="2788" spans="1:19" x14ac:dyDescent="0.25">
      <c r="A2788" s="7"/>
      <c r="B2788" s="12"/>
      <c r="C2788" s="7"/>
      <c r="D2788" s="7"/>
      <c r="E2788" s="7"/>
      <c r="F2788" s="7"/>
      <c r="G2788" s="7"/>
      <c r="H2788" s="7"/>
      <c r="I2788" s="7"/>
      <c r="J2788" s="7"/>
      <c r="K2788" s="7"/>
      <c r="L2788" s="7"/>
      <c r="M2788" s="7"/>
      <c r="N2788" s="7"/>
      <c r="O2788" s="7"/>
      <c r="P2788" s="7"/>
      <c r="Q2788" s="7"/>
      <c r="R2788" s="7" t="str">
        <f t="shared" si="86"/>
        <v/>
      </c>
      <c r="S2788" s="7" t="str">
        <f t="shared" si="87"/>
        <v/>
      </c>
    </row>
    <row r="2789" spans="1:19" x14ac:dyDescent="0.25">
      <c r="A2789" s="7"/>
      <c r="B2789" s="12"/>
      <c r="C2789" s="7"/>
      <c r="D2789" s="7"/>
      <c r="E2789" s="7"/>
      <c r="F2789" s="7"/>
      <c r="G2789" s="7"/>
      <c r="H2789" s="7"/>
      <c r="I2789" s="7"/>
      <c r="J2789" s="7"/>
      <c r="K2789" s="7"/>
      <c r="L2789" s="7"/>
      <c r="M2789" s="7"/>
      <c r="N2789" s="7"/>
      <c r="O2789" s="7"/>
      <c r="P2789" s="7"/>
      <c r="Q2789" s="7"/>
      <c r="R2789" s="7" t="str">
        <f t="shared" si="86"/>
        <v/>
      </c>
      <c r="S2789" s="7" t="str">
        <f t="shared" si="87"/>
        <v/>
      </c>
    </row>
    <row r="2790" spans="1:19" x14ac:dyDescent="0.25">
      <c r="A2790" s="7"/>
      <c r="B2790" s="12"/>
      <c r="C2790" s="7"/>
      <c r="D2790" s="7"/>
      <c r="E2790" s="7"/>
      <c r="F2790" s="7"/>
      <c r="G2790" s="7"/>
      <c r="H2790" s="7"/>
      <c r="I2790" s="7"/>
      <c r="J2790" s="7"/>
      <c r="K2790" s="7"/>
      <c r="L2790" s="7"/>
      <c r="M2790" s="7"/>
      <c r="N2790" s="7"/>
      <c r="O2790" s="7"/>
      <c r="P2790" s="7"/>
      <c r="Q2790" s="7"/>
      <c r="R2790" s="7" t="str">
        <f t="shared" si="86"/>
        <v/>
      </c>
      <c r="S2790" s="7" t="str">
        <f t="shared" si="87"/>
        <v/>
      </c>
    </row>
    <row r="2791" spans="1:19" x14ac:dyDescent="0.25">
      <c r="A2791" s="7"/>
      <c r="B2791" s="12"/>
      <c r="C2791" s="7"/>
      <c r="D2791" s="7"/>
      <c r="E2791" s="7"/>
      <c r="F2791" s="7"/>
      <c r="G2791" s="7"/>
      <c r="H2791" s="7"/>
      <c r="I2791" s="7"/>
      <c r="J2791" s="7"/>
      <c r="K2791" s="7"/>
      <c r="L2791" s="7"/>
      <c r="M2791" s="7"/>
      <c r="N2791" s="7"/>
      <c r="O2791" s="7"/>
      <c r="P2791" s="7"/>
      <c r="Q2791" s="7"/>
      <c r="R2791" s="7" t="str">
        <f t="shared" si="86"/>
        <v/>
      </c>
      <c r="S2791" s="7" t="str">
        <f t="shared" si="87"/>
        <v/>
      </c>
    </row>
    <row r="2792" spans="1:19" x14ac:dyDescent="0.25">
      <c r="A2792" s="7"/>
      <c r="B2792" s="12"/>
      <c r="C2792" s="7"/>
      <c r="D2792" s="7"/>
      <c r="E2792" s="7"/>
      <c r="F2792" s="7"/>
      <c r="G2792" s="7"/>
      <c r="H2792" s="7"/>
      <c r="I2792" s="7"/>
      <c r="J2792" s="7"/>
      <c r="K2792" s="7"/>
      <c r="L2792" s="7"/>
      <c r="M2792" s="7"/>
      <c r="N2792" s="7"/>
      <c r="O2792" s="7"/>
      <c r="P2792" s="7"/>
      <c r="Q2792" s="7"/>
      <c r="R2792" s="7" t="str">
        <f t="shared" si="86"/>
        <v/>
      </c>
      <c r="S2792" s="7" t="str">
        <f t="shared" si="87"/>
        <v/>
      </c>
    </row>
    <row r="2793" spans="1:19" x14ac:dyDescent="0.25">
      <c r="A2793" s="7"/>
      <c r="B2793" s="12"/>
      <c r="C2793" s="7"/>
      <c r="D2793" s="7"/>
      <c r="E2793" s="7"/>
      <c r="F2793" s="7"/>
      <c r="G2793" s="7"/>
      <c r="H2793" s="7"/>
      <c r="I2793" s="7"/>
      <c r="J2793" s="7"/>
      <c r="K2793" s="7"/>
      <c r="L2793" s="7"/>
      <c r="M2793" s="7"/>
      <c r="N2793" s="7"/>
      <c r="O2793" s="7"/>
      <c r="P2793" s="7"/>
      <c r="Q2793" s="7"/>
      <c r="R2793" s="7" t="str">
        <f t="shared" si="86"/>
        <v/>
      </c>
      <c r="S2793" s="7" t="str">
        <f t="shared" si="87"/>
        <v/>
      </c>
    </row>
    <row r="2794" spans="1:19" x14ac:dyDescent="0.25">
      <c r="A2794" s="7"/>
      <c r="B2794" s="12"/>
      <c r="C2794" s="7"/>
      <c r="D2794" s="7"/>
      <c r="E2794" s="7"/>
      <c r="F2794" s="7"/>
      <c r="G2794" s="7"/>
      <c r="H2794" s="7"/>
      <c r="I2794" s="7"/>
      <c r="J2794" s="7"/>
      <c r="K2794" s="7"/>
      <c r="L2794" s="7"/>
      <c r="M2794" s="7"/>
      <c r="N2794" s="7"/>
      <c r="O2794" s="7"/>
      <c r="P2794" s="7"/>
      <c r="Q2794" s="7"/>
      <c r="R2794" s="7" t="str">
        <f t="shared" si="86"/>
        <v/>
      </c>
      <c r="S2794" s="7" t="str">
        <f t="shared" si="87"/>
        <v/>
      </c>
    </row>
    <row r="2795" spans="1:19" x14ac:dyDescent="0.25">
      <c r="A2795" s="7"/>
      <c r="B2795" s="12"/>
      <c r="C2795" s="7"/>
      <c r="D2795" s="7"/>
      <c r="E2795" s="7"/>
      <c r="F2795" s="7"/>
      <c r="G2795" s="7"/>
      <c r="H2795" s="7"/>
      <c r="I2795" s="7"/>
      <c r="J2795" s="7"/>
      <c r="K2795" s="7"/>
      <c r="L2795" s="7"/>
      <c r="M2795" s="7"/>
      <c r="N2795" s="7"/>
      <c r="O2795" s="7"/>
      <c r="P2795" s="7"/>
      <c r="Q2795" s="7"/>
      <c r="R2795" s="7" t="str">
        <f t="shared" si="86"/>
        <v/>
      </c>
      <c r="S2795" s="7" t="str">
        <f t="shared" si="87"/>
        <v/>
      </c>
    </row>
    <row r="2796" spans="1:19" x14ac:dyDescent="0.25">
      <c r="A2796" s="7"/>
      <c r="B2796" s="12"/>
      <c r="C2796" s="7"/>
      <c r="D2796" s="7"/>
      <c r="E2796" s="7"/>
      <c r="F2796" s="7"/>
      <c r="G2796" s="7"/>
      <c r="H2796" s="7"/>
      <c r="I2796" s="7"/>
      <c r="J2796" s="7"/>
      <c r="K2796" s="7"/>
      <c r="L2796" s="7"/>
      <c r="M2796" s="7"/>
      <c r="N2796" s="7"/>
      <c r="O2796" s="7"/>
      <c r="P2796" s="7"/>
      <c r="Q2796" s="7"/>
      <c r="R2796" s="7" t="str">
        <f t="shared" si="86"/>
        <v/>
      </c>
      <c r="S2796" s="7" t="str">
        <f t="shared" si="87"/>
        <v/>
      </c>
    </row>
    <row r="2797" spans="1:19" x14ac:dyDescent="0.25">
      <c r="A2797" s="7"/>
      <c r="B2797" s="12"/>
      <c r="C2797" s="7"/>
      <c r="D2797" s="7"/>
      <c r="E2797" s="7"/>
      <c r="F2797" s="7"/>
      <c r="G2797" s="7"/>
      <c r="H2797" s="7"/>
      <c r="I2797" s="7"/>
      <c r="J2797" s="7"/>
      <c r="K2797" s="7"/>
      <c r="L2797" s="7"/>
      <c r="M2797" s="7"/>
      <c r="N2797" s="7"/>
      <c r="O2797" s="7"/>
      <c r="P2797" s="7"/>
      <c r="Q2797" s="7"/>
      <c r="R2797" s="7" t="str">
        <f t="shared" si="86"/>
        <v/>
      </c>
      <c r="S2797" s="7" t="str">
        <f t="shared" si="87"/>
        <v/>
      </c>
    </row>
    <row r="2798" spans="1:19" x14ac:dyDescent="0.25">
      <c r="A2798" s="7"/>
      <c r="B2798" s="12"/>
      <c r="C2798" s="7"/>
      <c r="D2798" s="7"/>
      <c r="E2798" s="7"/>
      <c r="F2798" s="7"/>
      <c r="G2798" s="7"/>
      <c r="H2798" s="7"/>
      <c r="I2798" s="7"/>
      <c r="J2798" s="7"/>
      <c r="K2798" s="7"/>
      <c r="L2798" s="7"/>
      <c r="M2798" s="7"/>
      <c r="N2798" s="7"/>
      <c r="O2798" s="7"/>
      <c r="P2798" s="7"/>
      <c r="Q2798" s="7"/>
      <c r="R2798" s="7" t="str">
        <f t="shared" si="86"/>
        <v/>
      </c>
      <c r="S2798" s="7" t="str">
        <f t="shared" si="87"/>
        <v/>
      </c>
    </row>
    <row r="2799" spans="1:19" x14ac:dyDescent="0.25">
      <c r="A2799" s="7"/>
      <c r="B2799" s="12"/>
      <c r="C2799" s="7"/>
      <c r="D2799" s="7"/>
      <c r="E2799" s="7"/>
      <c r="F2799" s="7"/>
      <c r="G2799" s="7"/>
      <c r="H2799" s="7"/>
      <c r="I2799" s="7"/>
      <c r="J2799" s="7"/>
      <c r="K2799" s="7"/>
      <c r="L2799" s="7"/>
      <c r="M2799" s="7"/>
      <c r="N2799" s="7"/>
      <c r="O2799" s="7"/>
      <c r="P2799" s="7"/>
      <c r="Q2799" s="7"/>
      <c r="R2799" s="7" t="str">
        <f t="shared" si="86"/>
        <v/>
      </c>
      <c r="S2799" s="7" t="str">
        <f t="shared" si="87"/>
        <v/>
      </c>
    </row>
    <row r="2800" spans="1:19" x14ac:dyDescent="0.25">
      <c r="A2800" s="7"/>
      <c r="B2800" s="12"/>
      <c r="C2800" s="7"/>
      <c r="D2800" s="7"/>
      <c r="E2800" s="7"/>
      <c r="F2800" s="7"/>
      <c r="G2800" s="7"/>
      <c r="H2800" s="7"/>
      <c r="I2800" s="7"/>
      <c r="J2800" s="7"/>
      <c r="K2800" s="7"/>
      <c r="L2800" s="7"/>
      <c r="M2800" s="7"/>
      <c r="N2800" s="7"/>
      <c r="O2800" s="7"/>
      <c r="P2800" s="7"/>
      <c r="Q2800" s="7"/>
      <c r="R2800" s="7" t="str">
        <f t="shared" si="86"/>
        <v/>
      </c>
      <c r="S2800" s="7" t="str">
        <f t="shared" si="87"/>
        <v/>
      </c>
    </row>
    <row r="2801" spans="1:19" x14ac:dyDescent="0.25">
      <c r="A2801" s="7"/>
      <c r="B2801" s="12"/>
      <c r="C2801" s="7"/>
      <c r="D2801" s="7"/>
      <c r="E2801" s="7"/>
      <c r="F2801" s="7"/>
      <c r="G2801" s="7"/>
      <c r="H2801" s="7"/>
      <c r="I2801" s="7"/>
      <c r="J2801" s="7"/>
      <c r="K2801" s="7"/>
      <c r="L2801" s="7"/>
      <c r="M2801" s="7"/>
      <c r="N2801" s="7"/>
      <c r="O2801" s="7"/>
      <c r="P2801" s="7"/>
      <c r="Q2801" s="7"/>
      <c r="R2801" s="7" t="str">
        <f t="shared" si="86"/>
        <v/>
      </c>
      <c r="S2801" s="7" t="str">
        <f t="shared" si="87"/>
        <v/>
      </c>
    </row>
    <row r="2802" spans="1:19" x14ac:dyDescent="0.25">
      <c r="A2802" s="7"/>
      <c r="B2802" s="12"/>
      <c r="C2802" s="7"/>
      <c r="D2802" s="7"/>
      <c r="E2802" s="7"/>
      <c r="F2802" s="7"/>
      <c r="G2802" s="7"/>
      <c r="H2802" s="7"/>
      <c r="I2802" s="7"/>
      <c r="J2802" s="7"/>
      <c r="K2802" s="7"/>
      <c r="L2802" s="7"/>
      <c r="M2802" s="7"/>
      <c r="N2802" s="7"/>
      <c r="O2802" s="7"/>
      <c r="P2802" s="7"/>
      <c r="Q2802" s="7"/>
      <c r="R2802" s="7" t="str">
        <f t="shared" si="86"/>
        <v/>
      </c>
      <c r="S2802" s="7" t="str">
        <f t="shared" si="87"/>
        <v/>
      </c>
    </row>
    <row r="2803" spans="1:19" x14ac:dyDescent="0.25">
      <c r="A2803" s="7"/>
      <c r="B2803" s="12"/>
      <c r="C2803" s="7"/>
      <c r="D2803" s="7"/>
      <c r="E2803" s="7"/>
      <c r="F2803" s="7"/>
      <c r="G2803" s="7"/>
      <c r="H2803" s="7"/>
      <c r="I2803" s="7"/>
      <c r="J2803" s="7"/>
      <c r="K2803" s="7"/>
      <c r="L2803" s="7"/>
      <c r="M2803" s="7"/>
      <c r="N2803" s="7"/>
      <c r="O2803" s="7"/>
      <c r="P2803" s="7"/>
      <c r="Q2803" s="7"/>
      <c r="R2803" s="7" t="str">
        <f t="shared" si="86"/>
        <v/>
      </c>
      <c r="S2803" s="7" t="str">
        <f t="shared" si="87"/>
        <v/>
      </c>
    </row>
    <row r="2804" spans="1:19" x14ac:dyDescent="0.25">
      <c r="A2804" s="7"/>
      <c r="B2804" s="12"/>
      <c r="C2804" s="7"/>
      <c r="D2804" s="7"/>
      <c r="E2804" s="7"/>
      <c r="F2804" s="7"/>
      <c r="G2804" s="7"/>
      <c r="H2804" s="7"/>
      <c r="I2804" s="7"/>
      <c r="J2804" s="7"/>
      <c r="K2804" s="7"/>
      <c r="L2804" s="7"/>
      <c r="M2804" s="7"/>
      <c r="N2804" s="7"/>
      <c r="O2804" s="7"/>
      <c r="P2804" s="7"/>
      <c r="Q2804" s="7"/>
      <c r="R2804" s="7" t="str">
        <f t="shared" si="86"/>
        <v/>
      </c>
      <c r="S2804" s="7" t="str">
        <f t="shared" si="87"/>
        <v/>
      </c>
    </row>
    <row r="2805" spans="1:19" x14ac:dyDescent="0.25">
      <c r="A2805" s="7"/>
      <c r="B2805" s="12"/>
      <c r="C2805" s="7"/>
      <c r="D2805" s="7"/>
      <c r="E2805" s="7"/>
      <c r="F2805" s="7"/>
      <c r="G2805" s="7"/>
      <c r="H2805" s="7"/>
      <c r="I2805" s="7"/>
      <c r="J2805" s="7"/>
      <c r="K2805" s="7"/>
      <c r="L2805" s="7"/>
      <c r="M2805" s="7"/>
      <c r="N2805" s="7"/>
      <c r="O2805" s="7"/>
      <c r="P2805" s="7"/>
      <c r="Q2805" s="7"/>
      <c r="R2805" s="7" t="str">
        <f t="shared" si="86"/>
        <v/>
      </c>
      <c r="S2805" s="7" t="str">
        <f t="shared" si="87"/>
        <v/>
      </c>
    </row>
    <row r="2806" spans="1:19" x14ac:dyDescent="0.25">
      <c r="A2806" s="7"/>
      <c r="B2806" s="12"/>
      <c r="C2806" s="7"/>
      <c r="D2806" s="7"/>
      <c r="E2806" s="7"/>
      <c r="F2806" s="7"/>
      <c r="G2806" s="7"/>
      <c r="H2806" s="7"/>
      <c r="I2806" s="7"/>
      <c r="J2806" s="7"/>
      <c r="K2806" s="7"/>
      <c r="L2806" s="7"/>
      <c r="M2806" s="7"/>
      <c r="N2806" s="7"/>
      <c r="O2806" s="7"/>
      <c r="P2806" s="7"/>
      <c r="Q2806" s="7"/>
      <c r="R2806" s="7" t="str">
        <f t="shared" si="86"/>
        <v/>
      </c>
      <c r="S2806" s="7" t="str">
        <f t="shared" si="87"/>
        <v/>
      </c>
    </row>
    <row r="2807" spans="1:19" x14ac:dyDescent="0.25">
      <c r="A2807" s="7"/>
      <c r="B2807" s="12"/>
      <c r="C2807" s="7"/>
      <c r="D2807" s="7"/>
      <c r="E2807" s="7"/>
      <c r="F2807" s="7"/>
      <c r="G2807" s="7"/>
      <c r="H2807" s="7"/>
      <c r="I2807" s="7"/>
      <c r="J2807" s="7"/>
      <c r="K2807" s="7"/>
      <c r="L2807" s="7"/>
      <c r="M2807" s="7"/>
      <c r="N2807" s="7"/>
      <c r="O2807" s="7"/>
      <c r="P2807" s="7"/>
      <c r="Q2807" s="7"/>
      <c r="R2807" s="7" t="str">
        <f t="shared" si="86"/>
        <v/>
      </c>
      <c r="S2807" s="7" t="str">
        <f t="shared" si="87"/>
        <v/>
      </c>
    </row>
    <row r="2808" spans="1:19" x14ac:dyDescent="0.25">
      <c r="A2808" s="7"/>
      <c r="B2808" s="12"/>
      <c r="C2808" s="7"/>
      <c r="D2808" s="7"/>
      <c r="E2808" s="7"/>
      <c r="F2808" s="7"/>
      <c r="G2808" s="7"/>
      <c r="H2808" s="7"/>
      <c r="I2808" s="7"/>
      <c r="J2808" s="7"/>
      <c r="K2808" s="7"/>
      <c r="L2808" s="7"/>
      <c r="M2808" s="7"/>
      <c r="N2808" s="7"/>
      <c r="O2808" s="7"/>
      <c r="P2808" s="7"/>
      <c r="Q2808" s="7"/>
      <c r="R2808" s="7" t="str">
        <f t="shared" si="86"/>
        <v/>
      </c>
      <c r="S2808" s="7" t="str">
        <f t="shared" si="87"/>
        <v/>
      </c>
    </row>
    <row r="2809" spans="1:19" x14ac:dyDescent="0.25">
      <c r="A2809" s="7"/>
      <c r="B2809" s="12"/>
      <c r="C2809" s="7"/>
      <c r="D2809" s="7"/>
      <c r="E2809" s="7"/>
      <c r="F2809" s="7"/>
      <c r="G2809" s="7"/>
      <c r="H2809" s="7"/>
      <c r="I2809" s="7"/>
      <c r="J2809" s="7"/>
      <c r="K2809" s="7"/>
      <c r="L2809" s="7"/>
      <c r="M2809" s="7"/>
      <c r="N2809" s="7"/>
      <c r="O2809" s="7"/>
      <c r="P2809" s="7"/>
      <c r="Q2809" s="7"/>
      <c r="R2809" s="7" t="str">
        <f t="shared" si="86"/>
        <v/>
      </c>
      <c r="S2809" s="7" t="str">
        <f t="shared" si="87"/>
        <v/>
      </c>
    </row>
    <row r="2810" spans="1:19" x14ac:dyDescent="0.25">
      <c r="A2810" s="7"/>
      <c r="B2810" s="12"/>
      <c r="C2810" s="7"/>
      <c r="D2810" s="7"/>
      <c r="E2810" s="7"/>
      <c r="F2810" s="7"/>
      <c r="G2810" s="7"/>
      <c r="H2810" s="7"/>
      <c r="I2810" s="7"/>
      <c r="J2810" s="7"/>
      <c r="K2810" s="7"/>
      <c r="L2810" s="7"/>
      <c r="M2810" s="7"/>
      <c r="N2810" s="7"/>
      <c r="O2810" s="7"/>
      <c r="P2810" s="7"/>
      <c r="Q2810" s="7"/>
      <c r="R2810" s="7" t="str">
        <f t="shared" si="86"/>
        <v/>
      </c>
      <c r="S2810" s="7" t="str">
        <f t="shared" si="87"/>
        <v/>
      </c>
    </row>
    <row r="2811" spans="1:19" x14ac:dyDescent="0.25">
      <c r="A2811" s="7"/>
      <c r="B2811" s="12"/>
      <c r="C2811" s="7"/>
      <c r="D2811" s="7"/>
      <c r="E2811" s="7"/>
      <c r="F2811" s="7"/>
      <c r="G2811" s="7"/>
      <c r="H2811" s="7"/>
      <c r="I2811" s="7"/>
      <c r="J2811" s="7"/>
      <c r="K2811" s="7"/>
      <c r="L2811" s="7"/>
      <c r="M2811" s="7"/>
      <c r="N2811" s="7"/>
      <c r="O2811" s="7"/>
      <c r="P2811" s="7"/>
      <c r="Q2811" s="7"/>
      <c r="R2811" s="7" t="str">
        <f t="shared" si="86"/>
        <v/>
      </c>
      <c r="S2811" s="7" t="str">
        <f t="shared" si="87"/>
        <v/>
      </c>
    </row>
    <row r="2812" spans="1:19" x14ac:dyDescent="0.25">
      <c r="A2812" s="7"/>
      <c r="B2812" s="12"/>
      <c r="C2812" s="7"/>
      <c r="D2812" s="7"/>
      <c r="E2812" s="7"/>
      <c r="F2812" s="7"/>
      <c r="G2812" s="7"/>
      <c r="H2812" s="7"/>
      <c r="I2812" s="7"/>
      <c r="J2812" s="7"/>
      <c r="K2812" s="7"/>
      <c r="L2812" s="7"/>
      <c r="M2812" s="7"/>
      <c r="N2812" s="7"/>
      <c r="O2812" s="7"/>
      <c r="P2812" s="7"/>
      <c r="Q2812" s="7"/>
      <c r="R2812" s="7" t="str">
        <f t="shared" si="86"/>
        <v/>
      </c>
      <c r="S2812" s="7" t="str">
        <f t="shared" si="87"/>
        <v/>
      </c>
    </row>
    <row r="2813" spans="1:19" x14ac:dyDescent="0.25">
      <c r="A2813" s="7"/>
      <c r="B2813" s="12"/>
      <c r="C2813" s="7"/>
      <c r="D2813" s="7"/>
      <c r="E2813" s="7"/>
      <c r="F2813" s="7"/>
      <c r="G2813" s="7"/>
      <c r="H2813" s="7"/>
      <c r="I2813" s="7"/>
      <c r="J2813" s="7"/>
      <c r="K2813" s="7"/>
      <c r="L2813" s="7"/>
      <c r="M2813" s="7"/>
      <c r="N2813" s="7"/>
      <c r="O2813" s="7"/>
      <c r="P2813" s="7"/>
      <c r="Q2813" s="7"/>
      <c r="R2813" s="7" t="str">
        <f t="shared" si="86"/>
        <v/>
      </c>
      <c r="S2813" s="7" t="str">
        <f t="shared" si="87"/>
        <v/>
      </c>
    </row>
    <row r="2814" spans="1:19" x14ac:dyDescent="0.25">
      <c r="A2814" s="7"/>
      <c r="B2814" s="12"/>
      <c r="C2814" s="7"/>
      <c r="D2814" s="7"/>
      <c r="E2814" s="7"/>
      <c r="F2814" s="7"/>
      <c r="G2814" s="7"/>
      <c r="H2814" s="7"/>
      <c r="I2814" s="7"/>
      <c r="J2814" s="7"/>
      <c r="K2814" s="7"/>
      <c r="L2814" s="7"/>
      <c r="M2814" s="7"/>
      <c r="N2814" s="7"/>
      <c r="O2814" s="7"/>
      <c r="P2814" s="7"/>
      <c r="Q2814" s="7"/>
      <c r="R2814" s="7" t="str">
        <f t="shared" si="86"/>
        <v/>
      </c>
      <c r="S2814" s="7" t="str">
        <f t="shared" si="87"/>
        <v/>
      </c>
    </row>
    <row r="2815" spans="1:19" x14ac:dyDescent="0.25">
      <c r="A2815" s="7"/>
      <c r="B2815" s="12"/>
      <c r="C2815" s="7"/>
      <c r="D2815" s="7"/>
      <c r="E2815" s="7"/>
      <c r="F2815" s="7"/>
      <c r="G2815" s="7"/>
      <c r="H2815" s="7"/>
      <c r="I2815" s="7"/>
      <c r="J2815" s="7"/>
      <c r="K2815" s="7"/>
      <c r="L2815" s="7"/>
      <c r="M2815" s="7"/>
      <c r="N2815" s="7"/>
      <c r="O2815" s="7"/>
      <c r="P2815" s="7"/>
      <c r="Q2815" s="7"/>
      <c r="R2815" s="7" t="str">
        <f t="shared" si="86"/>
        <v/>
      </c>
      <c r="S2815" s="7" t="str">
        <f t="shared" si="87"/>
        <v/>
      </c>
    </row>
    <row r="2816" spans="1:19" x14ac:dyDescent="0.25">
      <c r="A2816" s="7"/>
      <c r="B2816" s="12"/>
      <c r="C2816" s="7"/>
      <c r="D2816" s="7"/>
      <c r="E2816" s="7"/>
      <c r="F2816" s="7"/>
      <c r="G2816" s="7"/>
      <c r="H2816" s="7"/>
      <c r="I2816" s="7"/>
      <c r="J2816" s="7"/>
      <c r="K2816" s="7"/>
      <c r="L2816" s="7"/>
      <c r="M2816" s="7"/>
      <c r="N2816" s="7"/>
      <c r="O2816" s="7"/>
      <c r="P2816" s="7"/>
      <c r="Q2816" s="7"/>
      <c r="R2816" s="7" t="str">
        <f t="shared" si="86"/>
        <v/>
      </c>
      <c r="S2816" s="7" t="str">
        <f t="shared" si="87"/>
        <v/>
      </c>
    </row>
    <row r="2817" spans="1:19" x14ac:dyDescent="0.25">
      <c r="A2817" s="7"/>
      <c r="B2817" s="12"/>
      <c r="C2817" s="7"/>
      <c r="D2817" s="7"/>
      <c r="E2817" s="7"/>
      <c r="F2817" s="7"/>
      <c r="G2817" s="7"/>
      <c r="H2817" s="7"/>
      <c r="I2817" s="7"/>
      <c r="J2817" s="7"/>
      <c r="K2817" s="7"/>
      <c r="L2817" s="7"/>
      <c r="M2817" s="7"/>
      <c r="N2817" s="7"/>
      <c r="O2817" s="7"/>
      <c r="P2817" s="7"/>
      <c r="Q2817" s="7"/>
      <c r="R2817" s="7" t="str">
        <f t="shared" si="86"/>
        <v/>
      </c>
      <c r="S2817" s="7" t="str">
        <f t="shared" si="87"/>
        <v/>
      </c>
    </row>
    <row r="2818" spans="1:19" x14ac:dyDescent="0.25">
      <c r="A2818" s="7"/>
      <c r="B2818" s="12"/>
      <c r="C2818" s="7"/>
      <c r="D2818" s="7"/>
      <c r="E2818" s="7"/>
      <c r="F2818" s="7"/>
      <c r="G2818" s="7"/>
      <c r="H2818" s="7"/>
      <c r="I2818" s="7"/>
      <c r="J2818" s="7"/>
      <c r="K2818" s="7"/>
      <c r="L2818" s="7"/>
      <c r="M2818" s="7"/>
      <c r="N2818" s="7"/>
      <c r="O2818" s="7"/>
      <c r="P2818" s="7"/>
      <c r="Q2818" s="7"/>
      <c r="R2818" s="7" t="str">
        <f t="shared" ref="R2818:R2881" si="88">IF(OR(C2818="",B2818=""),"",C2818&amp;"#"&amp;ROUND(B2818*1440,0))</f>
        <v/>
      </c>
      <c r="S2818" s="7" t="str">
        <f t="shared" ref="S2818:S2881" si="89">IF(J2818="","","https://maps.google.com/?q="&amp;SUBSTITUTE(J2818&amp;"",",",".")&amp;","&amp;SUBSTITUTE(K2818&amp;"",",","."))</f>
        <v/>
      </c>
    </row>
    <row r="2819" spans="1:19" x14ac:dyDescent="0.25">
      <c r="A2819" s="7"/>
      <c r="B2819" s="12"/>
      <c r="C2819" s="7"/>
      <c r="D2819" s="7"/>
      <c r="E2819" s="7"/>
      <c r="F2819" s="7"/>
      <c r="G2819" s="7"/>
      <c r="H2819" s="7"/>
      <c r="I2819" s="7"/>
      <c r="J2819" s="7"/>
      <c r="K2819" s="7"/>
      <c r="L2819" s="7"/>
      <c r="M2819" s="7"/>
      <c r="N2819" s="7"/>
      <c r="O2819" s="7"/>
      <c r="P2819" s="7"/>
      <c r="Q2819" s="7"/>
      <c r="R2819" s="7" t="str">
        <f t="shared" si="88"/>
        <v/>
      </c>
      <c r="S2819" s="7" t="str">
        <f t="shared" si="89"/>
        <v/>
      </c>
    </row>
    <row r="2820" spans="1:19" x14ac:dyDescent="0.25">
      <c r="A2820" s="7"/>
      <c r="B2820" s="12"/>
      <c r="C2820" s="7"/>
      <c r="D2820" s="7"/>
      <c r="E2820" s="7"/>
      <c r="F2820" s="7"/>
      <c r="G2820" s="7"/>
      <c r="H2820" s="7"/>
      <c r="I2820" s="7"/>
      <c r="J2820" s="7"/>
      <c r="K2820" s="7"/>
      <c r="L2820" s="7"/>
      <c r="M2820" s="7"/>
      <c r="N2820" s="7"/>
      <c r="O2820" s="7"/>
      <c r="P2820" s="7"/>
      <c r="Q2820" s="7"/>
      <c r="R2820" s="7" t="str">
        <f t="shared" si="88"/>
        <v/>
      </c>
      <c r="S2820" s="7" t="str">
        <f t="shared" si="89"/>
        <v/>
      </c>
    </row>
    <row r="2821" spans="1:19" x14ac:dyDescent="0.25">
      <c r="A2821" s="7"/>
      <c r="B2821" s="12"/>
      <c r="C2821" s="7"/>
      <c r="D2821" s="7"/>
      <c r="E2821" s="7"/>
      <c r="F2821" s="7"/>
      <c r="G2821" s="7"/>
      <c r="H2821" s="7"/>
      <c r="I2821" s="7"/>
      <c r="J2821" s="7"/>
      <c r="K2821" s="7"/>
      <c r="L2821" s="7"/>
      <c r="M2821" s="7"/>
      <c r="N2821" s="7"/>
      <c r="O2821" s="7"/>
      <c r="P2821" s="7"/>
      <c r="Q2821" s="7"/>
      <c r="R2821" s="7" t="str">
        <f t="shared" si="88"/>
        <v/>
      </c>
      <c r="S2821" s="7" t="str">
        <f t="shared" si="89"/>
        <v/>
      </c>
    </row>
    <row r="2822" spans="1:19" x14ac:dyDescent="0.25">
      <c r="A2822" s="7"/>
      <c r="B2822" s="12"/>
      <c r="C2822" s="7"/>
      <c r="D2822" s="7"/>
      <c r="E2822" s="7"/>
      <c r="F2822" s="7"/>
      <c r="G2822" s="7"/>
      <c r="H2822" s="7"/>
      <c r="I2822" s="7"/>
      <c r="J2822" s="7"/>
      <c r="K2822" s="7"/>
      <c r="L2822" s="7"/>
      <c r="M2822" s="7"/>
      <c r="N2822" s="7"/>
      <c r="O2822" s="7"/>
      <c r="P2822" s="7"/>
      <c r="Q2822" s="7"/>
      <c r="R2822" s="7" t="str">
        <f t="shared" si="88"/>
        <v/>
      </c>
      <c r="S2822" s="7" t="str">
        <f t="shared" si="89"/>
        <v/>
      </c>
    </row>
    <row r="2823" spans="1:19" x14ac:dyDescent="0.25">
      <c r="A2823" s="7"/>
      <c r="B2823" s="12"/>
      <c r="C2823" s="7"/>
      <c r="D2823" s="7"/>
      <c r="E2823" s="7"/>
      <c r="F2823" s="7"/>
      <c r="G2823" s="7"/>
      <c r="H2823" s="7"/>
      <c r="I2823" s="7"/>
      <c r="J2823" s="7"/>
      <c r="K2823" s="7"/>
      <c r="L2823" s="7"/>
      <c r="M2823" s="7"/>
      <c r="N2823" s="7"/>
      <c r="O2823" s="7"/>
      <c r="P2823" s="7"/>
      <c r="Q2823" s="7"/>
      <c r="R2823" s="7" t="str">
        <f t="shared" si="88"/>
        <v/>
      </c>
      <c r="S2823" s="7" t="str">
        <f t="shared" si="89"/>
        <v/>
      </c>
    </row>
    <row r="2824" spans="1:19" x14ac:dyDescent="0.25">
      <c r="A2824" s="7"/>
      <c r="B2824" s="12"/>
      <c r="C2824" s="7"/>
      <c r="D2824" s="7"/>
      <c r="E2824" s="7"/>
      <c r="F2824" s="7"/>
      <c r="G2824" s="7"/>
      <c r="H2824" s="7"/>
      <c r="I2824" s="7"/>
      <c r="J2824" s="7"/>
      <c r="K2824" s="7"/>
      <c r="L2824" s="7"/>
      <c r="M2824" s="7"/>
      <c r="N2824" s="7"/>
      <c r="O2824" s="7"/>
      <c r="P2824" s="7"/>
      <c r="Q2824" s="7"/>
      <c r="R2824" s="7" t="str">
        <f t="shared" si="88"/>
        <v/>
      </c>
      <c r="S2824" s="7" t="str">
        <f t="shared" si="89"/>
        <v/>
      </c>
    </row>
    <row r="2825" spans="1:19" x14ac:dyDescent="0.25">
      <c r="A2825" s="7"/>
      <c r="B2825" s="12"/>
      <c r="C2825" s="7"/>
      <c r="D2825" s="7"/>
      <c r="E2825" s="7"/>
      <c r="F2825" s="7"/>
      <c r="G2825" s="7"/>
      <c r="H2825" s="7"/>
      <c r="I2825" s="7"/>
      <c r="J2825" s="7"/>
      <c r="K2825" s="7"/>
      <c r="L2825" s="7"/>
      <c r="M2825" s="7"/>
      <c r="N2825" s="7"/>
      <c r="O2825" s="7"/>
      <c r="P2825" s="7"/>
      <c r="Q2825" s="7"/>
      <c r="R2825" s="7" t="str">
        <f t="shared" si="88"/>
        <v/>
      </c>
      <c r="S2825" s="7" t="str">
        <f t="shared" si="89"/>
        <v/>
      </c>
    </row>
    <row r="2826" spans="1:19" x14ac:dyDescent="0.25">
      <c r="A2826" s="7"/>
      <c r="B2826" s="12"/>
      <c r="C2826" s="7"/>
      <c r="D2826" s="7"/>
      <c r="E2826" s="7"/>
      <c r="F2826" s="7"/>
      <c r="G2826" s="7"/>
      <c r="H2826" s="7"/>
      <c r="I2826" s="7"/>
      <c r="J2826" s="7"/>
      <c r="K2826" s="7"/>
      <c r="L2826" s="7"/>
      <c r="M2826" s="7"/>
      <c r="N2826" s="7"/>
      <c r="O2826" s="7"/>
      <c r="P2826" s="7"/>
      <c r="Q2826" s="7"/>
      <c r="R2826" s="7" t="str">
        <f t="shared" si="88"/>
        <v/>
      </c>
      <c r="S2826" s="7" t="str">
        <f t="shared" si="89"/>
        <v/>
      </c>
    </row>
    <row r="2827" spans="1:19" x14ac:dyDescent="0.25">
      <c r="A2827" s="7"/>
      <c r="B2827" s="12"/>
      <c r="C2827" s="7"/>
      <c r="D2827" s="7"/>
      <c r="E2827" s="7"/>
      <c r="F2827" s="7"/>
      <c r="G2827" s="7"/>
      <c r="H2827" s="7"/>
      <c r="I2827" s="7"/>
      <c r="J2827" s="7"/>
      <c r="K2827" s="7"/>
      <c r="L2827" s="7"/>
      <c r="M2827" s="7"/>
      <c r="N2827" s="7"/>
      <c r="O2827" s="7"/>
      <c r="P2827" s="7"/>
      <c r="Q2827" s="7"/>
      <c r="R2827" s="7" t="str">
        <f t="shared" si="88"/>
        <v/>
      </c>
      <c r="S2827" s="7" t="str">
        <f t="shared" si="89"/>
        <v/>
      </c>
    </row>
    <row r="2828" spans="1:19" x14ac:dyDescent="0.25">
      <c r="A2828" s="7"/>
      <c r="B2828" s="12"/>
      <c r="C2828" s="7"/>
      <c r="D2828" s="7"/>
      <c r="E2828" s="7"/>
      <c r="F2828" s="7"/>
      <c r="G2828" s="7"/>
      <c r="H2828" s="7"/>
      <c r="I2828" s="7"/>
      <c r="J2828" s="7"/>
      <c r="K2828" s="7"/>
      <c r="L2828" s="7"/>
      <c r="M2828" s="7"/>
      <c r="N2828" s="7"/>
      <c r="O2828" s="7"/>
      <c r="P2828" s="7"/>
      <c r="Q2828" s="7"/>
      <c r="R2828" s="7" t="str">
        <f t="shared" si="88"/>
        <v/>
      </c>
      <c r="S2828" s="7" t="str">
        <f t="shared" si="89"/>
        <v/>
      </c>
    </row>
    <row r="2829" spans="1:19" x14ac:dyDescent="0.25">
      <c r="A2829" s="7"/>
      <c r="B2829" s="12"/>
      <c r="C2829" s="7"/>
      <c r="D2829" s="7"/>
      <c r="E2829" s="7"/>
      <c r="F2829" s="7"/>
      <c r="G2829" s="7"/>
      <c r="H2829" s="7"/>
      <c r="I2829" s="7"/>
      <c r="J2829" s="7"/>
      <c r="K2829" s="7"/>
      <c r="L2829" s="7"/>
      <c r="M2829" s="7"/>
      <c r="N2829" s="7"/>
      <c r="O2829" s="7"/>
      <c r="P2829" s="7"/>
      <c r="Q2829" s="7"/>
      <c r="R2829" s="7" t="str">
        <f t="shared" si="88"/>
        <v/>
      </c>
      <c r="S2829" s="7" t="str">
        <f t="shared" si="89"/>
        <v/>
      </c>
    </row>
    <row r="2830" spans="1:19" x14ac:dyDescent="0.25">
      <c r="A2830" s="7"/>
      <c r="B2830" s="12"/>
      <c r="C2830" s="7"/>
      <c r="D2830" s="7"/>
      <c r="E2830" s="7"/>
      <c r="F2830" s="7"/>
      <c r="G2830" s="7"/>
      <c r="H2830" s="7"/>
      <c r="I2830" s="7"/>
      <c r="J2830" s="7"/>
      <c r="K2830" s="7"/>
      <c r="L2830" s="7"/>
      <c r="M2830" s="7"/>
      <c r="N2830" s="7"/>
      <c r="O2830" s="7"/>
      <c r="P2830" s="7"/>
      <c r="Q2830" s="7"/>
      <c r="R2830" s="7" t="str">
        <f t="shared" si="88"/>
        <v/>
      </c>
      <c r="S2830" s="7" t="str">
        <f t="shared" si="89"/>
        <v/>
      </c>
    </row>
    <row r="2831" spans="1:19" x14ac:dyDescent="0.25">
      <c r="A2831" s="7"/>
      <c r="B2831" s="12"/>
      <c r="C2831" s="7"/>
      <c r="D2831" s="7"/>
      <c r="E2831" s="7"/>
      <c r="F2831" s="7"/>
      <c r="G2831" s="7"/>
      <c r="H2831" s="7"/>
      <c r="I2831" s="7"/>
      <c r="J2831" s="7"/>
      <c r="K2831" s="7"/>
      <c r="L2831" s="7"/>
      <c r="M2831" s="7"/>
      <c r="N2831" s="7"/>
      <c r="O2831" s="7"/>
      <c r="P2831" s="7"/>
      <c r="Q2831" s="7"/>
      <c r="R2831" s="7" t="str">
        <f t="shared" si="88"/>
        <v/>
      </c>
      <c r="S2831" s="7" t="str">
        <f t="shared" si="89"/>
        <v/>
      </c>
    </row>
    <row r="2832" spans="1:19" x14ac:dyDescent="0.25">
      <c r="A2832" s="7"/>
      <c r="B2832" s="12"/>
      <c r="C2832" s="7"/>
      <c r="D2832" s="7"/>
      <c r="E2832" s="7"/>
      <c r="F2832" s="7"/>
      <c r="G2832" s="7"/>
      <c r="H2832" s="7"/>
      <c r="I2832" s="7"/>
      <c r="J2832" s="7"/>
      <c r="K2832" s="7"/>
      <c r="L2832" s="7"/>
      <c r="M2832" s="7"/>
      <c r="N2832" s="7"/>
      <c r="O2832" s="7"/>
      <c r="P2832" s="7"/>
      <c r="Q2832" s="7"/>
      <c r="R2832" s="7" t="str">
        <f t="shared" si="88"/>
        <v/>
      </c>
      <c r="S2832" s="7" t="str">
        <f t="shared" si="89"/>
        <v/>
      </c>
    </row>
    <row r="2833" spans="1:19" x14ac:dyDescent="0.25">
      <c r="A2833" s="7"/>
      <c r="B2833" s="12"/>
      <c r="C2833" s="7"/>
      <c r="D2833" s="7"/>
      <c r="E2833" s="7"/>
      <c r="F2833" s="7"/>
      <c r="G2833" s="7"/>
      <c r="H2833" s="7"/>
      <c r="I2833" s="7"/>
      <c r="J2833" s="7"/>
      <c r="K2833" s="7"/>
      <c r="L2833" s="7"/>
      <c r="M2833" s="7"/>
      <c r="N2833" s="7"/>
      <c r="O2833" s="7"/>
      <c r="P2833" s="7"/>
      <c r="Q2833" s="7"/>
      <c r="R2833" s="7" t="str">
        <f t="shared" si="88"/>
        <v/>
      </c>
      <c r="S2833" s="7" t="str">
        <f t="shared" si="89"/>
        <v/>
      </c>
    </row>
    <row r="2834" spans="1:19" x14ac:dyDescent="0.25">
      <c r="A2834" s="7"/>
      <c r="B2834" s="12"/>
      <c r="C2834" s="7"/>
      <c r="D2834" s="7"/>
      <c r="E2834" s="7"/>
      <c r="F2834" s="7"/>
      <c r="G2834" s="7"/>
      <c r="H2834" s="7"/>
      <c r="I2834" s="7"/>
      <c r="J2834" s="7"/>
      <c r="K2834" s="7"/>
      <c r="L2834" s="7"/>
      <c r="M2834" s="7"/>
      <c r="N2834" s="7"/>
      <c r="O2834" s="7"/>
      <c r="P2834" s="7"/>
      <c r="Q2834" s="7"/>
      <c r="R2834" s="7" t="str">
        <f t="shared" si="88"/>
        <v/>
      </c>
      <c r="S2834" s="7" t="str">
        <f t="shared" si="89"/>
        <v/>
      </c>
    </row>
    <row r="2835" spans="1:19" x14ac:dyDescent="0.25">
      <c r="A2835" s="7"/>
      <c r="B2835" s="12"/>
      <c r="C2835" s="7"/>
      <c r="D2835" s="7"/>
      <c r="E2835" s="7"/>
      <c r="F2835" s="7"/>
      <c r="G2835" s="7"/>
      <c r="H2835" s="7"/>
      <c r="I2835" s="7"/>
      <c r="J2835" s="7"/>
      <c r="K2835" s="7"/>
      <c r="L2835" s="7"/>
      <c r="M2835" s="7"/>
      <c r="N2835" s="7"/>
      <c r="O2835" s="7"/>
      <c r="P2835" s="7"/>
      <c r="Q2835" s="7"/>
      <c r="R2835" s="7" t="str">
        <f t="shared" si="88"/>
        <v/>
      </c>
      <c r="S2835" s="7" t="str">
        <f t="shared" si="89"/>
        <v/>
      </c>
    </row>
    <row r="2836" spans="1:19" x14ac:dyDescent="0.25">
      <c r="A2836" s="7"/>
      <c r="B2836" s="12"/>
      <c r="C2836" s="7"/>
      <c r="D2836" s="7"/>
      <c r="E2836" s="7"/>
      <c r="F2836" s="7"/>
      <c r="G2836" s="7"/>
      <c r="H2836" s="7"/>
      <c r="I2836" s="7"/>
      <c r="J2836" s="7"/>
      <c r="K2836" s="7"/>
      <c r="L2836" s="7"/>
      <c r="M2836" s="7"/>
      <c r="N2836" s="7"/>
      <c r="O2836" s="7"/>
      <c r="P2836" s="7"/>
      <c r="Q2836" s="7"/>
      <c r="R2836" s="7" t="str">
        <f t="shared" si="88"/>
        <v/>
      </c>
      <c r="S2836" s="7" t="str">
        <f t="shared" si="89"/>
        <v/>
      </c>
    </row>
    <row r="2837" spans="1:19" x14ac:dyDescent="0.25">
      <c r="A2837" s="7"/>
      <c r="B2837" s="12"/>
      <c r="C2837" s="7"/>
      <c r="D2837" s="7"/>
      <c r="E2837" s="7"/>
      <c r="F2837" s="7"/>
      <c r="G2837" s="7"/>
      <c r="H2837" s="7"/>
      <c r="I2837" s="7"/>
      <c r="J2837" s="7"/>
      <c r="K2837" s="7"/>
      <c r="L2837" s="7"/>
      <c r="M2837" s="7"/>
      <c r="N2837" s="7"/>
      <c r="O2837" s="7"/>
      <c r="P2837" s="7"/>
      <c r="Q2837" s="7"/>
      <c r="R2837" s="7" t="str">
        <f t="shared" si="88"/>
        <v/>
      </c>
      <c r="S2837" s="7" t="str">
        <f t="shared" si="89"/>
        <v/>
      </c>
    </row>
    <row r="2838" spans="1:19" x14ac:dyDescent="0.25">
      <c r="A2838" s="7"/>
      <c r="B2838" s="12"/>
      <c r="C2838" s="7"/>
      <c r="D2838" s="7"/>
      <c r="E2838" s="7"/>
      <c r="F2838" s="7"/>
      <c r="G2838" s="7"/>
      <c r="H2838" s="7"/>
      <c r="I2838" s="7"/>
      <c r="J2838" s="7"/>
      <c r="K2838" s="7"/>
      <c r="L2838" s="7"/>
      <c r="M2838" s="7"/>
      <c r="N2838" s="7"/>
      <c r="O2838" s="7"/>
      <c r="P2838" s="7"/>
      <c r="Q2838" s="7"/>
      <c r="R2838" s="7" t="str">
        <f t="shared" si="88"/>
        <v/>
      </c>
      <c r="S2838" s="7" t="str">
        <f t="shared" si="89"/>
        <v/>
      </c>
    </row>
    <row r="2839" spans="1:19" x14ac:dyDescent="0.25">
      <c r="A2839" s="7"/>
      <c r="B2839" s="12"/>
      <c r="C2839" s="7"/>
      <c r="D2839" s="7"/>
      <c r="E2839" s="7"/>
      <c r="F2839" s="7"/>
      <c r="G2839" s="7"/>
      <c r="H2839" s="7"/>
      <c r="I2839" s="7"/>
      <c r="J2839" s="7"/>
      <c r="K2839" s="7"/>
      <c r="L2839" s="7"/>
      <c r="M2839" s="7"/>
      <c r="N2839" s="7"/>
      <c r="O2839" s="7"/>
      <c r="P2839" s="7"/>
      <c r="Q2839" s="7"/>
      <c r="R2839" s="7" t="str">
        <f t="shared" si="88"/>
        <v/>
      </c>
      <c r="S2839" s="7" t="str">
        <f t="shared" si="89"/>
        <v/>
      </c>
    </row>
    <row r="2840" spans="1:19" x14ac:dyDescent="0.25">
      <c r="A2840" s="7"/>
      <c r="B2840" s="12"/>
      <c r="C2840" s="7"/>
      <c r="D2840" s="7"/>
      <c r="E2840" s="7"/>
      <c r="F2840" s="7"/>
      <c r="G2840" s="7"/>
      <c r="H2840" s="7"/>
      <c r="I2840" s="7"/>
      <c r="J2840" s="7"/>
      <c r="K2840" s="7"/>
      <c r="L2840" s="7"/>
      <c r="M2840" s="7"/>
      <c r="N2840" s="7"/>
      <c r="O2840" s="7"/>
      <c r="P2840" s="7"/>
      <c r="Q2840" s="7"/>
      <c r="R2840" s="7" t="str">
        <f t="shared" si="88"/>
        <v/>
      </c>
      <c r="S2840" s="7" t="str">
        <f t="shared" si="89"/>
        <v/>
      </c>
    </row>
    <row r="2841" spans="1:19" x14ac:dyDescent="0.25">
      <c r="A2841" s="7"/>
      <c r="B2841" s="12"/>
      <c r="C2841" s="7"/>
      <c r="D2841" s="7"/>
      <c r="E2841" s="7"/>
      <c r="F2841" s="7"/>
      <c r="G2841" s="7"/>
      <c r="H2841" s="7"/>
      <c r="I2841" s="7"/>
      <c r="J2841" s="7"/>
      <c r="K2841" s="7"/>
      <c r="L2841" s="7"/>
      <c r="M2841" s="7"/>
      <c r="N2841" s="7"/>
      <c r="O2841" s="7"/>
      <c r="P2841" s="7"/>
      <c r="Q2841" s="7"/>
      <c r="R2841" s="7" t="str">
        <f t="shared" si="88"/>
        <v/>
      </c>
      <c r="S2841" s="7" t="str">
        <f t="shared" si="89"/>
        <v/>
      </c>
    </row>
    <row r="2842" spans="1:19" x14ac:dyDescent="0.25">
      <c r="A2842" s="7"/>
      <c r="B2842" s="12"/>
      <c r="C2842" s="7"/>
      <c r="D2842" s="7"/>
      <c r="E2842" s="7"/>
      <c r="F2842" s="7"/>
      <c r="G2842" s="7"/>
      <c r="H2842" s="7"/>
      <c r="I2842" s="7"/>
      <c r="J2842" s="7"/>
      <c r="K2842" s="7"/>
      <c r="L2842" s="7"/>
      <c r="M2842" s="7"/>
      <c r="N2842" s="7"/>
      <c r="O2842" s="7"/>
      <c r="P2842" s="7"/>
      <c r="Q2842" s="7"/>
      <c r="R2842" s="7" t="str">
        <f t="shared" si="88"/>
        <v/>
      </c>
      <c r="S2842" s="7" t="str">
        <f t="shared" si="89"/>
        <v/>
      </c>
    </row>
    <row r="2843" spans="1:19" x14ac:dyDescent="0.25">
      <c r="A2843" s="7"/>
      <c r="B2843" s="12"/>
      <c r="C2843" s="7"/>
      <c r="D2843" s="7"/>
      <c r="E2843" s="7"/>
      <c r="F2843" s="7"/>
      <c r="G2843" s="7"/>
      <c r="H2843" s="7"/>
      <c r="I2843" s="7"/>
      <c r="J2843" s="7"/>
      <c r="K2843" s="7"/>
      <c r="L2843" s="7"/>
      <c r="M2843" s="7"/>
      <c r="N2843" s="7"/>
      <c r="O2843" s="7"/>
      <c r="P2843" s="7"/>
      <c r="Q2843" s="7"/>
      <c r="R2843" s="7" t="str">
        <f t="shared" si="88"/>
        <v/>
      </c>
      <c r="S2843" s="7" t="str">
        <f t="shared" si="89"/>
        <v/>
      </c>
    </row>
    <row r="2844" spans="1:19" x14ac:dyDescent="0.25">
      <c r="A2844" s="7"/>
      <c r="B2844" s="12"/>
      <c r="C2844" s="7"/>
      <c r="D2844" s="7"/>
      <c r="E2844" s="7"/>
      <c r="F2844" s="7"/>
      <c r="G2844" s="7"/>
      <c r="H2844" s="7"/>
      <c r="I2844" s="7"/>
      <c r="J2844" s="7"/>
      <c r="K2844" s="7"/>
      <c r="L2844" s="7"/>
      <c r="M2844" s="7"/>
      <c r="N2844" s="7"/>
      <c r="O2844" s="7"/>
      <c r="P2844" s="7"/>
      <c r="Q2844" s="7"/>
      <c r="R2844" s="7" t="str">
        <f t="shared" si="88"/>
        <v/>
      </c>
      <c r="S2844" s="7" t="str">
        <f t="shared" si="89"/>
        <v/>
      </c>
    </row>
    <row r="2845" spans="1:19" x14ac:dyDescent="0.25">
      <c r="A2845" s="7"/>
      <c r="B2845" s="12"/>
      <c r="C2845" s="7"/>
      <c r="D2845" s="7"/>
      <c r="E2845" s="7"/>
      <c r="F2845" s="7"/>
      <c r="G2845" s="7"/>
      <c r="H2845" s="7"/>
      <c r="I2845" s="7"/>
      <c r="J2845" s="7"/>
      <c r="K2845" s="7"/>
      <c r="L2845" s="7"/>
      <c r="M2845" s="7"/>
      <c r="N2845" s="7"/>
      <c r="O2845" s="7"/>
      <c r="P2845" s="7"/>
      <c r="Q2845" s="7"/>
      <c r="R2845" s="7" t="str">
        <f t="shared" si="88"/>
        <v/>
      </c>
      <c r="S2845" s="7" t="str">
        <f t="shared" si="89"/>
        <v/>
      </c>
    </row>
    <row r="2846" spans="1:19" x14ac:dyDescent="0.25">
      <c r="A2846" s="7"/>
      <c r="B2846" s="12"/>
      <c r="C2846" s="7"/>
      <c r="D2846" s="7"/>
      <c r="E2846" s="7"/>
      <c r="F2846" s="7"/>
      <c r="G2846" s="7"/>
      <c r="H2846" s="7"/>
      <c r="I2846" s="7"/>
      <c r="J2846" s="7"/>
      <c r="K2846" s="7"/>
      <c r="L2846" s="7"/>
      <c r="M2846" s="7"/>
      <c r="N2846" s="7"/>
      <c r="O2846" s="7"/>
      <c r="P2846" s="7"/>
      <c r="Q2846" s="7"/>
      <c r="R2846" s="7" t="str">
        <f t="shared" si="88"/>
        <v/>
      </c>
      <c r="S2846" s="7" t="str">
        <f t="shared" si="89"/>
        <v/>
      </c>
    </row>
    <row r="2847" spans="1:19" x14ac:dyDescent="0.25">
      <c r="A2847" s="7"/>
      <c r="B2847" s="12"/>
      <c r="C2847" s="7"/>
      <c r="D2847" s="7"/>
      <c r="E2847" s="7"/>
      <c r="F2847" s="7"/>
      <c r="G2847" s="7"/>
      <c r="H2847" s="7"/>
      <c r="I2847" s="7"/>
      <c r="J2847" s="7"/>
      <c r="K2847" s="7"/>
      <c r="L2847" s="7"/>
      <c r="M2847" s="7"/>
      <c r="N2847" s="7"/>
      <c r="O2847" s="7"/>
      <c r="P2847" s="7"/>
      <c r="Q2847" s="7"/>
      <c r="R2847" s="7" t="str">
        <f t="shared" si="88"/>
        <v/>
      </c>
      <c r="S2847" s="7" t="str">
        <f t="shared" si="89"/>
        <v/>
      </c>
    </row>
    <row r="2848" spans="1:19" x14ac:dyDescent="0.25">
      <c r="A2848" s="7"/>
      <c r="B2848" s="12"/>
      <c r="C2848" s="7"/>
      <c r="D2848" s="7"/>
      <c r="E2848" s="7"/>
      <c r="F2848" s="7"/>
      <c r="G2848" s="7"/>
      <c r="H2848" s="7"/>
      <c r="I2848" s="7"/>
      <c r="J2848" s="7"/>
      <c r="K2848" s="7"/>
      <c r="L2848" s="7"/>
      <c r="M2848" s="7"/>
      <c r="N2848" s="7"/>
      <c r="O2848" s="7"/>
      <c r="P2848" s="7"/>
      <c r="Q2848" s="7"/>
      <c r="R2848" s="7" t="str">
        <f t="shared" si="88"/>
        <v/>
      </c>
      <c r="S2848" s="7" t="str">
        <f t="shared" si="89"/>
        <v/>
      </c>
    </row>
    <row r="2849" spans="1:19" x14ac:dyDescent="0.25">
      <c r="A2849" s="7"/>
      <c r="B2849" s="12"/>
      <c r="C2849" s="7"/>
      <c r="D2849" s="7"/>
      <c r="E2849" s="7"/>
      <c r="F2849" s="7"/>
      <c r="G2849" s="7"/>
      <c r="H2849" s="7"/>
      <c r="I2849" s="7"/>
      <c r="J2849" s="7"/>
      <c r="K2849" s="7"/>
      <c r="L2849" s="7"/>
      <c r="M2849" s="7"/>
      <c r="N2849" s="7"/>
      <c r="O2849" s="7"/>
      <c r="P2849" s="7"/>
      <c r="Q2849" s="7"/>
      <c r="R2849" s="7" t="str">
        <f t="shared" si="88"/>
        <v/>
      </c>
      <c r="S2849" s="7" t="str">
        <f t="shared" si="89"/>
        <v/>
      </c>
    </row>
    <row r="2850" spans="1:19" x14ac:dyDescent="0.25">
      <c r="A2850" s="7"/>
      <c r="B2850" s="12"/>
      <c r="C2850" s="7"/>
      <c r="D2850" s="7"/>
      <c r="E2850" s="7"/>
      <c r="F2850" s="7"/>
      <c r="G2850" s="7"/>
      <c r="H2850" s="7"/>
      <c r="I2850" s="7"/>
      <c r="J2850" s="7"/>
      <c r="K2850" s="7"/>
      <c r="L2850" s="7"/>
      <c r="M2850" s="7"/>
      <c r="N2850" s="7"/>
      <c r="O2850" s="7"/>
      <c r="P2850" s="7"/>
      <c r="Q2850" s="7"/>
      <c r="R2850" s="7" t="str">
        <f t="shared" si="88"/>
        <v/>
      </c>
      <c r="S2850" s="7" t="str">
        <f t="shared" si="89"/>
        <v/>
      </c>
    </row>
    <row r="2851" spans="1:19" x14ac:dyDescent="0.25">
      <c r="A2851" s="7"/>
      <c r="B2851" s="12"/>
      <c r="C2851" s="7"/>
      <c r="D2851" s="7"/>
      <c r="E2851" s="7"/>
      <c r="F2851" s="7"/>
      <c r="G2851" s="7"/>
      <c r="H2851" s="7"/>
      <c r="I2851" s="7"/>
      <c r="J2851" s="7"/>
      <c r="K2851" s="7"/>
      <c r="L2851" s="7"/>
      <c r="M2851" s="7"/>
      <c r="N2851" s="7"/>
      <c r="O2851" s="7"/>
      <c r="P2851" s="7"/>
      <c r="Q2851" s="7"/>
      <c r="R2851" s="7" t="str">
        <f t="shared" si="88"/>
        <v/>
      </c>
      <c r="S2851" s="7" t="str">
        <f t="shared" si="89"/>
        <v/>
      </c>
    </row>
    <row r="2852" spans="1:19" x14ac:dyDescent="0.25">
      <c r="A2852" s="7"/>
      <c r="B2852" s="12"/>
      <c r="C2852" s="7"/>
      <c r="D2852" s="7"/>
      <c r="E2852" s="7"/>
      <c r="F2852" s="7"/>
      <c r="G2852" s="7"/>
      <c r="H2852" s="7"/>
      <c r="I2852" s="7"/>
      <c r="J2852" s="7"/>
      <c r="K2852" s="7"/>
      <c r="L2852" s="7"/>
      <c r="M2852" s="7"/>
      <c r="N2852" s="7"/>
      <c r="O2852" s="7"/>
      <c r="P2852" s="7"/>
      <c r="Q2852" s="7"/>
      <c r="R2852" s="7" t="str">
        <f t="shared" si="88"/>
        <v/>
      </c>
      <c r="S2852" s="7" t="str">
        <f t="shared" si="89"/>
        <v/>
      </c>
    </row>
    <row r="2853" spans="1:19" x14ac:dyDescent="0.25">
      <c r="A2853" s="7"/>
      <c r="B2853" s="12"/>
      <c r="C2853" s="7"/>
      <c r="D2853" s="7"/>
      <c r="E2853" s="7"/>
      <c r="F2853" s="7"/>
      <c r="G2853" s="7"/>
      <c r="H2853" s="7"/>
      <c r="I2853" s="7"/>
      <c r="J2853" s="7"/>
      <c r="K2853" s="7"/>
      <c r="L2853" s="7"/>
      <c r="M2853" s="7"/>
      <c r="N2853" s="7"/>
      <c r="O2853" s="7"/>
      <c r="P2853" s="7"/>
      <c r="Q2853" s="7"/>
      <c r="R2853" s="7" t="str">
        <f t="shared" si="88"/>
        <v/>
      </c>
      <c r="S2853" s="7" t="str">
        <f t="shared" si="89"/>
        <v/>
      </c>
    </row>
    <row r="2854" spans="1:19" x14ac:dyDescent="0.25">
      <c r="A2854" s="7"/>
      <c r="B2854" s="12"/>
      <c r="C2854" s="7"/>
      <c r="D2854" s="7"/>
      <c r="E2854" s="7"/>
      <c r="F2854" s="7"/>
      <c r="G2854" s="7"/>
      <c r="H2854" s="7"/>
      <c r="I2854" s="7"/>
      <c r="J2854" s="7"/>
      <c r="K2854" s="7"/>
      <c r="L2854" s="7"/>
      <c r="M2854" s="7"/>
      <c r="N2854" s="7"/>
      <c r="O2854" s="7"/>
      <c r="P2854" s="7"/>
      <c r="Q2854" s="7"/>
      <c r="R2854" s="7" t="str">
        <f t="shared" si="88"/>
        <v/>
      </c>
      <c r="S2854" s="7" t="str">
        <f t="shared" si="89"/>
        <v/>
      </c>
    </row>
    <row r="2855" spans="1:19" x14ac:dyDescent="0.25">
      <c r="A2855" s="7"/>
      <c r="B2855" s="12"/>
      <c r="C2855" s="7"/>
      <c r="D2855" s="7"/>
      <c r="E2855" s="7"/>
      <c r="F2855" s="7"/>
      <c r="G2855" s="7"/>
      <c r="H2855" s="7"/>
      <c r="I2855" s="7"/>
      <c r="J2855" s="7"/>
      <c r="K2855" s="7"/>
      <c r="L2855" s="7"/>
      <c r="M2855" s="7"/>
      <c r="N2855" s="7"/>
      <c r="O2855" s="7"/>
      <c r="P2855" s="7"/>
      <c r="Q2855" s="7"/>
      <c r="R2855" s="7" t="str">
        <f t="shared" si="88"/>
        <v/>
      </c>
      <c r="S2855" s="7" t="str">
        <f t="shared" si="89"/>
        <v/>
      </c>
    </row>
    <row r="2856" spans="1:19" x14ac:dyDescent="0.25">
      <c r="A2856" s="7"/>
      <c r="B2856" s="12"/>
      <c r="C2856" s="7"/>
      <c r="D2856" s="7"/>
      <c r="E2856" s="7"/>
      <c r="F2856" s="7"/>
      <c r="G2856" s="7"/>
      <c r="H2856" s="7"/>
      <c r="I2856" s="7"/>
      <c r="J2856" s="7"/>
      <c r="K2856" s="7"/>
      <c r="L2856" s="7"/>
      <c r="M2856" s="7"/>
      <c r="N2856" s="7"/>
      <c r="O2856" s="7"/>
      <c r="P2856" s="7"/>
      <c r="Q2856" s="7"/>
      <c r="R2856" s="7" t="str">
        <f t="shared" si="88"/>
        <v/>
      </c>
      <c r="S2856" s="7" t="str">
        <f t="shared" si="89"/>
        <v/>
      </c>
    </row>
    <row r="2857" spans="1:19" x14ac:dyDescent="0.25">
      <c r="A2857" s="7"/>
      <c r="B2857" s="12"/>
      <c r="C2857" s="7"/>
      <c r="D2857" s="7"/>
      <c r="E2857" s="7"/>
      <c r="F2857" s="7"/>
      <c r="G2857" s="7"/>
      <c r="H2857" s="7"/>
      <c r="I2857" s="7"/>
      <c r="J2857" s="7"/>
      <c r="K2857" s="7"/>
      <c r="L2857" s="7"/>
      <c r="M2857" s="7"/>
      <c r="N2857" s="7"/>
      <c r="O2857" s="7"/>
      <c r="P2857" s="7"/>
      <c r="Q2857" s="7"/>
      <c r="R2857" s="7" t="str">
        <f t="shared" si="88"/>
        <v/>
      </c>
      <c r="S2857" s="7" t="str">
        <f t="shared" si="89"/>
        <v/>
      </c>
    </row>
    <row r="2858" spans="1:19" x14ac:dyDescent="0.25">
      <c r="A2858" s="7"/>
      <c r="B2858" s="12"/>
      <c r="C2858" s="7"/>
      <c r="D2858" s="7"/>
      <c r="E2858" s="7"/>
      <c r="F2858" s="7"/>
      <c r="G2858" s="7"/>
      <c r="H2858" s="7"/>
      <c r="I2858" s="7"/>
      <c r="J2858" s="7"/>
      <c r="K2858" s="7"/>
      <c r="L2858" s="7"/>
      <c r="M2858" s="7"/>
      <c r="N2858" s="7"/>
      <c r="O2858" s="7"/>
      <c r="P2858" s="7"/>
      <c r="Q2858" s="7"/>
      <c r="R2858" s="7" t="str">
        <f t="shared" si="88"/>
        <v/>
      </c>
      <c r="S2858" s="7" t="str">
        <f t="shared" si="89"/>
        <v/>
      </c>
    </row>
    <row r="2859" spans="1:19" x14ac:dyDescent="0.25">
      <c r="A2859" s="7"/>
      <c r="B2859" s="12"/>
      <c r="C2859" s="7"/>
      <c r="D2859" s="7"/>
      <c r="E2859" s="7"/>
      <c r="F2859" s="7"/>
      <c r="G2859" s="7"/>
      <c r="H2859" s="7"/>
      <c r="I2859" s="7"/>
      <c r="J2859" s="7"/>
      <c r="K2859" s="7"/>
      <c r="L2859" s="7"/>
      <c r="M2859" s="7"/>
      <c r="N2859" s="7"/>
      <c r="O2859" s="7"/>
      <c r="P2859" s="7"/>
      <c r="Q2859" s="7"/>
      <c r="R2859" s="7" t="str">
        <f t="shared" si="88"/>
        <v/>
      </c>
      <c r="S2859" s="7" t="str">
        <f t="shared" si="89"/>
        <v/>
      </c>
    </row>
    <row r="2860" spans="1:19" x14ac:dyDescent="0.25">
      <c r="A2860" s="7"/>
      <c r="B2860" s="12"/>
      <c r="C2860" s="7"/>
      <c r="D2860" s="7"/>
      <c r="E2860" s="7"/>
      <c r="F2860" s="7"/>
      <c r="G2860" s="7"/>
      <c r="H2860" s="7"/>
      <c r="I2860" s="7"/>
      <c r="J2860" s="7"/>
      <c r="K2860" s="7"/>
      <c r="L2860" s="7"/>
      <c r="M2860" s="7"/>
      <c r="N2860" s="7"/>
      <c r="O2860" s="7"/>
      <c r="P2860" s="7"/>
      <c r="Q2860" s="7"/>
      <c r="R2860" s="7" t="str">
        <f t="shared" si="88"/>
        <v/>
      </c>
      <c r="S2860" s="7" t="str">
        <f t="shared" si="89"/>
        <v/>
      </c>
    </row>
    <row r="2861" spans="1:19" x14ac:dyDescent="0.25">
      <c r="A2861" s="7"/>
      <c r="B2861" s="12"/>
      <c r="C2861" s="7"/>
      <c r="D2861" s="7"/>
      <c r="E2861" s="7"/>
      <c r="F2861" s="7"/>
      <c r="G2861" s="7"/>
      <c r="H2861" s="7"/>
      <c r="I2861" s="7"/>
      <c r="J2861" s="7"/>
      <c r="K2861" s="7"/>
      <c r="L2861" s="7"/>
      <c r="M2861" s="7"/>
      <c r="N2861" s="7"/>
      <c r="O2861" s="7"/>
      <c r="P2861" s="7"/>
      <c r="Q2861" s="7"/>
      <c r="R2861" s="7" t="str">
        <f t="shared" si="88"/>
        <v/>
      </c>
      <c r="S2861" s="7" t="str">
        <f t="shared" si="89"/>
        <v/>
      </c>
    </row>
    <row r="2862" spans="1:19" x14ac:dyDescent="0.25">
      <c r="A2862" s="7"/>
      <c r="B2862" s="12"/>
      <c r="C2862" s="7"/>
      <c r="D2862" s="7"/>
      <c r="E2862" s="7"/>
      <c r="F2862" s="7"/>
      <c r="G2862" s="7"/>
      <c r="H2862" s="7"/>
      <c r="I2862" s="7"/>
      <c r="J2862" s="7"/>
      <c r="K2862" s="7"/>
      <c r="L2862" s="7"/>
      <c r="M2862" s="7"/>
      <c r="N2862" s="7"/>
      <c r="O2862" s="7"/>
      <c r="P2862" s="7"/>
      <c r="Q2862" s="7"/>
      <c r="R2862" s="7" t="str">
        <f t="shared" si="88"/>
        <v/>
      </c>
      <c r="S2862" s="7" t="str">
        <f t="shared" si="89"/>
        <v/>
      </c>
    </row>
    <row r="2863" spans="1:19" x14ac:dyDescent="0.25">
      <c r="A2863" s="7"/>
      <c r="B2863" s="12"/>
      <c r="C2863" s="7"/>
      <c r="D2863" s="7"/>
      <c r="E2863" s="7"/>
      <c r="F2863" s="7"/>
      <c r="G2863" s="7"/>
      <c r="H2863" s="7"/>
      <c r="I2863" s="7"/>
      <c r="J2863" s="7"/>
      <c r="K2863" s="7"/>
      <c r="L2863" s="7"/>
      <c r="M2863" s="7"/>
      <c r="N2863" s="7"/>
      <c r="O2863" s="7"/>
      <c r="P2863" s="7"/>
      <c r="Q2863" s="7"/>
      <c r="R2863" s="7" t="str">
        <f t="shared" si="88"/>
        <v/>
      </c>
      <c r="S2863" s="7" t="str">
        <f t="shared" si="89"/>
        <v/>
      </c>
    </row>
    <row r="2864" spans="1:19" x14ac:dyDescent="0.25">
      <c r="A2864" s="7"/>
      <c r="B2864" s="12"/>
      <c r="C2864" s="7"/>
      <c r="D2864" s="7"/>
      <c r="E2864" s="7"/>
      <c r="F2864" s="7"/>
      <c r="G2864" s="7"/>
      <c r="H2864" s="7"/>
      <c r="I2864" s="7"/>
      <c r="J2864" s="7"/>
      <c r="K2864" s="7"/>
      <c r="L2864" s="7"/>
      <c r="M2864" s="7"/>
      <c r="N2864" s="7"/>
      <c r="O2864" s="7"/>
      <c r="P2864" s="7"/>
      <c r="Q2864" s="7"/>
      <c r="R2864" s="7" t="str">
        <f t="shared" si="88"/>
        <v/>
      </c>
      <c r="S2864" s="7" t="str">
        <f t="shared" si="89"/>
        <v/>
      </c>
    </row>
    <row r="2865" spans="1:19" x14ac:dyDescent="0.25">
      <c r="A2865" s="7"/>
      <c r="B2865" s="12"/>
      <c r="C2865" s="7"/>
      <c r="D2865" s="7"/>
      <c r="E2865" s="7"/>
      <c r="F2865" s="7"/>
      <c r="G2865" s="7"/>
      <c r="H2865" s="7"/>
      <c r="I2865" s="7"/>
      <c r="J2865" s="7"/>
      <c r="K2865" s="7"/>
      <c r="L2865" s="7"/>
      <c r="M2865" s="7"/>
      <c r="N2865" s="7"/>
      <c r="O2865" s="7"/>
      <c r="P2865" s="7"/>
      <c r="Q2865" s="7"/>
      <c r="R2865" s="7" t="str">
        <f t="shared" si="88"/>
        <v/>
      </c>
      <c r="S2865" s="7" t="str">
        <f t="shared" si="89"/>
        <v/>
      </c>
    </row>
    <row r="2866" spans="1:19" x14ac:dyDescent="0.25">
      <c r="A2866" s="7"/>
      <c r="B2866" s="12"/>
      <c r="C2866" s="7"/>
      <c r="D2866" s="7"/>
      <c r="E2866" s="7"/>
      <c r="F2866" s="7"/>
      <c r="G2866" s="7"/>
      <c r="H2866" s="7"/>
      <c r="I2866" s="7"/>
      <c r="J2866" s="7"/>
      <c r="K2866" s="7"/>
      <c r="L2866" s="7"/>
      <c r="M2866" s="7"/>
      <c r="N2866" s="7"/>
      <c r="O2866" s="7"/>
      <c r="P2866" s="7"/>
      <c r="Q2866" s="7"/>
      <c r="R2866" s="7" t="str">
        <f t="shared" si="88"/>
        <v/>
      </c>
      <c r="S2866" s="7" t="str">
        <f t="shared" si="89"/>
        <v/>
      </c>
    </row>
    <row r="2867" spans="1:19" x14ac:dyDescent="0.25">
      <c r="A2867" s="7"/>
      <c r="B2867" s="12"/>
      <c r="C2867" s="7"/>
      <c r="D2867" s="7"/>
      <c r="E2867" s="7"/>
      <c r="F2867" s="7"/>
      <c r="G2867" s="7"/>
      <c r="H2867" s="7"/>
      <c r="I2867" s="7"/>
      <c r="J2867" s="7"/>
      <c r="K2867" s="7"/>
      <c r="L2867" s="7"/>
      <c r="M2867" s="7"/>
      <c r="N2867" s="7"/>
      <c r="O2867" s="7"/>
      <c r="P2867" s="7"/>
      <c r="Q2867" s="7"/>
      <c r="R2867" s="7" t="str">
        <f t="shared" si="88"/>
        <v/>
      </c>
      <c r="S2867" s="7" t="str">
        <f t="shared" si="89"/>
        <v/>
      </c>
    </row>
    <row r="2868" spans="1:19" x14ac:dyDescent="0.25">
      <c r="A2868" s="7"/>
      <c r="B2868" s="12"/>
      <c r="C2868" s="7"/>
      <c r="D2868" s="7"/>
      <c r="E2868" s="7"/>
      <c r="F2868" s="7"/>
      <c r="G2868" s="7"/>
      <c r="H2868" s="7"/>
      <c r="I2868" s="7"/>
      <c r="J2868" s="7"/>
      <c r="K2868" s="7"/>
      <c r="L2868" s="7"/>
      <c r="M2868" s="7"/>
      <c r="N2868" s="7"/>
      <c r="O2868" s="7"/>
      <c r="P2868" s="7"/>
      <c r="Q2868" s="7"/>
      <c r="R2868" s="7" t="str">
        <f t="shared" si="88"/>
        <v/>
      </c>
      <c r="S2868" s="7" t="str">
        <f t="shared" si="89"/>
        <v/>
      </c>
    </row>
    <row r="2869" spans="1:19" x14ac:dyDescent="0.25">
      <c r="A2869" s="7"/>
      <c r="B2869" s="12"/>
      <c r="C2869" s="7"/>
      <c r="D2869" s="7"/>
      <c r="E2869" s="7"/>
      <c r="F2869" s="7"/>
      <c r="G2869" s="7"/>
      <c r="H2869" s="7"/>
      <c r="I2869" s="7"/>
      <c r="J2869" s="7"/>
      <c r="K2869" s="7"/>
      <c r="L2869" s="7"/>
      <c r="M2869" s="7"/>
      <c r="N2869" s="7"/>
      <c r="O2869" s="7"/>
      <c r="P2869" s="7"/>
      <c r="Q2869" s="7"/>
      <c r="R2869" s="7" t="str">
        <f t="shared" si="88"/>
        <v/>
      </c>
      <c r="S2869" s="7" t="str">
        <f t="shared" si="89"/>
        <v/>
      </c>
    </row>
    <row r="2870" spans="1:19" x14ac:dyDescent="0.25">
      <c r="A2870" s="7"/>
      <c r="B2870" s="12"/>
      <c r="C2870" s="7"/>
      <c r="D2870" s="7"/>
      <c r="E2870" s="7"/>
      <c r="F2870" s="7"/>
      <c r="G2870" s="7"/>
      <c r="H2870" s="7"/>
      <c r="I2870" s="7"/>
      <c r="J2870" s="7"/>
      <c r="K2870" s="7"/>
      <c r="L2870" s="7"/>
      <c r="M2870" s="7"/>
      <c r="N2870" s="7"/>
      <c r="O2870" s="7"/>
      <c r="P2870" s="7"/>
      <c r="Q2870" s="7"/>
      <c r="R2870" s="7" t="str">
        <f t="shared" si="88"/>
        <v/>
      </c>
      <c r="S2870" s="7" t="str">
        <f t="shared" si="89"/>
        <v/>
      </c>
    </row>
    <row r="2871" spans="1:19" x14ac:dyDescent="0.25">
      <c r="A2871" s="7"/>
      <c r="B2871" s="12"/>
      <c r="C2871" s="7"/>
      <c r="D2871" s="7"/>
      <c r="E2871" s="7"/>
      <c r="F2871" s="7"/>
      <c r="G2871" s="7"/>
      <c r="H2871" s="7"/>
      <c r="I2871" s="7"/>
      <c r="J2871" s="7"/>
      <c r="K2871" s="7"/>
      <c r="L2871" s="7"/>
      <c r="M2871" s="7"/>
      <c r="N2871" s="7"/>
      <c r="O2871" s="7"/>
      <c r="P2871" s="7"/>
      <c r="Q2871" s="7"/>
      <c r="R2871" s="7" t="str">
        <f t="shared" si="88"/>
        <v/>
      </c>
      <c r="S2871" s="7" t="str">
        <f t="shared" si="89"/>
        <v/>
      </c>
    </row>
    <row r="2872" spans="1:19" x14ac:dyDescent="0.25">
      <c r="A2872" s="7"/>
      <c r="B2872" s="12"/>
      <c r="C2872" s="7"/>
      <c r="D2872" s="7"/>
      <c r="E2872" s="7"/>
      <c r="F2872" s="7"/>
      <c r="G2872" s="7"/>
      <c r="H2872" s="7"/>
      <c r="I2872" s="7"/>
      <c r="J2872" s="7"/>
      <c r="K2872" s="7"/>
      <c r="L2872" s="7"/>
      <c r="M2872" s="7"/>
      <c r="N2872" s="7"/>
      <c r="O2872" s="7"/>
      <c r="P2872" s="7"/>
      <c r="Q2872" s="7"/>
      <c r="R2872" s="7" t="str">
        <f t="shared" si="88"/>
        <v/>
      </c>
      <c r="S2872" s="7" t="str">
        <f t="shared" si="89"/>
        <v/>
      </c>
    </row>
    <row r="2873" spans="1:19" x14ac:dyDescent="0.25">
      <c r="A2873" s="7"/>
      <c r="B2873" s="12"/>
      <c r="C2873" s="7"/>
      <c r="D2873" s="7"/>
      <c r="E2873" s="7"/>
      <c r="F2873" s="7"/>
      <c r="G2873" s="7"/>
      <c r="H2873" s="7"/>
      <c r="I2873" s="7"/>
      <c r="J2873" s="7"/>
      <c r="K2873" s="7"/>
      <c r="L2873" s="7"/>
      <c r="M2873" s="7"/>
      <c r="N2873" s="7"/>
      <c r="O2873" s="7"/>
      <c r="P2873" s="7"/>
      <c r="Q2873" s="7"/>
      <c r="R2873" s="7" t="str">
        <f t="shared" si="88"/>
        <v/>
      </c>
      <c r="S2873" s="7" t="str">
        <f t="shared" si="89"/>
        <v/>
      </c>
    </row>
    <row r="2874" spans="1:19" x14ac:dyDescent="0.25">
      <c r="A2874" s="7"/>
      <c r="B2874" s="12"/>
      <c r="C2874" s="7"/>
      <c r="D2874" s="7"/>
      <c r="E2874" s="7"/>
      <c r="F2874" s="7"/>
      <c r="G2874" s="7"/>
      <c r="H2874" s="7"/>
      <c r="I2874" s="7"/>
      <c r="J2874" s="7"/>
      <c r="K2874" s="7"/>
      <c r="L2874" s="7"/>
      <c r="M2874" s="7"/>
      <c r="N2874" s="7"/>
      <c r="O2874" s="7"/>
      <c r="P2874" s="7"/>
      <c r="Q2874" s="7"/>
      <c r="R2874" s="7" t="str">
        <f t="shared" si="88"/>
        <v/>
      </c>
      <c r="S2874" s="7" t="str">
        <f t="shared" si="89"/>
        <v/>
      </c>
    </row>
    <row r="2875" spans="1:19" x14ac:dyDescent="0.25">
      <c r="A2875" s="7"/>
      <c r="B2875" s="12"/>
      <c r="C2875" s="7"/>
      <c r="D2875" s="7"/>
      <c r="E2875" s="7"/>
      <c r="F2875" s="7"/>
      <c r="G2875" s="7"/>
      <c r="H2875" s="7"/>
      <c r="I2875" s="7"/>
      <c r="J2875" s="7"/>
      <c r="K2875" s="7"/>
      <c r="L2875" s="7"/>
      <c r="M2875" s="7"/>
      <c r="N2875" s="7"/>
      <c r="O2875" s="7"/>
      <c r="P2875" s="7"/>
      <c r="Q2875" s="7"/>
      <c r="R2875" s="7" t="str">
        <f t="shared" si="88"/>
        <v/>
      </c>
      <c r="S2875" s="7" t="str">
        <f t="shared" si="89"/>
        <v/>
      </c>
    </row>
    <row r="2876" spans="1:19" x14ac:dyDescent="0.25">
      <c r="A2876" s="7"/>
      <c r="B2876" s="12"/>
      <c r="C2876" s="7"/>
      <c r="D2876" s="7"/>
      <c r="E2876" s="7"/>
      <c r="F2876" s="7"/>
      <c r="G2876" s="7"/>
      <c r="H2876" s="7"/>
      <c r="I2876" s="7"/>
      <c r="J2876" s="7"/>
      <c r="K2876" s="7"/>
      <c r="L2876" s="7"/>
      <c r="M2876" s="7"/>
      <c r="N2876" s="7"/>
      <c r="O2876" s="7"/>
      <c r="P2876" s="7"/>
      <c r="Q2876" s="7"/>
      <c r="R2876" s="7" t="str">
        <f t="shared" si="88"/>
        <v/>
      </c>
      <c r="S2876" s="7" t="str">
        <f t="shared" si="89"/>
        <v/>
      </c>
    </row>
    <row r="2877" spans="1:19" x14ac:dyDescent="0.25">
      <c r="A2877" s="7"/>
      <c r="B2877" s="12"/>
      <c r="C2877" s="7"/>
      <c r="D2877" s="7"/>
      <c r="E2877" s="7"/>
      <c r="F2877" s="7"/>
      <c r="G2877" s="7"/>
      <c r="H2877" s="7"/>
      <c r="I2877" s="7"/>
      <c r="J2877" s="7"/>
      <c r="K2877" s="7"/>
      <c r="L2877" s="7"/>
      <c r="M2877" s="7"/>
      <c r="N2877" s="7"/>
      <c r="O2877" s="7"/>
      <c r="P2877" s="7"/>
      <c r="Q2877" s="7"/>
      <c r="R2877" s="7" t="str">
        <f t="shared" si="88"/>
        <v/>
      </c>
      <c r="S2877" s="7" t="str">
        <f t="shared" si="89"/>
        <v/>
      </c>
    </row>
    <row r="2878" spans="1:19" x14ac:dyDescent="0.25">
      <c r="A2878" s="7"/>
      <c r="B2878" s="12"/>
      <c r="C2878" s="7"/>
      <c r="D2878" s="7"/>
      <c r="E2878" s="7"/>
      <c r="F2878" s="7"/>
      <c r="G2878" s="7"/>
      <c r="H2878" s="7"/>
      <c r="I2878" s="7"/>
      <c r="J2878" s="7"/>
      <c r="K2878" s="7"/>
      <c r="L2878" s="7"/>
      <c r="M2878" s="7"/>
      <c r="N2878" s="7"/>
      <c r="O2878" s="7"/>
      <c r="P2878" s="7"/>
      <c r="Q2878" s="7"/>
      <c r="R2878" s="7" t="str">
        <f t="shared" si="88"/>
        <v/>
      </c>
      <c r="S2878" s="7" t="str">
        <f t="shared" si="89"/>
        <v/>
      </c>
    </row>
    <row r="2879" spans="1:19" x14ac:dyDescent="0.25">
      <c r="A2879" s="7"/>
      <c r="B2879" s="12"/>
      <c r="C2879" s="7"/>
      <c r="D2879" s="7"/>
      <c r="E2879" s="7"/>
      <c r="F2879" s="7"/>
      <c r="G2879" s="7"/>
      <c r="H2879" s="7"/>
      <c r="I2879" s="7"/>
      <c r="J2879" s="7"/>
      <c r="K2879" s="7"/>
      <c r="L2879" s="7"/>
      <c r="M2879" s="7"/>
      <c r="N2879" s="7"/>
      <c r="O2879" s="7"/>
      <c r="P2879" s="7"/>
      <c r="Q2879" s="7"/>
      <c r="R2879" s="7" t="str">
        <f t="shared" si="88"/>
        <v/>
      </c>
      <c r="S2879" s="7" t="str">
        <f t="shared" si="89"/>
        <v/>
      </c>
    </row>
    <row r="2880" spans="1:19" x14ac:dyDescent="0.25">
      <c r="A2880" s="7"/>
      <c r="B2880" s="12"/>
      <c r="C2880" s="7"/>
      <c r="D2880" s="7"/>
      <c r="E2880" s="7"/>
      <c r="F2880" s="7"/>
      <c r="G2880" s="7"/>
      <c r="H2880" s="7"/>
      <c r="I2880" s="7"/>
      <c r="J2880" s="7"/>
      <c r="K2880" s="7"/>
      <c r="L2880" s="7"/>
      <c r="M2880" s="7"/>
      <c r="N2880" s="7"/>
      <c r="O2880" s="7"/>
      <c r="P2880" s="7"/>
      <c r="Q2880" s="7"/>
      <c r="R2880" s="7" t="str">
        <f t="shared" si="88"/>
        <v/>
      </c>
      <c r="S2880" s="7" t="str">
        <f t="shared" si="89"/>
        <v/>
      </c>
    </row>
    <row r="2881" spans="1:19" x14ac:dyDescent="0.25">
      <c r="A2881" s="7"/>
      <c r="B2881" s="12"/>
      <c r="C2881" s="7"/>
      <c r="D2881" s="7"/>
      <c r="E2881" s="7"/>
      <c r="F2881" s="7"/>
      <c r="G2881" s="7"/>
      <c r="H2881" s="7"/>
      <c r="I2881" s="7"/>
      <c r="J2881" s="7"/>
      <c r="K2881" s="7"/>
      <c r="L2881" s="7"/>
      <c r="M2881" s="7"/>
      <c r="N2881" s="7"/>
      <c r="O2881" s="7"/>
      <c r="P2881" s="7"/>
      <c r="Q2881" s="7"/>
      <c r="R2881" s="7" t="str">
        <f t="shared" si="88"/>
        <v/>
      </c>
      <c r="S2881" s="7" t="str">
        <f t="shared" si="89"/>
        <v/>
      </c>
    </row>
    <row r="2882" spans="1:19" x14ac:dyDescent="0.25">
      <c r="A2882" s="7"/>
      <c r="B2882" s="12"/>
      <c r="C2882" s="7"/>
      <c r="D2882" s="7"/>
      <c r="E2882" s="7"/>
      <c r="F2882" s="7"/>
      <c r="G2882" s="7"/>
      <c r="H2882" s="7"/>
      <c r="I2882" s="7"/>
      <c r="J2882" s="7"/>
      <c r="K2882" s="7"/>
      <c r="L2882" s="7"/>
      <c r="M2882" s="7"/>
      <c r="N2882" s="7"/>
      <c r="O2882" s="7"/>
      <c r="P2882" s="7"/>
      <c r="Q2882" s="7"/>
      <c r="R2882" s="7" t="str">
        <f t="shared" ref="R2882:R2945" si="90">IF(OR(C2882="",B2882=""),"",C2882&amp;"#"&amp;ROUND(B2882*1440,0))</f>
        <v/>
      </c>
      <c r="S2882" s="7" t="str">
        <f t="shared" ref="S2882:S2945" si="91">IF(J2882="","","https://maps.google.com/?q="&amp;SUBSTITUTE(J2882&amp;"",",",".")&amp;","&amp;SUBSTITUTE(K2882&amp;"",",","."))</f>
        <v/>
      </c>
    </row>
    <row r="2883" spans="1:19" x14ac:dyDescent="0.25">
      <c r="A2883" s="7"/>
      <c r="B2883" s="12"/>
      <c r="C2883" s="7"/>
      <c r="D2883" s="7"/>
      <c r="E2883" s="7"/>
      <c r="F2883" s="7"/>
      <c r="G2883" s="7"/>
      <c r="H2883" s="7"/>
      <c r="I2883" s="7"/>
      <c r="J2883" s="7"/>
      <c r="K2883" s="7"/>
      <c r="L2883" s="7"/>
      <c r="M2883" s="7"/>
      <c r="N2883" s="7"/>
      <c r="O2883" s="7"/>
      <c r="P2883" s="7"/>
      <c r="Q2883" s="7"/>
      <c r="R2883" s="7" t="str">
        <f t="shared" si="90"/>
        <v/>
      </c>
      <c r="S2883" s="7" t="str">
        <f t="shared" si="91"/>
        <v/>
      </c>
    </row>
    <row r="2884" spans="1:19" x14ac:dyDescent="0.25">
      <c r="A2884" s="7"/>
      <c r="B2884" s="12"/>
      <c r="C2884" s="7"/>
      <c r="D2884" s="7"/>
      <c r="E2884" s="7"/>
      <c r="F2884" s="7"/>
      <c r="G2884" s="7"/>
      <c r="H2884" s="7"/>
      <c r="I2884" s="7"/>
      <c r="J2884" s="7"/>
      <c r="K2884" s="7"/>
      <c r="L2884" s="7"/>
      <c r="M2884" s="7"/>
      <c r="N2884" s="7"/>
      <c r="O2884" s="7"/>
      <c r="P2884" s="7"/>
      <c r="Q2884" s="7"/>
      <c r="R2884" s="7" t="str">
        <f t="shared" si="90"/>
        <v/>
      </c>
      <c r="S2884" s="7" t="str">
        <f t="shared" si="91"/>
        <v/>
      </c>
    </row>
    <row r="2885" spans="1:19" x14ac:dyDescent="0.25">
      <c r="A2885" s="7"/>
      <c r="B2885" s="12"/>
      <c r="C2885" s="7"/>
      <c r="D2885" s="7"/>
      <c r="E2885" s="7"/>
      <c r="F2885" s="7"/>
      <c r="G2885" s="7"/>
      <c r="H2885" s="7"/>
      <c r="I2885" s="7"/>
      <c r="J2885" s="7"/>
      <c r="K2885" s="7"/>
      <c r="L2885" s="7"/>
      <c r="M2885" s="7"/>
      <c r="N2885" s="7"/>
      <c r="O2885" s="7"/>
      <c r="P2885" s="7"/>
      <c r="Q2885" s="7"/>
      <c r="R2885" s="7" t="str">
        <f t="shared" si="90"/>
        <v/>
      </c>
      <c r="S2885" s="7" t="str">
        <f t="shared" si="91"/>
        <v/>
      </c>
    </row>
    <row r="2886" spans="1:19" x14ac:dyDescent="0.25">
      <c r="A2886" s="7"/>
      <c r="B2886" s="12"/>
      <c r="C2886" s="7"/>
      <c r="D2886" s="7"/>
      <c r="E2886" s="7"/>
      <c r="F2886" s="7"/>
      <c r="G2886" s="7"/>
      <c r="H2886" s="7"/>
      <c r="I2886" s="7"/>
      <c r="J2886" s="7"/>
      <c r="K2886" s="7"/>
      <c r="L2886" s="7"/>
      <c r="M2886" s="7"/>
      <c r="N2886" s="7"/>
      <c r="O2886" s="7"/>
      <c r="P2886" s="7"/>
      <c r="Q2886" s="7"/>
      <c r="R2886" s="7" t="str">
        <f t="shared" si="90"/>
        <v/>
      </c>
      <c r="S2886" s="7" t="str">
        <f t="shared" si="91"/>
        <v/>
      </c>
    </row>
    <row r="2887" spans="1:19" x14ac:dyDescent="0.25">
      <c r="A2887" s="7"/>
      <c r="B2887" s="12"/>
      <c r="C2887" s="7"/>
      <c r="D2887" s="7"/>
      <c r="E2887" s="7"/>
      <c r="F2887" s="7"/>
      <c r="G2887" s="7"/>
      <c r="H2887" s="7"/>
      <c r="I2887" s="7"/>
      <c r="J2887" s="7"/>
      <c r="K2887" s="7"/>
      <c r="L2887" s="7"/>
      <c r="M2887" s="7"/>
      <c r="N2887" s="7"/>
      <c r="O2887" s="7"/>
      <c r="P2887" s="7"/>
      <c r="Q2887" s="7"/>
      <c r="R2887" s="7" t="str">
        <f t="shared" si="90"/>
        <v/>
      </c>
      <c r="S2887" s="7" t="str">
        <f t="shared" si="91"/>
        <v/>
      </c>
    </row>
    <row r="2888" spans="1:19" x14ac:dyDescent="0.25">
      <c r="A2888" s="7"/>
      <c r="B2888" s="12"/>
      <c r="C2888" s="7"/>
      <c r="D2888" s="7"/>
      <c r="E2888" s="7"/>
      <c r="F2888" s="7"/>
      <c r="G2888" s="7"/>
      <c r="H2888" s="7"/>
      <c r="I2888" s="7"/>
      <c r="J2888" s="7"/>
      <c r="K2888" s="7"/>
      <c r="L2888" s="7"/>
      <c r="M2888" s="7"/>
      <c r="N2888" s="7"/>
      <c r="O2888" s="7"/>
      <c r="P2888" s="7"/>
      <c r="Q2888" s="7"/>
      <c r="R2888" s="7" t="str">
        <f t="shared" si="90"/>
        <v/>
      </c>
      <c r="S2888" s="7" t="str">
        <f t="shared" si="91"/>
        <v/>
      </c>
    </row>
    <row r="2889" spans="1:19" x14ac:dyDescent="0.25">
      <c r="A2889" s="7"/>
      <c r="B2889" s="12"/>
      <c r="C2889" s="7"/>
      <c r="D2889" s="7"/>
      <c r="E2889" s="7"/>
      <c r="F2889" s="7"/>
      <c r="G2889" s="7"/>
      <c r="H2889" s="7"/>
      <c r="I2889" s="7"/>
      <c r="J2889" s="7"/>
      <c r="K2889" s="7"/>
      <c r="L2889" s="7"/>
      <c r="M2889" s="7"/>
      <c r="N2889" s="7"/>
      <c r="O2889" s="7"/>
      <c r="P2889" s="7"/>
      <c r="Q2889" s="7"/>
      <c r="R2889" s="7" t="str">
        <f t="shared" si="90"/>
        <v/>
      </c>
      <c r="S2889" s="7" t="str">
        <f t="shared" si="91"/>
        <v/>
      </c>
    </row>
    <row r="2890" spans="1:19" x14ac:dyDescent="0.25">
      <c r="A2890" s="7"/>
      <c r="B2890" s="12"/>
      <c r="C2890" s="7"/>
      <c r="D2890" s="7"/>
      <c r="E2890" s="7"/>
      <c r="F2890" s="7"/>
      <c r="G2890" s="7"/>
      <c r="H2890" s="7"/>
      <c r="I2890" s="7"/>
      <c r="J2890" s="7"/>
      <c r="K2890" s="7"/>
      <c r="L2890" s="7"/>
      <c r="M2890" s="7"/>
      <c r="N2890" s="7"/>
      <c r="O2890" s="7"/>
      <c r="P2890" s="7"/>
      <c r="Q2890" s="7"/>
      <c r="R2890" s="7" t="str">
        <f t="shared" si="90"/>
        <v/>
      </c>
      <c r="S2890" s="7" t="str">
        <f t="shared" si="91"/>
        <v/>
      </c>
    </row>
    <row r="2891" spans="1:19" x14ac:dyDescent="0.25">
      <c r="A2891" s="7"/>
      <c r="B2891" s="12"/>
      <c r="C2891" s="7"/>
      <c r="D2891" s="7"/>
      <c r="E2891" s="7"/>
      <c r="F2891" s="7"/>
      <c r="G2891" s="7"/>
      <c r="H2891" s="7"/>
      <c r="I2891" s="7"/>
      <c r="J2891" s="7"/>
      <c r="K2891" s="7"/>
      <c r="L2891" s="7"/>
      <c r="M2891" s="7"/>
      <c r="N2891" s="7"/>
      <c r="O2891" s="7"/>
      <c r="P2891" s="7"/>
      <c r="Q2891" s="7"/>
      <c r="R2891" s="7" t="str">
        <f t="shared" si="90"/>
        <v/>
      </c>
      <c r="S2891" s="7" t="str">
        <f t="shared" si="91"/>
        <v/>
      </c>
    </row>
    <row r="2892" spans="1:19" x14ac:dyDescent="0.25">
      <c r="A2892" s="7"/>
      <c r="B2892" s="12"/>
      <c r="C2892" s="7"/>
      <c r="D2892" s="7"/>
      <c r="E2892" s="7"/>
      <c r="F2892" s="7"/>
      <c r="G2892" s="7"/>
      <c r="H2892" s="7"/>
      <c r="I2892" s="7"/>
      <c r="J2892" s="7"/>
      <c r="K2892" s="7"/>
      <c r="L2892" s="7"/>
      <c r="M2892" s="7"/>
      <c r="N2892" s="7"/>
      <c r="O2892" s="7"/>
      <c r="P2892" s="7"/>
      <c r="Q2892" s="7"/>
      <c r="R2892" s="7" t="str">
        <f t="shared" si="90"/>
        <v/>
      </c>
      <c r="S2892" s="7" t="str">
        <f t="shared" si="91"/>
        <v/>
      </c>
    </row>
    <row r="2893" spans="1:19" x14ac:dyDescent="0.25">
      <c r="A2893" s="7"/>
      <c r="B2893" s="12"/>
      <c r="C2893" s="7"/>
      <c r="D2893" s="7"/>
      <c r="E2893" s="7"/>
      <c r="F2893" s="7"/>
      <c r="G2893" s="7"/>
      <c r="H2893" s="7"/>
      <c r="I2893" s="7"/>
      <c r="J2893" s="7"/>
      <c r="K2893" s="7"/>
      <c r="L2893" s="7"/>
      <c r="M2893" s="7"/>
      <c r="N2893" s="7"/>
      <c r="O2893" s="7"/>
      <c r="P2893" s="7"/>
      <c r="Q2893" s="7"/>
      <c r="R2893" s="7" t="str">
        <f t="shared" si="90"/>
        <v/>
      </c>
      <c r="S2893" s="7" t="str">
        <f t="shared" si="91"/>
        <v/>
      </c>
    </row>
    <row r="2894" spans="1:19" x14ac:dyDescent="0.25">
      <c r="A2894" s="7"/>
      <c r="B2894" s="12"/>
      <c r="C2894" s="7"/>
      <c r="D2894" s="7"/>
      <c r="E2894" s="7"/>
      <c r="F2894" s="7"/>
      <c r="G2894" s="7"/>
      <c r="H2894" s="7"/>
      <c r="I2894" s="7"/>
      <c r="J2894" s="7"/>
      <c r="K2894" s="7"/>
      <c r="L2894" s="7"/>
      <c r="M2894" s="7"/>
      <c r="N2894" s="7"/>
      <c r="O2894" s="7"/>
      <c r="P2894" s="7"/>
      <c r="Q2894" s="7"/>
      <c r="R2894" s="7" t="str">
        <f t="shared" si="90"/>
        <v/>
      </c>
      <c r="S2894" s="7" t="str">
        <f t="shared" si="91"/>
        <v/>
      </c>
    </row>
    <row r="2895" spans="1:19" x14ac:dyDescent="0.25">
      <c r="A2895" s="7"/>
      <c r="B2895" s="12"/>
      <c r="C2895" s="7"/>
      <c r="D2895" s="7"/>
      <c r="E2895" s="7"/>
      <c r="F2895" s="7"/>
      <c r="G2895" s="7"/>
      <c r="H2895" s="7"/>
      <c r="I2895" s="7"/>
      <c r="J2895" s="7"/>
      <c r="K2895" s="7"/>
      <c r="L2895" s="7"/>
      <c r="M2895" s="7"/>
      <c r="N2895" s="7"/>
      <c r="O2895" s="7"/>
      <c r="P2895" s="7"/>
      <c r="Q2895" s="7"/>
      <c r="R2895" s="7" t="str">
        <f t="shared" si="90"/>
        <v/>
      </c>
      <c r="S2895" s="7" t="str">
        <f t="shared" si="91"/>
        <v/>
      </c>
    </row>
    <row r="2896" spans="1:19" x14ac:dyDescent="0.25">
      <c r="A2896" s="7"/>
      <c r="B2896" s="12"/>
      <c r="C2896" s="7"/>
      <c r="D2896" s="7"/>
      <c r="E2896" s="7"/>
      <c r="F2896" s="7"/>
      <c r="G2896" s="7"/>
      <c r="H2896" s="7"/>
      <c r="I2896" s="7"/>
      <c r="J2896" s="7"/>
      <c r="K2896" s="7"/>
      <c r="L2896" s="7"/>
      <c r="M2896" s="7"/>
      <c r="N2896" s="7"/>
      <c r="O2896" s="7"/>
      <c r="P2896" s="7"/>
      <c r="Q2896" s="7"/>
      <c r="R2896" s="7" t="str">
        <f t="shared" si="90"/>
        <v/>
      </c>
      <c r="S2896" s="7" t="str">
        <f t="shared" si="91"/>
        <v/>
      </c>
    </row>
    <row r="2897" spans="1:19" x14ac:dyDescent="0.25">
      <c r="A2897" s="7"/>
      <c r="B2897" s="12"/>
      <c r="C2897" s="7"/>
      <c r="D2897" s="7"/>
      <c r="E2897" s="7"/>
      <c r="F2897" s="7"/>
      <c r="G2897" s="7"/>
      <c r="H2897" s="7"/>
      <c r="I2897" s="7"/>
      <c r="J2897" s="7"/>
      <c r="K2897" s="7"/>
      <c r="L2897" s="7"/>
      <c r="M2897" s="7"/>
      <c r="N2897" s="7"/>
      <c r="O2897" s="7"/>
      <c r="P2897" s="7"/>
      <c r="Q2897" s="7"/>
      <c r="R2897" s="7" t="str">
        <f t="shared" si="90"/>
        <v/>
      </c>
      <c r="S2897" s="7" t="str">
        <f t="shared" si="91"/>
        <v/>
      </c>
    </row>
    <row r="2898" spans="1:19" x14ac:dyDescent="0.25">
      <c r="A2898" s="7"/>
      <c r="B2898" s="12"/>
      <c r="C2898" s="7"/>
      <c r="D2898" s="7"/>
      <c r="E2898" s="7"/>
      <c r="F2898" s="7"/>
      <c r="G2898" s="7"/>
      <c r="H2898" s="7"/>
      <c r="I2898" s="7"/>
      <c r="J2898" s="7"/>
      <c r="K2898" s="7"/>
      <c r="L2898" s="7"/>
      <c r="M2898" s="7"/>
      <c r="N2898" s="7"/>
      <c r="O2898" s="7"/>
      <c r="P2898" s="7"/>
      <c r="Q2898" s="7"/>
      <c r="R2898" s="7" t="str">
        <f t="shared" si="90"/>
        <v/>
      </c>
      <c r="S2898" s="7" t="str">
        <f t="shared" si="91"/>
        <v/>
      </c>
    </row>
    <row r="2899" spans="1:19" x14ac:dyDescent="0.25">
      <c r="A2899" s="7"/>
      <c r="B2899" s="12"/>
      <c r="C2899" s="7"/>
      <c r="D2899" s="7"/>
      <c r="E2899" s="7"/>
      <c r="F2899" s="7"/>
      <c r="G2899" s="7"/>
      <c r="H2899" s="7"/>
      <c r="I2899" s="7"/>
      <c r="J2899" s="7"/>
      <c r="K2899" s="7"/>
      <c r="L2899" s="7"/>
      <c r="M2899" s="7"/>
      <c r="N2899" s="7"/>
      <c r="O2899" s="7"/>
      <c r="P2899" s="7"/>
      <c r="Q2899" s="7"/>
      <c r="R2899" s="7" t="str">
        <f t="shared" si="90"/>
        <v/>
      </c>
      <c r="S2899" s="7" t="str">
        <f t="shared" si="91"/>
        <v/>
      </c>
    </row>
    <row r="2900" spans="1:19" x14ac:dyDescent="0.25">
      <c r="A2900" s="7"/>
      <c r="B2900" s="12"/>
      <c r="C2900" s="7"/>
      <c r="D2900" s="7"/>
      <c r="E2900" s="7"/>
      <c r="F2900" s="7"/>
      <c r="G2900" s="7"/>
      <c r="H2900" s="7"/>
      <c r="I2900" s="7"/>
      <c r="J2900" s="7"/>
      <c r="K2900" s="7"/>
      <c r="L2900" s="7"/>
      <c r="M2900" s="7"/>
      <c r="N2900" s="7"/>
      <c r="O2900" s="7"/>
      <c r="P2900" s="7"/>
      <c r="Q2900" s="7"/>
      <c r="R2900" s="7" t="str">
        <f t="shared" si="90"/>
        <v/>
      </c>
      <c r="S2900" s="7" t="str">
        <f t="shared" si="91"/>
        <v/>
      </c>
    </row>
    <row r="2901" spans="1:19" x14ac:dyDescent="0.25">
      <c r="A2901" s="7"/>
      <c r="B2901" s="12"/>
      <c r="C2901" s="7"/>
      <c r="D2901" s="7"/>
      <c r="E2901" s="7"/>
      <c r="F2901" s="7"/>
      <c r="G2901" s="7"/>
      <c r="H2901" s="7"/>
      <c r="I2901" s="7"/>
      <c r="J2901" s="7"/>
      <c r="K2901" s="7"/>
      <c r="L2901" s="7"/>
      <c r="M2901" s="7"/>
      <c r="N2901" s="7"/>
      <c r="O2901" s="7"/>
      <c r="P2901" s="7"/>
      <c r="Q2901" s="7"/>
      <c r="R2901" s="7" t="str">
        <f t="shared" si="90"/>
        <v/>
      </c>
      <c r="S2901" s="7" t="str">
        <f t="shared" si="91"/>
        <v/>
      </c>
    </row>
    <row r="2902" spans="1:19" x14ac:dyDescent="0.25">
      <c r="A2902" s="7"/>
      <c r="B2902" s="12"/>
      <c r="C2902" s="7"/>
      <c r="D2902" s="7"/>
      <c r="E2902" s="7"/>
      <c r="F2902" s="7"/>
      <c r="G2902" s="7"/>
      <c r="H2902" s="7"/>
      <c r="I2902" s="7"/>
      <c r="J2902" s="7"/>
      <c r="K2902" s="7"/>
      <c r="L2902" s="7"/>
      <c r="M2902" s="7"/>
      <c r="N2902" s="7"/>
      <c r="O2902" s="7"/>
      <c r="P2902" s="7"/>
      <c r="Q2902" s="7"/>
      <c r="R2902" s="7" t="str">
        <f t="shared" si="90"/>
        <v/>
      </c>
      <c r="S2902" s="7" t="str">
        <f t="shared" si="91"/>
        <v/>
      </c>
    </row>
    <row r="2903" spans="1:19" x14ac:dyDescent="0.25">
      <c r="A2903" s="7"/>
      <c r="B2903" s="12"/>
      <c r="C2903" s="7"/>
      <c r="D2903" s="7"/>
      <c r="E2903" s="7"/>
      <c r="F2903" s="7"/>
      <c r="G2903" s="7"/>
      <c r="H2903" s="7"/>
      <c r="I2903" s="7"/>
      <c r="J2903" s="7"/>
      <c r="K2903" s="7"/>
      <c r="L2903" s="7"/>
      <c r="M2903" s="7"/>
      <c r="N2903" s="7"/>
      <c r="O2903" s="7"/>
      <c r="P2903" s="7"/>
      <c r="Q2903" s="7"/>
      <c r="R2903" s="7" t="str">
        <f t="shared" si="90"/>
        <v/>
      </c>
      <c r="S2903" s="7" t="str">
        <f t="shared" si="91"/>
        <v/>
      </c>
    </row>
    <row r="2904" spans="1:19" x14ac:dyDescent="0.25">
      <c r="A2904" s="7"/>
      <c r="B2904" s="12"/>
      <c r="C2904" s="7"/>
      <c r="D2904" s="7"/>
      <c r="E2904" s="7"/>
      <c r="F2904" s="7"/>
      <c r="G2904" s="7"/>
      <c r="H2904" s="7"/>
      <c r="I2904" s="7"/>
      <c r="J2904" s="7"/>
      <c r="K2904" s="7"/>
      <c r="L2904" s="7"/>
      <c r="M2904" s="7"/>
      <c r="N2904" s="7"/>
      <c r="O2904" s="7"/>
      <c r="P2904" s="7"/>
      <c r="Q2904" s="7"/>
      <c r="R2904" s="7" t="str">
        <f t="shared" si="90"/>
        <v/>
      </c>
      <c r="S2904" s="7" t="str">
        <f t="shared" si="91"/>
        <v/>
      </c>
    </row>
    <row r="2905" spans="1:19" x14ac:dyDescent="0.25">
      <c r="A2905" s="7"/>
      <c r="B2905" s="12"/>
      <c r="C2905" s="7"/>
      <c r="D2905" s="7"/>
      <c r="E2905" s="7"/>
      <c r="F2905" s="7"/>
      <c r="G2905" s="7"/>
      <c r="H2905" s="7"/>
      <c r="I2905" s="7"/>
      <c r="J2905" s="7"/>
      <c r="K2905" s="7"/>
      <c r="L2905" s="7"/>
      <c r="M2905" s="7"/>
      <c r="N2905" s="7"/>
      <c r="O2905" s="7"/>
      <c r="P2905" s="7"/>
      <c r="Q2905" s="7"/>
      <c r="R2905" s="7" t="str">
        <f t="shared" si="90"/>
        <v/>
      </c>
      <c r="S2905" s="7" t="str">
        <f t="shared" si="91"/>
        <v/>
      </c>
    </row>
    <row r="2906" spans="1:19" x14ac:dyDescent="0.25">
      <c r="A2906" s="7"/>
      <c r="B2906" s="12"/>
      <c r="C2906" s="7"/>
      <c r="D2906" s="7"/>
      <c r="E2906" s="7"/>
      <c r="F2906" s="7"/>
      <c r="G2906" s="7"/>
      <c r="H2906" s="7"/>
      <c r="I2906" s="7"/>
      <c r="J2906" s="7"/>
      <c r="K2906" s="7"/>
      <c r="L2906" s="7"/>
      <c r="M2906" s="7"/>
      <c r="N2906" s="7"/>
      <c r="O2906" s="7"/>
      <c r="P2906" s="7"/>
      <c r="Q2906" s="7"/>
      <c r="R2906" s="7" t="str">
        <f t="shared" si="90"/>
        <v/>
      </c>
      <c r="S2906" s="7" t="str">
        <f t="shared" si="91"/>
        <v/>
      </c>
    </row>
    <row r="2907" spans="1:19" x14ac:dyDescent="0.25">
      <c r="A2907" s="7"/>
      <c r="B2907" s="12"/>
      <c r="C2907" s="7"/>
      <c r="D2907" s="7"/>
      <c r="E2907" s="7"/>
      <c r="F2907" s="7"/>
      <c r="G2907" s="7"/>
      <c r="H2907" s="7"/>
      <c r="I2907" s="7"/>
      <c r="J2907" s="7"/>
      <c r="K2907" s="7"/>
      <c r="L2907" s="7"/>
      <c r="M2907" s="7"/>
      <c r="N2907" s="7"/>
      <c r="O2907" s="7"/>
      <c r="P2907" s="7"/>
      <c r="Q2907" s="7"/>
      <c r="R2907" s="7" t="str">
        <f t="shared" si="90"/>
        <v/>
      </c>
      <c r="S2907" s="7" t="str">
        <f t="shared" si="91"/>
        <v/>
      </c>
    </row>
    <row r="2908" spans="1:19" x14ac:dyDescent="0.25">
      <c r="A2908" s="7"/>
      <c r="B2908" s="12"/>
      <c r="C2908" s="7"/>
      <c r="D2908" s="7"/>
      <c r="E2908" s="7"/>
      <c r="F2908" s="7"/>
      <c r="G2908" s="7"/>
      <c r="H2908" s="7"/>
      <c r="I2908" s="7"/>
      <c r="J2908" s="7"/>
      <c r="K2908" s="7"/>
      <c r="L2908" s="7"/>
      <c r="M2908" s="7"/>
      <c r="N2908" s="7"/>
      <c r="O2908" s="7"/>
      <c r="P2908" s="7"/>
      <c r="Q2908" s="7"/>
      <c r="R2908" s="7" t="str">
        <f t="shared" si="90"/>
        <v/>
      </c>
      <c r="S2908" s="7" t="str">
        <f t="shared" si="91"/>
        <v/>
      </c>
    </row>
    <row r="2909" spans="1:19" x14ac:dyDescent="0.25">
      <c r="A2909" s="7"/>
      <c r="B2909" s="12"/>
      <c r="C2909" s="7"/>
      <c r="D2909" s="7"/>
      <c r="E2909" s="7"/>
      <c r="F2909" s="7"/>
      <c r="G2909" s="7"/>
      <c r="H2909" s="7"/>
      <c r="I2909" s="7"/>
      <c r="J2909" s="7"/>
      <c r="K2909" s="7"/>
      <c r="L2909" s="7"/>
      <c r="M2909" s="7"/>
      <c r="N2909" s="7"/>
      <c r="O2909" s="7"/>
      <c r="P2909" s="7"/>
      <c r="Q2909" s="7"/>
      <c r="R2909" s="7" t="str">
        <f t="shared" si="90"/>
        <v/>
      </c>
      <c r="S2909" s="7" t="str">
        <f t="shared" si="91"/>
        <v/>
      </c>
    </row>
    <row r="2910" spans="1:19" x14ac:dyDescent="0.25">
      <c r="A2910" s="7"/>
      <c r="B2910" s="12"/>
      <c r="C2910" s="7"/>
      <c r="D2910" s="7"/>
      <c r="E2910" s="7"/>
      <c r="F2910" s="7"/>
      <c r="G2910" s="7"/>
      <c r="H2910" s="7"/>
      <c r="I2910" s="7"/>
      <c r="J2910" s="7"/>
      <c r="K2910" s="7"/>
      <c r="L2910" s="7"/>
      <c r="M2910" s="7"/>
      <c r="N2910" s="7"/>
      <c r="O2910" s="7"/>
      <c r="P2910" s="7"/>
      <c r="Q2910" s="7"/>
      <c r="R2910" s="7" t="str">
        <f t="shared" si="90"/>
        <v/>
      </c>
      <c r="S2910" s="7" t="str">
        <f t="shared" si="91"/>
        <v/>
      </c>
    </row>
    <row r="2911" spans="1:19" x14ac:dyDescent="0.25">
      <c r="A2911" s="7"/>
      <c r="B2911" s="12"/>
      <c r="C2911" s="7"/>
      <c r="D2911" s="7"/>
      <c r="E2911" s="7"/>
      <c r="F2911" s="7"/>
      <c r="G2911" s="7"/>
      <c r="H2911" s="7"/>
      <c r="I2911" s="7"/>
      <c r="J2911" s="7"/>
      <c r="K2911" s="7"/>
      <c r="L2911" s="7"/>
      <c r="M2911" s="7"/>
      <c r="N2911" s="7"/>
      <c r="O2911" s="7"/>
      <c r="P2911" s="7"/>
      <c r="Q2911" s="7"/>
      <c r="R2911" s="7" t="str">
        <f t="shared" si="90"/>
        <v/>
      </c>
      <c r="S2911" s="7" t="str">
        <f t="shared" si="91"/>
        <v/>
      </c>
    </row>
    <row r="2912" spans="1:19" x14ac:dyDescent="0.25">
      <c r="A2912" s="7"/>
      <c r="B2912" s="12"/>
      <c r="C2912" s="7"/>
      <c r="D2912" s="7"/>
      <c r="E2912" s="7"/>
      <c r="F2912" s="7"/>
      <c r="G2912" s="7"/>
      <c r="H2912" s="7"/>
      <c r="I2912" s="7"/>
      <c r="J2912" s="7"/>
      <c r="K2912" s="7"/>
      <c r="L2912" s="7"/>
      <c r="M2912" s="7"/>
      <c r="N2912" s="7"/>
      <c r="O2912" s="7"/>
      <c r="P2912" s="7"/>
      <c r="Q2912" s="7"/>
      <c r="R2912" s="7" t="str">
        <f t="shared" si="90"/>
        <v/>
      </c>
      <c r="S2912" s="7" t="str">
        <f t="shared" si="91"/>
        <v/>
      </c>
    </row>
    <row r="2913" spans="1:19" x14ac:dyDescent="0.25">
      <c r="A2913" s="7"/>
      <c r="B2913" s="12"/>
      <c r="C2913" s="7"/>
      <c r="D2913" s="7"/>
      <c r="E2913" s="7"/>
      <c r="F2913" s="7"/>
      <c r="G2913" s="7"/>
      <c r="H2913" s="7"/>
      <c r="I2913" s="7"/>
      <c r="J2913" s="7"/>
      <c r="K2913" s="7"/>
      <c r="L2913" s="7"/>
      <c r="M2913" s="7"/>
      <c r="N2913" s="7"/>
      <c r="O2913" s="7"/>
      <c r="P2913" s="7"/>
      <c r="Q2913" s="7"/>
      <c r="R2913" s="7" t="str">
        <f t="shared" si="90"/>
        <v/>
      </c>
      <c r="S2913" s="7" t="str">
        <f t="shared" si="91"/>
        <v/>
      </c>
    </row>
    <row r="2914" spans="1:19" x14ac:dyDescent="0.25">
      <c r="A2914" s="7"/>
      <c r="B2914" s="12"/>
      <c r="C2914" s="7"/>
      <c r="D2914" s="7"/>
      <c r="E2914" s="7"/>
      <c r="F2914" s="7"/>
      <c r="G2914" s="7"/>
      <c r="H2914" s="7"/>
      <c r="I2914" s="7"/>
      <c r="J2914" s="7"/>
      <c r="K2914" s="7"/>
      <c r="L2914" s="7"/>
      <c r="M2914" s="7"/>
      <c r="N2914" s="7"/>
      <c r="O2914" s="7"/>
      <c r="P2914" s="7"/>
      <c r="Q2914" s="7"/>
      <c r="R2914" s="7" t="str">
        <f t="shared" si="90"/>
        <v/>
      </c>
      <c r="S2914" s="7" t="str">
        <f t="shared" si="91"/>
        <v/>
      </c>
    </row>
    <row r="2915" spans="1:19" x14ac:dyDescent="0.25">
      <c r="A2915" s="7"/>
      <c r="B2915" s="12"/>
      <c r="C2915" s="7"/>
      <c r="D2915" s="7"/>
      <c r="E2915" s="7"/>
      <c r="F2915" s="7"/>
      <c r="G2915" s="7"/>
      <c r="H2915" s="7"/>
      <c r="I2915" s="7"/>
      <c r="J2915" s="7"/>
      <c r="K2915" s="7"/>
      <c r="L2915" s="7"/>
      <c r="M2915" s="7"/>
      <c r="N2915" s="7"/>
      <c r="O2915" s="7"/>
      <c r="P2915" s="7"/>
      <c r="Q2915" s="7"/>
      <c r="R2915" s="7" t="str">
        <f t="shared" si="90"/>
        <v/>
      </c>
      <c r="S2915" s="7" t="str">
        <f t="shared" si="91"/>
        <v/>
      </c>
    </row>
    <row r="2916" spans="1:19" x14ac:dyDescent="0.25">
      <c r="A2916" s="7"/>
      <c r="B2916" s="12"/>
      <c r="C2916" s="7"/>
      <c r="D2916" s="7"/>
      <c r="E2916" s="7"/>
      <c r="F2916" s="7"/>
      <c r="G2916" s="7"/>
      <c r="H2916" s="7"/>
      <c r="I2916" s="7"/>
      <c r="J2916" s="7"/>
      <c r="K2916" s="7"/>
      <c r="L2916" s="7"/>
      <c r="M2916" s="7"/>
      <c r="N2916" s="7"/>
      <c r="O2916" s="7"/>
      <c r="P2916" s="7"/>
      <c r="Q2916" s="7"/>
      <c r="R2916" s="7" t="str">
        <f t="shared" si="90"/>
        <v/>
      </c>
      <c r="S2916" s="7" t="str">
        <f t="shared" si="91"/>
        <v/>
      </c>
    </row>
    <row r="2917" spans="1:19" x14ac:dyDescent="0.25">
      <c r="A2917" s="7"/>
      <c r="B2917" s="12"/>
      <c r="C2917" s="7"/>
      <c r="D2917" s="7"/>
      <c r="E2917" s="7"/>
      <c r="F2917" s="7"/>
      <c r="G2917" s="7"/>
      <c r="H2917" s="7"/>
      <c r="I2917" s="7"/>
      <c r="J2917" s="7"/>
      <c r="K2917" s="7"/>
      <c r="L2917" s="7"/>
      <c r="M2917" s="7"/>
      <c r="N2917" s="7"/>
      <c r="O2917" s="7"/>
      <c r="P2917" s="7"/>
      <c r="Q2917" s="7"/>
      <c r="R2917" s="7" t="str">
        <f t="shared" si="90"/>
        <v/>
      </c>
      <c r="S2917" s="7" t="str">
        <f t="shared" si="91"/>
        <v/>
      </c>
    </row>
    <row r="2918" spans="1:19" x14ac:dyDescent="0.25">
      <c r="A2918" s="7"/>
      <c r="B2918" s="12"/>
      <c r="C2918" s="7"/>
      <c r="D2918" s="7"/>
      <c r="E2918" s="7"/>
      <c r="F2918" s="7"/>
      <c r="G2918" s="7"/>
      <c r="H2918" s="7"/>
      <c r="I2918" s="7"/>
      <c r="J2918" s="7"/>
      <c r="K2918" s="7"/>
      <c r="L2918" s="7"/>
      <c r="M2918" s="7"/>
      <c r="N2918" s="7"/>
      <c r="O2918" s="7"/>
      <c r="P2918" s="7"/>
      <c r="Q2918" s="7"/>
      <c r="R2918" s="7" t="str">
        <f t="shared" si="90"/>
        <v/>
      </c>
      <c r="S2918" s="7" t="str">
        <f t="shared" si="91"/>
        <v/>
      </c>
    </row>
    <row r="2919" spans="1:19" x14ac:dyDescent="0.25">
      <c r="A2919" s="7"/>
      <c r="B2919" s="12"/>
      <c r="C2919" s="7"/>
      <c r="D2919" s="7"/>
      <c r="E2919" s="7"/>
      <c r="F2919" s="7"/>
      <c r="G2919" s="7"/>
      <c r="H2919" s="7"/>
      <c r="I2919" s="7"/>
      <c r="J2919" s="7"/>
      <c r="K2919" s="7"/>
      <c r="L2919" s="7"/>
      <c r="M2919" s="7"/>
      <c r="N2919" s="7"/>
      <c r="O2919" s="7"/>
      <c r="P2919" s="7"/>
      <c r="Q2919" s="7"/>
      <c r="R2919" s="7" t="str">
        <f t="shared" si="90"/>
        <v/>
      </c>
      <c r="S2919" s="7" t="str">
        <f t="shared" si="91"/>
        <v/>
      </c>
    </row>
    <row r="2920" spans="1:19" x14ac:dyDescent="0.25">
      <c r="A2920" s="7"/>
      <c r="B2920" s="12"/>
      <c r="C2920" s="7"/>
      <c r="D2920" s="7"/>
      <c r="E2920" s="7"/>
      <c r="F2920" s="7"/>
      <c r="G2920" s="7"/>
      <c r="H2920" s="7"/>
      <c r="I2920" s="7"/>
      <c r="J2920" s="7"/>
      <c r="K2920" s="7"/>
      <c r="L2920" s="7"/>
      <c r="M2920" s="7"/>
      <c r="N2920" s="7"/>
      <c r="O2920" s="7"/>
      <c r="P2920" s="7"/>
      <c r="Q2920" s="7"/>
      <c r="R2920" s="7" t="str">
        <f t="shared" si="90"/>
        <v/>
      </c>
      <c r="S2920" s="7" t="str">
        <f t="shared" si="91"/>
        <v/>
      </c>
    </row>
    <row r="2921" spans="1:19" x14ac:dyDescent="0.25">
      <c r="A2921" s="7"/>
      <c r="B2921" s="12"/>
      <c r="C2921" s="7"/>
      <c r="D2921" s="7"/>
      <c r="E2921" s="7"/>
      <c r="F2921" s="7"/>
      <c r="G2921" s="7"/>
      <c r="H2921" s="7"/>
      <c r="I2921" s="7"/>
      <c r="J2921" s="7"/>
      <c r="K2921" s="7"/>
      <c r="L2921" s="7"/>
      <c r="M2921" s="7"/>
      <c r="N2921" s="7"/>
      <c r="O2921" s="7"/>
      <c r="P2921" s="7"/>
      <c r="Q2921" s="7"/>
      <c r="R2921" s="7" t="str">
        <f t="shared" si="90"/>
        <v/>
      </c>
      <c r="S2921" s="7" t="str">
        <f t="shared" si="91"/>
        <v/>
      </c>
    </row>
    <row r="2922" spans="1:19" x14ac:dyDescent="0.25">
      <c r="A2922" s="7"/>
      <c r="B2922" s="12"/>
      <c r="C2922" s="7"/>
      <c r="D2922" s="7"/>
      <c r="E2922" s="7"/>
      <c r="F2922" s="7"/>
      <c r="G2922" s="7"/>
      <c r="H2922" s="7"/>
      <c r="I2922" s="7"/>
      <c r="J2922" s="7"/>
      <c r="K2922" s="7"/>
      <c r="L2922" s="7"/>
      <c r="M2922" s="7"/>
      <c r="N2922" s="7"/>
      <c r="O2922" s="7"/>
      <c r="P2922" s="7"/>
      <c r="Q2922" s="7"/>
      <c r="R2922" s="7" t="str">
        <f t="shared" si="90"/>
        <v/>
      </c>
      <c r="S2922" s="7" t="str">
        <f t="shared" si="91"/>
        <v/>
      </c>
    </row>
    <row r="2923" spans="1:19" x14ac:dyDescent="0.25">
      <c r="A2923" s="7"/>
      <c r="B2923" s="12"/>
      <c r="C2923" s="7"/>
      <c r="D2923" s="7"/>
      <c r="E2923" s="7"/>
      <c r="F2923" s="7"/>
      <c r="G2923" s="7"/>
      <c r="H2923" s="7"/>
      <c r="I2923" s="7"/>
      <c r="J2923" s="7"/>
      <c r="K2923" s="7"/>
      <c r="L2923" s="7"/>
      <c r="M2923" s="7"/>
      <c r="N2923" s="7"/>
      <c r="O2923" s="7"/>
      <c r="P2923" s="7"/>
      <c r="Q2923" s="7"/>
      <c r="R2923" s="7" t="str">
        <f t="shared" si="90"/>
        <v/>
      </c>
      <c r="S2923" s="7" t="str">
        <f t="shared" si="91"/>
        <v/>
      </c>
    </row>
    <row r="2924" spans="1:19" x14ac:dyDescent="0.25">
      <c r="A2924" s="7"/>
      <c r="B2924" s="12"/>
      <c r="C2924" s="7"/>
      <c r="D2924" s="7"/>
      <c r="E2924" s="7"/>
      <c r="F2924" s="7"/>
      <c r="G2924" s="7"/>
      <c r="H2924" s="7"/>
      <c r="I2924" s="7"/>
      <c r="J2924" s="7"/>
      <c r="K2924" s="7"/>
      <c r="L2924" s="7"/>
      <c r="M2924" s="7"/>
      <c r="N2924" s="7"/>
      <c r="O2924" s="7"/>
      <c r="P2924" s="7"/>
      <c r="Q2924" s="7"/>
      <c r="R2924" s="7" t="str">
        <f t="shared" si="90"/>
        <v/>
      </c>
      <c r="S2924" s="7" t="str">
        <f t="shared" si="91"/>
        <v/>
      </c>
    </row>
    <row r="2925" spans="1:19" x14ac:dyDescent="0.25">
      <c r="A2925" s="7"/>
      <c r="B2925" s="12"/>
      <c r="C2925" s="7"/>
      <c r="D2925" s="7"/>
      <c r="E2925" s="7"/>
      <c r="F2925" s="7"/>
      <c r="G2925" s="7"/>
      <c r="H2925" s="7"/>
      <c r="I2925" s="7"/>
      <c r="J2925" s="7"/>
      <c r="K2925" s="7"/>
      <c r="L2925" s="7"/>
      <c r="M2925" s="7"/>
      <c r="N2925" s="7"/>
      <c r="O2925" s="7"/>
      <c r="P2925" s="7"/>
      <c r="Q2925" s="7"/>
      <c r="R2925" s="7" t="str">
        <f t="shared" si="90"/>
        <v/>
      </c>
      <c r="S2925" s="7" t="str">
        <f t="shared" si="91"/>
        <v/>
      </c>
    </row>
    <row r="2926" spans="1:19" x14ac:dyDescent="0.25">
      <c r="A2926" s="7"/>
      <c r="B2926" s="12"/>
      <c r="C2926" s="7"/>
      <c r="D2926" s="7"/>
      <c r="E2926" s="7"/>
      <c r="F2926" s="7"/>
      <c r="G2926" s="7"/>
      <c r="H2926" s="7"/>
      <c r="I2926" s="7"/>
      <c r="J2926" s="7"/>
      <c r="K2926" s="7"/>
      <c r="L2926" s="7"/>
      <c r="M2926" s="7"/>
      <c r="N2926" s="7"/>
      <c r="O2926" s="7"/>
      <c r="P2926" s="7"/>
      <c r="Q2926" s="7"/>
      <c r="R2926" s="7" t="str">
        <f t="shared" si="90"/>
        <v/>
      </c>
      <c r="S2926" s="7" t="str">
        <f t="shared" si="91"/>
        <v/>
      </c>
    </row>
    <row r="2927" spans="1:19" x14ac:dyDescent="0.25">
      <c r="A2927" s="7"/>
      <c r="B2927" s="12"/>
      <c r="C2927" s="7"/>
      <c r="D2927" s="7"/>
      <c r="E2927" s="7"/>
      <c r="F2927" s="7"/>
      <c r="G2927" s="7"/>
      <c r="H2927" s="7"/>
      <c r="I2927" s="7"/>
      <c r="J2927" s="7"/>
      <c r="K2927" s="7"/>
      <c r="L2927" s="7"/>
      <c r="M2927" s="7"/>
      <c r="N2927" s="7"/>
      <c r="O2927" s="7"/>
      <c r="P2927" s="7"/>
      <c r="Q2927" s="7"/>
      <c r="R2927" s="7" t="str">
        <f t="shared" si="90"/>
        <v/>
      </c>
      <c r="S2927" s="7" t="str">
        <f t="shared" si="91"/>
        <v/>
      </c>
    </row>
    <row r="2928" spans="1:19" x14ac:dyDescent="0.25">
      <c r="A2928" s="7"/>
      <c r="B2928" s="12"/>
      <c r="C2928" s="7"/>
      <c r="D2928" s="7"/>
      <c r="E2928" s="7"/>
      <c r="F2928" s="7"/>
      <c r="G2928" s="7"/>
      <c r="H2928" s="7"/>
      <c r="I2928" s="7"/>
      <c r="J2928" s="7"/>
      <c r="K2928" s="7"/>
      <c r="L2928" s="7"/>
      <c r="M2928" s="7"/>
      <c r="N2928" s="7"/>
      <c r="O2928" s="7"/>
      <c r="P2928" s="7"/>
      <c r="Q2928" s="7"/>
      <c r="R2928" s="7" t="str">
        <f t="shared" si="90"/>
        <v/>
      </c>
      <c r="S2928" s="7" t="str">
        <f t="shared" si="91"/>
        <v/>
      </c>
    </row>
    <row r="2929" spans="1:19" x14ac:dyDescent="0.25">
      <c r="A2929" s="7"/>
      <c r="B2929" s="12"/>
      <c r="C2929" s="7"/>
      <c r="D2929" s="7"/>
      <c r="E2929" s="7"/>
      <c r="F2929" s="7"/>
      <c r="G2929" s="7"/>
      <c r="H2929" s="7"/>
      <c r="I2929" s="7"/>
      <c r="J2929" s="7"/>
      <c r="K2929" s="7"/>
      <c r="L2929" s="7"/>
      <c r="M2929" s="7"/>
      <c r="N2929" s="7"/>
      <c r="O2929" s="7"/>
      <c r="P2929" s="7"/>
      <c r="Q2929" s="7"/>
      <c r="R2929" s="7" t="str">
        <f t="shared" si="90"/>
        <v/>
      </c>
      <c r="S2929" s="7" t="str">
        <f t="shared" si="91"/>
        <v/>
      </c>
    </row>
    <row r="2930" spans="1:19" x14ac:dyDescent="0.25">
      <c r="A2930" s="7"/>
      <c r="B2930" s="12"/>
      <c r="C2930" s="7"/>
      <c r="D2930" s="7"/>
      <c r="E2930" s="7"/>
      <c r="F2930" s="7"/>
      <c r="G2930" s="7"/>
      <c r="H2930" s="7"/>
      <c r="I2930" s="7"/>
      <c r="J2930" s="7"/>
      <c r="K2930" s="7"/>
      <c r="L2930" s="7"/>
      <c r="M2930" s="7"/>
      <c r="N2930" s="7"/>
      <c r="O2930" s="7"/>
      <c r="P2930" s="7"/>
      <c r="Q2930" s="7"/>
      <c r="R2930" s="7" t="str">
        <f t="shared" si="90"/>
        <v/>
      </c>
      <c r="S2930" s="7" t="str">
        <f t="shared" si="91"/>
        <v/>
      </c>
    </row>
    <row r="2931" spans="1:19" x14ac:dyDescent="0.25">
      <c r="A2931" s="7"/>
      <c r="B2931" s="12"/>
      <c r="C2931" s="7"/>
      <c r="D2931" s="7"/>
      <c r="E2931" s="7"/>
      <c r="F2931" s="7"/>
      <c r="G2931" s="7"/>
      <c r="H2931" s="7"/>
      <c r="I2931" s="7"/>
      <c r="J2931" s="7"/>
      <c r="K2931" s="7"/>
      <c r="L2931" s="7"/>
      <c r="M2931" s="7"/>
      <c r="N2931" s="7"/>
      <c r="O2931" s="7"/>
      <c r="P2931" s="7"/>
      <c r="Q2931" s="7"/>
      <c r="R2931" s="7" t="str">
        <f t="shared" si="90"/>
        <v/>
      </c>
      <c r="S2931" s="7" t="str">
        <f t="shared" si="91"/>
        <v/>
      </c>
    </row>
    <row r="2932" spans="1:19" x14ac:dyDescent="0.25">
      <c r="A2932" s="7"/>
      <c r="B2932" s="12"/>
      <c r="C2932" s="7"/>
      <c r="D2932" s="7"/>
      <c r="E2932" s="7"/>
      <c r="F2932" s="7"/>
      <c r="G2932" s="7"/>
      <c r="H2932" s="7"/>
      <c r="I2932" s="7"/>
      <c r="J2932" s="7"/>
      <c r="K2932" s="7"/>
      <c r="L2932" s="7"/>
      <c r="M2932" s="7"/>
      <c r="N2932" s="7"/>
      <c r="O2932" s="7"/>
      <c r="P2932" s="7"/>
      <c r="Q2932" s="7"/>
      <c r="R2932" s="7" t="str">
        <f t="shared" si="90"/>
        <v/>
      </c>
      <c r="S2932" s="7" t="str">
        <f t="shared" si="91"/>
        <v/>
      </c>
    </row>
    <row r="2933" spans="1:19" x14ac:dyDescent="0.25">
      <c r="A2933" s="7"/>
      <c r="B2933" s="12"/>
      <c r="C2933" s="7"/>
      <c r="D2933" s="7"/>
      <c r="E2933" s="7"/>
      <c r="F2933" s="7"/>
      <c r="G2933" s="7"/>
      <c r="H2933" s="7"/>
      <c r="I2933" s="7"/>
      <c r="J2933" s="7"/>
      <c r="K2933" s="7"/>
      <c r="L2933" s="7"/>
      <c r="M2933" s="7"/>
      <c r="N2933" s="7"/>
      <c r="O2933" s="7"/>
      <c r="P2933" s="7"/>
      <c r="Q2933" s="7"/>
      <c r="R2933" s="7" t="str">
        <f t="shared" si="90"/>
        <v/>
      </c>
      <c r="S2933" s="7" t="str">
        <f t="shared" si="91"/>
        <v/>
      </c>
    </row>
    <row r="2934" spans="1:19" x14ac:dyDescent="0.25">
      <c r="A2934" s="7"/>
      <c r="B2934" s="12"/>
      <c r="C2934" s="7"/>
      <c r="D2934" s="7"/>
      <c r="E2934" s="7"/>
      <c r="F2934" s="7"/>
      <c r="G2934" s="7"/>
      <c r="H2934" s="7"/>
      <c r="I2934" s="7"/>
      <c r="J2934" s="7"/>
      <c r="K2934" s="7"/>
      <c r="L2934" s="7"/>
      <c r="M2934" s="7"/>
      <c r="N2934" s="7"/>
      <c r="O2934" s="7"/>
      <c r="P2934" s="7"/>
      <c r="Q2934" s="7"/>
      <c r="R2934" s="7" t="str">
        <f t="shared" si="90"/>
        <v/>
      </c>
      <c r="S2934" s="7" t="str">
        <f t="shared" si="91"/>
        <v/>
      </c>
    </row>
    <row r="2935" spans="1:19" x14ac:dyDescent="0.25">
      <c r="A2935" s="7"/>
      <c r="B2935" s="12"/>
      <c r="C2935" s="7"/>
      <c r="D2935" s="7"/>
      <c r="E2935" s="7"/>
      <c r="F2935" s="7"/>
      <c r="G2935" s="7"/>
      <c r="H2935" s="7"/>
      <c r="I2935" s="7"/>
      <c r="J2935" s="7"/>
      <c r="K2935" s="7"/>
      <c r="L2935" s="7"/>
      <c r="M2935" s="7"/>
      <c r="N2935" s="7"/>
      <c r="O2935" s="7"/>
      <c r="P2935" s="7"/>
      <c r="Q2935" s="7"/>
      <c r="R2935" s="7" t="str">
        <f t="shared" si="90"/>
        <v/>
      </c>
      <c r="S2935" s="7" t="str">
        <f t="shared" si="91"/>
        <v/>
      </c>
    </row>
    <row r="2936" spans="1:19" x14ac:dyDescent="0.25">
      <c r="A2936" s="7"/>
      <c r="B2936" s="12"/>
      <c r="C2936" s="7"/>
      <c r="D2936" s="7"/>
      <c r="E2936" s="7"/>
      <c r="F2936" s="7"/>
      <c r="G2936" s="7"/>
      <c r="H2936" s="7"/>
      <c r="I2936" s="7"/>
      <c r="J2936" s="7"/>
      <c r="K2936" s="7"/>
      <c r="L2936" s="7"/>
      <c r="M2936" s="7"/>
      <c r="N2936" s="7"/>
      <c r="O2936" s="7"/>
      <c r="P2936" s="7"/>
      <c r="Q2936" s="7"/>
      <c r="R2936" s="7" t="str">
        <f t="shared" si="90"/>
        <v/>
      </c>
      <c r="S2936" s="7" t="str">
        <f t="shared" si="91"/>
        <v/>
      </c>
    </row>
    <row r="2937" spans="1:19" x14ac:dyDescent="0.25">
      <c r="A2937" s="7"/>
      <c r="B2937" s="12"/>
      <c r="C2937" s="7"/>
      <c r="D2937" s="7"/>
      <c r="E2937" s="7"/>
      <c r="F2937" s="7"/>
      <c r="G2937" s="7"/>
      <c r="H2937" s="7"/>
      <c r="I2937" s="7"/>
      <c r="J2937" s="7"/>
      <c r="K2937" s="7"/>
      <c r="L2937" s="7"/>
      <c r="M2937" s="7"/>
      <c r="N2937" s="7"/>
      <c r="O2937" s="7"/>
      <c r="P2937" s="7"/>
      <c r="Q2937" s="7"/>
      <c r="R2937" s="7" t="str">
        <f t="shared" si="90"/>
        <v/>
      </c>
      <c r="S2937" s="7" t="str">
        <f t="shared" si="91"/>
        <v/>
      </c>
    </row>
    <row r="2938" spans="1:19" x14ac:dyDescent="0.25">
      <c r="A2938" s="7"/>
      <c r="B2938" s="12"/>
      <c r="C2938" s="7"/>
      <c r="D2938" s="7"/>
      <c r="E2938" s="7"/>
      <c r="F2938" s="7"/>
      <c r="G2938" s="7"/>
      <c r="H2938" s="7"/>
      <c r="I2938" s="7"/>
      <c r="J2938" s="7"/>
      <c r="K2938" s="7"/>
      <c r="L2938" s="7"/>
      <c r="M2938" s="7"/>
      <c r="N2938" s="7"/>
      <c r="O2938" s="7"/>
      <c r="P2938" s="7"/>
      <c r="Q2938" s="7"/>
      <c r="R2938" s="7" t="str">
        <f t="shared" si="90"/>
        <v/>
      </c>
      <c r="S2938" s="7" t="str">
        <f t="shared" si="91"/>
        <v/>
      </c>
    </row>
    <row r="2939" spans="1:19" x14ac:dyDescent="0.25">
      <c r="A2939" s="7"/>
      <c r="B2939" s="12"/>
      <c r="C2939" s="7"/>
      <c r="D2939" s="7"/>
      <c r="E2939" s="7"/>
      <c r="F2939" s="7"/>
      <c r="G2939" s="7"/>
      <c r="H2939" s="7"/>
      <c r="I2939" s="7"/>
      <c r="J2939" s="7"/>
      <c r="K2939" s="7"/>
      <c r="L2939" s="7"/>
      <c r="M2939" s="7"/>
      <c r="N2939" s="7"/>
      <c r="O2939" s="7"/>
      <c r="P2939" s="7"/>
      <c r="Q2939" s="7"/>
      <c r="R2939" s="7" t="str">
        <f t="shared" si="90"/>
        <v/>
      </c>
      <c r="S2939" s="7" t="str">
        <f t="shared" si="91"/>
        <v/>
      </c>
    </row>
    <row r="2940" spans="1:19" x14ac:dyDescent="0.25">
      <c r="A2940" s="7"/>
      <c r="B2940" s="12"/>
      <c r="C2940" s="7"/>
      <c r="D2940" s="7"/>
      <c r="E2940" s="7"/>
      <c r="F2940" s="7"/>
      <c r="G2940" s="7"/>
      <c r="H2940" s="7"/>
      <c r="I2940" s="7"/>
      <c r="J2940" s="7"/>
      <c r="K2940" s="7"/>
      <c r="L2940" s="7"/>
      <c r="M2940" s="7"/>
      <c r="N2940" s="7"/>
      <c r="O2940" s="7"/>
      <c r="P2940" s="7"/>
      <c r="Q2940" s="7"/>
      <c r="R2940" s="7" t="str">
        <f t="shared" si="90"/>
        <v/>
      </c>
      <c r="S2940" s="7" t="str">
        <f t="shared" si="91"/>
        <v/>
      </c>
    </row>
    <row r="2941" spans="1:19" x14ac:dyDescent="0.25">
      <c r="A2941" s="7"/>
      <c r="B2941" s="12"/>
      <c r="C2941" s="7"/>
      <c r="D2941" s="7"/>
      <c r="E2941" s="7"/>
      <c r="F2941" s="7"/>
      <c r="G2941" s="7"/>
      <c r="H2941" s="7"/>
      <c r="I2941" s="7"/>
      <c r="J2941" s="7"/>
      <c r="K2941" s="7"/>
      <c r="L2941" s="7"/>
      <c r="M2941" s="7"/>
      <c r="N2941" s="7"/>
      <c r="O2941" s="7"/>
      <c r="P2941" s="7"/>
      <c r="Q2941" s="7"/>
      <c r="R2941" s="7" t="str">
        <f t="shared" si="90"/>
        <v/>
      </c>
      <c r="S2941" s="7" t="str">
        <f t="shared" si="91"/>
        <v/>
      </c>
    </row>
    <row r="2942" spans="1:19" x14ac:dyDescent="0.25">
      <c r="A2942" s="7"/>
      <c r="B2942" s="12"/>
      <c r="C2942" s="7"/>
      <c r="D2942" s="7"/>
      <c r="E2942" s="7"/>
      <c r="F2942" s="7"/>
      <c r="G2942" s="7"/>
      <c r="H2942" s="7"/>
      <c r="I2942" s="7"/>
      <c r="J2942" s="7"/>
      <c r="K2942" s="7"/>
      <c r="L2942" s="7"/>
      <c r="M2942" s="7"/>
      <c r="N2942" s="7"/>
      <c r="O2942" s="7"/>
      <c r="P2942" s="7"/>
      <c r="Q2942" s="7"/>
      <c r="R2942" s="7" t="str">
        <f t="shared" si="90"/>
        <v/>
      </c>
      <c r="S2942" s="7" t="str">
        <f t="shared" si="91"/>
        <v/>
      </c>
    </row>
    <row r="2943" spans="1:19" x14ac:dyDescent="0.25">
      <c r="A2943" s="7"/>
      <c r="B2943" s="12"/>
      <c r="C2943" s="7"/>
      <c r="D2943" s="7"/>
      <c r="E2943" s="7"/>
      <c r="F2943" s="7"/>
      <c r="G2943" s="7"/>
      <c r="H2943" s="7"/>
      <c r="I2943" s="7"/>
      <c r="J2943" s="7"/>
      <c r="K2943" s="7"/>
      <c r="L2943" s="7"/>
      <c r="M2943" s="7"/>
      <c r="N2943" s="7"/>
      <c r="O2943" s="7"/>
      <c r="P2943" s="7"/>
      <c r="Q2943" s="7"/>
      <c r="R2943" s="7" t="str">
        <f t="shared" si="90"/>
        <v/>
      </c>
      <c r="S2943" s="7" t="str">
        <f t="shared" si="91"/>
        <v/>
      </c>
    </row>
    <row r="2944" spans="1:19" x14ac:dyDescent="0.25">
      <c r="A2944" s="7"/>
      <c r="B2944" s="12"/>
      <c r="C2944" s="7"/>
      <c r="D2944" s="7"/>
      <c r="E2944" s="7"/>
      <c r="F2944" s="7"/>
      <c r="G2944" s="7"/>
      <c r="H2944" s="7"/>
      <c r="I2944" s="7"/>
      <c r="J2944" s="7"/>
      <c r="K2944" s="7"/>
      <c r="L2944" s="7"/>
      <c r="M2944" s="7"/>
      <c r="N2944" s="7"/>
      <c r="O2944" s="7"/>
      <c r="P2944" s="7"/>
      <c r="Q2944" s="7"/>
      <c r="R2944" s="7" t="str">
        <f t="shared" si="90"/>
        <v/>
      </c>
      <c r="S2944" s="7" t="str">
        <f t="shared" si="91"/>
        <v/>
      </c>
    </row>
    <row r="2945" spans="1:19" x14ac:dyDescent="0.25">
      <c r="A2945" s="7"/>
      <c r="B2945" s="12"/>
      <c r="C2945" s="7"/>
      <c r="D2945" s="7"/>
      <c r="E2945" s="7"/>
      <c r="F2945" s="7"/>
      <c r="G2945" s="7"/>
      <c r="H2945" s="7"/>
      <c r="I2945" s="7"/>
      <c r="J2945" s="7"/>
      <c r="K2945" s="7"/>
      <c r="L2945" s="7"/>
      <c r="M2945" s="7"/>
      <c r="N2945" s="7"/>
      <c r="O2945" s="7"/>
      <c r="P2945" s="7"/>
      <c r="Q2945" s="7"/>
      <c r="R2945" s="7" t="str">
        <f t="shared" si="90"/>
        <v/>
      </c>
      <c r="S2945" s="7" t="str">
        <f t="shared" si="91"/>
        <v/>
      </c>
    </row>
    <row r="2946" spans="1:19" x14ac:dyDescent="0.25">
      <c r="A2946" s="7"/>
      <c r="B2946" s="12"/>
      <c r="C2946" s="7"/>
      <c r="D2946" s="7"/>
      <c r="E2946" s="7"/>
      <c r="F2946" s="7"/>
      <c r="G2946" s="7"/>
      <c r="H2946" s="7"/>
      <c r="I2946" s="7"/>
      <c r="J2946" s="7"/>
      <c r="K2946" s="7"/>
      <c r="L2946" s="7"/>
      <c r="M2946" s="7"/>
      <c r="N2946" s="7"/>
      <c r="O2946" s="7"/>
      <c r="P2946" s="7"/>
      <c r="Q2946" s="7"/>
      <c r="R2946" s="7" t="str">
        <f t="shared" ref="R2946:R3001" si="92">IF(OR(C2946="",B2946=""),"",C2946&amp;"#"&amp;ROUND(B2946*1440,0))</f>
        <v/>
      </c>
      <c r="S2946" s="7" t="str">
        <f t="shared" ref="S2946:S3001" si="93">IF(J2946="","","https://maps.google.com/?q="&amp;SUBSTITUTE(J2946&amp;"",",",".")&amp;","&amp;SUBSTITUTE(K2946&amp;"",",","."))</f>
        <v/>
      </c>
    </row>
    <row r="2947" spans="1:19" x14ac:dyDescent="0.25">
      <c r="A2947" s="7"/>
      <c r="B2947" s="12"/>
      <c r="C2947" s="7"/>
      <c r="D2947" s="7"/>
      <c r="E2947" s="7"/>
      <c r="F2947" s="7"/>
      <c r="G2947" s="7"/>
      <c r="H2947" s="7"/>
      <c r="I2947" s="7"/>
      <c r="J2947" s="7"/>
      <c r="K2947" s="7"/>
      <c r="L2947" s="7"/>
      <c r="M2947" s="7"/>
      <c r="N2947" s="7"/>
      <c r="O2947" s="7"/>
      <c r="P2947" s="7"/>
      <c r="Q2947" s="7"/>
      <c r="R2947" s="7" t="str">
        <f t="shared" si="92"/>
        <v/>
      </c>
      <c r="S2947" s="7" t="str">
        <f t="shared" si="93"/>
        <v/>
      </c>
    </row>
    <row r="2948" spans="1:19" x14ac:dyDescent="0.25">
      <c r="A2948" s="7"/>
      <c r="B2948" s="12"/>
      <c r="C2948" s="7"/>
      <c r="D2948" s="7"/>
      <c r="E2948" s="7"/>
      <c r="F2948" s="7"/>
      <c r="G2948" s="7"/>
      <c r="H2948" s="7"/>
      <c r="I2948" s="7"/>
      <c r="J2948" s="7"/>
      <c r="K2948" s="7"/>
      <c r="L2948" s="7"/>
      <c r="M2948" s="7"/>
      <c r="N2948" s="7"/>
      <c r="O2948" s="7"/>
      <c r="P2948" s="7"/>
      <c r="Q2948" s="7"/>
      <c r="R2948" s="7" t="str">
        <f t="shared" si="92"/>
        <v/>
      </c>
      <c r="S2948" s="7" t="str">
        <f t="shared" si="93"/>
        <v/>
      </c>
    </row>
    <row r="2949" spans="1:19" x14ac:dyDescent="0.25">
      <c r="A2949" s="7"/>
      <c r="B2949" s="12"/>
      <c r="C2949" s="7"/>
      <c r="D2949" s="7"/>
      <c r="E2949" s="7"/>
      <c r="F2949" s="7"/>
      <c r="G2949" s="7"/>
      <c r="H2949" s="7"/>
      <c r="I2949" s="7"/>
      <c r="J2949" s="7"/>
      <c r="K2949" s="7"/>
      <c r="L2949" s="7"/>
      <c r="M2949" s="7"/>
      <c r="N2949" s="7"/>
      <c r="O2949" s="7"/>
      <c r="P2949" s="7"/>
      <c r="Q2949" s="7"/>
      <c r="R2949" s="7" t="str">
        <f t="shared" si="92"/>
        <v/>
      </c>
      <c r="S2949" s="7" t="str">
        <f t="shared" si="93"/>
        <v/>
      </c>
    </row>
    <row r="2950" spans="1:19" x14ac:dyDescent="0.25">
      <c r="A2950" s="7"/>
      <c r="B2950" s="12"/>
      <c r="C2950" s="7"/>
      <c r="D2950" s="7"/>
      <c r="E2950" s="7"/>
      <c r="F2950" s="7"/>
      <c r="G2950" s="7"/>
      <c r="H2950" s="7"/>
      <c r="I2950" s="7"/>
      <c r="J2950" s="7"/>
      <c r="K2950" s="7"/>
      <c r="L2950" s="7"/>
      <c r="M2950" s="7"/>
      <c r="N2950" s="7"/>
      <c r="O2950" s="7"/>
      <c r="P2950" s="7"/>
      <c r="Q2950" s="7"/>
      <c r="R2950" s="7" t="str">
        <f t="shared" si="92"/>
        <v/>
      </c>
      <c r="S2950" s="7" t="str">
        <f t="shared" si="93"/>
        <v/>
      </c>
    </row>
    <row r="2951" spans="1:19" x14ac:dyDescent="0.25">
      <c r="A2951" s="7"/>
      <c r="B2951" s="12"/>
      <c r="C2951" s="7"/>
      <c r="D2951" s="7"/>
      <c r="E2951" s="7"/>
      <c r="F2951" s="7"/>
      <c r="G2951" s="7"/>
      <c r="H2951" s="7"/>
      <c r="I2951" s="7"/>
      <c r="J2951" s="7"/>
      <c r="K2951" s="7"/>
      <c r="L2951" s="7"/>
      <c r="M2951" s="7"/>
      <c r="N2951" s="7"/>
      <c r="O2951" s="7"/>
      <c r="P2951" s="7"/>
      <c r="Q2951" s="7"/>
      <c r="R2951" s="7" t="str">
        <f t="shared" si="92"/>
        <v/>
      </c>
      <c r="S2951" s="7" t="str">
        <f t="shared" si="93"/>
        <v/>
      </c>
    </row>
    <row r="2952" spans="1:19" x14ac:dyDescent="0.25">
      <c r="A2952" s="7"/>
      <c r="B2952" s="12"/>
      <c r="C2952" s="7"/>
      <c r="D2952" s="7"/>
      <c r="E2952" s="7"/>
      <c r="F2952" s="7"/>
      <c r="G2952" s="7"/>
      <c r="H2952" s="7"/>
      <c r="I2952" s="7"/>
      <c r="J2952" s="7"/>
      <c r="K2952" s="7"/>
      <c r="L2952" s="7"/>
      <c r="M2952" s="7"/>
      <c r="N2952" s="7"/>
      <c r="O2952" s="7"/>
      <c r="P2952" s="7"/>
      <c r="Q2952" s="7"/>
      <c r="R2952" s="7" t="str">
        <f t="shared" si="92"/>
        <v/>
      </c>
      <c r="S2952" s="7" t="str">
        <f t="shared" si="93"/>
        <v/>
      </c>
    </row>
    <row r="2953" spans="1:19" x14ac:dyDescent="0.25">
      <c r="A2953" s="7"/>
      <c r="B2953" s="12"/>
      <c r="C2953" s="7"/>
      <c r="D2953" s="7"/>
      <c r="E2953" s="7"/>
      <c r="F2953" s="7"/>
      <c r="G2953" s="7"/>
      <c r="H2953" s="7"/>
      <c r="I2953" s="7"/>
      <c r="J2953" s="7"/>
      <c r="K2953" s="7"/>
      <c r="L2953" s="7"/>
      <c r="M2953" s="7"/>
      <c r="N2953" s="7"/>
      <c r="O2953" s="7"/>
      <c r="P2953" s="7"/>
      <c r="Q2953" s="7"/>
      <c r="R2953" s="7" t="str">
        <f t="shared" si="92"/>
        <v/>
      </c>
      <c r="S2953" s="7" t="str">
        <f t="shared" si="93"/>
        <v/>
      </c>
    </row>
    <row r="2954" spans="1:19" x14ac:dyDescent="0.25">
      <c r="A2954" s="7"/>
      <c r="B2954" s="12"/>
      <c r="C2954" s="7"/>
      <c r="D2954" s="7"/>
      <c r="E2954" s="7"/>
      <c r="F2954" s="7"/>
      <c r="G2954" s="7"/>
      <c r="H2954" s="7"/>
      <c r="I2954" s="7"/>
      <c r="J2954" s="7"/>
      <c r="K2954" s="7"/>
      <c r="L2954" s="7"/>
      <c r="M2954" s="7"/>
      <c r="N2954" s="7"/>
      <c r="O2954" s="7"/>
      <c r="P2954" s="7"/>
      <c r="Q2954" s="7"/>
      <c r="R2954" s="7" t="str">
        <f t="shared" si="92"/>
        <v/>
      </c>
      <c r="S2954" s="7" t="str">
        <f t="shared" si="93"/>
        <v/>
      </c>
    </row>
    <row r="2955" spans="1:19" x14ac:dyDescent="0.25">
      <c r="A2955" s="7"/>
      <c r="B2955" s="12"/>
      <c r="C2955" s="7"/>
      <c r="D2955" s="7"/>
      <c r="E2955" s="7"/>
      <c r="F2955" s="7"/>
      <c r="G2955" s="7"/>
      <c r="H2955" s="7"/>
      <c r="I2955" s="7"/>
      <c r="J2955" s="7"/>
      <c r="K2955" s="7"/>
      <c r="L2955" s="7"/>
      <c r="M2955" s="7"/>
      <c r="N2955" s="7"/>
      <c r="O2955" s="7"/>
      <c r="P2955" s="7"/>
      <c r="Q2955" s="7"/>
      <c r="R2955" s="7" t="str">
        <f t="shared" si="92"/>
        <v/>
      </c>
      <c r="S2955" s="7" t="str">
        <f t="shared" si="93"/>
        <v/>
      </c>
    </row>
    <row r="2956" spans="1:19" x14ac:dyDescent="0.25">
      <c r="A2956" s="7"/>
      <c r="B2956" s="12"/>
      <c r="C2956" s="7"/>
      <c r="D2956" s="7"/>
      <c r="E2956" s="7"/>
      <c r="F2956" s="7"/>
      <c r="G2956" s="7"/>
      <c r="H2956" s="7"/>
      <c r="I2956" s="7"/>
      <c r="J2956" s="7"/>
      <c r="K2956" s="7"/>
      <c r="L2956" s="7"/>
      <c r="M2956" s="7"/>
      <c r="N2956" s="7"/>
      <c r="O2956" s="7"/>
      <c r="P2956" s="7"/>
      <c r="Q2956" s="7"/>
      <c r="R2956" s="7" t="str">
        <f t="shared" si="92"/>
        <v/>
      </c>
      <c r="S2956" s="7" t="str">
        <f t="shared" si="93"/>
        <v/>
      </c>
    </row>
    <row r="2957" spans="1:19" x14ac:dyDescent="0.25">
      <c r="A2957" s="7"/>
      <c r="B2957" s="12"/>
      <c r="C2957" s="7"/>
      <c r="D2957" s="7"/>
      <c r="E2957" s="7"/>
      <c r="F2957" s="7"/>
      <c r="G2957" s="7"/>
      <c r="H2957" s="7"/>
      <c r="I2957" s="7"/>
      <c r="J2957" s="7"/>
      <c r="K2957" s="7"/>
      <c r="L2957" s="7"/>
      <c r="M2957" s="7"/>
      <c r="N2957" s="7"/>
      <c r="O2957" s="7"/>
      <c r="P2957" s="7"/>
      <c r="Q2957" s="7"/>
      <c r="R2957" s="7" t="str">
        <f t="shared" si="92"/>
        <v/>
      </c>
      <c r="S2957" s="7" t="str">
        <f t="shared" si="93"/>
        <v/>
      </c>
    </row>
    <row r="2958" spans="1:19" x14ac:dyDescent="0.25">
      <c r="A2958" s="7"/>
      <c r="B2958" s="12"/>
      <c r="C2958" s="7"/>
      <c r="D2958" s="7"/>
      <c r="E2958" s="7"/>
      <c r="F2958" s="7"/>
      <c r="G2958" s="7"/>
      <c r="H2958" s="7"/>
      <c r="I2958" s="7"/>
      <c r="J2958" s="7"/>
      <c r="K2958" s="7"/>
      <c r="L2958" s="7"/>
      <c r="M2958" s="7"/>
      <c r="N2958" s="7"/>
      <c r="O2958" s="7"/>
      <c r="P2958" s="7"/>
      <c r="Q2958" s="7"/>
      <c r="R2958" s="7" t="str">
        <f t="shared" si="92"/>
        <v/>
      </c>
      <c r="S2958" s="7" t="str">
        <f t="shared" si="93"/>
        <v/>
      </c>
    </row>
    <row r="2959" spans="1:19" x14ac:dyDescent="0.25">
      <c r="A2959" s="7"/>
      <c r="B2959" s="12"/>
      <c r="C2959" s="7"/>
      <c r="D2959" s="7"/>
      <c r="E2959" s="7"/>
      <c r="F2959" s="7"/>
      <c r="G2959" s="7"/>
      <c r="H2959" s="7"/>
      <c r="I2959" s="7"/>
      <c r="J2959" s="7"/>
      <c r="K2959" s="7"/>
      <c r="L2959" s="7"/>
      <c r="M2959" s="7"/>
      <c r="N2959" s="7"/>
      <c r="O2959" s="7"/>
      <c r="P2959" s="7"/>
      <c r="Q2959" s="7"/>
      <c r="R2959" s="7" t="str">
        <f t="shared" si="92"/>
        <v/>
      </c>
      <c r="S2959" s="7" t="str">
        <f t="shared" si="93"/>
        <v/>
      </c>
    </row>
    <row r="2960" spans="1:19" x14ac:dyDescent="0.25">
      <c r="A2960" s="7"/>
      <c r="B2960" s="12"/>
      <c r="C2960" s="7"/>
      <c r="D2960" s="7"/>
      <c r="E2960" s="7"/>
      <c r="F2960" s="7"/>
      <c r="G2960" s="7"/>
      <c r="H2960" s="7"/>
      <c r="I2960" s="7"/>
      <c r="J2960" s="7"/>
      <c r="K2960" s="7"/>
      <c r="L2960" s="7"/>
      <c r="M2960" s="7"/>
      <c r="N2960" s="7"/>
      <c r="O2960" s="7"/>
      <c r="P2960" s="7"/>
      <c r="Q2960" s="7"/>
      <c r="R2960" s="7" t="str">
        <f t="shared" si="92"/>
        <v/>
      </c>
      <c r="S2960" s="7" t="str">
        <f t="shared" si="93"/>
        <v/>
      </c>
    </row>
    <row r="2961" spans="1:19" x14ac:dyDescent="0.25">
      <c r="A2961" s="7"/>
      <c r="B2961" s="12"/>
      <c r="C2961" s="7"/>
      <c r="D2961" s="7"/>
      <c r="E2961" s="7"/>
      <c r="F2961" s="7"/>
      <c r="G2961" s="7"/>
      <c r="H2961" s="7"/>
      <c r="I2961" s="7"/>
      <c r="J2961" s="7"/>
      <c r="K2961" s="7"/>
      <c r="L2961" s="7"/>
      <c r="M2961" s="7"/>
      <c r="N2961" s="7"/>
      <c r="O2961" s="7"/>
      <c r="P2961" s="7"/>
      <c r="Q2961" s="7"/>
      <c r="R2961" s="7" t="str">
        <f t="shared" si="92"/>
        <v/>
      </c>
      <c r="S2961" s="7" t="str">
        <f t="shared" si="93"/>
        <v/>
      </c>
    </row>
    <row r="2962" spans="1:19" x14ac:dyDescent="0.25">
      <c r="A2962" s="7"/>
      <c r="B2962" s="12"/>
      <c r="C2962" s="7"/>
      <c r="D2962" s="7"/>
      <c r="E2962" s="7"/>
      <c r="F2962" s="7"/>
      <c r="G2962" s="7"/>
      <c r="H2962" s="7"/>
      <c r="I2962" s="7"/>
      <c r="J2962" s="7"/>
      <c r="K2962" s="7"/>
      <c r="L2962" s="7"/>
      <c r="M2962" s="7"/>
      <c r="N2962" s="7"/>
      <c r="O2962" s="7"/>
      <c r="P2962" s="7"/>
      <c r="Q2962" s="7"/>
      <c r="R2962" s="7" t="str">
        <f t="shared" si="92"/>
        <v/>
      </c>
      <c r="S2962" s="7" t="str">
        <f t="shared" si="93"/>
        <v/>
      </c>
    </row>
    <row r="2963" spans="1:19" x14ac:dyDescent="0.25">
      <c r="A2963" s="7"/>
      <c r="B2963" s="12"/>
      <c r="C2963" s="7"/>
      <c r="D2963" s="7"/>
      <c r="E2963" s="7"/>
      <c r="F2963" s="7"/>
      <c r="G2963" s="7"/>
      <c r="H2963" s="7"/>
      <c r="I2963" s="7"/>
      <c r="J2963" s="7"/>
      <c r="K2963" s="7"/>
      <c r="L2963" s="7"/>
      <c r="M2963" s="7"/>
      <c r="N2963" s="7"/>
      <c r="O2963" s="7"/>
      <c r="P2963" s="7"/>
      <c r="Q2963" s="7"/>
      <c r="R2963" s="7" t="str">
        <f t="shared" si="92"/>
        <v/>
      </c>
      <c r="S2963" s="7" t="str">
        <f t="shared" si="93"/>
        <v/>
      </c>
    </row>
    <row r="2964" spans="1:19" x14ac:dyDescent="0.25">
      <c r="A2964" s="7"/>
      <c r="B2964" s="12"/>
      <c r="C2964" s="7"/>
      <c r="D2964" s="7"/>
      <c r="E2964" s="7"/>
      <c r="F2964" s="7"/>
      <c r="G2964" s="7"/>
      <c r="H2964" s="7"/>
      <c r="I2964" s="7"/>
      <c r="J2964" s="7"/>
      <c r="K2964" s="7"/>
      <c r="L2964" s="7"/>
      <c r="M2964" s="7"/>
      <c r="N2964" s="7"/>
      <c r="O2964" s="7"/>
      <c r="P2964" s="7"/>
      <c r="Q2964" s="7"/>
      <c r="R2964" s="7" t="str">
        <f t="shared" si="92"/>
        <v/>
      </c>
      <c r="S2964" s="7" t="str">
        <f t="shared" si="93"/>
        <v/>
      </c>
    </row>
    <row r="2965" spans="1:19" x14ac:dyDescent="0.25">
      <c r="A2965" s="7"/>
      <c r="B2965" s="12"/>
      <c r="C2965" s="7"/>
      <c r="D2965" s="7"/>
      <c r="E2965" s="7"/>
      <c r="F2965" s="7"/>
      <c r="G2965" s="7"/>
      <c r="H2965" s="7"/>
      <c r="I2965" s="7"/>
      <c r="J2965" s="7"/>
      <c r="K2965" s="7"/>
      <c r="L2965" s="7"/>
      <c r="M2965" s="7"/>
      <c r="N2965" s="7"/>
      <c r="O2965" s="7"/>
      <c r="P2965" s="7"/>
      <c r="Q2965" s="7"/>
      <c r="R2965" s="7" t="str">
        <f t="shared" si="92"/>
        <v/>
      </c>
      <c r="S2965" s="7" t="str">
        <f t="shared" si="93"/>
        <v/>
      </c>
    </row>
    <row r="2966" spans="1:19" x14ac:dyDescent="0.25">
      <c r="A2966" s="7"/>
      <c r="B2966" s="12"/>
      <c r="C2966" s="7"/>
      <c r="D2966" s="7"/>
      <c r="E2966" s="7"/>
      <c r="F2966" s="7"/>
      <c r="G2966" s="7"/>
      <c r="H2966" s="7"/>
      <c r="I2966" s="7"/>
      <c r="J2966" s="7"/>
      <c r="K2966" s="7"/>
      <c r="L2966" s="7"/>
      <c r="M2966" s="7"/>
      <c r="N2966" s="7"/>
      <c r="O2966" s="7"/>
      <c r="P2966" s="7"/>
      <c r="Q2966" s="7"/>
      <c r="R2966" s="7" t="str">
        <f t="shared" si="92"/>
        <v/>
      </c>
      <c r="S2966" s="7" t="str">
        <f t="shared" si="93"/>
        <v/>
      </c>
    </row>
    <row r="2967" spans="1:19" x14ac:dyDescent="0.25">
      <c r="A2967" s="7"/>
      <c r="B2967" s="12"/>
      <c r="C2967" s="7"/>
      <c r="D2967" s="7"/>
      <c r="E2967" s="7"/>
      <c r="F2967" s="7"/>
      <c r="G2967" s="7"/>
      <c r="H2967" s="7"/>
      <c r="I2967" s="7"/>
      <c r="J2967" s="7"/>
      <c r="K2967" s="7"/>
      <c r="L2967" s="7"/>
      <c r="M2967" s="7"/>
      <c r="N2967" s="7"/>
      <c r="O2967" s="7"/>
      <c r="P2967" s="7"/>
      <c r="Q2967" s="7"/>
      <c r="R2967" s="7" t="str">
        <f t="shared" si="92"/>
        <v/>
      </c>
      <c r="S2967" s="7" t="str">
        <f t="shared" si="93"/>
        <v/>
      </c>
    </row>
    <row r="2968" spans="1:19" x14ac:dyDescent="0.25">
      <c r="A2968" s="7"/>
      <c r="B2968" s="12"/>
      <c r="C2968" s="7"/>
      <c r="D2968" s="7"/>
      <c r="E2968" s="7"/>
      <c r="F2968" s="7"/>
      <c r="G2968" s="7"/>
      <c r="H2968" s="7"/>
      <c r="I2968" s="7"/>
      <c r="J2968" s="7"/>
      <c r="K2968" s="7"/>
      <c r="L2968" s="7"/>
      <c r="M2968" s="7"/>
      <c r="N2968" s="7"/>
      <c r="O2968" s="7"/>
      <c r="P2968" s="7"/>
      <c r="Q2968" s="7"/>
      <c r="R2968" s="7" t="str">
        <f t="shared" si="92"/>
        <v/>
      </c>
      <c r="S2968" s="7" t="str">
        <f t="shared" si="93"/>
        <v/>
      </c>
    </row>
    <row r="2969" spans="1:19" x14ac:dyDescent="0.25">
      <c r="A2969" s="7"/>
      <c r="B2969" s="12"/>
      <c r="C2969" s="7"/>
      <c r="D2969" s="7"/>
      <c r="E2969" s="7"/>
      <c r="F2969" s="7"/>
      <c r="G2969" s="7"/>
      <c r="H2969" s="7"/>
      <c r="I2969" s="7"/>
      <c r="J2969" s="7"/>
      <c r="K2969" s="7"/>
      <c r="L2969" s="7"/>
      <c r="M2969" s="7"/>
      <c r="N2969" s="7"/>
      <c r="O2969" s="7"/>
      <c r="P2969" s="7"/>
      <c r="Q2969" s="7"/>
      <c r="R2969" s="7" t="str">
        <f t="shared" si="92"/>
        <v/>
      </c>
      <c r="S2969" s="7" t="str">
        <f t="shared" si="93"/>
        <v/>
      </c>
    </row>
    <row r="2970" spans="1:19" x14ac:dyDescent="0.25">
      <c r="A2970" s="7"/>
      <c r="B2970" s="12"/>
      <c r="C2970" s="7"/>
      <c r="D2970" s="7"/>
      <c r="E2970" s="7"/>
      <c r="F2970" s="7"/>
      <c r="G2970" s="7"/>
      <c r="H2970" s="7"/>
      <c r="I2970" s="7"/>
      <c r="J2970" s="7"/>
      <c r="K2970" s="7"/>
      <c r="L2970" s="7"/>
      <c r="M2970" s="7"/>
      <c r="N2970" s="7"/>
      <c r="O2970" s="7"/>
      <c r="P2970" s="7"/>
      <c r="Q2970" s="7"/>
      <c r="R2970" s="7" t="str">
        <f t="shared" si="92"/>
        <v/>
      </c>
      <c r="S2970" s="7" t="str">
        <f t="shared" si="93"/>
        <v/>
      </c>
    </row>
    <row r="2971" spans="1:19" x14ac:dyDescent="0.25">
      <c r="A2971" s="7"/>
      <c r="B2971" s="12"/>
      <c r="C2971" s="7"/>
      <c r="D2971" s="7"/>
      <c r="E2971" s="7"/>
      <c r="F2971" s="7"/>
      <c r="G2971" s="7"/>
      <c r="H2971" s="7"/>
      <c r="I2971" s="7"/>
      <c r="J2971" s="7"/>
      <c r="K2971" s="7"/>
      <c r="L2971" s="7"/>
      <c r="M2971" s="7"/>
      <c r="N2971" s="7"/>
      <c r="O2971" s="7"/>
      <c r="P2971" s="7"/>
      <c r="Q2971" s="7"/>
      <c r="R2971" s="7" t="str">
        <f t="shared" si="92"/>
        <v/>
      </c>
      <c r="S2971" s="7" t="str">
        <f t="shared" si="93"/>
        <v/>
      </c>
    </row>
    <row r="2972" spans="1:19" x14ac:dyDescent="0.25">
      <c r="A2972" s="7"/>
      <c r="B2972" s="12"/>
      <c r="C2972" s="7"/>
      <c r="D2972" s="7"/>
      <c r="E2972" s="7"/>
      <c r="F2972" s="7"/>
      <c r="G2972" s="7"/>
      <c r="H2972" s="7"/>
      <c r="I2972" s="7"/>
      <c r="J2972" s="7"/>
      <c r="K2972" s="7"/>
      <c r="L2972" s="7"/>
      <c r="M2972" s="7"/>
      <c r="N2972" s="7"/>
      <c r="O2972" s="7"/>
      <c r="P2972" s="7"/>
      <c r="Q2972" s="7"/>
      <c r="R2972" s="7" t="str">
        <f t="shared" si="92"/>
        <v/>
      </c>
      <c r="S2972" s="7" t="str">
        <f t="shared" si="93"/>
        <v/>
      </c>
    </row>
    <row r="2973" spans="1:19" x14ac:dyDescent="0.25">
      <c r="A2973" s="7"/>
      <c r="B2973" s="12"/>
      <c r="C2973" s="7"/>
      <c r="D2973" s="7"/>
      <c r="E2973" s="7"/>
      <c r="F2973" s="7"/>
      <c r="G2973" s="7"/>
      <c r="H2973" s="7"/>
      <c r="I2973" s="7"/>
      <c r="J2973" s="7"/>
      <c r="K2973" s="7"/>
      <c r="L2973" s="7"/>
      <c r="M2973" s="7"/>
      <c r="N2973" s="7"/>
      <c r="O2973" s="7"/>
      <c r="P2973" s="7"/>
      <c r="Q2973" s="7"/>
      <c r="R2973" s="7" t="str">
        <f t="shared" si="92"/>
        <v/>
      </c>
      <c r="S2973" s="7" t="str">
        <f t="shared" si="93"/>
        <v/>
      </c>
    </row>
    <row r="2974" spans="1:19" x14ac:dyDescent="0.25">
      <c r="A2974" s="7"/>
      <c r="B2974" s="12"/>
      <c r="C2974" s="7"/>
      <c r="D2974" s="7"/>
      <c r="E2974" s="7"/>
      <c r="F2974" s="7"/>
      <c r="G2974" s="7"/>
      <c r="H2974" s="7"/>
      <c r="I2974" s="7"/>
      <c r="J2974" s="7"/>
      <c r="K2974" s="7"/>
      <c r="L2974" s="7"/>
      <c r="M2974" s="7"/>
      <c r="N2974" s="7"/>
      <c r="O2974" s="7"/>
      <c r="P2974" s="7"/>
      <c r="Q2974" s="7"/>
      <c r="R2974" s="7" t="str">
        <f t="shared" si="92"/>
        <v/>
      </c>
      <c r="S2974" s="7" t="str">
        <f t="shared" si="93"/>
        <v/>
      </c>
    </row>
    <row r="2975" spans="1:19" x14ac:dyDescent="0.25">
      <c r="A2975" s="7"/>
      <c r="B2975" s="12"/>
      <c r="C2975" s="7"/>
      <c r="D2975" s="7"/>
      <c r="E2975" s="7"/>
      <c r="F2975" s="7"/>
      <c r="G2975" s="7"/>
      <c r="H2975" s="7"/>
      <c r="I2975" s="7"/>
      <c r="J2975" s="7"/>
      <c r="K2975" s="7"/>
      <c r="L2975" s="7"/>
      <c r="M2975" s="7"/>
      <c r="N2975" s="7"/>
      <c r="O2975" s="7"/>
      <c r="P2975" s="7"/>
      <c r="Q2975" s="7"/>
      <c r="R2975" s="7" t="str">
        <f t="shared" si="92"/>
        <v/>
      </c>
      <c r="S2975" s="7" t="str">
        <f t="shared" si="93"/>
        <v/>
      </c>
    </row>
    <row r="2976" spans="1:19" x14ac:dyDescent="0.25">
      <c r="A2976" s="7"/>
      <c r="B2976" s="12"/>
      <c r="C2976" s="7"/>
      <c r="D2976" s="7"/>
      <c r="E2976" s="7"/>
      <c r="F2976" s="7"/>
      <c r="G2976" s="7"/>
      <c r="H2976" s="7"/>
      <c r="I2976" s="7"/>
      <c r="J2976" s="7"/>
      <c r="K2976" s="7"/>
      <c r="L2976" s="7"/>
      <c r="M2976" s="7"/>
      <c r="N2976" s="7"/>
      <c r="O2976" s="7"/>
      <c r="P2976" s="7"/>
      <c r="Q2976" s="7"/>
      <c r="R2976" s="7" t="str">
        <f t="shared" si="92"/>
        <v/>
      </c>
      <c r="S2976" s="7" t="str">
        <f t="shared" si="93"/>
        <v/>
      </c>
    </row>
    <row r="2977" spans="1:19" x14ac:dyDescent="0.25">
      <c r="A2977" s="7"/>
      <c r="B2977" s="12"/>
      <c r="C2977" s="7"/>
      <c r="D2977" s="7"/>
      <c r="E2977" s="7"/>
      <c r="F2977" s="7"/>
      <c r="G2977" s="7"/>
      <c r="H2977" s="7"/>
      <c r="I2977" s="7"/>
      <c r="J2977" s="7"/>
      <c r="K2977" s="7"/>
      <c r="L2977" s="7"/>
      <c r="M2977" s="7"/>
      <c r="N2977" s="7"/>
      <c r="O2977" s="7"/>
      <c r="P2977" s="7"/>
      <c r="Q2977" s="7"/>
      <c r="R2977" s="7" t="str">
        <f t="shared" si="92"/>
        <v/>
      </c>
      <c r="S2977" s="7" t="str">
        <f t="shared" si="93"/>
        <v/>
      </c>
    </row>
    <row r="2978" spans="1:19" x14ac:dyDescent="0.25">
      <c r="A2978" s="7"/>
      <c r="B2978" s="12"/>
      <c r="C2978" s="7"/>
      <c r="D2978" s="7"/>
      <c r="E2978" s="7"/>
      <c r="F2978" s="7"/>
      <c r="G2978" s="7"/>
      <c r="H2978" s="7"/>
      <c r="I2978" s="7"/>
      <c r="J2978" s="7"/>
      <c r="K2978" s="7"/>
      <c r="L2978" s="7"/>
      <c r="M2978" s="7"/>
      <c r="N2978" s="7"/>
      <c r="O2978" s="7"/>
      <c r="P2978" s="7"/>
      <c r="Q2978" s="7"/>
      <c r="R2978" s="7" t="str">
        <f t="shared" si="92"/>
        <v/>
      </c>
      <c r="S2978" s="7" t="str">
        <f t="shared" si="93"/>
        <v/>
      </c>
    </row>
    <row r="2979" spans="1:19" x14ac:dyDescent="0.25">
      <c r="A2979" s="7"/>
      <c r="B2979" s="12"/>
      <c r="C2979" s="7"/>
      <c r="D2979" s="7"/>
      <c r="E2979" s="7"/>
      <c r="F2979" s="7"/>
      <c r="G2979" s="7"/>
      <c r="H2979" s="7"/>
      <c r="I2979" s="7"/>
      <c r="J2979" s="7"/>
      <c r="K2979" s="7"/>
      <c r="L2979" s="7"/>
      <c r="M2979" s="7"/>
      <c r="N2979" s="7"/>
      <c r="O2979" s="7"/>
      <c r="P2979" s="7"/>
      <c r="Q2979" s="7"/>
      <c r="R2979" s="7" t="str">
        <f t="shared" si="92"/>
        <v/>
      </c>
      <c r="S2979" s="7" t="str">
        <f t="shared" si="93"/>
        <v/>
      </c>
    </row>
    <row r="2980" spans="1:19" x14ac:dyDescent="0.25">
      <c r="A2980" s="7"/>
      <c r="B2980" s="12"/>
      <c r="C2980" s="7"/>
      <c r="D2980" s="7"/>
      <c r="E2980" s="7"/>
      <c r="F2980" s="7"/>
      <c r="G2980" s="7"/>
      <c r="H2980" s="7"/>
      <c r="I2980" s="7"/>
      <c r="J2980" s="7"/>
      <c r="K2980" s="7"/>
      <c r="L2980" s="7"/>
      <c r="M2980" s="7"/>
      <c r="N2980" s="7"/>
      <c r="O2980" s="7"/>
      <c r="P2980" s="7"/>
      <c r="Q2980" s="7"/>
      <c r="R2980" s="7" t="str">
        <f t="shared" si="92"/>
        <v/>
      </c>
      <c r="S2980" s="7" t="str">
        <f t="shared" si="93"/>
        <v/>
      </c>
    </row>
    <row r="2981" spans="1:19" x14ac:dyDescent="0.25">
      <c r="A2981" s="7"/>
      <c r="B2981" s="12"/>
      <c r="C2981" s="7"/>
      <c r="D2981" s="7"/>
      <c r="E2981" s="7"/>
      <c r="F2981" s="7"/>
      <c r="G2981" s="7"/>
      <c r="H2981" s="7"/>
      <c r="I2981" s="7"/>
      <c r="J2981" s="7"/>
      <c r="K2981" s="7"/>
      <c r="L2981" s="7"/>
      <c r="M2981" s="7"/>
      <c r="N2981" s="7"/>
      <c r="O2981" s="7"/>
      <c r="P2981" s="7"/>
      <c r="Q2981" s="7"/>
      <c r="R2981" s="7" t="str">
        <f t="shared" si="92"/>
        <v/>
      </c>
      <c r="S2981" s="7" t="str">
        <f t="shared" si="93"/>
        <v/>
      </c>
    </row>
    <row r="2982" spans="1:19" x14ac:dyDescent="0.25">
      <c r="A2982" s="7"/>
      <c r="B2982" s="12"/>
      <c r="C2982" s="7"/>
      <c r="D2982" s="7"/>
      <c r="E2982" s="7"/>
      <c r="F2982" s="7"/>
      <c r="G2982" s="7"/>
      <c r="H2982" s="7"/>
      <c r="I2982" s="7"/>
      <c r="J2982" s="7"/>
      <c r="K2982" s="7"/>
      <c r="L2982" s="7"/>
      <c r="M2982" s="7"/>
      <c r="N2982" s="7"/>
      <c r="O2982" s="7"/>
      <c r="P2982" s="7"/>
      <c r="Q2982" s="7"/>
      <c r="R2982" s="7" t="str">
        <f t="shared" si="92"/>
        <v/>
      </c>
      <c r="S2982" s="7" t="str">
        <f t="shared" si="93"/>
        <v/>
      </c>
    </row>
    <row r="2983" spans="1:19" x14ac:dyDescent="0.25">
      <c r="A2983" s="7"/>
      <c r="B2983" s="12"/>
      <c r="C2983" s="7"/>
      <c r="D2983" s="7"/>
      <c r="E2983" s="7"/>
      <c r="F2983" s="7"/>
      <c r="G2983" s="7"/>
      <c r="H2983" s="7"/>
      <c r="I2983" s="7"/>
      <c r="J2983" s="7"/>
      <c r="K2983" s="7"/>
      <c r="L2983" s="7"/>
      <c r="M2983" s="7"/>
      <c r="N2983" s="7"/>
      <c r="O2983" s="7"/>
      <c r="P2983" s="7"/>
      <c r="Q2983" s="7"/>
      <c r="R2983" s="7" t="str">
        <f t="shared" si="92"/>
        <v/>
      </c>
      <c r="S2983" s="7" t="str">
        <f t="shared" si="93"/>
        <v/>
      </c>
    </row>
    <row r="2984" spans="1:19" x14ac:dyDescent="0.25">
      <c r="A2984" s="7"/>
      <c r="B2984" s="12"/>
      <c r="C2984" s="7"/>
      <c r="D2984" s="7"/>
      <c r="E2984" s="7"/>
      <c r="F2984" s="7"/>
      <c r="G2984" s="7"/>
      <c r="H2984" s="7"/>
      <c r="I2984" s="7"/>
      <c r="J2984" s="7"/>
      <c r="K2984" s="7"/>
      <c r="L2984" s="7"/>
      <c r="M2984" s="7"/>
      <c r="N2984" s="7"/>
      <c r="O2984" s="7"/>
      <c r="P2984" s="7"/>
      <c r="Q2984" s="7"/>
      <c r="R2984" s="7" t="str">
        <f t="shared" si="92"/>
        <v/>
      </c>
      <c r="S2984" s="7" t="str">
        <f t="shared" si="93"/>
        <v/>
      </c>
    </row>
    <row r="2985" spans="1:19" x14ac:dyDescent="0.25">
      <c r="A2985" s="7"/>
      <c r="B2985" s="12"/>
      <c r="C2985" s="7"/>
      <c r="D2985" s="7"/>
      <c r="E2985" s="7"/>
      <c r="F2985" s="7"/>
      <c r="G2985" s="7"/>
      <c r="H2985" s="7"/>
      <c r="I2985" s="7"/>
      <c r="J2985" s="7"/>
      <c r="K2985" s="7"/>
      <c r="L2985" s="7"/>
      <c r="M2985" s="7"/>
      <c r="N2985" s="7"/>
      <c r="O2985" s="7"/>
      <c r="P2985" s="7"/>
      <c r="Q2985" s="7"/>
      <c r="R2985" s="7" t="str">
        <f t="shared" si="92"/>
        <v/>
      </c>
      <c r="S2985" s="7" t="str">
        <f t="shared" si="93"/>
        <v/>
      </c>
    </row>
    <row r="2986" spans="1:19" x14ac:dyDescent="0.25">
      <c r="A2986" s="7"/>
      <c r="B2986" s="12"/>
      <c r="C2986" s="7"/>
      <c r="D2986" s="7"/>
      <c r="E2986" s="7"/>
      <c r="F2986" s="7"/>
      <c r="G2986" s="7"/>
      <c r="H2986" s="7"/>
      <c r="I2986" s="7"/>
      <c r="J2986" s="7"/>
      <c r="K2986" s="7"/>
      <c r="L2986" s="7"/>
      <c r="M2986" s="7"/>
      <c r="N2986" s="7"/>
      <c r="O2986" s="7"/>
      <c r="P2986" s="7"/>
      <c r="Q2986" s="7"/>
      <c r="R2986" s="7" t="str">
        <f t="shared" si="92"/>
        <v/>
      </c>
      <c r="S2986" s="7" t="str">
        <f t="shared" si="93"/>
        <v/>
      </c>
    </row>
    <row r="2987" spans="1:19" x14ac:dyDescent="0.25">
      <c r="A2987" s="7"/>
      <c r="B2987" s="12"/>
      <c r="C2987" s="7"/>
      <c r="D2987" s="7"/>
      <c r="E2987" s="7"/>
      <c r="F2987" s="7"/>
      <c r="G2987" s="7"/>
      <c r="H2987" s="7"/>
      <c r="I2987" s="7"/>
      <c r="J2987" s="7"/>
      <c r="K2987" s="7"/>
      <c r="L2987" s="7"/>
      <c r="M2987" s="7"/>
      <c r="N2987" s="7"/>
      <c r="O2987" s="7"/>
      <c r="P2987" s="7"/>
      <c r="Q2987" s="7"/>
      <c r="R2987" s="7" t="str">
        <f t="shared" si="92"/>
        <v/>
      </c>
      <c r="S2987" s="7" t="str">
        <f t="shared" si="93"/>
        <v/>
      </c>
    </row>
    <row r="2988" spans="1:19" x14ac:dyDescent="0.25">
      <c r="A2988" s="7"/>
      <c r="B2988" s="12"/>
      <c r="C2988" s="7"/>
      <c r="D2988" s="7"/>
      <c r="E2988" s="7"/>
      <c r="F2988" s="7"/>
      <c r="G2988" s="7"/>
      <c r="H2988" s="7"/>
      <c r="I2988" s="7"/>
      <c r="J2988" s="7"/>
      <c r="K2988" s="7"/>
      <c r="L2988" s="7"/>
      <c r="M2988" s="7"/>
      <c r="N2988" s="7"/>
      <c r="O2988" s="7"/>
      <c r="P2988" s="7"/>
      <c r="Q2988" s="7"/>
      <c r="R2988" s="7" t="str">
        <f t="shared" si="92"/>
        <v/>
      </c>
      <c r="S2988" s="7" t="str">
        <f t="shared" si="93"/>
        <v/>
      </c>
    </row>
    <row r="2989" spans="1:19" x14ac:dyDescent="0.25">
      <c r="A2989" s="7"/>
      <c r="B2989" s="12"/>
      <c r="C2989" s="7"/>
      <c r="D2989" s="7"/>
      <c r="E2989" s="7"/>
      <c r="F2989" s="7"/>
      <c r="G2989" s="7"/>
      <c r="H2989" s="7"/>
      <c r="I2989" s="7"/>
      <c r="J2989" s="7"/>
      <c r="K2989" s="7"/>
      <c r="L2989" s="7"/>
      <c r="M2989" s="7"/>
      <c r="N2989" s="7"/>
      <c r="O2989" s="7"/>
      <c r="P2989" s="7"/>
      <c r="Q2989" s="7"/>
      <c r="R2989" s="7" t="str">
        <f t="shared" si="92"/>
        <v/>
      </c>
      <c r="S2989" s="7" t="str">
        <f t="shared" si="93"/>
        <v/>
      </c>
    </row>
    <row r="2990" spans="1:19" x14ac:dyDescent="0.25">
      <c r="A2990" s="7"/>
      <c r="B2990" s="12"/>
      <c r="C2990" s="7"/>
      <c r="D2990" s="7"/>
      <c r="E2990" s="7"/>
      <c r="F2990" s="7"/>
      <c r="G2990" s="7"/>
      <c r="H2990" s="7"/>
      <c r="I2990" s="7"/>
      <c r="J2990" s="7"/>
      <c r="K2990" s="7"/>
      <c r="L2990" s="7"/>
      <c r="M2990" s="7"/>
      <c r="N2990" s="7"/>
      <c r="O2990" s="7"/>
      <c r="P2990" s="7"/>
      <c r="Q2990" s="7"/>
      <c r="R2990" s="7" t="str">
        <f t="shared" si="92"/>
        <v/>
      </c>
      <c r="S2990" s="7" t="str">
        <f t="shared" si="93"/>
        <v/>
      </c>
    </row>
    <row r="2991" spans="1:19" x14ac:dyDescent="0.25">
      <c r="A2991" s="7"/>
      <c r="B2991" s="12"/>
      <c r="C2991" s="7"/>
      <c r="D2991" s="7"/>
      <c r="E2991" s="7"/>
      <c r="F2991" s="7"/>
      <c r="G2991" s="7"/>
      <c r="H2991" s="7"/>
      <c r="I2991" s="7"/>
      <c r="J2991" s="7"/>
      <c r="K2991" s="7"/>
      <c r="L2991" s="7"/>
      <c r="M2991" s="7"/>
      <c r="N2991" s="7"/>
      <c r="O2991" s="7"/>
      <c r="P2991" s="7"/>
      <c r="Q2991" s="7"/>
      <c r="R2991" s="7" t="str">
        <f t="shared" si="92"/>
        <v/>
      </c>
      <c r="S2991" s="7" t="str">
        <f t="shared" si="93"/>
        <v/>
      </c>
    </row>
    <row r="2992" spans="1:19" x14ac:dyDescent="0.25">
      <c r="A2992" s="7"/>
      <c r="B2992" s="12"/>
      <c r="C2992" s="7"/>
      <c r="D2992" s="7"/>
      <c r="E2992" s="7"/>
      <c r="F2992" s="7"/>
      <c r="G2992" s="7"/>
      <c r="H2992" s="7"/>
      <c r="I2992" s="7"/>
      <c r="J2992" s="7"/>
      <c r="K2992" s="7"/>
      <c r="L2992" s="7"/>
      <c r="M2992" s="7"/>
      <c r="N2992" s="7"/>
      <c r="O2992" s="7"/>
      <c r="P2992" s="7"/>
      <c r="Q2992" s="7"/>
      <c r="R2992" s="7" t="str">
        <f t="shared" si="92"/>
        <v/>
      </c>
      <c r="S2992" s="7" t="str">
        <f t="shared" si="93"/>
        <v/>
      </c>
    </row>
    <row r="2993" spans="1:19" x14ac:dyDescent="0.25">
      <c r="A2993" s="7"/>
      <c r="B2993" s="12"/>
      <c r="C2993" s="7"/>
      <c r="D2993" s="7"/>
      <c r="E2993" s="7"/>
      <c r="F2993" s="7"/>
      <c r="G2993" s="7"/>
      <c r="H2993" s="7"/>
      <c r="I2993" s="7"/>
      <c r="J2993" s="7"/>
      <c r="K2993" s="7"/>
      <c r="L2993" s="7"/>
      <c r="M2993" s="7"/>
      <c r="N2993" s="7"/>
      <c r="O2993" s="7"/>
      <c r="P2993" s="7"/>
      <c r="Q2993" s="7"/>
      <c r="R2993" s="7" t="str">
        <f t="shared" si="92"/>
        <v/>
      </c>
      <c r="S2993" s="7" t="str">
        <f t="shared" si="93"/>
        <v/>
      </c>
    </row>
    <row r="2994" spans="1:19" x14ac:dyDescent="0.25">
      <c r="A2994" s="7"/>
      <c r="B2994" s="12"/>
      <c r="C2994" s="7"/>
      <c r="D2994" s="7"/>
      <c r="E2994" s="7"/>
      <c r="F2994" s="7"/>
      <c r="G2994" s="7"/>
      <c r="H2994" s="7"/>
      <c r="I2994" s="7"/>
      <c r="J2994" s="7"/>
      <c r="K2994" s="7"/>
      <c r="L2994" s="7"/>
      <c r="M2994" s="7"/>
      <c r="N2994" s="7"/>
      <c r="O2994" s="7"/>
      <c r="P2994" s="7"/>
      <c r="Q2994" s="7"/>
      <c r="R2994" s="7" t="str">
        <f t="shared" si="92"/>
        <v/>
      </c>
      <c r="S2994" s="7" t="str">
        <f t="shared" si="93"/>
        <v/>
      </c>
    </row>
    <row r="2995" spans="1:19" x14ac:dyDescent="0.25">
      <c r="A2995" s="7"/>
      <c r="B2995" s="12"/>
      <c r="C2995" s="7"/>
      <c r="D2995" s="7"/>
      <c r="E2995" s="7"/>
      <c r="F2995" s="7"/>
      <c r="G2995" s="7"/>
      <c r="H2995" s="7"/>
      <c r="I2995" s="7"/>
      <c r="J2995" s="7"/>
      <c r="K2995" s="7"/>
      <c r="L2995" s="7"/>
      <c r="M2995" s="7"/>
      <c r="N2995" s="7"/>
      <c r="O2995" s="7"/>
      <c r="P2995" s="7"/>
      <c r="Q2995" s="7"/>
      <c r="R2995" s="7" t="str">
        <f t="shared" si="92"/>
        <v/>
      </c>
      <c r="S2995" s="7" t="str">
        <f t="shared" si="93"/>
        <v/>
      </c>
    </row>
    <row r="2996" spans="1:19" x14ac:dyDescent="0.25">
      <c r="A2996" s="7"/>
      <c r="B2996" s="12"/>
      <c r="C2996" s="7"/>
      <c r="D2996" s="7"/>
      <c r="E2996" s="7"/>
      <c r="F2996" s="7"/>
      <c r="G2996" s="7"/>
      <c r="H2996" s="7"/>
      <c r="I2996" s="7"/>
      <c r="J2996" s="7"/>
      <c r="K2996" s="7"/>
      <c r="L2996" s="7"/>
      <c r="M2996" s="7"/>
      <c r="N2996" s="7"/>
      <c r="O2996" s="7"/>
      <c r="P2996" s="7"/>
      <c r="Q2996" s="7"/>
      <c r="R2996" s="7" t="str">
        <f t="shared" si="92"/>
        <v/>
      </c>
      <c r="S2996" s="7" t="str">
        <f t="shared" si="93"/>
        <v/>
      </c>
    </row>
    <row r="2997" spans="1:19" x14ac:dyDescent="0.25">
      <c r="A2997" s="7"/>
      <c r="B2997" s="12"/>
      <c r="C2997" s="7"/>
      <c r="D2997" s="7"/>
      <c r="E2997" s="7"/>
      <c r="F2997" s="7"/>
      <c r="G2997" s="7"/>
      <c r="H2997" s="7"/>
      <c r="I2997" s="7"/>
      <c r="J2997" s="7"/>
      <c r="K2997" s="7"/>
      <c r="L2997" s="7"/>
      <c r="M2997" s="7"/>
      <c r="N2997" s="7"/>
      <c r="O2997" s="7"/>
      <c r="P2997" s="7"/>
      <c r="Q2997" s="7"/>
      <c r="R2997" s="7" t="str">
        <f t="shared" si="92"/>
        <v/>
      </c>
      <c r="S2997" s="7" t="str">
        <f t="shared" si="93"/>
        <v/>
      </c>
    </row>
    <row r="2998" spans="1:19" x14ac:dyDescent="0.25">
      <c r="A2998" s="7"/>
      <c r="B2998" s="12"/>
      <c r="C2998" s="7"/>
      <c r="D2998" s="7"/>
      <c r="E2998" s="7"/>
      <c r="F2998" s="7"/>
      <c r="G2998" s="7"/>
      <c r="H2998" s="7"/>
      <c r="I2998" s="7"/>
      <c r="J2998" s="7"/>
      <c r="K2998" s="7"/>
      <c r="L2998" s="7"/>
      <c r="M2998" s="7"/>
      <c r="N2998" s="7"/>
      <c r="O2998" s="7"/>
      <c r="P2998" s="7"/>
      <c r="Q2998" s="7"/>
      <c r="R2998" s="7" t="str">
        <f t="shared" si="92"/>
        <v/>
      </c>
      <c r="S2998" s="7" t="str">
        <f t="shared" si="93"/>
        <v/>
      </c>
    </row>
    <row r="2999" spans="1:19" x14ac:dyDescent="0.25">
      <c r="A2999" s="7"/>
      <c r="B2999" s="12"/>
      <c r="C2999" s="7"/>
      <c r="D2999" s="7"/>
      <c r="E2999" s="7"/>
      <c r="F2999" s="7"/>
      <c r="G2999" s="7"/>
      <c r="H2999" s="7"/>
      <c r="I2999" s="7"/>
      <c r="J2999" s="7"/>
      <c r="K2999" s="7"/>
      <c r="L2999" s="7"/>
      <c r="M2999" s="7"/>
      <c r="N2999" s="7"/>
      <c r="O2999" s="7"/>
      <c r="P2999" s="7"/>
      <c r="Q2999" s="7"/>
      <c r="R2999" s="7" t="str">
        <f t="shared" si="92"/>
        <v/>
      </c>
      <c r="S2999" s="7" t="str">
        <f t="shared" si="93"/>
        <v/>
      </c>
    </row>
    <row r="3000" spans="1:19" x14ac:dyDescent="0.25">
      <c r="A3000" s="7"/>
      <c r="B3000" s="12"/>
      <c r="C3000" s="7"/>
      <c r="D3000" s="7"/>
      <c r="E3000" s="7"/>
      <c r="F3000" s="7"/>
      <c r="G3000" s="7"/>
      <c r="H3000" s="7"/>
      <c r="I3000" s="7"/>
      <c r="J3000" s="7"/>
      <c r="K3000" s="7"/>
      <c r="L3000" s="7"/>
      <c r="M3000" s="7"/>
      <c r="N3000" s="7"/>
      <c r="O3000" s="7"/>
      <c r="P3000" s="7"/>
      <c r="Q3000" s="7"/>
      <c r="R3000" s="7" t="str">
        <f t="shared" si="92"/>
        <v/>
      </c>
      <c r="S3000" s="7" t="str">
        <f t="shared" si="93"/>
        <v/>
      </c>
    </row>
    <row r="3001" spans="1:19" x14ac:dyDescent="0.25">
      <c r="A3001" s="7"/>
      <c r="B3001" s="12"/>
      <c r="C3001" s="7"/>
      <c r="D3001" s="7"/>
      <c r="E3001" s="7"/>
      <c r="F3001" s="7"/>
      <c r="G3001" s="7"/>
      <c r="H3001" s="7"/>
      <c r="I3001" s="7"/>
      <c r="J3001" s="7"/>
      <c r="K3001" s="7"/>
      <c r="L3001" s="7"/>
      <c r="M3001" s="7"/>
      <c r="N3001" s="7"/>
      <c r="O3001" s="7"/>
      <c r="P3001" s="7"/>
      <c r="Q3001" s="7"/>
      <c r="R3001" s="7" t="str">
        <f t="shared" si="92"/>
        <v/>
      </c>
      <c r="S3001" s="7" t="str">
        <f t="shared" si="93"/>
        <v/>
      </c>
    </row>
  </sheetData>
  <dataValidations count="7">
    <dataValidation type="list" allowBlank="1" showErrorMessage="1" sqref="C2:C3001" xr:uid="{00000000-0002-0000-0D00-000000000000}">
      <formula1>lst_Placas</formula1>
    </dataValidation>
    <dataValidation type="list" allowBlank="1" showErrorMessage="1" sqref="D2:D3001" xr:uid="{00000000-0002-0000-0D00-000001000000}">
      <formula1>lst_Viagens</formula1>
    </dataValidation>
    <dataValidation type="list" allowBlank="1" showErrorMessage="1" sqref="H2:H3001" xr:uid="{00000000-0002-0000-0D00-000002000000}">
      <formula1>lst_Pais</formula1>
    </dataValidation>
    <dataValidation type="list" allowBlank="1" showErrorMessage="1" sqref="L2:L3001" xr:uid="{00000000-0002-0000-0D00-000003000000}">
      <formula1>lst_TipoRegistro</formula1>
    </dataValidation>
    <dataValidation type="list" allowBlank="1" showErrorMessage="1" sqref="M2:M3001" xr:uid="{00000000-0002-0000-0D00-000004000000}">
      <formula1>lst_Macro</formula1>
    </dataValidation>
    <dataValidation type="list" allowBlank="1" showErrorMessage="1" sqref="O2:O3001" xr:uid="{00000000-0002-0000-0D00-000005000000}">
      <formula1>"Ligada,Desligada"</formula1>
    </dataValidation>
    <dataValidation type="list" allowBlank="1" showErrorMessage="1" sqref="P2:P3001" xr:uid="{00000000-0002-0000-0D00-000006000000}">
      <formula1>lst_Fonte</formula1>
    </dataValidation>
  </dataValidations>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D401"/>
  <sheetViews>
    <sheetView workbookViewId="0">
      <pane ySplit="1" topLeftCell="A2" activePane="bottomLeft" state="frozen"/>
      <selection pane="bottomLeft"/>
    </sheetView>
  </sheetViews>
  <sheetFormatPr defaultRowHeight="15" x14ac:dyDescent="0.25"/>
  <cols>
    <col min="1" max="30" width="16" customWidth="1"/>
  </cols>
  <sheetData>
    <row r="1" spans="1:30" ht="32.1" customHeight="1" x14ac:dyDescent="0.25">
      <c r="A1" s="11" t="s">
        <v>697</v>
      </c>
      <c r="B1" s="11" t="s">
        <v>72</v>
      </c>
      <c r="C1" s="11" t="s">
        <v>341</v>
      </c>
      <c r="D1" s="11" t="s">
        <v>79</v>
      </c>
      <c r="E1" s="11" t="s">
        <v>698</v>
      </c>
      <c r="F1" s="11" t="s">
        <v>699</v>
      </c>
      <c r="G1" s="11" t="s">
        <v>700</v>
      </c>
      <c r="H1" s="11" t="s">
        <v>665</v>
      </c>
      <c r="I1" s="11" t="s">
        <v>668</v>
      </c>
      <c r="J1" s="11" t="s">
        <v>701</v>
      </c>
      <c r="K1" s="11" t="s">
        <v>702</v>
      </c>
      <c r="L1" s="11" t="s">
        <v>703</v>
      </c>
      <c r="M1" s="11" t="s">
        <v>704</v>
      </c>
      <c r="N1" s="11" t="s">
        <v>705</v>
      </c>
      <c r="O1" s="11" t="s">
        <v>706</v>
      </c>
      <c r="P1" s="11" t="s">
        <v>707</v>
      </c>
      <c r="Q1" s="11" t="s">
        <v>708</v>
      </c>
      <c r="R1" s="11" t="s">
        <v>506</v>
      </c>
      <c r="S1" s="11" t="s">
        <v>414</v>
      </c>
      <c r="T1" s="11" t="s">
        <v>709</v>
      </c>
      <c r="U1" s="11" t="s">
        <v>710</v>
      </c>
      <c r="V1" s="11" t="s">
        <v>711</v>
      </c>
      <c r="W1" s="11" t="s">
        <v>712</v>
      </c>
      <c r="X1" s="11" t="s">
        <v>713</v>
      </c>
      <c r="Y1" s="11" t="s">
        <v>714</v>
      </c>
      <c r="Z1" s="11" t="s">
        <v>715</v>
      </c>
      <c r="AA1" s="11" t="s">
        <v>716</v>
      </c>
      <c r="AB1" s="11" t="s">
        <v>256</v>
      </c>
      <c r="AC1" s="11" t="s">
        <v>163</v>
      </c>
      <c r="AD1" s="11" t="s">
        <v>717</v>
      </c>
    </row>
    <row r="2" spans="1:30" x14ac:dyDescent="0.25">
      <c r="A2" s="7" t="s">
        <v>718</v>
      </c>
      <c r="B2" s="7" t="s">
        <v>196</v>
      </c>
      <c r="C2" s="7" t="str">
        <f>IF(B2="","",IFERROR(INDEX(FOLLOWUP!$C:$C,MATCH(B2,FOLLOWUP!$A:$A,0)),""))</f>
        <v>IYD2E67</v>
      </c>
      <c r="D2" s="7" t="str">
        <f>IF(B2="","",IFERROR(INDEX(FOLLOWUP!$H:$H,MATCH(B2,FOLLOWUP!$A:$A,0)),""))</f>
        <v>MOT-002</v>
      </c>
      <c r="E2" s="12">
        <v>46290.3125</v>
      </c>
      <c r="F2" s="7" t="s">
        <v>719</v>
      </c>
      <c r="G2" s="7" t="s">
        <v>720</v>
      </c>
      <c r="H2" s="7" t="s">
        <v>721</v>
      </c>
      <c r="I2" s="7" t="s">
        <v>178</v>
      </c>
      <c r="J2" s="7" t="s">
        <v>722</v>
      </c>
      <c r="K2" s="12">
        <v>46290.315972222219</v>
      </c>
      <c r="L2" s="7" t="s">
        <v>673</v>
      </c>
      <c r="M2" s="7"/>
      <c r="N2" s="7" t="s">
        <v>723</v>
      </c>
      <c r="O2" s="7" t="s">
        <v>216</v>
      </c>
      <c r="P2" s="7" t="s">
        <v>216</v>
      </c>
      <c r="Q2" s="7" t="s">
        <v>170</v>
      </c>
      <c r="R2" s="12"/>
      <c r="S2" s="7" t="s">
        <v>724</v>
      </c>
      <c r="T2" s="7"/>
      <c r="U2" s="7" t="s">
        <v>216</v>
      </c>
      <c r="V2" s="7"/>
      <c r="W2" s="7"/>
      <c r="X2" s="7">
        <f t="shared" ref="X2:X65" si="0">IF(OR(E2="",K2=""),"",ROUND((K2-E2)*1440,0))</f>
        <v>5</v>
      </c>
      <c r="Y2" s="7" t="str">
        <f t="shared" ref="Y2:Y65" si="1">IF(OR(E2="",R2=""),"",ROUND((R2-E2)*24,1))</f>
        <v/>
      </c>
      <c r="Z2" s="7" t="str">
        <f t="shared" ref="Z2:Z65" si="2">IF(A2="","",IF(LEFT(S2,9)="Encerrada","Não","Sim"))</f>
        <v>Sim</v>
      </c>
      <c r="AA2" s="7">
        <f t="shared" ref="AA2:AA65" ca="1" si="3">IF(Z2="Sim",ROUND((NOW()-E2)*24,1),"")</f>
        <v>12.1</v>
      </c>
      <c r="AB2" s="7"/>
      <c r="AC2" s="12"/>
      <c r="AD2" s="7" t="str">
        <f>IFERROR(INDEX(tbl_Criticidade,MATCH(F2,LISTAS!$BC:$BC,0),2),"")</f>
        <v>Média</v>
      </c>
    </row>
    <row r="3" spans="1:30" x14ac:dyDescent="0.25">
      <c r="A3" s="7"/>
      <c r="B3" s="7"/>
      <c r="C3" s="7" t="str">
        <f>IF(B3="","",IFERROR(INDEX(FOLLOWUP!$C:$C,MATCH(B3,FOLLOWUP!$A:$A,0)),""))</f>
        <v/>
      </c>
      <c r="D3" s="7" t="str">
        <f>IF(B3="","",IFERROR(INDEX(FOLLOWUP!$H:$H,MATCH(B3,FOLLOWUP!$A:$A,0)),""))</f>
        <v/>
      </c>
      <c r="E3" s="12"/>
      <c r="F3" s="7"/>
      <c r="G3" s="7"/>
      <c r="H3" s="7"/>
      <c r="I3" s="7"/>
      <c r="J3" s="7"/>
      <c r="K3" s="12"/>
      <c r="L3" s="7"/>
      <c r="M3" s="7"/>
      <c r="N3" s="7"/>
      <c r="O3" s="7"/>
      <c r="P3" s="7"/>
      <c r="Q3" s="7"/>
      <c r="R3" s="12"/>
      <c r="S3" s="7"/>
      <c r="T3" s="7"/>
      <c r="U3" s="7"/>
      <c r="V3" s="7"/>
      <c r="W3" s="7"/>
      <c r="X3" s="7" t="str">
        <f t="shared" si="0"/>
        <v/>
      </c>
      <c r="Y3" s="7" t="str">
        <f t="shared" si="1"/>
        <v/>
      </c>
      <c r="Z3" s="7" t="str">
        <f t="shared" si="2"/>
        <v/>
      </c>
      <c r="AA3" s="7" t="str">
        <f t="shared" ca="1" si="3"/>
        <v/>
      </c>
      <c r="AB3" s="7"/>
      <c r="AC3" s="12"/>
      <c r="AD3" s="7" t="str">
        <f>IFERROR(INDEX(tbl_Criticidade,MATCH(F3,LISTAS!$BC:$BC,0),2),"")</f>
        <v/>
      </c>
    </row>
    <row r="4" spans="1:30" x14ac:dyDescent="0.25">
      <c r="A4" s="7"/>
      <c r="B4" s="7"/>
      <c r="C4" s="7" t="str">
        <f>IF(B4="","",IFERROR(INDEX(FOLLOWUP!$C:$C,MATCH(B4,FOLLOWUP!$A:$A,0)),""))</f>
        <v/>
      </c>
      <c r="D4" s="7" t="str">
        <f>IF(B4="","",IFERROR(INDEX(FOLLOWUP!$H:$H,MATCH(B4,FOLLOWUP!$A:$A,0)),""))</f>
        <v/>
      </c>
      <c r="E4" s="12"/>
      <c r="F4" s="7"/>
      <c r="G4" s="7"/>
      <c r="H4" s="7"/>
      <c r="I4" s="7"/>
      <c r="J4" s="7"/>
      <c r="K4" s="12"/>
      <c r="L4" s="7"/>
      <c r="M4" s="7"/>
      <c r="N4" s="7"/>
      <c r="O4" s="7"/>
      <c r="P4" s="7"/>
      <c r="Q4" s="7"/>
      <c r="R4" s="12"/>
      <c r="S4" s="7"/>
      <c r="T4" s="7"/>
      <c r="U4" s="7"/>
      <c r="V4" s="7"/>
      <c r="W4" s="7"/>
      <c r="X4" s="7" t="str">
        <f t="shared" si="0"/>
        <v/>
      </c>
      <c r="Y4" s="7" t="str">
        <f t="shared" si="1"/>
        <v/>
      </c>
      <c r="Z4" s="7" t="str">
        <f t="shared" si="2"/>
        <v/>
      </c>
      <c r="AA4" s="7" t="str">
        <f t="shared" ca="1" si="3"/>
        <v/>
      </c>
      <c r="AB4" s="7"/>
      <c r="AC4" s="12"/>
      <c r="AD4" s="7" t="str">
        <f>IFERROR(INDEX(tbl_Criticidade,MATCH(F4,LISTAS!$BC:$BC,0),2),"")</f>
        <v/>
      </c>
    </row>
    <row r="5" spans="1:30" x14ac:dyDescent="0.25">
      <c r="A5" s="7"/>
      <c r="B5" s="7"/>
      <c r="C5" s="7" t="str">
        <f>IF(B5="","",IFERROR(INDEX(FOLLOWUP!$C:$C,MATCH(B5,FOLLOWUP!$A:$A,0)),""))</f>
        <v/>
      </c>
      <c r="D5" s="7" t="str">
        <f>IF(B5="","",IFERROR(INDEX(FOLLOWUP!$H:$H,MATCH(B5,FOLLOWUP!$A:$A,0)),""))</f>
        <v/>
      </c>
      <c r="E5" s="12"/>
      <c r="F5" s="7"/>
      <c r="G5" s="7"/>
      <c r="H5" s="7"/>
      <c r="I5" s="7"/>
      <c r="J5" s="7"/>
      <c r="K5" s="12"/>
      <c r="L5" s="7"/>
      <c r="M5" s="7"/>
      <c r="N5" s="7"/>
      <c r="O5" s="7"/>
      <c r="P5" s="7"/>
      <c r="Q5" s="7"/>
      <c r="R5" s="12"/>
      <c r="S5" s="7"/>
      <c r="T5" s="7"/>
      <c r="U5" s="7"/>
      <c r="V5" s="7"/>
      <c r="W5" s="7"/>
      <c r="X5" s="7" t="str">
        <f t="shared" si="0"/>
        <v/>
      </c>
      <c r="Y5" s="7" t="str">
        <f t="shared" si="1"/>
        <v/>
      </c>
      <c r="Z5" s="7" t="str">
        <f t="shared" si="2"/>
        <v/>
      </c>
      <c r="AA5" s="7" t="str">
        <f t="shared" ca="1" si="3"/>
        <v/>
      </c>
      <c r="AB5" s="7"/>
      <c r="AC5" s="12"/>
      <c r="AD5" s="7" t="str">
        <f>IFERROR(INDEX(tbl_Criticidade,MATCH(F5,LISTAS!$BC:$BC,0),2),"")</f>
        <v/>
      </c>
    </row>
    <row r="6" spans="1:30" x14ac:dyDescent="0.25">
      <c r="A6" s="7"/>
      <c r="B6" s="7"/>
      <c r="C6" s="7" t="str">
        <f>IF(B6="","",IFERROR(INDEX(FOLLOWUP!$C:$C,MATCH(B6,FOLLOWUP!$A:$A,0)),""))</f>
        <v/>
      </c>
      <c r="D6" s="7" t="str">
        <f>IF(B6="","",IFERROR(INDEX(FOLLOWUP!$H:$H,MATCH(B6,FOLLOWUP!$A:$A,0)),""))</f>
        <v/>
      </c>
      <c r="E6" s="12"/>
      <c r="F6" s="7"/>
      <c r="G6" s="7"/>
      <c r="H6" s="7"/>
      <c r="I6" s="7"/>
      <c r="J6" s="7"/>
      <c r="K6" s="12"/>
      <c r="L6" s="7"/>
      <c r="M6" s="7"/>
      <c r="N6" s="7"/>
      <c r="O6" s="7"/>
      <c r="P6" s="7"/>
      <c r="Q6" s="7"/>
      <c r="R6" s="12"/>
      <c r="S6" s="7"/>
      <c r="T6" s="7"/>
      <c r="U6" s="7"/>
      <c r="V6" s="7"/>
      <c r="W6" s="7"/>
      <c r="X6" s="7" t="str">
        <f t="shared" si="0"/>
        <v/>
      </c>
      <c r="Y6" s="7" t="str">
        <f t="shared" si="1"/>
        <v/>
      </c>
      <c r="Z6" s="7" t="str">
        <f t="shared" si="2"/>
        <v/>
      </c>
      <c r="AA6" s="7" t="str">
        <f t="shared" ca="1" si="3"/>
        <v/>
      </c>
      <c r="AB6" s="7"/>
      <c r="AC6" s="12"/>
      <c r="AD6" s="7" t="str">
        <f>IFERROR(INDEX(tbl_Criticidade,MATCH(F6,LISTAS!$BC:$BC,0),2),"")</f>
        <v/>
      </c>
    </row>
    <row r="7" spans="1:30" x14ac:dyDescent="0.25">
      <c r="A7" s="7"/>
      <c r="B7" s="7"/>
      <c r="C7" s="7" t="str">
        <f>IF(B7="","",IFERROR(INDEX(FOLLOWUP!$C:$C,MATCH(B7,FOLLOWUP!$A:$A,0)),""))</f>
        <v/>
      </c>
      <c r="D7" s="7" t="str">
        <f>IF(B7="","",IFERROR(INDEX(FOLLOWUP!$H:$H,MATCH(B7,FOLLOWUP!$A:$A,0)),""))</f>
        <v/>
      </c>
      <c r="E7" s="12"/>
      <c r="F7" s="7"/>
      <c r="G7" s="7"/>
      <c r="H7" s="7"/>
      <c r="I7" s="7"/>
      <c r="J7" s="7"/>
      <c r="K7" s="12"/>
      <c r="L7" s="7"/>
      <c r="M7" s="7"/>
      <c r="N7" s="7"/>
      <c r="O7" s="7"/>
      <c r="P7" s="7"/>
      <c r="Q7" s="7"/>
      <c r="R7" s="12"/>
      <c r="S7" s="7"/>
      <c r="T7" s="7"/>
      <c r="U7" s="7"/>
      <c r="V7" s="7"/>
      <c r="W7" s="7"/>
      <c r="X7" s="7" t="str">
        <f t="shared" si="0"/>
        <v/>
      </c>
      <c r="Y7" s="7" t="str">
        <f t="shared" si="1"/>
        <v/>
      </c>
      <c r="Z7" s="7" t="str">
        <f t="shared" si="2"/>
        <v/>
      </c>
      <c r="AA7" s="7" t="str">
        <f t="shared" ca="1" si="3"/>
        <v/>
      </c>
      <c r="AB7" s="7"/>
      <c r="AC7" s="12"/>
      <c r="AD7" s="7" t="str">
        <f>IFERROR(INDEX(tbl_Criticidade,MATCH(F7,LISTAS!$BC:$BC,0),2),"")</f>
        <v/>
      </c>
    </row>
    <row r="8" spans="1:30" x14ac:dyDescent="0.25">
      <c r="A8" s="7"/>
      <c r="B8" s="7"/>
      <c r="C8" s="7" t="str">
        <f>IF(B8="","",IFERROR(INDEX(FOLLOWUP!$C:$C,MATCH(B8,FOLLOWUP!$A:$A,0)),""))</f>
        <v/>
      </c>
      <c r="D8" s="7" t="str">
        <f>IF(B8="","",IFERROR(INDEX(FOLLOWUP!$H:$H,MATCH(B8,FOLLOWUP!$A:$A,0)),""))</f>
        <v/>
      </c>
      <c r="E8" s="12"/>
      <c r="F8" s="7"/>
      <c r="G8" s="7"/>
      <c r="H8" s="7"/>
      <c r="I8" s="7"/>
      <c r="J8" s="7"/>
      <c r="K8" s="12"/>
      <c r="L8" s="7"/>
      <c r="M8" s="7"/>
      <c r="N8" s="7"/>
      <c r="O8" s="7"/>
      <c r="P8" s="7"/>
      <c r="Q8" s="7"/>
      <c r="R8" s="12"/>
      <c r="S8" s="7"/>
      <c r="T8" s="7"/>
      <c r="U8" s="7"/>
      <c r="V8" s="7"/>
      <c r="W8" s="7"/>
      <c r="X8" s="7" t="str">
        <f t="shared" si="0"/>
        <v/>
      </c>
      <c r="Y8" s="7" t="str">
        <f t="shared" si="1"/>
        <v/>
      </c>
      <c r="Z8" s="7" t="str">
        <f t="shared" si="2"/>
        <v/>
      </c>
      <c r="AA8" s="7" t="str">
        <f t="shared" ca="1" si="3"/>
        <v/>
      </c>
      <c r="AB8" s="7"/>
      <c r="AC8" s="12"/>
      <c r="AD8" s="7" t="str">
        <f>IFERROR(INDEX(tbl_Criticidade,MATCH(F8,LISTAS!$BC:$BC,0),2),"")</f>
        <v/>
      </c>
    </row>
    <row r="9" spans="1:30" x14ac:dyDescent="0.25">
      <c r="A9" s="7"/>
      <c r="B9" s="7"/>
      <c r="C9" s="7" t="str">
        <f>IF(B9="","",IFERROR(INDEX(FOLLOWUP!$C:$C,MATCH(B9,FOLLOWUP!$A:$A,0)),""))</f>
        <v/>
      </c>
      <c r="D9" s="7" t="str">
        <f>IF(B9="","",IFERROR(INDEX(FOLLOWUP!$H:$H,MATCH(B9,FOLLOWUP!$A:$A,0)),""))</f>
        <v/>
      </c>
      <c r="E9" s="12"/>
      <c r="F9" s="7"/>
      <c r="G9" s="7"/>
      <c r="H9" s="7"/>
      <c r="I9" s="7"/>
      <c r="J9" s="7"/>
      <c r="K9" s="12"/>
      <c r="L9" s="7"/>
      <c r="M9" s="7"/>
      <c r="N9" s="7"/>
      <c r="O9" s="7"/>
      <c r="P9" s="7"/>
      <c r="Q9" s="7"/>
      <c r="R9" s="12"/>
      <c r="S9" s="7"/>
      <c r="T9" s="7"/>
      <c r="U9" s="7"/>
      <c r="V9" s="7"/>
      <c r="W9" s="7"/>
      <c r="X9" s="7" t="str">
        <f t="shared" si="0"/>
        <v/>
      </c>
      <c r="Y9" s="7" t="str">
        <f t="shared" si="1"/>
        <v/>
      </c>
      <c r="Z9" s="7" t="str">
        <f t="shared" si="2"/>
        <v/>
      </c>
      <c r="AA9" s="7" t="str">
        <f t="shared" ca="1" si="3"/>
        <v/>
      </c>
      <c r="AB9" s="7"/>
      <c r="AC9" s="12"/>
      <c r="AD9" s="7" t="str">
        <f>IFERROR(INDEX(tbl_Criticidade,MATCH(F9,LISTAS!$BC:$BC,0),2),"")</f>
        <v/>
      </c>
    </row>
    <row r="10" spans="1:30" x14ac:dyDescent="0.25">
      <c r="A10" s="7"/>
      <c r="B10" s="7"/>
      <c r="C10" s="7" t="str">
        <f>IF(B10="","",IFERROR(INDEX(FOLLOWUP!$C:$C,MATCH(B10,FOLLOWUP!$A:$A,0)),""))</f>
        <v/>
      </c>
      <c r="D10" s="7" t="str">
        <f>IF(B10="","",IFERROR(INDEX(FOLLOWUP!$H:$H,MATCH(B10,FOLLOWUP!$A:$A,0)),""))</f>
        <v/>
      </c>
      <c r="E10" s="12"/>
      <c r="F10" s="7"/>
      <c r="G10" s="7"/>
      <c r="H10" s="7"/>
      <c r="I10" s="7"/>
      <c r="J10" s="7"/>
      <c r="K10" s="12"/>
      <c r="L10" s="7"/>
      <c r="M10" s="7"/>
      <c r="N10" s="7"/>
      <c r="O10" s="7"/>
      <c r="P10" s="7"/>
      <c r="Q10" s="7"/>
      <c r="R10" s="12"/>
      <c r="S10" s="7"/>
      <c r="T10" s="7"/>
      <c r="U10" s="7"/>
      <c r="V10" s="7"/>
      <c r="W10" s="7"/>
      <c r="X10" s="7" t="str">
        <f t="shared" si="0"/>
        <v/>
      </c>
      <c r="Y10" s="7" t="str">
        <f t="shared" si="1"/>
        <v/>
      </c>
      <c r="Z10" s="7" t="str">
        <f t="shared" si="2"/>
        <v/>
      </c>
      <c r="AA10" s="7" t="str">
        <f t="shared" ca="1" si="3"/>
        <v/>
      </c>
      <c r="AB10" s="7"/>
      <c r="AC10" s="12"/>
      <c r="AD10" s="7" t="str">
        <f>IFERROR(INDEX(tbl_Criticidade,MATCH(F10,LISTAS!$BC:$BC,0),2),"")</f>
        <v/>
      </c>
    </row>
    <row r="11" spans="1:30" x14ac:dyDescent="0.25">
      <c r="A11" s="7"/>
      <c r="B11" s="7"/>
      <c r="C11" s="7" t="str">
        <f>IF(B11="","",IFERROR(INDEX(FOLLOWUP!$C:$C,MATCH(B11,FOLLOWUP!$A:$A,0)),""))</f>
        <v/>
      </c>
      <c r="D11" s="7" t="str">
        <f>IF(B11="","",IFERROR(INDEX(FOLLOWUP!$H:$H,MATCH(B11,FOLLOWUP!$A:$A,0)),""))</f>
        <v/>
      </c>
      <c r="E11" s="12"/>
      <c r="F11" s="7"/>
      <c r="G11" s="7"/>
      <c r="H11" s="7"/>
      <c r="I11" s="7"/>
      <c r="J11" s="7"/>
      <c r="K11" s="12"/>
      <c r="L11" s="7"/>
      <c r="M11" s="7"/>
      <c r="N11" s="7"/>
      <c r="O11" s="7"/>
      <c r="P11" s="7"/>
      <c r="Q11" s="7"/>
      <c r="R11" s="12"/>
      <c r="S11" s="7"/>
      <c r="T11" s="7"/>
      <c r="U11" s="7"/>
      <c r="V11" s="7"/>
      <c r="W11" s="7"/>
      <c r="X11" s="7" t="str">
        <f t="shared" si="0"/>
        <v/>
      </c>
      <c r="Y11" s="7" t="str">
        <f t="shared" si="1"/>
        <v/>
      </c>
      <c r="Z11" s="7" t="str">
        <f t="shared" si="2"/>
        <v/>
      </c>
      <c r="AA11" s="7" t="str">
        <f t="shared" ca="1" si="3"/>
        <v/>
      </c>
      <c r="AB11" s="7"/>
      <c r="AC11" s="12"/>
      <c r="AD11" s="7" t="str">
        <f>IFERROR(INDEX(tbl_Criticidade,MATCH(F11,LISTAS!$BC:$BC,0),2),"")</f>
        <v/>
      </c>
    </row>
    <row r="12" spans="1:30" x14ac:dyDescent="0.25">
      <c r="A12" s="7"/>
      <c r="B12" s="7"/>
      <c r="C12" s="7" t="str">
        <f>IF(B12="","",IFERROR(INDEX(FOLLOWUP!$C:$C,MATCH(B12,FOLLOWUP!$A:$A,0)),""))</f>
        <v/>
      </c>
      <c r="D12" s="7" t="str">
        <f>IF(B12="","",IFERROR(INDEX(FOLLOWUP!$H:$H,MATCH(B12,FOLLOWUP!$A:$A,0)),""))</f>
        <v/>
      </c>
      <c r="E12" s="12"/>
      <c r="F12" s="7"/>
      <c r="G12" s="7"/>
      <c r="H12" s="7"/>
      <c r="I12" s="7"/>
      <c r="J12" s="7"/>
      <c r="K12" s="12"/>
      <c r="L12" s="7"/>
      <c r="M12" s="7"/>
      <c r="N12" s="7"/>
      <c r="O12" s="7"/>
      <c r="P12" s="7"/>
      <c r="Q12" s="7"/>
      <c r="R12" s="12"/>
      <c r="S12" s="7"/>
      <c r="T12" s="7"/>
      <c r="U12" s="7"/>
      <c r="V12" s="7"/>
      <c r="W12" s="7"/>
      <c r="X12" s="7" t="str">
        <f t="shared" si="0"/>
        <v/>
      </c>
      <c r="Y12" s="7" t="str">
        <f t="shared" si="1"/>
        <v/>
      </c>
      <c r="Z12" s="7" t="str">
        <f t="shared" si="2"/>
        <v/>
      </c>
      <c r="AA12" s="7" t="str">
        <f t="shared" ca="1" si="3"/>
        <v/>
      </c>
      <c r="AB12" s="7"/>
      <c r="AC12" s="12"/>
      <c r="AD12" s="7" t="str">
        <f>IFERROR(INDEX(tbl_Criticidade,MATCH(F12,LISTAS!$BC:$BC,0),2),"")</f>
        <v/>
      </c>
    </row>
    <row r="13" spans="1:30" x14ac:dyDescent="0.25">
      <c r="A13" s="7"/>
      <c r="B13" s="7"/>
      <c r="C13" s="7" t="str">
        <f>IF(B13="","",IFERROR(INDEX(FOLLOWUP!$C:$C,MATCH(B13,FOLLOWUP!$A:$A,0)),""))</f>
        <v/>
      </c>
      <c r="D13" s="7" t="str">
        <f>IF(B13="","",IFERROR(INDEX(FOLLOWUP!$H:$H,MATCH(B13,FOLLOWUP!$A:$A,0)),""))</f>
        <v/>
      </c>
      <c r="E13" s="12"/>
      <c r="F13" s="7"/>
      <c r="G13" s="7"/>
      <c r="H13" s="7"/>
      <c r="I13" s="7"/>
      <c r="J13" s="7"/>
      <c r="K13" s="12"/>
      <c r="L13" s="7"/>
      <c r="M13" s="7"/>
      <c r="N13" s="7"/>
      <c r="O13" s="7"/>
      <c r="P13" s="7"/>
      <c r="Q13" s="7"/>
      <c r="R13" s="12"/>
      <c r="S13" s="7"/>
      <c r="T13" s="7"/>
      <c r="U13" s="7"/>
      <c r="V13" s="7"/>
      <c r="W13" s="7"/>
      <c r="X13" s="7" t="str">
        <f t="shared" si="0"/>
        <v/>
      </c>
      <c r="Y13" s="7" t="str">
        <f t="shared" si="1"/>
        <v/>
      </c>
      <c r="Z13" s="7" t="str">
        <f t="shared" si="2"/>
        <v/>
      </c>
      <c r="AA13" s="7" t="str">
        <f t="shared" ca="1" si="3"/>
        <v/>
      </c>
      <c r="AB13" s="7"/>
      <c r="AC13" s="12"/>
      <c r="AD13" s="7" t="str">
        <f>IFERROR(INDEX(tbl_Criticidade,MATCH(F13,LISTAS!$BC:$BC,0),2),"")</f>
        <v/>
      </c>
    </row>
    <row r="14" spans="1:30" x14ac:dyDescent="0.25">
      <c r="A14" s="7"/>
      <c r="B14" s="7"/>
      <c r="C14" s="7" t="str">
        <f>IF(B14="","",IFERROR(INDEX(FOLLOWUP!$C:$C,MATCH(B14,FOLLOWUP!$A:$A,0)),""))</f>
        <v/>
      </c>
      <c r="D14" s="7" t="str">
        <f>IF(B14="","",IFERROR(INDEX(FOLLOWUP!$H:$H,MATCH(B14,FOLLOWUP!$A:$A,0)),""))</f>
        <v/>
      </c>
      <c r="E14" s="12"/>
      <c r="F14" s="7"/>
      <c r="G14" s="7"/>
      <c r="H14" s="7"/>
      <c r="I14" s="7"/>
      <c r="J14" s="7"/>
      <c r="K14" s="12"/>
      <c r="L14" s="7"/>
      <c r="M14" s="7"/>
      <c r="N14" s="7"/>
      <c r="O14" s="7"/>
      <c r="P14" s="7"/>
      <c r="Q14" s="7"/>
      <c r="R14" s="12"/>
      <c r="S14" s="7"/>
      <c r="T14" s="7"/>
      <c r="U14" s="7"/>
      <c r="V14" s="7"/>
      <c r="W14" s="7"/>
      <c r="X14" s="7" t="str">
        <f t="shared" si="0"/>
        <v/>
      </c>
      <c r="Y14" s="7" t="str">
        <f t="shared" si="1"/>
        <v/>
      </c>
      <c r="Z14" s="7" t="str">
        <f t="shared" si="2"/>
        <v/>
      </c>
      <c r="AA14" s="7" t="str">
        <f t="shared" ca="1" si="3"/>
        <v/>
      </c>
      <c r="AB14" s="7"/>
      <c r="AC14" s="12"/>
      <c r="AD14" s="7" t="str">
        <f>IFERROR(INDEX(tbl_Criticidade,MATCH(F14,LISTAS!$BC:$BC,0),2),"")</f>
        <v/>
      </c>
    </row>
    <row r="15" spans="1:30" x14ac:dyDescent="0.25">
      <c r="A15" s="7"/>
      <c r="B15" s="7"/>
      <c r="C15" s="7" t="str">
        <f>IF(B15="","",IFERROR(INDEX(FOLLOWUP!$C:$C,MATCH(B15,FOLLOWUP!$A:$A,0)),""))</f>
        <v/>
      </c>
      <c r="D15" s="7" t="str">
        <f>IF(B15="","",IFERROR(INDEX(FOLLOWUP!$H:$H,MATCH(B15,FOLLOWUP!$A:$A,0)),""))</f>
        <v/>
      </c>
      <c r="E15" s="12"/>
      <c r="F15" s="7"/>
      <c r="G15" s="7"/>
      <c r="H15" s="7"/>
      <c r="I15" s="7"/>
      <c r="J15" s="7"/>
      <c r="K15" s="12"/>
      <c r="L15" s="7"/>
      <c r="M15" s="7"/>
      <c r="N15" s="7"/>
      <c r="O15" s="7"/>
      <c r="P15" s="7"/>
      <c r="Q15" s="7"/>
      <c r="R15" s="12"/>
      <c r="S15" s="7"/>
      <c r="T15" s="7"/>
      <c r="U15" s="7"/>
      <c r="V15" s="7"/>
      <c r="W15" s="7"/>
      <c r="X15" s="7" t="str">
        <f t="shared" si="0"/>
        <v/>
      </c>
      <c r="Y15" s="7" t="str">
        <f t="shared" si="1"/>
        <v/>
      </c>
      <c r="Z15" s="7" t="str">
        <f t="shared" si="2"/>
        <v/>
      </c>
      <c r="AA15" s="7" t="str">
        <f t="shared" ca="1" si="3"/>
        <v/>
      </c>
      <c r="AB15" s="7"/>
      <c r="AC15" s="12"/>
      <c r="AD15" s="7" t="str">
        <f>IFERROR(INDEX(tbl_Criticidade,MATCH(F15,LISTAS!$BC:$BC,0),2),"")</f>
        <v/>
      </c>
    </row>
    <row r="16" spans="1:30" x14ac:dyDescent="0.25">
      <c r="A16" s="7"/>
      <c r="B16" s="7"/>
      <c r="C16" s="7" t="str">
        <f>IF(B16="","",IFERROR(INDEX(FOLLOWUP!$C:$C,MATCH(B16,FOLLOWUP!$A:$A,0)),""))</f>
        <v/>
      </c>
      <c r="D16" s="7" t="str">
        <f>IF(B16="","",IFERROR(INDEX(FOLLOWUP!$H:$H,MATCH(B16,FOLLOWUP!$A:$A,0)),""))</f>
        <v/>
      </c>
      <c r="E16" s="12"/>
      <c r="F16" s="7"/>
      <c r="G16" s="7"/>
      <c r="H16" s="7"/>
      <c r="I16" s="7"/>
      <c r="J16" s="7"/>
      <c r="K16" s="12"/>
      <c r="L16" s="7"/>
      <c r="M16" s="7"/>
      <c r="N16" s="7"/>
      <c r="O16" s="7"/>
      <c r="P16" s="7"/>
      <c r="Q16" s="7"/>
      <c r="R16" s="12"/>
      <c r="S16" s="7"/>
      <c r="T16" s="7"/>
      <c r="U16" s="7"/>
      <c r="V16" s="7"/>
      <c r="W16" s="7"/>
      <c r="X16" s="7" t="str">
        <f t="shared" si="0"/>
        <v/>
      </c>
      <c r="Y16" s="7" t="str">
        <f t="shared" si="1"/>
        <v/>
      </c>
      <c r="Z16" s="7" t="str">
        <f t="shared" si="2"/>
        <v/>
      </c>
      <c r="AA16" s="7" t="str">
        <f t="shared" ca="1" si="3"/>
        <v/>
      </c>
      <c r="AB16" s="7"/>
      <c r="AC16" s="12"/>
      <c r="AD16" s="7" t="str">
        <f>IFERROR(INDEX(tbl_Criticidade,MATCH(F16,LISTAS!$BC:$BC,0),2),"")</f>
        <v/>
      </c>
    </row>
    <row r="17" spans="1:30" x14ac:dyDescent="0.25">
      <c r="A17" s="7"/>
      <c r="B17" s="7"/>
      <c r="C17" s="7" t="str">
        <f>IF(B17="","",IFERROR(INDEX(FOLLOWUP!$C:$C,MATCH(B17,FOLLOWUP!$A:$A,0)),""))</f>
        <v/>
      </c>
      <c r="D17" s="7" t="str">
        <f>IF(B17="","",IFERROR(INDEX(FOLLOWUP!$H:$H,MATCH(B17,FOLLOWUP!$A:$A,0)),""))</f>
        <v/>
      </c>
      <c r="E17" s="12"/>
      <c r="F17" s="7"/>
      <c r="G17" s="7"/>
      <c r="H17" s="7"/>
      <c r="I17" s="7"/>
      <c r="J17" s="7"/>
      <c r="K17" s="12"/>
      <c r="L17" s="7"/>
      <c r="M17" s="7"/>
      <c r="N17" s="7"/>
      <c r="O17" s="7"/>
      <c r="P17" s="7"/>
      <c r="Q17" s="7"/>
      <c r="R17" s="12"/>
      <c r="S17" s="7"/>
      <c r="T17" s="7"/>
      <c r="U17" s="7"/>
      <c r="V17" s="7"/>
      <c r="W17" s="7"/>
      <c r="X17" s="7" t="str">
        <f t="shared" si="0"/>
        <v/>
      </c>
      <c r="Y17" s="7" t="str">
        <f t="shared" si="1"/>
        <v/>
      </c>
      <c r="Z17" s="7" t="str">
        <f t="shared" si="2"/>
        <v/>
      </c>
      <c r="AA17" s="7" t="str">
        <f t="shared" ca="1" si="3"/>
        <v/>
      </c>
      <c r="AB17" s="7"/>
      <c r="AC17" s="12"/>
      <c r="AD17" s="7" t="str">
        <f>IFERROR(INDEX(tbl_Criticidade,MATCH(F17,LISTAS!$BC:$BC,0),2),"")</f>
        <v/>
      </c>
    </row>
    <row r="18" spans="1:30" x14ac:dyDescent="0.25">
      <c r="A18" s="7"/>
      <c r="B18" s="7"/>
      <c r="C18" s="7" t="str">
        <f>IF(B18="","",IFERROR(INDEX(FOLLOWUP!$C:$C,MATCH(B18,FOLLOWUP!$A:$A,0)),""))</f>
        <v/>
      </c>
      <c r="D18" s="7" t="str">
        <f>IF(B18="","",IFERROR(INDEX(FOLLOWUP!$H:$H,MATCH(B18,FOLLOWUP!$A:$A,0)),""))</f>
        <v/>
      </c>
      <c r="E18" s="12"/>
      <c r="F18" s="7"/>
      <c r="G18" s="7"/>
      <c r="H18" s="7"/>
      <c r="I18" s="7"/>
      <c r="J18" s="7"/>
      <c r="K18" s="12"/>
      <c r="L18" s="7"/>
      <c r="M18" s="7"/>
      <c r="N18" s="7"/>
      <c r="O18" s="7"/>
      <c r="P18" s="7"/>
      <c r="Q18" s="7"/>
      <c r="R18" s="12"/>
      <c r="S18" s="7"/>
      <c r="T18" s="7"/>
      <c r="U18" s="7"/>
      <c r="V18" s="7"/>
      <c r="W18" s="7"/>
      <c r="X18" s="7" t="str">
        <f t="shared" si="0"/>
        <v/>
      </c>
      <c r="Y18" s="7" t="str">
        <f t="shared" si="1"/>
        <v/>
      </c>
      <c r="Z18" s="7" t="str">
        <f t="shared" si="2"/>
        <v/>
      </c>
      <c r="AA18" s="7" t="str">
        <f t="shared" ca="1" si="3"/>
        <v/>
      </c>
      <c r="AB18" s="7"/>
      <c r="AC18" s="12"/>
      <c r="AD18" s="7" t="str">
        <f>IFERROR(INDEX(tbl_Criticidade,MATCH(F18,LISTAS!$BC:$BC,0),2),"")</f>
        <v/>
      </c>
    </row>
    <row r="19" spans="1:30" x14ac:dyDescent="0.25">
      <c r="A19" s="7"/>
      <c r="B19" s="7"/>
      <c r="C19" s="7" t="str">
        <f>IF(B19="","",IFERROR(INDEX(FOLLOWUP!$C:$C,MATCH(B19,FOLLOWUP!$A:$A,0)),""))</f>
        <v/>
      </c>
      <c r="D19" s="7" t="str">
        <f>IF(B19="","",IFERROR(INDEX(FOLLOWUP!$H:$H,MATCH(B19,FOLLOWUP!$A:$A,0)),""))</f>
        <v/>
      </c>
      <c r="E19" s="12"/>
      <c r="F19" s="7"/>
      <c r="G19" s="7"/>
      <c r="H19" s="7"/>
      <c r="I19" s="7"/>
      <c r="J19" s="7"/>
      <c r="K19" s="12"/>
      <c r="L19" s="7"/>
      <c r="M19" s="7"/>
      <c r="N19" s="7"/>
      <c r="O19" s="7"/>
      <c r="P19" s="7"/>
      <c r="Q19" s="7"/>
      <c r="R19" s="12"/>
      <c r="S19" s="7"/>
      <c r="T19" s="7"/>
      <c r="U19" s="7"/>
      <c r="V19" s="7"/>
      <c r="W19" s="7"/>
      <c r="X19" s="7" t="str">
        <f t="shared" si="0"/>
        <v/>
      </c>
      <c r="Y19" s="7" t="str">
        <f t="shared" si="1"/>
        <v/>
      </c>
      <c r="Z19" s="7" t="str">
        <f t="shared" si="2"/>
        <v/>
      </c>
      <c r="AA19" s="7" t="str">
        <f t="shared" ca="1" si="3"/>
        <v/>
      </c>
      <c r="AB19" s="7"/>
      <c r="AC19" s="12"/>
      <c r="AD19" s="7" t="str">
        <f>IFERROR(INDEX(tbl_Criticidade,MATCH(F19,LISTAS!$BC:$BC,0),2),"")</f>
        <v/>
      </c>
    </row>
    <row r="20" spans="1:30" x14ac:dyDescent="0.25">
      <c r="A20" s="7"/>
      <c r="B20" s="7"/>
      <c r="C20" s="7" t="str">
        <f>IF(B20="","",IFERROR(INDEX(FOLLOWUP!$C:$C,MATCH(B20,FOLLOWUP!$A:$A,0)),""))</f>
        <v/>
      </c>
      <c r="D20" s="7" t="str">
        <f>IF(B20="","",IFERROR(INDEX(FOLLOWUP!$H:$H,MATCH(B20,FOLLOWUP!$A:$A,0)),""))</f>
        <v/>
      </c>
      <c r="E20" s="12"/>
      <c r="F20" s="7"/>
      <c r="G20" s="7"/>
      <c r="H20" s="7"/>
      <c r="I20" s="7"/>
      <c r="J20" s="7"/>
      <c r="K20" s="12"/>
      <c r="L20" s="7"/>
      <c r="M20" s="7"/>
      <c r="N20" s="7"/>
      <c r="O20" s="7"/>
      <c r="P20" s="7"/>
      <c r="Q20" s="7"/>
      <c r="R20" s="12"/>
      <c r="S20" s="7"/>
      <c r="T20" s="7"/>
      <c r="U20" s="7"/>
      <c r="V20" s="7"/>
      <c r="W20" s="7"/>
      <c r="X20" s="7" t="str">
        <f t="shared" si="0"/>
        <v/>
      </c>
      <c r="Y20" s="7" t="str">
        <f t="shared" si="1"/>
        <v/>
      </c>
      <c r="Z20" s="7" t="str">
        <f t="shared" si="2"/>
        <v/>
      </c>
      <c r="AA20" s="7" t="str">
        <f t="shared" ca="1" si="3"/>
        <v/>
      </c>
      <c r="AB20" s="7"/>
      <c r="AC20" s="12"/>
      <c r="AD20" s="7" t="str">
        <f>IFERROR(INDEX(tbl_Criticidade,MATCH(F20,LISTAS!$BC:$BC,0),2),"")</f>
        <v/>
      </c>
    </row>
    <row r="21" spans="1:30" x14ac:dyDescent="0.25">
      <c r="A21" s="7"/>
      <c r="B21" s="7"/>
      <c r="C21" s="7" t="str">
        <f>IF(B21="","",IFERROR(INDEX(FOLLOWUP!$C:$C,MATCH(B21,FOLLOWUP!$A:$A,0)),""))</f>
        <v/>
      </c>
      <c r="D21" s="7" t="str">
        <f>IF(B21="","",IFERROR(INDEX(FOLLOWUP!$H:$H,MATCH(B21,FOLLOWUP!$A:$A,0)),""))</f>
        <v/>
      </c>
      <c r="E21" s="12"/>
      <c r="F21" s="7"/>
      <c r="G21" s="7"/>
      <c r="H21" s="7"/>
      <c r="I21" s="7"/>
      <c r="J21" s="7"/>
      <c r="K21" s="12"/>
      <c r="L21" s="7"/>
      <c r="M21" s="7"/>
      <c r="N21" s="7"/>
      <c r="O21" s="7"/>
      <c r="P21" s="7"/>
      <c r="Q21" s="7"/>
      <c r="R21" s="12"/>
      <c r="S21" s="7"/>
      <c r="T21" s="7"/>
      <c r="U21" s="7"/>
      <c r="V21" s="7"/>
      <c r="W21" s="7"/>
      <c r="X21" s="7" t="str">
        <f t="shared" si="0"/>
        <v/>
      </c>
      <c r="Y21" s="7" t="str">
        <f t="shared" si="1"/>
        <v/>
      </c>
      <c r="Z21" s="7" t="str">
        <f t="shared" si="2"/>
        <v/>
      </c>
      <c r="AA21" s="7" t="str">
        <f t="shared" ca="1" si="3"/>
        <v/>
      </c>
      <c r="AB21" s="7"/>
      <c r="AC21" s="12"/>
      <c r="AD21" s="7" t="str">
        <f>IFERROR(INDEX(tbl_Criticidade,MATCH(F21,LISTAS!$BC:$BC,0),2),"")</f>
        <v/>
      </c>
    </row>
    <row r="22" spans="1:30" x14ac:dyDescent="0.25">
      <c r="A22" s="7"/>
      <c r="B22" s="7"/>
      <c r="C22" s="7" t="str">
        <f>IF(B22="","",IFERROR(INDEX(FOLLOWUP!$C:$C,MATCH(B22,FOLLOWUP!$A:$A,0)),""))</f>
        <v/>
      </c>
      <c r="D22" s="7" t="str">
        <f>IF(B22="","",IFERROR(INDEX(FOLLOWUP!$H:$H,MATCH(B22,FOLLOWUP!$A:$A,0)),""))</f>
        <v/>
      </c>
      <c r="E22" s="12"/>
      <c r="F22" s="7"/>
      <c r="G22" s="7"/>
      <c r="H22" s="7"/>
      <c r="I22" s="7"/>
      <c r="J22" s="7"/>
      <c r="K22" s="12"/>
      <c r="L22" s="7"/>
      <c r="M22" s="7"/>
      <c r="N22" s="7"/>
      <c r="O22" s="7"/>
      <c r="P22" s="7"/>
      <c r="Q22" s="7"/>
      <c r="R22" s="12"/>
      <c r="S22" s="7"/>
      <c r="T22" s="7"/>
      <c r="U22" s="7"/>
      <c r="V22" s="7"/>
      <c r="W22" s="7"/>
      <c r="X22" s="7" t="str">
        <f t="shared" si="0"/>
        <v/>
      </c>
      <c r="Y22" s="7" t="str">
        <f t="shared" si="1"/>
        <v/>
      </c>
      <c r="Z22" s="7" t="str">
        <f t="shared" si="2"/>
        <v/>
      </c>
      <c r="AA22" s="7" t="str">
        <f t="shared" ca="1" si="3"/>
        <v/>
      </c>
      <c r="AB22" s="7"/>
      <c r="AC22" s="12"/>
      <c r="AD22" s="7" t="str">
        <f>IFERROR(INDEX(tbl_Criticidade,MATCH(F22,LISTAS!$BC:$BC,0),2),"")</f>
        <v/>
      </c>
    </row>
    <row r="23" spans="1:30" x14ac:dyDescent="0.25">
      <c r="A23" s="7"/>
      <c r="B23" s="7"/>
      <c r="C23" s="7" t="str">
        <f>IF(B23="","",IFERROR(INDEX(FOLLOWUP!$C:$C,MATCH(B23,FOLLOWUP!$A:$A,0)),""))</f>
        <v/>
      </c>
      <c r="D23" s="7" t="str">
        <f>IF(B23="","",IFERROR(INDEX(FOLLOWUP!$H:$H,MATCH(B23,FOLLOWUP!$A:$A,0)),""))</f>
        <v/>
      </c>
      <c r="E23" s="12"/>
      <c r="F23" s="7"/>
      <c r="G23" s="7"/>
      <c r="H23" s="7"/>
      <c r="I23" s="7"/>
      <c r="J23" s="7"/>
      <c r="K23" s="12"/>
      <c r="L23" s="7"/>
      <c r="M23" s="7"/>
      <c r="N23" s="7"/>
      <c r="O23" s="7"/>
      <c r="P23" s="7"/>
      <c r="Q23" s="7"/>
      <c r="R23" s="12"/>
      <c r="S23" s="7"/>
      <c r="T23" s="7"/>
      <c r="U23" s="7"/>
      <c r="V23" s="7"/>
      <c r="W23" s="7"/>
      <c r="X23" s="7" t="str">
        <f t="shared" si="0"/>
        <v/>
      </c>
      <c r="Y23" s="7" t="str">
        <f t="shared" si="1"/>
        <v/>
      </c>
      <c r="Z23" s="7" t="str">
        <f t="shared" si="2"/>
        <v/>
      </c>
      <c r="AA23" s="7" t="str">
        <f t="shared" ca="1" si="3"/>
        <v/>
      </c>
      <c r="AB23" s="7"/>
      <c r="AC23" s="12"/>
      <c r="AD23" s="7" t="str">
        <f>IFERROR(INDEX(tbl_Criticidade,MATCH(F23,LISTAS!$BC:$BC,0),2),"")</f>
        <v/>
      </c>
    </row>
    <row r="24" spans="1:30" x14ac:dyDescent="0.25">
      <c r="A24" s="7"/>
      <c r="B24" s="7"/>
      <c r="C24" s="7" t="str">
        <f>IF(B24="","",IFERROR(INDEX(FOLLOWUP!$C:$C,MATCH(B24,FOLLOWUP!$A:$A,0)),""))</f>
        <v/>
      </c>
      <c r="D24" s="7" t="str">
        <f>IF(B24="","",IFERROR(INDEX(FOLLOWUP!$H:$H,MATCH(B24,FOLLOWUP!$A:$A,0)),""))</f>
        <v/>
      </c>
      <c r="E24" s="12"/>
      <c r="F24" s="7"/>
      <c r="G24" s="7"/>
      <c r="H24" s="7"/>
      <c r="I24" s="7"/>
      <c r="J24" s="7"/>
      <c r="K24" s="12"/>
      <c r="L24" s="7"/>
      <c r="M24" s="7"/>
      <c r="N24" s="7"/>
      <c r="O24" s="7"/>
      <c r="P24" s="7"/>
      <c r="Q24" s="7"/>
      <c r="R24" s="12"/>
      <c r="S24" s="7"/>
      <c r="T24" s="7"/>
      <c r="U24" s="7"/>
      <c r="V24" s="7"/>
      <c r="W24" s="7"/>
      <c r="X24" s="7" t="str">
        <f t="shared" si="0"/>
        <v/>
      </c>
      <c r="Y24" s="7" t="str">
        <f t="shared" si="1"/>
        <v/>
      </c>
      <c r="Z24" s="7" t="str">
        <f t="shared" si="2"/>
        <v/>
      </c>
      <c r="AA24" s="7" t="str">
        <f t="shared" ca="1" si="3"/>
        <v/>
      </c>
      <c r="AB24" s="7"/>
      <c r="AC24" s="12"/>
      <c r="AD24" s="7" t="str">
        <f>IFERROR(INDEX(tbl_Criticidade,MATCH(F24,LISTAS!$BC:$BC,0),2),"")</f>
        <v/>
      </c>
    </row>
    <row r="25" spans="1:30" x14ac:dyDescent="0.25">
      <c r="A25" s="7"/>
      <c r="B25" s="7"/>
      <c r="C25" s="7" t="str">
        <f>IF(B25="","",IFERROR(INDEX(FOLLOWUP!$C:$C,MATCH(B25,FOLLOWUP!$A:$A,0)),""))</f>
        <v/>
      </c>
      <c r="D25" s="7" t="str">
        <f>IF(B25="","",IFERROR(INDEX(FOLLOWUP!$H:$H,MATCH(B25,FOLLOWUP!$A:$A,0)),""))</f>
        <v/>
      </c>
      <c r="E25" s="12"/>
      <c r="F25" s="7"/>
      <c r="G25" s="7"/>
      <c r="H25" s="7"/>
      <c r="I25" s="7"/>
      <c r="J25" s="7"/>
      <c r="K25" s="12"/>
      <c r="L25" s="7"/>
      <c r="M25" s="7"/>
      <c r="N25" s="7"/>
      <c r="O25" s="7"/>
      <c r="P25" s="7"/>
      <c r="Q25" s="7"/>
      <c r="R25" s="12"/>
      <c r="S25" s="7"/>
      <c r="T25" s="7"/>
      <c r="U25" s="7"/>
      <c r="V25" s="7"/>
      <c r="W25" s="7"/>
      <c r="X25" s="7" t="str">
        <f t="shared" si="0"/>
        <v/>
      </c>
      <c r="Y25" s="7" t="str">
        <f t="shared" si="1"/>
        <v/>
      </c>
      <c r="Z25" s="7" t="str">
        <f t="shared" si="2"/>
        <v/>
      </c>
      <c r="AA25" s="7" t="str">
        <f t="shared" ca="1" si="3"/>
        <v/>
      </c>
      <c r="AB25" s="7"/>
      <c r="AC25" s="12"/>
      <c r="AD25" s="7" t="str">
        <f>IFERROR(INDEX(tbl_Criticidade,MATCH(F25,LISTAS!$BC:$BC,0),2),"")</f>
        <v/>
      </c>
    </row>
    <row r="26" spans="1:30" x14ac:dyDescent="0.25">
      <c r="A26" s="7"/>
      <c r="B26" s="7"/>
      <c r="C26" s="7" t="str">
        <f>IF(B26="","",IFERROR(INDEX(FOLLOWUP!$C:$C,MATCH(B26,FOLLOWUP!$A:$A,0)),""))</f>
        <v/>
      </c>
      <c r="D26" s="7" t="str">
        <f>IF(B26="","",IFERROR(INDEX(FOLLOWUP!$H:$H,MATCH(B26,FOLLOWUP!$A:$A,0)),""))</f>
        <v/>
      </c>
      <c r="E26" s="12"/>
      <c r="F26" s="7"/>
      <c r="G26" s="7"/>
      <c r="H26" s="7"/>
      <c r="I26" s="7"/>
      <c r="J26" s="7"/>
      <c r="K26" s="12"/>
      <c r="L26" s="7"/>
      <c r="M26" s="7"/>
      <c r="N26" s="7"/>
      <c r="O26" s="7"/>
      <c r="P26" s="7"/>
      <c r="Q26" s="7"/>
      <c r="R26" s="12"/>
      <c r="S26" s="7"/>
      <c r="T26" s="7"/>
      <c r="U26" s="7"/>
      <c r="V26" s="7"/>
      <c r="W26" s="7"/>
      <c r="X26" s="7" t="str">
        <f t="shared" si="0"/>
        <v/>
      </c>
      <c r="Y26" s="7" t="str">
        <f t="shared" si="1"/>
        <v/>
      </c>
      <c r="Z26" s="7" t="str">
        <f t="shared" si="2"/>
        <v/>
      </c>
      <c r="AA26" s="7" t="str">
        <f t="shared" ca="1" si="3"/>
        <v/>
      </c>
      <c r="AB26" s="7"/>
      <c r="AC26" s="12"/>
      <c r="AD26" s="7" t="str">
        <f>IFERROR(INDEX(tbl_Criticidade,MATCH(F26,LISTAS!$BC:$BC,0),2),"")</f>
        <v/>
      </c>
    </row>
    <row r="27" spans="1:30" x14ac:dyDescent="0.25">
      <c r="A27" s="7"/>
      <c r="B27" s="7"/>
      <c r="C27" s="7" t="str">
        <f>IF(B27="","",IFERROR(INDEX(FOLLOWUP!$C:$C,MATCH(B27,FOLLOWUP!$A:$A,0)),""))</f>
        <v/>
      </c>
      <c r="D27" s="7" t="str">
        <f>IF(B27="","",IFERROR(INDEX(FOLLOWUP!$H:$H,MATCH(B27,FOLLOWUP!$A:$A,0)),""))</f>
        <v/>
      </c>
      <c r="E27" s="12"/>
      <c r="F27" s="7"/>
      <c r="G27" s="7"/>
      <c r="H27" s="7"/>
      <c r="I27" s="7"/>
      <c r="J27" s="7"/>
      <c r="K27" s="12"/>
      <c r="L27" s="7"/>
      <c r="M27" s="7"/>
      <c r="N27" s="7"/>
      <c r="O27" s="7"/>
      <c r="P27" s="7"/>
      <c r="Q27" s="7"/>
      <c r="R27" s="12"/>
      <c r="S27" s="7"/>
      <c r="T27" s="7"/>
      <c r="U27" s="7"/>
      <c r="V27" s="7"/>
      <c r="W27" s="7"/>
      <c r="X27" s="7" t="str">
        <f t="shared" si="0"/>
        <v/>
      </c>
      <c r="Y27" s="7" t="str">
        <f t="shared" si="1"/>
        <v/>
      </c>
      <c r="Z27" s="7" t="str">
        <f t="shared" si="2"/>
        <v/>
      </c>
      <c r="AA27" s="7" t="str">
        <f t="shared" ca="1" si="3"/>
        <v/>
      </c>
      <c r="AB27" s="7"/>
      <c r="AC27" s="12"/>
      <c r="AD27" s="7" t="str">
        <f>IFERROR(INDEX(tbl_Criticidade,MATCH(F27,LISTAS!$BC:$BC,0),2),"")</f>
        <v/>
      </c>
    </row>
    <row r="28" spans="1:30" x14ac:dyDescent="0.25">
      <c r="A28" s="7"/>
      <c r="B28" s="7"/>
      <c r="C28" s="7" t="str">
        <f>IF(B28="","",IFERROR(INDEX(FOLLOWUP!$C:$C,MATCH(B28,FOLLOWUP!$A:$A,0)),""))</f>
        <v/>
      </c>
      <c r="D28" s="7" t="str">
        <f>IF(B28="","",IFERROR(INDEX(FOLLOWUP!$H:$H,MATCH(B28,FOLLOWUP!$A:$A,0)),""))</f>
        <v/>
      </c>
      <c r="E28" s="12"/>
      <c r="F28" s="7"/>
      <c r="G28" s="7"/>
      <c r="H28" s="7"/>
      <c r="I28" s="7"/>
      <c r="J28" s="7"/>
      <c r="K28" s="12"/>
      <c r="L28" s="7"/>
      <c r="M28" s="7"/>
      <c r="N28" s="7"/>
      <c r="O28" s="7"/>
      <c r="P28" s="7"/>
      <c r="Q28" s="7"/>
      <c r="R28" s="12"/>
      <c r="S28" s="7"/>
      <c r="T28" s="7"/>
      <c r="U28" s="7"/>
      <c r="V28" s="7"/>
      <c r="W28" s="7"/>
      <c r="X28" s="7" t="str">
        <f t="shared" si="0"/>
        <v/>
      </c>
      <c r="Y28" s="7" t="str">
        <f t="shared" si="1"/>
        <v/>
      </c>
      <c r="Z28" s="7" t="str">
        <f t="shared" si="2"/>
        <v/>
      </c>
      <c r="AA28" s="7" t="str">
        <f t="shared" ca="1" si="3"/>
        <v/>
      </c>
      <c r="AB28" s="7"/>
      <c r="AC28" s="12"/>
      <c r="AD28" s="7" t="str">
        <f>IFERROR(INDEX(tbl_Criticidade,MATCH(F28,LISTAS!$BC:$BC,0),2),"")</f>
        <v/>
      </c>
    </row>
    <row r="29" spans="1:30" x14ac:dyDescent="0.25">
      <c r="A29" s="7"/>
      <c r="B29" s="7"/>
      <c r="C29" s="7" t="str">
        <f>IF(B29="","",IFERROR(INDEX(FOLLOWUP!$C:$C,MATCH(B29,FOLLOWUP!$A:$A,0)),""))</f>
        <v/>
      </c>
      <c r="D29" s="7" t="str">
        <f>IF(B29="","",IFERROR(INDEX(FOLLOWUP!$H:$H,MATCH(B29,FOLLOWUP!$A:$A,0)),""))</f>
        <v/>
      </c>
      <c r="E29" s="12"/>
      <c r="F29" s="7"/>
      <c r="G29" s="7"/>
      <c r="H29" s="7"/>
      <c r="I29" s="7"/>
      <c r="J29" s="7"/>
      <c r="K29" s="12"/>
      <c r="L29" s="7"/>
      <c r="M29" s="7"/>
      <c r="N29" s="7"/>
      <c r="O29" s="7"/>
      <c r="P29" s="7"/>
      <c r="Q29" s="7"/>
      <c r="R29" s="12"/>
      <c r="S29" s="7"/>
      <c r="T29" s="7"/>
      <c r="U29" s="7"/>
      <c r="V29" s="7"/>
      <c r="W29" s="7"/>
      <c r="X29" s="7" t="str">
        <f t="shared" si="0"/>
        <v/>
      </c>
      <c r="Y29" s="7" t="str">
        <f t="shared" si="1"/>
        <v/>
      </c>
      <c r="Z29" s="7" t="str">
        <f t="shared" si="2"/>
        <v/>
      </c>
      <c r="AA29" s="7" t="str">
        <f t="shared" ca="1" si="3"/>
        <v/>
      </c>
      <c r="AB29" s="7"/>
      <c r="AC29" s="12"/>
      <c r="AD29" s="7" t="str">
        <f>IFERROR(INDEX(tbl_Criticidade,MATCH(F29,LISTAS!$BC:$BC,0),2),"")</f>
        <v/>
      </c>
    </row>
    <row r="30" spans="1:30" x14ac:dyDescent="0.25">
      <c r="A30" s="7"/>
      <c r="B30" s="7"/>
      <c r="C30" s="7" t="str">
        <f>IF(B30="","",IFERROR(INDEX(FOLLOWUP!$C:$C,MATCH(B30,FOLLOWUP!$A:$A,0)),""))</f>
        <v/>
      </c>
      <c r="D30" s="7" t="str">
        <f>IF(B30="","",IFERROR(INDEX(FOLLOWUP!$H:$H,MATCH(B30,FOLLOWUP!$A:$A,0)),""))</f>
        <v/>
      </c>
      <c r="E30" s="12"/>
      <c r="F30" s="7"/>
      <c r="G30" s="7"/>
      <c r="H30" s="7"/>
      <c r="I30" s="7"/>
      <c r="J30" s="7"/>
      <c r="K30" s="12"/>
      <c r="L30" s="7"/>
      <c r="M30" s="7"/>
      <c r="N30" s="7"/>
      <c r="O30" s="7"/>
      <c r="P30" s="7"/>
      <c r="Q30" s="7"/>
      <c r="R30" s="12"/>
      <c r="S30" s="7"/>
      <c r="T30" s="7"/>
      <c r="U30" s="7"/>
      <c r="V30" s="7"/>
      <c r="W30" s="7"/>
      <c r="X30" s="7" t="str">
        <f t="shared" si="0"/>
        <v/>
      </c>
      <c r="Y30" s="7" t="str">
        <f t="shared" si="1"/>
        <v/>
      </c>
      <c r="Z30" s="7" t="str">
        <f t="shared" si="2"/>
        <v/>
      </c>
      <c r="AA30" s="7" t="str">
        <f t="shared" ca="1" si="3"/>
        <v/>
      </c>
      <c r="AB30" s="7"/>
      <c r="AC30" s="12"/>
      <c r="AD30" s="7" t="str">
        <f>IFERROR(INDEX(tbl_Criticidade,MATCH(F30,LISTAS!$BC:$BC,0),2),"")</f>
        <v/>
      </c>
    </row>
    <row r="31" spans="1:30" x14ac:dyDescent="0.25">
      <c r="A31" s="7"/>
      <c r="B31" s="7"/>
      <c r="C31" s="7" t="str">
        <f>IF(B31="","",IFERROR(INDEX(FOLLOWUP!$C:$C,MATCH(B31,FOLLOWUP!$A:$A,0)),""))</f>
        <v/>
      </c>
      <c r="D31" s="7" t="str">
        <f>IF(B31="","",IFERROR(INDEX(FOLLOWUP!$H:$H,MATCH(B31,FOLLOWUP!$A:$A,0)),""))</f>
        <v/>
      </c>
      <c r="E31" s="12"/>
      <c r="F31" s="7"/>
      <c r="G31" s="7"/>
      <c r="H31" s="7"/>
      <c r="I31" s="7"/>
      <c r="J31" s="7"/>
      <c r="K31" s="12"/>
      <c r="L31" s="7"/>
      <c r="M31" s="7"/>
      <c r="N31" s="7"/>
      <c r="O31" s="7"/>
      <c r="P31" s="7"/>
      <c r="Q31" s="7"/>
      <c r="R31" s="12"/>
      <c r="S31" s="7"/>
      <c r="T31" s="7"/>
      <c r="U31" s="7"/>
      <c r="V31" s="7"/>
      <c r="W31" s="7"/>
      <c r="X31" s="7" t="str">
        <f t="shared" si="0"/>
        <v/>
      </c>
      <c r="Y31" s="7" t="str">
        <f t="shared" si="1"/>
        <v/>
      </c>
      <c r="Z31" s="7" t="str">
        <f t="shared" si="2"/>
        <v/>
      </c>
      <c r="AA31" s="7" t="str">
        <f t="shared" ca="1" si="3"/>
        <v/>
      </c>
      <c r="AB31" s="7"/>
      <c r="AC31" s="12"/>
      <c r="AD31" s="7" t="str">
        <f>IFERROR(INDEX(tbl_Criticidade,MATCH(F31,LISTAS!$BC:$BC,0),2),"")</f>
        <v/>
      </c>
    </row>
    <row r="32" spans="1:30" x14ac:dyDescent="0.25">
      <c r="A32" s="7"/>
      <c r="B32" s="7"/>
      <c r="C32" s="7" t="str">
        <f>IF(B32="","",IFERROR(INDEX(FOLLOWUP!$C:$C,MATCH(B32,FOLLOWUP!$A:$A,0)),""))</f>
        <v/>
      </c>
      <c r="D32" s="7" t="str">
        <f>IF(B32="","",IFERROR(INDEX(FOLLOWUP!$H:$H,MATCH(B32,FOLLOWUP!$A:$A,0)),""))</f>
        <v/>
      </c>
      <c r="E32" s="12"/>
      <c r="F32" s="7"/>
      <c r="G32" s="7"/>
      <c r="H32" s="7"/>
      <c r="I32" s="7"/>
      <c r="J32" s="7"/>
      <c r="K32" s="12"/>
      <c r="L32" s="7"/>
      <c r="M32" s="7"/>
      <c r="N32" s="7"/>
      <c r="O32" s="7"/>
      <c r="P32" s="7"/>
      <c r="Q32" s="7"/>
      <c r="R32" s="12"/>
      <c r="S32" s="7"/>
      <c r="T32" s="7"/>
      <c r="U32" s="7"/>
      <c r="V32" s="7"/>
      <c r="W32" s="7"/>
      <c r="X32" s="7" t="str">
        <f t="shared" si="0"/>
        <v/>
      </c>
      <c r="Y32" s="7" t="str">
        <f t="shared" si="1"/>
        <v/>
      </c>
      <c r="Z32" s="7" t="str">
        <f t="shared" si="2"/>
        <v/>
      </c>
      <c r="AA32" s="7" t="str">
        <f t="shared" ca="1" si="3"/>
        <v/>
      </c>
      <c r="AB32" s="7"/>
      <c r="AC32" s="12"/>
      <c r="AD32" s="7" t="str">
        <f>IFERROR(INDEX(tbl_Criticidade,MATCH(F32,LISTAS!$BC:$BC,0),2),"")</f>
        <v/>
      </c>
    </row>
    <row r="33" spans="1:30" x14ac:dyDescent="0.25">
      <c r="A33" s="7"/>
      <c r="B33" s="7"/>
      <c r="C33" s="7" t="str">
        <f>IF(B33="","",IFERROR(INDEX(FOLLOWUP!$C:$C,MATCH(B33,FOLLOWUP!$A:$A,0)),""))</f>
        <v/>
      </c>
      <c r="D33" s="7" t="str">
        <f>IF(B33="","",IFERROR(INDEX(FOLLOWUP!$H:$H,MATCH(B33,FOLLOWUP!$A:$A,0)),""))</f>
        <v/>
      </c>
      <c r="E33" s="12"/>
      <c r="F33" s="7"/>
      <c r="G33" s="7"/>
      <c r="H33" s="7"/>
      <c r="I33" s="7"/>
      <c r="J33" s="7"/>
      <c r="K33" s="12"/>
      <c r="L33" s="7"/>
      <c r="M33" s="7"/>
      <c r="N33" s="7"/>
      <c r="O33" s="7"/>
      <c r="P33" s="7"/>
      <c r="Q33" s="7"/>
      <c r="R33" s="12"/>
      <c r="S33" s="7"/>
      <c r="T33" s="7"/>
      <c r="U33" s="7"/>
      <c r="V33" s="7"/>
      <c r="W33" s="7"/>
      <c r="X33" s="7" t="str">
        <f t="shared" si="0"/>
        <v/>
      </c>
      <c r="Y33" s="7" t="str">
        <f t="shared" si="1"/>
        <v/>
      </c>
      <c r="Z33" s="7" t="str">
        <f t="shared" si="2"/>
        <v/>
      </c>
      <c r="AA33" s="7" t="str">
        <f t="shared" ca="1" si="3"/>
        <v/>
      </c>
      <c r="AB33" s="7"/>
      <c r="AC33" s="12"/>
      <c r="AD33" s="7" t="str">
        <f>IFERROR(INDEX(tbl_Criticidade,MATCH(F33,LISTAS!$BC:$BC,0),2),"")</f>
        <v/>
      </c>
    </row>
    <row r="34" spans="1:30" x14ac:dyDescent="0.25">
      <c r="A34" s="7"/>
      <c r="B34" s="7"/>
      <c r="C34" s="7" t="str">
        <f>IF(B34="","",IFERROR(INDEX(FOLLOWUP!$C:$C,MATCH(B34,FOLLOWUP!$A:$A,0)),""))</f>
        <v/>
      </c>
      <c r="D34" s="7" t="str">
        <f>IF(B34="","",IFERROR(INDEX(FOLLOWUP!$H:$H,MATCH(B34,FOLLOWUP!$A:$A,0)),""))</f>
        <v/>
      </c>
      <c r="E34" s="12"/>
      <c r="F34" s="7"/>
      <c r="G34" s="7"/>
      <c r="H34" s="7"/>
      <c r="I34" s="7"/>
      <c r="J34" s="7"/>
      <c r="K34" s="12"/>
      <c r="L34" s="7"/>
      <c r="M34" s="7"/>
      <c r="N34" s="7"/>
      <c r="O34" s="7"/>
      <c r="P34" s="7"/>
      <c r="Q34" s="7"/>
      <c r="R34" s="12"/>
      <c r="S34" s="7"/>
      <c r="T34" s="7"/>
      <c r="U34" s="7"/>
      <c r="V34" s="7"/>
      <c r="W34" s="7"/>
      <c r="X34" s="7" t="str">
        <f t="shared" si="0"/>
        <v/>
      </c>
      <c r="Y34" s="7" t="str">
        <f t="shared" si="1"/>
        <v/>
      </c>
      <c r="Z34" s="7" t="str">
        <f t="shared" si="2"/>
        <v/>
      </c>
      <c r="AA34" s="7" t="str">
        <f t="shared" ca="1" si="3"/>
        <v/>
      </c>
      <c r="AB34" s="7"/>
      <c r="AC34" s="12"/>
      <c r="AD34" s="7" t="str">
        <f>IFERROR(INDEX(tbl_Criticidade,MATCH(F34,LISTAS!$BC:$BC,0),2),"")</f>
        <v/>
      </c>
    </row>
    <row r="35" spans="1:30" x14ac:dyDescent="0.25">
      <c r="A35" s="7"/>
      <c r="B35" s="7"/>
      <c r="C35" s="7" t="str">
        <f>IF(B35="","",IFERROR(INDEX(FOLLOWUP!$C:$C,MATCH(B35,FOLLOWUP!$A:$A,0)),""))</f>
        <v/>
      </c>
      <c r="D35" s="7" t="str">
        <f>IF(B35="","",IFERROR(INDEX(FOLLOWUP!$H:$H,MATCH(B35,FOLLOWUP!$A:$A,0)),""))</f>
        <v/>
      </c>
      <c r="E35" s="12"/>
      <c r="F35" s="7"/>
      <c r="G35" s="7"/>
      <c r="H35" s="7"/>
      <c r="I35" s="7"/>
      <c r="J35" s="7"/>
      <c r="K35" s="12"/>
      <c r="L35" s="7"/>
      <c r="M35" s="7"/>
      <c r="N35" s="7"/>
      <c r="O35" s="7"/>
      <c r="P35" s="7"/>
      <c r="Q35" s="7"/>
      <c r="R35" s="12"/>
      <c r="S35" s="7"/>
      <c r="T35" s="7"/>
      <c r="U35" s="7"/>
      <c r="V35" s="7"/>
      <c r="W35" s="7"/>
      <c r="X35" s="7" t="str">
        <f t="shared" si="0"/>
        <v/>
      </c>
      <c r="Y35" s="7" t="str">
        <f t="shared" si="1"/>
        <v/>
      </c>
      <c r="Z35" s="7" t="str">
        <f t="shared" si="2"/>
        <v/>
      </c>
      <c r="AA35" s="7" t="str">
        <f t="shared" ca="1" si="3"/>
        <v/>
      </c>
      <c r="AB35" s="7"/>
      <c r="AC35" s="12"/>
      <c r="AD35" s="7" t="str">
        <f>IFERROR(INDEX(tbl_Criticidade,MATCH(F35,LISTAS!$BC:$BC,0),2),"")</f>
        <v/>
      </c>
    </row>
    <row r="36" spans="1:30" x14ac:dyDescent="0.25">
      <c r="A36" s="7"/>
      <c r="B36" s="7"/>
      <c r="C36" s="7" t="str">
        <f>IF(B36="","",IFERROR(INDEX(FOLLOWUP!$C:$C,MATCH(B36,FOLLOWUP!$A:$A,0)),""))</f>
        <v/>
      </c>
      <c r="D36" s="7" t="str">
        <f>IF(B36="","",IFERROR(INDEX(FOLLOWUP!$H:$H,MATCH(B36,FOLLOWUP!$A:$A,0)),""))</f>
        <v/>
      </c>
      <c r="E36" s="12"/>
      <c r="F36" s="7"/>
      <c r="G36" s="7"/>
      <c r="H36" s="7"/>
      <c r="I36" s="7"/>
      <c r="J36" s="7"/>
      <c r="K36" s="12"/>
      <c r="L36" s="7"/>
      <c r="M36" s="7"/>
      <c r="N36" s="7"/>
      <c r="O36" s="7"/>
      <c r="P36" s="7"/>
      <c r="Q36" s="7"/>
      <c r="R36" s="12"/>
      <c r="S36" s="7"/>
      <c r="T36" s="7"/>
      <c r="U36" s="7"/>
      <c r="V36" s="7"/>
      <c r="W36" s="7"/>
      <c r="X36" s="7" t="str">
        <f t="shared" si="0"/>
        <v/>
      </c>
      <c r="Y36" s="7" t="str">
        <f t="shared" si="1"/>
        <v/>
      </c>
      <c r="Z36" s="7" t="str">
        <f t="shared" si="2"/>
        <v/>
      </c>
      <c r="AA36" s="7" t="str">
        <f t="shared" ca="1" si="3"/>
        <v/>
      </c>
      <c r="AB36" s="7"/>
      <c r="AC36" s="12"/>
      <c r="AD36" s="7" t="str">
        <f>IFERROR(INDEX(tbl_Criticidade,MATCH(F36,LISTAS!$BC:$BC,0),2),"")</f>
        <v/>
      </c>
    </row>
    <row r="37" spans="1:30" x14ac:dyDescent="0.25">
      <c r="A37" s="7"/>
      <c r="B37" s="7"/>
      <c r="C37" s="7" t="str">
        <f>IF(B37="","",IFERROR(INDEX(FOLLOWUP!$C:$C,MATCH(B37,FOLLOWUP!$A:$A,0)),""))</f>
        <v/>
      </c>
      <c r="D37" s="7" t="str">
        <f>IF(B37="","",IFERROR(INDEX(FOLLOWUP!$H:$H,MATCH(B37,FOLLOWUP!$A:$A,0)),""))</f>
        <v/>
      </c>
      <c r="E37" s="12"/>
      <c r="F37" s="7"/>
      <c r="G37" s="7"/>
      <c r="H37" s="7"/>
      <c r="I37" s="7"/>
      <c r="J37" s="7"/>
      <c r="K37" s="12"/>
      <c r="L37" s="7"/>
      <c r="M37" s="7"/>
      <c r="N37" s="7"/>
      <c r="O37" s="7"/>
      <c r="P37" s="7"/>
      <c r="Q37" s="7"/>
      <c r="R37" s="12"/>
      <c r="S37" s="7"/>
      <c r="T37" s="7"/>
      <c r="U37" s="7"/>
      <c r="V37" s="7"/>
      <c r="W37" s="7"/>
      <c r="X37" s="7" t="str">
        <f t="shared" si="0"/>
        <v/>
      </c>
      <c r="Y37" s="7" t="str">
        <f t="shared" si="1"/>
        <v/>
      </c>
      <c r="Z37" s="7" t="str">
        <f t="shared" si="2"/>
        <v/>
      </c>
      <c r="AA37" s="7" t="str">
        <f t="shared" ca="1" si="3"/>
        <v/>
      </c>
      <c r="AB37" s="7"/>
      <c r="AC37" s="12"/>
      <c r="AD37" s="7" t="str">
        <f>IFERROR(INDEX(tbl_Criticidade,MATCH(F37,LISTAS!$BC:$BC,0),2),"")</f>
        <v/>
      </c>
    </row>
    <row r="38" spans="1:30" x14ac:dyDescent="0.25">
      <c r="A38" s="7"/>
      <c r="B38" s="7"/>
      <c r="C38" s="7" t="str">
        <f>IF(B38="","",IFERROR(INDEX(FOLLOWUP!$C:$C,MATCH(B38,FOLLOWUP!$A:$A,0)),""))</f>
        <v/>
      </c>
      <c r="D38" s="7" t="str">
        <f>IF(B38="","",IFERROR(INDEX(FOLLOWUP!$H:$H,MATCH(B38,FOLLOWUP!$A:$A,0)),""))</f>
        <v/>
      </c>
      <c r="E38" s="12"/>
      <c r="F38" s="7"/>
      <c r="G38" s="7"/>
      <c r="H38" s="7"/>
      <c r="I38" s="7"/>
      <c r="J38" s="7"/>
      <c r="K38" s="12"/>
      <c r="L38" s="7"/>
      <c r="M38" s="7"/>
      <c r="N38" s="7"/>
      <c r="O38" s="7"/>
      <c r="P38" s="7"/>
      <c r="Q38" s="7"/>
      <c r="R38" s="12"/>
      <c r="S38" s="7"/>
      <c r="T38" s="7"/>
      <c r="U38" s="7"/>
      <c r="V38" s="7"/>
      <c r="W38" s="7"/>
      <c r="X38" s="7" t="str">
        <f t="shared" si="0"/>
        <v/>
      </c>
      <c r="Y38" s="7" t="str">
        <f t="shared" si="1"/>
        <v/>
      </c>
      <c r="Z38" s="7" t="str">
        <f t="shared" si="2"/>
        <v/>
      </c>
      <c r="AA38" s="7" t="str">
        <f t="shared" ca="1" si="3"/>
        <v/>
      </c>
      <c r="AB38" s="7"/>
      <c r="AC38" s="12"/>
      <c r="AD38" s="7" t="str">
        <f>IFERROR(INDEX(tbl_Criticidade,MATCH(F38,LISTAS!$BC:$BC,0),2),"")</f>
        <v/>
      </c>
    </row>
    <row r="39" spans="1:30" x14ac:dyDescent="0.25">
      <c r="A39" s="7"/>
      <c r="B39" s="7"/>
      <c r="C39" s="7" t="str">
        <f>IF(B39="","",IFERROR(INDEX(FOLLOWUP!$C:$C,MATCH(B39,FOLLOWUP!$A:$A,0)),""))</f>
        <v/>
      </c>
      <c r="D39" s="7" t="str">
        <f>IF(B39="","",IFERROR(INDEX(FOLLOWUP!$H:$H,MATCH(B39,FOLLOWUP!$A:$A,0)),""))</f>
        <v/>
      </c>
      <c r="E39" s="12"/>
      <c r="F39" s="7"/>
      <c r="G39" s="7"/>
      <c r="H39" s="7"/>
      <c r="I39" s="7"/>
      <c r="J39" s="7"/>
      <c r="K39" s="12"/>
      <c r="L39" s="7"/>
      <c r="M39" s="7"/>
      <c r="N39" s="7"/>
      <c r="O39" s="7"/>
      <c r="P39" s="7"/>
      <c r="Q39" s="7"/>
      <c r="R39" s="12"/>
      <c r="S39" s="7"/>
      <c r="T39" s="7"/>
      <c r="U39" s="7"/>
      <c r="V39" s="7"/>
      <c r="W39" s="7"/>
      <c r="X39" s="7" t="str">
        <f t="shared" si="0"/>
        <v/>
      </c>
      <c r="Y39" s="7" t="str">
        <f t="shared" si="1"/>
        <v/>
      </c>
      <c r="Z39" s="7" t="str">
        <f t="shared" si="2"/>
        <v/>
      </c>
      <c r="AA39" s="7" t="str">
        <f t="shared" ca="1" si="3"/>
        <v/>
      </c>
      <c r="AB39" s="7"/>
      <c r="AC39" s="12"/>
      <c r="AD39" s="7" t="str">
        <f>IFERROR(INDEX(tbl_Criticidade,MATCH(F39,LISTAS!$BC:$BC,0),2),"")</f>
        <v/>
      </c>
    </row>
    <row r="40" spans="1:30" x14ac:dyDescent="0.25">
      <c r="A40" s="7"/>
      <c r="B40" s="7"/>
      <c r="C40" s="7" t="str">
        <f>IF(B40="","",IFERROR(INDEX(FOLLOWUP!$C:$C,MATCH(B40,FOLLOWUP!$A:$A,0)),""))</f>
        <v/>
      </c>
      <c r="D40" s="7" t="str">
        <f>IF(B40="","",IFERROR(INDEX(FOLLOWUP!$H:$H,MATCH(B40,FOLLOWUP!$A:$A,0)),""))</f>
        <v/>
      </c>
      <c r="E40" s="12"/>
      <c r="F40" s="7"/>
      <c r="G40" s="7"/>
      <c r="H40" s="7"/>
      <c r="I40" s="7"/>
      <c r="J40" s="7"/>
      <c r="K40" s="12"/>
      <c r="L40" s="7"/>
      <c r="M40" s="7"/>
      <c r="N40" s="7"/>
      <c r="O40" s="7"/>
      <c r="P40" s="7"/>
      <c r="Q40" s="7"/>
      <c r="R40" s="12"/>
      <c r="S40" s="7"/>
      <c r="T40" s="7"/>
      <c r="U40" s="7"/>
      <c r="V40" s="7"/>
      <c r="W40" s="7"/>
      <c r="X40" s="7" t="str">
        <f t="shared" si="0"/>
        <v/>
      </c>
      <c r="Y40" s="7" t="str">
        <f t="shared" si="1"/>
        <v/>
      </c>
      <c r="Z40" s="7" t="str">
        <f t="shared" si="2"/>
        <v/>
      </c>
      <c r="AA40" s="7" t="str">
        <f t="shared" ca="1" si="3"/>
        <v/>
      </c>
      <c r="AB40" s="7"/>
      <c r="AC40" s="12"/>
      <c r="AD40" s="7" t="str">
        <f>IFERROR(INDEX(tbl_Criticidade,MATCH(F40,LISTAS!$BC:$BC,0),2),"")</f>
        <v/>
      </c>
    </row>
    <row r="41" spans="1:30" x14ac:dyDescent="0.25">
      <c r="A41" s="7"/>
      <c r="B41" s="7"/>
      <c r="C41" s="7" t="str">
        <f>IF(B41="","",IFERROR(INDEX(FOLLOWUP!$C:$C,MATCH(B41,FOLLOWUP!$A:$A,0)),""))</f>
        <v/>
      </c>
      <c r="D41" s="7" t="str">
        <f>IF(B41="","",IFERROR(INDEX(FOLLOWUP!$H:$H,MATCH(B41,FOLLOWUP!$A:$A,0)),""))</f>
        <v/>
      </c>
      <c r="E41" s="12"/>
      <c r="F41" s="7"/>
      <c r="G41" s="7"/>
      <c r="H41" s="7"/>
      <c r="I41" s="7"/>
      <c r="J41" s="7"/>
      <c r="K41" s="12"/>
      <c r="L41" s="7"/>
      <c r="M41" s="7"/>
      <c r="N41" s="7"/>
      <c r="O41" s="7"/>
      <c r="P41" s="7"/>
      <c r="Q41" s="7"/>
      <c r="R41" s="12"/>
      <c r="S41" s="7"/>
      <c r="T41" s="7"/>
      <c r="U41" s="7"/>
      <c r="V41" s="7"/>
      <c r="W41" s="7"/>
      <c r="X41" s="7" t="str">
        <f t="shared" si="0"/>
        <v/>
      </c>
      <c r="Y41" s="7" t="str">
        <f t="shared" si="1"/>
        <v/>
      </c>
      <c r="Z41" s="7" t="str">
        <f t="shared" si="2"/>
        <v/>
      </c>
      <c r="AA41" s="7" t="str">
        <f t="shared" ca="1" si="3"/>
        <v/>
      </c>
      <c r="AB41" s="7"/>
      <c r="AC41" s="12"/>
      <c r="AD41" s="7" t="str">
        <f>IFERROR(INDEX(tbl_Criticidade,MATCH(F41,LISTAS!$BC:$BC,0),2),"")</f>
        <v/>
      </c>
    </row>
    <row r="42" spans="1:30" x14ac:dyDescent="0.25">
      <c r="A42" s="7"/>
      <c r="B42" s="7"/>
      <c r="C42" s="7" t="str">
        <f>IF(B42="","",IFERROR(INDEX(FOLLOWUP!$C:$C,MATCH(B42,FOLLOWUP!$A:$A,0)),""))</f>
        <v/>
      </c>
      <c r="D42" s="7" t="str">
        <f>IF(B42="","",IFERROR(INDEX(FOLLOWUP!$H:$H,MATCH(B42,FOLLOWUP!$A:$A,0)),""))</f>
        <v/>
      </c>
      <c r="E42" s="12"/>
      <c r="F42" s="7"/>
      <c r="G42" s="7"/>
      <c r="H42" s="7"/>
      <c r="I42" s="7"/>
      <c r="J42" s="7"/>
      <c r="K42" s="12"/>
      <c r="L42" s="7"/>
      <c r="M42" s="7"/>
      <c r="N42" s="7"/>
      <c r="O42" s="7"/>
      <c r="P42" s="7"/>
      <c r="Q42" s="7"/>
      <c r="R42" s="12"/>
      <c r="S42" s="7"/>
      <c r="T42" s="7"/>
      <c r="U42" s="7"/>
      <c r="V42" s="7"/>
      <c r="W42" s="7"/>
      <c r="X42" s="7" t="str">
        <f t="shared" si="0"/>
        <v/>
      </c>
      <c r="Y42" s="7" t="str">
        <f t="shared" si="1"/>
        <v/>
      </c>
      <c r="Z42" s="7" t="str">
        <f t="shared" si="2"/>
        <v/>
      </c>
      <c r="AA42" s="7" t="str">
        <f t="shared" ca="1" si="3"/>
        <v/>
      </c>
      <c r="AB42" s="7"/>
      <c r="AC42" s="12"/>
      <c r="AD42" s="7" t="str">
        <f>IFERROR(INDEX(tbl_Criticidade,MATCH(F42,LISTAS!$BC:$BC,0),2),"")</f>
        <v/>
      </c>
    </row>
    <row r="43" spans="1:30" x14ac:dyDescent="0.25">
      <c r="A43" s="7"/>
      <c r="B43" s="7"/>
      <c r="C43" s="7" t="str">
        <f>IF(B43="","",IFERROR(INDEX(FOLLOWUP!$C:$C,MATCH(B43,FOLLOWUP!$A:$A,0)),""))</f>
        <v/>
      </c>
      <c r="D43" s="7" t="str">
        <f>IF(B43="","",IFERROR(INDEX(FOLLOWUP!$H:$H,MATCH(B43,FOLLOWUP!$A:$A,0)),""))</f>
        <v/>
      </c>
      <c r="E43" s="12"/>
      <c r="F43" s="7"/>
      <c r="G43" s="7"/>
      <c r="H43" s="7"/>
      <c r="I43" s="7"/>
      <c r="J43" s="7"/>
      <c r="K43" s="12"/>
      <c r="L43" s="7"/>
      <c r="M43" s="7"/>
      <c r="N43" s="7"/>
      <c r="O43" s="7"/>
      <c r="P43" s="7"/>
      <c r="Q43" s="7"/>
      <c r="R43" s="12"/>
      <c r="S43" s="7"/>
      <c r="T43" s="7"/>
      <c r="U43" s="7"/>
      <c r="V43" s="7"/>
      <c r="W43" s="7"/>
      <c r="X43" s="7" t="str">
        <f t="shared" si="0"/>
        <v/>
      </c>
      <c r="Y43" s="7" t="str">
        <f t="shared" si="1"/>
        <v/>
      </c>
      <c r="Z43" s="7" t="str">
        <f t="shared" si="2"/>
        <v/>
      </c>
      <c r="AA43" s="7" t="str">
        <f t="shared" ca="1" si="3"/>
        <v/>
      </c>
      <c r="AB43" s="7"/>
      <c r="AC43" s="12"/>
      <c r="AD43" s="7" t="str">
        <f>IFERROR(INDEX(tbl_Criticidade,MATCH(F43,LISTAS!$BC:$BC,0),2),"")</f>
        <v/>
      </c>
    </row>
    <row r="44" spans="1:30" x14ac:dyDescent="0.25">
      <c r="A44" s="7"/>
      <c r="B44" s="7"/>
      <c r="C44" s="7" t="str">
        <f>IF(B44="","",IFERROR(INDEX(FOLLOWUP!$C:$C,MATCH(B44,FOLLOWUP!$A:$A,0)),""))</f>
        <v/>
      </c>
      <c r="D44" s="7" t="str">
        <f>IF(B44="","",IFERROR(INDEX(FOLLOWUP!$H:$H,MATCH(B44,FOLLOWUP!$A:$A,0)),""))</f>
        <v/>
      </c>
      <c r="E44" s="12"/>
      <c r="F44" s="7"/>
      <c r="G44" s="7"/>
      <c r="H44" s="7"/>
      <c r="I44" s="7"/>
      <c r="J44" s="7"/>
      <c r="K44" s="12"/>
      <c r="L44" s="7"/>
      <c r="M44" s="7"/>
      <c r="N44" s="7"/>
      <c r="O44" s="7"/>
      <c r="P44" s="7"/>
      <c r="Q44" s="7"/>
      <c r="R44" s="12"/>
      <c r="S44" s="7"/>
      <c r="T44" s="7"/>
      <c r="U44" s="7"/>
      <c r="V44" s="7"/>
      <c r="W44" s="7"/>
      <c r="X44" s="7" t="str">
        <f t="shared" si="0"/>
        <v/>
      </c>
      <c r="Y44" s="7" t="str">
        <f t="shared" si="1"/>
        <v/>
      </c>
      <c r="Z44" s="7" t="str">
        <f t="shared" si="2"/>
        <v/>
      </c>
      <c r="AA44" s="7" t="str">
        <f t="shared" ca="1" si="3"/>
        <v/>
      </c>
      <c r="AB44" s="7"/>
      <c r="AC44" s="12"/>
      <c r="AD44" s="7" t="str">
        <f>IFERROR(INDEX(tbl_Criticidade,MATCH(F44,LISTAS!$BC:$BC,0),2),"")</f>
        <v/>
      </c>
    </row>
    <row r="45" spans="1:30" x14ac:dyDescent="0.25">
      <c r="A45" s="7"/>
      <c r="B45" s="7"/>
      <c r="C45" s="7" t="str">
        <f>IF(B45="","",IFERROR(INDEX(FOLLOWUP!$C:$C,MATCH(B45,FOLLOWUP!$A:$A,0)),""))</f>
        <v/>
      </c>
      <c r="D45" s="7" t="str">
        <f>IF(B45="","",IFERROR(INDEX(FOLLOWUP!$H:$H,MATCH(B45,FOLLOWUP!$A:$A,0)),""))</f>
        <v/>
      </c>
      <c r="E45" s="12"/>
      <c r="F45" s="7"/>
      <c r="G45" s="7"/>
      <c r="H45" s="7"/>
      <c r="I45" s="7"/>
      <c r="J45" s="7"/>
      <c r="K45" s="12"/>
      <c r="L45" s="7"/>
      <c r="M45" s="7"/>
      <c r="N45" s="7"/>
      <c r="O45" s="7"/>
      <c r="P45" s="7"/>
      <c r="Q45" s="7"/>
      <c r="R45" s="12"/>
      <c r="S45" s="7"/>
      <c r="T45" s="7"/>
      <c r="U45" s="7"/>
      <c r="V45" s="7"/>
      <c r="W45" s="7"/>
      <c r="X45" s="7" t="str">
        <f t="shared" si="0"/>
        <v/>
      </c>
      <c r="Y45" s="7" t="str">
        <f t="shared" si="1"/>
        <v/>
      </c>
      <c r="Z45" s="7" t="str">
        <f t="shared" si="2"/>
        <v/>
      </c>
      <c r="AA45" s="7" t="str">
        <f t="shared" ca="1" si="3"/>
        <v/>
      </c>
      <c r="AB45" s="7"/>
      <c r="AC45" s="12"/>
      <c r="AD45" s="7" t="str">
        <f>IFERROR(INDEX(tbl_Criticidade,MATCH(F45,LISTAS!$BC:$BC,0),2),"")</f>
        <v/>
      </c>
    </row>
    <row r="46" spans="1:30" x14ac:dyDescent="0.25">
      <c r="A46" s="7"/>
      <c r="B46" s="7"/>
      <c r="C46" s="7" t="str">
        <f>IF(B46="","",IFERROR(INDEX(FOLLOWUP!$C:$C,MATCH(B46,FOLLOWUP!$A:$A,0)),""))</f>
        <v/>
      </c>
      <c r="D46" s="7" t="str">
        <f>IF(B46="","",IFERROR(INDEX(FOLLOWUP!$H:$H,MATCH(B46,FOLLOWUP!$A:$A,0)),""))</f>
        <v/>
      </c>
      <c r="E46" s="12"/>
      <c r="F46" s="7"/>
      <c r="G46" s="7"/>
      <c r="H46" s="7"/>
      <c r="I46" s="7"/>
      <c r="J46" s="7"/>
      <c r="K46" s="12"/>
      <c r="L46" s="7"/>
      <c r="M46" s="7"/>
      <c r="N46" s="7"/>
      <c r="O46" s="7"/>
      <c r="P46" s="7"/>
      <c r="Q46" s="7"/>
      <c r="R46" s="12"/>
      <c r="S46" s="7"/>
      <c r="T46" s="7"/>
      <c r="U46" s="7"/>
      <c r="V46" s="7"/>
      <c r="W46" s="7"/>
      <c r="X46" s="7" t="str">
        <f t="shared" si="0"/>
        <v/>
      </c>
      <c r="Y46" s="7" t="str">
        <f t="shared" si="1"/>
        <v/>
      </c>
      <c r="Z46" s="7" t="str">
        <f t="shared" si="2"/>
        <v/>
      </c>
      <c r="AA46" s="7" t="str">
        <f t="shared" ca="1" si="3"/>
        <v/>
      </c>
      <c r="AB46" s="7"/>
      <c r="AC46" s="12"/>
      <c r="AD46" s="7" t="str">
        <f>IFERROR(INDEX(tbl_Criticidade,MATCH(F46,LISTAS!$BC:$BC,0),2),"")</f>
        <v/>
      </c>
    </row>
    <row r="47" spans="1:30" x14ac:dyDescent="0.25">
      <c r="A47" s="7"/>
      <c r="B47" s="7"/>
      <c r="C47" s="7" t="str">
        <f>IF(B47="","",IFERROR(INDEX(FOLLOWUP!$C:$C,MATCH(B47,FOLLOWUP!$A:$A,0)),""))</f>
        <v/>
      </c>
      <c r="D47" s="7" t="str">
        <f>IF(B47="","",IFERROR(INDEX(FOLLOWUP!$H:$H,MATCH(B47,FOLLOWUP!$A:$A,0)),""))</f>
        <v/>
      </c>
      <c r="E47" s="12"/>
      <c r="F47" s="7"/>
      <c r="G47" s="7"/>
      <c r="H47" s="7"/>
      <c r="I47" s="7"/>
      <c r="J47" s="7"/>
      <c r="K47" s="12"/>
      <c r="L47" s="7"/>
      <c r="M47" s="7"/>
      <c r="N47" s="7"/>
      <c r="O47" s="7"/>
      <c r="P47" s="7"/>
      <c r="Q47" s="7"/>
      <c r="R47" s="12"/>
      <c r="S47" s="7"/>
      <c r="T47" s="7"/>
      <c r="U47" s="7"/>
      <c r="V47" s="7"/>
      <c r="W47" s="7"/>
      <c r="X47" s="7" t="str">
        <f t="shared" si="0"/>
        <v/>
      </c>
      <c r="Y47" s="7" t="str">
        <f t="shared" si="1"/>
        <v/>
      </c>
      <c r="Z47" s="7" t="str">
        <f t="shared" si="2"/>
        <v/>
      </c>
      <c r="AA47" s="7" t="str">
        <f t="shared" ca="1" si="3"/>
        <v/>
      </c>
      <c r="AB47" s="7"/>
      <c r="AC47" s="12"/>
      <c r="AD47" s="7" t="str">
        <f>IFERROR(INDEX(tbl_Criticidade,MATCH(F47,LISTAS!$BC:$BC,0),2),"")</f>
        <v/>
      </c>
    </row>
    <row r="48" spans="1:30" x14ac:dyDescent="0.25">
      <c r="A48" s="7"/>
      <c r="B48" s="7"/>
      <c r="C48" s="7" t="str">
        <f>IF(B48="","",IFERROR(INDEX(FOLLOWUP!$C:$C,MATCH(B48,FOLLOWUP!$A:$A,0)),""))</f>
        <v/>
      </c>
      <c r="D48" s="7" t="str">
        <f>IF(B48="","",IFERROR(INDEX(FOLLOWUP!$H:$H,MATCH(B48,FOLLOWUP!$A:$A,0)),""))</f>
        <v/>
      </c>
      <c r="E48" s="12"/>
      <c r="F48" s="7"/>
      <c r="G48" s="7"/>
      <c r="H48" s="7"/>
      <c r="I48" s="7"/>
      <c r="J48" s="7"/>
      <c r="K48" s="12"/>
      <c r="L48" s="7"/>
      <c r="M48" s="7"/>
      <c r="N48" s="7"/>
      <c r="O48" s="7"/>
      <c r="P48" s="7"/>
      <c r="Q48" s="7"/>
      <c r="R48" s="12"/>
      <c r="S48" s="7"/>
      <c r="T48" s="7"/>
      <c r="U48" s="7"/>
      <c r="V48" s="7"/>
      <c r="W48" s="7"/>
      <c r="X48" s="7" t="str">
        <f t="shared" si="0"/>
        <v/>
      </c>
      <c r="Y48" s="7" t="str">
        <f t="shared" si="1"/>
        <v/>
      </c>
      <c r="Z48" s="7" t="str">
        <f t="shared" si="2"/>
        <v/>
      </c>
      <c r="AA48" s="7" t="str">
        <f t="shared" ca="1" si="3"/>
        <v/>
      </c>
      <c r="AB48" s="7"/>
      <c r="AC48" s="12"/>
      <c r="AD48" s="7" t="str">
        <f>IFERROR(INDEX(tbl_Criticidade,MATCH(F48,LISTAS!$BC:$BC,0),2),"")</f>
        <v/>
      </c>
    </row>
    <row r="49" spans="1:30" x14ac:dyDescent="0.25">
      <c r="A49" s="7"/>
      <c r="B49" s="7"/>
      <c r="C49" s="7" t="str">
        <f>IF(B49="","",IFERROR(INDEX(FOLLOWUP!$C:$C,MATCH(B49,FOLLOWUP!$A:$A,0)),""))</f>
        <v/>
      </c>
      <c r="D49" s="7" t="str">
        <f>IF(B49="","",IFERROR(INDEX(FOLLOWUP!$H:$H,MATCH(B49,FOLLOWUP!$A:$A,0)),""))</f>
        <v/>
      </c>
      <c r="E49" s="12"/>
      <c r="F49" s="7"/>
      <c r="G49" s="7"/>
      <c r="H49" s="7"/>
      <c r="I49" s="7"/>
      <c r="J49" s="7"/>
      <c r="K49" s="12"/>
      <c r="L49" s="7"/>
      <c r="M49" s="7"/>
      <c r="N49" s="7"/>
      <c r="O49" s="7"/>
      <c r="P49" s="7"/>
      <c r="Q49" s="7"/>
      <c r="R49" s="12"/>
      <c r="S49" s="7"/>
      <c r="T49" s="7"/>
      <c r="U49" s="7"/>
      <c r="V49" s="7"/>
      <c r="W49" s="7"/>
      <c r="X49" s="7" t="str">
        <f t="shared" si="0"/>
        <v/>
      </c>
      <c r="Y49" s="7" t="str">
        <f t="shared" si="1"/>
        <v/>
      </c>
      <c r="Z49" s="7" t="str">
        <f t="shared" si="2"/>
        <v/>
      </c>
      <c r="AA49" s="7" t="str">
        <f t="shared" ca="1" si="3"/>
        <v/>
      </c>
      <c r="AB49" s="7"/>
      <c r="AC49" s="12"/>
      <c r="AD49" s="7" t="str">
        <f>IFERROR(INDEX(tbl_Criticidade,MATCH(F49,LISTAS!$BC:$BC,0),2),"")</f>
        <v/>
      </c>
    </row>
    <row r="50" spans="1:30" x14ac:dyDescent="0.25">
      <c r="A50" s="7"/>
      <c r="B50" s="7"/>
      <c r="C50" s="7" t="str">
        <f>IF(B50="","",IFERROR(INDEX(FOLLOWUP!$C:$C,MATCH(B50,FOLLOWUP!$A:$A,0)),""))</f>
        <v/>
      </c>
      <c r="D50" s="7" t="str">
        <f>IF(B50="","",IFERROR(INDEX(FOLLOWUP!$H:$H,MATCH(B50,FOLLOWUP!$A:$A,0)),""))</f>
        <v/>
      </c>
      <c r="E50" s="12"/>
      <c r="F50" s="7"/>
      <c r="G50" s="7"/>
      <c r="H50" s="7"/>
      <c r="I50" s="7"/>
      <c r="J50" s="7"/>
      <c r="K50" s="12"/>
      <c r="L50" s="7"/>
      <c r="M50" s="7"/>
      <c r="N50" s="7"/>
      <c r="O50" s="7"/>
      <c r="P50" s="7"/>
      <c r="Q50" s="7"/>
      <c r="R50" s="12"/>
      <c r="S50" s="7"/>
      <c r="T50" s="7"/>
      <c r="U50" s="7"/>
      <c r="V50" s="7"/>
      <c r="W50" s="7"/>
      <c r="X50" s="7" t="str">
        <f t="shared" si="0"/>
        <v/>
      </c>
      <c r="Y50" s="7" t="str">
        <f t="shared" si="1"/>
        <v/>
      </c>
      <c r="Z50" s="7" t="str">
        <f t="shared" si="2"/>
        <v/>
      </c>
      <c r="AA50" s="7" t="str">
        <f t="shared" ca="1" si="3"/>
        <v/>
      </c>
      <c r="AB50" s="7"/>
      <c r="AC50" s="12"/>
      <c r="AD50" s="7" t="str">
        <f>IFERROR(INDEX(tbl_Criticidade,MATCH(F50,LISTAS!$BC:$BC,0),2),"")</f>
        <v/>
      </c>
    </row>
    <row r="51" spans="1:30" x14ac:dyDescent="0.25">
      <c r="A51" s="7"/>
      <c r="B51" s="7"/>
      <c r="C51" s="7" t="str">
        <f>IF(B51="","",IFERROR(INDEX(FOLLOWUP!$C:$C,MATCH(B51,FOLLOWUP!$A:$A,0)),""))</f>
        <v/>
      </c>
      <c r="D51" s="7" t="str">
        <f>IF(B51="","",IFERROR(INDEX(FOLLOWUP!$H:$H,MATCH(B51,FOLLOWUP!$A:$A,0)),""))</f>
        <v/>
      </c>
      <c r="E51" s="12"/>
      <c r="F51" s="7"/>
      <c r="G51" s="7"/>
      <c r="H51" s="7"/>
      <c r="I51" s="7"/>
      <c r="J51" s="7"/>
      <c r="K51" s="12"/>
      <c r="L51" s="7"/>
      <c r="M51" s="7"/>
      <c r="N51" s="7"/>
      <c r="O51" s="7"/>
      <c r="P51" s="7"/>
      <c r="Q51" s="7"/>
      <c r="R51" s="12"/>
      <c r="S51" s="7"/>
      <c r="T51" s="7"/>
      <c r="U51" s="7"/>
      <c r="V51" s="7"/>
      <c r="W51" s="7"/>
      <c r="X51" s="7" t="str">
        <f t="shared" si="0"/>
        <v/>
      </c>
      <c r="Y51" s="7" t="str">
        <f t="shared" si="1"/>
        <v/>
      </c>
      <c r="Z51" s="7" t="str">
        <f t="shared" si="2"/>
        <v/>
      </c>
      <c r="AA51" s="7" t="str">
        <f t="shared" ca="1" si="3"/>
        <v/>
      </c>
      <c r="AB51" s="7"/>
      <c r="AC51" s="12"/>
      <c r="AD51" s="7" t="str">
        <f>IFERROR(INDEX(tbl_Criticidade,MATCH(F51,LISTAS!$BC:$BC,0),2),"")</f>
        <v/>
      </c>
    </row>
    <row r="52" spans="1:30" x14ac:dyDescent="0.25">
      <c r="A52" s="7"/>
      <c r="B52" s="7"/>
      <c r="C52" s="7" t="str">
        <f>IF(B52="","",IFERROR(INDEX(FOLLOWUP!$C:$C,MATCH(B52,FOLLOWUP!$A:$A,0)),""))</f>
        <v/>
      </c>
      <c r="D52" s="7" t="str">
        <f>IF(B52="","",IFERROR(INDEX(FOLLOWUP!$H:$H,MATCH(B52,FOLLOWUP!$A:$A,0)),""))</f>
        <v/>
      </c>
      <c r="E52" s="12"/>
      <c r="F52" s="7"/>
      <c r="G52" s="7"/>
      <c r="H52" s="7"/>
      <c r="I52" s="7"/>
      <c r="J52" s="7"/>
      <c r="K52" s="12"/>
      <c r="L52" s="7"/>
      <c r="M52" s="7"/>
      <c r="N52" s="7"/>
      <c r="O52" s="7"/>
      <c r="P52" s="7"/>
      <c r="Q52" s="7"/>
      <c r="R52" s="12"/>
      <c r="S52" s="7"/>
      <c r="T52" s="7"/>
      <c r="U52" s="7"/>
      <c r="V52" s="7"/>
      <c r="W52" s="7"/>
      <c r="X52" s="7" t="str">
        <f t="shared" si="0"/>
        <v/>
      </c>
      <c r="Y52" s="7" t="str">
        <f t="shared" si="1"/>
        <v/>
      </c>
      <c r="Z52" s="7" t="str">
        <f t="shared" si="2"/>
        <v/>
      </c>
      <c r="AA52" s="7" t="str">
        <f t="shared" ca="1" si="3"/>
        <v/>
      </c>
      <c r="AB52" s="7"/>
      <c r="AC52" s="12"/>
      <c r="AD52" s="7" t="str">
        <f>IFERROR(INDEX(tbl_Criticidade,MATCH(F52,LISTAS!$BC:$BC,0),2),"")</f>
        <v/>
      </c>
    </row>
    <row r="53" spans="1:30" x14ac:dyDescent="0.25">
      <c r="A53" s="7"/>
      <c r="B53" s="7"/>
      <c r="C53" s="7" t="str">
        <f>IF(B53="","",IFERROR(INDEX(FOLLOWUP!$C:$C,MATCH(B53,FOLLOWUP!$A:$A,0)),""))</f>
        <v/>
      </c>
      <c r="D53" s="7" t="str">
        <f>IF(B53="","",IFERROR(INDEX(FOLLOWUP!$H:$H,MATCH(B53,FOLLOWUP!$A:$A,0)),""))</f>
        <v/>
      </c>
      <c r="E53" s="12"/>
      <c r="F53" s="7"/>
      <c r="G53" s="7"/>
      <c r="H53" s="7"/>
      <c r="I53" s="7"/>
      <c r="J53" s="7"/>
      <c r="K53" s="12"/>
      <c r="L53" s="7"/>
      <c r="M53" s="7"/>
      <c r="N53" s="7"/>
      <c r="O53" s="7"/>
      <c r="P53" s="7"/>
      <c r="Q53" s="7"/>
      <c r="R53" s="12"/>
      <c r="S53" s="7"/>
      <c r="T53" s="7"/>
      <c r="U53" s="7"/>
      <c r="V53" s="7"/>
      <c r="W53" s="7"/>
      <c r="X53" s="7" t="str">
        <f t="shared" si="0"/>
        <v/>
      </c>
      <c r="Y53" s="7" t="str">
        <f t="shared" si="1"/>
        <v/>
      </c>
      <c r="Z53" s="7" t="str">
        <f t="shared" si="2"/>
        <v/>
      </c>
      <c r="AA53" s="7" t="str">
        <f t="shared" ca="1" si="3"/>
        <v/>
      </c>
      <c r="AB53" s="7"/>
      <c r="AC53" s="12"/>
      <c r="AD53" s="7" t="str">
        <f>IFERROR(INDEX(tbl_Criticidade,MATCH(F53,LISTAS!$BC:$BC,0),2),"")</f>
        <v/>
      </c>
    </row>
    <row r="54" spans="1:30" x14ac:dyDescent="0.25">
      <c r="A54" s="7"/>
      <c r="B54" s="7"/>
      <c r="C54" s="7" t="str">
        <f>IF(B54="","",IFERROR(INDEX(FOLLOWUP!$C:$C,MATCH(B54,FOLLOWUP!$A:$A,0)),""))</f>
        <v/>
      </c>
      <c r="D54" s="7" t="str">
        <f>IF(B54="","",IFERROR(INDEX(FOLLOWUP!$H:$H,MATCH(B54,FOLLOWUP!$A:$A,0)),""))</f>
        <v/>
      </c>
      <c r="E54" s="12"/>
      <c r="F54" s="7"/>
      <c r="G54" s="7"/>
      <c r="H54" s="7"/>
      <c r="I54" s="7"/>
      <c r="J54" s="7"/>
      <c r="K54" s="12"/>
      <c r="L54" s="7"/>
      <c r="M54" s="7"/>
      <c r="N54" s="7"/>
      <c r="O54" s="7"/>
      <c r="P54" s="7"/>
      <c r="Q54" s="7"/>
      <c r="R54" s="12"/>
      <c r="S54" s="7"/>
      <c r="T54" s="7"/>
      <c r="U54" s="7"/>
      <c r="V54" s="7"/>
      <c r="W54" s="7"/>
      <c r="X54" s="7" t="str">
        <f t="shared" si="0"/>
        <v/>
      </c>
      <c r="Y54" s="7" t="str">
        <f t="shared" si="1"/>
        <v/>
      </c>
      <c r="Z54" s="7" t="str">
        <f t="shared" si="2"/>
        <v/>
      </c>
      <c r="AA54" s="7" t="str">
        <f t="shared" ca="1" si="3"/>
        <v/>
      </c>
      <c r="AB54" s="7"/>
      <c r="AC54" s="12"/>
      <c r="AD54" s="7" t="str">
        <f>IFERROR(INDEX(tbl_Criticidade,MATCH(F54,LISTAS!$BC:$BC,0),2),"")</f>
        <v/>
      </c>
    </row>
    <row r="55" spans="1:30" x14ac:dyDescent="0.25">
      <c r="A55" s="7"/>
      <c r="B55" s="7"/>
      <c r="C55" s="7" t="str">
        <f>IF(B55="","",IFERROR(INDEX(FOLLOWUP!$C:$C,MATCH(B55,FOLLOWUP!$A:$A,0)),""))</f>
        <v/>
      </c>
      <c r="D55" s="7" t="str">
        <f>IF(B55="","",IFERROR(INDEX(FOLLOWUP!$H:$H,MATCH(B55,FOLLOWUP!$A:$A,0)),""))</f>
        <v/>
      </c>
      <c r="E55" s="12"/>
      <c r="F55" s="7"/>
      <c r="G55" s="7"/>
      <c r="H55" s="7"/>
      <c r="I55" s="7"/>
      <c r="J55" s="7"/>
      <c r="K55" s="12"/>
      <c r="L55" s="7"/>
      <c r="M55" s="7"/>
      <c r="N55" s="7"/>
      <c r="O55" s="7"/>
      <c r="P55" s="7"/>
      <c r="Q55" s="7"/>
      <c r="R55" s="12"/>
      <c r="S55" s="7"/>
      <c r="T55" s="7"/>
      <c r="U55" s="7"/>
      <c r="V55" s="7"/>
      <c r="W55" s="7"/>
      <c r="X55" s="7" t="str">
        <f t="shared" si="0"/>
        <v/>
      </c>
      <c r="Y55" s="7" t="str">
        <f t="shared" si="1"/>
        <v/>
      </c>
      <c r="Z55" s="7" t="str">
        <f t="shared" si="2"/>
        <v/>
      </c>
      <c r="AA55" s="7" t="str">
        <f t="shared" ca="1" si="3"/>
        <v/>
      </c>
      <c r="AB55" s="7"/>
      <c r="AC55" s="12"/>
      <c r="AD55" s="7" t="str">
        <f>IFERROR(INDEX(tbl_Criticidade,MATCH(F55,LISTAS!$BC:$BC,0),2),"")</f>
        <v/>
      </c>
    </row>
    <row r="56" spans="1:30" x14ac:dyDescent="0.25">
      <c r="A56" s="7"/>
      <c r="B56" s="7"/>
      <c r="C56" s="7" t="str">
        <f>IF(B56="","",IFERROR(INDEX(FOLLOWUP!$C:$C,MATCH(B56,FOLLOWUP!$A:$A,0)),""))</f>
        <v/>
      </c>
      <c r="D56" s="7" t="str">
        <f>IF(B56="","",IFERROR(INDEX(FOLLOWUP!$H:$H,MATCH(B56,FOLLOWUP!$A:$A,0)),""))</f>
        <v/>
      </c>
      <c r="E56" s="12"/>
      <c r="F56" s="7"/>
      <c r="G56" s="7"/>
      <c r="H56" s="7"/>
      <c r="I56" s="7"/>
      <c r="J56" s="7"/>
      <c r="K56" s="12"/>
      <c r="L56" s="7"/>
      <c r="M56" s="7"/>
      <c r="N56" s="7"/>
      <c r="O56" s="7"/>
      <c r="P56" s="7"/>
      <c r="Q56" s="7"/>
      <c r="R56" s="12"/>
      <c r="S56" s="7"/>
      <c r="T56" s="7"/>
      <c r="U56" s="7"/>
      <c r="V56" s="7"/>
      <c r="W56" s="7"/>
      <c r="X56" s="7" t="str">
        <f t="shared" si="0"/>
        <v/>
      </c>
      <c r="Y56" s="7" t="str">
        <f t="shared" si="1"/>
        <v/>
      </c>
      <c r="Z56" s="7" t="str">
        <f t="shared" si="2"/>
        <v/>
      </c>
      <c r="AA56" s="7" t="str">
        <f t="shared" ca="1" si="3"/>
        <v/>
      </c>
      <c r="AB56" s="7"/>
      <c r="AC56" s="12"/>
      <c r="AD56" s="7" t="str">
        <f>IFERROR(INDEX(tbl_Criticidade,MATCH(F56,LISTAS!$BC:$BC,0),2),"")</f>
        <v/>
      </c>
    </row>
    <row r="57" spans="1:30" x14ac:dyDescent="0.25">
      <c r="A57" s="7"/>
      <c r="B57" s="7"/>
      <c r="C57" s="7" t="str">
        <f>IF(B57="","",IFERROR(INDEX(FOLLOWUP!$C:$C,MATCH(B57,FOLLOWUP!$A:$A,0)),""))</f>
        <v/>
      </c>
      <c r="D57" s="7" t="str">
        <f>IF(B57="","",IFERROR(INDEX(FOLLOWUP!$H:$H,MATCH(B57,FOLLOWUP!$A:$A,0)),""))</f>
        <v/>
      </c>
      <c r="E57" s="12"/>
      <c r="F57" s="7"/>
      <c r="G57" s="7"/>
      <c r="H57" s="7"/>
      <c r="I57" s="7"/>
      <c r="J57" s="7"/>
      <c r="K57" s="12"/>
      <c r="L57" s="7"/>
      <c r="M57" s="7"/>
      <c r="N57" s="7"/>
      <c r="O57" s="7"/>
      <c r="P57" s="7"/>
      <c r="Q57" s="7"/>
      <c r="R57" s="12"/>
      <c r="S57" s="7"/>
      <c r="T57" s="7"/>
      <c r="U57" s="7"/>
      <c r="V57" s="7"/>
      <c r="W57" s="7"/>
      <c r="X57" s="7" t="str">
        <f t="shared" si="0"/>
        <v/>
      </c>
      <c r="Y57" s="7" t="str">
        <f t="shared" si="1"/>
        <v/>
      </c>
      <c r="Z57" s="7" t="str">
        <f t="shared" si="2"/>
        <v/>
      </c>
      <c r="AA57" s="7" t="str">
        <f t="shared" ca="1" si="3"/>
        <v/>
      </c>
      <c r="AB57" s="7"/>
      <c r="AC57" s="12"/>
      <c r="AD57" s="7" t="str">
        <f>IFERROR(INDEX(tbl_Criticidade,MATCH(F57,LISTAS!$BC:$BC,0),2),"")</f>
        <v/>
      </c>
    </row>
    <row r="58" spans="1:30" x14ac:dyDescent="0.25">
      <c r="A58" s="7"/>
      <c r="B58" s="7"/>
      <c r="C58" s="7" t="str">
        <f>IF(B58="","",IFERROR(INDEX(FOLLOWUP!$C:$C,MATCH(B58,FOLLOWUP!$A:$A,0)),""))</f>
        <v/>
      </c>
      <c r="D58" s="7" t="str">
        <f>IF(B58="","",IFERROR(INDEX(FOLLOWUP!$H:$H,MATCH(B58,FOLLOWUP!$A:$A,0)),""))</f>
        <v/>
      </c>
      <c r="E58" s="12"/>
      <c r="F58" s="7"/>
      <c r="G58" s="7"/>
      <c r="H58" s="7"/>
      <c r="I58" s="7"/>
      <c r="J58" s="7"/>
      <c r="K58" s="12"/>
      <c r="L58" s="7"/>
      <c r="M58" s="7"/>
      <c r="N58" s="7"/>
      <c r="O58" s="7"/>
      <c r="P58" s="7"/>
      <c r="Q58" s="7"/>
      <c r="R58" s="12"/>
      <c r="S58" s="7"/>
      <c r="T58" s="7"/>
      <c r="U58" s="7"/>
      <c r="V58" s="7"/>
      <c r="W58" s="7"/>
      <c r="X58" s="7" t="str">
        <f t="shared" si="0"/>
        <v/>
      </c>
      <c r="Y58" s="7" t="str">
        <f t="shared" si="1"/>
        <v/>
      </c>
      <c r="Z58" s="7" t="str">
        <f t="shared" si="2"/>
        <v/>
      </c>
      <c r="AA58" s="7" t="str">
        <f t="shared" ca="1" si="3"/>
        <v/>
      </c>
      <c r="AB58" s="7"/>
      <c r="AC58" s="12"/>
      <c r="AD58" s="7" t="str">
        <f>IFERROR(INDEX(tbl_Criticidade,MATCH(F58,LISTAS!$BC:$BC,0),2),"")</f>
        <v/>
      </c>
    </row>
    <row r="59" spans="1:30" x14ac:dyDescent="0.25">
      <c r="A59" s="7"/>
      <c r="B59" s="7"/>
      <c r="C59" s="7" t="str">
        <f>IF(B59="","",IFERROR(INDEX(FOLLOWUP!$C:$C,MATCH(B59,FOLLOWUP!$A:$A,0)),""))</f>
        <v/>
      </c>
      <c r="D59" s="7" t="str">
        <f>IF(B59="","",IFERROR(INDEX(FOLLOWUP!$H:$H,MATCH(B59,FOLLOWUP!$A:$A,0)),""))</f>
        <v/>
      </c>
      <c r="E59" s="12"/>
      <c r="F59" s="7"/>
      <c r="G59" s="7"/>
      <c r="H59" s="7"/>
      <c r="I59" s="7"/>
      <c r="J59" s="7"/>
      <c r="K59" s="12"/>
      <c r="L59" s="7"/>
      <c r="M59" s="7"/>
      <c r="N59" s="7"/>
      <c r="O59" s="7"/>
      <c r="P59" s="7"/>
      <c r="Q59" s="7"/>
      <c r="R59" s="12"/>
      <c r="S59" s="7"/>
      <c r="T59" s="7"/>
      <c r="U59" s="7"/>
      <c r="V59" s="7"/>
      <c r="W59" s="7"/>
      <c r="X59" s="7" t="str">
        <f t="shared" si="0"/>
        <v/>
      </c>
      <c r="Y59" s="7" t="str">
        <f t="shared" si="1"/>
        <v/>
      </c>
      <c r="Z59" s="7" t="str">
        <f t="shared" si="2"/>
        <v/>
      </c>
      <c r="AA59" s="7" t="str">
        <f t="shared" ca="1" si="3"/>
        <v/>
      </c>
      <c r="AB59" s="7"/>
      <c r="AC59" s="12"/>
      <c r="AD59" s="7" t="str">
        <f>IFERROR(INDEX(tbl_Criticidade,MATCH(F59,LISTAS!$BC:$BC,0),2),"")</f>
        <v/>
      </c>
    </row>
    <row r="60" spans="1:30" x14ac:dyDescent="0.25">
      <c r="A60" s="7"/>
      <c r="B60" s="7"/>
      <c r="C60" s="7" t="str">
        <f>IF(B60="","",IFERROR(INDEX(FOLLOWUP!$C:$C,MATCH(B60,FOLLOWUP!$A:$A,0)),""))</f>
        <v/>
      </c>
      <c r="D60" s="7" t="str">
        <f>IF(B60="","",IFERROR(INDEX(FOLLOWUP!$H:$H,MATCH(B60,FOLLOWUP!$A:$A,0)),""))</f>
        <v/>
      </c>
      <c r="E60" s="12"/>
      <c r="F60" s="7"/>
      <c r="G60" s="7"/>
      <c r="H60" s="7"/>
      <c r="I60" s="7"/>
      <c r="J60" s="7"/>
      <c r="K60" s="12"/>
      <c r="L60" s="7"/>
      <c r="M60" s="7"/>
      <c r="N60" s="7"/>
      <c r="O60" s="7"/>
      <c r="P60" s="7"/>
      <c r="Q60" s="7"/>
      <c r="R60" s="12"/>
      <c r="S60" s="7"/>
      <c r="T60" s="7"/>
      <c r="U60" s="7"/>
      <c r="V60" s="7"/>
      <c r="W60" s="7"/>
      <c r="X60" s="7" t="str">
        <f t="shared" si="0"/>
        <v/>
      </c>
      <c r="Y60" s="7" t="str">
        <f t="shared" si="1"/>
        <v/>
      </c>
      <c r="Z60" s="7" t="str">
        <f t="shared" si="2"/>
        <v/>
      </c>
      <c r="AA60" s="7" t="str">
        <f t="shared" ca="1" si="3"/>
        <v/>
      </c>
      <c r="AB60" s="7"/>
      <c r="AC60" s="12"/>
      <c r="AD60" s="7" t="str">
        <f>IFERROR(INDEX(tbl_Criticidade,MATCH(F60,LISTAS!$BC:$BC,0),2),"")</f>
        <v/>
      </c>
    </row>
    <row r="61" spans="1:30" x14ac:dyDescent="0.25">
      <c r="A61" s="7"/>
      <c r="B61" s="7"/>
      <c r="C61" s="7" t="str">
        <f>IF(B61="","",IFERROR(INDEX(FOLLOWUP!$C:$C,MATCH(B61,FOLLOWUP!$A:$A,0)),""))</f>
        <v/>
      </c>
      <c r="D61" s="7" t="str">
        <f>IF(B61="","",IFERROR(INDEX(FOLLOWUP!$H:$H,MATCH(B61,FOLLOWUP!$A:$A,0)),""))</f>
        <v/>
      </c>
      <c r="E61" s="12"/>
      <c r="F61" s="7"/>
      <c r="G61" s="7"/>
      <c r="H61" s="7"/>
      <c r="I61" s="7"/>
      <c r="J61" s="7"/>
      <c r="K61" s="12"/>
      <c r="L61" s="7"/>
      <c r="M61" s="7"/>
      <c r="N61" s="7"/>
      <c r="O61" s="7"/>
      <c r="P61" s="7"/>
      <c r="Q61" s="7"/>
      <c r="R61" s="12"/>
      <c r="S61" s="7"/>
      <c r="T61" s="7"/>
      <c r="U61" s="7"/>
      <c r="V61" s="7"/>
      <c r="W61" s="7"/>
      <c r="X61" s="7" t="str">
        <f t="shared" si="0"/>
        <v/>
      </c>
      <c r="Y61" s="7" t="str">
        <f t="shared" si="1"/>
        <v/>
      </c>
      <c r="Z61" s="7" t="str">
        <f t="shared" si="2"/>
        <v/>
      </c>
      <c r="AA61" s="7" t="str">
        <f t="shared" ca="1" si="3"/>
        <v/>
      </c>
      <c r="AB61" s="7"/>
      <c r="AC61" s="12"/>
      <c r="AD61" s="7" t="str">
        <f>IFERROR(INDEX(tbl_Criticidade,MATCH(F61,LISTAS!$BC:$BC,0),2),"")</f>
        <v/>
      </c>
    </row>
    <row r="62" spans="1:30" x14ac:dyDescent="0.25">
      <c r="A62" s="7"/>
      <c r="B62" s="7"/>
      <c r="C62" s="7" t="str">
        <f>IF(B62="","",IFERROR(INDEX(FOLLOWUP!$C:$C,MATCH(B62,FOLLOWUP!$A:$A,0)),""))</f>
        <v/>
      </c>
      <c r="D62" s="7" t="str">
        <f>IF(B62="","",IFERROR(INDEX(FOLLOWUP!$H:$H,MATCH(B62,FOLLOWUP!$A:$A,0)),""))</f>
        <v/>
      </c>
      <c r="E62" s="12"/>
      <c r="F62" s="7"/>
      <c r="G62" s="7"/>
      <c r="H62" s="7"/>
      <c r="I62" s="7"/>
      <c r="J62" s="7"/>
      <c r="K62" s="12"/>
      <c r="L62" s="7"/>
      <c r="M62" s="7"/>
      <c r="N62" s="7"/>
      <c r="O62" s="7"/>
      <c r="P62" s="7"/>
      <c r="Q62" s="7"/>
      <c r="R62" s="12"/>
      <c r="S62" s="7"/>
      <c r="T62" s="7"/>
      <c r="U62" s="7"/>
      <c r="V62" s="7"/>
      <c r="W62" s="7"/>
      <c r="X62" s="7" t="str">
        <f t="shared" si="0"/>
        <v/>
      </c>
      <c r="Y62" s="7" t="str">
        <f t="shared" si="1"/>
        <v/>
      </c>
      <c r="Z62" s="7" t="str">
        <f t="shared" si="2"/>
        <v/>
      </c>
      <c r="AA62" s="7" t="str">
        <f t="shared" ca="1" si="3"/>
        <v/>
      </c>
      <c r="AB62" s="7"/>
      <c r="AC62" s="12"/>
      <c r="AD62" s="7" t="str">
        <f>IFERROR(INDEX(tbl_Criticidade,MATCH(F62,LISTAS!$BC:$BC,0),2),"")</f>
        <v/>
      </c>
    </row>
    <row r="63" spans="1:30" x14ac:dyDescent="0.25">
      <c r="A63" s="7"/>
      <c r="B63" s="7"/>
      <c r="C63" s="7" t="str">
        <f>IF(B63="","",IFERROR(INDEX(FOLLOWUP!$C:$C,MATCH(B63,FOLLOWUP!$A:$A,0)),""))</f>
        <v/>
      </c>
      <c r="D63" s="7" t="str">
        <f>IF(B63="","",IFERROR(INDEX(FOLLOWUP!$H:$H,MATCH(B63,FOLLOWUP!$A:$A,0)),""))</f>
        <v/>
      </c>
      <c r="E63" s="12"/>
      <c r="F63" s="7"/>
      <c r="G63" s="7"/>
      <c r="H63" s="7"/>
      <c r="I63" s="7"/>
      <c r="J63" s="7"/>
      <c r="K63" s="12"/>
      <c r="L63" s="7"/>
      <c r="M63" s="7"/>
      <c r="N63" s="7"/>
      <c r="O63" s="7"/>
      <c r="P63" s="7"/>
      <c r="Q63" s="7"/>
      <c r="R63" s="12"/>
      <c r="S63" s="7"/>
      <c r="T63" s="7"/>
      <c r="U63" s="7"/>
      <c r="V63" s="7"/>
      <c r="W63" s="7"/>
      <c r="X63" s="7" t="str">
        <f t="shared" si="0"/>
        <v/>
      </c>
      <c r="Y63" s="7" t="str">
        <f t="shared" si="1"/>
        <v/>
      </c>
      <c r="Z63" s="7" t="str">
        <f t="shared" si="2"/>
        <v/>
      </c>
      <c r="AA63" s="7" t="str">
        <f t="shared" ca="1" si="3"/>
        <v/>
      </c>
      <c r="AB63" s="7"/>
      <c r="AC63" s="12"/>
      <c r="AD63" s="7" t="str">
        <f>IFERROR(INDEX(tbl_Criticidade,MATCH(F63,LISTAS!$BC:$BC,0),2),"")</f>
        <v/>
      </c>
    </row>
    <row r="64" spans="1:30" x14ac:dyDescent="0.25">
      <c r="A64" s="7"/>
      <c r="B64" s="7"/>
      <c r="C64" s="7" t="str">
        <f>IF(B64="","",IFERROR(INDEX(FOLLOWUP!$C:$C,MATCH(B64,FOLLOWUP!$A:$A,0)),""))</f>
        <v/>
      </c>
      <c r="D64" s="7" t="str">
        <f>IF(B64="","",IFERROR(INDEX(FOLLOWUP!$H:$H,MATCH(B64,FOLLOWUP!$A:$A,0)),""))</f>
        <v/>
      </c>
      <c r="E64" s="12"/>
      <c r="F64" s="7"/>
      <c r="G64" s="7"/>
      <c r="H64" s="7"/>
      <c r="I64" s="7"/>
      <c r="J64" s="7"/>
      <c r="K64" s="12"/>
      <c r="L64" s="7"/>
      <c r="M64" s="7"/>
      <c r="N64" s="7"/>
      <c r="O64" s="7"/>
      <c r="P64" s="7"/>
      <c r="Q64" s="7"/>
      <c r="R64" s="12"/>
      <c r="S64" s="7"/>
      <c r="T64" s="7"/>
      <c r="U64" s="7"/>
      <c r="V64" s="7"/>
      <c r="W64" s="7"/>
      <c r="X64" s="7" t="str">
        <f t="shared" si="0"/>
        <v/>
      </c>
      <c r="Y64" s="7" t="str">
        <f t="shared" si="1"/>
        <v/>
      </c>
      <c r="Z64" s="7" t="str">
        <f t="shared" si="2"/>
        <v/>
      </c>
      <c r="AA64" s="7" t="str">
        <f t="shared" ca="1" si="3"/>
        <v/>
      </c>
      <c r="AB64" s="7"/>
      <c r="AC64" s="12"/>
      <c r="AD64" s="7" t="str">
        <f>IFERROR(INDEX(tbl_Criticidade,MATCH(F64,LISTAS!$BC:$BC,0),2),"")</f>
        <v/>
      </c>
    </row>
    <row r="65" spans="1:30" x14ac:dyDescent="0.25">
      <c r="A65" s="7"/>
      <c r="B65" s="7"/>
      <c r="C65" s="7" t="str">
        <f>IF(B65="","",IFERROR(INDEX(FOLLOWUP!$C:$C,MATCH(B65,FOLLOWUP!$A:$A,0)),""))</f>
        <v/>
      </c>
      <c r="D65" s="7" t="str">
        <f>IF(B65="","",IFERROR(INDEX(FOLLOWUP!$H:$H,MATCH(B65,FOLLOWUP!$A:$A,0)),""))</f>
        <v/>
      </c>
      <c r="E65" s="12"/>
      <c r="F65" s="7"/>
      <c r="G65" s="7"/>
      <c r="H65" s="7"/>
      <c r="I65" s="7"/>
      <c r="J65" s="7"/>
      <c r="K65" s="12"/>
      <c r="L65" s="7"/>
      <c r="M65" s="7"/>
      <c r="N65" s="7"/>
      <c r="O65" s="7"/>
      <c r="P65" s="7"/>
      <c r="Q65" s="7"/>
      <c r="R65" s="12"/>
      <c r="S65" s="7"/>
      <c r="T65" s="7"/>
      <c r="U65" s="7"/>
      <c r="V65" s="7"/>
      <c r="W65" s="7"/>
      <c r="X65" s="7" t="str">
        <f t="shared" si="0"/>
        <v/>
      </c>
      <c r="Y65" s="7" t="str">
        <f t="shared" si="1"/>
        <v/>
      </c>
      <c r="Z65" s="7" t="str">
        <f t="shared" si="2"/>
        <v/>
      </c>
      <c r="AA65" s="7" t="str">
        <f t="shared" ca="1" si="3"/>
        <v/>
      </c>
      <c r="AB65" s="7"/>
      <c r="AC65" s="12"/>
      <c r="AD65" s="7" t="str">
        <f>IFERROR(INDEX(tbl_Criticidade,MATCH(F65,LISTAS!$BC:$BC,0),2),"")</f>
        <v/>
      </c>
    </row>
    <row r="66" spans="1:30" x14ac:dyDescent="0.25">
      <c r="A66" s="7"/>
      <c r="B66" s="7"/>
      <c r="C66" s="7" t="str">
        <f>IF(B66="","",IFERROR(INDEX(FOLLOWUP!$C:$C,MATCH(B66,FOLLOWUP!$A:$A,0)),""))</f>
        <v/>
      </c>
      <c r="D66" s="7" t="str">
        <f>IF(B66="","",IFERROR(INDEX(FOLLOWUP!$H:$H,MATCH(B66,FOLLOWUP!$A:$A,0)),""))</f>
        <v/>
      </c>
      <c r="E66" s="12"/>
      <c r="F66" s="7"/>
      <c r="G66" s="7"/>
      <c r="H66" s="7"/>
      <c r="I66" s="7"/>
      <c r="J66" s="7"/>
      <c r="K66" s="12"/>
      <c r="L66" s="7"/>
      <c r="M66" s="7"/>
      <c r="N66" s="7"/>
      <c r="O66" s="7"/>
      <c r="P66" s="7"/>
      <c r="Q66" s="7"/>
      <c r="R66" s="12"/>
      <c r="S66" s="7"/>
      <c r="T66" s="7"/>
      <c r="U66" s="7"/>
      <c r="V66" s="7"/>
      <c r="W66" s="7"/>
      <c r="X66" s="7" t="str">
        <f t="shared" ref="X66:X129" si="4">IF(OR(E66="",K66=""),"",ROUND((K66-E66)*1440,0))</f>
        <v/>
      </c>
      <c r="Y66" s="7" t="str">
        <f t="shared" ref="Y66:Y129" si="5">IF(OR(E66="",R66=""),"",ROUND((R66-E66)*24,1))</f>
        <v/>
      </c>
      <c r="Z66" s="7" t="str">
        <f t="shared" ref="Z66:Z129" si="6">IF(A66="","",IF(LEFT(S66,9)="Encerrada","Não","Sim"))</f>
        <v/>
      </c>
      <c r="AA66" s="7" t="str">
        <f t="shared" ref="AA66:AA129" ca="1" si="7">IF(Z66="Sim",ROUND((NOW()-E66)*24,1),"")</f>
        <v/>
      </c>
      <c r="AB66" s="7"/>
      <c r="AC66" s="12"/>
      <c r="AD66" s="7" t="str">
        <f>IFERROR(INDEX(tbl_Criticidade,MATCH(F66,LISTAS!$BC:$BC,0),2),"")</f>
        <v/>
      </c>
    </row>
    <row r="67" spans="1:30" x14ac:dyDescent="0.25">
      <c r="A67" s="7"/>
      <c r="B67" s="7"/>
      <c r="C67" s="7" t="str">
        <f>IF(B67="","",IFERROR(INDEX(FOLLOWUP!$C:$C,MATCH(B67,FOLLOWUP!$A:$A,0)),""))</f>
        <v/>
      </c>
      <c r="D67" s="7" t="str">
        <f>IF(B67="","",IFERROR(INDEX(FOLLOWUP!$H:$H,MATCH(B67,FOLLOWUP!$A:$A,0)),""))</f>
        <v/>
      </c>
      <c r="E67" s="12"/>
      <c r="F67" s="7"/>
      <c r="G67" s="7"/>
      <c r="H67" s="7"/>
      <c r="I67" s="7"/>
      <c r="J67" s="7"/>
      <c r="K67" s="12"/>
      <c r="L67" s="7"/>
      <c r="M67" s="7"/>
      <c r="N67" s="7"/>
      <c r="O67" s="7"/>
      <c r="P67" s="7"/>
      <c r="Q67" s="7"/>
      <c r="R67" s="12"/>
      <c r="S67" s="7"/>
      <c r="T67" s="7"/>
      <c r="U67" s="7"/>
      <c r="V67" s="7"/>
      <c r="W67" s="7"/>
      <c r="X67" s="7" t="str">
        <f t="shared" si="4"/>
        <v/>
      </c>
      <c r="Y67" s="7" t="str">
        <f t="shared" si="5"/>
        <v/>
      </c>
      <c r="Z67" s="7" t="str">
        <f t="shared" si="6"/>
        <v/>
      </c>
      <c r="AA67" s="7" t="str">
        <f t="shared" ca="1" si="7"/>
        <v/>
      </c>
      <c r="AB67" s="7"/>
      <c r="AC67" s="12"/>
      <c r="AD67" s="7" t="str">
        <f>IFERROR(INDEX(tbl_Criticidade,MATCH(F67,LISTAS!$BC:$BC,0),2),"")</f>
        <v/>
      </c>
    </row>
    <row r="68" spans="1:30" x14ac:dyDescent="0.25">
      <c r="A68" s="7"/>
      <c r="B68" s="7"/>
      <c r="C68" s="7" t="str">
        <f>IF(B68="","",IFERROR(INDEX(FOLLOWUP!$C:$C,MATCH(B68,FOLLOWUP!$A:$A,0)),""))</f>
        <v/>
      </c>
      <c r="D68" s="7" t="str">
        <f>IF(B68="","",IFERROR(INDEX(FOLLOWUP!$H:$H,MATCH(B68,FOLLOWUP!$A:$A,0)),""))</f>
        <v/>
      </c>
      <c r="E68" s="12"/>
      <c r="F68" s="7"/>
      <c r="G68" s="7"/>
      <c r="H68" s="7"/>
      <c r="I68" s="7"/>
      <c r="J68" s="7"/>
      <c r="K68" s="12"/>
      <c r="L68" s="7"/>
      <c r="M68" s="7"/>
      <c r="N68" s="7"/>
      <c r="O68" s="7"/>
      <c r="P68" s="7"/>
      <c r="Q68" s="7"/>
      <c r="R68" s="12"/>
      <c r="S68" s="7"/>
      <c r="T68" s="7"/>
      <c r="U68" s="7"/>
      <c r="V68" s="7"/>
      <c r="W68" s="7"/>
      <c r="X68" s="7" t="str">
        <f t="shared" si="4"/>
        <v/>
      </c>
      <c r="Y68" s="7" t="str">
        <f t="shared" si="5"/>
        <v/>
      </c>
      <c r="Z68" s="7" t="str">
        <f t="shared" si="6"/>
        <v/>
      </c>
      <c r="AA68" s="7" t="str">
        <f t="shared" ca="1" si="7"/>
        <v/>
      </c>
      <c r="AB68" s="7"/>
      <c r="AC68" s="12"/>
      <c r="AD68" s="7" t="str">
        <f>IFERROR(INDEX(tbl_Criticidade,MATCH(F68,LISTAS!$BC:$BC,0),2),"")</f>
        <v/>
      </c>
    </row>
    <row r="69" spans="1:30" x14ac:dyDescent="0.25">
      <c r="A69" s="7"/>
      <c r="B69" s="7"/>
      <c r="C69" s="7" t="str">
        <f>IF(B69="","",IFERROR(INDEX(FOLLOWUP!$C:$C,MATCH(B69,FOLLOWUP!$A:$A,0)),""))</f>
        <v/>
      </c>
      <c r="D69" s="7" t="str">
        <f>IF(B69="","",IFERROR(INDEX(FOLLOWUP!$H:$H,MATCH(B69,FOLLOWUP!$A:$A,0)),""))</f>
        <v/>
      </c>
      <c r="E69" s="12"/>
      <c r="F69" s="7"/>
      <c r="G69" s="7"/>
      <c r="H69" s="7"/>
      <c r="I69" s="7"/>
      <c r="J69" s="7"/>
      <c r="K69" s="12"/>
      <c r="L69" s="7"/>
      <c r="M69" s="7"/>
      <c r="N69" s="7"/>
      <c r="O69" s="7"/>
      <c r="P69" s="7"/>
      <c r="Q69" s="7"/>
      <c r="R69" s="12"/>
      <c r="S69" s="7"/>
      <c r="T69" s="7"/>
      <c r="U69" s="7"/>
      <c r="V69" s="7"/>
      <c r="W69" s="7"/>
      <c r="X69" s="7" t="str">
        <f t="shared" si="4"/>
        <v/>
      </c>
      <c r="Y69" s="7" t="str">
        <f t="shared" si="5"/>
        <v/>
      </c>
      <c r="Z69" s="7" t="str">
        <f t="shared" si="6"/>
        <v/>
      </c>
      <c r="AA69" s="7" t="str">
        <f t="shared" ca="1" si="7"/>
        <v/>
      </c>
      <c r="AB69" s="7"/>
      <c r="AC69" s="12"/>
      <c r="AD69" s="7" t="str">
        <f>IFERROR(INDEX(tbl_Criticidade,MATCH(F69,LISTAS!$BC:$BC,0),2),"")</f>
        <v/>
      </c>
    </row>
    <row r="70" spans="1:30" x14ac:dyDescent="0.25">
      <c r="A70" s="7"/>
      <c r="B70" s="7"/>
      <c r="C70" s="7" t="str">
        <f>IF(B70="","",IFERROR(INDEX(FOLLOWUP!$C:$C,MATCH(B70,FOLLOWUP!$A:$A,0)),""))</f>
        <v/>
      </c>
      <c r="D70" s="7" t="str">
        <f>IF(B70="","",IFERROR(INDEX(FOLLOWUP!$H:$H,MATCH(B70,FOLLOWUP!$A:$A,0)),""))</f>
        <v/>
      </c>
      <c r="E70" s="12"/>
      <c r="F70" s="7"/>
      <c r="G70" s="7"/>
      <c r="H70" s="7"/>
      <c r="I70" s="7"/>
      <c r="J70" s="7"/>
      <c r="K70" s="12"/>
      <c r="L70" s="7"/>
      <c r="M70" s="7"/>
      <c r="N70" s="7"/>
      <c r="O70" s="7"/>
      <c r="P70" s="7"/>
      <c r="Q70" s="7"/>
      <c r="R70" s="12"/>
      <c r="S70" s="7"/>
      <c r="T70" s="7"/>
      <c r="U70" s="7"/>
      <c r="V70" s="7"/>
      <c r="W70" s="7"/>
      <c r="X70" s="7" t="str">
        <f t="shared" si="4"/>
        <v/>
      </c>
      <c r="Y70" s="7" t="str">
        <f t="shared" si="5"/>
        <v/>
      </c>
      <c r="Z70" s="7" t="str">
        <f t="shared" si="6"/>
        <v/>
      </c>
      <c r="AA70" s="7" t="str">
        <f t="shared" ca="1" si="7"/>
        <v/>
      </c>
      <c r="AB70" s="7"/>
      <c r="AC70" s="12"/>
      <c r="AD70" s="7" t="str">
        <f>IFERROR(INDEX(tbl_Criticidade,MATCH(F70,LISTAS!$BC:$BC,0),2),"")</f>
        <v/>
      </c>
    </row>
    <row r="71" spans="1:30" x14ac:dyDescent="0.25">
      <c r="A71" s="7"/>
      <c r="B71" s="7"/>
      <c r="C71" s="7" t="str">
        <f>IF(B71="","",IFERROR(INDEX(FOLLOWUP!$C:$C,MATCH(B71,FOLLOWUP!$A:$A,0)),""))</f>
        <v/>
      </c>
      <c r="D71" s="7" t="str">
        <f>IF(B71="","",IFERROR(INDEX(FOLLOWUP!$H:$H,MATCH(B71,FOLLOWUP!$A:$A,0)),""))</f>
        <v/>
      </c>
      <c r="E71" s="12"/>
      <c r="F71" s="7"/>
      <c r="G71" s="7"/>
      <c r="H71" s="7"/>
      <c r="I71" s="7"/>
      <c r="J71" s="7"/>
      <c r="K71" s="12"/>
      <c r="L71" s="7"/>
      <c r="M71" s="7"/>
      <c r="N71" s="7"/>
      <c r="O71" s="7"/>
      <c r="P71" s="7"/>
      <c r="Q71" s="7"/>
      <c r="R71" s="12"/>
      <c r="S71" s="7"/>
      <c r="T71" s="7"/>
      <c r="U71" s="7"/>
      <c r="V71" s="7"/>
      <c r="W71" s="7"/>
      <c r="X71" s="7" t="str">
        <f t="shared" si="4"/>
        <v/>
      </c>
      <c r="Y71" s="7" t="str">
        <f t="shared" si="5"/>
        <v/>
      </c>
      <c r="Z71" s="7" t="str">
        <f t="shared" si="6"/>
        <v/>
      </c>
      <c r="AA71" s="7" t="str">
        <f t="shared" ca="1" si="7"/>
        <v/>
      </c>
      <c r="AB71" s="7"/>
      <c r="AC71" s="12"/>
      <c r="AD71" s="7" t="str">
        <f>IFERROR(INDEX(tbl_Criticidade,MATCH(F71,LISTAS!$BC:$BC,0),2),"")</f>
        <v/>
      </c>
    </row>
    <row r="72" spans="1:30" x14ac:dyDescent="0.25">
      <c r="A72" s="7"/>
      <c r="B72" s="7"/>
      <c r="C72" s="7" t="str">
        <f>IF(B72="","",IFERROR(INDEX(FOLLOWUP!$C:$C,MATCH(B72,FOLLOWUP!$A:$A,0)),""))</f>
        <v/>
      </c>
      <c r="D72" s="7" t="str">
        <f>IF(B72="","",IFERROR(INDEX(FOLLOWUP!$H:$H,MATCH(B72,FOLLOWUP!$A:$A,0)),""))</f>
        <v/>
      </c>
      <c r="E72" s="12"/>
      <c r="F72" s="7"/>
      <c r="G72" s="7"/>
      <c r="H72" s="7"/>
      <c r="I72" s="7"/>
      <c r="J72" s="7"/>
      <c r="K72" s="12"/>
      <c r="L72" s="7"/>
      <c r="M72" s="7"/>
      <c r="N72" s="7"/>
      <c r="O72" s="7"/>
      <c r="P72" s="7"/>
      <c r="Q72" s="7"/>
      <c r="R72" s="12"/>
      <c r="S72" s="7"/>
      <c r="T72" s="7"/>
      <c r="U72" s="7"/>
      <c r="V72" s="7"/>
      <c r="W72" s="7"/>
      <c r="X72" s="7" t="str">
        <f t="shared" si="4"/>
        <v/>
      </c>
      <c r="Y72" s="7" t="str">
        <f t="shared" si="5"/>
        <v/>
      </c>
      <c r="Z72" s="7" t="str">
        <f t="shared" si="6"/>
        <v/>
      </c>
      <c r="AA72" s="7" t="str">
        <f t="shared" ca="1" si="7"/>
        <v/>
      </c>
      <c r="AB72" s="7"/>
      <c r="AC72" s="12"/>
      <c r="AD72" s="7" t="str">
        <f>IFERROR(INDEX(tbl_Criticidade,MATCH(F72,LISTAS!$BC:$BC,0),2),"")</f>
        <v/>
      </c>
    </row>
    <row r="73" spans="1:30" x14ac:dyDescent="0.25">
      <c r="A73" s="7"/>
      <c r="B73" s="7"/>
      <c r="C73" s="7" t="str">
        <f>IF(B73="","",IFERROR(INDEX(FOLLOWUP!$C:$C,MATCH(B73,FOLLOWUP!$A:$A,0)),""))</f>
        <v/>
      </c>
      <c r="D73" s="7" t="str">
        <f>IF(B73="","",IFERROR(INDEX(FOLLOWUP!$H:$H,MATCH(B73,FOLLOWUP!$A:$A,0)),""))</f>
        <v/>
      </c>
      <c r="E73" s="12"/>
      <c r="F73" s="7"/>
      <c r="G73" s="7"/>
      <c r="H73" s="7"/>
      <c r="I73" s="7"/>
      <c r="J73" s="7"/>
      <c r="K73" s="12"/>
      <c r="L73" s="7"/>
      <c r="M73" s="7"/>
      <c r="N73" s="7"/>
      <c r="O73" s="7"/>
      <c r="P73" s="7"/>
      <c r="Q73" s="7"/>
      <c r="R73" s="12"/>
      <c r="S73" s="7"/>
      <c r="T73" s="7"/>
      <c r="U73" s="7"/>
      <c r="V73" s="7"/>
      <c r="W73" s="7"/>
      <c r="X73" s="7" t="str">
        <f t="shared" si="4"/>
        <v/>
      </c>
      <c r="Y73" s="7" t="str">
        <f t="shared" si="5"/>
        <v/>
      </c>
      <c r="Z73" s="7" t="str">
        <f t="shared" si="6"/>
        <v/>
      </c>
      <c r="AA73" s="7" t="str">
        <f t="shared" ca="1" si="7"/>
        <v/>
      </c>
      <c r="AB73" s="7"/>
      <c r="AC73" s="12"/>
      <c r="AD73" s="7" t="str">
        <f>IFERROR(INDEX(tbl_Criticidade,MATCH(F73,LISTAS!$BC:$BC,0),2),"")</f>
        <v/>
      </c>
    </row>
    <row r="74" spans="1:30" x14ac:dyDescent="0.25">
      <c r="A74" s="7"/>
      <c r="B74" s="7"/>
      <c r="C74" s="7" t="str">
        <f>IF(B74="","",IFERROR(INDEX(FOLLOWUP!$C:$C,MATCH(B74,FOLLOWUP!$A:$A,0)),""))</f>
        <v/>
      </c>
      <c r="D74" s="7" t="str">
        <f>IF(B74="","",IFERROR(INDEX(FOLLOWUP!$H:$H,MATCH(B74,FOLLOWUP!$A:$A,0)),""))</f>
        <v/>
      </c>
      <c r="E74" s="12"/>
      <c r="F74" s="7"/>
      <c r="G74" s="7"/>
      <c r="H74" s="7"/>
      <c r="I74" s="7"/>
      <c r="J74" s="7"/>
      <c r="K74" s="12"/>
      <c r="L74" s="7"/>
      <c r="M74" s="7"/>
      <c r="N74" s="7"/>
      <c r="O74" s="7"/>
      <c r="P74" s="7"/>
      <c r="Q74" s="7"/>
      <c r="R74" s="12"/>
      <c r="S74" s="7"/>
      <c r="T74" s="7"/>
      <c r="U74" s="7"/>
      <c r="V74" s="7"/>
      <c r="W74" s="7"/>
      <c r="X74" s="7" t="str">
        <f t="shared" si="4"/>
        <v/>
      </c>
      <c r="Y74" s="7" t="str">
        <f t="shared" si="5"/>
        <v/>
      </c>
      <c r="Z74" s="7" t="str">
        <f t="shared" si="6"/>
        <v/>
      </c>
      <c r="AA74" s="7" t="str">
        <f t="shared" ca="1" si="7"/>
        <v/>
      </c>
      <c r="AB74" s="7"/>
      <c r="AC74" s="12"/>
      <c r="AD74" s="7" t="str">
        <f>IFERROR(INDEX(tbl_Criticidade,MATCH(F74,LISTAS!$BC:$BC,0),2),"")</f>
        <v/>
      </c>
    </row>
    <row r="75" spans="1:30" x14ac:dyDescent="0.25">
      <c r="A75" s="7"/>
      <c r="B75" s="7"/>
      <c r="C75" s="7" t="str">
        <f>IF(B75="","",IFERROR(INDEX(FOLLOWUP!$C:$C,MATCH(B75,FOLLOWUP!$A:$A,0)),""))</f>
        <v/>
      </c>
      <c r="D75" s="7" t="str">
        <f>IF(B75="","",IFERROR(INDEX(FOLLOWUP!$H:$H,MATCH(B75,FOLLOWUP!$A:$A,0)),""))</f>
        <v/>
      </c>
      <c r="E75" s="12"/>
      <c r="F75" s="7"/>
      <c r="G75" s="7"/>
      <c r="H75" s="7"/>
      <c r="I75" s="7"/>
      <c r="J75" s="7"/>
      <c r="K75" s="12"/>
      <c r="L75" s="7"/>
      <c r="M75" s="7"/>
      <c r="N75" s="7"/>
      <c r="O75" s="7"/>
      <c r="P75" s="7"/>
      <c r="Q75" s="7"/>
      <c r="R75" s="12"/>
      <c r="S75" s="7"/>
      <c r="T75" s="7"/>
      <c r="U75" s="7"/>
      <c r="V75" s="7"/>
      <c r="W75" s="7"/>
      <c r="X75" s="7" t="str">
        <f t="shared" si="4"/>
        <v/>
      </c>
      <c r="Y75" s="7" t="str">
        <f t="shared" si="5"/>
        <v/>
      </c>
      <c r="Z75" s="7" t="str">
        <f t="shared" si="6"/>
        <v/>
      </c>
      <c r="AA75" s="7" t="str">
        <f t="shared" ca="1" si="7"/>
        <v/>
      </c>
      <c r="AB75" s="7"/>
      <c r="AC75" s="12"/>
      <c r="AD75" s="7" t="str">
        <f>IFERROR(INDEX(tbl_Criticidade,MATCH(F75,LISTAS!$BC:$BC,0),2),"")</f>
        <v/>
      </c>
    </row>
    <row r="76" spans="1:30" x14ac:dyDescent="0.25">
      <c r="A76" s="7"/>
      <c r="B76" s="7"/>
      <c r="C76" s="7" t="str">
        <f>IF(B76="","",IFERROR(INDEX(FOLLOWUP!$C:$C,MATCH(B76,FOLLOWUP!$A:$A,0)),""))</f>
        <v/>
      </c>
      <c r="D76" s="7" t="str">
        <f>IF(B76="","",IFERROR(INDEX(FOLLOWUP!$H:$H,MATCH(B76,FOLLOWUP!$A:$A,0)),""))</f>
        <v/>
      </c>
      <c r="E76" s="12"/>
      <c r="F76" s="7"/>
      <c r="G76" s="7"/>
      <c r="H76" s="7"/>
      <c r="I76" s="7"/>
      <c r="J76" s="7"/>
      <c r="K76" s="12"/>
      <c r="L76" s="7"/>
      <c r="M76" s="7"/>
      <c r="N76" s="7"/>
      <c r="O76" s="7"/>
      <c r="P76" s="7"/>
      <c r="Q76" s="7"/>
      <c r="R76" s="12"/>
      <c r="S76" s="7"/>
      <c r="T76" s="7"/>
      <c r="U76" s="7"/>
      <c r="V76" s="7"/>
      <c r="W76" s="7"/>
      <c r="X76" s="7" t="str">
        <f t="shared" si="4"/>
        <v/>
      </c>
      <c r="Y76" s="7" t="str">
        <f t="shared" si="5"/>
        <v/>
      </c>
      <c r="Z76" s="7" t="str">
        <f t="shared" si="6"/>
        <v/>
      </c>
      <c r="AA76" s="7" t="str">
        <f t="shared" ca="1" si="7"/>
        <v/>
      </c>
      <c r="AB76" s="7"/>
      <c r="AC76" s="12"/>
      <c r="AD76" s="7" t="str">
        <f>IFERROR(INDEX(tbl_Criticidade,MATCH(F76,LISTAS!$BC:$BC,0),2),"")</f>
        <v/>
      </c>
    </row>
    <row r="77" spans="1:30" x14ac:dyDescent="0.25">
      <c r="A77" s="7"/>
      <c r="B77" s="7"/>
      <c r="C77" s="7" t="str">
        <f>IF(B77="","",IFERROR(INDEX(FOLLOWUP!$C:$C,MATCH(B77,FOLLOWUP!$A:$A,0)),""))</f>
        <v/>
      </c>
      <c r="D77" s="7" t="str">
        <f>IF(B77="","",IFERROR(INDEX(FOLLOWUP!$H:$H,MATCH(B77,FOLLOWUP!$A:$A,0)),""))</f>
        <v/>
      </c>
      <c r="E77" s="12"/>
      <c r="F77" s="7"/>
      <c r="G77" s="7"/>
      <c r="H77" s="7"/>
      <c r="I77" s="7"/>
      <c r="J77" s="7"/>
      <c r="K77" s="12"/>
      <c r="L77" s="7"/>
      <c r="M77" s="7"/>
      <c r="N77" s="7"/>
      <c r="O77" s="7"/>
      <c r="P77" s="7"/>
      <c r="Q77" s="7"/>
      <c r="R77" s="12"/>
      <c r="S77" s="7"/>
      <c r="T77" s="7"/>
      <c r="U77" s="7"/>
      <c r="V77" s="7"/>
      <c r="W77" s="7"/>
      <c r="X77" s="7" t="str">
        <f t="shared" si="4"/>
        <v/>
      </c>
      <c r="Y77" s="7" t="str">
        <f t="shared" si="5"/>
        <v/>
      </c>
      <c r="Z77" s="7" t="str">
        <f t="shared" si="6"/>
        <v/>
      </c>
      <c r="AA77" s="7" t="str">
        <f t="shared" ca="1" si="7"/>
        <v/>
      </c>
      <c r="AB77" s="7"/>
      <c r="AC77" s="12"/>
      <c r="AD77" s="7" t="str">
        <f>IFERROR(INDEX(tbl_Criticidade,MATCH(F77,LISTAS!$BC:$BC,0),2),"")</f>
        <v/>
      </c>
    </row>
    <row r="78" spans="1:30" x14ac:dyDescent="0.25">
      <c r="A78" s="7"/>
      <c r="B78" s="7"/>
      <c r="C78" s="7" t="str">
        <f>IF(B78="","",IFERROR(INDEX(FOLLOWUP!$C:$C,MATCH(B78,FOLLOWUP!$A:$A,0)),""))</f>
        <v/>
      </c>
      <c r="D78" s="7" t="str">
        <f>IF(B78="","",IFERROR(INDEX(FOLLOWUP!$H:$H,MATCH(B78,FOLLOWUP!$A:$A,0)),""))</f>
        <v/>
      </c>
      <c r="E78" s="12"/>
      <c r="F78" s="7"/>
      <c r="G78" s="7"/>
      <c r="H78" s="7"/>
      <c r="I78" s="7"/>
      <c r="J78" s="7"/>
      <c r="K78" s="12"/>
      <c r="L78" s="7"/>
      <c r="M78" s="7"/>
      <c r="N78" s="7"/>
      <c r="O78" s="7"/>
      <c r="P78" s="7"/>
      <c r="Q78" s="7"/>
      <c r="R78" s="12"/>
      <c r="S78" s="7"/>
      <c r="T78" s="7"/>
      <c r="U78" s="7"/>
      <c r="V78" s="7"/>
      <c r="W78" s="7"/>
      <c r="X78" s="7" t="str">
        <f t="shared" si="4"/>
        <v/>
      </c>
      <c r="Y78" s="7" t="str">
        <f t="shared" si="5"/>
        <v/>
      </c>
      <c r="Z78" s="7" t="str">
        <f t="shared" si="6"/>
        <v/>
      </c>
      <c r="AA78" s="7" t="str">
        <f t="shared" ca="1" si="7"/>
        <v/>
      </c>
      <c r="AB78" s="7"/>
      <c r="AC78" s="12"/>
      <c r="AD78" s="7" t="str">
        <f>IFERROR(INDEX(tbl_Criticidade,MATCH(F78,LISTAS!$BC:$BC,0),2),"")</f>
        <v/>
      </c>
    </row>
    <row r="79" spans="1:30" x14ac:dyDescent="0.25">
      <c r="A79" s="7"/>
      <c r="B79" s="7"/>
      <c r="C79" s="7" t="str">
        <f>IF(B79="","",IFERROR(INDEX(FOLLOWUP!$C:$C,MATCH(B79,FOLLOWUP!$A:$A,0)),""))</f>
        <v/>
      </c>
      <c r="D79" s="7" t="str">
        <f>IF(B79="","",IFERROR(INDEX(FOLLOWUP!$H:$H,MATCH(B79,FOLLOWUP!$A:$A,0)),""))</f>
        <v/>
      </c>
      <c r="E79" s="12"/>
      <c r="F79" s="7"/>
      <c r="G79" s="7"/>
      <c r="H79" s="7"/>
      <c r="I79" s="7"/>
      <c r="J79" s="7"/>
      <c r="K79" s="12"/>
      <c r="L79" s="7"/>
      <c r="M79" s="7"/>
      <c r="N79" s="7"/>
      <c r="O79" s="7"/>
      <c r="P79" s="7"/>
      <c r="Q79" s="7"/>
      <c r="R79" s="12"/>
      <c r="S79" s="7"/>
      <c r="T79" s="7"/>
      <c r="U79" s="7"/>
      <c r="V79" s="7"/>
      <c r="W79" s="7"/>
      <c r="X79" s="7" t="str">
        <f t="shared" si="4"/>
        <v/>
      </c>
      <c r="Y79" s="7" t="str">
        <f t="shared" si="5"/>
        <v/>
      </c>
      <c r="Z79" s="7" t="str">
        <f t="shared" si="6"/>
        <v/>
      </c>
      <c r="AA79" s="7" t="str">
        <f t="shared" ca="1" si="7"/>
        <v/>
      </c>
      <c r="AB79" s="7"/>
      <c r="AC79" s="12"/>
      <c r="AD79" s="7" t="str">
        <f>IFERROR(INDEX(tbl_Criticidade,MATCH(F79,LISTAS!$BC:$BC,0),2),"")</f>
        <v/>
      </c>
    </row>
    <row r="80" spans="1:30" x14ac:dyDescent="0.25">
      <c r="A80" s="7"/>
      <c r="B80" s="7"/>
      <c r="C80" s="7" t="str">
        <f>IF(B80="","",IFERROR(INDEX(FOLLOWUP!$C:$C,MATCH(B80,FOLLOWUP!$A:$A,0)),""))</f>
        <v/>
      </c>
      <c r="D80" s="7" t="str">
        <f>IF(B80="","",IFERROR(INDEX(FOLLOWUP!$H:$H,MATCH(B80,FOLLOWUP!$A:$A,0)),""))</f>
        <v/>
      </c>
      <c r="E80" s="12"/>
      <c r="F80" s="7"/>
      <c r="G80" s="7"/>
      <c r="H80" s="7"/>
      <c r="I80" s="7"/>
      <c r="J80" s="7"/>
      <c r="K80" s="12"/>
      <c r="L80" s="7"/>
      <c r="M80" s="7"/>
      <c r="N80" s="7"/>
      <c r="O80" s="7"/>
      <c r="P80" s="7"/>
      <c r="Q80" s="7"/>
      <c r="R80" s="12"/>
      <c r="S80" s="7"/>
      <c r="T80" s="7"/>
      <c r="U80" s="7"/>
      <c r="V80" s="7"/>
      <c r="W80" s="7"/>
      <c r="X80" s="7" t="str">
        <f t="shared" si="4"/>
        <v/>
      </c>
      <c r="Y80" s="7" t="str">
        <f t="shared" si="5"/>
        <v/>
      </c>
      <c r="Z80" s="7" t="str">
        <f t="shared" si="6"/>
        <v/>
      </c>
      <c r="AA80" s="7" t="str">
        <f t="shared" ca="1" si="7"/>
        <v/>
      </c>
      <c r="AB80" s="7"/>
      <c r="AC80" s="12"/>
      <c r="AD80" s="7" t="str">
        <f>IFERROR(INDEX(tbl_Criticidade,MATCH(F80,LISTAS!$BC:$BC,0),2),"")</f>
        <v/>
      </c>
    </row>
    <row r="81" spans="1:30" x14ac:dyDescent="0.25">
      <c r="A81" s="7"/>
      <c r="B81" s="7"/>
      <c r="C81" s="7" t="str">
        <f>IF(B81="","",IFERROR(INDEX(FOLLOWUP!$C:$C,MATCH(B81,FOLLOWUP!$A:$A,0)),""))</f>
        <v/>
      </c>
      <c r="D81" s="7" t="str">
        <f>IF(B81="","",IFERROR(INDEX(FOLLOWUP!$H:$H,MATCH(B81,FOLLOWUP!$A:$A,0)),""))</f>
        <v/>
      </c>
      <c r="E81" s="12"/>
      <c r="F81" s="7"/>
      <c r="G81" s="7"/>
      <c r="H81" s="7"/>
      <c r="I81" s="7"/>
      <c r="J81" s="7"/>
      <c r="K81" s="12"/>
      <c r="L81" s="7"/>
      <c r="M81" s="7"/>
      <c r="N81" s="7"/>
      <c r="O81" s="7"/>
      <c r="P81" s="7"/>
      <c r="Q81" s="7"/>
      <c r="R81" s="12"/>
      <c r="S81" s="7"/>
      <c r="T81" s="7"/>
      <c r="U81" s="7"/>
      <c r="V81" s="7"/>
      <c r="W81" s="7"/>
      <c r="X81" s="7" t="str">
        <f t="shared" si="4"/>
        <v/>
      </c>
      <c r="Y81" s="7" t="str">
        <f t="shared" si="5"/>
        <v/>
      </c>
      <c r="Z81" s="7" t="str">
        <f t="shared" si="6"/>
        <v/>
      </c>
      <c r="AA81" s="7" t="str">
        <f t="shared" ca="1" si="7"/>
        <v/>
      </c>
      <c r="AB81" s="7"/>
      <c r="AC81" s="12"/>
      <c r="AD81" s="7" t="str">
        <f>IFERROR(INDEX(tbl_Criticidade,MATCH(F81,LISTAS!$BC:$BC,0),2),"")</f>
        <v/>
      </c>
    </row>
    <row r="82" spans="1:30" x14ac:dyDescent="0.25">
      <c r="A82" s="7"/>
      <c r="B82" s="7"/>
      <c r="C82" s="7" t="str">
        <f>IF(B82="","",IFERROR(INDEX(FOLLOWUP!$C:$C,MATCH(B82,FOLLOWUP!$A:$A,0)),""))</f>
        <v/>
      </c>
      <c r="D82" s="7" t="str">
        <f>IF(B82="","",IFERROR(INDEX(FOLLOWUP!$H:$H,MATCH(B82,FOLLOWUP!$A:$A,0)),""))</f>
        <v/>
      </c>
      <c r="E82" s="12"/>
      <c r="F82" s="7"/>
      <c r="G82" s="7"/>
      <c r="H82" s="7"/>
      <c r="I82" s="7"/>
      <c r="J82" s="7"/>
      <c r="K82" s="12"/>
      <c r="L82" s="7"/>
      <c r="M82" s="7"/>
      <c r="N82" s="7"/>
      <c r="O82" s="7"/>
      <c r="P82" s="7"/>
      <c r="Q82" s="7"/>
      <c r="R82" s="12"/>
      <c r="S82" s="7"/>
      <c r="T82" s="7"/>
      <c r="U82" s="7"/>
      <c r="V82" s="7"/>
      <c r="W82" s="7"/>
      <c r="X82" s="7" t="str">
        <f t="shared" si="4"/>
        <v/>
      </c>
      <c r="Y82" s="7" t="str">
        <f t="shared" si="5"/>
        <v/>
      </c>
      <c r="Z82" s="7" t="str">
        <f t="shared" si="6"/>
        <v/>
      </c>
      <c r="AA82" s="7" t="str">
        <f t="shared" ca="1" si="7"/>
        <v/>
      </c>
      <c r="AB82" s="7"/>
      <c r="AC82" s="12"/>
      <c r="AD82" s="7" t="str">
        <f>IFERROR(INDEX(tbl_Criticidade,MATCH(F82,LISTAS!$BC:$BC,0),2),"")</f>
        <v/>
      </c>
    </row>
    <row r="83" spans="1:30" x14ac:dyDescent="0.25">
      <c r="A83" s="7"/>
      <c r="B83" s="7"/>
      <c r="C83" s="7" t="str">
        <f>IF(B83="","",IFERROR(INDEX(FOLLOWUP!$C:$C,MATCH(B83,FOLLOWUP!$A:$A,0)),""))</f>
        <v/>
      </c>
      <c r="D83" s="7" t="str">
        <f>IF(B83="","",IFERROR(INDEX(FOLLOWUP!$H:$H,MATCH(B83,FOLLOWUP!$A:$A,0)),""))</f>
        <v/>
      </c>
      <c r="E83" s="12"/>
      <c r="F83" s="7"/>
      <c r="G83" s="7"/>
      <c r="H83" s="7"/>
      <c r="I83" s="7"/>
      <c r="J83" s="7"/>
      <c r="K83" s="12"/>
      <c r="L83" s="7"/>
      <c r="M83" s="7"/>
      <c r="N83" s="7"/>
      <c r="O83" s="7"/>
      <c r="P83" s="7"/>
      <c r="Q83" s="7"/>
      <c r="R83" s="12"/>
      <c r="S83" s="7"/>
      <c r="T83" s="7"/>
      <c r="U83" s="7"/>
      <c r="V83" s="7"/>
      <c r="W83" s="7"/>
      <c r="X83" s="7" t="str">
        <f t="shared" si="4"/>
        <v/>
      </c>
      <c r="Y83" s="7" t="str">
        <f t="shared" si="5"/>
        <v/>
      </c>
      <c r="Z83" s="7" t="str">
        <f t="shared" si="6"/>
        <v/>
      </c>
      <c r="AA83" s="7" t="str">
        <f t="shared" ca="1" si="7"/>
        <v/>
      </c>
      <c r="AB83" s="7"/>
      <c r="AC83" s="12"/>
      <c r="AD83" s="7" t="str">
        <f>IFERROR(INDEX(tbl_Criticidade,MATCH(F83,LISTAS!$BC:$BC,0),2),"")</f>
        <v/>
      </c>
    </row>
    <row r="84" spans="1:30" x14ac:dyDescent="0.25">
      <c r="A84" s="7"/>
      <c r="B84" s="7"/>
      <c r="C84" s="7" t="str">
        <f>IF(B84="","",IFERROR(INDEX(FOLLOWUP!$C:$C,MATCH(B84,FOLLOWUP!$A:$A,0)),""))</f>
        <v/>
      </c>
      <c r="D84" s="7" t="str">
        <f>IF(B84="","",IFERROR(INDEX(FOLLOWUP!$H:$H,MATCH(B84,FOLLOWUP!$A:$A,0)),""))</f>
        <v/>
      </c>
      <c r="E84" s="12"/>
      <c r="F84" s="7"/>
      <c r="G84" s="7"/>
      <c r="H84" s="7"/>
      <c r="I84" s="7"/>
      <c r="J84" s="7"/>
      <c r="K84" s="12"/>
      <c r="L84" s="7"/>
      <c r="M84" s="7"/>
      <c r="N84" s="7"/>
      <c r="O84" s="7"/>
      <c r="P84" s="7"/>
      <c r="Q84" s="7"/>
      <c r="R84" s="12"/>
      <c r="S84" s="7"/>
      <c r="T84" s="7"/>
      <c r="U84" s="7"/>
      <c r="V84" s="7"/>
      <c r="W84" s="7"/>
      <c r="X84" s="7" t="str">
        <f t="shared" si="4"/>
        <v/>
      </c>
      <c r="Y84" s="7" t="str">
        <f t="shared" si="5"/>
        <v/>
      </c>
      <c r="Z84" s="7" t="str">
        <f t="shared" si="6"/>
        <v/>
      </c>
      <c r="AA84" s="7" t="str">
        <f t="shared" ca="1" si="7"/>
        <v/>
      </c>
      <c r="AB84" s="7"/>
      <c r="AC84" s="12"/>
      <c r="AD84" s="7" t="str">
        <f>IFERROR(INDEX(tbl_Criticidade,MATCH(F84,LISTAS!$BC:$BC,0),2),"")</f>
        <v/>
      </c>
    </row>
    <row r="85" spans="1:30" x14ac:dyDescent="0.25">
      <c r="A85" s="7"/>
      <c r="B85" s="7"/>
      <c r="C85" s="7" t="str">
        <f>IF(B85="","",IFERROR(INDEX(FOLLOWUP!$C:$C,MATCH(B85,FOLLOWUP!$A:$A,0)),""))</f>
        <v/>
      </c>
      <c r="D85" s="7" t="str">
        <f>IF(B85="","",IFERROR(INDEX(FOLLOWUP!$H:$H,MATCH(B85,FOLLOWUP!$A:$A,0)),""))</f>
        <v/>
      </c>
      <c r="E85" s="12"/>
      <c r="F85" s="7"/>
      <c r="G85" s="7"/>
      <c r="H85" s="7"/>
      <c r="I85" s="7"/>
      <c r="J85" s="7"/>
      <c r="K85" s="12"/>
      <c r="L85" s="7"/>
      <c r="M85" s="7"/>
      <c r="N85" s="7"/>
      <c r="O85" s="7"/>
      <c r="P85" s="7"/>
      <c r="Q85" s="7"/>
      <c r="R85" s="12"/>
      <c r="S85" s="7"/>
      <c r="T85" s="7"/>
      <c r="U85" s="7"/>
      <c r="V85" s="7"/>
      <c r="W85" s="7"/>
      <c r="X85" s="7" t="str">
        <f t="shared" si="4"/>
        <v/>
      </c>
      <c r="Y85" s="7" t="str">
        <f t="shared" si="5"/>
        <v/>
      </c>
      <c r="Z85" s="7" t="str">
        <f t="shared" si="6"/>
        <v/>
      </c>
      <c r="AA85" s="7" t="str">
        <f t="shared" ca="1" si="7"/>
        <v/>
      </c>
      <c r="AB85" s="7"/>
      <c r="AC85" s="12"/>
      <c r="AD85" s="7" t="str">
        <f>IFERROR(INDEX(tbl_Criticidade,MATCH(F85,LISTAS!$BC:$BC,0),2),"")</f>
        <v/>
      </c>
    </row>
    <row r="86" spans="1:30" x14ac:dyDescent="0.25">
      <c r="A86" s="7"/>
      <c r="B86" s="7"/>
      <c r="C86" s="7" t="str">
        <f>IF(B86="","",IFERROR(INDEX(FOLLOWUP!$C:$C,MATCH(B86,FOLLOWUP!$A:$A,0)),""))</f>
        <v/>
      </c>
      <c r="D86" s="7" t="str">
        <f>IF(B86="","",IFERROR(INDEX(FOLLOWUP!$H:$H,MATCH(B86,FOLLOWUP!$A:$A,0)),""))</f>
        <v/>
      </c>
      <c r="E86" s="12"/>
      <c r="F86" s="7"/>
      <c r="G86" s="7"/>
      <c r="H86" s="7"/>
      <c r="I86" s="7"/>
      <c r="J86" s="7"/>
      <c r="K86" s="12"/>
      <c r="L86" s="7"/>
      <c r="M86" s="7"/>
      <c r="N86" s="7"/>
      <c r="O86" s="7"/>
      <c r="P86" s="7"/>
      <c r="Q86" s="7"/>
      <c r="R86" s="12"/>
      <c r="S86" s="7"/>
      <c r="T86" s="7"/>
      <c r="U86" s="7"/>
      <c r="V86" s="7"/>
      <c r="W86" s="7"/>
      <c r="X86" s="7" t="str">
        <f t="shared" si="4"/>
        <v/>
      </c>
      <c r="Y86" s="7" t="str">
        <f t="shared" si="5"/>
        <v/>
      </c>
      <c r="Z86" s="7" t="str">
        <f t="shared" si="6"/>
        <v/>
      </c>
      <c r="AA86" s="7" t="str">
        <f t="shared" ca="1" si="7"/>
        <v/>
      </c>
      <c r="AB86" s="7"/>
      <c r="AC86" s="12"/>
      <c r="AD86" s="7" t="str">
        <f>IFERROR(INDEX(tbl_Criticidade,MATCH(F86,LISTAS!$BC:$BC,0),2),"")</f>
        <v/>
      </c>
    </row>
    <row r="87" spans="1:30" x14ac:dyDescent="0.25">
      <c r="A87" s="7"/>
      <c r="B87" s="7"/>
      <c r="C87" s="7" t="str">
        <f>IF(B87="","",IFERROR(INDEX(FOLLOWUP!$C:$C,MATCH(B87,FOLLOWUP!$A:$A,0)),""))</f>
        <v/>
      </c>
      <c r="D87" s="7" t="str">
        <f>IF(B87="","",IFERROR(INDEX(FOLLOWUP!$H:$H,MATCH(B87,FOLLOWUP!$A:$A,0)),""))</f>
        <v/>
      </c>
      <c r="E87" s="12"/>
      <c r="F87" s="7"/>
      <c r="G87" s="7"/>
      <c r="H87" s="7"/>
      <c r="I87" s="7"/>
      <c r="J87" s="7"/>
      <c r="K87" s="12"/>
      <c r="L87" s="7"/>
      <c r="M87" s="7"/>
      <c r="N87" s="7"/>
      <c r="O87" s="7"/>
      <c r="P87" s="7"/>
      <c r="Q87" s="7"/>
      <c r="R87" s="12"/>
      <c r="S87" s="7"/>
      <c r="T87" s="7"/>
      <c r="U87" s="7"/>
      <c r="V87" s="7"/>
      <c r="W87" s="7"/>
      <c r="X87" s="7" t="str">
        <f t="shared" si="4"/>
        <v/>
      </c>
      <c r="Y87" s="7" t="str">
        <f t="shared" si="5"/>
        <v/>
      </c>
      <c r="Z87" s="7" t="str">
        <f t="shared" si="6"/>
        <v/>
      </c>
      <c r="AA87" s="7" t="str">
        <f t="shared" ca="1" si="7"/>
        <v/>
      </c>
      <c r="AB87" s="7"/>
      <c r="AC87" s="12"/>
      <c r="AD87" s="7" t="str">
        <f>IFERROR(INDEX(tbl_Criticidade,MATCH(F87,LISTAS!$BC:$BC,0),2),"")</f>
        <v/>
      </c>
    </row>
    <row r="88" spans="1:30" x14ac:dyDescent="0.25">
      <c r="A88" s="7"/>
      <c r="B88" s="7"/>
      <c r="C88" s="7" t="str">
        <f>IF(B88="","",IFERROR(INDEX(FOLLOWUP!$C:$C,MATCH(B88,FOLLOWUP!$A:$A,0)),""))</f>
        <v/>
      </c>
      <c r="D88" s="7" t="str">
        <f>IF(B88="","",IFERROR(INDEX(FOLLOWUP!$H:$H,MATCH(B88,FOLLOWUP!$A:$A,0)),""))</f>
        <v/>
      </c>
      <c r="E88" s="12"/>
      <c r="F88" s="7"/>
      <c r="G88" s="7"/>
      <c r="H88" s="7"/>
      <c r="I88" s="7"/>
      <c r="J88" s="7"/>
      <c r="K88" s="12"/>
      <c r="L88" s="7"/>
      <c r="M88" s="7"/>
      <c r="N88" s="7"/>
      <c r="O88" s="7"/>
      <c r="P88" s="7"/>
      <c r="Q88" s="7"/>
      <c r="R88" s="12"/>
      <c r="S88" s="7"/>
      <c r="T88" s="7"/>
      <c r="U88" s="7"/>
      <c r="V88" s="7"/>
      <c r="W88" s="7"/>
      <c r="X88" s="7" t="str">
        <f t="shared" si="4"/>
        <v/>
      </c>
      <c r="Y88" s="7" t="str">
        <f t="shared" si="5"/>
        <v/>
      </c>
      <c r="Z88" s="7" t="str">
        <f t="shared" si="6"/>
        <v/>
      </c>
      <c r="AA88" s="7" t="str">
        <f t="shared" ca="1" si="7"/>
        <v/>
      </c>
      <c r="AB88" s="7"/>
      <c r="AC88" s="12"/>
      <c r="AD88" s="7" t="str">
        <f>IFERROR(INDEX(tbl_Criticidade,MATCH(F88,LISTAS!$BC:$BC,0),2),"")</f>
        <v/>
      </c>
    </row>
    <row r="89" spans="1:30" x14ac:dyDescent="0.25">
      <c r="A89" s="7"/>
      <c r="B89" s="7"/>
      <c r="C89" s="7" t="str">
        <f>IF(B89="","",IFERROR(INDEX(FOLLOWUP!$C:$C,MATCH(B89,FOLLOWUP!$A:$A,0)),""))</f>
        <v/>
      </c>
      <c r="D89" s="7" t="str">
        <f>IF(B89="","",IFERROR(INDEX(FOLLOWUP!$H:$H,MATCH(B89,FOLLOWUP!$A:$A,0)),""))</f>
        <v/>
      </c>
      <c r="E89" s="12"/>
      <c r="F89" s="7"/>
      <c r="G89" s="7"/>
      <c r="H89" s="7"/>
      <c r="I89" s="7"/>
      <c r="J89" s="7"/>
      <c r="K89" s="12"/>
      <c r="L89" s="7"/>
      <c r="M89" s="7"/>
      <c r="N89" s="7"/>
      <c r="O89" s="7"/>
      <c r="P89" s="7"/>
      <c r="Q89" s="7"/>
      <c r="R89" s="12"/>
      <c r="S89" s="7"/>
      <c r="T89" s="7"/>
      <c r="U89" s="7"/>
      <c r="V89" s="7"/>
      <c r="W89" s="7"/>
      <c r="X89" s="7" t="str">
        <f t="shared" si="4"/>
        <v/>
      </c>
      <c r="Y89" s="7" t="str">
        <f t="shared" si="5"/>
        <v/>
      </c>
      <c r="Z89" s="7" t="str">
        <f t="shared" si="6"/>
        <v/>
      </c>
      <c r="AA89" s="7" t="str">
        <f t="shared" ca="1" si="7"/>
        <v/>
      </c>
      <c r="AB89" s="7"/>
      <c r="AC89" s="12"/>
      <c r="AD89" s="7" t="str">
        <f>IFERROR(INDEX(tbl_Criticidade,MATCH(F89,LISTAS!$BC:$BC,0),2),"")</f>
        <v/>
      </c>
    </row>
    <row r="90" spans="1:30" x14ac:dyDescent="0.25">
      <c r="A90" s="7"/>
      <c r="B90" s="7"/>
      <c r="C90" s="7" t="str">
        <f>IF(B90="","",IFERROR(INDEX(FOLLOWUP!$C:$C,MATCH(B90,FOLLOWUP!$A:$A,0)),""))</f>
        <v/>
      </c>
      <c r="D90" s="7" t="str">
        <f>IF(B90="","",IFERROR(INDEX(FOLLOWUP!$H:$H,MATCH(B90,FOLLOWUP!$A:$A,0)),""))</f>
        <v/>
      </c>
      <c r="E90" s="12"/>
      <c r="F90" s="7"/>
      <c r="G90" s="7"/>
      <c r="H90" s="7"/>
      <c r="I90" s="7"/>
      <c r="J90" s="7"/>
      <c r="K90" s="12"/>
      <c r="L90" s="7"/>
      <c r="M90" s="7"/>
      <c r="N90" s="7"/>
      <c r="O90" s="7"/>
      <c r="P90" s="7"/>
      <c r="Q90" s="7"/>
      <c r="R90" s="12"/>
      <c r="S90" s="7"/>
      <c r="T90" s="7"/>
      <c r="U90" s="7"/>
      <c r="V90" s="7"/>
      <c r="W90" s="7"/>
      <c r="X90" s="7" t="str">
        <f t="shared" si="4"/>
        <v/>
      </c>
      <c r="Y90" s="7" t="str">
        <f t="shared" si="5"/>
        <v/>
      </c>
      <c r="Z90" s="7" t="str">
        <f t="shared" si="6"/>
        <v/>
      </c>
      <c r="AA90" s="7" t="str">
        <f t="shared" ca="1" si="7"/>
        <v/>
      </c>
      <c r="AB90" s="7"/>
      <c r="AC90" s="12"/>
      <c r="AD90" s="7" t="str">
        <f>IFERROR(INDEX(tbl_Criticidade,MATCH(F90,LISTAS!$BC:$BC,0),2),"")</f>
        <v/>
      </c>
    </row>
    <row r="91" spans="1:30" x14ac:dyDescent="0.25">
      <c r="A91" s="7"/>
      <c r="B91" s="7"/>
      <c r="C91" s="7" t="str">
        <f>IF(B91="","",IFERROR(INDEX(FOLLOWUP!$C:$C,MATCH(B91,FOLLOWUP!$A:$A,0)),""))</f>
        <v/>
      </c>
      <c r="D91" s="7" t="str">
        <f>IF(B91="","",IFERROR(INDEX(FOLLOWUP!$H:$H,MATCH(B91,FOLLOWUP!$A:$A,0)),""))</f>
        <v/>
      </c>
      <c r="E91" s="12"/>
      <c r="F91" s="7"/>
      <c r="G91" s="7"/>
      <c r="H91" s="7"/>
      <c r="I91" s="7"/>
      <c r="J91" s="7"/>
      <c r="K91" s="12"/>
      <c r="L91" s="7"/>
      <c r="M91" s="7"/>
      <c r="N91" s="7"/>
      <c r="O91" s="7"/>
      <c r="P91" s="7"/>
      <c r="Q91" s="7"/>
      <c r="R91" s="12"/>
      <c r="S91" s="7"/>
      <c r="T91" s="7"/>
      <c r="U91" s="7"/>
      <c r="V91" s="7"/>
      <c r="W91" s="7"/>
      <c r="X91" s="7" t="str">
        <f t="shared" si="4"/>
        <v/>
      </c>
      <c r="Y91" s="7" t="str">
        <f t="shared" si="5"/>
        <v/>
      </c>
      <c r="Z91" s="7" t="str">
        <f t="shared" si="6"/>
        <v/>
      </c>
      <c r="AA91" s="7" t="str">
        <f t="shared" ca="1" si="7"/>
        <v/>
      </c>
      <c r="AB91" s="7"/>
      <c r="AC91" s="12"/>
      <c r="AD91" s="7" t="str">
        <f>IFERROR(INDEX(tbl_Criticidade,MATCH(F91,LISTAS!$BC:$BC,0),2),"")</f>
        <v/>
      </c>
    </row>
    <row r="92" spans="1:30" x14ac:dyDescent="0.25">
      <c r="A92" s="7"/>
      <c r="B92" s="7"/>
      <c r="C92" s="7" t="str">
        <f>IF(B92="","",IFERROR(INDEX(FOLLOWUP!$C:$C,MATCH(B92,FOLLOWUP!$A:$A,0)),""))</f>
        <v/>
      </c>
      <c r="D92" s="7" t="str">
        <f>IF(B92="","",IFERROR(INDEX(FOLLOWUP!$H:$H,MATCH(B92,FOLLOWUP!$A:$A,0)),""))</f>
        <v/>
      </c>
      <c r="E92" s="12"/>
      <c r="F92" s="7"/>
      <c r="G92" s="7"/>
      <c r="H92" s="7"/>
      <c r="I92" s="7"/>
      <c r="J92" s="7"/>
      <c r="K92" s="12"/>
      <c r="L92" s="7"/>
      <c r="M92" s="7"/>
      <c r="N92" s="7"/>
      <c r="O92" s="7"/>
      <c r="P92" s="7"/>
      <c r="Q92" s="7"/>
      <c r="R92" s="12"/>
      <c r="S92" s="7"/>
      <c r="T92" s="7"/>
      <c r="U92" s="7"/>
      <c r="V92" s="7"/>
      <c r="W92" s="7"/>
      <c r="X92" s="7" t="str">
        <f t="shared" si="4"/>
        <v/>
      </c>
      <c r="Y92" s="7" t="str">
        <f t="shared" si="5"/>
        <v/>
      </c>
      <c r="Z92" s="7" t="str">
        <f t="shared" si="6"/>
        <v/>
      </c>
      <c r="AA92" s="7" t="str">
        <f t="shared" ca="1" si="7"/>
        <v/>
      </c>
      <c r="AB92" s="7"/>
      <c r="AC92" s="12"/>
      <c r="AD92" s="7" t="str">
        <f>IFERROR(INDEX(tbl_Criticidade,MATCH(F92,LISTAS!$BC:$BC,0),2),"")</f>
        <v/>
      </c>
    </row>
    <row r="93" spans="1:30" x14ac:dyDescent="0.25">
      <c r="A93" s="7"/>
      <c r="B93" s="7"/>
      <c r="C93" s="7" t="str">
        <f>IF(B93="","",IFERROR(INDEX(FOLLOWUP!$C:$C,MATCH(B93,FOLLOWUP!$A:$A,0)),""))</f>
        <v/>
      </c>
      <c r="D93" s="7" t="str">
        <f>IF(B93="","",IFERROR(INDEX(FOLLOWUP!$H:$H,MATCH(B93,FOLLOWUP!$A:$A,0)),""))</f>
        <v/>
      </c>
      <c r="E93" s="12"/>
      <c r="F93" s="7"/>
      <c r="G93" s="7"/>
      <c r="H93" s="7"/>
      <c r="I93" s="7"/>
      <c r="J93" s="7"/>
      <c r="K93" s="12"/>
      <c r="L93" s="7"/>
      <c r="M93" s="7"/>
      <c r="N93" s="7"/>
      <c r="O93" s="7"/>
      <c r="P93" s="7"/>
      <c r="Q93" s="7"/>
      <c r="R93" s="12"/>
      <c r="S93" s="7"/>
      <c r="T93" s="7"/>
      <c r="U93" s="7"/>
      <c r="V93" s="7"/>
      <c r="W93" s="7"/>
      <c r="X93" s="7" t="str">
        <f t="shared" si="4"/>
        <v/>
      </c>
      <c r="Y93" s="7" t="str">
        <f t="shared" si="5"/>
        <v/>
      </c>
      <c r="Z93" s="7" t="str">
        <f t="shared" si="6"/>
        <v/>
      </c>
      <c r="AA93" s="7" t="str">
        <f t="shared" ca="1" si="7"/>
        <v/>
      </c>
      <c r="AB93" s="7"/>
      <c r="AC93" s="12"/>
      <c r="AD93" s="7" t="str">
        <f>IFERROR(INDEX(tbl_Criticidade,MATCH(F93,LISTAS!$BC:$BC,0),2),"")</f>
        <v/>
      </c>
    </row>
    <row r="94" spans="1:30" x14ac:dyDescent="0.25">
      <c r="A94" s="7"/>
      <c r="B94" s="7"/>
      <c r="C94" s="7" t="str">
        <f>IF(B94="","",IFERROR(INDEX(FOLLOWUP!$C:$C,MATCH(B94,FOLLOWUP!$A:$A,0)),""))</f>
        <v/>
      </c>
      <c r="D94" s="7" t="str">
        <f>IF(B94="","",IFERROR(INDEX(FOLLOWUP!$H:$H,MATCH(B94,FOLLOWUP!$A:$A,0)),""))</f>
        <v/>
      </c>
      <c r="E94" s="12"/>
      <c r="F94" s="7"/>
      <c r="G94" s="7"/>
      <c r="H94" s="7"/>
      <c r="I94" s="7"/>
      <c r="J94" s="7"/>
      <c r="K94" s="12"/>
      <c r="L94" s="7"/>
      <c r="M94" s="7"/>
      <c r="N94" s="7"/>
      <c r="O94" s="7"/>
      <c r="P94" s="7"/>
      <c r="Q94" s="7"/>
      <c r="R94" s="12"/>
      <c r="S94" s="7"/>
      <c r="T94" s="7"/>
      <c r="U94" s="7"/>
      <c r="V94" s="7"/>
      <c r="W94" s="7"/>
      <c r="X94" s="7" t="str">
        <f t="shared" si="4"/>
        <v/>
      </c>
      <c r="Y94" s="7" t="str">
        <f t="shared" si="5"/>
        <v/>
      </c>
      <c r="Z94" s="7" t="str">
        <f t="shared" si="6"/>
        <v/>
      </c>
      <c r="AA94" s="7" t="str">
        <f t="shared" ca="1" si="7"/>
        <v/>
      </c>
      <c r="AB94" s="7"/>
      <c r="AC94" s="12"/>
      <c r="AD94" s="7" t="str">
        <f>IFERROR(INDEX(tbl_Criticidade,MATCH(F94,LISTAS!$BC:$BC,0),2),"")</f>
        <v/>
      </c>
    </row>
    <row r="95" spans="1:30" x14ac:dyDescent="0.25">
      <c r="A95" s="7"/>
      <c r="B95" s="7"/>
      <c r="C95" s="7" t="str">
        <f>IF(B95="","",IFERROR(INDEX(FOLLOWUP!$C:$C,MATCH(B95,FOLLOWUP!$A:$A,0)),""))</f>
        <v/>
      </c>
      <c r="D95" s="7" t="str">
        <f>IF(B95="","",IFERROR(INDEX(FOLLOWUP!$H:$H,MATCH(B95,FOLLOWUP!$A:$A,0)),""))</f>
        <v/>
      </c>
      <c r="E95" s="12"/>
      <c r="F95" s="7"/>
      <c r="G95" s="7"/>
      <c r="H95" s="7"/>
      <c r="I95" s="7"/>
      <c r="J95" s="7"/>
      <c r="K95" s="12"/>
      <c r="L95" s="7"/>
      <c r="M95" s="7"/>
      <c r="N95" s="7"/>
      <c r="O95" s="7"/>
      <c r="P95" s="7"/>
      <c r="Q95" s="7"/>
      <c r="R95" s="12"/>
      <c r="S95" s="7"/>
      <c r="T95" s="7"/>
      <c r="U95" s="7"/>
      <c r="V95" s="7"/>
      <c r="W95" s="7"/>
      <c r="X95" s="7" t="str">
        <f t="shared" si="4"/>
        <v/>
      </c>
      <c r="Y95" s="7" t="str">
        <f t="shared" si="5"/>
        <v/>
      </c>
      <c r="Z95" s="7" t="str">
        <f t="shared" si="6"/>
        <v/>
      </c>
      <c r="AA95" s="7" t="str">
        <f t="shared" ca="1" si="7"/>
        <v/>
      </c>
      <c r="AB95" s="7"/>
      <c r="AC95" s="12"/>
      <c r="AD95" s="7" t="str">
        <f>IFERROR(INDEX(tbl_Criticidade,MATCH(F95,LISTAS!$BC:$BC,0),2),"")</f>
        <v/>
      </c>
    </row>
    <row r="96" spans="1:30" x14ac:dyDescent="0.25">
      <c r="A96" s="7"/>
      <c r="B96" s="7"/>
      <c r="C96" s="7" t="str">
        <f>IF(B96="","",IFERROR(INDEX(FOLLOWUP!$C:$C,MATCH(B96,FOLLOWUP!$A:$A,0)),""))</f>
        <v/>
      </c>
      <c r="D96" s="7" t="str">
        <f>IF(B96="","",IFERROR(INDEX(FOLLOWUP!$H:$H,MATCH(B96,FOLLOWUP!$A:$A,0)),""))</f>
        <v/>
      </c>
      <c r="E96" s="12"/>
      <c r="F96" s="7"/>
      <c r="G96" s="7"/>
      <c r="H96" s="7"/>
      <c r="I96" s="7"/>
      <c r="J96" s="7"/>
      <c r="K96" s="12"/>
      <c r="L96" s="7"/>
      <c r="M96" s="7"/>
      <c r="N96" s="7"/>
      <c r="O96" s="7"/>
      <c r="P96" s="7"/>
      <c r="Q96" s="7"/>
      <c r="R96" s="12"/>
      <c r="S96" s="7"/>
      <c r="T96" s="7"/>
      <c r="U96" s="7"/>
      <c r="V96" s="7"/>
      <c r="W96" s="7"/>
      <c r="X96" s="7" t="str">
        <f t="shared" si="4"/>
        <v/>
      </c>
      <c r="Y96" s="7" t="str">
        <f t="shared" si="5"/>
        <v/>
      </c>
      <c r="Z96" s="7" t="str">
        <f t="shared" si="6"/>
        <v/>
      </c>
      <c r="AA96" s="7" t="str">
        <f t="shared" ca="1" si="7"/>
        <v/>
      </c>
      <c r="AB96" s="7"/>
      <c r="AC96" s="12"/>
      <c r="AD96" s="7" t="str">
        <f>IFERROR(INDEX(tbl_Criticidade,MATCH(F96,LISTAS!$BC:$BC,0),2),"")</f>
        <v/>
      </c>
    </row>
    <row r="97" spans="1:30" x14ac:dyDescent="0.25">
      <c r="A97" s="7"/>
      <c r="B97" s="7"/>
      <c r="C97" s="7" t="str">
        <f>IF(B97="","",IFERROR(INDEX(FOLLOWUP!$C:$C,MATCH(B97,FOLLOWUP!$A:$A,0)),""))</f>
        <v/>
      </c>
      <c r="D97" s="7" t="str">
        <f>IF(B97="","",IFERROR(INDEX(FOLLOWUP!$H:$H,MATCH(B97,FOLLOWUP!$A:$A,0)),""))</f>
        <v/>
      </c>
      <c r="E97" s="12"/>
      <c r="F97" s="7"/>
      <c r="G97" s="7"/>
      <c r="H97" s="7"/>
      <c r="I97" s="7"/>
      <c r="J97" s="7"/>
      <c r="K97" s="12"/>
      <c r="L97" s="7"/>
      <c r="M97" s="7"/>
      <c r="N97" s="7"/>
      <c r="O97" s="7"/>
      <c r="P97" s="7"/>
      <c r="Q97" s="7"/>
      <c r="R97" s="12"/>
      <c r="S97" s="7"/>
      <c r="T97" s="7"/>
      <c r="U97" s="7"/>
      <c r="V97" s="7"/>
      <c r="W97" s="7"/>
      <c r="X97" s="7" t="str">
        <f t="shared" si="4"/>
        <v/>
      </c>
      <c r="Y97" s="7" t="str">
        <f t="shared" si="5"/>
        <v/>
      </c>
      <c r="Z97" s="7" t="str">
        <f t="shared" si="6"/>
        <v/>
      </c>
      <c r="AA97" s="7" t="str">
        <f t="shared" ca="1" si="7"/>
        <v/>
      </c>
      <c r="AB97" s="7"/>
      <c r="AC97" s="12"/>
      <c r="AD97" s="7" t="str">
        <f>IFERROR(INDEX(tbl_Criticidade,MATCH(F97,LISTAS!$BC:$BC,0),2),"")</f>
        <v/>
      </c>
    </row>
    <row r="98" spans="1:30" x14ac:dyDescent="0.25">
      <c r="A98" s="7"/>
      <c r="B98" s="7"/>
      <c r="C98" s="7" t="str">
        <f>IF(B98="","",IFERROR(INDEX(FOLLOWUP!$C:$C,MATCH(B98,FOLLOWUP!$A:$A,0)),""))</f>
        <v/>
      </c>
      <c r="D98" s="7" t="str">
        <f>IF(B98="","",IFERROR(INDEX(FOLLOWUP!$H:$H,MATCH(B98,FOLLOWUP!$A:$A,0)),""))</f>
        <v/>
      </c>
      <c r="E98" s="12"/>
      <c r="F98" s="7"/>
      <c r="G98" s="7"/>
      <c r="H98" s="7"/>
      <c r="I98" s="7"/>
      <c r="J98" s="7"/>
      <c r="K98" s="12"/>
      <c r="L98" s="7"/>
      <c r="M98" s="7"/>
      <c r="N98" s="7"/>
      <c r="O98" s="7"/>
      <c r="P98" s="7"/>
      <c r="Q98" s="7"/>
      <c r="R98" s="12"/>
      <c r="S98" s="7"/>
      <c r="T98" s="7"/>
      <c r="U98" s="7"/>
      <c r="V98" s="7"/>
      <c r="W98" s="7"/>
      <c r="X98" s="7" t="str">
        <f t="shared" si="4"/>
        <v/>
      </c>
      <c r="Y98" s="7" t="str">
        <f t="shared" si="5"/>
        <v/>
      </c>
      <c r="Z98" s="7" t="str">
        <f t="shared" si="6"/>
        <v/>
      </c>
      <c r="AA98" s="7" t="str">
        <f t="shared" ca="1" si="7"/>
        <v/>
      </c>
      <c r="AB98" s="7"/>
      <c r="AC98" s="12"/>
      <c r="AD98" s="7" t="str">
        <f>IFERROR(INDEX(tbl_Criticidade,MATCH(F98,LISTAS!$BC:$BC,0),2),"")</f>
        <v/>
      </c>
    </row>
    <row r="99" spans="1:30" x14ac:dyDescent="0.25">
      <c r="A99" s="7"/>
      <c r="B99" s="7"/>
      <c r="C99" s="7" t="str">
        <f>IF(B99="","",IFERROR(INDEX(FOLLOWUP!$C:$C,MATCH(B99,FOLLOWUP!$A:$A,0)),""))</f>
        <v/>
      </c>
      <c r="D99" s="7" t="str">
        <f>IF(B99="","",IFERROR(INDEX(FOLLOWUP!$H:$H,MATCH(B99,FOLLOWUP!$A:$A,0)),""))</f>
        <v/>
      </c>
      <c r="E99" s="12"/>
      <c r="F99" s="7"/>
      <c r="G99" s="7"/>
      <c r="H99" s="7"/>
      <c r="I99" s="7"/>
      <c r="J99" s="7"/>
      <c r="K99" s="12"/>
      <c r="L99" s="7"/>
      <c r="M99" s="7"/>
      <c r="N99" s="7"/>
      <c r="O99" s="7"/>
      <c r="P99" s="7"/>
      <c r="Q99" s="7"/>
      <c r="R99" s="12"/>
      <c r="S99" s="7"/>
      <c r="T99" s="7"/>
      <c r="U99" s="7"/>
      <c r="V99" s="7"/>
      <c r="W99" s="7"/>
      <c r="X99" s="7" t="str">
        <f t="shared" si="4"/>
        <v/>
      </c>
      <c r="Y99" s="7" t="str">
        <f t="shared" si="5"/>
        <v/>
      </c>
      <c r="Z99" s="7" t="str">
        <f t="shared" si="6"/>
        <v/>
      </c>
      <c r="AA99" s="7" t="str">
        <f t="shared" ca="1" si="7"/>
        <v/>
      </c>
      <c r="AB99" s="7"/>
      <c r="AC99" s="12"/>
      <c r="AD99" s="7" t="str">
        <f>IFERROR(INDEX(tbl_Criticidade,MATCH(F99,LISTAS!$BC:$BC,0),2),"")</f>
        <v/>
      </c>
    </row>
    <row r="100" spans="1:30" x14ac:dyDescent="0.25">
      <c r="A100" s="7"/>
      <c r="B100" s="7"/>
      <c r="C100" s="7" t="str">
        <f>IF(B100="","",IFERROR(INDEX(FOLLOWUP!$C:$C,MATCH(B100,FOLLOWUP!$A:$A,0)),""))</f>
        <v/>
      </c>
      <c r="D100" s="7" t="str">
        <f>IF(B100="","",IFERROR(INDEX(FOLLOWUP!$H:$H,MATCH(B100,FOLLOWUP!$A:$A,0)),""))</f>
        <v/>
      </c>
      <c r="E100" s="12"/>
      <c r="F100" s="7"/>
      <c r="G100" s="7"/>
      <c r="H100" s="7"/>
      <c r="I100" s="7"/>
      <c r="J100" s="7"/>
      <c r="K100" s="12"/>
      <c r="L100" s="7"/>
      <c r="M100" s="7"/>
      <c r="N100" s="7"/>
      <c r="O100" s="7"/>
      <c r="P100" s="7"/>
      <c r="Q100" s="7"/>
      <c r="R100" s="12"/>
      <c r="S100" s="7"/>
      <c r="T100" s="7"/>
      <c r="U100" s="7"/>
      <c r="V100" s="7"/>
      <c r="W100" s="7"/>
      <c r="X100" s="7" t="str">
        <f t="shared" si="4"/>
        <v/>
      </c>
      <c r="Y100" s="7" t="str">
        <f t="shared" si="5"/>
        <v/>
      </c>
      <c r="Z100" s="7" t="str">
        <f t="shared" si="6"/>
        <v/>
      </c>
      <c r="AA100" s="7" t="str">
        <f t="shared" ca="1" si="7"/>
        <v/>
      </c>
      <c r="AB100" s="7"/>
      <c r="AC100" s="12"/>
      <c r="AD100" s="7" t="str">
        <f>IFERROR(INDEX(tbl_Criticidade,MATCH(F100,LISTAS!$BC:$BC,0),2),"")</f>
        <v/>
      </c>
    </row>
    <row r="101" spans="1:30" x14ac:dyDescent="0.25">
      <c r="A101" s="7"/>
      <c r="B101" s="7"/>
      <c r="C101" s="7" t="str">
        <f>IF(B101="","",IFERROR(INDEX(FOLLOWUP!$C:$C,MATCH(B101,FOLLOWUP!$A:$A,0)),""))</f>
        <v/>
      </c>
      <c r="D101" s="7" t="str">
        <f>IF(B101="","",IFERROR(INDEX(FOLLOWUP!$H:$H,MATCH(B101,FOLLOWUP!$A:$A,0)),""))</f>
        <v/>
      </c>
      <c r="E101" s="12"/>
      <c r="F101" s="7"/>
      <c r="G101" s="7"/>
      <c r="H101" s="7"/>
      <c r="I101" s="7"/>
      <c r="J101" s="7"/>
      <c r="K101" s="12"/>
      <c r="L101" s="7"/>
      <c r="M101" s="7"/>
      <c r="N101" s="7"/>
      <c r="O101" s="7"/>
      <c r="P101" s="7"/>
      <c r="Q101" s="7"/>
      <c r="R101" s="12"/>
      <c r="S101" s="7"/>
      <c r="T101" s="7"/>
      <c r="U101" s="7"/>
      <c r="V101" s="7"/>
      <c r="W101" s="7"/>
      <c r="X101" s="7" t="str">
        <f t="shared" si="4"/>
        <v/>
      </c>
      <c r="Y101" s="7" t="str">
        <f t="shared" si="5"/>
        <v/>
      </c>
      <c r="Z101" s="7" t="str">
        <f t="shared" si="6"/>
        <v/>
      </c>
      <c r="AA101" s="7" t="str">
        <f t="shared" ca="1" si="7"/>
        <v/>
      </c>
      <c r="AB101" s="7"/>
      <c r="AC101" s="12"/>
      <c r="AD101" s="7" t="str">
        <f>IFERROR(INDEX(tbl_Criticidade,MATCH(F101,LISTAS!$BC:$BC,0),2),"")</f>
        <v/>
      </c>
    </row>
    <row r="102" spans="1:30" x14ac:dyDescent="0.25">
      <c r="A102" s="7"/>
      <c r="B102" s="7"/>
      <c r="C102" s="7" t="str">
        <f>IF(B102="","",IFERROR(INDEX(FOLLOWUP!$C:$C,MATCH(B102,FOLLOWUP!$A:$A,0)),""))</f>
        <v/>
      </c>
      <c r="D102" s="7" t="str">
        <f>IF(B102="","",IFERROR(INDEX(FOLLOWUP!$H:$H,MATCH(B102,FOLLOWUP!$A:$A,0)),""))</f>
        <v/>
      </c>
      <c r="E102" s="12"/>
      <c r="F102" s="7"/>
      <c r="G102" s="7"/>
      <c r="H102" s="7"/>
      <c r="I102" s="7"/>
      <c r="J102" s="7"/>
      <c r="K102" s="12"/>
      <c r="L102" s="7"/>
      <c r="M102" s="7"/>
      <c r="N102" s="7"/>
      <c r="O102" s="7"/>
      <c r="P102" s="7"/>
      <c r="Q102" s="7"/>
      <c r="R102" s="12"/>
      <c r="S102" s="7"/>
      <c r="T102" s="7"/>
      <c r="U102" s="7"/>
      <c r="V102" s="7"/>
      <c r="W102" s="7"/>
      <c r="X102" s="7" t="str">
        <f t="shared" si="4"/>
        <v/>
      </c>
      <c r="Y102" s="7" t="str">
        <f t="shared" si="5"/>
        <v/>
      </c>
      <c r="Z102" s="7" t="str">
        <f t="shared" si="6"/>
        <v/>
      </c>
      <c r="AA102" s="7" t="str">
        <f t="shared" ca="1" si="7"/>
        <v/>
      </c>
      <c r="AB102" s="7"/>
      <c r="AC102" s="12"/>
      <c r="AD102" s="7" t="str">
        <f>IFERROR(INDEX(tbl_Criticidade,MATCH(F102,LISTAS!$BC:$BC,0),2),"")</f>
        <v/>
      </c>
    </row>
    <row r="103" spans="1:30" x14ac:dyDescent="0.25">
      <c r="A103" s="7"/>
      <c r="B103" s="7"/>
      <c r="C103" s="7" t="str">
        <f>IF(B103="","",IFERROR(INDEX(FOLLOWUP!$C:$C,MATCH(B103,FOLLOWUP!$A:$A,0)),""))</f>
        <v/>
      </c>
      <c r="D103" s="7" t="str">
        <f>IF(B103="","",IFERROR(INDEX(FOLLOWUP!$H:$H,MATCH(B103,FOLLOWUP!$A:$A,0)),""))</f>
        <v/>
      </c>
      <c r="E103" s="12"/>
      <c r="F103" s="7"/>
      <c r="G103" s="7"/>
      <c r="H103" s="7"/>
      <c r="I103" s="7"/>
      <c r="J103" s="7"/>
      <c r="K103" s="12"/>
      <c r="L103" s="7"/>
      <c r="M103" s="7"/>
      <c r="N103" s="7"/>
      <c r="O103" s="7"/>
      <c r="P103" s="7"/>
      <c r="Q103" s="7"/>
      <c r="R103" s="12"/>
      <c r="S103" s="7"/>
      <c r="T103" s="7"/>
      <c r="U103" s="7"/>
      <c r="V103" s="7"/>
      <c r="W103" s="7"/>
      <c r="X103" s="7" t="str">
        <f t="shared" si="4"/>
        <v/>
      </c>
      <c r="Y103" s="7" t="str">
        <f t="shared" si="5"/>
        <v/>
      </c>
      <c r="Z103" s="7" t="str">
        <f t="shared" si="6"/>
        <v/>
      </c>
      <c r="AA103" s="7" t="str">
        <f t="shared" ca="1" si="7"/>
        <v/>
      </c>
      <c r="AB103" s="7"/>
      <c r="AC103" s="12"/>
      <c r="AD103" s="7" t="str">
        <f>IFERROR(INDEX(tbl_Criticidade,MATCH(F103,LISTAS!$BC:$BC,0),2),"")</f>
        <v/>
      </c>
    </row>
    <row r="104" spans="1:30" x14ac:dyDescent="0.25">
      <c r="A104" s="7"/>
      <c r="B104" s="7"/>
      <c r="C104" s="7" t="str">
        <f>IF(B104="","",IFERROR(INDEX(FOLLOWUP!$C:$C,MATCH(B104,FOLLOWUP!$A:$A,0)),""))</f>
        <v/>
      </c>
      <c r="D104" s="7" t="str">
        <f>IF(B104="","",IFERROR(INDEX(FOLLOWUP!$H:$H,MATCH(B104,FOLLOWUP!$A:$A,0)),""))</f>
        <v/>
      </c>
      <c r="E104" s="12"/>
      <c r="F104" s="7"/>
      <c r="G104" s="7"/>
      <c r="H104" s="7"/>
      <c r="I104" s="7"/>
      <c r="J104" s="7"/>
      <c r="K104" s="12"/>
      <c r="L104" s="7"/>
      <c r="M104" s="7"/>
      <c r="N104" s="7"/>
      <c r="O104" s="7"/>
      <c r="P104" s="7"/>
      <c r="Q104" s="7"/>
      <c r="R104" s="12"/>
      <c r="S104" s="7"/>
      <c r="T104" s="7"/>
      <c r="U104" s="7"/>
      <c r="V104" s="7"/>
      <c r="W104" s="7"/>
      <c r="X104" s="7" t="str">
        <f t="shared" si="4"/>
        <v/>
      </c>
      <c r="Y104" s="7" t="str">
        <f t="shared" si="5"/>
        <v/>
      </c>
      <c r="Z104" s="7" t="str">
        <f t="shared" si="6"/>
        <v/>
      </c>
      <c r="AA104" s="7" t="str">
        <f t="shared" ca="1" si="7"/>
        <v/>
      </c>
      <c r="AB104" s="7"/>
      <c r="AC104" s="12"/>
      <c r="AD104" s="7" t="str">
        <f>IFERROR(INDEX(tbl_Criticidade,MATCH(F104,LISTAS!$BC:$BC,0),2),"")</f>
        <v/>
      </c>
    </row>
    <row r="105" spans="1:30" x14ac:dyDescent="0.25">
      <c r="A105" s="7"/>
      <c r="B105" s="7"/>
      <c r="C105" s="7" t="str">
        <f>IF(B105="","",IFERROR(INDEX(FOLLOWUP!$C:$C,MATCH(B105,FOLLOWUP!$A:$A,0)),""))</f>
        <v/>
      </c>
      <c r="D105" s="7" t="str">
        <f>IF(B105="","",IFERROR(INDEX(FOLLOWUP!$H:$H,MATCH(B105,FOLLOWUP!$A:$A,0)),""))</f>
        <v/>
      </c>
      <c r="E105" s="12"/>
      <c r="F105" s="7"/>
      <c r="G105" s="7"/>
      <c r="H105" s="7"/>
      <c r="I105" s="7"/>
      <c r="J105" s="7"/>
      <c r="K105" s="12"/>
      <c r="L105" s="7"/>
      <c r="M105" s="7"/>
      <c r="N105" s="7"/>
      <c r="O105" s="7"/>
      <c r="P105" s="7"/>
      <c r="Q105" s="7"/>
      <c r="R105" s="12"/>
      <c r="S105" s="7"/>
      <c r="T105" s="7"/>
      <c r="U105" s="7"/>
      <c r="V105" s="7"/>
      <c r="W105" s="7"/>
      <c r="X105" s="7" t="str">
        <f t="shared" si="4"/>
        <v/>
      </c>
      <c r="Y105" s="7" t="str">
        <f t="shared" si="5"/>
        <v/>
      </c>
      <c r="Z105" s="7" t="str">
        <f t="shared" si="6"/>
        <v/>
      </c>
      <c r="AA105" s="7" t="str">
        <f t="shared" ca="1" si="7"/>
        <v/>
      </c>
      <c r="AB105" s="7"/>
      <c r="AC105" s="12"/>
      <c r="AD105" s="7" t="str">
        <f>IFERROR(INDEX(tbl_Criticidade,MATCH(F105,LISTAS!$BC:$BC,0),2),"")</f>
        <v/>
      </c>
    </row>
    <row r="106" spans="1:30" x14ac:dyDescent="0.25">
      <c r="A106" s="7"/>
      <c r="B106" s="7"/>
      <c r="C106" s="7" t="str">
        <f>IF(B106="","",IFERROR(INDEX(FOLLOWUP!$C:$C,MATCH(B106,FOLLOWUP!$A:$A,0)),""))</f>
        <v/>
      </c>
      <c r="D106" s="7" t="str">
        <f>IF(B106="","",IFERROR(INDEX(FOLLOWUP!$H:$H,MATCH(B106,FOLLOWUP!$A:$A,0)),""))</f>
        <v/>
      </c>
      <c r="E106" s="12"/>
      <c r="F106" s="7"/>
      <c r="G106" s="7"/>
      <c r="H106" s="7"/>
      <c r="I106" s="7"/>
      <c r="J106" s="7"/>
      <c r="K106" s="12"/>
      <c r="L106" s="7"/>
      <c r="M106" s="7"/>
      <c r="N106" s="7"/>
      <c r="O106" s="7"/>
      <c r="P106" s="7"/>
      <c r="Q106" s="7"/>
      <c r="R106" s="12"/>
      <c r="S106" s="7"/>
      <c r="T106" s="7"/>
      <c r="U106" s="7"/>
      <c r="V106" s="7"/>
      <c r="W106" s="7"/>
      <c r="X106" s="7" t="str">
        <f t="shared" si="4"/>
        <v/>
      </c>
      <c r="Y106" s="7" t="str">
        <f t="shared" si="5"/>
        <v/>
      </c>
      <c r="Z106" s="7" t="str">
        <f t="shared" si="6"/>
        <v/>
      </c>
      <c r="AA106" s="7" t="str">
        <f t="shared" ca="1" si="7"/>
        <v/>
      </c>
      <c r="AB106" s="7"/>
      <c r="AC106" s="12"/>
      <c r="AD106" s="7" t="str">
        <f>IFERROR(INDEX(tbl_Criticidade,MATCH(F106,LISTAS!$BC:$BC,0),2),"")</f>
        <v/>
      </c>
    </row>
    <row r="107" spans="1:30" x14ac:dyDescent="0.25">
      <c r="A107" s="7"/>
      <c r="B107" s="7"/>
      <c r="C107" s="7" t="str">
        <f>IF(B107="","",IFERROR(INDEX(FOLLOWUP!$C:$C,MATCH(B107,FOLLOWUP!$A:$A,0)),""))</f>
        <v/>
      </c>
      <c r="D107" s="7" t="str">
        <f>IF(B107="","",IFERROR(INDEX(FOLLOWUP!$H:$H,MATCH(B107,FOLLOWUP!$A:$A,0)),""))</f>
        <v/>
      </c>
      <c r="E107" s="12"/>
      <c r="F107" s="7"/>
      <c r="G107" s="7"/>
      <c r="H107" s="7"/>
      <c r="I107" s="7"/>
      <c r="J107" s="7"/>
      <c r="K107" s="12"/>
      <c r="L107" s="7"/>
      <c r="M107" s="7"/>
      <c r="N107" s="7"/>
      <c r="O107" s="7"/>
      <c r="P107" s="7"/>
      <c r="Q107" s="7"/>
      <c r="R107" s="12"/>
      <c r="S107" s="7"/>
      <c r="T107" s="7"/>
      <c r="U107" s="7"/>
      <c r="V107" s="7"/>
      <c r="W107" s="7"/>
      <c r="X107" s="7" t="str">
        <f t="shared" si="4"/>
        <v/>
      </c>
      <c r="Y107" s="7" t="str">
        <f t="shared" si="5"/>
        <v/>
      </c>
      <c r="Z107" s="7" t="str">
        <f t="shared" si="6"/>
        <v/>
      </c>
      <c r="AA107" s="7" t="str">
        <f t="shared" ca="1" si="7"/>
        <v/>
      </c>
      <c r="AB107" s="7"/>
      <c r="AC107" s="12"/>
      <c r="AD107" s="7" t="str">
        <f>IFERROR(INDEX(tbl_Criticidade,MATCH(F107,LISTAS!$BC:$BC,0),2),"")</f>
        <v/>
      </c>
    </row>
    <row r="108" spans="1:30" x14ac:dyDescent="0.25">
      <c r="A108" s="7"/>
      <c r="B108" s="7"/>
      <c r="C108" s="7" t="str">
        <f>IF(B108="","",IFERROR(INDEX(FOLLOWUP!$C:$C,MATCH(B108,FOLLOWUP!$A:$A,0)),""))</f>
        <v/>
      </c>
      <c r="D108" s="7" t="str">
        <f>IF(B108="","",IFERROR(INDEX(FOLLOWUP!$H:$H,MATCH(B108,FOLLOWUP!$A:$A,0)),""))</f>
        <v/>
      </c>
      <c r="E108" s="12"/>
      <c r="F108" s="7"/>
      <c r="G108" s="7"/>
      <c r="H108" s="7"/>
      <c r="I108" s="7"/>
      <c r="J108" s="7"/>
      <c r="K108" s="12"/>
      <c r="L108" s="7"/>
      <c r="M108" s="7"/>
      <c r="N108" s="7"/>
      <c r="O108" s="7"/>
      <c r="P108" s="7"/>
      <c r="Q108" s="7"/>
      <c r="R108" s="12"/>
      <c r="S108" s="7"/>
      <c r="T108" s="7"/>
      <c r="U108" s="7"/>
      <c r="V108" s="7"/>
      <c r="W108" s="7"/>
      <c r="X108" s="7" t="str">
        <f t="shared" si="4"/>
        <v/>
      </c>
      <c r="Y108" s="7" t="str">
        <f t="shared" si="5"/>
        <v/>
      </c>
      <c r="Z108" s="7" t="str">
        <f t="shared" si="6"/>
        <v/>
      </c>
      <c r="AA108" s="7" t="str">
        <f t="shared" ca="1" si="7"/>
        <v/>
      </c>
      <c r="AB108" s="7"/>
      <c r="AC108" s="12"/>
      <c r="AD108" s="7" t="str">
        <f>IFERROR(INDEX(tbl_Criticidade,MATCH(F108,LISTAS!$BC:$BC,0),2),"")</f>
        <v/>
      </c>
    </row>
    <row r="109" spans="1:30" x14ac:dyDescent="0.25">
      <c r="A109" s="7"/>
      <c r="B109" s="7"/>
      <c r="C109" s="7" t="str">
        <f>IF(B109="","",IFERROR(INDEX(FOLLOWUP!$C:$C,MATCH(B109,FOLLOWUP!$A:$A,0)),""))</f>
        <v/>
      </c>
      <c r="D109" s="7" t="str">
        <f>IF(B109="","",IFERROR(INDEX(FOLLOWUP!$H:$H,MATCH(B109,FOLLOWUP!$A:$A,0)),""))</f>
        <v/>
      </c>
      <c r="E109" s="12"/>
      <c r="F109" s="7"/>
      <c r="G109" s="7"/>
      <c r="H109" s="7"/>
      <c r="I109" s="7"/>
      <c r="J109" s="7"/>
      <c r="K109" s="12"/>
      <c r="L109" s="7"/>
      <c r="M109" s="7"/>
      <c r="N109" s="7"/>
      <c r="O109" s="7"/>
      <c r="P109" s="7"/>
      <c r="Q109" s="7"/>
      <c r="R109" s="12"/>
      <c r="S109" s="7"/>
      <c r="T109" s="7"/>
      <c r="U109" s="7"/>
      <c r="V109" s="7"/>
      <c r="W109" s="7"/>
      <c r="X109" s="7" t="str">
        <f t="shared" si="4"/>
        <v/>
      </c>
      <c r="Y109" s="7" t="str">
        <f t="shared" si="5"/>
        <v/>
      </c>
      <c r="Z109" s="7" t="str">
        <f t="shared" si="6"/>
        <v/>
      </c>
      <c r="AA109" s="7" t="str">
        <f t="shared" ca="1" si="7"/>
        <v/>
      </c>
      <c r="AB109" s="7"/>
      <c r="AC109" s="12"/>
      <c r="AD109" s="7" t="str">
        <f>IFERROR(INDEX(tbl_Criticidade,MATCH(F109,LISTAS!$BC:$BC,0),2),"")</f>
        <v/>
      </c>
    </row>
    <row r="110" spans="1:30" x14ac:dyDescent="0.25">
      <c r="A110" s="7"/>
      <c r="B110" s="7"/>
      <c r="C110" s="7" t="str">
        <f>IF(B110="","",IFERROR(INDEX(FOLLOWUP!$C:$C,MATCH(B110,FOLLOWUP!$A:$A,0)),""))</f>
        <v/>
      </c>
      <c r="D110" s="7" t="str">
        <f>IF(B110="","",IFERROR(INDEX(FOLLOWUP!$H:$H,MATCH(B110,FOLLOWUP!$A:$A,0)),""))</f>
        <v/>
      </c>
      <c r="E110" s="12"/>
      <c r="F110" s="7"/>
      <c r="G110" s="7"/>
      <c r="H110" s="7"/>
      <c r="I110" s="7"/>
      <c r="J110" s="7"/>
      <c r="K110" s="12"/>
      <c r="L110" s="7"/>
      <c r="M110" s="7"/>
      <c r="N110" s="7"/>
      <c r="O110" s="7"/>
      <c r="P110" s="7"/>
      <c r="Q110" s="7"/>
      <c r="R110" s="12"/>
      <c r="S110" s="7"/>
      <c r="T110" s="7"/>
      <c r="U110" s="7"/>
      <c r="V110" s="7"/>
      <c r="W110" s="7"/>
      <c r="X110" s="7" t="str">
        <f t="shared" si="4"/>
        <v/>
      </c>
      <c r="Y110" s="7" t="str">
        <f t="shared" si="5"/>
        <v/>
      </c>
      <c r="Z110" s="7" t="str">
        <f t="shared" si="6"/>
        <v/>
      </c>
      <c r="AA110" s="7" t="str">
        <f t="shared" ca="1" si="7"/>
        <v/>
      </c>
      <c r="AB110" s="7"/>
      <c r="AC110" s="12"/>
      <c r="AD110" s="7" t="str">
        <f>IFERROR(INDEX(tbl_Criticidade,MATCH(F110,LISTAS!$BC:$BC,0),2),"")</f>
        <v/>
      </c>
    </row>
    <row r="111" spans="1:30" x14ac:dyDescent="0.25">
      <c r="A111" s="7"/>
      <c r="B111" s="7"/>
      <c r="C111" s="7" t="str">
        <f>IF(B111="","",IFERROR(INDEX(FOLLOWUP!$C:$C,MATCH(B111,FOLLOWUP!$A:$A,0)),""))</f>
        <v/>
      </c>
      <c r="D111" s="7" t="str">
        <f>IF(B111="","",IFERROR(INDEX(FOLLOWUP!$H:$H,MATCH(B111,FOLLOWUP!$A:$A,0)),""))</f>
        <v/>
      </c>
      <c r="E111" s="12"/>
      <c r="F111" s="7"/>
      <c r="G111" s="7"/>
      <c r="H111" s="7"/>
      <c r="I111" s="7"/>
      <c r="J111" s="7"/>
      <c r="K111" s="12"/>
      <c r="L111" s="7"/>
      <c r="M111" s="7"/>
      <c r="N111" s="7"/>
      <c r="O111" s="7"/>
      <c r="P111" s="7"/>
      <c r="Q111" s="7"/>
      <c r="R111" s="12"/>
      <c r="S111" s="7"/>
      <c r="T111" s="7"/>
      <c r="U111" s="7"/>
      <c r="V111" s="7"/>
      <c r="W111" s="7"/>
      <c r="X111" s="7" t="str">
        <f t="shared" si="4"/>
        <v/>
      </c>
      <c r="Y111" s="7" t="str">
        <f t="shared" si="5"/>
        <v/>
      </c>
      <c r="Z111" s="7" t="str">
        <f t="shared" si="6"/>
        <v/>
      </c>
      <c r="AA111" s="7" t="str">
        <f t="shared" ca="1" si="7"/>
        <v/>
      </c>
      <c r="AB111" s="7"/>
      <c r="AC111" s="12"/>
      <c r="AD111" s="7" t="str">
        <f>IFERROR(INDEX(tbl_Criticidade,MATCH(F111,LISTAS!$BC:$BC,0),2),"")</f>
        <v/>
      </c>
    </row>
    <row r="112" spans="1:30" x14ac:dyDescent="0.25">
      <c r="A112" s="7"/>
      <c r="B112" s="7"/>
      <c r="C112" s="7" t="str">
        <f>IF(B112="","",IFERROR(INDEX(FOLLOWUP!$C:$C,MATCH(B112,FOLLOWUP!$A:$A,0)),""))</f>
        <v/>
      </c>
      <c r="D112" s="7" t="str">
        <f>IF(B112="","",IFERROR(INDEX(FOLLOWUP!$H:$H,MATCH(B112,FOLLOWUP!$A:$A,0)),""))</f>
        <v/>
      </c>
      <c r="E112" s="12"/>
      <c r="F112" s="7"/>
      <c r="G112" s="7"/>
      <c r="H112" s="7"/>
      <c r="I112" s="7"/>
      <c r="J112" s="7"/>
      <c r="K112" s="12"/>
      <c r="L112" s="7"/>
      <c r="M112" s="7"/>
      <c r="N112" s="7"/>
      <c r="O112" s="7"/>
      <c r="P112" s="7"/>
      <c r="Q112" s="7"/>
      <c r="R112" s="12"/>
      <c r="S112" s="7"/>
      <c r="T112" s="7"/>
      <c r="U112" s="7"/>
      <c r="V112" s="7"/>
      <c r="W112" s="7"/>
      <c r="X112" s="7" t="str">
        <f t="shared" si="4"/>
        <v/>
      </c>
      <c r="Y112" s="7" t="str">
        <f t="shared" si="5"/>
        <v/>
      </c>
      <c r="Z112" s="7" t="str">
        <f t="shared" si="6"/>
        <v/>
      </c>
      <c r="AA112" s="7" t="str">
        <f t="shared" ca="1" si="7"/>
        <v/>
      </c>
      <c r="AB112" s="7"/>
      <c r="AC112" s="12"/>
      <c r="AD112" s="7" t="str">
        <f>IFERROR(INDEX(tbl_Criticidade,MATCH(F112,LISTAS!$BC:$BC,0),2),"")</f>
        <v/>
      </c>
    </row>
    <row r="113" spans="1:30" x14ac:dyDescent="0.25">
      <c r="A113" s="7"/>
      <c r="B113" s="7"/>
      <c r="C113" s="7" t="str">
        <f>IF(B113="","",IFERROR(INDEX(FOLLOWUP!$C:$C,MATCH(B113,FOLLOWUP!$A:$A,0)),""))</f>
        <v/>
      </c>
      <c r="D113" s="7" t="str">
        <f>IF(B113="","",IFERROR(INDEX(FOLLOWUP!$H:$H,MATCH(B113,FOLLOWUP!$A:$A,0)),""))</f>
        <v/>
      </c>
      <c r="E113" s="12"/>
      <c r="F113" s="7"/>
      <c r="G113" s="7"/>
      <c r="H113" s="7"/>
      <c r="I113" s="7"/>
      <c r="J113" s="7"/>
      <c r="K113" s="12"/>
      <c r="L113" s="7"/>
      <c r="M113" s="7"/>
      <c r="N113" s="7"/>
      <c r="O113" s="7"/>
      <c r="P113" s="7"/>
      <c r="Q113" s="7"/>
      <c r="R113" s="12"/>
      <c r="S113" s="7"/>
      <c r="T113" s="7"/>
      <c r="U113" s="7"/>
      <c r="V113" s="7"/>
      <c r="W113" s="7"/>
      <c r="X113" s="7" t="str">
        <f t="shared" si="4"/>
        <v/>
      </c>
      <c r="Y113" s="7" t="str">
        <f t="shared" si="5"/>
        <v/>
      </c>
      <c r="Z113" s="7" t="str">
        <f t="shared" si="6"/>
        <v/>
      </c>
      <c r="AA113" s="7" t="str">
        <f t="shared" ca="1" si="7"/>
        <v/>
      </c>
      <c r="AB113" s="7"/>
      <c r="AC113" s="12"/>
      <c r="AD113" s="7" t="str">
        <f>IFERROR(INDEX(tbl_Criticidade,MATCH(F113,LISTAS!$BC:$BC,0),2),"")</f>
        <v/>
      </c>
    </row>
    <row r="114" spans="1:30" x14ac:dyDescent="0.25">
      <c r="A114" s="7"/>
      <c r="B114" s="7"/>
      <c r="C114" s="7" t="str">
        <f>IF(B114="","",IFERROR(INDEX(FOLLOWUP!$C:$C,MATCH(B114,FOLLOWUP!$A:$A,0)),""))</f>
        <v/>
      </c>
      <c r="D114" s="7" t="str">
        <f>IF(B114="","",IFERROR(INDEX(FOLLOWUP!$H:$H,MATCH(B114,FOLLOWUP!$A:$A,0)),""))</f>
        <v/>
      </c>
      <c r="E114" s="12"/>
      <c r="F114" s="7"/>
      <c r="G114" s="7"/>
      <c r="H114" s="7"/>
      <c r="I114" s="7"/>
      <c r="J114" s="7"/>
      <c r="K114" s="12"/>
      <c r="L114" s="7"/>
      <c r="M114" s="7"/>
      <c r="N114" s="7"/>
      <c r="O114" s="7"/>
      <c r="P114" s="7"/>
      <c r="Q114" s="7"/>
      <c r="R114" s="12"/>
      <c r="S114" s="7"/>
      <c r="T114" s="7"/>
      <c r="U114" s="7"/>
      <c r="V114" s="7"/>
      <c r="W114" s="7"/>
      <c r="X114" s="7" t="str">
        <f t="shared" si="4"/>
        <v/>
      </c>
      <c r="Y114" s="7" t="str">
        <f t="shared" si="5"/>
        <v/>
      </c>
      <c r="Z114" s="7" t="str">
        <f t="shared" si="6"/>
        <v/>
      </c>
      <c r="AA114" s="7" t="str">
        <f t="shared" ca="1" si="7"/>
        <v/>
      </c>
      <c r="AB114" s="7"/>
      <c r="AC114" s="12"/>
      <c r="AD114" s="7" t="str">
        <f>IFERROR(INDEX(tbl_Criticidade,MATCH(F114,LISTAS!$BC:$BC,0),2),"")</f>
        <v/>
      </c>
    </row>
    <row r="115" spans="1:30" x14ac:dyDescent="0.25">
      <c r="A115" s="7"/>
      <c r="B115" s="7"/>
      <c r="C115" s="7" t="str">
        <f>IF(B115="","",IFERROR(INDEX(FOLLOWUP!$C:$C,MATCH(B115,FOLLOWUP!$A:$A,0)),""))</f>
        <v/>
      </c>
      <c r="D115" s="7" t="str">
        <f>IF(B115="","",IFERROR(INDEX(FOLLOWUP!$H:$H,MATCH(B115,FOLLOWUP!$A:$A,0)),""))</f>
        <v/>
      </c>
      <c r="E115" s="12"/>
      <c r="F115" s="7"/>
      <c r="G115" s="7"/>
      <c r="H115" s="7"/>
      <c r="I115" s="7"/>
      <c r="J115" s="7"/>
      <c r="K115" s="12"/>
      <c r="L115" s="7"/>
      <c r="M115" s="7"/>
      <c r="N115" s="7"/>
      <c r="O115" s="7"/>
      <c r="P115" s="7"/>
      <c r="Q115" s="7"/>
      <c r="R115" s="12"/>
      <c r="S115" s="7"/>
      <c r="T115" s="7"/>
      <c r="U115" s="7"/>
      <c r="V115" s="7"/>
      <c r="W115" s="7"/>
      <c r="X115" s="7" t="str">
        <f t="shared" si="4"/>
        <v/>
      </c>
      <c r="Y115" s="7" t="str">
        <f t="shared" si="5"/>
        <v/>
      </c>
      <c r="Z115" s="7" t="str">
        <f t="shared" si="6"/>
        <v/>
      </c>
      <c r="AA115" s="7" t="str">
        <f t="shared" ca="1" si="7"/>
        <v/>
      </c>
      <c r="AB115" s="7"/>
      <c r="AC115" s="12"/>
      <c r="AD115" s="7" t="str">
        <f>IFERROR(INDEX(tbl_Criticidade,MATCH(F115,LISTAS!$BC:$BC,0),2),"")</f>
        <v/>
      </c>
    </row>
    <row r="116" spans="1:30" x14ac:dyDescent="0.25">
      <c r="A116" s="7"/>
      <c r="B116" s="7"/>
      <c r="C116" s="7" t="str">
        <f>IF(B116="","",IFERROR(INDEX(FOLLOWUP!$C:$C,MATCH(B116,FOLLOWUP!$A:$A,0)),""))</f>
        <v/>
      </c>
      <c r="D116" s="7" t="str">
        <f>IF(B116="","",IFERROR(INDEX(FOLLOWUP!$H:$H,MATCH(B116,FOLLOWUP!$A:$A,0)),""))</f>
        <v/>
      </c>
      <c r="E116" s="12"/>
      <c r="F116" s="7"/>
      <c r="G116" s="7"/>
      <c r="H116" s="7"/>
      <c r="I116" s="7"/>
      <c r="J116" s="7"/>
      <c r="K116" s="12"/>
      <c r="L116" s="7"/>
      <c r="M116" s="7"/>
      <c r="N116" s="7"/>
      <c r="O116" s="7"/>
      <c r="P116" s="7"/>
      <c r="Q116" s="7"/>
      <c r="R116" s="12"/>
      <c r="S116" s="7"/>
      <c r="T116" s="7"/>
      <c r="U116" s="7"/>
      <c r="V116" s="7"/>
      <c r="W116" s="7"/>
      <c r="X116" s="7" t="str">
        <f t="shared" si="4"/>
        <v/>
      </c>
      <c r="Y116" s="7" t="str">
        <f t="shared" si="5"/>
        <v/>
      </c>
      <c r="Z116" s="7" t="str">
        <f t="shared" si="6"/>
        <v/>
      </c>
      <c r="AA116" s="7" t="str">
        <f t="shared" ca="1" si="7"/>
        <v/>
      </c>
      <c r="AB116" s="7"/>
      <c r="AC116" s="12"/>
      <c r="AD116" s="7" t="str">
        <f>IFERROR(INDEX(tbl_Criticidade,MATCH(F116,LISTAS!$BC:$BC,0),2),"")</f>
        <v/>
      </c>
    </row>
    <row r="117" spans="1:30" x14ac:dyDescent="0.25">
      <c r="A117" s="7"/>
      <c r="B117" s="7"/>
      <c r="C117" s="7" t="str">
        <f>IF(B117="","",IFERROR(INDEX(FOLLOWUP!$C:$C,MATCH(B117,FOLLOWUP!$A:$A,0)),""))</f>
        <v/>
      </c>
      <c r="D117" s="7" t="str">
        <f>IF(B117="","",IFERROR(INDEX(FOLLOWUP!$H:$H,MATCH(B117,FOLLOWUP!$A:$A,0)),""))</f>
        <v/>
      </c>
      <c r="E117" s="12"/>
      <c r="F117" s="7"/>
      <c r="G117" s="7"/>
      <c r="H117" s="7"/>
      <c r="I117" s="7"/>
      <c r="J117" s="7"/>
      <c r="K117" s="12"/>
      <c r="L117" s="7"/>
      <c r="M117" s="7"/>
      <c r="N117" s="7"/>
      <c r="O117" s="7"/>
      <c r="P117" s="7"/>
      <c r="Q117" s="7"/>
      <c r="R117" s="12"/>
      <c r="S117" s="7"/>
      <c r="T117" s="7"/>
      <c r="U117" s="7"/>
      <c r="V117" s="7"/>
      <c r="W117" s="7"/>
      <c r="X117" s="7" t="str">
        <f t="shared" si="4"/>
        <v/>
      </c>
      <c r="Y117" s="7" t="str">
        <f t="shared" si="5"/>
        <v/>
      </c>
      <c r="Z117" s="7" t="str">
        <f t="shared" si="6"/>
        <v/>
      </c>
      <c r="AA117" s="7" t="str">
        <f t="shared" ca="1" si="7"/>
        <v/>
      </c>
      <c r="AB117" s="7"/>
      <c r="AC117" s="12"/>
      <c r="AD117" s="7" t="str">
        <f>IFERROR(INDEX(tbl_Criticidade,MATCH(F117,LISTAS!$BC:$BC,0),2),"")</f>
        <v/>
      </c>
    </row>
    <row r="118" spans="1:30" x14ac:dyDescent="0.25">
      <c r="A118" s="7"/>
      <c r="B118" s="7"/>
      <c r="C118" s="7" t="str">
        <f>IF(B118="","",IFERROR(INDEX(FOLLOWUP!$C:$C,MATCH(B118,FOLLOWUP!$A:$A,0)),""))</f>
        <v/>
      </c>
      <c r="D118" s="7" t="str">
        <f>IF(B118="","",IFERROR(INDEX(FOLLOWUP!$H:$H,MATCH(B118,FOLLOWUP!$A:$A,0)),""))</f>
        <v/>
      </c>
      <c r="E118" s="12"/>
      <c r="F118" s="7"/>
      <c r="G118" s="7"/>
      <c r="H118" s="7"/>
      <c r="I118" s="7"/>
      <c r="J118" s="7"/>
      <c r="K118" s="12"/>
      <c r="L118" s="7"/>
      <c r="M118" s="7"/>
      <c r="N118" s="7"/>
      <c r="O118" s="7"/>
      <c r="P118" s="7"/>
      <c r="Q118" s="7"/>
      <c r="R118" s="12"/>
      <c r="S118" s="7"/>
      <c r="T118" s="7"/>
      <c r="U118" s="7"/>
      <c r="V118" s="7"/>
      <c r="W118" s="7"/>
      <c r="X118" s="7" t="str">
        <f t="shared" si="4"/>
        <v/>
      </c>
      <c r="Y118" s="7" t="str">
        <f t="shared" si="5"/>
        <v/>
      </c>
      <c r="Z118" s="7" t="str">
        <f t="shared" si="6"/>
        <v/>
      </c>
      <c r="AA118" s="7" t="str">
        <f t="shared" ca="1" si="7"/>
        <v/>
      </c>
      <c r="AB118" s="7"/>
      <c r="AC118" s="12"/>
      <c r="AD118" s="7" t="str">
        <f>IFERROR(INDEX(tbl_Criticidade,MATCH(F118,LISTAS!$BC:$BC,0),2),"")</f>
        <v/>
      </c>
    </row>
    <row r="119" spans="1:30" x14ac:dyDescent="0.25">
      <c r="A119" s="7"/>
      <c r="B119" s="7"/>
      <c r="C119" s="7" t="str">
        <f>IF(B119="","",IFERROR(INDEX(FOLLOWUP!$C:$C,MATCH(B119,FOLLOWUP!$A:$A,0)),""))</f>
        <v/>
      </c>
      <c r="D119" s="7" t="str">
        <f>IF(B119="","",IFERROR(INDEX(FOLLOWUP!$H:$H,MATCH(B119,FOLLOWUP!$A:$A,0)),""))</f>
        <v/>
      </c>
      <c r="E119" s="12"/>
      <c r="F119" s="7"/>
      <c r="G119" s="7"/>
      <c r="H119" s="7"/>
      <c r="I119" s="7"/>
      <c r="J119" s="7"/>
      <c r="K119" s="12"/>
      <c r="L119" s="7"/>
      <c r="M119" s="7"/>
      <c r="N119" s="7"/>
      <c r="O119" s="7"/>
      <c r="P119" s="7"/>
      <c r="Q119" s="7"/>
      <c r="R119" s="12"/>
      <c r="S119" s="7"/>
      <c r="T119" s="7"/>
      <c r="U119" s="7"/>
      <c r="V119" s="7"/>
      <c r="W119" s="7"/>
      <c r="X119" s="7" t="str">
        <f t="shared" si="4"/>
        <v/>
      </c>
      <c r="Y119" s="7" t="str">
        <f t="shared" si="5"/>
        <v/>
      </c>
      <c r="Z119" s="7" t="str">
        <f t="shared" si="6"/>
        <v/>
      </c>
      <c r="AA119" s="7" t="str">
        <f t="shared" ca="1" si="7"/>
        <v/>
      </c>
      <c r="AB119" s="7"/>
      <c r="AC119" s="12"/>
      <c r="AD119" s="7" t="str">
        <f>IFERROR(INDEX(tbl_Criticidade,MATCH(F119,LISTAS!$BC:$BC,0),2),"")</f>
        <v/>
      </c>
    </row>
    <row r="120" spans="1:30" x14ac:dyDescent="0.25">
      <c r="A120" s="7"/>
      <c r="B120" s="7"/>
      <c r="C120" s="7" t="str">
        <f>IF(B120="","",IFERROR(INDEX(FOLLOWUP!$C:$C,MATCH(B120,FOLLOWUP!$A:$A,0)),""))</f>
        <v/>
      </c>
      <c r="D120" s="7" t="str">
        <f>IF(B120="","",IFERROR(INDEX(FOLLOWUP!$H:$H,MATCH(B120,FOLLOWUP!$A:$A,0)),""))</f>
        <v/>
      </c>
      <c r="E120" s="12"/>
      <c r="F120" s="7"/>
      <c r="G120" s="7"/>
      <c r="H120" s="7"/>
      <c r="I120" s="7"/>
      <c r="J120" s="7"/>
      <c r="K120" s="12"/>
      <c r="L120" s="7"/>
      <c r="M120" s="7"/>
      <c r="N120" s="7"/>
      <c r="O120" s="7"/>
      <c r="P120" s="7"/>
      <c r="Q120" s="7"/>
      <c r="R120" s="12"/>
      <c r="S120" s="7"/>
      <c r="T120" s="7"/>
      <c r="U120" s="7"/>
      <c r="V120" s="7"/>
      <c r="W120" s="7"/>
      <c r="X120" s="7" t="str">
        <f t="shared" si="4"/>
        <v/>
      </c>
      <c r="Y120" s="7" t="str">
        <f t="shared" si="5"/>
        <v/>
      </c>
      <c r="Z120" s="7" t="str">
        <f t="shared" si="6"/>
        <v/>
      </c>
      <c r="AA120" s="7" t="str">
        <f t="shared" ca="1" si="7"/>
        <v/>
      </c>
      <c r="AB120" s="7"/>
      <c r="AC120" s="12"/>
      <c r="AD120" s="7" t="str">
        <f>IFERROR(INDEX(tbl_Criticidade,MATCH(F120,LISTAS!$BC:$BC,0),2),"")</f>
        <v/>
      </c>
    </row>
    <row r="121" spans="1:30" x14ac:dyDescent="0.25">
      <c r="A121" s="7"/>
      <c r="B121" s="7"/>
      <c r="C121" s="7" t="str">
        <f>IF(B121="","",IFERROR(INDEX(FOLLOWUP!$C:$C,MATCH(B121,FOLLOWUP!$A:$A,0)),""))</f>
        <v/>
      </c>
      <c r="D121" s="7" t="str">
        <f>IF(B121="","",IFERROR(INDEX(FOLLOWUP!$H:$H,MATCH(B121,FOLLOWUP!$A:$A,0)),""))</f>
        <v/>
      </c>
      <c r="E121" s="12"/>
      <c r="F121" s="7"/>
      <c r="G121" s="7"/>
      <c r="H121" s="7"/>
      <c r="I121" s="7"/>
      <c r="J121" s="7"/>
      <c r="K121" s="12"/>
      <c r="L121" s="7"/>
      <c r="M121" s="7"/>
      <c r="N121" s="7"/>
      <c r="O121" s="7"/>
      <c r="P121" s="7"/>
      <c r="Q121" s="7"/>
      <c r="R121" s="12"/>
      <c r="S121" s="7"/>
      <c r="T121" s="7"/>
      <c r="U121" s="7"/>
      <c r="V121" s="7"/>
      <c r="W121" s="7"/>
      <c r="X121" s="7" t="str">
        <f t="shared" si="4"/>
        <v/>
      </c>
      <c r="Y121" s="7" t="str">
        <f t="shared" si="5"/>
        <v/>
      </c>
      <c r="Z121" s="7" t="str">
        <f t="shared" si="6"/>
        <v/>
      </c>
      <c r="AA121" s="7" t="str">
        <f t="shared" ca="1" si="7"/>
        <v/>
      </c>
      <c r="AB121" s="7"/>
      <c r="AC121" s="12"/>
      <c r="AD121" s="7" t="str">
        <f>IFERROR(INDEX(tbl_Criticidade,MATCH(F121,LISTAS!$BC:$BC,0),2),"")</f>
        <v/>
      </c>
    </row>
    <row r="122" spans="1:30" x14ac:dyDescent="0.25">
      <c r="A122" s="7"/>
      <c r="B122" s="7"/>
      <c r="C122" s="7" t="str">
        <f>IF(B122="","",IFERROR(INDEX(FOLLOWUP!$C:$C,MATCH(B122,FOLLOWUP!$A:$A,0)),""))</f>
        <v/>
      </c>
      <c r="D122" s="7" t="str">
        <f>IF(B122="","",IFERROR(INDEX(FOLLOWUP!$H:$H,MATCH(B122,FOLLOWUP!$A:$A,0)),""))</f>
        <v/>
      </c>
      <c r="E122" s="12"/>
      <c r="F122" s="7"/>
      <c r="G122" s="7"/>
      <c r="H122" s="7"/>
      <c r="I122" s="7"/>
      <c r="J122" s="7"/>
      <c r="K122" s="12"/>
      <c r="L122" s="7"/>
      <c r="M122" s="7"/>
      <c r="N122" s="7"/>
      <c r="O122" s="7"/>
      <c r="P122" s="7"/>
      <c r="Q122" s="7"/>
      <c r="R122" s="12"/>
      <c r="S122" s="7"/>
      <c r="T122" s="7"/>
      <c r="U122" s="7"/>
      <c r="V122" s="7"/>
      <c r="W122" s="7"/>
      <c r="X122" s="7" t="str">
        <f t="shared" si="4"/>
        <v/>
      </c>
      <c r="Y122" s="7" t="str">
        <f t="shared" si="5"/>
        <v/>
      </c>
      <c r="Z122" s="7" t="str">
        <f t="shared" si="6"/>
        <v/>
      </c>
      <c r="AA122" s="7" t="str">
        <f t="shared" ca="1" si="7"/>
        <v/>
      </c>
      <c r="AB122" s="7"/>
      <c r="AC122" s="12"/>
      <c r="AD122" s="7" t="str">
        <f>IFERROR(INDEX(tbl_Criticidade,MATCH(F122,LISTAS!$BC:$BC,0),2),"")</f>
        <v/>
      </c>
    </row>
    <row r="123" spans="1:30" x14ac:dyDescent="0.25">
      <c r="A123" s="7"/>
      <c r="B123" s="7"/>
      <c r="C123" s="7" t="str">
        <f>IF(B123="","",IFERROR(INDEX(FOLLOWUP!$C:$C,MATCH(B123,FOLLOWUP!$A:$A,0)),""))</f>
        <v/>
      </c>
      <c r="D123" s="7" t="str">
        <f>IF(B123="","",IFERROR(INDEX(FOLLOWUP!$H:$H,MATCH(B123,FOLLOWUP!$A:$A,0)),""))</f>
        <v/>
      </c>
      <c r="E123" s="12"/>
      <c r="F123" s="7"/>
      <c r="G123" s="7"/>
      <c r="H123" s="7"/>
      <c r="I123" s="7"/>
      <c r="J123" s="7"/>
      <c r="K123" s="12"/>
      <c r="L123" s="7"/>
      <c r="M123" s="7"/>
      <c r="N123" s="7"/>
      <c r="O123" s="7"/>
      <c r="P123" s="7"/>
      <c r="Q123" s="7"/>
      <c r="R123" s="12"/>
      <c r="S123" s="7"/>
      <c r="T123" s="7"/>
      <c r="U123" s="7"/>
      <c r="V123" s="7"/>
      <c r="W123" s="7"/>
      <c r="X123" s="7" t="str">
        <f t="shared" si="4"/>
        <v/>
      </c>
      <c r="Y123" s="7" t="str">
        <f t="shared" si="5"/>
        <v/>
      </c>
      <c r="Z123" s="7" t="str">
        <f t="shared" si="6"/>
        <v/>
      </c>
      <c r="AA123" s="7" t="str">
        <f t="shared" ca="1" si="7"/>
        <v/>
      </c>
      <c r="AB123" s="7"/>
      <c r="AC123" s="12"/>
      <c r="AD123" s="7" t="str">
        <f>IFERROR(INDEX(tbl_Criticidade,MATCH(F123,LISTAS!$BC:$BC,0),2),"")</f>
        <v/>
      </c>
    </row>
    <row r="124" spans="1:30" x14ac:dyDescent="0.25">
      <c r="A124" s="7"/>
      <c r="B124" s="7"/>
      <c r="C124" s="7" t="str">
        <f>IF(B124="","",IFERROR(INDEX(FOLLOWUP!$C:$C,MATCH(B124,FOLLOWUP!$A:$A,0)),""))</f>
        <v/>
      </c>
      <c r="D124" s="7" t="str">
        <f>IF(B124="","",IFERROR(INDEX(FOLLOWUP!$H:$H,MATCH(B124,FOLLOWUP!$A:$A,0)),""))</f>
        <v/>
      </c>
      <c r="E124" s="12"/>
      <c r="F124" s="7"/>
      <c r="G124" s="7"/>
      <c r="H124" s="7"/>
      <c r="I124" s="7"/>
      <c r="J124" s="7"/>
      <c r="K124" s="12"/>
      <c r="L124" s="7"/>
      <c r="M124" s="7"/>
      <c r="N124" s="7"/>
      <c r="O124" s="7"/>
      <c r="P124" s="7"/>
      <c r="Q124" s="7"/>
      <c r="R124" s="12"/>
      <c r="S124" s="7"/>
      <c r="T124" s="7"/>
      <c r="U124" s="7"/>
      <c r="V124" s="7"/>
      <c r="W124" s="7"/>
      <c r="X124" s="7" t="str">
        <f t="shared" si="4"/>
        <v/>
      </c>
      <c r="Y124" s="7" t="str">
        <f t="shared" si="5"/>
        <v/>
      </c>
      <c r="Z124" s="7" t="str">
        <f t="shared" si="6"/>
        <v/>
      </c>
      <c r="AA124" s="7" t="str">
        <f t="shared" ca="1" si="7"/>
        <v/>
      </c>
      <c r="AB124" s="7"/>
      <c r="AC124" s="12"/>
      <c r="AD124" s="7" t="str">
        <f>IFERROR(INDEX(tbl_Criticidade,MATCH(F124,LISTAS!$BC:$BC,0),2),"")</f>
        <v/>
      </c>
    </row>
    <row r="125" spans="1:30" x14ac:dyDescent="0.25">
      <c r="A125" s="7"/>
      <c r="B125" s="7"/>
      <c r="C125" s="7" t="str">
        <f>IF(B125="","",IFERROR(INDEX(FOLLOWUP!$C:$C,MATCH(B125,FOLLOWUP!$A:$A,0)),""))</f>
        <v/>
      </c>
      <c r="D125" s="7" t="str">
        <f>IF(B125="","",IFERROR(INDEX(FOLLOWUP!$H:$H,MATCH(B125,FOLLOWUP!$A:$A,0)),""))</f>
        <v/>
      </c>
      <c r="E125" s="12"/>
      <c r="F125" s="7"/>
      <c r="G125" s="7"/>
      <c r="H125" s="7"/>
      <c r="I125" s="7"/>
      <c r="J125" s="7"/>
      <c r="K125" s="12"/>
      <c r="L125" s="7"/>
      <c r="M125" s="7"/>
      <c r="N125" s="7"/>
      <c r="O125" s="7"/>
      <c r="P125" s="7"/>
      <c r="Q125" s="7"/>
      <c r="R125" s="12"/>
      <c r="S125" s="7"/>
      <c r="T125" s="7"/>
      <c r="U125" s="7"/>
      <c r="V125" s="7"/>
      <c r="W125" s="7"/>
      <c r="X125" s="7" t="str">
        <f t="shared" si="4"/>
        <v/>
      </c>
      <c r="Y125" s="7" t="str">
        <f t="shared" si="5"/>
        <v/>
      </c>
      <c r="Z125" s="7" t="str">
        <f t="shared" si="6"/>
        <v/>
      </c>
      <c r="AA125" s="7" t="str">
        <f t="shared" ca="1" si="7"/>
        <v/>
      </c>
      <c r="AB125" s="7"/>
      <c r="AC125" s="12"/>
      <c r="AD125" s="7" t="str">
        <f>IFERROR(INDEX(tbl_Criticidade,MATCH(F125,LISTAS!$BC:$BC,0),2),"")</f>
        <v/>
      </c>
    </row>
    <row r="126" spans="1:30" x14ac:dyDescent="0.25">
      <c r="A126" s="7"/>
      <c r="B126" s="7"/>
      <c r="C126" s="7" t="str">
        <f>IF(B126="","",IFERROR(INDEX(FOLLOWUP!$C:$C,MATCH(B126,FOLLOWUP!$A:$A,0)),""))</f>
        <v/>
      </c>
      <c r="D126" s="7" t="str">
        <f>IF(B126="","",IFERROR(INDEX(FOLLOWUP!$H:$H,MATCH(B126,FOLLOWUP!$A:$A,0)),""))</f>
        <v/>
      </c>
      <c r="E126" s="12"/>
      <c r="F126" s="7"/>
      <c r="G126" s="7"/>
      <c r="H126" s="7"/>
      <c r="I126" s="7"/>
      <c r="J126" s="7"/>
      <c r="K126" s="12"/>
      <c r="L126" s="7"/>
      <c r="M126" s="7"/>
      <c r="N126" s="7"/>
      <c r="O126" s="7"/>
      <c r="P126" s="7"/>
      <c r="Q126" s="7"/>
      <c r="R126" s="12"/>
      <c r="S126" s="7"/>
      <c r="T126" s="7"/>
      <c r="U126" s="7"/>
      <c r="V126" s="7"/>
      <c r="W126" s="7"/>
      <c r="X126" s="7" t="str">
        <f t="shared" si="4"/>
        <v/>
      </c>
      <c r="Y126" s="7" t="str">
        <f t="shared" si="5"/>
        <v/>
      </c>
      <c r="Z126" s="7" t="str">
        <f t="shared" si="6"/>
        <v/>
      </c>
      <c r="AA126" s="7" t="str">
        <f t="shared" ca="1" si="7"/>
        <v/>
      </c>
      <c r="AB126" s="7"/>
      <c r="AC126" s="12"/>
      <c r="AD126" s="7" t="str">
        <f>IFERROR(INDEX(tbl_Criticidade,MATCH(F126,LISTAS!$BC:$BC,0),2),"")</f>
        <v/>
      </c>
    </row>
    <row r="127" spans="1:30" x14ac:dyDescent="0.25">
      <c r="A127" s="7"/>
      <c r="B127" s="7"/>
      <c r="C127" s="7" t="str">
        <f>IF(B127="","",IFERROR(INDEX(FOLLOWUP!$C:$C,MATCH(B127,FOLLOWUP!$A:$A,0)),""))</f>
        <v/>
      </c>
      <c r="D127" s="7" t="str">
        <f>IF(B127="","",IFERROR(INDEX(FOLLOWUP!$H:$H,MATCH(B127,FOLLOWUP!$A:$A,0)),""))</f>
        <v/>
      </c>
      <c r="E127" s="12"/>
      <c r="F127" s="7"/>
      <c r="G127" s="7"/>
      <c r="H127" s="7"/>
      <c r="I127" s="7"/>
      <c r="J127" s="7"/>
      <c r="K127" s="12"/>
      <c r="L127" s="7"/>
      <c r="M127" s="7"/>
      <c r="N127" s="7"/>
      <c r="O127" s="7"/>
      <c r="P127" s="7"/>
      <c r="Q127" s="7"/>
      <c r="R127" s="12"/>
      <c r="S127" s="7"/>
      <c r="T127" s="7"/>
      <c r="U127" s="7"/>
      <c r="V127" s="7"/>
      <c r="W127" s="7"/>
      <c r="X127" s="7" t="str">
        <f t="shared" si="4"/>
        <v/>
      </c>
      <c r="Y127" s="7" t="str">
        <f t="shared" si="5"/>
        <v/>
      </c>
      <c r="Z127" s="7" t="str">
        <f t="shared" si="6"/>
        <v/>
      </c>
      <c r="AA127" s="7" t="str">
        <f t="shared" ca="1" si="7"/>
        <v/>
      </c>
      <c r="AB127" s="7"/>
      <c r="AC127" s="12"/>
      <c r="AD127" s="7" t="str">
        <f>IFERROR(INDEX(tbl_Criticidade,MATCH(F127,LISTAS!$BC:$BC,0),2),"")</f>
        <v/>
      </c>
    </row>
    <row r="128" spans="1:30" x14ac:dyDescent="0.25">
      <c r="A128" s="7"/>
      <c r="B128" s="7"/>
      <c r="C128" s="7" t="str">
        <f>IF(B128="","",IFERROR(INDEX(FOLLOWUP!$C:$C,MATCH(B128,FOLLOWUP!$A:$A,0)),""))</f>
        <v/>
      </c>
      <c r="D128" s="7" t="str">
        <f>IF(B128="","",IFERROR(INDEX(FOLLOWUP!$H:$H,MATCH(B128,FOLLOWUP!$A:$A,0)),""))</f>
        <v/>
      </c>
      <c r="E128" s="12"/>
      <c r="F128" s="7"/>
      <c r="G128" s="7"/>
      <c r="H128" s="7"/>
      <c r="I128" s="7"/>
      <c r="J128" s="7"/>
      <c r="K128" s="12"/>
      <c r="L128" s="7"/>
      <c r="M128" s="7"/>
      <c r="N128" s="7"/>
      <c r="O128" s="7"/>
      <c r="P128" s="7"/>
      <c r="Q128" s="7"/>
      <c r="R128" s="12"/>
      <c r="S128" s="7"/>
      <c r="T128" s="7"/>
      <c r="U128" s="7"/>
      <c r="V128" s="7"/>
      <c r="W128" s="7"/>
      <c r="X128" s="7" t="str">
        <f t="shared" si="4"/>
        <v/>
      </c>
      <c r="Y128" s="7" t="str">
        <f t="shared" si="5"/>
        <v/>
      </c>
      <c r="Z128" s="7" t="str">
        <f t="shared" si="6"/>
        <v/>
      </c>
      <c r="AA128" s="7" t="str">
        <f t="shared" ca="1" si="7"/>
        <v/>
      </c>
      <c r="AB128" s="7"/>
      <c r="AC128" s="12"/>
      <c r="AD128" s="7" t="str">
        <f>IFERROR(INDEX(tbl_Criticidade,MATCH(F128,LISTAS!$BC:$BC,0),2),"")</f>
        <v/>
      </c>
    </row>
    <row r="129" spans="1:30" x14ac:dyDescent="0.25">
      <c r="A129" s="7"/>
      <c r="B129" s="7"/>
      <c r="C129" s="7" t="str">
        <f>IF(B129="","",IFERROR(INDEX(FOLLOWUP!$C:$C,MATCH(B129,FOLLOWUP!$A:$A,0)),""))</f>
        <v/>
      </c>
      <c r="D129" s="7" t="str">
        <f>IF(B129="","",IFERROR(INDEX(FOLLOWUP!$H:$H,MATCH(B129,FOLLOWUP!$A:$A,0)),""))</f>
        <v/>
      </c>
      <c r="E129" s="12"/>
      <c r="F129" s="7"/>
      <c r="G129" s="7"/>
      <c r="H129" s="7"/>
      <c r="I129" s="7"/>
      <c r="J129" s="7"/>
      <c r="K129" s="12"/>
      <c r="L129" s="7"/>
      <c r="M129" s="7"/>
      <c r="N129" s="7"/>
      <c r="O129" s="7"/>
      <c r="P129" s="7"/>
      <c r="Q129" s="7"/>
      <c r="R129" s="12"/>
      <c r="S129" s="7"/>
      <c r="T129" s="7"/>
      <c r="U129" s="7"/>
      <c r="V129" s="7"/>
      <c r="W129" s="7"/>
      <c r="X129" s="7" t="str">
        <f t="shared" si="4"/>
        <v/>
      </c>
      <c r="Y129" s="7" t="str">
        <f t="shared" si="5"/>
        <v/>
      </c>
      <c r="Z129" s="7" t="str">
        <f t="shared" si="6"/>
        <v/>
      </c>
      <c r="AA129" s="7" t="str">
        <f t="shared" ca="1" si="7"/>
        <v/>
      </c>
      <c r="AB129" s="7"/>
      <c r="AC129" s="12"/>
      <c r="AD129" s="7" t="str">
        <f>IFERROR(INDEX(tbl_Criticidade,MATCH(F129,LISTAS!$BC:$BC,0),2),"")</f>
        <v/>
      </c>
    </row>
    <row r="130" spans="1:30" x14ac:dyDescent="0.25">
      <c r="A130" s="7"/>
      <c r="B130" s="7"/>
      <c r="C130" s="7" t="str">
        <f>IF(B130="","",IFERROR(INDEX(FOLLOWUP!$C:$C,MATCH(B130,FOLLOWUP!$A:$A,0)),""))</f>
        <v/>
      </c>
      <c r="D130" s="7" t="str">
        <f>IF(B130="","",IFERROR(INDEX(FOLLOWUP!$H:$H,MATCH(B130,FOLLOWUP!$A:$A,0)),""))</f>
        <v/>
      </c>
      <c r="E130" s="12"/>
      <c r="F130" s="7"/>
      <c r="G130" s="7"/>
      <c r="H130" s="7"/>
      <c r="I130" s="7"/>
      <c r="J130" s="7"/>
      <c r="K130" s="12"/>
      <c r="L130" s="7"/>
      <c r="M130" s="7"/>
      <c r="N130" s="7"/>
      <c r="O130" s="7"/>
      <c r="P130" s="7"/>
      <c r="Q130" s="7"/>
      <c r="R130" s="12"/>
      <c r="S130" s="7"/>
      <c r="T130" s="7"/>
      <c r="U130" s="7"/>
      <c r="V130" s="7"/>
      <c r="W130" s="7"/>
      <c r="X130" s="7" t="str">
        <f t="shared" ref="X130:X193" si="8">IF(OR(E130="",K130=""),"",ROUND((K130-E130)*1440,0))</f>
        <v/>
      </c>
      <c r="Y130" s="7" t="str">
        <f t="shared" ref="Y130:Y193" si="9">IF(OR(E130="",R130=""),"",ROUND((R130-E130)*24,1))</f>
        <v/>
      </c>
      <c r="Z130" s="7" t="str">
        <f t="shared" ref="Z130:Z193" si="10">IF(A130="","",IF(LEFT(S130,9)="Encerrada","Não","Sim"))</f>
        <v/>
      </c>
      <c r="AA130" s="7" t="str">
        <f t="shared" ref="AA130:AA193" ca="1" si="11">IF(Z130="Sim",ROUND((NOW()-E130)*24,1),"")</f>
        <v/>
      </c>
      <c r="AB130" s="7"/>
      <c r="AC130" s="12"/>
      <c r="AD130" s="7" t="str">
        <f>IFERROR(INDEX(tbl_Criticidade,MATCH(F130,LISTAS!$BC:$BC,0),2),"")</f>
        <v/>
      </c>
    </row>
    <row r="131" spans="1:30" x14ac:dyDescent="0.25">
      <c r="A131" s="7"/>
      <c r="B131" s="7"/>
      <c r="C131" s="7" t="str">
        <f>IF(B131="","",IFERROR(INDEX(FOLLOWUP!$C:$C,MATCH(B131,FOLLOWUP!$A:$A,0)),""))</f>
        <v/>
      </c>
      <c r="D131" s="7" t="str">
        <f>IF(B131="","",IFERROR(INDEX(FOLLOWUP!$H:$H,MATCH(B131,FOLLOWUP!$A:$A,0)),""))</f>
        <v/>
      </c>
      <c r="E131" s="12"/>
      <c r="F131" s="7"/>
      <c r="G131" s="7"/>
      <c r="H131" s="7"/>
      <c r="I131" s="7"/>
      <c r="J131" s="7"/>
      <c r="K131" s="12"/>
      <c r="L131" s="7"/>
      <c r="M131" s="7"/>
      <c r="N131" s="7"/>
      <c r="O131" s="7"/>
      <c r="P131" s="7"/>
      <c r="Q131" s="7"/>
      <c r="R131" s="12"/>
      <c r="S131" s="7"/>
      <c r="T131" s="7"/>
      <c r="U131" s="7"/>
      <c r="V131" s="7"/>
      <c r="W131" s="7"/>
      <c r="X131" s="7" t="str">
        <f t="shared" si="8"/>
        <v/>
      </c>
      <c r="Y131" s="7" t="str">
        <f t="shared" si="9"/>
        <v/>
      </c>
      <c r="Z131" s="7" t="str">
        <f t="shared" si="10"/>
        <v/>
      </c>
      <c r="AA131" s="7" t="str">
        <f t="shared" ca="1" si="11"/>
        <v/>
      </c>
      <c r="AB131" s="7"/>
      <c r="AC131" s="12"/>
      <c r="AD131" s="7" t="str">
        <f>IFERROR(INDEX(tbl_Criticidade,MATCH(F131,LISTAS!$BC:$BC,0),2),"")</f>
        <v/>
      </c>
    </row>
    <row r="132" spans="1:30" x14ac:dyDescent="0.25">
      <c r="A132" s="7"/>
      <c r="B132" s="7"/>
      <c r="C132" s="7" t="str">
        <f>IF(B132="","",IFERROR(INDEX(FOLLOWUP!$C:$C,MATCH(B132,FOLLOWUP!$A:$A,0)),""))</f>
        <v/>
      </c>
      <c r="D132" s="7" t="str">
        <f>IF(B132="","",IFERROR(INDEX(FOLLOWUP!$H:$H,MATCH(B132,FOLLOWUP!$A:$A,0)),""))</f>
        <v/>
      </c>
      <c r="E132" s="12"/>
      <c r="F132" s="7"/>
      <c r="G132" s="7"/>
      <c r="H132" s="7"/>
      <c r="I132" s="7"/>
      <c r="J132" s="7"/>
      <c r="K132" s="12"/>
      <c r="L132" s="7"/>
      <c r="M132" s="7"/>
      <c r="N132" s="7"/>
      <c r="O132" s="7"/>
      <c r="P132" s="7"/>
      <c r="Q132" s="7"/>
      <c r="R132" s="12"/>
      <c r="S132" s="7"/>
      <c r="T132" s="7"/>
      <c r="U132" s="7"/>
      <c r="V132" s="7"/>
      <c r="W132" s="7"/>
      <c r="X132" s="7" t="str">
        <f t="shared" si="8"/>
        <v/>
      </c>
      <c r="Y132" s="7" t="str">
        <f t="shared" si="9"/>
        <v/>
      </c>
      <c r="Z132" s="7" t="str">
        <f t="shared" si="10"/>
        <v/>
      </c>
      <c r="AA132" s="7" t="str">
        <f t="shared" ca="1" si="11"/>
        <v/>
      </c>
      <c r="AB132" s="7"/>
      <c r="AC132" s="12"/>
      <c r="AD132" s="7" t="str">
        <f>IFERROR(INDEX(tbl_Criticidade,MATCH(F132,LISTAS!$BC:$BC,0),2),"")</f>
        <v/>
      </c>
    </row>
    <row r="133" spans="1:30" x14ac:dyDescent="0.25">
      <c r="A133" s="7"/>
      <c r="B133" s="7"/>
      <c r="C133" s="7" t="str">
        <f>IF(B133="","",IFERROR(INDEX(FOLLOWUP!$C:$C,MATCH(B133,FOLLOWUP!$A:$A,0)),""))</f>
        <v/>
      </c>
      <c r="D133" s="7" t="str">
        <f>IF(B133="","",IFERROR(INDEX(FOLLOWUP!$H:$H,MATCH(B133,FOLLOWUP!$A:$A,0)),""))</f>
        <v/>
      </c>
      <c r="E133" s="12"/>
      <c r="F133" s="7"/>
      <c r="G133" s="7"/>
      <c r="H133" s="7"/>
      <c r="I133" s="7"/>
      <c r="J133" s="7"/>
      <c r="K133" s="12"/>
      <c r="L133" s="7"/>
      <c r="M133" s="7"/>
      <c r="N133" s="7"/>
      <c r="O133" s="7"/>
      <c r="P133" s="7"/>
      <c r="Q133" s="7"/>
      <c r="R133" s="12"/>
      <c r="S133" s="7"/>
      <c r="T133" s="7"/>
      <c r="U133" s="7"/>
      <c r="V133" s="7"/>
      <c r="W133" s="7"/>
      <c r="X133" s="7" t="str">
        <f t="shared" si="8"/>
        <v/>
      </c>
      <c r="Y133" s="7" t="str">
        <f t="shared" si="9"/>
        <v/>
      </c>
      <c r="Z133" s="7" t="str">
        <f t="shared" si="10"/>
        <v/>
      </c>
      <c r="AA133" s="7" t="str">
        <f t="shared" ca="1" si="11"/>
        <v/>
      </c>
      <c r="AB133" s="7"/>
      <c r="AC133" s="12"/>
      <c r="AD133" s="7" t="str">
        <f>IFERROR(INDEX(tbl_Criticidade,MATCH(F133,LISTAS!$BC:$BC,0),2),"")</f>
        <v/>
      </c>
    </row>
    <row r="134" spans="1:30" x14ac:dyDescent="0.25">
      <c r="A134" s="7"/>
      <c r="B134" s="7"/>
      <c r="C134" s="7" t="str">
        <f>IF(B134="","",IFERROR(INDEX(FOLLOWUP!$C:$C,MATCH(B134,FOLLOWUP!$A:$A,0)),""))</f>
        <v/>
      </c>
      <c r="D134" s="7" t="str">
        <f>IF(B134="","",IFERROR(INDEX(FOLLOWUP!$H:$H,MATCH(B134,FOLLOWUP!$A:$A,0)),""))</f>
        <v/>
      </c>
      <c r="E134" s="12"/>
      <c r="F134" s="7"/>
      <c r="G134" s="7"/>
      <c r="H134" s="7"/>
      <c r="I134" s="7"/>
      <c r="J134" s="7"/>
      <c r="K134" s="12"/>
      <c r="L134" s="7"/>
      <c r="M134" s="7"/>
      <c r="N134" s="7"/>
      <c r="O134" s="7"/>
      <c r="P134" s="7"/>
      <c r="Q134" s="7"/>
      <c r="R134" s="12"/>
      <c r="S134" s="7"/>
      <c r="T134" s="7"/>
      <c r="U134" s="7"/>
      <c r="V134" s="7"/>
      <c r="W134" s="7"/>
      <c r="X134" s="7" t="str">
        <f t="shared" si="8"/>
        <v/>
      </c>
      <c r="Y134" s="7" t="str">
        <f t="shared" si="9"/>
        <v/>
      </c>
      <c r="Z134" s="7" t="str">
        <f t="shared" si="10"/>
        <v/>
      </c>
      <c r="AA134" s="7" t="str">
        <f t="shared" ca="1" si="11"/>
        <v/>
      </c>
      <c r="AB134" s="7"/>
      <c r="AC134" s="12"/>
      <c r="AD134" s="7" t="str">
        <f>IFERROR(INDEX(tbl_Criticidade,MATCH(F134,LISTAS!$BC:$BC,0),2),"")</f>
        <v/>
      </c>
    </row>
    <row r="135" spans="1:30" x14ac:dyDescent="0.25">
      <c r="A135" s="7"/>
      <c r="B135" s="7"/>
      <c r="C135" s="7" t="str">
        <f>IF(B135="","",IFERROR(INDEX(FOLLOWUP!$C:$C,MATCH(B135,FOLLOWUP!$A:$A,0)),""))</f>
        <v/>
      </c>
      <c r="D135" s="7" t="str">
        <f>IF(B135="","",IFERROR(INDEX(FOLLOWUP!$H:$H,MATCH(B135,FOLLOWUP!$A:$A,0)),""))</f>
        <v/>
      </c>
      <c r="E135" s="12"/>
      <c r="F135" s="7"/>
      <c r="G135" s="7"/>
      <c r="H135" s="7"/>
      <c r="I135" s="7"/>
      <c r="J135" s="7"/>
      <c r="K135" s="12"/>
      <c r="L135" s="7"/>
      <c r="M135" s="7"/>
      <c r="N135" s="7"/>
      <c r="O135" s="7"/>
      <c r="P135" s="7"/>
      <c r="Q135" s="7"/>
      <c r="R135" s="12"/>
      <c r="S135" s="7"/>
      <c r="T135" s="7"/>
      <c r="U135" s="7"/>
      <c r="V135" s="7"/>
      <c r="W135" s="7"/>
      <c r="X135" s="7" t="str">
        <f t="shared" si="8"/>
        <v/>
      </c>
      <c r="Y135" s="7" t="str">
        <f t="shared" si="9"/>
        <v/>
      </c>
      <c r="Z135" s="7" t="str">
        <f t="shared" si="10"/>
        <v/>
      </c>
      <c r="AA135" s="7" t="str">
        <f t="shared" ca="1" si="11"/>
        <v/>
      </c>
      <c r="AB135" s="7"/>
      <c r="AC135" s="12"/>
      <c r="AD135" s="7" t="str">
        <f>IFERROR(INDEX(tbl_Criticidade,MATCH(F135,LISTAS!$BC:$BC,0),2),"")</f>
        <v/>
      </c>
    </row>
    <row r="136" spans="1:30" x14ac:dyDescent="0.25">
      <c r="A136" s="7"/>
      <c r="B136" s="7"/>
      <c r="C136" s="7" t="str">
        <f>IF(B136="","",IFERROR(INDEX(FOLLOWUP!$C:$C,MATCH(B136,FOLLOWUP!$A:$A,0)),""))</f>
        <v/>
      </c>
      <c r="D136" s="7" t="str">
        <f>IF(B136="","",IFERROR(INDEX(FOLLOWUP!$H:$H,MATCH(B136,FOLLOWUP!$A:$A,0)),""))</f>
        <v/>
      </c>
      <c r="E136" s="12"/>
      <c r="F136" s="7"/>
      <c r="G136" s="7"/>
      <c r="H136" s="7"/>
      <c r="I136" s="7"/>
      <c r="J136" s="7"/>
      <c r="K136" s="12"/>
      <c r="L136" s="7"/>
      <c r="M136" s="7"/>
      <c r="N136" s="7"/>
      <c r="O136" s="7"/>
      <c r="P136" s="7"/>
      <c r="Q136" s="7"/>
      <c r="R136" s="12"/>
      <c r="S136" s="7"/>
      <c r="T136" s="7"/>
      <c r="U136" s="7"/>
      <c r="V136" s="7"/>
      <c r="W136" s="7"/>
      <c r="X136" s="7" t="str">
        <f t="shared" si="8"/>
        <v/>
      </c>
      <c r="Y136" s="7" t="str">
        <f t="shared" si="9"/>
        <v/>
      </c>
      <c r="Z136" s="7" t="str">
        <f t="shared" si="10"/>
        <v/>
      </c>
      <c r="AA136" s="7" t="str">
        <f t="shared" ca="1" si="11"/>
        <v/>
      </c>
      <c r="AB136" s="7"/>
      <c r="AC136" s="12"/>
      <c r="AD136" s="7" t="str">
        <f>IFERROR(INDEX(tbl_Criticidade,MATCH(F136,LISTAS!$BC:$BC,0),2),"")</f>
        <v/>
      </c>
    </row>
    <row r="137" spans="1:30" x14ac:dyDescent="0.25">
      <c r="A137" s="7"/>
      <c r="B137" s="7"/>
      <c r="C137" s="7" t="str">
        <f>IF(B137="","",IFERROR(INDEX(FOLLOWUP!$C:$C,MATCH(B137,FOLLOWUP!$A:$A,0)),""))</f>
        <v/>
      </c>
      <c r="D137" s="7" t="str">
        <f>IF(B137="","",IFERROR(INDEX(FOLLOWUP!$H:$H,MATCH(B137,FOLLOWUP!$A:$A,0)),""))</f>
        <v/>
      </c>
      <c r="E137" s="12"/>
      <c r="F137" s="7"/>
      <c r="G137" s="7"/>
      <c r="H137" s="7"/>
      <c r="I137" s="7"/>
      <c r="J137" s="7"/>
      <c r="K137" s="12"/>
      <c r="L137" s="7"/>
      <c r="M137" s="7"/>
      <c r="N137" s="7"/>
      <c r="O137" s="7"/>
      <c r="P137" s="7"/>
      <c r="Q137" s="7"/>
      <c r="R137" s="12"/>
      <c r="S137" s="7"/>
      <c r="T137" s="7"/>
      <c r="U137" s="7"/>
      <c r="V137" s="7"/>
      <c r="W137" s="7"/>
      <c r="X137" s="7" t="str">
        <f t="shared" si="8"/>
        <v/>
      </c>
      <c r="Y137" s="7" t="str">
        <f t="shared" si="9"/>
        <v/>
      </c>
      <c r="Z137" s="7" t="str">
        <f t="shared" si="10"/>
        <v/>
      </c>
      <c r="AA137" s="7" t="str">
        <f t="shared" ca="1" si="11"/>
        <v/>
      </c>
      <c r="AB137" s="7"/>
      <c r="AC137" s="12"/>
      <c r="AD137" s="7" t="str">
        <f>IFERROR(INDEX(tbl_Criticidade,MATCH(F137,LISTAS!$BC:$BC,0),2),"")</f>
        <v/>
      </c>
    </row>
    <row r="138" spans="1:30" x14ac:dyDescent="0.25">
      <c r="A138" s="7"/>
      <c r="B138" s="7"/>
      <c r="C138" s="7" t="str">
        <f>IF(B138="","",IFERROR(INDEX(FOLLOWUP!$C:$C,MATCH(B138,FOLLOWUP!$A:$A,0)),""))</f>
        <v/>
      </c>
      <c r="D138" s="7" t="str">
        <f>IF(B138="","",IFERROR(INDEX(FOLLOWUP!$H:$H,MATCH(B138,FOLLOWUP!$A:$A,0)),""))</f>
        <v/>
      </c>
      <c r="E138" s="12"/>
      <c r="F138" s="7"/>
      <c r="G138" s="7"/>
      <c r="H138" s="7"/>
      <c r="I138" s="7"/>
      <c r="J138" s="7"/>
      <c r="K138" s="12"/>
      <c r="L138" s="7"/>
      <c r="M138" s="7"/>
      <c r="N138" s="7"/>
      <c r="O138" s="7"/>
      <c r="P138" s="7"/>
      <c r="Q138" s="7"/>
      <c r="R138" s="12"/>
      <c r="S138" s="7"/>
      <c r="T138" s="7"/>
      <c r="U138" s="7"/>
      <c r="V138" s="7"/>
      <c r="W138" s="7"/>
      <c r="X138" s="7" t="str">
        <f t="shared" si="8"/>
        <v/>
      </c>
      <c r="Y138" s="7" t="str">
        <f t="shared" si="9"/>
        <v/>
      </c>
      <c r="Z138" s="7" t="str">
        <f t="shared" si="10"/>
        <v/>
      </c>
      <c r="AA138" s="7" t="str">
        <f t="shared" ca="1" si="11"/>
        <v/>
      </c>
      <c r="AB138" s="7"/>
      <c r="AC138" s="12"/>
      <c r="AD138" s="7" t="str">
        <f>IFERROR(INDEX(tbl_Criticidade,MATCH(F138,LISTAS!$BC:$BC,0),2),"")</f>
        <v/>
      </c>
    </row>
    <row r="139" spans="1:30" x14ac:dyDescent="0.25">
      <c r="A139" s="7"/>
      <c r="B139" s="7"/>
      <c r="C139" s="7" t="str">
        <f>IF(B139="","",IFERROR(INDEX(FOLLOWUP!$C:$C,MATCH(B139,FOLLOWUP!$A:$A,0)),""))</f>
        <v/>
      </c>
      <c r="D139" s="7" t="str">
        <f>IF(B139="","",IFERROR(INDEX(FOLLOWUP!$H:$H,MATCH(B139,FOLLOWUP!$A:$A,0)),""))</f>
        <v/>
      </c>
      <c r="E139" s="12"/>
      <c r="F139" s="7"/>
      <c r="G139" s="7"/>
      <c r="H139" s="7"/>
      <c r="I139" s="7"/>
      <c r="J139" s="7"/>
      <c r="K139" s="12"/>
      <c r="L139" s="7"/>
      <c r="M139" s="7"/>
      <c r="N139" s="7"/>
      <c r="O139" s="7"/>
      <c r="P139" s="7"/>
      <c r="Q139" s="7"/>
      <c r="R139" s="12"/>
      <c r="S139" s="7"/>
      <c r="T139" s="7"/>
      <c r="U139" s="7"/>
      <c r="V139" s="7"/>
      <c r="W139" s="7"/>
      <c r="X139" s="7" t="str">
        <f t="shared" si="8"/>
        <v/>
      </c>
      <c r="Y139" s="7" t="str">
        <f t="shared" si="9"/>
        <v/>
      </c>
      <c r="Z139" s="7" t="str">
        <f t="shared" si="10"/>
        <v/>
      </c>
      <c r="AA139" s="7" t="str">
        <f t="shared" ca="1" si="11"/>
        <v/>
      </c>
      <c r="AB139" s="7"/>
      <c r="AC139" s="12"/>
      <c r="AD139" s="7" t="str">
        <f>IFERROR(INDEX(tbl_Criticidade,MATCH(F139,LISTAS!$BC:$BC,0),2),"")</f>
        <v/>
      </c>
    </row>
    <row r="140" spans="1:30" x14ac:dyDescent="0.25">
      <c r="A140" s="7"/>
      <c r="B140" s="7"/>
      <c r="C140" s="7" t="str">
        <f>IF(B140="","",IFERROR(INDEX(FOLLOWUP!$C:$C,MATCH(B140,FOLLOWUP!$A:$A,0)),""))</f>
        <v/>
      </c>
      <c r="D140" s="7" t="str">
        <f>IF(B140="","",IFERROR(INDEX(FOLLOWUP!$H:$H,MATCH(B140,FOLLOWUP!$A:$A,0)),""))</f>
        <v/>
      </c>
      <c r="E140" s="12"/>
      <c r="F140" s="7"/>
      <c r="G140" s="7"/>
      <c r="H140" s="7"/>
      <c r="I140" s="7"/>
      <c r="J140" s="7"/>
      <c r="K140" s="12"/>
      <c r="L140" s="7"/>
      <c r="M140" s="7"/>
      <c r="N140" s="7"/>
      <c r="O140" s="7"/>
      <c r="P140" s="7"/>
      <c r="Q140" s="7"/>
      <c r="R140" s="12"/>
      <c r="S140" s="7"/>
      <c r="T140" s="7"/>
      <c r="U140" s="7"/>
      <c r="V140" s="7"/>
      <c r="W140" s="7"/>
      <c r="X140" s="7" t="str">
        <f t="shared" si="8"/>
        <v/>
      </c>
      <c r="Y140" s="7" t="str">
        <f t="shared" si="9"/>
        <v/>
      </c>
      <c r="Z140" s="7" t="str">
        <f t="shared" si="10"/>
        <v/>
      </c>
      <c r="AA140" s="7" t="str">
        <f t="shared" ca="1" si="11"/>
        <v/>
      </c>
      <c r="AB140" s="7"/>
      <c r="AC140" s="12"/>
      <c r="AD140" s="7" t="str">
        <f>IFERROR(INDEX(tbl_Criticidade,MATCH(F140,LISTAS!$BC:$BC,0),2),"")</f>
        <v/>
      </c>
    </row>
    <row r="141" spans="1:30" x14ac:dyDescent="0.25">
      <c r="A141" s="7"/>
      <c r="B141" s="7"/>
      <c r="C141" s="7" t="str">
        <f>IF(B141="","",IFERROR(INDEX(FOLLOWUP!$C:$C,MATCH(B141,FOLLOWUP!$A:$A,0)),""))</f>
        <v/>
      </c>
      <c r="D141" s="7" t="str">
        <f>IF(B141="","",IFERROR(INDEX(FOLLOWUP!$H:$H,MATCH(B141,FOLLOWUP!$A:$A,0)),""))</f>
        <v/>
      </c>
      <c r="E141" s="12"/>
      <c r="F141" s="7"/>
      <c r="G141" s="7"/>
      <c r="H141" s="7"/>
      <c r="I141" s="7"/>
      <c r="J141" s="7"/>
      <c r="K141" s="12"/>
      <c r="L141" s="7"/>
      <c r="M141" s="7"/>
      <c r="N141" s="7"/>
      <c r="O141" s="7"/>
      <c r="P141" s="7"/>
      <c r="Q141" s="7"/>
      <c r="R141" s="12"/>
      <c r="S141" s="7"/>
      <c r="T141" s="7"/>
      <c r="U141" s="7"/>
      <c r="V141" s="7"/>
      <c r="W141" s="7"/>
      <c r="X141" s="7" t="str">
        <f t="shared" si="8"/>
        <v/>
      </c>
      <c r="Y141" s="7" t="str">
        <f t="shared" si="9"/>
        <v/>
      </c>
      <c r="Z141" s="7" t="str">
        <f t="shared" si="10"/>
        <v/>
      </c>
      <c r="AA141" s="7" t="str">
        <f t="shared" ca="1" si="11"/>
        <v/>
      </c>
      <c r="AB141" s="7"/>
      <c r="AC141" s="12"/>
      <c r="AD141" s="7" t="str">
        <f>IFERROR(INDEX(tbl_Criticidade,MATCH(F141,LISTAS!$BC:$BC,0),2),"")</f>
        <v/>
      </c>
    </row>
    <row r="142" spans="1:30" x14ac:dyDescent="0.25">
      <c r="A142" s="7"/>
      <c r="B142" s="7"/>
      <c r="C142" s="7" t="str">
        <f>IF(B142="","",IFERROR(INDEX(FOLLOWUP!$C:$C,MATCH(B142,FOLLOWUP!$A:$A,0)),""))</f>
        <v/>
      </c>
      <c r="D142" s="7" t="str">
        <f>IF(B142="","",IFERROR(INDEX(FOLLOWUP!$H:$H,MATCH(B142,FOLLOWUP!$A:$A,0)),""))</f>
        <v/>
      </c>
      <c r="E142" s="12"/>
      <c r="F142" s="7"/>
      <c r="G142" s="7"/>
      <c r="H142" s="7"/>
      <c r="I142" s="7"/>
      <c r="J142" s="7"/>
      <c r="K142" s="12"/>
      <c r="L142" s="7"/>
      <c r="M142" s="7"/>
      <c r="N142" s="7"/>
      <c r="O142" s="7"/>
      <c r="P142" s="7"/>
      <c r="Q142" s="7"/>
      <c r="R142" s="12"/>
      <c r="S142" s="7"/>
      <c r="T142" s="7"/>
      <c r="U142" s="7"/>
      <c r="V142" s="7"/>
      <c r="W142" s="7"/>
      <c r="X142" s="7" t="str">
        <f t="shared" si="8"/>
        <v/>
      </c>
      <c r="Y142" s="7" t="str">
        <f t="shared" si="9"/>
        <v/>
      </c>
      <c r="Z142" s="7" t="str">
        <f t="shared" si="10"/>
        <v/>
      </c>
      <c r="AA142" s="7" t="str">
        <f t="shared" ca="1" si="11"/>
        <v/>
      </c>
      <c r="AB142" s="7"/>
      <c r="AC142" s="12"/>
      <c r="AD142" s="7" t="str">
        <f>IFERROR(INDEX(tbl_Criticidade,MATCH(F142,LISTAS!$BC:$BC,0),2),"")</f>
        <v/>
      </c>
    </row>
    <row r="143" spans="1:30" x14ac:dyDescent="0.25">
      <c r="A143" s="7"/>
      <c r="B143" s="7"/>
      <c r="C143" s="7" t="str">
        <f>IF(B143="","",IFERROR(INDEX(FOLLOWUP!$C:$C,MATCH(B143,FOLLOWUP!$A:$A,0)),""))</f>
        <v/>
      </c>
      <c r="D143" s="7" t="str">
        <f>IF(B143="","",IFERROR(INDEX(FOLLOWUP!$H:$H,MATCH(B143,FOLLOWUP!$A:$A,0)),""))</f>
        <v/>
      </c>
      <c r="E143" s="12"/>
      <c r="F143" s="7"/>
      <c r="G143" s="7"/>
      <c r="H143" s="7"/>
      <c r="I143" s="7"/>
      <c r="J143" s="7"/>
      <c r="K143" s="12"/>
      <c r="L143" s="7"/>
      <c r="M143" s="7"/>
      <c r="N143" s="7"/>
      <c r="O143" s="7"/>
      <c r="P143" s="7"/>
      <c r="Q143" s="7"/>
      <c r="R143" s="12"/>
      <c r="S143" s="7"/>
      <c r="T143" s="7"/>
      <c r="U143" s="7"/>
      <c r="V143" s="7"/>
      <c r="W143" s="7"/>
      <c r="X143" s="7" t="str">
        <f t="shared" si="8"/>
        <v/>
      </c>
      <c r="Y143" s="7" t="str">
        <f t="shared" si="9"/>
        <v/>
      </c>
      <c r="Z143" s="7" t="str">
        <f t="shared" si="10"/>
        <v/>
      </c>
      <c r="AA143" s="7" t="str">
        <f t="shared" ca="1" si="11"/>
        <v/>
      </c>
      <c r="AB143" s="7"/>
      <c r="AC143" s="12"/>
      <c r="AD143" s="7" t="str">
        <f>IFERROR(INDEX(tbl_Criticidade,MATCH(F143,LISTAS!$BC:$BC,0),2),"")</f>
        <v/>
      </c>
    </row>
    <row r="144" spans="1:30" x14ac:dyDescent="0.25">
      <c r="A144" s="7"/>
      <c r="B144" s="7"/>
      <c r="C144" s="7" t="str">
        <f>IF(B144="","",IFERROR(INDEX(FOLLOWUP!$C:$C,MATCH(B144,FOLLOWUP!$A:$A,0)),""))</f>
        <v/>
      </c>
      <c r="D144" s="7" t="str">
        <f>IF(B144="","",IFERROR(INDEX(FOLLOWUP!$H:$H,MATCH(B144,FOLLOWUP!$A:$A,0)),""))</f>
        <v/>
      </c>
      <c r="E144" s="12"/>
      <c r="F144" s="7"/>
      <c r="G144" s="7"/>
      <c r="H144" s="7"/>
      <c r="I144" s="7"/>
      <c r="J144" s="7"/>
      <c r="K144" s="12"/>
      <c r="L144" s="7"/>
      <c r="M144" s="7"/>
      <c r="N144" s="7"/>
      <c r="O144" s="7"/>
      <c r="P144" s="7"/>
      <c r="Q144" s="7"/>
      <c r="R144" s="12"/>
      <c r="S144" s="7"/>
      <c r="T144" s="7"/>
      <c r="U144" s="7"/>
      <c r="V144" s="7"/>
      <c r="W144" s="7"/>
      <c r="X144" s="7" t="str">
        <f t="shared" si="8"/>
        <v/>
      </c>
      <c r="Y144" s="7" t="str">
        <f t="shared" si="9"/>
        <v/>
      </c>
      <c r="Z144" s="7" t="str">
        <f t="shared" si="10"/>
        <v/>
      </c>
      <c r="AA144" s="7" t="str">
        <f t="shared" ca="1" si="11"/>
        <v/>
      </c>
      <c r="AB144" s="7"/>
      <c r="AC144" s="12"/>
      <c r="AD144" s="7" t="str">
        <f>IFERROR(INDEX(tbl_Criticidade,MATCH(F144,LISTAS!$BC:$BC,0),2),"")</f>
        <v/>
      </c>
    </row>
    <row r="145" spans="1:30" x14ac:dyDescent="0.25">
      <c r="A145" s="7"/>
      <c r="B145" s="7"/>
      <c r="C145" s="7" t="str">
        <f>IF(B145="","",IFERROR(INDEX(FOLLOWUP!$C:$C,MATCH(B145,FOLLOWUP!$A:$A,0)),""))</f>
        <v/>
      </c>
      <c r="D145" s="7" t="str">
        <f>IF(B145="","",IFERROR(INDEX(FOLLOWUP!$H:$H,MATCH(B145,FOLLOWUP!$A:$A,0)),""))</f>
        <v/>
      </c>
      <c r="E145" s="12"/>
      <c r="F145" s="7"/>
      <c r="G145" s="7"/>
      <c r="H145" s="7"/>
      <c r="I145" s="7"/>
      <c r="J145" s="7"/>
      <c r="K145" s="12"/>
      <c r="L145" s="7"/>
      <c r="M145" s="7"/>
      <c r="N145" s="7"/>
      <c r="O145" s="7"/>
      <c r="P145" s="7"/>
      <c r="Q145" s="7"/>
      <c r="R145" s="12"/>
      <c r="S145" s="7"/>
      <c r="T145" s="7"/>
      <c r="U145" s="7"/>
      <c r="V145" s="7"/>
      <c r="W145" s="7"/>
      <c r="X145" s="7" t="str">
        <f t="shared" si="8"/>
        <v/>
      </c>
      <c r="Y145" s="7" t="str">
        <f t="shared" si="9"/>
        <v/>
      </c>
      <c r="Z145" s="7" t="str">
        <f t="shared" si="10"/>
        <v/>
      </c>
      <c r="AA145" s="7" t="str">
        <f t="shared" ca="1" si="11"/>
        <v/>
      </c>
      <c r="AB145" s="7"/>
      <c r="AC145" s="12"/>
      <c r="AD145" s="7" t="str">
        <f>IFERROR(INDEX(tbl_Criticidade,MATCH(F145,LISTAS!$BC:$BC,0),2),"")</f>
        <v/>
      </c>
    </row>
    <row r="146" spans="1:30" x14ac:dyDescent="0.25">
      <c r="A146" s="7"/>
      <c r="B146" s="7"/>
      <c r="C146" s="7" t="str">
        <f>IF(B146="","",IFERROR(INDEX(FOLLOWUP!$C:$C,MATCH(B146,FOLLOWUP!$A:$A,0)),""))</f>
        <v/>
      </c>
      <c r="D146" s="7" t="str">
        <f>IF(B146="","",IFERROR(INDEX(FOLLOWUP!$H:$H,MATCH(B146,FOLLOWUP!$A:$A,0)),""))</f>
        <v/>
      </c>
      <c r="E146" s="12"/>
      <c r="F146" s="7"/>
      <c r="G146" s="7"/>
      <c r="H146" s="7"/>
      <c r="I146" s="7"/>
      <c r="J146" s="7"/>
      <c r="K146" s="12"/>
      <c r="L146" s="7"/>
      <c r="M146" s="7"/>
      <c r="N146" s="7"/>
      <c r="O146" s="7"/>
      <c r="P146" s="7"/>
      <c r="Q146" s="7"/>
      <c r="R146" s="12"/>
      <c r="S146" s="7"/>
      <c r="T146" s="7"/>
      <c r="U146" s="7"/>
      <c r="V146" s="7"/>
      <c r="W146" s="7"/>
      <c r="X146" s="7" t="str">
        <f t="shared" si="8"/>
        <v/>
      </c>
      <c r="Y146" s="7" t="str">
        <f t="shared" si="9"/>
        <v/>
      </c>
      <c r="Z146" s="7" t="str">
        <f t="shared" si="10"/>
        <v/>
      </c>
      <c r="AA146" s="7" t="str">
        <f t="shared" ca="1" si="11"/>
        <v/>
      </c>
      <c r="AB146" s="7"/>
      <c r="AC146" s="12"/>
      <c r="AD146" s="7" t="str">
        <f>IFERROR(INDEX(tbl_Criticidade,MATCH(F146,LISTAS!$BC:$BC,0),2),"")</f>
        <v/>
      </c>
    </row>
    <row r="147" spans="1:30" x14ac:dyDescent="0.25">
      <c r="A147" s="7"/>
      <c r="B147" s="7"/>
      <c r="C147" s="7" t="str">
        <f>IF(B147="","",IFERROR(INDEX(FOLLOWUP!$C:$C,MATCH(B147,FOLLOWUP!$A:$A,0)),""))</f>
        <v/>
      </c>
      <c r="D147" s="7" t="str">
        <f>IF(B147="","",IFERROR(INDEX(FOLLOWUP!$H:$H,MATCH(B147,FOLLOWUP!$A:$A,0)),""))</f>
        <v/>
      </c>
      <c r="E147" s="12"/>
      <c r="F147" s="7"/>
      <c r="G147" s="7"/>
      <c r="H147" s="7"/>
      <c r="I147" s="7"/>
      <c r="J147" s="7"/>
      <c r="K147" s="12"/>
      <c r="L147" s="7"/>
      <c r="M147" s="7"/>
      <c r="N147" s="7"/>
      <c r="O147" s="7"/>
      <c r="P147" s="7"/>
      <c r="Q147" s="7"/>
      <c r="R147" s="12"/>
      <c r="S147" s="7"/>
      <c r="T147" s="7"/>
      <c r="U147" s="7"/>
      <c r="V147" s="7"/>
      <c r="W147" s="7"/>
      <c r="X147" s="7" t="str">
        <f t="shared" si="8"/>
        <v/>
      </c>
      <c r="Y147" s="7" t="str">
        <f t="shared" si="9"/>
        <v/>
      </c>
      <c r="Z147" s="7" t="str">
        <f t="shared" si="10"/>
        <v/>
      </c>
      <c r="AA147" s="7" t="str">
        <f t="shared" ca="1" si="11"/>
        <v/>
      </c>
      <c r="AB147" s="7"/>
      <c r="AC147" s="12"/>
      <c r="AD147" s="7" t="str">
        <f>IFERROR(INDEX(tbl_Criticidade,MATCH(F147,LISTAS!$BC:$BC,0),2),"")</f>
        <v/>
      </c>
    </row>
    <row r="148" spans="1:30" x14ac:dyDescent="0.25">
      <c r="A148" s="7"/>
      <c r="B148" s="7"/>
      <c r="C148" s="7" t="str">
        <f>IF(B148="","",IFERROR(INDEX(FOLLOWUP!$C:$C,MATCH(B148,FOLLOWUP!$A:$A,0)),""))</f>
        <v/>
      </c>
      <c r="D148" s="7" t="str">
        <f>IF(B148="","",IFERROR(INDEX(FOLLOWUP!$H:$H,MATCH(B148,FOLLOWUP!$A:$A,0)),""))</f>
        <v/>
      </c>
      <c r="E148" s="12"/>
      <c r="F148" s="7"/>
      <c r="G148" s="7"/>
      <c r="H148" s="7"/>
      <c r="I148" s="7"/>
      <c r="J148" s="7"/>
      <c r="K148" s="12"/>
      <c r="L148" s="7"/>
      <c r="M148" s="7"/>
      <c r="N148" s="7"/>
      <c r="O148" s="7"/>
      <c r="P148" s="7"/>
      <c r="Q148" s="7"/>
      <c r="R148" s="12"/>
      <c r="S148" s="7"/>
      <c r="T148" s="7"/>
      <c r="U148" s="7"/>
      <c r="V148" s="7"/>
      <c r="W148" s="7"/>
      <c r="X148" s="7" t="str">
        <f t="shared" si="8"/>
        <v/>
      </c>
      <c r="Y148" s="7" t="str">
        <f t="shared" si="9"/>
        <v/>
      </c>
      <c r="Z148" s="7" t="str">
        <f t="shared" si="10"/>
        <v/>
      </c>
      <c r="AA148" s="7" t="str">
        <f t="shared" ca="1" si="11"/>
        <v/>
      </c>
      <c r="AB148" s="7"/>
      <c r="AC148" s="12"/>
      <c r="AD148" s="7" t="str">
        <f>IFERROR(INDEX(tbl_Criticidade,MATCH(F148,LISTAS!$BC:$BC,0),2),"")</f>
        <v/>
      </c>
    </row>
    <row r="149" spans="1:30" x14ac:dyDescent="0.25">
      <c r="A149" s="7"/>
      <c r="B149" s="7"/>
      <c r="C149" s="7" t="str">
        <f>IF(B149="","",IFERROR(INDEX(FOLLOWUP!$C:$C,MATCH(B149,FOLLOWUP!$A:$A,0)),""))</f>
        <v/>
      </c>
      <c r="D149" s="7" t="str">
        <f>IF(B149="","",IFERROR(INDEX(FOLLOWUP!$H:$H,MATCH(B149,FOLLOWUP!$A:$A,0)),""))</f>
        <v/>
      </c>
      <c r="E149" s="12"/>
      <c r="F149" s="7"/>
      <c r="G149" s="7"/>
      <c r="H149" s="7"/>
      <c r="I149" s="7"/>
      <c r="J149" s="7"/>
      <c r="K149" s="12"/>
      <c r="L149" s="7"/>
      <c r="M149" s="7"/>
      <c r="N149" s="7"/>
      <c r="O149" s="7"/>
      <c r="P149" s="7"/>
      <c r="Q149" s="7"/>
      <c r="R149" s="12"/>
      <c r="S149" s="7"/>
      <c r="T149" s="7"/>
      <c r="U149" s="7"/>
      <c r="V149" s="7"/>
      <c r="W149" s="7"/>
      <c r="X149" s="7" t="str">
        <f t="shared" si="8"/>
        <v/>
      </c>
      <c r="Y149" s="7" t="str">
        <f t="shared" si="9"/>
        <v/>
      </c>
      <c r="Z149" s="7" t="str">
        <f t="shared" si="10"/>
        <v/>
      </c>
      <c r="AA149" s="7" t="str">
        <f t="shared" ca="1" si="11"/>
        <v/>
      </c>
      <c r="AB149" s="7"/>
      <c r="AC149" s="12"/>
      <c r="AD149" s="7" t="str">
        <f>IFERROR(INDEX(tbl_Criticidade,MATCH(F149,LISTAS!$BC:$BC,0),2),"")</f>
        <v/>
      </c>
    </row>
    <row r="150" spans="1:30" x14ac:dyDescent="0.25">
      <c r="A150" s="7"/>
      <c r="B150" s="7"/>
      <c r="C150" s="7" t="str">
        <f>IF(B150="","",IFERROR(INDEX(FOLLOWUP!$C:$C,MATCH(B150,FOLLOWUP!$A:$A,0)),""))</f>
        <v/>
      </c>
      <c r="D150" s="7" t="str">
        <f>IF(B150="","",IFERROR(INDEX(FOLLOWUP!$H:$H,MATCH(B150,FOLLOWUP!$A:$A,0)),""))</f>
        <v/>
      </c>
      <c r="E150" s="12"/>
      <c r="F150" s="7"/>
      <c r="G150" s="7"/>
      <c r="H150" s="7"/>
      <c r="I150" s="7"/>
      <c r="J150" s="7"/>
      <c r="K150" s="12"/>
      <c r="L150" s="7"/>
      <c r="M150" s="7"/>
      <c r="N150" s="7"/>
      <c r="O150" s="7"/>
      <c r="P150" s="7"/>
      <c r="Q150" s="7"/>
      <c r="R150" s="12"/>
      <c r="S150" s="7"/>
      <c r="T150" s="7"/>
      <c r="U150" s="7"/>
      <c r="V150" s="7"/>
      <c r="W150" s="7"/>
      <c r="X150" s="7" t="str">
        <f t="shared" si="8"/>
        <v/>
      </c>
      <c r="Y150" s="7" t="str">
        <f t="shared" si="9"/>
        <v/>
      </c>
      <c r="Z150" s="7" t="str">
        <f t="shared" si="10"/>
        <v/>
      </c>
      <c r="AA150" s="7" t="str">
        <f t="shared" ca="1" si="11"/>
        <v/>
      </c>
      <c r="AB150" s="7"/>
      <c r="AC150" s="12"/>
      <c r="AD150" s="7" t="str">
        <f>IFERROR(INDEX(tbl_Criticidade,MATCH(F150,LISTAS!$BC:$BC,0),2),"")</f>
        <v/>
      </c>
    </row>
    <row r="151" spans="1:30" x14ac:dyDescent="0.25">
      <c r="A151" s="7"/>
      <c r="B151" s="7"/>
      <c r="C151" s="7" t="str">
        <f>IF(B151="","",IFERROR(INDEX(FOLLOWUP!$C:$C,MATCH(B151,FOLLOWUP!$A:$A,0)),""))</f>
        <v/>
      </c>
      <c r="D151" s="7" t="str">
        <f>IF(B151="","",IFERROR(INDEX(FOLLOWUP!$H:$H,MATCH(B151,FOLLOWUP!$A:$A,0)),""))</f>
        <v/>
      </c>
      <c r="E151" s="12"/>
      <c r="F151" s="7"/>
      <c r="G151" s="7"/>
      <c r="H151" s="7"/>
      <c r="I151" s="7"/>
      <c r="J151" s="7"/>
      <c r="K151" s="12"/>
      <c r="L151" s="7"/>
      <c r="M151" s="7"/>
      <c r="N151" s="7"/>
      <c r="O151" s="7"/>
      <c r="P151" s="7"/>
      <c r="Q151" s="7"/>
      <c r="R151" s="12"/>
      <c r="S151" s="7"/>
      <c r="T151" s="7"/>
      <c r="U151" s="7"/>
      <c r="V151" s="7"/>
      <c r="W151" s="7"/>
      <c r="X151" s="7" t="str">
        <f t="shared" si="8"/>
        <v/>
      </c>
      <c r="Y151" s="7" t="str">
        <f t="shared" si="9"/>
        <v/>
      </c>
      <c r="Z151" s="7" t="str">
        <f t="shared" si="10"/>
        <v/>
      </c>
      <c r="AA151" s="7" t="str">
        <f t="shared" ca="1" si="11"/>
        <v/>
      </c>
      <c r="AB151" s="7"/>
      <c r="AC151" s="12"/>
      <c r="AD151" s="7" t="str">
        <f>IFERROR(INDEX(tbl_Criticidade,MATCH(F151,LISTAS!$BC:$BC,0),2),"")</f>
        <v/>
      </c>
    </row>
    <row r="152" spans="1:30" x14ac:dyDescent="0.25">
      <c r="A152" s="7"/>
      <c r="B152" s="7"/>
      <c r="C152" s="7" t="str">
        <f>IF(B152="","",IFERROR(INDEX(FOLLOWUP!$C:$C,MATCH(B152,FOLLOWUP!$A:$A,0)),""))</f>
        <v/>
      </c>
      <c r="D152" s="7" t="str">
        <f>IF(B152="","",IFERROR(INDEX(FOLLOWUP!$H:$H,MATCH(B152,FOLLOWUP!$A:$A,0)),""))</f>
        <v/>
      </c>
      <c r="E152" s="12"/>
      <c r="F152" s="7"/>
      <c r="G152" s="7"/>
      <c r="H152" s="7"/>
      <c r="I152" s="7"/>
      <c r="J152" s="7"/>
      <c r="K152" s="12"/>
      <c r="L152" s="7"/>
      <c r="M152" s="7"/>
      <c r="N152" s="7"/>
      <c r="O152" s="7"/>
      <c r="P152" s="7"/>
      <c r="Q152" s="7"/>
      <c r="R152" s="12"/>
      <c r="S152" s="7"/>
      <c r="T152" s="7"/>
      <c r="U152" s="7"/>
      <c r="V152" s="7"/>
      <c r="W152" s="7"/>
      <c r="X152" s="7" t="str">
        <f t="shared" si="8"/>
        <v/>
      </c>
      <c r="Y152" s="7" t="str">
        <f t="shared" si="9"/>
        <v/>
      </c>
      <c r="Z152" s="7" t="str">
        <f t="shared" si="10"/>
        <v/>
      </c>
      <c r="AA152" s="7" t="str">
        <f t="shared" ca="1" si="11"/>
        <v/>
      </c>
      <c r="AB152" s="7"/>
      <c r="AC152" s="12"/>
      <c r="AD152" s="7" t="str">
        <f>IFERROR(INDEX(tbl_Criticidade,MATCH(F152,LISTAS!$BC:$BC,0),2),"")</f>
        <v/>
      </c>
    </row>
    <row r="153" spans="1:30" x14ac:dyDescent="0.25">
      <c r="A153" s="7"/>
      <c r="B153" s="7"/>
      <c r="C153" s="7" t="str">
        <f>IF(B153="","",IFERROR(INDEX(FOLLOWUP!$C:$C,MATCH(B153,FOLLOWUP!$A:$A,0)),""))</f>
        <v/>
      </c>
      <c r="D153" s="7" t="str">
        <f>IF(B153="","",IFERROR(INDEX(FOLLOWUP!$H:$H,MATCH(B153,FOLLOWUP!$A:$A,0)),""))</f>
        <v/>
      </c>
      <c r="E153" s="12"/>
      <c r="F153" s="7"/>
      <c r="G153" s="7"/>
      <c r="H153" s="7"/>
      <c r="I153" s="7"/>
      <c r="J153" s="7"/>
      <c r="K153" s="12"/>
      <c r="L153" s="7"/>
      <c r="M153" s="7"/>
      <c r="N153" s="7"/>
      <c r="O153" s="7"/>
      <c r="P153" s="7"/>
      <c r="Q153" s="7"/>
      <c r="R153" s="12"/>
      <c r="S153" s="7"/>
      <c r="T153" s="7"/>
      <c r="U153" s="7"/>
      <c r="V153" s="7"/>
      <c r="W153" s="7"/>
      <c r="X153" s="7" t="str">
        <f t="shared" si="8"/>
        <v/>
      </c>
      <c r="Y153" s="7" t="str">
        <f t="shared" si="9"/>
        <v/>
      </c>
      <c r="Z153" s="7" t="str">
        <f t="shared" si="10"/>
        <v/>
      </c>
      <c r="AA153" s="7" t="str">
        <f t="shared" ca="1" si="11"/>
        <v/>
      </c>
      <c r="AB153" s="7"/>
      <c r="AC153" s="12"/>
      <c r="AD153" s="7" t="str">
        <f>IFERROR(INDEX(tbl_Criticidade,MATCH(F153,LISTAS!$BC:$BC,0),2),"")</f>
        <v/>
      </c>
    </row>
    <row r="154" spans="1:30" x14ac:dyDescent="0.25">
      <c r="A154" s="7"/>
      <c r="B154" s="7"/>
      <c r="C154" s="7" t="str">
        <f>IF(B154="","",IFERROR(INDEX(FOLLOWUP!$C:$C,MATCH(B154,FOLLOWUP!$A:$A,0)),""))</f>
        <v/>
      </c>
      <c r="D154" s="7" t="str">
        <f>IF(B154="","",IFERROR(INDEX(FOLLOWUP!$H:$H,MATCH(B154,FOLLOWUP!$A:$A,0)),""))</f>
        <v/>
      </c>
      <c r="E154" s="12"/>
      <c r="F154" s="7"/>
      <c r="G154" s="7"/>
      <c r="H154" s="7"/>
      <c r="I154" s="7"/>
      <c r="J154" s="7"/>
      <c r="K154" s="12"/>
      <c r="L154" s="7"/>
      <c r="M154" s="7"/>
      <c r="N154" s="7"/>
      <c r="O154" s="7"/>
      <c r="P154" s="7"/>
      <c r="Q154" s="7"/>
      <c r="R154" s="12"/>
      <c r="S154" s="7"/>
      <c r="T154" s="7"/>
      <c r="U154" s="7"/>
      <c r="V154" s="7"/>
      <c r="W154" s="7"/>
      <c r="X154" s="7" t="str">
        <f t="shared" si="8"/>
        <v/>
      </c>
      <c r="Y154" s="7" t="str">
        <f t="shared" si="9"/>
        <v/>
      </c>
      <c r="Z154" s="7" t="str">
        <f t="shared" si="10"/>
        <v/>
      </c>
      <c r="AA154" s="7" t="str">
        <f t="shared" ca="1" si="11"/>
        <v/>
      </c>
      <c r="AB154" s="7"/>
      <c r="AC154" s="12"/>
      <c r="AD154" s="7" t="str">
        <f>IFERROR(INDEX(tbl_Criticidade,MATCH(F154,LISTAS!$BC:$BC,0),2),"")</f>
        <v/>
      </c>
    </row>
    <row r="155" spans="1:30" x14ac:dyDescent="0.25">
      <c r="A155" s="7"/>
      <c r="B155" s="7"/>
      <c r="C155" s="7" t="str">
        <f>IF(B155="","",IFERROR(INDEX(FOLLOWUP!$C:$C,MATCH(B155,FOLLOWUP!$A:$A,0)),""))</f>
        <v/>
      </c>
      <c r="D155" s="7" t="str">
        <f>IF(B155="","",IFERROR(INDEX(FOLLOWUP!$H:$H,MATCH(B155,FOLLOWUP!$A:$A,0)),""))</f>
        <v/>
      </c>
      <c r="E155" s="12"/>
      <c r="F155" s="7"/>
      <c r="G155" s="7"/>
      <c r="H155" s="7"/>
      <c r="I155" s="7"/>
      <c r="J155" s="7"/>
      <c r="K155" s="12"/>
      <c r="L155" s="7"/>
      <c r="M155" s="7"/>
      <c r="N155" s="7"/>
      <c r="O155" s="7"/>
      <c r="P155" s="7"/>
      <c r="Q155" s="7"/>
      <c r="R155" s="12"/>
      <c r="S155" s="7"/>
      <c r="T155" s="7"/>
      <c r="U155" s="7"/>
      <c r="V155" s="7"/>
      <c r="W155" s="7"/>
      <c r="X155" s="7" t="str">
        <f t="shared" si="8"/>
        <v/>
      </c>
      <c r="Y155" s="7" t="str">
        <f t="shared" si="9"/>
        <v/>
      </c>
      <c r="Z155" s="7" t="str">
        <f t="shared" si="10"/>
        <v/>
      </c>
      <c r="AA155" s="7" t="str">
        <f t="shared" ca="1" si="11"/>
        <v/>
      </c>
      <c r="AB155" s="7"/>
      <c r="AC155" s="12"/>
      <c r="AD155" s="7" t="str">
        <f>IFERROR(INDEX(tbl_Criticidade,MATCH(F155,LISTAS!$BC:$BC,0),2),"")</f>
        <v/>
      </c>
    </row>
    <row r="156" spans="1:30" x14ac:dyDescent="0.25">
      <c r="A156" s="7"/>
      <c r="B156" s="7"/>
      <c r="C156" s="7" t="str">
        <f>IF(B156="","",IFERROR(INDEX(FOLLOWUP!$C:$C,MATCH(B156,FOLLOWUP!$A:$A,0)),""))</f>
        <v/>
      </c>
      <c r="D156" s="7" t="str">
        <f>IF(B156="","",IFERROR(INDEX(FOLLOWUP!$H:$H,MATCH(B156,FOLLOWUP!$A:$A,0)),""))</f>
        <v/>
      </c>
      <c r="E156" s="12"/>
      <c r="F156" s="7"/>
      <c r="G156" s="7"/>
      <c r="H156" s="7"/>
      <c r="I156" s="7"/>
      <c r="J156" s="7"/>
      <c r="K156" s="12"/>
      <c r="L156" s="7"/>
      <c r="M156" s="7"/>
      <c r="N156" s="7"/>
      <c r="O156" s="7"/>
      <c r="P156" s="7"/>
      <c r="Q156" s="7"/>
      <c r="R156" s="12"/>
      <c r="S156" s="7"/>
      <c r="T156" s="7"/>
      <c r="U156" s="7"/>
      <c r="V156" s="7"/>
      <c r="W156" s="7"/>
      <c r="X156" s="7" t="str">
        <f t="shared" si="8"/>
        <v/>
      </c>
      <c r="Y156" s="7" t="str">
        <f t="shared" si="9"/>
        <v/>
      </c>
      <c r="Z156" s="7" t="str">
        <f t="shared" si="10"/>
        <v/>
      </c>
      <c r="AA156" s="7" t="str">
        <f t="shared" ca="1" si="11"/>
        <v/>
      </c>
      <c r="AB156" s="7"/>
      <c r="AC156" s="12"/>
      <c r="AD156" s="7" t="str">
        <f>IFERROR(INDEX(tbl_Criticidade,MATCH(F156,LISTAS!$BC:$BC,0),2),"")</f>
        <v/>
      </c>
    </row>
    <row r="157" spans="1:30" x14ac:dyDescent="0.25">
      <c r="A157" s="7"/>
      <c r="B157" s="7"/>
      <c r="C157" s="7" t="str">
        <f>IF(B157="","",IFERROR(INDEX(FOLLOWUP!$C:$C,MATCH(B157,FOLLOWUP!$A:$A,0)),""))</f>
        <v/>
      </c>
      <c r="D157" s="7" t="str">
        <f>IF(B157="","",IFERROR(INDEX(FOLLOWUP!$H:$H,MATCH(B157,FOLLOWUP!$A:$A,0)),""))</f>
        <v/>
      </c>
      <c r="E157" s="12"/>
      <c r="F157" s="7"/>
      <c r="G157" s="7"/>
      <c r="H157" s="7"/>
      <c r="I157" s="7"/>
      <c r="J157" s="7"/>
      <c r="K157" s="12"/>
      <c r="L157" s="7"/>
      <c r="M157" s="7"/>
      <c r="N157" s="7"/>
      <c r="O157" s="7"/>
      <c r="P157" s="7"/>
      <c r="Q157" s="7"/>
      <c r="R157" s="12"/>
      <c r="S157" s="7"/>
      <c r="T157" s="7"/>
      <c r="U157" s="7"/>
      <c r="V157" s="7"/>
      <c r="W157" s="7"/>
      <c r="X157" s="7" t="str">
        <f t="shared" si="8"/>
        <v/>
      </c>
      <c r="Y157" s="7" t="str">
        <f t="shared" si="9"/>
        <v/>
      </c>
      <c r="Z157" s="7" t="str">
        <f t="shared" si="10"/>
        <v/>
      </c>
      <c r="AA157" s="7" t="str">
        <f t="shared" ca="1" si="11"/>
        <v/>
      </c>
      <c r="AB157" s="7"/>
      <c r="AC157" s="12"/>
      <c r="AD157" s="7" t="str">
        <f>IFERROR(INDEX(tbl_Criticidade,MATCH(F157,LISTAS!$BC:$BC,0),2),"")</f>
        <v/>
      </c>
    </row>
    <row r="158" spans="1:30" x14ac:dyDescent="0.25">
      <c r="A158" s="7"/>
      <c r="B158" s="7"/>
      <c r="C158" s="7" t="str">
        <f>IF(B158="","",IFERROR(INDEX(FOLLOWUP!$C:$C,MATCH(B158,FOLLOWUP!$A:$A,0)),""))</f>
        <v/>
      </c>
      <c r="D158" s="7" t="str">
        <f>IF(B158="","",IFERROR(INDEX(FOLLOWUP!$H:$H,MATCH(B158,FOLLOWUP!$A:$A,0)),""))</f>
        <v/>
      </c>
      <c r="E158" s="12"/>
      <c r="F158" s="7"/>
      <c r="G158" s="7"/>
      <c r="H158" s="7"/>
      <c r="I158" s="7"/>
      <c r="J158" s="7"/>
      <c r="K158" s="12"/>
      <c r="L158" s="7"/>
      <c r="M158" s="7"/>
      <c r="N158" s="7"/>
      <c r="O158" s="7"/>
      <c r="P158" s="7"/>
      <c r="Q158" s="7"/>
      <c r="R158" s="12"/>
      <c r="S158" s="7"/>
      <c r="T158" s="7"/>
      <c r="U158" s="7"/>
      <c r="V158" s="7"/>
      <c r="W158" s="7"/>
      <c r="X158" s="7" t="str">
        <f t="shared" si="8"/>
        <v/>
      </c>
      <c r="Y158" s="7" t="str">
        <f t="shared" si="9"/>
        <v/>
      </c>
      <c r="Z158" s="7" t="str">
        <f t="shared" si="10"/>
        <v/>
      </c>
      <c r="AA158" s="7" t="str">
        <f t="shared" ca="1" si="11"/>
        <v/>
      </c>
      <c r="AB158" s="7"/>
      <c r="AC158" s="12"/>
      <c r="AD158" s="7" t="str">
        <f>IFERROR(INDEX(tbl_Criticidade,MATCH(F158,LISTAS!$BC:$BC,0),2),"")</f>
        <v/>
      </c>
    </row>
    <row r="159" spans="1:30" x14ac:dyDescent="0.25">
      <c r="A159" s="7"/>
      <c r="B159" s="7"/>
      <c r="C159" s="7" t="str">
        <f>IF(B159="","",IFERROR(INDEX(FOLLOWUP!$C:$C,MATCH(B159,FOLLOWUP!$A:$A,0)),""))</f>
        <v/>
      </c>
      <c r="D159" s="7" t="str">
        <f>IF(B159="","",IFERROR(INDEX(FOLLOWUP!$H:$H,MATCH(B159,FOLLOWUP!$A:$A,0)),""))</f>
        <v/>
      </c>
      <c r="E159" s="12"/>
      <c r="F159" s="7"/>
      <c r="G159" s="7"/>
      <c r="H159" s="7"/>
      <c r="I159" s="7"/>
      <c r="J159" s="7"/>
      <c r="K159" s="12"/>
      <c r="L159" s="7"/>
      <c r="M159" s="7"/>
      <c r="N159" s="7"/>
      <c r="O159" s="7"/>
      <c r="P159" s="7"/>
      <c r="Q159" s="7"/>
      <c r="R159" s="12"/>
      <c r="S159" s="7"/>
      <c r="T159" s="7"/>
      <c r="U159" s="7"/>
      <c r="V159" s="7"/>
      <c r="W159" s="7"/>
      <c r="X159" s="7" t="str">
        <f t="shared" si="8"/>
        <v/>
      </c>
      <c r="Y159" s="7" t="str">
        <f t="shared" si="9"/>
        <v/>
      </c>
      <c r="Z159" s="7" t="str">
        <f t="shared" si="10"/>
        <v/>
      </c>
      <c r="AA159" s="7" t="str">
        <f t="shared" ca="1" si="11"/>
        <v/>
      </c>
      <c r="AB159" s="7"/>
      <c r="AC159" s="12"/>
      <c r="AD159" s="7" t="str">
        <f>IFERROR(INDEX(tbl_Criticidade,MATCH(F159,LISTAS!$BC:$BC,0),2),"")</f>
        <v/>
      </c>
    </row>
    <row r="160" spans="1:30" x14ac:dyDescent="0.25">
      <c r="A160" s="7"/>
      <c r="B160" s="7"/>
      <c r="C160" s="7" t="str">
        <f>IF(B160="","",IFERROR(INDEX(FOLLOWUP!$C:$C,MATCH(B160,FOLLOWUP!$A:$A,0)),""))</f>
        <v/>
      </c>
      <c r="D160" s="7" t="str">
        <f>IF(B160="","",IFERROR(INDEX(FOLLOWUP!$H:$H,MATCH(B160,FOLLOWUP!$A:$A,0)),""))</f>
        <v/>
      </c>
      <c r="E160" s="12"/>
      <c r="F160" s="7"/>
      <c r="G160" s="7"/>
      <c r="H160" s="7"/>
      <c r="I160" s="7"/>
      <c r="J160" s="7"/>
      <c r="K160" s="12"/>
      <c r="L160" s="7"/>
      <c r="M160" s="7"/>
      <c r="N160" s="7"/>
      <c r="O160" s="7"/>
      <c r="P160" s="7"/>
      <c r="Q160" s="7"/>
      <c r="R160" s="12"/>
      <c r="S160" s="7"/>
      <c r="T160" s="7"/>
      <c r="U160" s="7"/>
      <c r="V160" s="7"/>
      <c r="W160" s="7"/>
      <c r="X160" s="7" t="str">
        <f t="shared" si="8"/>
        <v/>
      </c>
      <c r="Y160" s="7" t="str">
        <f t="shared" si="9"/>
        <v/>
      </c>
      <c r="Z160" s="7" t="str">
        <f t="shared" si="10"/>
        <v/>
      </c>
      <c r="AA160" s="7" t="str">
        <f t="shared" ca="1" si="11"/>
        <v/>
      </c>
      <c r="AB160" s="7"/>
      <c r="AC160" s="12"/>
      <c r="AD160" s="7" t="str">
        <f>IFERROR(INDEX(tbl_Criticidade,MATCH(F160,LISTAS!$BC:$BC,0),2),"")</f>
        <v/>
      </c>
    </row>
    <row r="161" spans="1:30" x14ac:dyDescent="0.25">
      <c r="A161" s="7"/>
      <c r="B161" s="7"/>
      <c r="C161" s="7" t="str">
        <f>IF(B161="","",IFERROR(INDEX(FOLLOWUP!$C:$C,MATCH(B161,FOLLOWUP!$A:$A,0)),""))</f>
        <v/>
      </c>
      <c r="D161" s="7" t="str">
        <f>IF(B161="","",IFERROR(INDEX(FOLLOWUP!$H:$H,MATCH(B161,FOLLOWUP!$A:$A,0)),""))</f>
        <v/>
      </c>
      <c r="E161" s="12"/>
      <c r="F161" s="7"/>
      <c r="G161" s="7"/>
      <c r="H161" s="7"/>
      <c r="I161" s="7"/>
      <c r="J161" s="7"/>
      <c r="K161" s="12"/>
      <c r="L161" s="7"/>
      <c r="M161" s="7"/>
      <c r="N161" s="7"/>
      <c r="O161" s="7"/>
      <c r="P161" s="7"/>
      <c r="Q161" s="7"/>
      <c r="R161" s="12"/>
      <c r="S161" s="7"/>
      <c r="T161" s="7"/>
      <c r="U161" s="7"/>
      <c r="V161" s="7"/>
      <c r="W161" s="7"/>
      <c r="X161" s="7" t="str">
        <f t="shared" si="8"/>
        <v/>
      </c>
      <c r="Y161" s="7" t="str">
        <f t="shared" si="9"/>
        <v/>
      </c>
      <c r="Z161" s="7" t="str">
        <f t="shared" si="10"/>
        <v/>
      </c>
      <c r="AA161" s="7" t="str">
        <f t="shared" ca="1" si="11"/>
        <v/>
      </c>
      <c r="AB161" s="7"/>
      <c r="AC161" s="12"/>
      <c r="AD161" s="7" t="str">
        <f>IFERROR(INDEX(tbl_Criticidade,MATCH(F161,LISTAS!$BC:$BC,0),2),"")</f>
        <v/>
      </c>
    </row>
    <row r="162" spans="1:30" x14ac:dyDescent="0.25">
      <c r="A162" s="7"/>
      <c r="B162" s="7"/>
      <c r="C162" s="7" t="str">
        <f>IF(B162="","",IFERROR(INDEX(FOLLOWUP!$C:$C,MATCH(B162,FOLLOWUP!$A:$A,0)),""))</f>
        <v/>
      </c>
      <c r="D162" s="7" t="str">
        <f>IF(B162="","",IFERROR(INDEX(FOLLOWUP!$H:$H,MATCH(B162,FOLLOWUP!$A:$A,0)),""))</f>
        <v/>
      </c>
      <c r="E162" s="12"/>
      <c r="F162" s="7"/>
      <c r="G162" s="7"/>
      <c r="H162" s="7"/>
      <c r="I162" s="7"/>
      <c r="J162" s="7"/>
      <c r="K162" s="12"/>
      <c r="L162" s="7"/>
      <c r="M162" s="7"/>
      <c r="N162" s="7"/>
      <c r="O162" s="7"/>
      <c r="P162" s="7"/>
      <c r="Q162" s="7"/>
      <c r="R162" s="12"/>
      <c r="S162" s="7"/>
      <c r="T162" s="7"/>
      <c r="U162" s="7"/>
      <c r="V162" s="7"/>
      <c r="W162" s="7"/>
      <c r="X162" s="7" t="str">
        <f t="shared" si="8"/>
        <v/>
      </c>
      <c r="Y162" s="7" t="str">
        <f t="shared" si="9"/>
        <v/>
      </c>
      <c r="Z162" s="7" t="str">
        <f t="shared" si="10"/>
        <v/>
      </c>
      <c r="AA162" s="7" t="str">
        <f t="shared" ca="1" si="11"/>
        <v/>
      </c>
      <c r="AB162" s="7"/>
      <c r="AC162" s="12"/>
      <c r="AD162" s="7" t="str">
        <f>IFERROR(INDEX(tbl_Criticidade,MATCH(F162,LISTAS!$BC:$BC,0),2),"")</f>
        <v/>
      </c>
    </row>
    <row r="163" spans="1:30" x14ac:dyDescent="0.25">
      <c r="A163" s="7"/>
      <c r="B163" s="7"/>
      <c r="C163" s="7" t="str">
        <f>IF(B163="","",IFERROR(INDEX(FOLLOWUP!$C:$C,MATCH(B163,FOLLOWUP!$A:$A,0)),""))</f>
        <v/>
      </c>
      <c r="D163" s="7" t="str">
        <f>IF(B163="","",IFERROR(INDEX(FOLLOWUP!$H:$H,MATCH(B163,FOLLOWUP!$A:$A,0)),""))</f>
        <v/>
      </c>
      <c r="E163" s="12"/>
      <c r="F163" s="7"/>
      <c r="G163" s="7"/>
      <c r="H163" s="7"/>
      <c r="I163" s="7"/>
      <c r="J163" s="7"/>
      <c r="K163" s="12"/>
      <c r="L163" s="7"/>
      <c r="M163" s="7"/>
      <c r="N163" s="7"/>
      <c r="O163" s="7"/>
      <c r="P163" s="7"/>
      <c r="Q163" s="7"/>
      <c r="R163" s="12"/>
      <c r="S163" s="7"/>
      <c r="T163" s="7"/>
      <c r="U163" s="7"/>
      <c r="V163" s="7"/>
      <c r="W163" s="7"/>
      <c r="X163" s="7" t="str">
        <f t="shared" si="8"/>
        <v/>
      </c>
      <c r="Y163" s="7" t="str">
        <f t="shared" si="9"/>
        <v/>
      </c>
      <c r="Z163" s="7" t="str">
        <f t="shared" si="10"/>
        <v/>
      </c>
      <c r="AA163" s="7" t="str">
        <f t="shared" ca="1" si="11"/>
        <v/>
      </c>
      <c r="AB163" s="7"/>
      <c r="AC163" s="12"/>
      <c r="AD163" s="7" t="str">
        <f>IFERROR(INDEX(tbl_Criticidade,MATCH(F163,LISTAS!$BC:$BC,0),2),"")</f>
        <v/>
      </c>
    </row>
    <row r="164" spans="1:30" x14ac:dyDescent="0.25">
      <c r="A164" s="7"/>
      <c r="B164" s="7"/>
      <c r="C164" s="7" t="str">
        <f>IF(B164="","",IFERROR(INDEX(FOLLOWUP!$C:$C,MATCH(B164,FOLLOWUP!$A:$A,0)),""))</f>
        <v/>
      </c>
      <c r="D164" s="7" t="str">
        <f>IF(B164="","",IFERROR(INDEX(FOLLOWUP!$H:$H,MATCH(B164,FOLLOWUP!$A:$A,0)),""))</f>
        <v/>
      </c>
      <c r="E164" s="12"/>
      <c r="F164" s="7"/>
      <c r="G164" s="7"/>
      <c r="H164" s="7"/>
      <c r="I164" s="7"/>
      <c r="J164" s="7"/>
      <c r="K164" s="12"/>
      <c r="L164" s="7"/>
      <c r="M164" s="7"/>
      <c r="N164" s="7"/>
      <c r="O164" s="7"/>
      <c r="P164" s="7"/>
      <c r="Q164" s="7"/>
      <c r="R164" s="12"/>
      <c r="S164" s="7"/>
      <c r="T164" s="7"/>
      <c r="U164" s="7"/>
      <c r="V164" s="7"/>
      <c r="W164" s="7"/>
      <c r="X164" s="7" t="str">
        <f t="shared" si="8"/>
        <v/>
      </c>
      <c r="Y164" s="7" t="str">
        <f t="shared" si="9"/>
        <v/>
      </c>
      <c r="Z164" s="7" t="str">
        <f t="shared" si="10"/>
        <v/>
      </c>
      <c r="AA164" s="7" t="str">
        <f t="shared" ca="1" si="11"/>
        <v/>
      </c>
      <c r="AB164" s="7"/>
      <c r="AC164" s="12"/>
      <c r="AD164" s="7" t="str">
        <f>IFERROR(INDEX(tbl_Criticidade,MATCH(F164,LISTAS!$BC:$BC,0),2),"")</f>
        <v/>
      </c>
    </row>
    <row r="165" spans="1:30" x14ac:dyDescent="0.25">
      <c r="A165" s="7"/>
      <c r="B165" s="7"/>
      <c r="C165" s="7" t="str">
        <f>IF(B165="","",IFERROR(INDEX(FOLLOWUP!$C:$C,MATCH(B165,FOLLOWUP!$A:$A,0)),""))</f>
        <v/>
      </c>
      <c r="D165" s="7" t="str">
        <f>IF(B165="","",IFERROR(INDEX(FOLLOWUP!$H:$H,MATCH(B165,FOLLOWUP!$A:$A,0)),""))</f>
        <v/>
      </c>
      <c r="E165" s="12"/>
      <c r="F165" s="7"/>
      <c r="G165" s="7"/>
      <c r="H165" s="7"/>
      <c r="I165" s="7"/>
      <c r="J165" s="7"/>
      <c r="K165" s="12"/>
      <c r="L165" s="7"/>
      <c r="M165" s="7"/>
      <c r="N165" s="7"/>
      <c r="O165" s="7"/>
      <c r="P165" s="7"/>
      <c r="Q165" s="7"/>
      <c r="R165" s="12"/>
      <c r="S165" s="7"/>
      <c r="T165" s="7"/>
      <c r="U165" s="7"/>
      <c r="V165" s="7"/>
      <c r="W165" s="7"/>
      <c r="X165" s="7" t="str">
        <f t="shared" si="8"/>
        <v/>
      </c>
      <c r="Y165" s="7" t="str">
        <f t="shared" si="9"/>
        <v/>
      </c>
      <c r="Z165" s="7" t="str">
        <f t="shared" si="10"/>
        <v/>
      </c>
      <c r="AA165" s="7" t="str">
        <f t="shared" ca="1" si="11"/>
        <v/>
      </c>
      <c r="AB165" s="7"/>
      <c r="AC165" s="12"/>
      <c r="AD165" s="7" t="str">
        <f>IFERROR(INDEX(tbl_Criticidade,MATCH(F165,LISTAS!$BC:$BC,0),2),"")</f>
        <v/>
      </c>
    </row>
    <row r="166" spans="1:30" x14ac:dyDescent="0.25">
      <c r="A166" s="7"/>
      <c r="B166" s="7"/>
      <c r="C166" s="7" t="str">
        <f>IF(B166="","",IFERROR(INDEX(FOLLOWUP!$C:$C,MATCH(B166,FOLLOWUP!$A:$A,0)),""))</f>
        <v/>
      </c>
      <c r="D166" s="7" t="str">
        <f>IF(B166="","",IFERROR(INDEX(FOLLOWUP!$H:$H,MATCH(B166,FOLLOWUP!$A:$A,0)),""))</f>
        <v/>
      </c>
      <c r="E166" s="12"/>
      <c r="F166" s="7"/>
      <c r="G166" s="7"/>
      <c r="H166" s="7"/>
      <c r="I166" s="7"/>
      <c r="J166" s="7"/>
      <c r="K166" s="12"/>
      <c r="L166" s="7"/>
      <c r="M166" s="7"/>
      <c r="N166" s="7"/>
      <c r="O166" s="7"/>
      <c r="P166" s="7"/>
      <c r="Q166" s="7"/>
      <c r="R166" s="12"/>
      <c r="S166" s="7"/>
      <c r="T166" s="7"/>
      <c r="U166" s="7"/>
      <c r="V166" s="7"/>
      <c r="W166" s="7"/>
      <c r="X166" s="7" t="str">
        <f t="shared" si="8"/>
        <v/>
      </c>
      <c r="Y166" s="7" t="str">
        <f t="shared" si="9"/>
        <v/>
      </c>
      <c r="Z166" s="7" t="str">
        <f t="shared" si="10"/>
        <v/>
      </c>
      <c r="AA166" s="7" t="str">
        <f t="shared" ca="1" si="11"/>
        <v/>
      </c>
      <c r="AB166" s="7"/>
      <c r="AC166" s="12"/>
      <c r="AD166" s="7" t="str">
        <f>IFERROR(INDEX(tbl_Criticidade,MATCH(F166,LISTAS!$BC:$BC,0),2),"")</f>
        <v/>
      </c>
    </row>
    <row r="167" spans="1:30" x14ac:dyDescent="0.25">
      <c r="A167" s="7"/>
      <c r="B167" s="7"/>
      <c r="C167" s="7" t="str">
        <f>IF(B167="","",IFERROR(INDEX(FOLLOWUP!$C:$C,MATCH(B167,FOLLOWUP!$A:$A,0)),""))</f>
        <v/>
      </c>
      <c r="D167" s="7" t="str">
        <f>IF(B167="","",IFERROR(INDEX(FOLLOWUP!$H:$H,MATCH(B167,FOLLOWUP!$A:$A,0)),""))</f>
        <v/>
      </c>
      <c r="E167" s="12"/>
      <c r="F167" s="7"/>
      <c r="G167" s="7"/>
      <c r="H167" s="7"/>
      <c r="I167" s="7"/>
      <c r="J167" s="7"/>
      <c r="K167" s="12"/>
      <c r="L167" s="7"/>
      <c r="M167" s="7"/>
      <c r="N167" s="7"/>
      <c r="O167" s="7"/>
      <c r="P167" s="7"/>
      <c r="Q167" s="7"/>
      <c r="R167" s="12"/>
      <c r="S167" s="7"/>
      <c r="T167" s="7"/>
      <c r="U167" s="7"/>
      <c r="V167" s="7"/>
      <c r="W167" s="7"/>
      <c r="X167" s="7" t="str">
        <f t="shared" si="8"/>
        <v/>
      </c>
      <c r="Y167" s="7" t="str">
        <f t="shared" si="9"/>
        <v/>
      </c>
      <c r="Z167" s="7" t="str">
        <f t="shared" si="10"/>
        <v/>
      </c>
      <c r="AA167" s="7" t="str">
        <f t="shared" ca="1" si="11"/>
        <v/>
      </c>
      <c r="AB167" s="7"/>
      <c r="AC167" s="12"/>
      <c r="AD167" s="7" t="str">
        <f>IFERROR(INDEX(tbl_Criticidade,MATCH(F167,LISTAS!$BC:$BC,0),2),"")</f>
        <v/>
      </c>
    </row>
    <row r="168" spans="1:30" x14ac:dyDescent="0.25">
      <c r="A168" s="7"/>
      <c r="B168" s="7"/>
      <c r="C168" s="7" t="str">
        <f>IF(B168="","",IFERROR(INDEX(FOLLOWUP!$C:$C,MATCH(B168,FOLLOWUP!$A:$A,0)),""))</f>
        <v/>
      </c>
      <c r="D168" s="7" t="str">
        <f>IF(B168="","",IFERROR(INDEX(FOLLOWUP!$H:$H,MATCH(B168,FOLLOWUP!$A:$A,0)),""))</f>
        <v/>
      </c>
      <c r="E168" s="12"/>
      <c r="F168" s="7"/>
      <c r="G168" s="7"/>
      <c r="H168" s="7"/>
      <c r="I168" s="7"/>
      <c r="J168" s="7"/>
      <c r="K168" s="12"/>
      <c r="L168" s="7"/>
      <c r="M168" s="7"/>
      <c r="N168" s="7"/>
      <c r="O168" s="7"/>
      <c r="P168" s="7"/>
      <c r="Q168" s="7"/>
      <c r="R168" s="12"/>
      <c r="S168" s="7"/>
      <c r="T168" s="7"/>
      <c r="U168" s="7"/>
      <c r="V168" s="7"/>
      <c r="W168" s="7"/>
      <c r="X168" s="7" t="str">
        <f t="shared" si="8"/>
        <v/>
      </c>
      <c r="Y168" s="7" t="str">
        <f t="shared" si="9"/>
        <v/>
      </c>
      <c r="Z168" s="7" t="str">
        <f t="shared" si="10"/>
        <v/>
      </c>
      <c r="AA168" s="7" t="str">
        <f t="shared" ca="1" si="11"/>
        <v/>
      </c>
      <c r="AB168" s="7"/>
      <c r="AC168" s="12"/>
      <c r="AD168" s="7" t="str">
        <f>IFERROR(INDEX(tbl_Criticidade,MATCH(F168,LISTAS!$BC:$BC,0),2),"")</f>
        <v/>
      </c>
    </row>
    <row r="169" spans="1:30" x14ac:dyDescent="0.25">
      <c r="A169" s="7"/>
      <c r="B169" s="7"/>
      <c r="C169" s="7" t="str">
        <f>IF(B169="","",IFERROR(INDEX(FOLLOWUP!$C:$C,MATCH(B169,FOLLOWUP!$A:$A,0)),""))</f>
        <v/>
      </c>
      <c r="D169" s="7" t="str">
        <f>IF(B169="","",IFERROR(INDEX(FOLLOWUP!$H:$H,MATCH(B169,FOLLOWUP!$A:$A,0)),""))</f>
        <v/>
      </c>
      <c r="E169" s="12"/>
      <c r="F169" s="7"/>
      <c r="G169" s="7"/>
      <c r="H169" s="7"/>
      <c r="I169" s="7"/>
      <c r="J169" s="7"/>
      <c r="K169" s="12"/>
      <c r="L169" s="7"/>
      <c r="M169" s="7"/>
      <c r="N169" s="7"/>
      <c r="O169" s="7"/>
      <c r="P169" s="7"/>
      <c r="Q169" s="7"/>
      <c r="R169" s="12"/>
      <c r="S169" s="7"/>
      <c r="T169" s="7"/>
      <c r="U169" s="7"/>
      <c r="V169" s="7"/>
      <c r="W169" s="7"/>
      <c r="X169" s="7" t="str">
        <f t="shared" si="8"/>
        <v/>
      </c>
      <c r="Y169" s="7" t="str">
        <f t="shared" si="9"/>
        <v/>
      </c>
      <c r="Z169" s="7" t="str">
        <f t="shared" si="10"/>
        <v/>
      </c>
      <c r="AA169" s="7" t="str">
        <f t="shared" ca="1" si="11"/>
        <v/>
      </c>
      <c r="AB169" s="7"/>
      <c r="AC169" s="12"/>
      <c r="AD169" s="7" t="str">
        <f>IFERROR(INDEX(tbl_Criticidade,MATCH(F169,LISTAS!$BC:$BC,0),2),"")</f>
        <v/>
      </c>
    </row>
    <row r="170" spans="1:30" x14ac:dyDescent="0.25">
      <c r="A170" s="7"/>
      <c r="B170" s="7"/>
      <c r="C170" s="7" t="str">
        <f>IF(B170="","",IFERROR(INDEX(FOLLOWUP!$C:$C,MATCH(B170,FOLLOWUP!$A:$A,0)),""))</f>
        <v/>
      </c>
      <c r="D170" s="7" t="str">
        <f>IF(B170="","",IFERROR(INDEX(FOLLOWUP!$H:$H,MATCH(B170,FOLLOWUP!$A:$A,0)),""))</f>
        <v/>
      </c>
      <c r="E170" s="12"/>
      <c r="F170" s="7"/>
      <c r="G170" s="7"/>
      <c r="H170" s="7"/>
      <c r="I170" s="7"/>
      <c r="J170" s="7"/>
      <c r="K170" s="12"/>
      <c r="L170" s="7"/>
      <c r="M170" s="7"/>
      <c r="N170" s="7"/>
      <c r="O170" s="7"/>
      <c r="P170" s="7"/>
      <c r="Q170" s="7"/>
      <c r="R170" s="12"/>
      <c r="S170" s="7"/>
      <c r="T170" s="7"/>
      <c r="U170" s="7"/>
      <c r="V170" s="7"/>
      <c r="W170" s="7"/>
      <c r="X170" s="7" t="str">
        <f t="shared" si="8"/>
        <v/>
      </c>
      <c r="Y170" s="7" t="str">
        <f t="shared" si="9"/>
        <v/>
      </c>
      <c r="Z170" s="7" t="str">
        <f t="shared" si="10"/>
        <v/>
      </c>
      <c r="AA170" s="7" t="str">
        <f t="shared" ca="1" si="11"/>
        <v/>
      </c>
      <c r="AB170" s="7"/>
      <c r="AC170" s="12"/>
      <c r="AD170" s="7" t="str">
        <f>IFERROR(INDEX(tbl_Criticidade,MATCH(F170,LISTAS!$BC:$BC,0),2),"")</f>
        <v/>
      </c>
    </row>
    <row r="171" spans="1:30" x14ac:dyDescent="0.25">
      <c r="A171" s="7"/>
      <c r="B171" s="7"/>
      <c r="C171" s="7" t="str">
        <f>IF(B171="","",IFERROR(INDEX(FOLLOWUP!$C:$C,MATCH(B171,FOLLOWUP!$A:$A,0)),""))</f>
        <v/>
      </c>
      <c r="D171" s="7" t="str">
        <f>IF(B171="","",IFERROR(INDEX(FOLLOWUP!$H:$H,MATCH(B171,FOLLOWUP!$A:$A,0)),""))</f>
        <v/>
      </c>
      <c r="E171" s="12"/>
      <c r="F171" s="7"/>
      <c r="G171" s="7"/>
      <c r="H171" s="7"/>
      <c r="I171" s="7"/>
      <c r="J171" s="7"/>
      <c r="K171" s="12"/>
      <c r="L171" s="7"/>
      <c r="M171" s="7"/>
      <c r="N171" s="7"/>
      <c r="O171" s="7"/>
      <c r="P171" s="7"/>
      <c r="Q171" s="7"/>
      <c r="R171" s="12"/>
      <c r="S171" s="7"/>
      <c r="T171" s="7"/>
      <c r="U171" s="7"/>
      <c r="V171" s="7"/>
      <c r="W171" s="7"/>
      <c r="X171" s="7" t="str">
        <f t="shared" si="8"/>
        <v/>
      </c>
      <c r="Y171" s="7" t="str">
        <f t="shared" si="9"/>
        <v/>
      </c>
      <c r="Z171" s="7" t="str">
        <f t="shared" si="10"/>
        <v/>
      </c>
      <c r="AA171" s="7" t="str">
        <f t="shared" ca="1" si="11"/>
        <v/>
      </c>
      <c r="AB171" s="7"/>
      <c r="AC171" s="12"/>
      <c r="AD171" s="7" t="str">
        <f>IFERROR(INDEX(tbl_Criticidade,MATCH(F171,LISTAS!$BC:$BC,0),2),"")</f>
        <v/>
      </c>
    </row>
    <row r="172" spans="1:30" x14ac:dyDescent="0.25">
      <c r="A172" s="7"/>
      <c r="B172" s="7"/>
      <c r="C172" s="7" t="str">
        <f>IF(B172="","",IFERROR(INDEX(FOLLOWUP!$C:$C,MATCH(B172,FOLLOWUP!$A:$A,0)),""))</f>
        <v/>
      </c>
      <c r="D172" s="7" t="str">
        <f>IF(B172="","",IFERROR(INDEX(FOLLOWUP!$H:$H,MATCH(B172,FOLLOWUP!$A:$A,0)),""))</f>
        <v/>
      </c>
      <c r="E172" s="12"/>
      <c r="F172" s="7"/>
      <c r="G172" s="7"/>
      <c r="H172" s="7"/>
      <c r="I172" s="7"/>
      <c r="J172" s="7"/>
      <c r="K172" s="12"/>
      <c r="L172" s="7"/>
      <c r="M172" s="7"/>
      <c r="N172" s="7"/>
      <c r="O172" s="7"/>
      <c r="P172" s="7"/>
      <c r="Q172" s="7"/>
      <c r="R172" s="12"/>
      <c r="S172" s="7"/>
      <c r="T172" s="7"/>
      <c r="U172" s="7"/>
      <c r="V172" s="7"/>
      <c r="W172" s="7"/>
      <c r="X172" s="7" t="str">
        <f t="shared" si="8"/>
        <v/>
      </c>
      <c r="Y172" s="7" t="str">
        <f t="shared" si="9"/>
        <v/>
      </c>
      <c r="Z172" s="7" t="str">
        <f t="shared" si="10"/>
        <v/>
      </c>
      <c r="AA172" s="7" t="str">
        <f t="shared" ca="1" si="11"/>
        <v/>
      </c>
      <c r="AB172" s="7"/>
      <c r="AC172" s="12"/>
      <c r="AD172" s="7" t="str">
        <f>IFERROR(INDEX(tbl_Criticidade,MATCH(F172,LISTAS!$BC:$BC,0),2),"")</f>
        <v/>
      </c>
    </row>
    <row r="173" spans="1:30" x14ac:dyDescent="0.25">
      <c r="A173" s="7"/>
      <c r="B173" s="7"/>
      <c r="C173" s="7" t="str">
        <f>IF(B173="","",IFERROR(INDEX(FOLLOWUP!$C:$C,MATCH(B173,FOLLOWUP!$A:$A,0)),""))</f>
        <v/>
      </c>
      <c r="D173" s="7" t="str">
        <f>IF(B173="","",IFERROR(INDEX(FOLLOWUP!$H:$H,MATCH(B173,FOLLOWUP!$A:$A,0)),""))</f>
        <v/>
      </c>
      <c r="E173" s="12"/>
      <c r="F173" s="7"/>
      <c r="G173" s="7"/>
      <c r="H173" s="7"/>
      <c r="I173" s="7"/>
      <c r="J173" s="7"/>
      <c r="K173" s="12"/>
      <c r="L173" s="7"/>
      <c r="M173" s="7"/>
      <c r="N173" s="7"/>
      <c r="O173" s="7"/>
      <c r="P173" s="7"/>
      <c r="Q173" s="7"/>
      <c r="R173" s="12"/>
      <c r="S173" s="7"/>
      <c r="T173" s="7"/>
      <c r="U173" s="7"/>
      <c r="V173" s="7"/>
      <c r="W173" s="7"/>
      <c r="X173" s="7" t="str">
        <f t="shared" si="8"/>
        <v/>
      </c>
      <c r="Y173" s="7" t="str">
        <f t="shared" si="9"/>
        <v/>
      </c>
      <c r="Z173" s="7" t="str">
        <f t="shared" si="10"/>
        <v/>
      </c>
      <c r="AA173" s="7" t="str">
        <f t="shared" ca="1" si="11"/>
        <v/>
      </c>
      <c r="AB173" s="7"/>
      <c r="AC173" s="12"/>
      <c r="AD173" s="7" t="str">
        <f>IFERROR(INDEX(tbl_Criticidade,MATCH(F173,LISTAS!$BC:$BC,0),2),"")</f>
        <v/>
      </c>
    </row>
    <row r="174" spans="1:30" x14ac:dyDescent="0.25">
      <c r="A174" s="7"/>
      <c r="B174" s="7"/>
      <c r="C174" s="7" t="str">
        <f>IF(B174="","",IFERROR(INDEX(FOLLOWUP!$C:$C,MATCH(B174,FOLLOWUP!$A:$A,0)),""))</f>
        <v/>
      </c>
      <c r="D174" s="7" t="str">
        <f>IF(B174="","",IFERROR(INDEX(FOLLOWUP!$H:$H,MATCH(B174,FOLLOWUP!$A:$A,0)),""))</f>
        <v/>
      </c>
      <c r="E174" s="12"/>
      <c r="F174" s="7"/>
      <c r="G174" s="7"/>
      <c r="H174" s="7"/>
      <c r="I174" s="7"/>
      <c r="J174" s="7"/>
      <c r="K174" s="12"/>
      <c r="L174" s="7"/>
      <c r="M174" s="7"/>
      <c r="N174" s="7"/>
      <c r="O174" s="7"/>
      <c r="P174" s="7"/>
      <c r="Q174" s="7"/>
      <c r="R174" s="12"/>
      <c r="S174" s="7"/>
      <c r="T174" s="7"/>
      <c r="U174" s="7"/>
      <c r="V174" s="7"/>
      <c r="W174" s="7"/>
      <c r="X174" s="7" t="str">
        <f t="shared" si="8"/>
        <v/>
      </c>
      <c r="Y174" s="7" t="str">
        <f t="shared" si="9"/>
        <v/>
      </c>
      <c r="Z174" s="7" t="str">
        <f t="shared" si="10"/>
        <v/>
      </c>
      <c r="AA174" s="7" t="str">
        <f t="shared" ca="1" si="11"/>
        <v/>
      </c>
      <c r="AB174" s="7"/>
      <c r="AC174" s="12"/>
      <c r="AD174" s="7" t="str">
        <f>IFERROR(INDEX(tbl_Criticidade,MATCH(F174,LISTAS!$BC:$BC,0),2),"")</f>
        <v/>
      </c>
    </row>
    <row r="175" spans="1:30" x14ac:dyDescent="0.25">
      <c r="A175" s="7"/>
      <c r="B175" s="7"/>
      <c r="C175" s="7" t="str">
        <f>IF(B175="","",IFERROR(INDEX(FOLLOWUP!$C:$C,MATCH(B175,FOLLOWUP!$A:$A,0)),""))</f>
        <v/>
      </c>
      <c r="D175" s="7" t="str">
        <f>IF(B175="","",IFERROR(INDEX(FOLLOWUP!$H:$H,MATCH(B175,FOLLOWUP!$A:$A,0)),""))</f>
        <v/>
      </c>
      <c r="E175" s="12"/>
      <c r="F175" s="7"/>
      <c r="G175" s="7"/>
      <c r="H175" s="7"/>
      <c r="I175" s="7"/>
      <c r="J175" s="7"/>
      <c r="K175" s="12"/>
      <c r="L175" s="7"/>
      <c r="M175" s="7"/>
      <c r="N175" s="7"/>
      <c r="O175" s="7"/>
      <c r="P175" s="7"/>
      <c r="Q175" s="7"/>
      <c r="R175" s="12"/>
      <c r="S175" s="7"/>
      <c r="T175" s="7"/>
      <c r="U175" s="7"/>
      <c r="V175" s="7"/>
      <c r="W175" s="7"/>
      <c r="X175" s="7" t="str">
        <f t="shared" si="8"/>
        <v/>
      </c>
      <c r="Y175" s="7" t="str">
        <f t="shared" si="9"/>
        <v/>
      </c>
      <c r="Z175" s="7" t="str">
        <f t="shared" si="10"/>
        <v/>
      </c>
      <c r="AA175" s="7" t="str">
        <f t="shared" ca="1" si="11"/>
        <v/>
      </c>
      <c r="AB175" s="7"/>
      <c r="AC175" s="12"/>
      <c r="AD175" s="7" t="str">
        <f>IFERROR(INDEX(tbl_Criticidade,MATCH(F175,LISTAS!$BC:$BC,0),2),"")</f>
        <v/>
      </c>
    </row>
    <row r="176" spans="1:30" x14ac:dyDescent="0.25">
      <c r="A176" s="7"/>
      <c r="B176" s="7"/>
      <c r="C176" s="7" t="str">
        <f>IF(B176="","",IFERROR(INDEX(FOLLOWUP!$C:$C,MATCH(B176,FOLLOWUP!$A:$A,0)),""))</f>
        <v/>
      </c>
      <c r="D176" s="7" t="str">
        <f>IF(B176="","",IFERROR(INDEX(FOLLOWUP!$H:$H,MATCH(B176,FOLLOWUP!$A:$A,0)),""))</f>
        <v/>
      </c>
      <c r="E176" s="12"/>
      <c r="F176" s="7"/>
      <c r="G176" s="7"/>
      <c r="H176" s="7"/>
      <c r="I176" s="7"/>
      <c r="J176" s="7"/>
      <c r="K176" s="12"/>
      <c r="L176" s="7"/>
      <c r="M176" s="7"/>
      <c r="N176" s="7"/>
      <c r="O176" s="7"/>
      <c r="P176" s="7"/>
      <c r="Q176" s="7"/>
      <c r="R176" s="12"/>
      <c r="S176" s="7"/>
      <c r="T176" s="7"/>
      <c r="U176" s="7"/>
      <c r="V176" s="7"/>
      <c r="W176" s="7"/>
      <c r="X176" s="7" t="str">
        <f t="shared" si="8"/>
        <v/>
      </c>
      <c r="Y176" s="7" t="str">
        <f t="shared" si="9"/>
        <v/>
      </c>
      <c r="Z176" s="7" t="str">
        <f t="shared" si="10"/>
        <v/>
      </c>
      <c r="AA176" s="7" t="str">
        <f t="shared" ca="1" si="11"/>
        <v/>
      </c>
      <c r="AB176" s="7"/>
      <c r="AC176" s="12"/>
      <c r="AD176" s="7" t="str">
        <f>IFERROR(INDEX(tbl_Criticidade,MATCH(F176,LISTAS!$BC:$BC,0),2),"")</f>
        <v/>
      </c>
    </row>
    <row r="177" spans="1:30" x14ac:dyDescent="0.25">
      <c r="A177" s="7"/>
      <c r="B177" s="7"/>
      <c r="C177" s="7" t="str">
        <f>IF(B177="","",IFERROR(INDEX(FOLLOWUP!$C:$C,MATCH(B177,FOLLOWUP!$A:$A,0)),""))</f>
        <v/>
      </c>
      <c r="D177" s="7" t="str">
        <f>IF(B177="","",IFERROR(INDEX(FOLLOWUP!$H:$H,MATCH(B177,FOLLOWUP!$A:$A,0)),""))</f>
        <v/>
      </c>
      <c r="E177" s="12"/>
      <c r="F177" s="7"/>
      <c r="G177" s="7"/>
      <c r="H177" s="7"/>
      <c r="I177" s="7"/>
      <c r="J177" s="7"/>
      <c r="K177" s="12"/>
      <c r="L177" s="7"/>
      <c r="M177" s="7"/>
      <c r="N177" s="7"/>
      <c r="O177" s="7"/>
      <c r="P177" s="7"/>
      <c r="Q177" s="7"/>
      <c r="R177" s="12"/>
      <c r="S177" s="7"/>
      <c r="T177" s="7"/>
      <c r="U177" s="7"/>
      <c r="V177" s="7"/>
      <c r="W177" s="7"/>
      <c r="X177" s="7" t="str">
        <f t="shared" si="8"/>
        <v/>
      </c>
      <c r="Y177" s="7" t="str">
        <f t="shared" si="9"/>
        <v/>
      </c>
      <c r="Z177" s="7" t="str">
        <f t="shared" si="10"/>
        <v/>
      </c>
      <c r="AA177" s="7" t="str">
        <f t="shared" ca="1" si="11"/>
        <v/>
      </c>
      <c r="AB177" s="7"/>
      <c r="AC177" s="12"/>
      <c r="AD177" s="7" t="str">
        <f>IFERROR(INDEX(tbl_Criticidade,MATCH(F177,LISTAS!$BC:$BC,0),2),"")</f>
        <v/>
      </c>
    </row>
    <row r="178" spans="1:30" x14ac:dyDescent="0.25">
      <c r="A178" s="7"/>
      <c r="B178" s="7"/>
      <c r="C178" s="7" t="str">
        <f>IF(B178="","",IFERROR(INDEX(FOLLOWUP!$C:$C,MATCH(B178,FOLLOWUP!$A:$A,0)),""))</f>
        <v/>
      </c>
      <c r="D178" s="7" t="str">
        <f>IF(B178="","",IFERROR(INDEX(FOLLOWUP!$H:$H,MATCH(B178,FOLLOWUP!$A:$A,0)),""))</f>
        <v/>
      </c>
      <c r="E178" s="12"/>
      <c r="F178" s="7"/>
      <c r="G178" s="7"/>
      <c r="H178" s="7"/>
      <c r="I178" s="7"/>
      <c r="J178" s="7"/>
      <c r="K178" s="12"/>
      <c r="L178" s="7"/>
      <c r="M178" s="7"/>
      <c r="N178" s="7"/>
      <c r="O178" s="7"/>
      <c r="P178" s="7"/>
      <c r="Q178" s="7"/>
      <c r="R178" s="12"/>
      <c r="S178" s="7"/>
      <c r="T178" s="7"/>
      <c r="U178" s="7"/>
      <c r="V178" s="7"/>
      <c r="W178" s="7"/>
      <c r="X178" s="7" t="str">
        <f t="shared" si="8"/>
        <v/>
      </c>
      <c r="Y178" s="7" t="str">
        <f t="shared" si="9"/>
        <v/>
      </c>
      <c r="Z178" s="7" t="str">
        <f t="shared" si="10"/>
        <v/>
      </c>
      <c r="AA178" s="7" t="str">
        <f t="shared" ca="1" si="11"/>
        <v/>
      </c>
      <c r="AB178" s="7"/>
      <c r="AC178" s="12"/>
      <c r="AD178" s="7" t="str">
        <f>IFERROR(INDEX(tbl_Criticidade,MATCH(F178,LISTAS!$BC:$BC,0),2),"")</f>
        <v/>
      </c>
    </row>
    <row r="179" spans="1:30" x14ac:dyDescent="0.25">
      <c r="A179" s="7"/>
      <c r="B179" s="7"/>
      <c r="C179" s="7" t="str">
        <f>IF(B179="","",IFERROR(INDEX(FOLLOWUP!$C:$C,MATCH(B179,FOLLOWUP!$A:$A,0)),""))</f>
        <v/>
      </c>
      <c r="D179" s="7" t="str">
        <f>IF(B179="","",IFERROR(INDEX(FOLLOWUP!$H:$H,MATCH(B179,FOLLOWUP!$A:$A,0)),""))</f>
        <v/>
      </c>
      <c r="E179" s="12"/>
      <c r="F179" s="7"/>
      <c r="G179" s="7"/>
      <c r="H179" s="7"/>
      <c r="I179" s="7"/>
      <c r="J179" s="7"/>
      <c r="K179" s="12"/>
      <c r="L179" s="7"/>
      <c r="M179" s="7"/>
      <c r="N179" s="7"/>
      <c r="O179" s="7"/>
      <c r="P179" s="7"/>
      <c r="Q179" s="7"/>
      <c r="R179" s="12"/>
      <c r="S179" s="7"/>
      <c r="T179" s="7"/>
      <c r="U179" s="7"/>
      <c r="V179" s="7"/>
      <c r="W179" s="7"/>
      <c r="X179" s="7" t="str">
        <f t="shared" si="8"/>
        <v/>
      </c>
      <c r="Y179" s="7" t="str">
        <f t="shared" si="9"/>
        <v/>
      </c>
      <c r="Z179" s="7" t="str">
        <f t="shared" si="10"/>
        <v/>
      </c>
      <c r="AA179" s="7" t="str">
        <f t="shared" ca="1" si="11"/>
        <v/>
      </c>
      <c r="AB179" s="7"/>
      <c r="AC179" s="12"/>
      <c r="AD179" s="7" t="str">
        <f>IFERROR(INDEX(tbl_Criticidade,MATCH(F179,LISTAS!$BC:$BC,0),2),"")</f>
        <v/>
      </c>
    </row>
    <row r="180" spans="1:30" x14ac:dyDescent="0.25">
      <c r="A180" s="7"/>
      <c r="B180" s="7"/>
      <c r="C180" s="7" t="str">
        <f>IF(B180="","",IFERROR(INDEX(FOLLOWUP!$C:$C,MATCH(B180,FOLLOWUP!$A:$A,0)),""))</f>
        <v/>
      </c>
      <c r="D180" s="7" t="str">
        <f>IF(B180="","",IFERROR(INDEX(FOLLOWUP!$H:$H,MATCH(B180,FOLLOWUP!$A:$A,0)),""))</f>
        <v/>
      </c>
      <c r="E180" s="12"/>
      <c r="F180" s="7"/>
      <c r="G180" s="7"/>
      <c r="H180" s="7"/>
      <c r="I180" s="7"/>
      <c r="J180" s="7"/>
      <c r="K180" s="12"/>
      <c r="L180" s="7"/>
      <c r="M180" s="7"/>
      <c r="N180" s="7"/>
      <c r="O180" s="7"/>
      <c r="P180" s="7"/>
      <c r="Q180" s="7"/>
      <c r="R180" s="12"/>
      <c r="S180" s="7"/>
      <c r="T180" s="7"/>
      <c r="U180" s="7"/>
      <c r="V180" s="7"/>
      <c r="W180" s="7"/>
      <c r="X180" s="7" t="str">
        <f t="shared" si="8"/>
        <v/>
      </c>
      <c r="Y180" s="7" t="str">
        <f t="shared" si="9"/>
        <v/>
      </c>
      <c r="Z180" s="7" t="str">
        <f t="shared" si="10"/>
        <v/>
      </c>
      <c r="AA180" s="7" t="str">
        <f t="shared" ca="1" si="11"/>
        <v/>
      </c>
      <c r="AB180" s="7"/>
      <c r="AC180" s="12"/>
      <c r="AD180" s="7" t="str">
        <f>IFERROR(INDEX(tbl_Criticidade,MATCH(F180,LISTAS!$BC:$BC,0),2),"")</f>
        <v/>
      </c>
    </row>
    <row r="181" spans="1:30" x14ac:dyDescent="0.25">
      <c r="A181" s="7"/>
      <c r="B181" s="7"/>
      <c r="C181" s="7" t="str">
        <f>IF(B181="","",IFERROR(INDEX(FOLLOWUP!$C:$C,MATCH(B181,FOLLOWUP!$A:$A,0)),""))</f>
        <v/>
      </c>
      <c r="D181" s="7" t="str">
        <f>IF(B181="","",IFERROR(INDEX(FOLLOWUP!$H:$H,MATCH(B181,FOLLOWUP!$A:$A,0)),""))</f>
        <v/>
      </c>
      <c r="E181" s="12"/>
      <c r="F181" s="7"/>
      <c r="G181" s="7"/>
      <c r="H181" s="7"/>
      <c r="I181" s="7"/>
      <c r="J181" s="7"/>
      <c r="K181" s="12"/>
      <c r="L181" s="7"/>
      <c r="M181" s="7"/>
      <c r="N181" s="7"/>
      <c r="O181" s="7"/>
      <c r="P181" s="7"/>
      <c r="Q181" s="7"/>
      <c r="R181" s="12"/>
      <c r="S181" s="7"/>
      <c r="T181" s="7"/>
      <c r="U181" s="7"/>
      <c r="V181" s="7"/>
      <c r="W181" s="7"/>
      <c r="X181" s="7" t="str">
        <f t="shared" si="8"/>
        <v/>
      </c>
      <c r="Y181" s="7" t="str">
        <f t="shared" si="9"/>
        <v/>
      </c>
      <c r="Z181" s="7" t="str">
        <f t="shared" si="10"/>
        <v/>
      </c>
      <c r="AA181" s="7" t="str">
        <f t="shared" ca="1" si="11"/>
        <v/>
      </c>
      <c r="AB181" s="7"/>
      <c r="AC181" s="12"/>
      <c r="AD181" s="7" t="str">
        <f>IFERROR(INDEX(tbl_Criticidade,MATCH(F181,LISTAS!$BC:$BC,0),2),"")</f>
        <v/>
      </c>
    </row>
    <row r="182" spans="1:30" x14ac:dyDescent="0.25">
      <c r="A182" s="7"/>
      <c r="B182" s="7"/>
      <c r="C182" s="7" t="str">
        <f>IF(B182="","",IFERROR(INDEX(FOLLOWUP!$C:$C,MATCH(B182,FOLLOWUP!$A:$A,0)),""))</f>
        <v/>
      </c>
      <c r="D182" s="7" t="str">
        <f>IF(B182="","",IFERROR(INDEX(FOLLOWUP!$H:$H,MATCH(B182,FOLLOWUP!$A:$A,0)),""))</f>
        <v/>
      </c>
      <c r="E182" s="12"/>
      <c r="F182" s="7"/>
      <c r="G182" s="7"/>
      <c r="H182" s="7"/>
      <c r="I182" s="7"/>
      <c r="J182" s="7"/>
      <c r="K182" s="12"/>
      <c r="L182" s="7"/>
      <c r="M182" s="7"/>
      <c r="N182" s="7"/>
      <c r="O182" s="7"/>
      <c r="P182" s="7"/>
      <c r="Q182" s="7"/>
      <c r="R182" s="12"/>
      <c r="S182" s="7"/>
      <c r="T182" s="7"/>
      <c r="U182" s="7"/>
      <c r="V182" s="7"/>
      <c r="W182" s="7"/>
      <c r="X182" s="7" t="str">
        <f t="shared" si="8"/>
        <v/>
      </c>
      <c r="Y182" s="7" t="str">
        <f t="shared" si="9"/>
        <v/>
      </c>
      <c r="Z182" s="7" t="str">
        <f t="shared" si="10"/>
        <v/>
      </c>
      <c r="AA182" s="7" t="str">
        <f t="shared" ca="1" si="11"/>
        <v/>
      </c>
      <c r="AB182" s="7"/>
      <c r="AC182" s="12"/>
      <c r="AD182" s="7" t="str">
        <f>IFERROR(INDEX(tbl_Criticidade,MATCH(F182,LISTAS!$BC:$BC,0),2),"")</f>
        <v/>
      </c>
    </row>
    <row r="183" spans="1:30" x14ac:dyDescent="0.25">
      <c r="A183" s="7"/>
      <c r="B183" s="7"/>
      <c r="C183" s="7" t="str">
        <f>IF(B183="","",IFERROR(INDEX(FOLLOWUP!$C:$C,MATCH(B183,FOLLOWUP!$A:$A,0)),""))</f>
        <v/>
      </c>
      <c r="D183" s="7" t="str">
        <f>IF(B183="","",IFERROR(INDEX(FOLLOWUP!$H:$H,MATCH(B183,FOLLOWUP!$A:$A,0)),""))</f>
        <v/>
      </c>
      <c r="E183" s="12"/>
      <c r="F183" s="7"/>
      <c r="G183" s="7"/>
      <c r="H183" s="7"/>
      <c r="I183" s="7"/>
      <c r="J183" s="7"/>
      <c r="K183" s="12"/>
      <c r="L183" s="7"/>
      <c r="M183" s="7"/>
      <c r="N183" s="7"/>
      <c r="O183" s="7"/>
      <c r="P183" s="7"/>
      <c r="Q183" s="7"/>
      <c r="R183" s="12"/>
      <c r="S183" s="7"/>
      <c r="T183" s="7"/>
      <c r="U183" s="7"/>
      <c r="V183" s="7"/>
      <c r="W183" s="7"/>
      <c r="X183" s="7" t="str">
        <f t="shared" si="8"/>
        <v/>
      </c>
      <c r="Y183" s="7" t="str">
        <f t="shared" si="9"/>
        <v/>
      </c>
      <c r="Z183" s="7" t="str">
        <f t="shared" si="10"/>
        <v/>
      </c>
      <c r="AA183" s="7" t="str">
        <f t="shared" ca="1" si="11"/>
        <v/>
      </c>
      <c r="AB183" s="7"/>
      <c r="AC183" s="12"/>
      <c r="AD183" s="7" t="str">
        <f>IFERROR(INDEX(tbl_Criticidade,MATCH(F183,LISTAS!$BC:$BC,0),2),"")</f>
        <v/>
      </c>
    </row>
    <row r="184" spans="1:30" x14ac:dyDescent="0.25">
      <c r="A184" s="7"/>
      <c r="B184" s="7"/>
      <c r="C184" s="7" t="str">
        <f>IF(B184="","",IFERROR(INDEX(FOLLOWUP!$C:$C,MATCH(B184,FOLLOWUP!$A:$A,0)),""))</f>
        <v/>
      </c>
      <c r="D184" s="7" t="str">
        <f>IF(B184="","",IFERROR(INDEX(FOLLOWUP!$H:$H,MATCH(B184,FOLLOWUP!$A:$A,0)),""))</f>
        <v/>
      </c>
      <c r="E184" s="12"/>
      <c r="F184" s="7"/>
      <c r="G184" s="7"/>
      <c r="H184" s="7"/>
      <c r="I184" s="7"/>
      <c r="J184" s="7"/>
      <c r="K184" s="12"/>
      <c r="L184" s="7"/>
      <c r="M184" s="7"/>
      <c r="N184" s="7"/>
      <c r="O184" s="7"/>
      <c r="P184" s="7"/>
      <c r="Q184" s="7"/>
      <c r="R184" s="12"/>
      <c r="S184" s="7"/>
      <c r="T184" s="7"/>
      <c r="U184" s="7"/>
      <c r="V184" s="7"/>
      <c r="W184" s="7"/>
      <c r="X184" s="7" t="str">
        <f t="shared" si="8"/>
        <v/>
      </c>
      <c r="Y184" s="7" t="str">
        <f t="shared" si="9"/>
        <v/>
      </c>
      <c r="Z184" s="7" t="str">
        <f t="shared" si="10"/>
        <v/>
      </c>
      <c r="AA184" s="7" t="str">
        <f t="shared" ca="1" si="11"/>
        <v/>
      </c>
      <c r="AB184" s="7"/>
      <c r="AC184" s="12"/>
      <c r="AD184" s="7" t="str">
        <f>IFERROR(INDEX(tbl_Criticidade,MATCH(F184,LISTAS!$BC:$BC,0),2),"")</f>
        <v/>
      </c>
    </row>
    <row r="185" spans="1:30" x14ac:dyDescent="0.25">
      <c r="A185" s="7"/>
      <c r="B185" s="7"/>
      <c r="C185" s="7" t="str">
        <f>IF(B185="","",IFERROR(INDEX(FOLLOWUP!$C:$C,MATCH(B185,FOLLOWUP!$A:$A,0)),""))</f>
        <v/>
      </c>
      <c r="D185" s="7" t="str">
        <f>IF(B185="","",IFERROR(INDEX(FOLLOWUP!$H:$H,MATCH(B185,FOLLOWUP!$A:$A,0)),""))</f>
        <v/>
      </c>
      <c r="E185" s="12"/>
      <c r="F185" s="7"/>
      <c r="G185" s="7"/>
      <c r="H185" s="7"/>
      <c r="I185" s="7"/>
      <c r="J185" s="7"/>
      <c r="K185" s="12"/>
      <c r="L185" s="7"/>
      <c r="M185" s="7"/>
      <c r="N185" s="7"/>
      <c r="O185" s="7"/>
      <c r="P185" s="7"/>
      <c r="Q185" s="7"/>
      <c r="R185" s="12"/>
      <c r="S185" s="7"/>
      <c r="T185" s="7"/>
      <c r="U185" s="7"/>
      <c r="V185" s="7"/>
      <c r="W185" s="7"/>
      <c r="X185" s="7" t="str">
        <f t="shared" si="8"/>
        <v/>
      </c>
      <c r="Y185" s="7" t="str">
        <f t="shared" si="9"/>
        <v/>
      </c>
      <c r="Z185" s="7" t="str">
        <f t="shared" si="10"/>
        <v/>
      </c>
      <c r="AA185" s="7" t="str">
        <f t="shared" ca="1" si="11"/>
        <v/>
      </c>
      <c r="AB185" s="7"/>
      <c r="AC185" s="12"/>
      <c r="AD185" s="7" t="str">
        <f>IFERROR(INDEX(tbl_Criticidade,MATCH(F185,LISTAS!$BC:$BC,0),2),"")</f>
        <v/>
      </c>
    </row>
    <row r="186" spans="1:30" x14ac:dyDescent="0.25">
      <c r="A186" s="7"/>
      <c r="B186" s="7"/>
      <c r="C186" s="7" t="str">
        <f>IF(B186="","",IFERROR(INDEX(FOLLOWUP!$C:$C,MATCH(B186,FOLLOWUP!$A:$A,0)),""))</f>
        <v/>
      </c>
      <c r="D186" s="7" t="str">
        <f>IF(B186="","",IFERROR(INDEX(FOLLOWUP!$H:$H,MATCH(B186,FOLLOWUP!$A:$A,0)),""))</f>
        <v/>
      </c>
      <c r="E186" s="12"/>
      <c r="F186" s="7"/>
      <c r="G186" s="7"/>
      <c r="H186" s="7"/>
      <c r="I186" s="7"/>
      <c r="J186" s="7"/>
      <c r="K186" s="12"/>
      <c r="L186" s="7"/>
      <c r="M186" s="7"/>
      <c r="N186" s="7"/>
      <c r="O186" s="7"/>
      <c r="P186" s="7"/>
      <c r="Q186" s="7"/>
      <c r="R186" s="12"/>
      <c r="S186" s="7"/>
      <c r="T186" s="7"/>
      <c r="U186" s="7"/>
      <c r="V186" s="7"/>
      <c r="W186" s="7"/>
      <c r="X186" s="7" t="str">
        <f t="shared" si="8"/>
        <v/>
      </c>
      <c r="Y186" s="7" t="str">
        <f t="shared" si="9"/>
        <v/>
      </c>
      <c r="Z186" s="7" t="str">
        <f t="shared" si="10"/>
        <v/>
      </c>
      <c r="AA186" s="7" t="str">
        <f t="shared" ca="1" si="11"/>
        <v/>
      </c>
      <c r="AB186" s="7"/>
      <c r="AC186" s="12"/>
      <c r="AD186" s="7" t="str">
        <f>IFERROR(INDEX(tbl_Criticidade,MATCH(F186,LISTAS!$BC:$BC,0),2),"")</f>
        <v/>
      </c>
    </row>
    <row r="187" spans="1:30" x14ac:dyDescent="0.25">
      <c r="A187" s="7"/>
      <c r="B187" s="7"/>
      <c r="C187" s="7" t="str">
        <f>IF(B187="","",IFERROR(INDEX(FOLLOWUP!$C:$C,MATCH(B187,FOLLOWUP!$A:$A,0)),""))</f>
        <v/>
      </c>
      <c r="D187" s="7" t="str">
        <f>IF(B187="","",IFERROR(INDEX(FOLLOWUP!$H:$H,MATCH(B187,FOLLOWUP!$A:$A,0)),""))</f>
        <v/>
      </c>
      <c r="E187" s="12"/>
      <c r="F187" s="7"/>
      <c r="G187" s="7"/>
      <c r="H187" s="7"/>
      <c r="I187" s="7"/>
      <c r="J187" s="7"/>
      <c r="K187" s="12"/>
      <c r="L187" s="7"/>
      <c r="M187" s="7"/>
      <c r="N187" s="7"/>
      <c r="O187" s="7"/>
      <c r="P187" s="7"/>
      <c r="Q187" s="7"/>
      <c r="R187" s="12"/>
      <c r="S187" s="7"/>
      <c r="T187" s="7"/>
      <c r="U187" s="7"/>
      <c r="V187" s="7"/>
      <c r="W187" s="7"/>
      <c r="X187" s="7" t="str">
        <f t="shared" si="8"/>
        <v/>
      </c>
      <c r="Y187" s="7" t="str">
        <f t="shared" si="9"/>
        <v/>
      </c>
      <c r="Z187" s="7" t="str">
        <f t="shared" si="10"/>
        <v/>
      </c>
      <c r="AA187" s="7" t="str">
        <f t="shared" ca="1" si="11"/>
        <v/>
      </c>
      <c r="AB187" s="7"/>
      <c r="AC187" s="12"/>
      <c r="AD187" s="7" t="str">
        <f>IFERROR(INDEX(tbl_Criticidade,MATCH(F187,LISTAS!$BC:$BC,0),2),"")</f>
        <v/>
      </c>
    </row>
    <row r="188" spans="1:30" x14ac:dyDescent="0.25">
      <c r="A188" s="7"/>
      <c r="B188" s="7"/>
      <c r="C188" s="7" t="str">
        <f>IF(B188="","",IFERROR(INDEX(FOLLOWUP!$C:$C,MATCH(B188,FOLLOWUP!$A:$A,0)),""))</f>
        <v/>
      </c>
      <c r="D188" s="7" t="str">
        <f>IF(B188="","",IFERROR(INDEX(FOLLOWUP!$H:$H,MATCH(B188,FOLLOWUP!$A:$A,0)),""))</f>
        <v/>
      </c>
      <c r="E188" s="12"/>
      <c r="F188" s="7"/>
      <c r="G188" s="7"/>
      <c r="H188" s="7"/>
      <c r="I188" s="7"/>
      <c r="J188" s="7"/>
      <c r="K188" s="12"/>
      <c r="L188" s="7"/>
      <c r="M188" s="7"/>
      <c r="N188" s="7"/>
      <c r="O188" s="7"/>
      <c r="P188" s="7"/>
      <c r="Q188" s="7"/>
      <c r="R188" s="12"/>
      <c r="S188" s="7"/>
      <c r="T188" s="7"/>
      <c r="U188" s="7"/>
      <c r="V188" s="7"/>
      <c r="W188" s="7"/>
      <c r="X188" s="7" t="str">
        <f t="shared" si="8"/>
        <v/>
      </c>
      <c r="Y188" s="7" t="str">
        <f t="shared" si="9"/>
        <v/>
      </c>
      <c r="Z188" s="7" t="str">
        <f t="shared" si="10"/>
        <v/>
      </c>
      <c r="AA188" s="7" t="str">
        <f t="shared" ca="1" si="11"/>
        <v/>
      </c>
      <c r="AB188" s="7"/>
      <c r="AC188" s="12"/>
      <c r="AD188" s="7" t="str">
        <f>IFERROR(INDEX(tbl_Criticidade,MATCH(F188,LISTAS!$BC:$BC,0),2),"")</f>
        <v/>
      </c>
    </row>
    <row r="189" spans="1:30" x14ac:dyDescent="0.25">
      <c r="A189" s="7"/>
      <c r="B189" s="7"/>
      <c r="C189" s="7" t="str">
        <f>IF(B189="","",IFERROR(INDEX(FOLLOWUP!$C:$C,MATCH(B189,FOLLOWUP!$A:$A,0)),""))</f>
        <v/>
      </c>
      <c r="D189" s="7" t="str">
        <f>IF(B189="","",IFERROR(INDEX(FOLLOWUP!$H:$H,MATCH(B189,FOLLOWUP!$A:$A,0)),""))</f>
        <v/>
      </c>
      <c r="E189" s="12"/>
      <c r="F189" s="7"/>
      <c r="G189" s="7"/>
      <c r="H189" s="7"/>
      <c r="I189" s="7"/>
      <c r="J189" s="7"/>
      <c r="K189" s="12"/>
      <c r="L189" s="7"/>
      <c r="M189" s="7"/>
      <c r="N189" s="7"/>
      <c r="O189" s="7"/>
      <c r="P189" s="7"/>
      <c r="Q189" s="7"/>
      <c r="R189" s="12"/>
      <c r="S189" s="7"/>
      <c r="T189" s="7"/>
      <c r="U189" s="7"/>
      <c r="V189" s="7"/>
      <c r="W189" s="7"/>
      <c r="X189" s="7" t="str">
        <f t="shared" si="8"/>
        <v/>
      </c>
      <c r="Y189" s="7" t="str">
        <f t="shared" si="9"/>
        <v/>
      </c>
      <c r="Z189" s="7" t="str">
        <f t="shared" si="10"/>
        <v/>
      </c>
      <c r="AA189" s="7" t="str">
        <f t="shared" ca="1" si="11"/>
        <v/>
      </c>
      <c r="AB189" s="7"/>
      <c r="AC189" s="12"/>
      <c r="AD189" s="7" t="str">
        <f>IFERROR(INDEX(tbl_Criticidade,MATCH(F189,LISTAS!$BC:$BC,0),2),"")</f>
        <v/>
      </c>
    </row>
    <row r="190" spans="1:30" x14ac:dyDescent="0.25">
      <c r="A190" s="7"/>
      <c r="B190" s="7"/>
      <c r="C190" s="7" t="str">
        <f>IF(B190="","",IFERROR(INDEX(FOLLOWUP!$C:$C,MATCH(B190,FOLLOWUP!$A:$A,0)),""))</f>
        <v/>
      </c>
      <c r="D190" s="7" t="str">
        <f>IF(B190="","",IFERROR(INDEX(FOLLOWUP!$H:$H,MATCH(B190,FOLLOWUP!$A:$A,0)),""))</f>
        <v/>
      </c>
      <c r="E190" s="12"/>
      <c r="F190" s="7"/>
      <c r="G190" s="7"/>
      <c r="H190" s="7"/>
      <c r="I190" s="7"/>
      <c r="J190" s="7"/>
      <c r="K190" s="12"/>
      <c r="L190" s="7"/>
      <c r="M190" s="7"/>
      <c r="N190" s="7"/>
      <c r="O190" s="7"/>
      <c r="P190" s="7"/>
      <c r="Q190" s="7"/>
      <c r="R190" s="12"/>
      <c r="S190" s="7"/>
      <c r="T190" s="7"/>
      <c r="U190" s="7"/>
      <c r="V190" s="7"/>
      <c r="W190" s="7"/>
      <c r="X190" s="7" t="str">
        <f t="shared" si="8"/>
        <v/>
      </c>
      <c r="Y190" s="7" t="str">
        <f t="shared" si="9"/>
        <v/>
      </c>
      <c r="Z190" s="7" t="str">
        <f t="shared" si="10"/>
        <v/>
      </c>
      <c r="AA190" s="7" t="str">
        <f t="shared" ca="1" si="11"/>
        <v/>
      </c>
      <c r="AB190" s="7"/>
      <c r="AC190" s="12"/>
      <c r="AD190" s="7" t="str">
        <f>IFERROR(INDEX(tbl_Criticidade,MATCH(F190,LISTAS!$BC:$BC,0),2),"")</f>
        <v/>
      </c>
    </row>
    <row r="191" spans="1:30" x14ac:dyDescent="0.25">
      <c r="A191" s="7"/>
      <c r="B191" s="7"/>
      <c r="C191" s="7" t="str">
        <f>IF(B191="","",IFERROR(INDEX(FOLLOWUP!$C:$C,MATCH(B191,FOLLOWUP!$A:$A,0)),""))</f>
        <v/>
      </c>
      <c r="D191" s="7" t="str">
        <f>IF(B191="","",IFERROR(INDEX(FOLLOWUP!$H:$H,MATCH(B191,FOLLOWUP!$A:$A,0)),""))</f>
        <v/>
      </c>
      <c r="E191" s="12"/>
      <c r="F191" s="7"/>
      <c r="G191" s="7"/>
      <c r="H191" s="7"/>
      <c r="I191" s="7"/>
      <c r="J191" s="7"/>
      <c r="K191" s="12"/>
      <c r="L191" s="7"/>
      <c r="M191" s="7"/>
      <c r="N191" s="7"/>
      <c r="O191" s="7"/>
      <c r="P191" s="7"/>
      <c r="Q191" s="7"/>
      <c r="R191" s="12"/>
      <c r="S191" s="7"/>
      <c r="T191" s="7"/>
      <c r="U191" s="7"/>
      <c r="V191" s="7"/>
      <c r="W191" s="7"/>
      <c r="X191" s="7" t="str">
        <f t="shared" si="8"/>
        <v/>
      </c>
      <c r="Y191" s="7" t="str">
        <f t="shared" si="9"/>
        <v/>
      </c>
      <c r="Z191" s="7" t="str">
        <f t="shared" si="10"/>
        <v/>
      </c>
      <c r="AA191" s="7" t="str">
        <f t="shared" ca="1" si="11"/>
        <v/>
      </c>
      <c r="AB191" s="7"/>
      <c r="AC191" s="12"/>
      <c r="AD191" s="7" t="str">
        <f>IFERROR(INDEX(tbl_Criticidade,MATCH(F191,LISTAS!$BC:$BC,0),2),"")</f>
        <v/>
      </c>
    </row>
    <row r="192" spans="1:30" x14ac:dyDescent="0.25">
      <c r="A192" s="7"/>
      <c r="B192" s="7"/>
      <c r="C192" s="7" t="str">
        <f>IF(B192="","",IFERROR(INDEX(FOLLOWUP!$C:$C,MATCH(B192,FOLLOWUP!$A:$A,0)),""))</f>
        <v/>
      </c>
      <c r="D192" s="7" t="str">
        <f>IF(B192="","",IFERROR(INDEX(FOLLOWUP!$H:$H,MATCH(B192,FOLLOWUP!$A:$A,0)),""))</f>
        <v/>
      </c>
      <c r="E192" s="12"/>
      <c r="F192" s="7"/>
      <c r="G192" s="7"/>
      <c r="H192" s="7"/>
      <c r="I192" s="7"/>
      <c r="J192" s="7"/>
      <c r="K192" s="12"/>
      <c r="L192" s="7"/>
      <c r="M192" s="7"/>
      <c r="N192" s="7"/>
      <c r="O192" s="7"/>
      <c r="P192" s="7"/>
      <c r="Q192" s="7"/>
      <c r="R192" s="12"/>
      <c r="S192" s="7"/>
      <c r="T192" s="7"/>
      <c r="U192" s="7"/>
      <c r="V192" s="7"/>
      <c r="W192" s="7"/>
      <c r="X192" s="7" t="str">
        <f t="shared" si="8"/>
        <v/>
      </c>
      <c r="Y192" s="7" t="str">
        <f t="shared" si="9"/>
        <v/>
      </c>
      <c r="Z192" s="7" t="str">
        <f t="shared" si="10"/>
        <v/>
      </c>
      <c r="AA192" s="7" t="str">
        <f t="shared" ca="1" si="11"/>
        <v/>
      </c>
      <c r="AB192" s="7"/>
      <c r="AC192" s="12"/>
      <c r="AD192" s="7" t="str">
        <f>IFERROR(INDEX(tbl_Criticidade,MATCH(F192,LISTAS!$BC:$BC,0),2),"")</f>
        <v/>
      </c>
    </row>
    <row r="193" spans="1:30" x14ac:dyDescent="0.25">
      <c r="A193" s="7"/>
      <c r="B193" s="7"/>
      <c r="C193" s="7" t="str">
        <f>IF(B193="","",IFERROR(INDEX(FOLLOWUP!$C:$C,MATCH(B193,FOLLOWUP!$A:$A,0)),""))</f>
        <v/>
      </c>
      <c r="D193" s="7" t="str">
        <f>IF(B193="","",IFERROR(INDEX(FOLLOWUP!$H:$H,MATCH(B193,FOLLOWUP!$A:$A,0)),""))</f>
        <v/>
      </c>
      <c r="E193" s="12"/>
      <c r="F193" s="7"/>
      <c r="G193" s="7"/>
      <c r="H193" s="7"/>
      <c r="I193" s="7"/>
      <c r="J193" s="7"/>
      <c r="K193" s="12"/>
      <c r="L193" s="7"/>
      <c r="M193" s="7"/>
      <c r="N193" s="7"/>
      <c r="O193" s="7"/>
      <c r="P193" s="7"/>
      <c r="Q193" s="7"/>
      <c r="R193" s="12"/>
      <c r="S193" s="7"/>
      <c r="T193" s="7"/>
      <c r="U193" s="7"/>
      <c r="V193" s="7"/>
      <c r="W193" s="7"/>
      <c r="X193" s="7" t="str">
        <f t="shared" si="8"/>
        <v/>
      </c>
      <c r="Y193" s="7" t="str">
        <f t="shared" si="9"/>
        <v/>
      </c>
      <c r="Z193" s="7" t="str">
        <f t="shared" si="10"/>
        <v/>
      </c>
      <c r="AA193" s="7" t="str">
        <f t="shared" ca="1" si="11"/>
        <v/>
      </c>
      <c r="AB193" s="7"/>
      <c r="AC193" s="12"/>
      <c r="AD193" s="7" t="str">
        <f>IFERROR(INDEX(tbl_Criticidade,MATCH(F193,LISTAS!$BC:$BC,0),2),"")</f>
        <v/>
      </c>
    </row>
    <row r="194" spans="1:30" x14ac:dyDescent="0.25">
      <c r="A194" s="7"/>
      <c r="B194" s="7"/>
      <c r="C194" s="7" t="str">
        <f>IF(B194="","",IFERROR(INDEX(FOLLOWUP!$C:$C,MATCH(B194,FOLLOWUP!$A:$A,0)),""))</f>
        <v/>
      </c>
      <c r="D194" s="7" t="str">
        <f>IF(B194="","",IFERROR(INDEX(FOLLOWUP!$H:$H,MATCH(B194,FOLLOWUP!$A:$A,0)),""))</f>
        <v/>
      </c>
      <c r="E194" s="12"/>
      <c r="F194" s="7"/>
      <c r="G194" s="7"/>
      <c r="H194" s="7"/>
      <c r="I194" s="7"/>
      <c r="J194" s="7"/>
      <c r="K194" s="12"/>
      <c r="L194" s="7"/>
      <c r="M194" s="7"/>
      <c r="N194" s="7"/>
      <c r="O194" s="7"/>
      <c r="P194" s="7"/>
      <c r="Q194" s="7"/>
      <c r="R194" s="12"/>
      <c r="S194" s="7"/>
      <c r="T194" s="7"/>
      <c r="U194" s="7"/>
      <c r="V194" s="7"/>
      <c r="W194" s="7"/>
      <c r="X194" s="7" t="str">
        <f t="shared" ref="X194:X257" si="12">IF(OR(E194="",K194=""),"",ROUND((K194-E194)*1440,0))</f>
        <v/>
      </c>
      <c r="Y194" s="7" t="str">
        <f t="shared" ref="Y194:Y257" si="13">IF(OR(E194="",R194=""),"",ROUND((R194-E194)*24,1))</f>
        <v/>
      </c>
      <c r="Z194" s="7" t="str">
        <f t="shared" ref="Z194:Z257" si="14">IF(A194="","",IF(LEFT(S194,9)="Encerrada","Não","Sim"))</f>
        <v/>
      </c>
      <c r="AA194" s="7" t="str">
        <f t="shared" ref="AA194:AA257" ca="1" si="15">IF(Z194="Sim",ROUND((NOW()-E194)*24,1),"")</f>
        <v/>
      </c>
      <c r="AB194" s="7"/>
      <c r="AC194" s="12"/>
      <c r="AD194" s="7" t="str">
        <f>IFERROR(INDEX(tbl_Criticidade,MATCH(F194,LISTAS!$BC:$BC,0),2),"")</f>
        <v/>
      </c>
    </row>
    <row r="195" spans="1:30" x14ac:dyDescent="0.25">
      <c r="A195" s="7"/>
      <c r="B195" s="7"/>
      <c r="C195" s="7" t="str">
        <f>IF(B195="","",IFERROR(INDEX(FOLLOWUP!$C:$C,MATCH(B195,FOLLOWUP!$A:$A,0)),""))</f>
        <v/>
      </c>
      <c r="D195" s="7" t="str">
        <f>IF(B195="","",IFERROR(INDEX(FOLLOWUP!$H:$H,MATCH(B195,FOLLOWUP!$A:$A,0)),""))</f>
        <v/>
      </c>
      <c r="E195" s="12"/>
      <c r="F195" s="7"/>
      <c r="G195" s="7"/>
      <c r="H195" s="7"/>
      <c r="I195" s="7"/>
      <c r="J195" s="7"/>
      <c r="K195" s="12"/>
      <c r="L195" s="7"/>
      <c r="M195" s="7"/>
      <c r="N195" s="7"/>
      <c r="O195" s="7"/>
      <c r="P195" s="7"/>
      <c r="Q195" s="7"/>
      <c r="R195" s="12"/>
      <c r="S195" s="7"/>
      <c r="T195" s="7"/>
      <c r="U195" s="7"/>
      <c r="V195" s="7"/>
      <c r="W195" s="7"/>
      <c r="X195" s="7" t="str">
        <f t="shared" si="12"/>
        <v/>
      </c>
      <c r="Y195" s="7" t="str">
        <f t="shared" si="13"/>
        <v/>
      </c>
      <c r="Z195" s="7" t="str">
        <f t="shared" si="14"/>
        <v/>
      </c>
      <c r="AA195" s="7" t="str">
        <f t="shared" ca="1" si="15"/>
        <v/>
      </c>
      <c r="AB195" s="7"/>
      <c r="AC195" s="12"/>
      <c r="AD195" s="7" t="str">
        <f>IFERROR(INDEX(tbl_Criticidade,MATCH(F195,LISTAS!$BC:$BC,0),2),"")</f>
        <v/>
      </c>
    </row>
    <row r="196" spans="1:30" x14ac:dyDescent="0.25">
      <c r="A196" s="7"/>
      <c r="B196" s="7"/>
      <c r="C196" s="7" t="str">
        <f>IF(B196="","",IFERROR(INDEX(FOLLOWUP!$C:$C,MATCH(B196,FOLLOWUP!$A:$A,0)),""))</f>
        <v/>
      </c>
      <c r="D196" s="7" t="str">
        <f>IF(B196="","",IFERROR(INDEX(FOLLOWUP!$H:$H,MATCH(B196,FOLLOWUP!$A:$A,0)),""))</f>
        <v/>
      </c>
      <c r="E196" s="12"/>
      <c r="F196" s="7"/>
      <c r="G196" s="7"/>
      <c r="H196" s="7"/>
      <c r="I196" s="7"/>
      <c r="J196" s="7"/>
      <c r="K196" s="12"/>
      <c r="L196" s="7"/>
      <c r="M196" s="7"/>
      <c r="N196" s="7"/>
      <c r="O196" s="7"/>
      <c r="P196" s="7"/>
      <c r="Q196" s="7"/>
      <c r="R196" s="12"/>
      <c r="S196" s="7"/>
      <c r="T196" s="7"/>
      <c r="U196" s="7"/>
      <c r="V196" s="7"/>
      <c r="W196" s="7"/>
      <c r="X196" s="7" t="str">
        <f t="shared" si="12"/>
        <v/>
      </c>
      <c r="Y196" s="7" t="str">
        <f t="shared" si="13"/>
        <v/>
      </c>
      <c r="Z196" s="7" t="str">
        <f t="shared" si="14"/>
        <v/>
      </c>
      <c r="AA196" s="7" t="str">
        <f t="shared" ca="1" si="15"/>
        <v/>
      </c>
      <c r="AB196" s="7"/>
      <c r="AC196" s="12"/>
      <c r="AD196" s="7" t="str">
        <f>IFERROR(INDEX(tbl_Criticidade,MATCH(F196,LISTAS!$BC:$BC,0),2),"")</f>
        <v/>
      </c>
    </row>
    <row r="197" spans="1:30" x14ac:dyDescent="0.25">
      <c r="A197" s="7"/>
      <c r="B197" s="7"/>
      <c r="C197" s="7" t="str">
        <f>IF(B197="","",IFERROR(INDEX(FOLLOWUP!$C:$C,MATCH(B197,FOLLOWUP!$A:$A,0)),""))</f>
        <v/>
      </c>
      <c r="D197" s="7" t="str">
        <f>IF(B197="","",IFERROR(INDEX(FOLLOWUP!$H:$H,MATCH(B197,FOLLOWUP!$A:$A,0)),""))</f>
        <v/>
      </c>
      <c r="E197" s="12"/>
      <c r="F197" s="7"/>
      <c r="G197" s="7"/>
      <c r="H197" s="7"/>
      <c r="I197" s="7"/>
      <c r="J197" s="7"/>
      <c r="K197" s="12"/>
      <c r="L197" s="7"/>
      <c r="M197" s="7"/>
      <c r="N197" s="7"/>
      <c r="O197" s="7"/>
      <c r="P197" s="7"/>
      <c r="Q197" s="7"/>
      <c r="R197" s="12"/>
      <c r="S197" s="7"/>
      <c r="T197" s="7"/>
      <c r="U197" s="7"/>
      <c r="V197" s="7"/>
      <c r="W197" s="7"/>
      <c r="X197" s="7" t="str">
        <f t="shared" si="12"/>
        <v/>
      </c>
      <c r="Y197" s="7" t="str">
        <f t="shared" si="13"/>
        <v/>
      </c>
      <c r="Z197" s="7" t="str">
        <f t="shared" si="14"/>
        <v/>
      </c>
      <c r="AA197" s="7" t="str">
        <f t="shared" ca="1" si="15"/>
        <v/>
      </c>
      <c r="AB197" s="7"/>
      <c r="AC197" s="12"/>
      <c r="AD197" s="7" t="str">
        <f>IFERROR(INDEX(tbl_Criticidade,MATCH(F197,LISTAS!$BC:$BC,0),2),"")</f>
        <v/>
      </c>
    </row>
    <row r="198" spans="1:30" x14ac:dyDescent="0.25">
      <c r="A198" s="7"/>
      <c r="B198" s="7"/>
      <c r="C198" s="7" t="str">
        <f>IF(B198="","",IFERROR(INDEX(FOLLOWUP!$C:$C,MATCH(B198,FOLLOWUP!$A:$A,0)),""))</f>
        <v/>
      </c>
      <c r="D198" s="7" t="str">
        <f>IF(B198="","",IFERROR(INDEX(FOLLOWUP!$H:$H,MATCH(B198,FOLLOWUP!$A:$A,0)),""))</f>
        <v/>
      </c>
      <c r="E198" s="12"/>
      <c r="F198" s="7"/>
      <c r="G198" s="7"/>
      <c r="H198" s="7"/>
      <c r="I198" s="7"/>
      <c r="J198" s="7"/>
      <c r="K198" s="12"/>
      <c r="L198" s="7"/>
      <c r="M198" s="7"/>
      <c r="N198" s="7"/>
      <c r="O198" s="7"/>
      <c r="P198" s="7"/>
      <c r="Q198" s="7"/>
      <c r="R198" s="12"/>
      <c r="S198" s="7"/>
      <c r="T198" s="7"/>
      <c r="U198" s="7"/>
      <c r="V198" s="7"/>
      <c r="W198" s="7"/>
      <c r="X198" s="7" t="str">
        <f t="shared" si="12"/>
        <v/>
      </c>
      <c r="Y198" s="7" t="str">
        <f t="shared" si="13"/>
        <v/>
      </c>
      <c r="Z198" s="7" t="str">
        <f t="shared" si="14"/>
        <v/>
      </c>
      <c r="AA198" s="7" t="str">
        <f t="shared" ca="1" si="15"/>
        <v/>
      </c>
      <c r="AB198" s="7"/>
      <c r="AC198" s="12"/>
      <c r="AD198" s="7" t="str">
        <f>IFERROR(INDEX(tbl_Criticidade,MATCH(F198,LISTAS!$BC:$BC,0),2),"")</f>
        <v/>
      </c>
    </row>
    <row r="199" spans="1:30" x14ac:dyDescent="0.25">
      <c r="A199" s="7"/>
      <c r="B199" s="7"/>
      <c r="C199" s="7" t="str">
        <f>IF(B199="","",IFERROR(INDEX(FOLLOWUP!$C:$C,MATCH(B199,FOLLOWUP!$A:$A,0)),""))</f>
        <v/>
      </c>
      <c r="D199" s="7" t="str">
        <f>IF(B199="","",IFERROR(INDEX(FOLLOWUP!$H:$H,MATCH(B199,FOLLOWUP!$A:$A,0)),""))</f>
        <v/>
      </c>
      <c r="E199" s="12"/>
      <c r="F199" s="7"/>
      <c r="G199" s="7"/>
      <c r="H199" s="7"/>
      <c r="I199" s="7"/>
      <c r="J199" s="7"/>
      <c r="K199" s="12"/>
      <c r="L199" s="7"/>
      <c r="M199" s="7"/>
      <c r="N199" s="7"/>
      <c r="O199" s="7"/>
      <c r="P199" s="7"/>
      <c r="Q199" s="7"/>
      <c r="R199" s="12"/>
      <c r="S199" s="7"/>
      <c r="T199" s="7"/>
      <c r="U199" s="7"/>
      <c r="V199" s="7"/>
      <c r="W199" s="7"/>
      <c r="X199" s="7" t="str">
        <f t="shared" si="12"/>
        <v/>
      </c>
      <c r="Y199" s="7" t="str">
        <f t="shared" si="13"/>
        <v/>
      </c>
      <c r="Z199" s="7" t="str">
        <f t="shared" si="14"/>
        <v/>
      </c>
      <c r="AA199" s="7" t="str">
        <f t="shared" ca="1" si="15"/>
        <v/>
      </c>
      <c r="AB199" s="7"/>
      <c r="AC199" s="12"/>
      <c r="AD199" s="7" t="str">
        <f>IFERROR(INDEX(tbl_Criticidade,MATCH(F199,LISTAS!$BC:$BC,0),2),"")</f>
        <v/>
      </c>
    </row>
    <row r="200" spans="1:30" x14ac:dyDescent="0.25">
      <c r="A200" s="7"/>
      <c r="B200" s="7"/>
      <c r="C200" s="7" t="str">
        <f>IF(B200="","",IFERROR(INDEX(FOLLOWUP!$C:$C,MATCH(B200,FOLLOWUP!$A:$A,0)),""))</f>
        <v/>
      </c>
      <c r="D200" s="7" t="str">
        <f>IF(B200="","",IFERROR(INDEX(FOLLOWUP!$H:$H,MATCH(B200,FOLLOWUP!$A:$A,0)),""))</f>
        <v/>
      </c>
      <c r="E200" s="12"/>
      <c r="F200" s="7"/>
      <c r="G200" s="7"/>
      <c r="H200" s="7"/>
      <c r="I200" s="7"/>
      <c r="J200" s="7"/>
      <c r="K200" s="12"/>
      <c r="L200" s="7"/>
      <c r="M200" s="7"/>
      <c r="N200" s="7"/>
      <c r="O200" s="7"/>
      <c r="P200" s="7"/>
      <c r="Q200" s="7"/>
      <c r="R200" s="12"/>
      <c r="S200" s="7"/>
      <c r="T200" s="7"/>
      <c r="U200" s="7"/>
      <c r="V200" s="7"/>
      <c r="W200" s="7"/>
      <c r="X200" s="7" t="str">
        <f t="shared" si="12"/>
        <v/>
      </c>
      <c r="Y200" s="7" t="str">
        <f t="shared" si="13"/>
        <v/>
      </c>
      <c r="Z200" s="7" t="str">
        <f t="shared" si="14"/>
        <v/>
      </c>
      <c r="AA200" s="7" t="str">
        <f t="shared" ca="1" si="15"/>
        <v/>
      </c>
      <c r="AB200" s="7"/>
      <c r="AC200" s="12"/>
      <c r="AD200" s="7" t="str">
        <f>IFERROR(INDEX(tbl_Criticidade,MATCH(F200,LISTAS!$BC:$BC,0),2),"")</f>
        <v/>
      </c>
    </row>
    <row r="201" spans="1:30" x14ac:dyDescent="0.25">
      <c r="A201" s="7"/>
      <c r="B201" s="7"/>
      <c r="C201" s="7" t="str">
        <f>IF(B201="","",IFERROR(INDEX(FOLLOWUP!$C:$C,MATCH(B201,FOLLOWUP!$A:$A,0)),""))</f>
        <v/>
      </c>
      <c r="D201" s="7" t="str">
        <f>IF(B201="","",IFERROR(INDEX(FOLLOWUP!$H:$H,MATCH(B201,FOLLOWUP!$A:$A,0)),""))</f>
        <v/>
      </c>
      <c r="E201" s="12"/>
      <c r="F201" s="7"/>
      <c r="G201" s="7"/>
      <c r="H201" s="7"/>
      <c r="I201" s="7"/>
      <c r="J201" s="7"/>
      <c r="K201" s="12"/>
      <c r="L201" s="7"/>
      <c r="M201" s="7"/>
      <c r="N201" s="7"/>
      <c r="O201" s="7"/>
      <c r="P201" s="7"/>
      <c r="Q201" s="7"/>
      <c r="R201" s="12"/>
      <c r="S201" s="7"/>
      <c r="T201" s="7"/>
      <c r="U201" s="7"/>
      <c r="V201" s="7"/>
      <c r="W201" s="7"/>
      <c r="X201" s="7" t="str">
        <f t="shared" si="12"/>
        <v/>
      </c>
      <c r="Y201" s="7" t="str">
        <f t="shared" si="13"/>
        <v/>
      </c>
      <c r="Z201" s="7" t="str">
        <f t="shared" si="14"/>
        <v/>
      </c>
      <c r="AA201" s="7" t="str">
        <f t="shared" ca="1" si="15"/>
        <v/>
      </c>
      <c r="AB201" s="7"/>
      <c r="AC201" s="12"/>
      <c r="AD201" s="7" t="str">
        <f>IFERROR(INDEX(tbl_Criticidade,MATCH(F201,LISTAS!$BC:$BC,0),2),"")</f>
        <v/>
      </c>
    </row>
    <row r="202" spans="1:30" x14ac:dyDescent="0.25">
      <c r="A202" s="7"/>
      <c r="B202" s="7"/>
      <c r="C202" s="7" t="str">
        <f>IF(B202="","",IFERROR(INDEX(FOLLOWUP!$C:$C,MATCH(B202,FOLLOWUP!$A:$A,0)),""))</f>
        <v/>
      </c>
      <c r="D202" s="7" t="str">
        <f>IF(B202="","",IFERROR(INDEX(FOLLOWUP!$H:$H,MATCH(B202,FOLLOWUP!$A:$A,0)),""))</f>
        <v/>
      </c>
      <c r="E202" s="12"/>
      <c r="F202" s="7"/>
      <c r="G202" s="7"/>
      <c r="H202" s="7"/>
      <c r="I202" s="7"/>
      <c r="J202" s="7"/>
      <c r="K202" s="12"/>
      <c r="L202" s="7"/>
      <c r="M202" s="7"/>
      <c r="N202" s="7"/>
      <c r="O202" s="7"/>
      <c r="P202" s="7"/>
      <c r="Q202" s="7"/>
      <c r="R202" s="12"/>
      <c r="S202" s="7"/>
      <c r="T202" s="7"/>
      <c r="U202" s="7"/>
      <c r="V202" s="7"/>
      <c r="W202" s="7"/>
      <c r="X202" s="7" t="str">
        <f t="shared" si="12"/>
        <v/>
      </c>
      <c r="Y202" s="7" t="str">
        <f t="shared" si="13"/>
        <v/>
      </c>
      <c r="Z202" s="7" t="str">
        <f t="shared" si="14"/>
        <v/>
      </c>
      <c r="AA202" s="7" t="str">
        <f t="shared" ca="1" si="15"/>
        <v/>
      </c>
      <c r="AB202" s="7"/>
      <c r="AC202" s="12"/>
      <c r="AD202" s="7" t="str">
        <f>IFERROR(INDEX(tbl_Criticidade,MATCH(F202,LISTAS!$BC:$BC,0),2),"")</f>
        <v/>
      </c>
    </row>
    <row r="203" spans="1:30" x14ac:dyDescent="0.25">
      <c r="A203" s="7"/>
      <c r="B203" s="7"/>
      <c r="C203" s="7" t="str">
        <f>IF(B203="","",IFERROR(INDEX(FOLLOWUP!$C:$C,MATCH(B203,FOLLOWUP!$A:$A,0)),""))</f>
        <v/>
      </c>
      <c r="D203" s="7" t="str">
        <f>IF(B203="","",IFERROR(INDEX(FOLLOWUP!$H:$H,MATCH(B203,FOLLOWUP!$A:$A,0)),""))</f>
        <v/>
      </c>
      <c r="E203" s="12"/>
      <c r="F203" s="7"/>
      <c r="G203" s="7"/>
      <c r="H203" s="7"/>
      <c r="I203" s="7"/>
      <c r="J203" s="7"/>
      <c r="K203" s="12"/>
      <c r="L203" s="7"/>
      <c r="M203" s="7"/>
      <c r="N203" s="7"/>
      <c r="O203" s="7"/>
      <c r="P203" s="7"/>
      <c r="Q203" s="7"/>
      <c r="R203" s="12"/>
      <c r="S203" s="7"/>
      <c r="T203" s="7"/>
      <c r="U203" s="7"/>
      <c r="V203" s="7"/>
      <c r="W203" s="7"/>
      <c r="X203" s="7" t="str">
        <f t="shared" si="12"/>
        <v/>
      </c>
      <c r="Y203" s="7" t="str">
        <f t="shared" si="13"/>
        <v/>
      </c>
      <c r="Z203" s="7" t="str">
        <f t="shared" si="14"/>
        <v/>
      </c>
      <c r="AA203" s="7" t="str">
        <f t="shared" ca="1" si="15"/>
        <v/>
      </c>
      <c r="AB203" s="7"/>
      <c r="AC203" s="12"/>
      <c r="AD203" s="7" t="str">
        <f>IFERROR(INDEX(tbl_Criticidade,MATCH(F203,LISTAS!$BC:$BC,0),2),"")</f>
        <v/>
      </c>
    </row>
    <row r="204" spans="1:30" x14ac:dyDescent="0.25">
      <c r="A204" s="7"/>
      <c r="B204" s="7"/>
      <c r="C204" s="7" t="str">
        <f>IF(B204="","",IFERROR(INDEX(FOLLOWUP!$C:$C,MATCH(B204,FOLLOWUP!$A:$A,0)),""))</f>
        <v/>
      </c>
      <c r="D204" s="7" t="str">
        <f>IF(B204="","",IFERROR(INDEX(FOLLOWUP!$H:$H,MATCH(B204,FOLLOWUP!$A:$A,0)),""))</f>
        <v/>
      </c>
      <c r="E204" s="12"/>
      <c r="F204" s="7"/>
      <c r="G204" s="7"/>
      <c r="H204" s="7"/>
      <c r="I204" s="7"/>
      <c r="J204" s="7"/>
      <c r="K204" s="12"/>
      <c r="L204" s="7"/>
      <c r="M204" s="7"/>
      <c r="N204" s="7"/>
      <c r="O204" s="7"/>
      <c r="P204" s="7"/>
      <c r="Q204" s="7"/>
      <c r="R204" s="12"/>
      <c r="S204" s="7"/>
      <c r="T204" s="7"/>
      <c r="U204" s="7"/>
      <c r="V204" s="7"/>
      <c r="W204" s="7"/>
      <c r="X204" s="7" t="str">
        <f t="shared" si="12"/>
        <v/>
      </c>
      <c r="Y204" s="7" t="str">
        <f t="shared" si="13"/>
        <v/>
      </c>
      <c r="Z204" s="7" t="str">
        <f t="shared" si="14"/>
        <v/>
      </c>
      <c r="AA204" s="7" t="str">
        <f t="shared" ca="1" si="15"/>
        <v/>
      </c>
      <c r="AB204" s="7"/>
      <c r="AC204" s="12"/>
      <c r="AD204" s="7" t="str">
        <f>IFERROR(INDEX(tbl_Criticidade,MATCH(F204,LISTAS!$BC:$BC,0),2),"")</f>
        <v/>
      </c>
    </row>
    <row r="205" spans="1:30" x14ac:dyDescent="0.25">
      <c r="A205" s="7"/>
      <c r="B205" s="7"/>
      <c r="C205" s="7" t="str">
        <f>IF(B205="","",IFERROR(INDEX(FOLLOWUP!$C:$C,MATCH(B205,FOLLOWUP!$A:$A,0)),""))</f>
        <v/>
      </c>
      <c r="D205" s="7" t="str">
        <f>IF(B205="","",IFERROR(INDEX(FOLLOWUP!$H:$H,MATCH(B205,FOLLOWUP!$A:$A,0)),""))</f>
        <v/>
      </c>
      <c r="E205" s="12"/>
      <c r="F205" s="7"/>
      <c r="G205" s="7"/>
      <c r="H205" s="7"/>
      <c r="I205" s="7"/>
      <c r="J205" s="7"/>
      <c r="K205" s="12"/>
      <c r="L205" s="7"/>
      <c r="M205" s="7"/>
      <c r="N205" s="7"/>
      <c r="O205" s="7"/>
      <c r="P205" s="7"/>
      <c r="Q205" s="7"/>
      <c r="R205" s="12"/>
      <c r="S205" s="7"/>
      <c r="T205" s="7"/>
      <c r="U205" s="7"/>
      <c r="V205" s="7"/>
      <c r="W205" s="7"/>
      <c r="X205" s="7" t="str">
        <f t="shared" si="12"/>
        <v/>
      </c>
      <c r="Y205" s="7" t="str">
        <f t="shared" si="13"/>
        <v/>
      </c>
      <c r="Z205" s="7" t="str">
        <f t="shared" si="14"/>
        <v/>
      </c>
      <c r="AA205" s="7" t="str">
        <f t="shared" ca="1" si="15"/>
        <v/>
      </c>
      <c r="AB205" s="7"/>
      <c r="AC205" s="12"/>
      <c r="AD205" s="7" t="str">
        <f>IFERROR(INDEX(tbl_Criticidade,MATCH(F205,LISTAS!$BC:$BC,0),2),"")</f>
        <v/>
      </c>
    </row>
    <row r="206" spans="1:30" x14ac:dyDescent="0.25">
      <c r="A206" s="7"/>
      <c r="B206" s="7"/>
      <c r="C206" s="7" t="str">
        <f>IF(B206="","",IFERROR(INDEX(FOLLOWUP!$C:$C,MATCH(B206,FOLLOWUP!$A:$A,0)),""))</f>
        <v/>
      </c>
      <c r="D206" s="7" t="str">
        <f>IF(B206="","",IFERROR(INDEX(FOLLOWUP!$H:$H,MATCH(B206,FOLLOWUP!$A:$A,0)),""))</f>
        <v/>
      </c>
      <c r="E206" s="12"/>
      <c r="F206" s="7"/>
      <c r="G206" s="7"/>
      <c r="H206" s="7"/>
      <c r="I206" s="7"/>
      <c r="J206" s="7"/>
      <c r="K206" s="12"/>
      <c r="L206" s="7"/>
      <c r="M206" s="7"/>
      <c r="N206" s="7"/>
      <c r="O206" s="7"/>
      <c r="P206" s="7"/>
      <c r="Q206" s="7"/>
      <c r="R206" s="12"/>
      <c r="S206" s="7"/>
      <c r="T206" s="7"/>
      <c r="U206" s="7"/>
      <c r="V206" s="7"/>
      <c r="W206" s="7"/>
      <c r="X206" s="7" t="str">
        <f t="shared" si="12"/>
        <v/>
      </c>
      <c r="Y206" s="7" t="str">
        <f t="shared" si="13"/>
        <v/>
      </c>
      <c r="Z206" s="7" t="str">
        <f t="shared" si="14"/>
        <v/>
      </c>
      <c r="AA206" s="7" t="str">
        <f t="shared" ca="1" si="15"/>
        <v/>
      </c>
      <c r="AB206" s="7"/>
      <c r="AC206" s="12"/>
      <c r="AD206" s="7" t="str">
        <f>IFERROR(INDEX(tbl_Criticidade,MATCH(F206,LISTAS!$BC:$BC,0),2),"")</f>
        <v/>
      </c>
    </row>
    <row r="207" spans="1:30" x14ac:dyDescent="0.25">
      <c r="A207" s="7"/>
      <c r="B207" s="7"/>
      <c r="C207" s="7" t="str">
        <f>IF(B207="","",IFERROR(INDEX(FOLLOWUP!$C:$C,MATCH(B207,FOLLOWUP!$A:$A,0)),""))</f>
        <v/>
      </c>
      <c r="D207" s="7" t="str">
        <f>IF(B207="","",IFERROR(INDEX(FOLLOWUP!$H:$H,MATCH(B207,FOLLOWUP!$A:$A,0)),""))</f>
        <v/>
      </c>
      <c r="E207" s="12"/>
      <c r="F207" s="7"/>
      <c r="G207" s="7"/>
      <c r="H207" s="7"/>
      <c r="I207" s="7"/>
      <c r="J207" s="7"/>
      <c r="K207" s="12"/>
      <c r="L207" s="7"/>
      <c r="M207" s="7"/>
      <c r="N207" s="7"/>
      <c r="O207" s="7"/>
      <c r="P207" s="7"/>
      <c r="Q207" s="7"/>
      <c r="R207" s="12"/>
      <c r="S207" s="7"/>
      <c r="T207" s="7"/>
      <c r="U207" s="7"/>
      <c r="V207" s="7"/>
      <c r="W207" s="7"/>
      <c r="X207" s="7" t="str">
        <f t="shared" si="12"/>
        <v/>
      </c>
      <c r="Y207" s="7" t="str">
        <f t="shared" si="13"/>
        <v/>
      </c>
      <c r="Z207" s="7" t="str">
        <f t="shared" si="14"/>
        <v/>
      </c>
      <c r="AA207" s="7" t="str">
        <f t="shared" ca="1" si="15"/>
        <v/>
      </c>
      <c r="AB207" s="7"/>
      <c r="AC207" s="12"/>
      <c r="AD207" s="7" t="str">
        <f>IFERROR(INDEX(tbl_Criticidade,MATCH(F207,LISTAS!$BC:$BC,0),2),"")</f>
        <v/>
      </c>
    </row>
    <row r="208" spans="1:30" x14ac:dyDescent="0.25">
      <c r="A208" s="7"/>
      <c r="B208" s="7"/>
      <c r="C208" s="7" t="str">
        <f>IF(B208="","",IFERROR(INDEX(FOLLOWUP!$C:$C,MATCH(B208,FOLLOWUP!$A:$A,0)),""))</f>
        <v/>
      </c>
      <c r="D208" s="7" t="str">
        <f>IF(B208="","",IFERROR(INDEX(FOLLOWUP!$H:$H,MATCH(B208,FOLLOWUP!$A:$A,0)),""))</f>
        <v/>
      </c>
      <c r="E208" s="12"/>
      <c r="F208" s="7"/>
      <c r="G208" s="7"/>
      <c r="H208" s="7"/>
      <c r="I208" s="7"/>
      <c r="J208" s="7"/>
      <c r="K208" s="12"/>
      <c r="L208" s="7"/>
      <c r="M208" s="7"/>
      <c r="N208" s="7"/>
      <c r="O208" s="7"/>
      <c r="P208" s="7"/>
      <c r="Q208" s="7"/>
      <c r="R208" s="12"/>
      <c r="S208" s="7"/>
      <c r="T208" s="7"/>
      <c r="U208" s="7"/>
      <c r="V208" s="7"/>
      <c r="W208" s="7"/>
      <c r="X208" s="7" t="str">
        <f t="shared" si="12"/>
        <v/>
      </c>
      <c r="Y208" s="7" t="str">
        <f t="shared" si="13"/>
        <v/>
      </c>
      <c r="Z208" s="7" t="str">
        <f t="shared" si="14"/>
        <v/>
      </c>
      <c r="AA208" s="7" t="str">
        <f t="shared" ca="1" si="15"/>
        <v/>
      </c>
      <c r="AB208" s="7"/>
      <c r="AC208" s="12"/>
      <c r="AD208" s="7" t="str">
        <f>IFERROR(INDEX(tbl_Criticidade,MATCH(F208,LISTAS!$BC:$BC,0),2),"")</f>
        <v/>
      </c>
    </row>
    <row r="209" spans="1:30" x14ac:dyDescent="0.25">
      <c r="A209" s="7"/>
      <c r="B209" s="7"/>
      <c r="C209" s="7" t="str">
        <f>IF(B209="","",IFERROR(INDEX(FOLLOWUP!$C:$C,MATCH(B209,FOLLOWUP!$A:$A,0)),""))</f>
        <v/>
      </c>
      <c r="D209" s="7" t="str">
        <f>IF(B209="","",IFERROR(INDEX(FOLLOWUP!$H:$H,MATCH(B209,FOLLOWUP!$A:$A,0)),""))</f>
        <v/>
      </c>
      <c r="E209" s="12"/>
      <c r="F209" s="7"/>
      <c r="G209" s="7"/>
      <c r="H209" s="7"/>
      <c r="I209" s="7"/>
      <c r="J209" s="7"/>
      <c r="K209" s="12"/>
      <c r="L209" s="7"/>
      <c r="M209" s="7"/>
      <c r="N209" s="7"/>
      <c r="O209" s="7"/>
      <c r="P209" s="7"/>
      <c r="Q209" s="7"/>
      <c r="R209" s="12"/>
      <c r="S209" s="7"/>
      <c r="T209" s="7"/>
      <c r="U209" s="7"/>
      <c r="V209" s="7"/>
      <c r="W209" s="7"/>
      <c r="X209" s="7" t="str">
        <f t="shared" si="12"/>
        <v/>
      </c>
      <c r="Y209" s="7" t="str">
        <f t="shared" si="13"/>
        <v/>
      </c>
      <c r="Z209" s="7" t="str">
        <f t="shared" si="14"/>
        <v/>
      </c>
      <c r="AA209" s="7" t="str">
        <f t="shared" ca="1" si="15"/>
        <v/>
      </c>
      <c r="AB209" s="7"/>
      <c r="AC209" s="12"/>
      <c r="AD209" s="7" t="str">
        <f>IFERROR(INDEX(tbl_Criticidade,MATCH(F209,LISTAS!$BC:$BC,0),2),"")</f>
        <v/>
      </c>
    </row>
    <row r="210" spans="1:30" x14ac:dyDescent="0.25">
      <c r="A210" s="7"/>
      <c r="B210" s="7"/>
      <c r="C210" s="7" t="str">
        <f>IF(B210="","",IFERROR(INDEX(FOLLOWUP!$C:$C,MATCH(B210,FOLLOWUP!$A:$A,0)),""))</f>
        <v/>
      </c>
      <c r="D210" s="7" t="str">
        <f>IF(B210="","",IFERROR(INDEX(FOLLOWUP!$H:$H,MATCH(B210,FOLLOWUP!$A:$A,0)),""))</f>
        <v/>
      </c>
      <c r="E210" s="12"/>
      <c r="F210" s="7"/>
      <c r="G210" s="7"/>
      <c r="H210" s="7"/>
      <c r="I210" s="7"/>
      <c r="J210" s="7"/>
      <c r="K210" s="12"/>
      <c r="L210" s="7"/>
      <c r="M210" s="7"/>
      <c r="N210" s="7"/>
      <c r="O210" s="7"/>
      <c r="P210" s="7"/>
      <c r="Q210" s="7"/>
      <c r="R210" s="12"/>
      <c r="S210" s="7"/>
      <c r="T210" s="7"/>
      <c r="U210" s="7"/>
      <c r="V210" s="7"/>
      <c r="W210" s="7"/>
      <c r="X210" s="7" t="str">
        <f t="shared" si="12"/>
        <v/>
      </c>
      <c r="Y210" s="7" t="str">
        <f t="shared" si="13"/>
        <v/>
      </c>
      <c r="Z210" s="7" t="str">
        <f t="shared" si="14"/>
        <v/>
      </c>
      <c r="AA210" s="7" t="str">
        <f t="shared" ca="1" si="15"/>
        <v/>
      </c>
      <c r="AB210" s="7"/>
      <c r="AC210" s="12"/>
      <c r="AD210" s="7" t="str">
        <f>IFERROR(INDEX(tbl_Criticidade,MATCH(F210,LISTAS!$BC:$BC,0),2),"")</f>
        <v/>
      </c>
    </row>
    <row r="211" spans="1:30" x14ac:dyDescent="0.25">
      <c r="A211" s="7"/>
      <c r="B211" s="7"/>
      <c r="C211" s="7" t="str">
        <f>IF(B211="","",IFERROR(INDEX(FOLLOWUP!$C:$C,MATCH(B211,FOLLOWUP!$A:$A,0)),""))</f>
        <v/>
      </c>
      <c r="D211" s="7" t="str">
        <f>IF(B211="","",IFERROR(INDEX(FOLLOWUP!$H:$H,MATCH(B211,FOLLOWUP!$A:$A,0)),""))</f>
        <v/>
      </c>
      <c r="E211" s="12"/>
      <c r="F211" s="7"/>
      <c r="G211" s="7"/>
      <c r="H211" s="7"/>
      <c r="I211" s="7"/>
      <c r="J211" s="7"/>
      <c r="K211" s="12"/>
      <c r="L211" s="7"/>
      <c r="M211" s="7"/>
      <c r="N211" s="7"/>
      <c r="O211" s="7"/>
      <c r="P211" s="7"/>
      <c r="Q211" s="7"/>
      <c r="R211" s="12"/>
      <c r="S211" s="7"/>
      <c r="T211" s="7"/>
      <c r="U211" s="7"/>
      <c r="V211" s="7"/>
      <c r="W211" s="7"/>
      <c r="X211" s="7" t="str">
        <f t="shared" si="12"/>
        <v/>
      </c>
      <c r="Y211" s="7" t="str">
        <f t="shared" si="13"/>
        <v/>
      </c>
      <c r="Z211" s="7" t="str">
        <f t="shared" si="14"/>
        <v/>
      </c>
      <c r="AA211" s="7" t="str">
        <f t="shared" ca="1" si="15"/>
        <v/>
      </c>
      <c r="AB211" s="7"/>
      <c r="AC211" s="12"/>
      <c r="AD211" s="7" t="str">
        <f>IFERROR(INDEX(tbl_Criticidade,MATCH(F211,LISTAS!$BC:$BC,0),2),"")</f>
        <v/>
      </c>
    </row>
    <row r="212" spans="1:30" x14ac:dyDescent="0.25">
      <c r="A212" s="7"/>
      <c r="B212" s="7"/>
      <c r="C212" s="7" t="str">
        <f>IF(B212="","",IFERROR(INDEX(FOLLOWUP!$C:$C,MATCH(B212,FOLLOWUP!$A:$A,0)),""))</f>
        <v/>
      </c>
      <c r="D212" s="7" t="str">
        <f>IF(B212="","",IFERROR(INDEX(FOLLOWUP!$H:$H,MATCH(B212,FOLLOWUP!$A:$A,0)),""))</f>
        <v/>
      </c>
      <c r="E212" s="12"/>
      <c r="F212" s="7"/>
      <c r="G212" s="7"/>
      <c r="H212" s="7"/>
      <c r="I212" s="7"/>
      <c r="J212" s="7"/>
      <c r="K212" s="12"/>
      <c r="L212" s="7"/>
      <c r="M212" s="7"/>
      <c r="N212" s="7"/>
      <c r="O212" s="7"/>
      <c r="P212" s="7"/>
      <c r="Q212" s="7"/>
      <c r="R212" s="12"/>
      <c r="S212" s="7"/>
      <c r="T212" s="7"/>
      <c r="U212" s="7"/>
      <c r="V212" s="7"/>
      <c r="W212" s="7"/>
      <c r="X212" s="7" t="str">
        <f t="shared" si="12"/>
        <v/>
      </c>
      <c r="Y212" s="7" t="str">
        <f t="shared" si="13"/>
        <v/>
      </c>
      <c r="Z212" s="7" t="str">
        <f t="shared" si="14"/>
        <v/>
      </c>
      <c r="AA212" s="7" t="str">
        <f t="shared" ca="1" si="15"/>
        <v/>
      </c>
      <c r="AB212" s="7"/>
      <c r="AC212" s="12"/>
      <c r="AD212" s="7" t="str">
        <f>IFERROR(INDEX(tbl_Criticidade,MATCH(F212,LISTAS!$BC:$BC,0),2),"")</f>
        <v/>
      </c>
    </row>
    <row r="213" spans="1:30" x14ac:dyDescent="0.25">
      <c r="A213" s="7"/>
      <c r="B213" s="7"/>
      <c r="C213" s="7" t="str">
        <f>IF(B213="","",IFERROR(INDEX(FOLLOWUP!$C:$C,MATCH(B213,FOLLOWUP!$A:$A,0)),""))</f>
        <v/>
      </c>
      <c r="D213" s="7" t="str">
        <f>IF(B213="","",IFERROR(INDEX(FOLLOWUP!$H:$H,MATCH(B213,FOLLOWUP!$A:$A,0)),""))</f>
        <v/>
      </c>
      <c r="E213" s="12"/>
      <c r="F213" s="7"/>
      <c r="G213" s="7"/>
      <c r="H213" s="7"/>
      <c r="I213" s="7"/>
      <c r="J213" s="7"/>
      <c r="K213" s="12"/>
      <c r="L213" s="7"/>
      <c r="M213" s="7"/>
      <c r="N213" s="7"/>
      <c r="O213" s="7"/>
      <c r="P213" s="7"/>
      <c r="Q213" s="7"/>
      <c r="R213" s="12"/>
      <c r="S213" s="7"/>
      <c r="T213" s="7"/>
      <c r="U213" s="7"/>
      <c r="V213" s="7"/>
      <c r="W213" s="7"/>
      <c r="X213" s="7" t="str">
        <f t="shared" si="12"/>
        <v/>
      </c>
      <c r="Y213" s="7" t="str">
        <f t="shared" si="13"/>
        <v/>
      </c>
      <c r="Z213" s="7" t="str">
        <f t="shared" si="14"/>
        <v/>
      </c>
      <c r="AA213" s="7" t="str">
        <f t="shared" ca="1" si="15"/>
        <v/>
      </c>
      <c r="AB213" s="7"/>
      <c r="AC213" s="12"/>
      <c r="AD213" s="7" t="str">
        <f>IFERROR(INDEX(tbl_Criticidade,MATCH(F213,LISTAS!$BC:$BC,0),2),"")</f>
        <v/>
      </c>
    </row>
    <row r="214" spans="1:30" x14ac:dyDescent="0.25">
      <c r="A214" s="7"/>
      <c r="B214" s="7"/>
      <c r="C214" s="7" t="str">
        <f>IF(B214="","",IFERROR(INDEX(FOLLOWUP!$C:$C,MATCH(B214,FOLLOWUP!$A:$A,0)),""))</f>
        <v/>
      </c>
      <c r="D214" s="7" t="str">
        <f>IF(B214="","",IFERROR(INDEX(FOLLOWUP!$H:$H,MATCH(B214,FOLLOWUP!$A:$A,0)),""))</f>
        <v/>
      </c>
      <c r="E214" s="12"/>
      <c r="F214" s="7"/>
      <c r="G214" s="7"/>
      <c r="H214" s="7"/>
      <c r="I214" s="7"/>
      <c r="J214" s="7"/>
      <c r="K214" s="12"/>
      <c r="L214" s="7"/>
      <c r="M214" s="7"/>
      <c r="N214" s="7"/>
      <c r="O214" s="7"/>
      <c r="P214" s="7"/>
      <c r="Q214" s="7"/>
      <c r="R214" s="12"/>
      <c r="S214" s="7"/>
      <c r="T214" s="7"/>
      <c r="U214" s="7"/>
      <c r="V214" s="7"/>
      <c r="W214" s="7"/>
      <c r="X214" s="7" t="str">
        <f t="shared" si="12"/>
        <v/>
      </c>
      <c r="Y214" s="7" t="str">
        <f t="shared" si="13"/>
        <v/>
      </c>
      <c r="Z214" s="7" t="str">
        <f t="shared" si="14"/>
        <v/>
      </c>
      <c r="AA214" s="7" t="str">
        <f t="shared" ca="1" si="15"/>
        <v/>
      </c>
      <c r="AB214" s="7"/>
      <c r="AC214" s="12"/>
      <c r="AD214" s="7" t="str">
        <f>IFERROR(INDEX(tbl_Criticidade,MATCH(F214,LISTAS!$BC:$BC,0),2),"")</f>
        <v/>
      </c>
    </row>
    <row r="215" spans="1:30" x14ac:dyDescent="0.25">
      <c r="A215" s="7"/>
      <c r="B215" s="7"/>
      <c r="C215" s="7" t="str">
        <f>IF(B215="","",IFERROR(INDEX(FOLLOWUP!$C:$C,MATCH(B215,FOLLOWUP!$A:$A,0)),""))</f>
        <v/>
      </c>
      <c r="D215" s="7" t="str">
        <f>IF(B215="","",IFERROR(INDEX(FOLLOWUP!$H:$H,MATCH(B215,FOLLOWUP!$A:$A,0)),""))</f>
        <v/>
      </c>
      <c r="E215" s="12"/>
      <c r="F215" s="7"/>
      <c r="G215" s="7"/>
      <c r="H215" s="7"/>
      <c r="I215" s="7"/>
      <c r="J215" s="7"/>
      <c r="K215" s="12"/>
      <c r="L215" s="7"/>
      <c r="M215" s="7"/>
      <c r="N215" s="7"/>
      <c r="O215" s="7"/>
      <c r="P215" s="7"/>
      <c r="Q215" s="7"/>
      <c r="R215" s="12"/>
      <c r="S215" s="7"/>
      <c r="T215" s="7"/>
      <c r="U215" s="7"/>
      <c r="V215" s="7"/>
      <c r="W215" s="7"/>
      <c r="X215" s="7" t="str">
        <f t="shared" si="12"/>
        <v/>
      </c>
      <c r="Y215" s="7" t="str">
        <f t="shared" si="13"/>
        <v/>
      </c>
      <c r="Z215" s="7" t="str">
        <f t="shared" si="14"/>
        <v/>
      </c>
      <c r="AA215" s="7" t="str">
        <f t="shared" ca="1" si="15"/>
        <v/>
      </c>
      <c r="AB215" s="7"/>
      <c r="AC215" s="12"/>
      <c r="AD215" s="7" t="str">
        <f>IFERROR(INDEX(tbl_Criticidade,MATCH(F215,LISTAS!$BC:$BC,0),2),"")</f>
        <v/>
      </c>
    </row>
    <row r="216" spans="1:30" x14ac:dyDescent="0.25">
      <c r="A216" s="7"/>
      <c r="B216" s="7"/>
      <c r="C216" s="7" t="str">
        <f>IF(B216="","",IFERROR(INDEX(FOLLOWUP!$C:$C,MATCH(B216,FOLLOWUP!$A:$A,0)),""))</f>
        <v/>
      </c>
      <c r="D216" s="7" t="str">
        <f>IF(B216="","",IFERROR(INDEX(FOLLOWUP!$H:$H,MATCH(B216,FOLLOWUP!$A:$A,0)),""))</f>
        <v/>
      </c>
      <c r="E216" s="12"/>
      <c r="F216" s="7"/>
      <c r="G216" s="7"/>
      <c r="H216" s="7"/>
      <c r="I216" s="7"/>
      <c r="J216" s="7"/>
      <c r="K216" s="12"/>
      <c r="L216" s="7"/>
      <c r="M216" s="7"/>
      <c r="N216" s="7"/>
      <c r="O216" s="7"/>
      <c r="P216" s="7"/>
      <c r="Q216" s="7"/>
      <c r="R216" s="12"/>
      <c r="S216" s="7"/>
      <c r="T216" s="7"/>
      <c r="U216" s="7"/>
      <c r="V216" s="7"/>
      <c r="W216" s="7"/>
      <c r="X216" s="7" t="str">
        <f t="shared" si="12"/>
        <v/>
      </c>
      <c r="Y216" s="7" t="str">
        <f t="shared" si="13"/>
        <v/>
      </c>
      <c r="Z216" s="7" t="str">
        <f t="shared" si="14"/>
        <v/>
      </c>
      <c r="AA216" s="7" t="str">
        <f t="shared" ca="1" si="15"/>
        <v/>
      </c>
      <c r="AB216" s="7"/>
      <c r="AC216" s="12"/>
      <c r="AD216" s="7" t="str">
        <f>IFERROR(INDEX(tbl_Criticidade,MATCH(F216,LISTAS!$BC:$BC,0),2),"")</f>
        <v/>
      </c>
    </row>
    <row r="217" spans="1:30" x14ac:dyDescent="0.25">
      <c r="A217" s="7"/>
      <c r="B217" s="7"/>
      <c r="C217" s="7" t="str">
        <f>IF(B217="","",IFERROR(INDEX(FOLLOWUP!$C:$C,MATCH(B217,FOLLOWUP!$A:$A,0)),""))</f>
        <v/>
      </c>
      <c r="D217" s="7" t="str">
        <f>IF(B217="","",IFERROR(INDEX(FOLLOWUP!$H:$H,MATCH(B217,FOLLOWUP!$A:$A,0)),""))</f>
        <v/>
      </c>
      <c r="E217" s="12"/>
      <c r="F217" s="7"/>
      <c r="G217" s="7"/>
      <c r="H217" s="7"/>
      <c r="I217" s="7"/>
      <c r="J217" s="7"/>
      <c r="K217" s="12"/>
      <c r="L217" s="7"/>
      <c r="M217" s="7"/>
      <c r="N217" s="7"/>
      <c r="O217" s="7"/>
      <c r="P217" s="7"/>
      <c r="Q217" s="7"/>
      <c r="R217" s="12"/>
      <c r="S217" s="7"/>
      <c r="T217" s="7"/>
      <c r="U217" s="7"/>
      <c r="V217" s="7"/>
      <c r="W217" s="7"/>
      <c r="X217" s="7" t="str">
        <f t="shared" si="12"/>
        <v/>
      </c>
      <c r="Y217" s="7" t="str">
        <f t="shared" si="13"/>
        <v/>
      </c>
      <c r="Z217" s="7" t="str">
        <f t="shared" si="14"/>
        <v/>
      </c>
      <c r="AA217" s="7" t="str">
        <f t="shared" ca="1" si="15"/>
        <v/>
      </c>
      <c r="AB217" s="7"/>
      <c r="AC217" s="12"/>
      <c r="AD217" s="7" t="str">
        <f>IFERROR(INDEX(tbl_Criticidade,MATCH(F217,LISTAS!$BC:$BC,0),2),"")</f>
        <v/>
      </c>
    </row>
    <row r="218" spans="1:30" x14ac:dyDescent="0.25">
      <c r="A218" s="7"/>
      <c r="B218" s="7"/>
      <c r="C218" s="7" t="str">
        <f>IF(B218="","",IFERROR(INDEX(FOLLOWUP!$C:$C,MATCH(B218,FOLLOWUP!$A:$A,0)),""))</f>
        <v/>
      </c>
      <c r="D218" s="7" t="str">
        <f>IF(B218="","",IFERROR(INDEX(FOLLOWUP!$H:$H,MATCH(B218,FOLLOWUP!$A:$A,0)),""))</f>
        <v/>
      </c>
      <c r="E218" s="12"/>
      <c r="F218" s="7"/>
      <c r="G218" s="7"/>
      <c r="H218" s="7"/>
      <c r="I218" s="7"/>
      <c r="J218" s="7"/>
      <c r="K218" s="12"/>
      <c r="L218" s="7"/>
      <c r="M218" s="7"/>
      <c r="N218" s="7"/>
      <c r="O218" s="7"/>
      <c r="P218" s="7"/>
      <c r="Q218" s="7"/>
      <c r="R218" s="12"/>
      <c r="S218" s="7"/>
      <c r="T218" s="7"/>
      <c r="U218" s="7"/>
      <c r="V218" s="7"/>
      <c r="W218" s="7"/>
      <c r="X218" s="7" t="str">
        <f t="shared" si="12"/>
        <v/>
      </c>
      <c r="Y218" s="7" t="str">
        <f t="shared" si="13"/>
        <v/>
      </c>
      <c r="Z218" s="7" t="str">
        <f t="shared" si="14"/>
        <v/>
      </c>
      <c r="AA218" s="7" t="str">
        <f t="shared" ca="1" si="15"/>
        <v/>
      </c>
      <c r="AB218" s="7"/>
      <c r="AC218" s="12"/>
      <c r="AD218" s="7" t="str">
        <f>IFERROR(INDEX(tbl_Criticidade,MATCH(F218,LISTAS!$BC:$BC,0),2),"")</f>
        <v/>
      </c>
    </row>
    <row r="219" spans="1:30" x14ac:dyDescent="0.25">
      <c r="A219" s="7"/>
      <c r="B219" s="7"/>
      <c r="C219" s="7" t="str">
        <f>IF(B219="","",IFERROR(INDEX(FOLLOWUP!$C:$C,MATCH(B219,FOLLOWUP!$A:$A,0)),""))</f>
        <v/>
      </c>
      <c r="D219" s="7" t="str">
        <f>IF(B219="","",IFERROR(INDEX(FOLLOWUP!$H:$H,MATCH(B219,FOLLOWUP!$A:$A,0)),""))</f>
        <v/>
      </c>
      <c r="E219" s="12"/>
      <c r="F219" s="7"/>
      <c r="G219" s="7"/>
      <c r="H219" s="7"/>
      <c r="I219" s="7"/>
      <c r="J219" s="7"/>
      <c r="K219" s="12"/>
      <c r="L219" s="7"/>
      <c r="M219" s="7"/>
      <c r="N219" s="7"/>
      <c r="O219" s="7"/>
      <c r="P219" s="7"/>
      <c r="Q219" s="7"/>
      <c r="R219" s="12"/>
      <c r="S219" s="7"/>
      <c r="T219" s="7"/>
      <c r="U219" s="7"/>
      <c r="V219" s="7"/>
      <c r="W219" s="7"/>
      <c r="X219" s="7" t="str">
        <f t="shared" si="12"/>
        <v/>
      </c>
      <c r="Y219" s="7" t="str">
        <f t="shared" si="13"/>
        <v/>
      </c>
      <c r="Z219" s="7" t="str">
        <f t="shared" si="14"/>
        <v/>
      </c>
      <c r="AA219" s="7" t="str">
        <f t="shared" ca="1" si="15"/>
        <v/>
      </c>
      <c r="AB219" s="7"/>
      <c r="AC219" s="12"/>
      <c r="AD219" s="7" t="str">
        <f>IFERROR(INDEX(tbl_Criticidade,MATCH(F219,LISTAS!$BC:$BC,0),2),"")</f>
        <v/>
      </c>
    </row>
    <row r="220" spans="1:30" x14ac:dyDescent="0.25">
      <c r="A220" s="7"/>
      <c r="B220" s="7"/>
      <c r="C220" s="7" t="str">
        <f>IF(B220="","",IFERROR(INDEX(FOLLOWUP!$C:$C,MATCH(B220,FOLLOWUP!$A:$A,0)),""))</f>
        <v/>
      </c>
      <c r="D220" s="7" t="str">
        <f>IF(B220="","",IFERROR(INDEX(FOLLOWUP!$H:$H,MATCH(B220,FOLLOWUP!$A:$A,0)),""))</f>
        <v/>
      </c>
      <c r="E220" s="12"/>
      <c r="F220" s="7"/>
      <c r="G220" s="7"/>
      <c r="H220" s="7"/>
      <c r="I220" s="7"/>
      <c r="J220" s="7"/>
      <c r="K220" s="12"/>
      <c r="L220" s="7"/>
      <c r="M220" s="7"/>
      <c r="N220" s="7"/>
      <c r="O220" s="7"/>
      <c r="P220" s="7"/>
      <c r="Q220" s="7"/>
      <c r="R220" s="12"/>
      <c r="S220" s="7"/>
      <c r="T220" s="7"/>
      <c r="U220" s="7"/>
      <c r="V220" s="7"/>
      <c r="W220" s="7"/>
      <c r="X220" s="7" t="str">
        <f t="shared" si="12"/>
        <v/>
      </c>
      <c r="Y220" s="7" t="str">
        <f t="shared" si="13"/>
        <v/>
      </c>
      <c r="Z220" s="7" t="str">
        <f t="shared" si="14"/>
        <v/>
      </c>
      <c r="AA220" s="7" t="str">
        <f t="shared" ca="1" si="15"/>
        <v/>
      </c>
      <c r="AB220" s="7"/>
      <c r="AC220" s="12"/>
      <c r="AD220" s="7" t="str">
        <f>IFERROR(INDEX(tbl_Criticidade,MATCH(F220,LISTAS!$BC:$BC,0),2),"")</f>
        <v/>
      </c>
    </row>
    <row r="221" spans="1:30" x14ac:dyDescent="0.25">
      <c r="A221" s="7"/>
      <c r="B221" s="7"/>
      <c r="C221" s="7" t="str">
        <f>IF(B221="","",IFERROR(INDEX(FOLLOWUP!$C:$C,MATCH(B221,FOLLOWUP!$A:$A,0)),""))</f>
        <v/>
      </c>
      <c r="D221" s="7" t="str">
        <f>IF(B221="","",IFERROR(INDEX(FOLLOWUP!$H:$H,MATCH(B221,FOLLOWUP!$A:$A,0)),""))</f>
        <v/>
      </c>
      <c r="E221" s="12"/>
      <c r="F221" s="7"/>
      <c r="G221" s="7"/>
      <c r="H221" s="7"/>
      <c r="I221" s="7"/>
      <c r="J221" s="7"/>
      <c r="K221" s="12"/>
      <c r="L221" s="7"/>
      <c r="M221" s="7"/>
      <c r="N221" s="7"/>
      <c r="O221" s="7"/>
      <c r="P221" s="7"/>
      <c r="Q221" s="7"/>
      <c r="R221" s="12"/>
      <c r="S221" s="7"/>
      <c r="T221" s="7"/>
      <c r="U221" s="7"/>
      <c r="V221" s="7"/>
      <c r="W221" s="7"/>
      <c r="X221" s="7" t="str">
        <f t="shared" si="12"/>
        <v/>
      </c>
      <c r="Y221" s="7" t="str">
        <f t="shared" si="13"/>
        <v/>
      </c>
      <c r="Z221" s="7" t="str">
        <f t="shared" si="14"/>
        <v/>
      </c>
      <c r="AA221" s="7" t="str">
        <f t="shared" ca="1" si="15"/>
        <v/>
      </c>
      <c r="AB221" s="7"/>
      <c r="AC221" s="12"/>
      <c r="AD221" s="7" t="str">
        <f>IFERROR(INDEX(tbl_Criticidade,MATCH(F221,LISTAS!$BC:$BC,0),2),"")</f>
        <v/>
      </c>
    </row>
    <row r="222" spans="1:30" x14ac:dyDescent="0.25">
      <c r="A222" s="7"/>
      <c r="B222" s="7"/>
      <c r="C222" s="7" t="str">
        <f>IF(B222="","",IFERROR(INDEX(FOLLOWUP!$C:$C,MATCH(B222,FOLLOWUP!$A:$A,0)),""))</f>
        <v/>
      </c>
      <c r="D222" s="7" t="str">
        <f>IF(B222="","",IFERROR(INDEX(FOLLOWUP!$H:$H,MATCH(B222,FOLLOWUP!$A:$A,0)),""))</f>
        <v/>
      </c>
      <c r="E222" s="12"/>
      <c r="F222" s="7"/>
      <c r="G222" s="7"/>
      <c r="H222" s="7"/>
      <c r="I222" s="7"/>
      <c r="J222" s="7"/>
      <c r="K222" s="12"/>
      <c r="L222" s="7"/>
      <c r="M222" s="7"/>
      <c r="N222" s="7"/>
      <c r="O222" s="7"/>
      <c r="P222" s="7"/>
      <c r="Q222" s="7"/>
      <c r="R222" s="12"/>
      <c r="S222" s="7"/>
      <c r="T222" s="7"/>
      <c r="U222" s="7"/>
      <c r="V222" s="7"/>
      <c r="W222" s="7"/>
      <c r="X222" s="7" t="str">
        <f t="shared" si="12"/>
        <v/>
      </c>
      <c r="Y222" s="7" t="str">
        <f t="shared" si="13"/>
        <v/>
      </c>
      <c r="Z222" s="7" t="str">
        <f t="shared" si="14"/>
        <v/>
      </c>
      <c r="AA222" s="7" t="str">
        <f t="shared" ca="1" si="15"/>
        <v/>
      </c>
      <c r="AB222" s="7"/>
      <c r="AC222" s="12"/>
      <c r="AD222" s="7" t="str">
        <f>IFERROR(INDEX(tbl_Criticidade,MATCH(F222,LISTAS!$BC:$BC,0),2),"")</f>
        <v/>
      </c>
    </row>
    <row r="223" spans="1:30" x14ac:dyDescent="0.25">
      <c r="A223" s="7"/>
      <c r="B223" s="7"/>
      <c r="C223" s="7" t="str">
        <f>IF(B223="","",IFERROR(INDEX(FOLLOWUP!$C:$C,MATCH(B223,FOLLOWUP!$A:$A,0)),""))</f>
        <v/>
      </c>
      <c r="D223" s="7" t="str">
        <f>IF(B223="","",IFERROR(INDEX(FOLLOWUP!$H:$H,MATCH(B223,FOLLOWUP!$A:$A,0)),""))</f>
        <v/>
      </c>
      <c r="E223" s="12"/>
      <c r="F223" s="7"/>
      <c r="G223" s="7"/>
      <c r="H223" s="7"/>
      <c r="I223" s="7"/>
      <c r="J223" s="7"/>
      <c r="K223" s="12"/>
      <c r="L223" s="7"/>
      <c r="M223" s="7"/>
      <c r="N223" s="7"/>
      <c r="O223" s="7"/>
      <c r="P223" s="7"/>
      <c r="Q223" s="7"/>
      <c r="R223" s="12"/>
      <c r="S223" s="7"/>
      <c r="T223" s="7"/>
      <c r="U223" s="7"/>
      <c r="V223" s="7"/>
      <c r="W223" s="7"/>
      <c r="X223" s="7" t="str">
        <f t="shared" si="12"/>
        <v/>
      </c>
      <c r="Y223" s="7" t="str">
        <f t="shared" si="13"/>
        <v/>
      </c>
      <c r="Z223" s="7" t="str">
        <f t="shared" si="14"/>
        <v/>
      </c>
      <c r="AA223" s="7" t="str">
        <f t="shared" ca="1" si="15"/>
        <v/>
      </c>
      <c r="AB223" s="7"/>
      <c r="AC223" s="12"/>
      <c r="AD223" s="7" t="str">
        <f>IFERROR(INDEX(tbl_Criticidade,MATCH(F223,LISTAS!$BC:$BC,0),2),"")</f>
        <v/>
      </c>
    </row>
    <row r="224" spans="1:30" x14ac:dyDescent="0.25">
      <c r="A224" s="7"/>
      <c r="B224" s="7"/>
      <c r="C224" s="7" t="str">
        <f>IF(B224="","",IFERROR(INDEX(FOLLOWUP!$C:$C,MATCH(B224,FOLLOWUP!$A:$A,0)),""))</f>
        <v/>
      </c>
      <c r="D224" s="7" t="str">
        <f>IF(B224="","",IFERROR(INDEX(FOLLOWUP!$H:$H,MATCH(B224,FOLLOWUP!$A:$A,0)),""))</f>
        <v/>
      </c>
      <c r="E224" s="12"/>
      <c r="F224" s="7"/>
      <c r="G224" s="7"/>
      <c r="H224" s="7"/>
      <c r="I224" s="7"/>
      <c r="J224" s="7"/>
      <c r="K224" s="12"/>
      <c r="L224" s="7"/>
      <c r="M224" s="7"/>
      <c r="N224" s="7"/>
      <c r="O224" s="7"/>
      <c r="P224" s="7"/>
      <c r="Q224" s="7"/>
      <c r="R224" s="12"/>
      <c r="S224" s="7"/>
      <c r="T224" s="7"/>
      <c r="U224" s="7"/>
      <c r="V224" s="7"/>
      <c r="W224" s="7"/>
      <c r="X224" s="7" t="str">
        <f t="shared" si="12"/>
        <v/>
      </c>
      <c r="Y224" s="7" t="str">
        <f t="shared" si="13"/>
        <v/>
      </c>
      <c r="Z224" s="7" t="str">
        <f t="shared" si="14"/>
        <v/>
      </c>
      <c r="AA224" s="7" t="str">
        <f t="shared" ca="1" si="15"/>
        <v/>
      </c>
      <c r="AB224" s="7"/>
      <c r="AC224" s="12"/>
      <c r="AD224" s="7" t="str">
        <f>IFERROR(INDEX(tbl_Criticidade,MATCH(F224,LISTAS!$BC:$BC,0),2),"")</f>
        <v/>
      </c>
    </row>
    <row r="225" spans="1:30" x14ac:dyDescent="0.25">
      <c r="A225" s="7"/>
      <c r="B225" s="7"/>
      <c r="C225" s="7" t="str">
        <f>IF(B225="","",IFERROR(INDEX(FOLLOWUP!$C:$C,MATCH(B225,FOLLOWUP!$A:$A,0)),""))</f>
        <v/>
      </c>
      <c r="D225" s="7" t="str">
        <f>IF(B225="","",IFERROR(INDEX(FOLLOWUP!$H:$H,MATCH(B225,FOLLOWUP!$A:$A,0)),""))</f>
        <v/>
      </c>
      <c r="E225" s="12"/>
      <c r="F225" s="7"/>
      <c r="G225" s="7"/>
      <c r="H225" s="7"/>
      <c r="I225" s="7"/>
      <c r="J225" s="7"/>
      <c r="K225" s="12"/>
      <c r="L225" s="7"/>
      <c r="M225" s="7"/>
      <c r="N225" s="7"/>
      <c r="O225" s="7"/>
      <c r="P225" s="7"/>
      <c r="Q225" s="7"/>
      <c r="R225" s="12"/>
      <c r="S225" s="7"/>
      <c r="T225" s="7"/>
      <c r="U225" s="7"/>
      <c r="V225" s="7"/>
      <c r="W225" s="7"/>
      <c r="X225" s="7" t="str">
        <f t="shared" si="12"/>
        <v/>
      </c>
      <c r="Y225" s="7" t="str">
        <f t="shared" si="13"/>
        <v/>
      </c>
      <c r="Z225" s="7" t="str">
        <f t="shared" si="14"/>
        <v/>
      </c>
      <c r="AA225" s="7" t="str">
        <f t="shared" ca="1" si="15"/>
        <v/>
      </c>
      <c r="AB225" s="7"/>
      <c r="AC225" s="12"/>
      <c r="AD225" s="7" t="str">
        <f>IFERROR(INDEX(tbl_Criticidade,MATCH(F225,LISTAS!$BC:$BC,0),2),"")</f>
        <v/>
      </c>
    </row>
    <row r="226" spans="1:30" x14ac:dyDescent="0.25">
      <c r="A226" s="7"/>
      <c r="B226" s="7"/>
      <c r="C226" s="7" t="str">
        <f>IF(B226="","",IFERROR(INDEX(FOLLOWUP!$C:$C,MATCH(B226,FOLLOWUP!$A:$A,0)),""))</f>
        <v/>
      </c>
      <c r="D226" s="7" t="str">
        <f>IF(B226="","",IFERROR(INDEX(FOLLOWUP!$H:$H,MATCH(B226,FOLLOWUP!$A:$A,0)),""))</f>
        <v/>
      </c>
      <c r="E226" s="12"/>
      <c r="F226" s="7"/>
      <c r="G226" s="7"/>
      <c r="H226" s="7"/>
      <c r="I226" s="7"/>
      <c r="J226" s="7"/>
      <c r="K226" s="12"/>
      <c r="L226" s="7"/>
      <c r="M226" s="7"/>
      <c r="N226" s="7"/>
      <c r="O226" s="7"/>
      <c r="P226" s="7"/>
      <c r="Q226" s="7"/>
      <c r="R226" s="12"/>
      <c r="S226" s="7"/>
      <c r="T226" s="7"/>
      <c r="U226" s="7"/>
      <c r="V226" s="7"/>
      <c r="W226" s="7"/>
      <c r="X226" s="7" t="str">
        <f t="shared" si="12"/>
        <v/>
      </c>
      <c r="Y226" s="7" t="str">
        <f t="shared" si="13"/>
        <v/>
      </c>
      <c r="Z226" s="7" t="str">
        <f t="shared" si="14"/>
        <v/>
      </c>
      <c r="AA226" s="7" t="str">
        <f t="shared" ca="1" si="15"/>
        <v/>
      </c>
      <c r="AB226" s="7"/>
      <c r="AC226" s="12"/>
      <c r="AD226" s="7" t="str">
        <f>IFERROR(INDEX(tbl_Criticidade,MATCH(F226,LISTAS!$BC:$BC,0),2),"")</f>
        <v/>
      </c>
    </row>
    <row r="227" spans="1:30" x14ac:dyDescent="0.25">
      <c r="A227" s="7"/>
      <c r="B227" s="7"/>
      <c r="C227" s="7" t="str">
        <f>IF(B227="","",IFERROR(INDEX(FOLLOWUP!$C:$C,MATCH(B227,FOLLOWUP!$A:$A,0)),""))</f>
        <v/>
      </c>
      <c r="D227" s="7" t="str">
        <f>IF(B227="","",IFERROR(INDEX(FOLLOWUP!$H:$H,MATCH(B227,FOLLOWUP!$A:$A,0)),""))</f>
        <v/>
      </c>
      <c r="E227" s="12"/>
      <c r="F227" s="7"/>
      <c r="G227" s="7"/>
      <c r="H227" s="7"/>
      <c r="I227" s="7"/>
      <c r="J227" s="7"/>
      <c r="K227" s="12"/>
      <c r="L227" s="7"/>
      <c r="M227" s="7"/>
      <c r="N227" s="7"/>
      <c r="O227" s="7"/>
      <c r="P227" s="7"/>
      <c r="Q227" s="7"/>
      <c r="R227" s="12"/>
      <c r="S227" s="7"/>
      <c r="T227" s="7"/>
      <c r="U227" s="7"/>
      <c r="V227" s="7"/>
      <c r="W227" s="7"/>
      <c r="X227" s="7" t="str">
        <f t="shared" si="12"/>
        <v/>
      </c>
      <c r="Y227" s="7" t="str">
        <f t="shared" si="13"/>
        <v/>
      </c>
      <c r="Z227" s="7" t="str">
        <f t="shared" si="14"/>
        <v/>
      </c>
      <c r="AA227" s="7" t="str">
        <f t="shared" ca="1" si="15"/>
        <v/>
      </c>
      <c r="AB227" s="7"/>
      <c r="AC227" s="12"/>
      <c r="AD227" s="7" t="str">
        <f>IFERROR(INDEX(tbl_Criticidade,MATCH(F227,LISTAS!$BC:$BC,0),2),"")</f>
        <v/>
      </c>
    </row>
    <row r="228" spans="1:30" x14ac:dyDescent="0.25">
      <c r="A228" s="7"/>
      <c r="B228" s="7"/>
      <c r="C228" s="7" t="str">
        <f>IF(B228="","",IFERROR(INDEX(FOLLOWUP!$C:$C,MATCH(B228,FOLLOWUP!$A:$A,0)),""))</f>
        <v/>
      </c>
      <c r="D228" s="7" t="str">
        <f>IF(B228="","",IFERROR(INDEX(FOLLOWUP!$H:$H,MATCH(B228,FOLLOWUP!$A:$A,0)),""))</f>
        <v/>
      </c>
      <c r="E228" s="12"/>
      <c r="F228" s="7"/>
      <c r="G228" s="7"/>
      <c r="H228" s="7"/>
      <c r="I228" s="7"/>
      <c r="J228" s="7"/>
      <c r="K228" s="12"/>
      <c r="L228" s="7"/>
      <c r="M228" s="7"/>
      <c r="N228" s="7"/>
      <c r="O228" s="7"/>
      <c r="P228" s="7"/>
      <c r="Q228" s="7"/>
      <c r="R228" s="12"/>
      <c r="S228" s="7"/>
      <c r="T228" s="7"/>
      <c r="U228" s="7"/>
      <c r="V228" s="7"/>
      <c r="W228" s="7"/>
      <c r="X228" s="7" t="str">
        <f t="shared" si="12"/>
        <v/>
      </c>
      <c r="Y228" s="7" t="str">
        <f t="shared" si="13"/>
        <v/>
      </c>
      <c r="Z228" s="7" t="str">
        <f t="shared" si="14"/>
        <v/>
      </c>
      <c r="AA228" s="7" t="str">
        <f t="shared" ca="1" si="15"/>
        <v/>
      </c>
      <c r="AB228" s="7"/>
      <c r="AC228" s="12"/>
      <c r="AD228" s="7" t="str">
        <f>IFERROR(INDEX(tbl_Criticidade,MATCH(F228,LISTAS!$BC:$BC,0),2),"")</f>
        <v/>
      </c>
    </row>
    <row r="229" spans="1:30" x14ac:dyDescent="0.25">
      <c r="A229" s="7"/>
      <c r="B229" s="7"/>
      <c r="C229" s="7" t="str">
        <f>IF(B229="","",IFERROR(INDEX(FOLLOWUP!$C:$C,MATCH(B229,FOLLOWUP!$A:$A,0)),""))</f>
        <v/>
      </c>
      <c r="D229" s="7" t="str">
        <f>IF(B229="","",IFERROR(INDEX(FOLLOWUP!$H:$H,MATCH(B229,FOLLOWUP!$A:$A,0)),""))</f>
        <v/>
      </c>
      <c r="E229" s="12"/>
      <c r="F229" s="7"/>
      <c r="G229" s="7"/>
      <c r="H229" s="7"/>
      <c r="I229" s="7"/>
      <c r="J229" s="7"/>
      <c r="K229" s="12"/>
      <c r="L229" s="7"/>
      <c r="M229" s="7"/>
      <c r="N229" s="7"/>
      <c r="O229" s="7"/>
      <c r="P229" s="7"/>
      <c r="Q229" s="7"/>
      <c r="R229" s="12"/>
      <c r="S229" s="7"/>
      <c r="T229" s="7"/>
      <c r="U229" s="7"/>
      <c r="V229" s="7"/>
      <c r="W229" s="7"/>
      <c r="X229" s="7" t="str">
        <f t="shared" si="12"/>
        <v/>
      </c>
      <c r="Y229" s="7" t="str">
        <f t="shared" si="13"/>
        <v/>
      </c>
      <c r="Z229" s="7" t="str">
        <f t="shared" si="14"/>
        <v/>
      </c>
      <c r="AA229" s="7" t="str">
        <f t="shared" ca="1" si="15"/>
        <v/>
      </c>
      <c r="AB229" s="7"/>
      <c r="AC229" s="12"/>
      <c r="AD229" s="7" t="str">
        <f>IFERROR(INDEX(tbl_Criticidade,MATCH(F229,LISTAS!$BC:$BC,0),2),"")</f>
        <v/>
      </c>
    </row>
    <row r="230" spans="1:30" x14ac:dyDescent="0.25">
      <c r="A230" s="7"/>
      <c r="B230" s="7"/>
      <c r="C230" s="7" t="str">
        <f>IF(B230="","",IFERROR(INDEX(FOLLOWUP!$C:$C,MATCH(B230,FOLLOWUP!$A:$A,0)),""))</f>
        <v/>
      </c>
      <c r="D230" s="7" t="str">
        <f>IF(B230="","",IFERROR(INDEX(FOLLOWUP!$H:$H,MATCH(B230,FOLLOWUP!$A:$A,0)),""))</f>
        <v/>
      </c>
      <c r="E230" s="12"/>
      <c r="F230" s="7"/>
      <c r="G230" s="7"/>
      <c r="H230" s="7"/>
      <c r="I230" s="7"/>
      <c r="J230" s="7"/>
      <c r="K230" s="12"/>
      <c r="L230" s="7"/>
      <c r="M230" s="7"/>
      <c r="N230" s="7"/>
      <c r="O230" s="7"/>
      <c r="P230" s="7"/>
      <c r="Q230" s="7"/>
      <c r="R230" s="12"/>
      <c r="S230" s="7"/>
      <c r="T230" s="7"/>
      <c r="U230" s="7"/>
      <c r="V230" s="7"/>
      <c r="W230" s="7"/>
      <c r="X230" s="7" t="str">
        <f t="shared" si="12"/>
        <v/>
      </c>
      <c r="Y230" s="7" t="str">
        <f t="shared" si="13"/>
        <v/>
      </c>
      <c r="Z230" s="7" t="str">
        <f t="shared" si="14"/>
        <v/>
      </c>
      <c r="AA230" s="7" t="str">
        <f t="shared" ca="1" si="15"/>
        <v/>
      </c>
      <c r="AB230" s="7"/>
      <c r="AC230" s="12"/>
      <c r="AD230" s="7" t="str">
        <f>IFERROR(INDEX(tbl_Criticidade,MATCH(F230,LISTAS!$BC:$BC,0),2),"")</f>
        <v/>
      </c>
    </row>
    <row r="231" spans="1:30" x14ac:dyDescent="0.25">
      <c r="A231" s="7"/>
      <c r="B231" s="7"/>
      <c r="C231" s="7" t="str">
        <f>IF(B231="","",IFERROR(INDEX(FOLLOWUP!$C:$C,MATCH(B231,FOLLOWUP!$A:$A,0)),""))</f>
        <v/>
      </c>
      <c r="D231" s="7" t="str">
        <f>IF(B231="","",IFERROR(INDEX(FOLLOWUP!$H:$H,MATCH(B231,FOLLOWUP!$A:$A,0)),""))</f>
        <v/>
      </c>
      <c r="E231" s="12"/>
      <c r="F231" s="7"/>
      <c r="G231" s="7"/>
      <c r="H231" s="7"/>
      <c r="I231" s="7"/>
      <c r="J231" s="7"/>
      <c r="K231" s="12"/>
      <c r="L231" s="7"/>
      <c r="M231" s="7"/>
      <c r="N231" s="7"/>
      <c r="O231" s="7"/>
      <c r="P231" s="7"/>
      <c r="Q231" s="7"/>
      <c r="R231" s="12"/>
      <c r="S231" s="7"/>
      <c r="T231" s="7"/>
      <c r="U231" s="7"/>
      <c r="V231" s="7"/>
      <c r="W231" s="7"/>
      <c r="X231" s="7" t="str">
        <f t="shared" si="12"/>
        <v/>
      </c>
      <c r="Y231" s="7" t="str">
        <f t="shared" si="13"/>
        <v/>
      </c>
      <c r="Z231" s="7" t="str">
        <f t="shared" si="14"/>
        <v/>
      </c>
      <c r="AA231" s="7" t="str">
        <f t="shared" ca="1" si="15"/>
        <v/>
      </c>
      <c r="AB231" s="7"/>
      <c r="AC231" s="12"/>
      <c r="AD231" s="7" t="str">
        <f>IFERROR(INDEX(tbl_Criticidade,MATCH(F231,LISTAS!$BC:$BC,0),2),"")</f>
        <v/>
      </c>
    </row>
    <row r="232" spans="1:30" x14ac:dyDescent="0.25">
      <c r="A232" s="7"/>
      <c r="B232" s="7"/>
      <c r="C232" s="7" t="str">
        <f>IF(B232="","",IFERROR(INDEX(FOLLOWUP!$C:$C,MATCH(B232,FOLLOWUP!$A:$A,0)),""))</f>
        <v/>
      </c>
      <c r="D232" s="7" t="str">
        <f>IF(B232="","",IFERROR(INDEX(FOLLOWUP!$H:$H,MATCH(B232,FOLLOWUP!$A:$A,0)),""))</f>
        <v/>
      </c>
      <c r="E232" s="12"/>
      <c r="F232" s="7"/>
      <c r="G232" s="7"/>
      <c r="H232" s="7"/>
      <c r="I232" s="7"/>
      <c r="J232" s="7"/>
      <c r="K232" s="12"/>
      <c r="L232" s="7"/>
      <c r="M232" s="7"/>
      <c r="N232" s="7"/>
      <c r="O232" s="7"/>
      <c r="P232" s="7"/>
      <c r="Q232" s="7"/>
      <c r="R232" s="12"/>
      <c r="S232" s="7"/>
      <c r="T232" s="7"/>
      <c r="U232" s="7"/>
      <c r="V232" s="7"/>
      <c r="W232" s="7"/>
      <c r="X232" s="7" t="str">
        <f t="shared" si="12"/>
        <v/>
      </c>
      <c r="Y232" s="7" t="str">
        <f t="shared" si="13"/>
        <v/>
      </c>
      <c r="Z232" s="7" t="str">
        <f t="shared" si="14"/>
        <v/>
      </c>
      <c r="AA232" s="7" t="str">
        <f t="shared" ca="1" si="15"/>
        <v/>
      </c>
      <c r="AB232" s="7"/>
      <c r="AC232" s="12"/>
      <c r="AD232" s="7" t="str">
        <f>IFERROR(INDEX(tbl_Criticidade,MATCH(F232,LISTAS!$BC:$BC,0),2),"")</f>
        <v/>
      </c>
    </row>
    <row r="233" spans="1:30" x14ac:dyDescent="0.25">
      <c r="A233" s="7"/>
      <c r="B233" s="7"/>
      <c r="C233" s="7" t="str">
        <f>IF(B233="","",IFERROR(INDEX(FOLLOWUP!$C:$C,MATCH(B233,FOLLOWUP!$A:$A,0)),""))</f>
        <v/>
      </c>
      <c r="D233" s="7" t="str">
        <f>IF(B233="","",IFERROR(INDEX(FOLLOWUP!$H:$H,MATCH(B233,FOLLOWUP!$A:$A,0)),""))</f>
        <v/>
      </c>
      <c r="E233" s="12"/>
      <c r="F233" s="7"/>
      <c r="G233" s="7"/>
      <c r="H233" s="7"/>
      <c r="I233" s="7"/>
      <c r="J233" s="7"/>
      <c r="K233" s="12"/>
      <c r="L233" s="7"/>
      <c r="M233" s="7"/>
      <c r="N233" s="7"/>
      <c r="O233" s="7"/>
      <c r="P233" s="7"/>
      <c r="Q233" s="7"/>
      <c r="R233" s="12"/>
      <c r="S233" s="7"/>
      <c r="T233" s="7"/>
      <c r="U233" s="7"/>
      <c r="V233" s="7"/>
      <c r="W233" s="7"/>
      <c r="X233" s="7" t="str">
        <f t="shared" si="12"/>
        <v/>
      </c>
      <c r="Y233" s="7" t="str">
        <f t="shared" si="13"/>
        <v/>
      </c>
      <c r="Z233" s="7" t="str">
        <f t="shared" si="14"/>
        <v/>
      </c>
      <c r="AA233" s="7" t="str">
        <f t="shared" ca="1" si="15"/>
        <v/>
      </c>
      <c r="AB233" s="7"/>
      <c r="AC233" s="12"/>
      <c r="AD233" s="7" t="str">
        <f>IFERROR(INDEX(tbl_Criticidade,MATCH(F233,LISTAS!$BC:$BC,0),2),"")</f>
        <v/>
      </c>
    </row>
    <row r="234" spans="1:30" x14ac:dyDescent="0.25">
      <c r="A234" s="7"/>
      <c r="B234" s="7"/>
      <c r="C234" s="7" t="str">
        <f>IF(B234="","",IFERROR(INDEX(FOLLOWUP!$C:$C,MATCH(B234,FOLLOWUP!$A:$A,0)),""))</f>
        <v/>
      </c>
      <c r="D234" s="7" t="str">
        <f>IF(B234="","",IFERROR(INDEX(FOLLOWUP!$H:$H,MATCH(B234,FOLLOWUP!$A:$A,0)),""))</f>
        <v/>
      </c>
      <c r="E234" s="12"/>
      <c r="F234" s="7"/>
      <c r="G234" s="7"/>
      <c r="H234" s="7"/>
      <c r="I234" s="7"/>
      <c r="J234" s="7"/>
      <c r="K234" s="12"/>
      <c r="L234" s="7"/>
      <c r="M234" s="7"/>
      <c r="N234" s="7"/>
      <c r="O234" s="7"/>
      <c r="P234" s="7"/>
      <c r="Q234" s="7"/>
      <c r="R234" s="12"/>
      <c r="S234" s="7"/>
      <c r="T234" s="7"/>
      <c r="U234" s="7"/>
      <c r="V234" s="7"/>
      <c r="W234" s="7"/>
      <c r="X234" s="7" t="str">
        <f t="shared" si="12"/>
        <v/>
      </c>
      <c r="Y234" s="7" t="str">
        <f t="shared" si="13"/>
        <v/>
      </c>
      <c r="Z234" s="7" t="str">
        <f t="shared" si="14"/>
        <v/>
      </c>
      <c r="AA234" s="7" t="str">
        <f t="shared" ca="1" si="15"/>
        <v/>
      </c>
      <c r="AB234" s="7"/>
      <c r="AC234" s="12"/>
      <c r="AD234" s="7" t="str">
        <f>IFERROR(INDEX(tbl_Criticidade,MATCH(F234,LISTAS!$BC:$BC,0),2),"")</f>
        <v/>
      </c>
    </row>
    <row r="235" spans="1:30" x14ac:dyDescent="0.25">
      <c r="A235" s="7"/>
      <c r="B235" s="7"/>
      <c r="C235" s="7" t="str">
        <f>IF(B235="","",IFERROR(INDEX(FOLLOWUP!$C:$C,MATCH(B235,FOLLOWUP!$A:$A,0)),""))</f>
        <v/>
      </c>
      <c r="D235" s="7" t="str">
        <f>IF(B235="","",IFERROR(INDEX(FOLLOWUP!$H:$H,MATCH(B235,FOLLOWUP!$A:$A,0)),""))</f>
        <v/>
      </c>
      <c r="E235" s="12"/>
      <c r="F235" s="7"/>
      <c r="G235" s="7"/>
      <c r="H235" s="7"/>
      <c r="I235" s="7"/>
      <c r="J235" s="7"/>
      <c r="K235" s="12"/>
      <c r="L235" s="7"/>
      <c r="M235" s="7"/>
      <c r="N235" s="7"/>
      <c r="O235" s="7"/>
      <c r="P235" s="7"/>
      <c r="Q235" s="7"/>
      <c r="R235" s="12"/>
      <c r="S235" s="7"/>
      <c r="T235" s="7"/>
      <c r="U235" s="7"/>
      <c r="V235" s="7"/>
      <c r="W235" s="7"/>
      <c r="X235" s="7" t="str">
        <f t="shared" si="12"/>
        <v/>
      </c>
      <c r="Y235" s="7" t="str">
        <f t="shared" si="13"/>
        <v/>
      </c>
      <c r="Z235" s="7" t="str">
        <f t="shared" si="14"/>
        <v/>
      </c>
      <c r="AA235" s="7" t="str">
        <f t="shared" ca="1" si="15"/>
        <v/>
      </c>
      <c r="AB235" s="7"/>
      <c r="AC235" s="12"/>
      <c r="AD235" s="7" t="str">
        <f>IFERROR(INDEX(tbl_Criticidade,MATCH(F235,LISTAS!$BC:$BC,0),2),"")</f>
        <v/>
      </c>
    </row>
    <row r="236" spans="1:30" x14ac:dyDescent="0.25">
      <c r="A236" s="7"/>
      <c r="B236" s="7"/>
      <c r="C236" s="7" t="str">
        <f>IF(B236="","",IFERROR(INDEX(FOLLOWUP!$C:$C,MATCH(B236,FOLLOWUP!$A:$A,0)),""))</f>
        <v/>
      </c>
      <c r="D236" s="7" t="str">
        <f>IF(B236="","",IFERROR(INDEX(FOLLOWUP!$H:$H,MATCH(B236,FOLLOWUP!$A:$A,0)),""))</f>
        <v/>
      </c>
      <c r="E236" s="12"/>
      <c r="F236" s="7"/>
      <c r="G236" s="7"/>
      <c r="H236" s="7"/>
      <c r="I236" s="7"/>
      <c r="J236" s="7"/>
      <c r="K236" s="12"/>
      <c r="L236" s="7"/>
      <c r="M236" s="7"/>
      <c r="N236" s="7"/>
      <c r="O236" s="7"/>
      <c r="P236" s="7"/>
      <c r="Q236" s="7"/>
      <c r="R236" s="12"/>
      <c r="S236" s="7"/>
      <c r="T236" s="7"/>
      <c r="U236" s="7"/>
      <c r="V236" s="7"/>
      <c r="W236" s="7"/>
      <c r="X236" s="7" t="str">
        <f t="shared" si="12"/>
        <v/>
      </c>
      <c r="Y236" s="7" t="str">
        <f t="shared" si="13"/>
        <v/>
      </c>
      <c r="Z236" s="7" t="str">
        <f t="shared" si="14"/>
        <v/>
      </c>
      <c r="AA236" s="7" t="str">
        <f t="shared" ca="1" si="15"/>
        <v/>
      </c>
      <c r="AB236" s="7"/>
      <c r="AC236" s="12"/>
      <c r="AD236" s="7" t="str">
        <f>IFERROR(INDEX(tbl_Criticidade,MATCH(F236,LISTAS!$BC:$BC,0),2),"")</f>
        <v/>
      </c>
    </row>
    <row r="237" spans="1:30" x14ac:dyDescent="0.25">
      <c r="A237" s="7"/>
      <c r="B237" s="7"/>
      <c r="C237" s="7" t="str">
        <f>IF(B237="","",IFERROR(INDEX(FOLLOWUP!$C:$C,MATCH(B237,FOLLOWUP!$A:$A,0)),""))</f>
        <v/>
      </c>
      <c r="D237" s="7" t="str">
        <f>IF(B237="","",IFERROR(INDEX(FOLLOWUP!$H:$H,MATCH(B237,FOLLOWUP!$A:$A,0)),""))</f>
        <v/>
      </c>
      <c r="E237" s="12"/>
      <c r="F237" s="7"/>
      <c r="G237" s="7"/>
      <c r="H237" s="7"/>
      <c r="I237" s="7"/>
      <c r="J237" s="7"/>
      <c r="K237" s="12"/>
      <c r="L237" s="7"/>
      <c r="M237" s="7"/>
      <c r="N237" s="7"/>
      <c r="O237" s="7"/>
      <c r="P237" s="7"/>
      <c r="Q237" s="7"/>
      <c r="R237" s="12"/>
      <c r="S237" s="7"/>
      <c r="T237" s="7"/>
      <c r="U237" s="7"/>
      <c r="V237" s="7"/>
      <c r="W237" s="7"/>
      <c r="X237" s="7" t="str">
        <f t="shared" si="12"/>
        <v/>
      </c>
      <c r="Y237" s="7" t="str">
        <f t="shared" si="13"/>
        <v/>
      </c>
      <c r="Z237" s="7" t="str">
        <f t="shared" si="14"/>
        <v/>
      </c>
      <c r="AA237" s="7" t="str">
        <f t="shared" ca="1" si="15"/>
        <v/>
      </c>
      <c r="AB237" s="7"/>
      <c r="AC237" s="12"/>
      <c r="AD237" s="7" t="str">
        <f>IFERROR(INDEX(tbl_Criticidade,MATCH(F237,LISTAS!$BC:$BC,0),2),"")</f>
        <v/>
      </c>
    </row>
    <row r="238" spans="1:30" x14ac:dyDescent="0.25">
      <c r="A238" s="7"/>
      <c r="B238" s="7"/>
      <c r="C238" s="7" t="str">
        <f>IF(B238="","",IFERROR(INDEX(FOLLOWUP!$C:$C,MATCH(B238,FOLLOWUP!$A:$A,0)),""))</f>
        <v/>
      </c>
      <c r="D238" s="7" t="str">
        <f>IF(B238="","",IFERROR(INDEX(FOLLOWUP!$H:$H,MATCH(B238,FOLLOWUP!$A:$A,0)),""))</f>
        <v/>
      </c>
      <c r="E238" s="12"/>
      <c r="F238" s="7"/>
      <c r="G238" s="7"/>
      <c r="H238" s="7"/>
      <c r="I238" s="7"/>
      <c r="J238" s="7"/>
      <c r="K238" s="12"/>
      <c r="L238" s="7"/>
      <c r="M238" s="7"/>
      <c r="N238" s="7"/>
      <c r="O238" s="7"/>
      <c r="P238" s="7"/>
      <c r="Q238" s="7"/>
      <c r="R238" s="12"/>
      <c r="S238" s="7"/>
      <c r="T238" s="7"/>
      <c r="U238" s="7"/>
      <c r="V238" s="7"/>
      <c r="W238" s="7"/>
      <c r="X238" s="7" t="str">
        <f t="shared" si="12"/>
        <v/>
      </c>
      <c r="Y238" s="7" t="str">
        <f t="shared" si="13"/>
        <v/>
      </c>
      <c r="Z238" s="7" t="str">
        <f t="shared" si="14"/>
        <v/>
      </c>
      <c r="AA238" s="7" t="str">
        <f t="shared" ca="1" si="15"/>
        <v/>
      </c>
      <c r="AB238" s="7"/>
      <c r="AC238" s="12"/>
      <c r="AD238" s="7" t="str">
        <f>IFERROR(INDEX(tbl_Criticidade,MATCH(F238,LISTAS!$BC:$BC,0),2),"")</f>
        <v/>
      </c>
    </row>
    <row r="239" spans="1:30" x14ac:dyDescent="0.25">
      <c r="A239" s="7"/>
      <c r="B239" s="7"/>
      <c r="C239" s="7" t="str">
        <f>IF(B239="","",IFERROR(INDEX(FOLLOWUP!$C:$C,MATCH(B239,FOLLOWUP!$A:$A,0)),""))</f>
        <v/>
      </c>
      <c r="D239" s="7" t="str">
        <f>IF(B239="","",IFERROR(INDEX(FOLLOWUP!$H:$H,MATCH(B239,FOLLOWUP!$A:$A,0)),""))</f>
        <v/>
      </c>
      <c r="E239" s="12"/>
      <c r="F239" s="7"/>
      <c r="G239" s="7"/>
      <c r="H239" s="7"/>
      <c r="I239" s="7"/>
      <c r="J239" s="7"/>
      <c r="K239" s="12"/>
      <c r="L239" s="7"/>
      <c r="M239" s="7"/>
      <c r="N239" s="7"/>
      <c r="O239" s="7"/>
      <c r="P239" s="7"/>
      <c r="Q239" s="7"/>
      <c r="R239" s="12"/>
      <c r="S239" s="7"/>
      <c r="T239" s="7"/>
      <c r="U239" s="7"/>
      <c r="V239" s="7"/>
      <c r="W239" s="7"/>
      <c r="X239" s="7" t="str">
        <f t="shared" si="12"/>
        <v/>
      </c>
      <c r="Y239" s="7" t="str">
        <f t="shared" si="13"/>
        <v/>
      </c>
      <c r="Z239" s="7" t="str">
        <f t="shared" si="14"/>
        <v/>
      </c>
      <c r="AA239" s="7" t="str">
        <f t="shared" ca="1" si="15"/>
        <v/>
      </c>
      <c r="AB239" s="7"/>
      <c r="AC239" s="12"/>
      <c r="AD239" s="7" t="str">
        <f>IFERROR(INDEX(tbl_Criticidade,MATCH(F239,LISTAS!$BC:$BC,0),2),"")</f>
        <v/>
      </c>
    </row>
    <row r="240" spans="1:30" x14ac:dyDescent="0.25">
      <c r="A240" s="7"/>
      <c r="B240" s="7"/>
      <c r="C240" s="7" t="str">
        <f>IF(B240="","",IFERROR(INDEX(FOLLOWUP!$C:$C,MATCH(B240,FOLLOWUP!$A:$A,0)),""))</f>
        <v/>
      </c>
      <c r="D240" s="7" t="str">
        <f>IF(B240="","",IFERROR(INDEX(FOLLOWUP!$H:$H,MATCH(B240,FOLLOWUP!$A:$A,0)),""))</f>
        <v/>
      </c>
      <c r="E240" s="12"/>
      <c r="F240" s="7"/>
      <c r="G240" s="7"/>
      <c r="H240" s="7"/>
      <c r="I240" s="7"/>
      <c r="J240" s="7"/>
      <c r="K240" s="12"/>
      <c r="L240" s="7"/>
      <c r="M240" s="7"/>
      <c r="N240" s="7"/>
      <c r="O240" s="7"/>
      <c r="P240" s="7"/>
      <c r="Q240" s="7"/>
      <c r="R240" s="12"/>
      <c r="S240" s="7"/>
      <c r="T240" s="7"/>
      <c r="U240" s="7"/>
      <c r="V240" s="7"/>
      <c r="W240" s="7"/>
      <c r="X240" s="7" t="str">
        <f t="shared" si="12"/>
        <v/>
      </c>
      <c r="Y240" s="7" t="str">
        <f t="shared" si="13"/>
        <v/>
      </c>
      <c r="Z240" s="7" t="str">
        <f t="shared" si="14"/>
        <v/>
      </c>
      <c r="AA240" s="7" t="str">
        <f t="shared" ca="1" si="15"/>
        <v/>
      </c>
      <c r="AB240" s="7"/>
      <c r="AC240" s="12"/>
      <c r="AD240" s="7" t="str">
        <f>IFERROR(INDEX(tbl_Criticidade,MATCH(F240,LISTAS!$BC:$BC,0),2),"")</f>
        <v/>
      </c>
    </row>
    <row r="241" spans="1:30" x14ac:dyDescent="0.25">
      <c r="A241" s="7"/>
      <c r="B241" s="7"/>
      <c r="C241" s="7" t="str">
        <f>IF(B241="","",IFERROR(INDEX(FOLLOWUP!$C:$C,MATCH(B241,FOLLOWUP!$A:$A,0)),""))</f>
        <v/>
      </c>
      <c r="D241" s="7" t="str">
        <f>IF(B241="","",IFERROR(INDEX(FOLLOWUP!$H:$H,MATCH(B241,FOLLOWUP!$A:$A,0)),""))</f>
        <v/>
      </c>
      <c r="E241" s="12"/>
      <c r="F241" s="7"/>
      <c r="G241" s="7"/>
      <c r="H241" s="7"/>
      <c r="I241" s="7"/>
      <c r="J241" s="7"/>
      <c r="K241" s="12"/>
      <c r="L241" s="7"/>
      <c r="M241" s="7"/>
      <c r="N241" s="7"/>
      <c r="O241" s="7"/>
      <c r="P241" s="7"/>
      <c r="Q241" s="7"/>
      <c r="R241" s="12"/>
      <c r="S241" s="7"/>
      <c r="T241" s="7"/>
      <c r="U241" s="7"/>
      <c r="V241" s="7"/>
      <c r="W241" s="7"/>
      <c r="X241" s="7" t="str">
        <f t="shared" si="12"/>
        <v/>
      </c>
      <c r="Y241" s="7" t="str">
        <f t="shared" si="13"/>
        <v/>
      </c>
      <c r="Z241" s="7" t="str">
        <f t="shared" si="14"/>
        <v/>
      </c>
      <c r="AA241" s="7" t="str">
        <f t="shared" ca="1" si="15"/>
        <v/>
      </c>
      <c r="AB241" s="7"/>
      <c r="AC241" s="12"/>
      <c r="AD241" s="7" t="str">
        <f>IFERROR(INDEX(tbl_Criticidade,MATCH(F241,LISTAS!$BC:$BC,0),2),"")</f>
        <v/>
      </c>
    </row>
    <row r="242" spans="1:30" x14ac:dyDescent="0.25">
      <c r="A242" s="7"/>
      <c r="B242" s="7"/>
      <c r="C242" s="7" t="str">
        <f>IF(B242="","",IFERROR(INDEX(FOLLOWUP!$C:$C,MATCH(B242,FOLLOWUP!$A:$A,0)),""))</f>
        <v/>
      </c>
      <c r="D242" s="7" t="str">
        <f>IF(B242="","",IFERROR(INDEX(FOLLOWUP!$H:$H,MATCH(B242,FOLLOWUP!$A:$A,0)),""))</f>
        <v/>
      </c>
      <c r="E242" s="12"/>
      <c r="F242" s="7"/>
      <c r="G242" s="7"/>
      <c r="H242" s="7"/>
      <c r="I242" s="7"/>
      <c r="J242" s="7"/>
      <c r="K242" s="12"/>
      <c r="L242" s="7"/>
      <c r="M242" s="7"/>
      <c r="N242" s="7"/>
      <c r="O242" s="7"/>
      <c r="P242" s="7"/>
      <c r="Q242" s="7"/>
      <c r="R242" s="12"/>
      <c r="S242" s="7"/>
      <c r="T242" s="7"/>
      <c r="U242" s="7"/>
      <c r="V242" s="7"/>
      <c r="W242" s="7"/>
      <c r="X242" s="7" t="str">
        <f t="shared" si="12"/>
        <v/>
      </c>
      <c r="Y242" s="7" t="str">
        <f t="shared" si="13"/>
        <v/>
      </c>
      <c r="Z242" s="7" t="str">
        <f t="shared" si="14"/>
        <v/>
      </c>
      <c r="AA242" s="7" t="str">
        <f t="shared" ca="1" si="15"/>
        <v/>
      </c>
      <c r="AB242" s="7"/>
      <c r="AC242" s="12"/>
      <c r="AD242" s="7" t="str">
        <f>IFERROR(INDEX(tbl_Criticidade,MATCH(F242,LISTAS!$BC:$BC,0),2),"")</f>
        <v/>
      </c>
    </row>
    <row r="243" spans="1:30" x14ac:dyDescent="0.25">
      <c r="A243" s="7"/>
      <c r="B243" s="7"/>
      <c r="C243" s="7" t="str">
        <f>IF(B243="","",IFERROR(INDEX(FOLLOWUP!$C:$C,MATCH(B243,FOLLOWUP!$A:$A,0)),""))</f>
        <v/>
      </c>
      <c r="D243" s="7" t="str">
        <f>IF(B243="","",IFERROR(INDEX(FOLLOWUP!$H:$H,MATCH(B243,FOLLOWUP!$A:$A,0)),""))</f>
        <v/>
      </c>
      <c r="E243" s="12"/>
      <c r="F243" s="7"/>
      <c r="G243" s="7"/>
      <c r="H243" s="7"/>
      <c r="I243" s="7"/>
      <c r="J243" s="7"/>
      <c r="K243" s="12"/>
      <c r="L243" s="7"/>
      <c r="M243" s="7"/>
      <c r="N243" s="7"/>
      <c r="O243" s="7"/>
      <c r="P243" s="7"/>
      <c r="Q243" s="7"/>
      <c r="R243" s="12"/>
      <c r="S243" s="7"/>
      <c r="T243" s="7"/>
      <c r="U243" s="7"/>
      <c r="V243" s="7"/>
      <c r="W243" s="7"/>
      <c r="X243" s="7" t="str">
        <f t="shared" si="12"/>
        <v/>
      </c>
      <c r="Y243" s="7" t="str">
        <f t="shared" si="13"/>
        <v/>
      </c>
      <c r="Z243" s="7" t="str">
        <f t="shared" si="14"/>
        <v/>
      </c>
      <c r="AA243" s="7" t="str">
        <f t="shared" ca="1" si="15"/>
        <v/>
      </c>
      <c r="AB243" s="7"/>
      <c r="AC243" s="12"/>
      <c r="AD243" s="7" t="str">
        <f>IFERROR(INDEX(tbl_Criticidade,MATCH(F243,LISTAS!$BC:$BC,0),2),"")</f>
        <v/>
      </c>
    </row>
    <row r="244" spans="1:30" x14ac:dyDescent="0.25">
      <c r="A244" s="7"/>
      <c r="B244" s="7"/>
      <c r="C244" s="7" t="str">
        <f>IF(B244="","",IFERROR(INDEX(FOLLOWUP!$C:$C,MATCH(B244,FOLLOWUP!$A:$A,0)),""))</f>
        <v/>
      </c>
      <c r="D244" s="7" t="str">
        <f>IF(B244="","",IFERROR(INDEX(FOLLOWUP!$H:$H,MATCH(B244,FOLLOWUP!$A:$A,0)),""))</f>
        <v/>
      </c>
      <c r="E244" s="12"/>
      <c r="F244" s="7"/>
      <c r="G244" s="7"/>
      <c r="H244" s="7"/>
      <c r="I244" s="7"/>
      <c r="J244" s="7"/>
      <c r="K244" s="12"/>
      <c r="L244" s="7"/>
      <c r="M244" s="7"/>
      <c r="N244" s="7"/>
      <c r="O244" s="7"/>
      <c r="P244" s="7"/>
      <c r="Q244" s="7"/>
      <c r="R244" s="12"/>
      <c r="S244" s="7"/>
      <c r="T244" s="7"/>
      <c r="U244" s="7"/>
      <c r="V244" s="7"/>
      <c r="W244" s="7"/>
      <c r="X244" s="7" t="str">
        <f t="shared" si="12"/>
        <v/>
      </c>
      <c r="Y244" s="7" t="str">
        <f t="shared" si="13"/>
        <v/>
      </c>
      <c r="Z244" s="7" t="str">
        <f t="shared" si="14"/>
        <v/>
      </c>
      <c r="AA244" s="7" t="str">
        <f t="shared" ca="1" si="15"/>
        <v/>
      </c>
      <c r="AB244" s="7"/>
      <c r="AC244" s="12"/>
      <c r="AD244" s="7" t="str">
        <f>IFERROR(INDEX(tbl_Criticidade,MATCH(F244,LISTAS!$BC:$BC,0),2),"")</f>
        <v/>
      </c>
    </row>
    <row r="245" spans="1:30" x14ac:dyDescent="0.25">
      <c r="A245" s="7"/>
      <c r="B245" s="7"/>
      <c r="C245" s="7" t="str">
        <f>IF(B245="","",IFERROR(INDEX(FOLLOWUP!$C:$C,MATCH(B245,FOLLOWUP!$A:$A,0)),""))</f>
        <v/>
      </c>
      <c r="D245" s="7" t="str">
        <f>IF(B245="","",IFERROR(INDEX(FOLLOWUP!$H:$H,MATCH(B245,FOLLOWUP!$A:$A,0)),""))</f>
        <v/>
      </c>
      <c r="E245" s="12"/>
      <c r="F245" s="7"/>
      <c r="G245" s="7"/>
      <c r="H245" s="7"/>
      <c r="I245" s="7"/>
      <c r="J245" s="7"/>
      <c r="K245" s="12"/>
      <c r="L245" s="7"/>
      <c r="M245" s="7"/>
      <c r="N245" s="7"/>
      <c r="O245" s="7"/>
      <c r="P245" s="7"/>
      <c r="Q245" s="7"/>
      <c r="R245" s="12"/>
      <c r="S245" s="7"/>
      <c r="T245" s="7"/>
      <c r="U245" s="7"/>
      <c r="V245" s="7"/>
      <c r="W245" s="7"/>
      <c r="X245" s="7" t="str">
        <f t="shared" si="12"/>
        <v/>
      </c>
      <c r="Y245" s="7" t="str">
        <f t="shared" si="13"/>
        <v/>
      </c>
      <c r="Z245" s="7" t="str">
        <f t="shared" si="14"/>
        <v/>
      </c>
      <c r="AA245" s="7" t="str">
        <f t="shared" ca="1" si="15"/>
        <v/>
      </c>
      <c r="AB245" s="7"/>
      <c r="AC245" s="12"/>
      <c r="AD245" s="7" t="str">
        <f>IFERROR(INDEX(tbl_Criticidade,MATCH(F245,LISTAS!$BC:$BC,0),2),"")</f>
        <v/>
      </c>
    </row>
    <row r="246" spans="1:30" x14ac:dyDescent="0.25">
      <c r="A246" s="7"/>
      <c r="B246" s="7"/>
      <c r="C246" s="7" t="str">
        <f>IF(B246="","",IFERROR(INDEX(FOLLOWUP!$C:$C,MATCH(B246,FOLLOWUP!$A:$A,0)),""))</f>
        <v/>
      </c>
      <c r="D246" s="7" t="str">
        <f>IF(B246="","",IFERROR(INDEX(FOLLOWUP!$H:$H,MATCH(B246,FOLLOWUP!$A:$A,0)),""))</f>
        <v/>
      </c>
      <c r="E246" s="12"/>
      <c r="F246" s="7"/>
      <c r="G246" s="7"/>
      <c r="H246" s="7"/>
      <c r="I246" s="7"/>
      <c r="J246" s="7"/>
      <c r="K246" s="12"/>
      <c r="L246" s="7"/>
      <c r="M246" s="7"/>
      <c r="N246" s="7"/>
      <c r="O246" s="7"/>
      <c r="P246" s="7"/>
      <c r="Q246" s="7"/>
      <c r="R246" s="12"/>
      <c r="S246" s="7"/>
      <c r="T246" s="7"/>
      <c r="U246" s="7"/>
      <c r="V246" s="7"/>
      <c r="W246" s="7"/>
      <c r="X246" s="7" t="str">
        <f t="shared" si="12"/>
        <v/>
      </c>
      <c r="Y246" s="7" t="str">
        <f t="shared" si="13"/>
        <v/>
      </c>
      <c r="Z246" s="7" t="str">
        <f t="shared" si="14"/>
        <v/>
      </c>
      <c r="AA246" s="7" t="str">
        <f t="shared" ca="1" si="15"/>
        <v/>
      </c>
      <c r="AB246" s="7"/>
      <c r="AC246" s="12"/>
      <c r="AD246" s="7" t="str">
        <f>IFERROR(INDEX(tbl_Criticidade,MATCH(F246,LISTAS!$BC:$BC,0),2),"")</f>
        <v/>
      </c>
    </row>
    <row r="247" spans="1:30" x14ac:dyDescent="0.25">
      <c r="A247" s="7"/>
      <c r="B247" s="7"/>
      <c r="C247" s="7" t="str">
        <f>IF(B247="","",IFERROR(INDEX(FOLLOWUP!$C:$C,MATCH(B247,FOLLOWUP!$A:$A,0)),""))</f>
        <v/>
      </c>
      <c r="D247" s="7" t="str">
        <f>IF(B247="","",IFERROR(INDEX(FOLLOWUP!$H:$H,MATCH(B247,FOLLOWUP!$A:$A,0)),""))</f>
        <v/>
      </c>
      <c r="E247" s="12"/>
      <c r="F247" s="7"/>
      <c r="G247" s="7"/>
      <c r="H247" s="7"/>
      <c r="I247" s="7"/>
      <c r="J247" s="7"/>
      <c r="K247" s="12"/>
      <c r="L247" s="7"/>
      <c r="M247" s="7"/>
      <c r="N247" s="7"/>
      <c r="O247" s="7"/>
      <c r="P247" s="7"/>
      <c r="Q247" s="7"/>
      <c r="R247" s="12"/>
      <c r="S247" s="7"/>
      <c r="T247" s="7"/>
      <c r="U247" s="7"/>
      <c r="V247" s="7"/>
      <c r="W247" s="7"/>
      <c r="X247" s="7" t="str">
        <f t="shared" si="12"/>
        <v/>
      </c>
      <c r="Y247" s="7" t="str">
        <f t="shared" si="13"/>
        <v/>
      </c>
      <c r="Z247" s="7" t="str">
        <f t="shared" si="14"/>
        <v/>
      </c>
      <c r="AA247" s="7" t="str">
        <f t="shared" ca="1" si="15"/>
        <v/>
      </c>
      <c r="AB247" s="7"/>
      <c r="AC247" s="12"/>
      <c r="AD247" s="7" t="str">
        <f>IFERROR(INDEX(tbl_Criticidade,MATCH(F247,LISTAS!$BC:$BC,0),2),"")</f>
        <v/>
      </c>
    </row>
    <row r="248" spans="1:30" x14ac:dyDescent="0.25">
      <c r="A248" s="7"/>
      <c r="B248" s="7"/>
      <c r="C248" s="7" t="str">
        <f>IF(B248="","",IFERROR(INDEX(FOLLOWUP!$C:$C,MATCH(B248,FOLLOWUP!$A:$A,0)),""))</f>
        <v/>
      </c>
      <c r="D248" s="7" t="str">
        <f>IF(B248="","",IFERROR(INDEX(FOLLOWUP!$H:$H,MATCH(B248,FOLLOWUP!$A:$A,0)),""))</f>
        <v/>
      </c>
      <c r="E248" s="12"/>
      <c r="F248" s="7"/>
      <c r="G248" s="7"/>
      <c r="H248" s="7"/>
      <c r="I248" s="7"/>
      <c r="J248" s="7"/>
      <c r="K248" s="12"/>
      <c r="L248" s="7"/>
      <c r="M248" s="7"/>
      <c r="N248" s="7"/>
      <c r="O248" s="7"/>
      <c r="P248" s="7"/>
      <c r="Q248" s="7"/>
      <c r="R248" s="12"/>
      <c r="S248" s="7"/>
      <c r="T248" s="7"/>
      <c r="U248" s="7"/>
      <c r="V248" s="7"/>
      <c r="W248" s="7"/>
      <c r="X248" s="7" t="str">
        <f t="shared" si="12"/>
        <v/>
      </c>
      <c r="Y248" s="7" t="str">
        <f t="shared" si="13"/>
        <v/>
      </c>
      <c r="Z248" s="7" t="str">
        <f t="shared" si="14"/>
        <v/>
      </c>
      <c r="AA248" s="7" t="str">
        <f t="shared" ca="1" si="15"/>
        <v/>
      </c>
      <c r="AB248" s="7"/>
      <c r="AC248" s="12"/>
      <c r="AD248" s="7" t="str">
        <f>IFERROR(INDEX(tbl_Criticidade,MATCH(F248,LISTAS!$BC:$BC,0),2),"")</f>
        <v/>
      </c>
    </row>
    <row r="249" spans="1:30" x14ac:dyDescent="0.25">
      <c r="A249" s="7"/>
      <c r="B249" s="7"/>
      <c r="C249" s="7" t="str">
        <f>IF(B249="","",IFERROR(INDEX(FOLLOWUP!$C:$C,MATCH(B249,FOLLOWUP!$A:$A,0)),""))</f>
        <v/>
      </c>
      <c r="D249" s="7" t="str">
        <f>IF(B249="","",IFERROR(INDEX(FOLLOWUP!$H:$H,MATCH(B249,FOLLOWUP!$A:$A,0)),""))</f>
        <v/>
      </c>
      <c r="E249" s="12"/>
      <c r="F249" s="7"/>
      <c r="G249" s="7"/>
      <c r="H249" s="7"/>
      <c r="I249" s="7"/>
      <c r="J249" s="7"/>
      <c r="K249" s="12"/>
      <c r="L249" s="7"/>
      <c r="M249" s="7"/>
      <c r="N249" s="7"/>
      <c r="O249" s="7"/>
      <c r="P249" s="7"/>
      <c r="Q249" s="7"/>
      <c r="R249" s="12"/>
      <c r="S249" s="7"/>
      <c r="T249" s="7"/>
      <c r="U249" s="7"/>
      <c r="V249" s="7"/>
      <c r="W249" s="7"/>
      <c r="X249" s="7" t="str">
        <f t="shared" si="12"/>
        <v/>
      </c>
      <c r="Y249" s="7" t="str">
        <f t="shared" si="13"/>
        <v/>
      </c>
      <c r="Z249" s="7" t="str">
        <f t="shared" si="14"/>
        <v/>
      </c>
      <c r="AA249" s="7" t="str">
        <f t="shared" ca="1" si="15"/>
        <v/>
      </c>
      <c r="AB249" s="7"/>
      <c r="AC249" s="12"/>
      <c r="AD249" s="7" t="str">
        <f>IFERROR(INDEX(tbl_Criticidade,MATCH(F249,LISTAS!$BC:$BC,0),2),"")</f>
        <v/>
      </c>
    </row>
    <row r="250" spans="1:30" x14ac:dyDescent="0.25">
      <c r="A250" s="7"/>
      <c r="B250" s="7"/>
      <c r="C250" s="7" t="str">
        <f>IF(B250="","",IFERROR(INDEX(FOLLOWUP!$C:$C,MATCH(B250,FOLLOWUP!$A:$A,0)),""))</f>
        <v/>
      </c>
      <c r="D250" s="7" t="str">
        <f>IF(B250="","",IFERROR(INDEX(FOLLOWUP!$H:$H,MATCH(B250,FOLLOWUP!$A:$A,0)),""))</f>
        <v/>
      </c>
      <c r="E250" s="12"/>
      <c r="F250" s="7"/>
      <c r="G250" s="7"/>
      <c r="H250" s="7"/>
      <c r="I250" s="7"/>
      <c r="J250" s="7"/>
      <c r="K250" s="12"/>
      <c r="L250" s="7"/>
      <c r="M250" s="7"/>
      <c r="N250" s="7"/>
      <c r="O250" s="7"/>
      <c r="P250" s="7"/>
      <c r="Q250" s="7"/>
      <c r="R250" s="12"/>
      <c r="S250" s="7"/>
      <c r="T250" s="7"/>
      <c r="U250" s="7"/>
      <c r="V250" s="7"/>
      <c r="W250" s="7"/>
      <c r="X250" s="7" t="str">
        <f t="shared" si="12"/>
        <v/>
      </c>
      <c r="Y250" s="7" t="str">
        <f t="shared" si="13"/>
        <v/>
      </c>
      <c r="Z250" s="7" t="str">
        <f t="shared" si="14"/>
        <v/>
      </c>
      <c r="AA250" s="7" t="str">
        <f t="shared" ca="1" si="15"/>
        <v/>
      </c>
      <c r="AB250" s="7"/>
      <c r="AC250" s="12"/>
      <c r="AD250" s="7" t="str">
        <f>IFERROR(INDEX(tbl_Criticidade,MATCH(F250,LISTAS!$BC:$BC,0),2),"")</f>
        <v/>
      </c>
    </row>
    <row r="251" spans="1:30" x14ac:dyDescent="0.25">
      <c r="A251" s="7"/>
      <c r="B251" s="7"/>
      <c r="C251" s="7" t="str">
        <f>IF(B251="","",IFERROR(INDEX(FOLLOWUP!$C:$C,MATCH(B251,FOLLOWUP!$A:$A,0)),""))</f>
        <v/>
      </c>
      <c r="D251" s="7" t="str">
        <f>IF(B251="","",IFERROR(INDEX(FOLLOWUP!$H:$H,MATCH(B251,FOLLOWUP!$A:$A,0)),""))</f>
        <v/>
      </c>
      <c r="E251" s="12"/>
      <c r="F251" s="7"/>
      <c r="G251" s="7"/>
      <c r="H251" s="7"/>
      <c r="I251" s="7"/>
      <c r="J251" s="7"/>
      <c r="K251" s="12"/>
      <c r="L251" s="7"/>
      <c r="M251" s="7"/>
      <c r="N251" s="7"/>
      <c r="O251" s="7"/>
      <c r="P251" s="7"/>
      <c r="Q251" s="7"/>
      <c r="R251" s="12"/>
      <c r="S251" s="7"/>
      <c r="T251" s="7"/>
      <c r="U251" s="7"/>
      <c r="V251" s="7"/>
      <c r="W251" s="7"/>
      <c r="X251" s="7" t="str">
        <f t="shared" si="12"/>
        <v/>
      </c>
      <c r="Y251" s="7" t="str">
        <f t="shared" si="13"/>
        <v/>
      </c>
      <c r="Z251" s="7" t="str">
        <f t="shared" si="14"/>
        <v/>
      </c>
      <c r="AA251" s="7" t="str">
        <f t="shared" ca="1" si="15"/>
        <v/>
      </c>
      <c r="AB251" s="7"/>
      <c r="AC251" s="12"/>
      <c r="AD251" s="7" t="str">
        <f>IFERROR(INDEX(tbl_Criticidade,MATCH(F251,LISTAS!$BC:$BC,0),2),"")</f>
        <v/>
      </c>
    </row>
    <row r="252" spans="1:30" x14ac:dyDescent="0.25">
      <c r="A252" s="7"/>
      <c r="B252" s="7"/>
      <c r="C252" s="7" t="str">
        <f>IF(B252="","",IFERROR(INDEX(FOLLOWUP!$C:$C,MATCH(B252,FOLLOWUP!$A:$A,0)),""))</f>
        <v/>
      </c>
      <c r="D252" s="7" t="str">
        <f>IF(B252="","",IFERROR(INDEX(FOLLOWUP!$H:$H,MATCH(B252,FOLLOWUP!$A:$A,0)),""))</f>
        <v/>
      </c>
      <c r="E252" s="12"/>
      <c r="F252" s="7"/>
      <c r="G252" s="7"/>
      <c r="H252" s="7"/>
      <c r="I252" s="7"/>
      <c r="J252" s="7"/>
      <c r="K252" s="12"/>
      <c r="L252" s="7"/>
      <c r="M252" s="7"/>
      <c r="N252" s="7"/>
      <c r="O252" s="7"/>
      <c r="P252" s="7"/>
      <c r="Q252" s="7"/>
      <c r="R252" s="12"/>
      <c r="S252" s="7"/>
      <c r="T252" s="7"/>
      <c r="U252" s="7"/>
      <c r="V252" s="7"/>
      <c r="W252" s="7"/>
      <c r="X252" s="7" t="str">
        <f t="shared" si="12"/>
        <v/>
      </c>
      <c r="Y252" s="7" t="str">
        <f t="shared" si="13"/>
        <v/>
      </c>
      <c r="Z252" s="7" t="str">
        <f t="shared" si="14"/>
        <v/>
      </c>
      <c r="AA252" s="7" t="str">
        <f t="shared" ca="1" si="15"/>
        <v/>
      </c>
      <c r="AB252" s="7"/>
      <c r="AC252" s="12"/>
      <c r="AD252" s="7" t="str">
        <f>IFERROR(INDEX(tbl_Criticidade,MATCH(F252,LISTAS!$BC:$BC,0),2),"")</f>
        <v/>
      </c>
    </row>
    <row r="253" spans="1:30" x14ac:dyDescent="0.25">
      <c r="A253" s="7"/>
      <c r="B253" s="7"/>
      <c r="C253" s="7" t="str">
        <f>IF(B253="","",IFERROR(INDEX(FOLLOWUP!$C:$C,MATCH(B253,FOLLOWUP!$A:$A,0)),""))</f>
        <v/>
      </c>
      <c r="D253" s="7" t="str">
        <f>IF(B253="","",IFERROR(INDEX(FOLLOWUP!$H:$H,MATCH(B253,FOLLOWUP!$A:$A,0)),""))</f>
        <v/>
      </c>
      <c r="E253" s="12"/>
      <c r="F253" s="7"/>
      <c r="G253" s="7"/>
      <c r="H253" s="7"/>
      <c r="I253" s="7"/>
      <c r="J253" s="7"/>
      <c r="K253" s="12"/>
      <c r="L253" s="7"/>
      <c r="M253" s="7"/>
      <c r="N253" s="7"/>
      <c r="O253" s="7"/>
      <c r="P253" s="7"/>
      <c r="Q253" s="7"/>
      <c r="R253" s="12"/>
      <c r="S253" s="7"/>
      <c r="T253" s="7"/>
      <c r="U253" s="7"/>
      <c r="V253" s="7"/>
      <c r="W253" s="7"/>
      <c r="X253" s="7" t="str">
        <f t="shared" si="12"/>
        <v/>
      </c>
      <c r="Y253" s="7" t="str">
        <f t="shared" si="13"/>
        <v/>
      </c>
      <c r="Z253" s="7" t="str">
        <f t="shared" si="14"/>
        <v/>
      </c>
      <c r="AA253" s="7" t="str">
        <f t="shared" ca="1" si="15"/>
        <v/>
      </c>
      <c r="AB253" s="7"/>
      <c r="AC253" s="12"/>
      <c r="AD253" s="7" t="str">
        <f>IFERROR(INDEX(tbl_Criticidade,MATCH(F253,LISTAS!$BC:$BC,0),2),"")</f>
        <v/>
      </c>
    </row>
    <row r="254" spans="1:30" x14ac:dyDescent="0.25">
      <c r="A254" s="7"/>
      <c r="B254" s="7"/>
      <c r="C254" s="7" t="str">
        <f>IF(B254="","",IFERROR(INDEX(FOLLOWUP!$C:$C,MATCH(B254,FOLLOWUP!$A:$A,0)),""))</f>
        <v/>
      </c>
      <c r="D254" s="7" t="str">
        <f>IF(B254="","",IFERROR(INDEX(FOLLOWUP!$H:$H,MATCH(B254,FOLLOWUP!$A:$A,0)),""))</f>
        <v/>
      </c>
      <c r="E254" s="12"/>
      <c r="F254" s="7"/>
      <c r="G254" s="7"/>
      <c r="H254" s="7"/>
      <c r="I254" s="7"/>
      <c r="J254" s="7"/>
      <c r="K254" s="12"/>
      <c r="L254" s="7"/>
      <c r="M254" s="7"/>
      <c r="N254" s="7"/>
      <c r="O254" s="7"/>
      <c r="P254" s="7"/>
      <c r="Q254" s="7"/>
      <c r="R254" s="12"/>
      <c r="S254" s="7"/>
      <c r="T254" s="7"/>
      <c r="U254" s="7"/>
      <c r="V254" s="7"/>
      <c r="W254" s="7"/>
      <c r="X254" s="7" t="str">
        <f t="shared" si="12"/>
        <v/>
      </c>
      <c r="Y254" s="7" t="str">
        <f t="shared" si="13"/>
        <v/>
      </c>
      <c r="Z254" s="7" t="str">
        <f t="shared" si="14"/>
        <v/>
      </c>
      <c r="AA254" s="7" t="str">
        <f t="shared" ca="1" si="15"/>
        <v/>
      </c>
      <c r="AB254" s="7"/>
      <c r="AC254" s="12"/>
      <c r="AD254" s="7" t="str">
        <f>IFERROR(INDEX(tbl_Criticidade,MATCH(F254,LISTAS!$BC:$BC,0),2),"")</f>
        <v/>
      </c>
    </row>
    <row r="255" spans="1:30" x14ac:dyDescent="0.25">
      <c r="A255" s="7"/>
      <c r="B255" s="7"/>
      <c r="C255" s="7" t="str">
        <f>IF(B255="","",IFERROR(INDEX(FOLLOWUP!$C:$C,MATCH(B255,FOLLOWUP!$A:$A,0)),""))</f>
        <v/>
      </c>
      <c r="D255" s="7" t="str">
        <f>IF(B255="","",IFERROR(INDEX(FOLLOWUP!$H:$H,MATCH(B255,FOLLOWUP!$A:$A,0)),""))</f>
        <v/>
      </c>
      <c r="E255" s="12"/>
      <c r="F255" s="7"/>
      <c r="G255" s="7"/>
      <c r="H255" s="7"/>
      <c r="I255" s="7"/>
      <c r="J255" s="7"/>
      <c r="K255" s="12"/>
      <c r="L255" s="7"/>
      <c r="M255" s="7"/>
      <c r="N255" s="7"/>
      <c r="O255" s="7"/>
      <c r="P255" s="7"/>
      <c r="Q255" s="7"/>
      <c r="R255" s="12"/>
      <c r="S255" s="7"/>
      <c r="T255" s="7"/>
      <c r="U255" s="7"/>
      <c r="V255" s="7"/>
      <c r="W255" s="7"/>
      <c r="X255" s="7" t="str">
        <f t="shared" si="12"/>
        <v/>
      </c>
      <c r="Y255" s="7" t="str">
        <f t="shared" si="13"/>
        <v/>
      </c>
      <c r="Z255" s="7" t="str">
        <f t="shared" si="14"/>
        <v/>
      </c>
      <c r="AA255" s="7" t="str">
        <f t="shared" ca="1" si="15"/>
        <v/>
      </c>
      <c r="AB255" s="7"/>
      <c r="AC255" s="12"/>
      <c r="AD255" s="7" t="str">
        <f>IFERROR(INDEX(tbl_Criticidade,MATCH(F255,LISTAS!$BC:$BC,0),2),"")</f>
        <v/>
      </c>
    </row>
    <row r="256" spans="1:30" x14ac:dyDescent="0.25">
      <c r="A256" s="7"/>
      <c r="B256" s="7"/>
      <c r="C256" s="7" t="str">
        <f>IF(B256="","",IFERROR(INDEX(FOLLOWUP!$C:$C,MATCH(B256,FOLLOWUP!$A:$A,0)),""))</f>
        <v/>
      </c>
      <c r="D256" s="7" t="str">
        <f>IF(B256="","",IFERROR(INDEX(FOLLOWUP!$H:$H,MATCH(B256,FOLLOWUP!$A:$A,0)),""))</f>
        <v/>
      </c>
      <c r="E256" s="12"/>
      <c r="F256" s="7"/>
      <c r="G256" s="7"/>
      <c r="H256" s="7"/>
      <c r="I256" s="7"/>
      <c r="J256" s="7"/>
      <c r="K256" s="12"/>
      <c r="L256" s="7"/>
      <c r="M256" s="7"/>
      <c r="N256" s="7"/>
      <c r="O256" s="7"/>
      <c r="P256" s="7"/>
      <c r="Q256" s="7"/>
      <c r="R256" s="12"/>
      <c r="S256" s="7"/>
      <c r="T256" s="7"/>
      <c r="U256" s="7"/>
      <c r="V256" s="7"/>
      <c r="W256" s="7"/>
      <c r="X256" s="7" t="str">
        <f t="shared" si="12"/>
        <v/>
      </c>
      <c r="Y256" s="7" t="str">
        <f t="shared" si="13"/>
        <v/>
      </c>
      <c r="Z256" s="7" t="str">
        <f t="shared" si="14"/>
        <v/>
      </c>
      <c r="AA256" s="7" t="str">
        <f t="shared" ca="1" si="15"/>
        <v/>
      </c>
      <c r="AB256" s="7"/>
      <c r="AC256" s="12"/>
      <c r="AD256" s="7" t="str">
        <f>IFERROR(INDEX(tbl_Criticidade,MATCH(F256,LISTAS!$BC:$BC,0),2),"")</f>
        <v/>
      </c>
    </row>
    <row r="257" spans="1:30" x14ac:dyDescent="0.25">
      <c r="A257" s="7"/>
      <c r="B257" s="7"/>
      <c r="C257" s="7" t="str">
        <f>IF(B257="","",IFERROR(INDEX(FOLLOWUP!$C:$C,MATCH(B257,FOLLOWUP!$A:$A,0)),""))</f>
        <v/>
      </c>
      <c r="D257" s="7" t="str">
        <f>IF(B257="","",IFERROR(INDEX(FOLLOWUP!$H:$H,MATCH(B257,FOLLOWUP!$A:$A,0)),""))</f>
        <v/>
      </c>
      <c r="E257" s="12"/>
      <c r="F257" s="7"/>
      <c r="G257" s="7"/>
      <c r="H257" s="7"/>
      <c r="I257" s="7"/>
      <c r="J257" s="7"/>
      <c r="K257" s="12"/>
      <c r="L257" s="7"/>
      <c r="M257" s="7"/>
      <c r="N257" s="7"/>
      <c r="O257" s="7"/>
      <c r="P257" s="7"/>
      <c r="Q257" s="7"/>
      <c r="R257" s="12"/>
      <c r="S257" s="7"/>
      <c r="T257" s="7"/>
      <c r="U257" s="7"/>
      <c r="V257" s="7"/>
      <c r="W257" s="7"/>
      <c r="X257" s="7" t="str">
        <f t="shared" si="12"/>
        <v/>
      </c>
      <c r="Y257" s="7" t="str">
        <f t="shared" si="13"/>
        <v/>
      </c>
      <c r="Z257" s="7" t="str">
        <f t="shared" si="14"/>
        <v/>
      </c>
      <c r="AA257" s="7" t="str">
        <f t="shared" ca="1" si="15"/>
        <v/>
      </c>
      <c r="AB257" s="7"/>
      <c r="AC257" s="12"/>
      <c r="AD257" s="7" t="str">
        <f>IFERROR(INDEX(tbl_Criticidade,MATCH(F257,LISTAS!$BC:$BC,0),2),"")</f>
        <v/>
      </c>
    </row>
    <row r="258" spans="1:30" x14ac:dyDescent="0.25">
      <c r="A258" s="7"/>
      <c r="B258" s="7"/>
      <c r="C258" s="7" t="str">
        <f>IF(B258="","",IFERROR(INDEX(FOLLOWUP!$C:$C,MATCH(B258,FOLLOWUP!$A:$A,0)),""))</f>
        <v/>
      </c>
      <c r="D258" s="7" t="str">
        <f>IF(B258="","",IFERROR(INDEX(FOLLOWUP!$H:$H,MATCH(B258,FOLLOWUP!$A:$A,0)),""))</f>
        <v/>
      </c>
      <c r="E258" s="12"/>
      <c r="F258" s="7"/>
      <c r="G258" s="7"/>
      <c r="H258" s="7"/>
      <c r="I258" s="7"/>
      <c r="J258" s="7"/>
      <c r="K258" s="12"/>
      <c r="L258" s="7"/>
      <c r="M258" s="7"/>
      <c r="N258" s="7"/>
      <c r="O258" s="7"/>
      <c r="P258" s="7"/>
      <c r="Q258" s="7"/>
      <c r="R258" s="12"/>
      <c r="S258" s="7"/>
      <c r="T258" s="7"/>
      <c r="U258" s="7"/>
      <c r="V258" s="7"/>
      <c r="W258" s="7"/>
      <c r="X258" s="7" t="str">
        <f t="shared" ref="X258:X321" si="16">IF(OR(E258="",K258=""),"",ROUND((K258-E258)*1440,0))</f>
        <v/>
      </c>
      <c r="Y258" s="7" t="str">
        <f t="shared" ref="Y258:Y321" si="17">IF(OR(E258="",R258=""),"",ROUND((R258-E258)*24,1))</f>
        <v/>
      </c>
      <c r="Z258" s="7" t="str">
        <f t="shared" ref="Z258:Z321" si="18">IF(A258="","",IF(LEFT(S258,9)="Encerrada","Não","Sim"))</f>
        <v/>
      </c>
      <c r="AA258" s="7" t="str">
        <f t="shared" ref="AA258:AA321" ca="1" si="19">IF(Z258="Sim",ROUND((NOW()-E258)*24,1),"")</f>
        <v/>
      </c>
      <c r="AB258" s="7"/>
      <c r="AC258" s="12"/>
      <c r="AD258" s="7" t="str">
        <f>IFERROR(INDEX(tbl_Criticidade,MATCH(F258,LISTAS!$BC:$BC,0),2),"")</f>
        <v/>
      </c>
    </row>
    <row r="259" spans="1:30" x14ac:dyDescent="0.25">
      <c r="A259" s="7"/>
      <c r="B259" s="7"/>
      <c r="C259" s="7" t="str">
        <f>IF(B259="","",IFERROR(INDEX(FOLLOWUP!$C:$C,MATCH(B259,FOLLOWUP!$A:$A,0)),""))</f>
        <v/>
      </c>
      <c r="D259" s="7" t="str">
        <f>IF(B259="","",IFERROR(INDEX(FOLLOWUP!$H:$H,MATCH(B259,FOLLOWUP!$A:$A,0)),""))</f>
        <v/>
      </c>
      <c r="E259" s="12"/>
      <c r="F259" s="7"/>
      <c r="G259" s="7"/>
      <c r="H259" s="7"/>
      <c r="I259" s="7"/>
      <c r="J259" s="7"/>
      <c r="K259" s="12"/>
      <c r="L259" s="7"/>
      <c r="M259" s="7"/>
      <c r="N259" s="7"/>
      <c r="O259" s="7"/>
      <c r="P259" s="7"/>
      <c r="Q259" s="7"/>
      <c r="R259" s="12"/>
      <c r="S259" s="7"/>
      <c r="T259" s="7"/>
      <c r="U259" s="7"/>
      <c r="V259" s="7"/>
      <c r="W259" s="7"/>
      <c r="X259" s="7" t="str">
        <f t="shared" si="16"/>
        <v/>
      </c>
      <c r="Y259" s="7" t="str">
        <f t="shared" si="17"/>
        <v/>
      </c>
      <c r="Z259" s="7" t="str">
        <f t="shared" si="18"/>
        <v/>
      </c>
      <c r="AA259" s="7" t="str">
        <f t="shared" ca="1" si="19"/>
        <v/>
      </c>
      <c r="AB259" s="7"/>
      <c r="AC259" s="12"/>
      <c r="AD259" s="7" t="str">
        <f>IFERROR(INDEX(tbl_Criticidade,MATCH(F259,LISTAS!$BC:$BC,0),2),"")</f>
        <v/>
      </c>
    </row>
    <row r="260" spans="1:30" x14ac:dyDescent="0.25">
      <c r="A260" s="7"/>
      <c r="B260" s="7"/>
      <c r="C260" s="7" t="str">
        <f>IF(B260="","",IFERROR(INDEX(FOLLOWUP!$C:$C,MATCH(B260,FOLLOWUP!$A:$A,0)),""))</f>
        <v/>
      </c>
      <c r="D260" s="7" t="str">
        <f>IF(B260="","",IFERROR(INDEX(FOLLOWUP!$H:$H,MATCH(B260,FOLLOWUP!$A:$A,0)),""))</f>
        <v/>
      </c>
      <c r="E260" s="12"/>
      <c r="F260" s="7"/>
      <c r="G260" s="7"/>
      <c r="H260" s="7"/>
      <c r="I260" s="7"/>
      <c r="J260" s="7"/>
      <c r="K260" s="12"/>
      <c r="L260" s="7"/>
      <c r="M260" s="7"/>
      <c r="N260" s="7"/>
      <c r="O260" s="7"/>
      <c r="P260" s="7"/>
      <c r="Q260" s="7"/>
      <c r="R260" s="12"/>
      <c r="S260" s="7"/>
      <c r="T260" s="7"/>
      <c r="U260" s="7"/>
      <c r="V260" s="7"/>
      <c r="W260" s="7"/>
      <c r="X260" s="7" t="str">
        <f t="shared" si="16"/>
        <v/>
      </c>
      <c r="Y260" s="7" t="str">
        <f t="shared" si="17"/>
        <v/>
      </c>
      <c r="Z260" s="7" t="str">
        <f t="shared" si="18"/>
        <v/>
      </c>
      <c r="AA260" s="7" t="str">
        <f t="shared" ca="1" si="19"/>
        <v/>
      </c>
      <c r="AB260" s="7"/>
      <c r="AC260" s="12"/>
      <c r="AD260" s="7" t="str">
        <f>IFERROR(INDEX(tbl_Criticidade,MATCH(F260,LISTAS!$BC:$BC,0),2),"")</f>
        <v/>
      </c>
    </row>
    <row r="261" spans="1:30" x14ac:dyDescent="0.25">
      <c r="A261" s="7"/>
      <c r="B261" s="7"/>
      <c r="C261" s="7" t="str">
        <f>IF(B261="","",IFERROR(INDEX(FOLLOWUP!$C:$C,MATCH(B261,FOLLOWUP!$A:$A,0)),""))</f>
        <v/>
      </c>
      <c r="D261" s="7" t="str">
        <f>IF(B261="","",IFERROR(INDEX(FOLLOWUP!$H:$H,MATCH(B261,FOLLOWUP!$A:$A,0)),""))</f>
        <v/>
      </c>
      <c r="E261" s="12"/>
      <c r="F261" s="7"/>
      <c r="G261" s="7"/>
      <c r="H261" s="7"/>
      <c r="I261" s="7"/>
      <c r="J261" s="7"/>
      <c r="K261" s="12"/>
      <c r="L261" s="7"/>
      <c r="M261" s="7"/>
      <c r="N261" s="7"/>
      <c r="O261" s="7"/>
      <c r="P261" s="7"/>
      <c r="Q261" s="7"/>
      <c r="R261" s="12"/>
      <c r="S261" s="7"/>
      <c r="T261" s="7"/>
      <c r="U261" s="7"/>
      <c r="V261" s="7"/>
      <c r="W261" s="7"/>
      <c r="X261" s="7" t="str">
        <f t="shared" si="16"/>
        <v/>
      </c>
      <c r="Y261" s="7" t="str">
        <f t="shared" si="17"/>
        <v/>
      </c>
      <c r="Z261" s="7" t="str">
        <f t="shared" si="18"/>
        <v/>
      </c>
      <c r="AA261" s="7" t="str">
        <f t="shared" ca="1" si="19"/>
        <v/>
      </c>
      <c r="AB261" s="7"/>
      <c r="AC261" s="12"/>
      <c r="AD261" s="7" t="str">
        <f>IFERROR(INDEX(tbl_Criticidade,MATCH(F261,LISTAS!$BC:$BC,0),2),"")</f>
        <v/>
      </c>
    </row>
    <row r="262" spans="1:30" x14ac:dyDescent="0.25">
      <c r="A262" s="7"/>
      <c r="B262" s="7"/>
      <c r="C262" s="7" t="str">
        <f>IF(B262="","",IFERROR(INDEX(FOLLOWUP!$C:$C,MATCH(B262,FOLLOWUP!$A:$A,0)),""))</f>
        <v/>
      </c>
      <c r="D262" s="7" t="str">
        <f>IF(B262="","",IFERROR(INDEX(FOLLOWUP!$H:$H,MATCH(B262,FOLLOWUP!$A:$A,0)),""))</f>
        <v/>
      </c>
      <c r="E262" s="12"/>
      <c r="F262" s="7"/>
      <c r="G262" s="7"/>
      <c r="H262" s="7"/>
      <c r="I262" s="7"/>
      <c r="J262" s="7"/>
      <c r="K262" s="12"/>
      <c r="L262" s="7"/>
      <c r="M262" s="7"/>
      <c r="N262" s="7"/>
      <c r="O262" s="7"/>
      <c r="P262" s="7"/>
      <c r="Q262" s="7"/>
      <c r="R262" s="12"/>
      <c r="S262" s="7"/>
      <c r="T262" s="7"/>
      <c r="U262" s="7"/>
      <c r="V262" s="7"/>
      <c r="W262" s="7"/>
      <c r="X262" s="7" t="str">
        <f t="shared" si="16"/>
        <v/>
      </c>
      <c r="Y262" s="7" t="str">
        <f t="shared" si="17"/>
        <v/>
      </c>
      <c r="Z262" s="7" t="str">
        <f t="shared" si="18"/>
        <v/>
      </c>
      <c r="AA262" s="7" t="str">
        <f t="shared" ca="1" si="19"/>
        <v/>
      </c>
      <c r="AB262" s="7"/>
      <c r="AC262" s="12"/>
      <c r="AD262" s="7" t="str">
        <f>IFERROR(INDEX(tbl_Criticidade,MATCH(F262,LISTAS!$BC:$BC,0),2),"")</f>
        <v/>
      </c>
    </row>
    <row r="263" spans="1:30" x14ac:dyDescent="0.25">
      <c r="A263" s="7"/>
      <c r="B263" s="7"/>
      <c r="C263" s="7" t="str">
        <f>IF(B263="","",IFERROR(INDEX(FOLLOWUP!$C:$C,MATCH(B263,FOLLOWUP!$A:$A,0)),""))</f>
        <v/>
      </c>
      <c r="D263" s="7" t="str">
        <f>IF(B263="","",IFERROR(INDEX(FOLLOWUP!$H:$H,MATCH(B263,FOLLOWUP!$A:$A,0)),""))</f>
        <v/>
      </c>
      <c r="E263" s="12"/>
      <c r="F263" s="7"/>
      <c r="G263" s="7"/>
      <c r="H263" s="7"/>
      <c r="I263" s="7"/>
      <c r="J263" s="7"/>
      <c r="K263" s="12"/>
      <c r="L263" s="7"/>
      <c r="M263" s="7"/>
      <c r="N263" s="7"/>
      <c r="O263" s="7"/>
      <c r="P263" s="7"/>
      <c r="Q263" s="7"/>
      <c r="R263" s="12"/>
      <c r="S263" s="7"/>
      <c r="T263" s="7"/>
      <c r="U263" s="7"/>
      <c r="V263" s="7"/>
      <c r="W263" s="7"/>
      <c r="X263" s="7" t="str">
        <f t="shared" si="16"/>
        <v/>
      </c>
      <c r="Y263" s="7" t="str">
        <f t="shared" si="17"/>
        <v/>
      </c>
      <c r="Z263" s="7" t="str">
        <f t="shared" si="18"/>
        <v/>
      </c>
      <c r="AA263" s="7" t="str">
        <f t="shared" ca="1" si="19"/>
        <v/>
      </c>
      <c r="AB263" s="7"/>
      <c r="AC263" s="12"/>
      <c r="AD263" s="7" t="str">
        <f>IFERROR(INDEX(tbl_Criticidade,MATCH(F263,LISTAS!$BC:$BC,0),2),"")</f>
        <v/>
      </c>
    </row>
    <row r="264" spans="1:30" x14ac:dyDescent="0.25">
      <c r="A264" s="7"/>
      <c r="B264" s="7"/>
      <c r="C264" s="7" t="str">
        <f>IF(B264="","",IFERROR(INDEX(FOLLOWUP!$C:$C,MATCH(B264,FOLLOWUP!$A:$A,0)),""))</f>
        <v/>
      </c>
      <c r="D264" s="7" t="str">
        <f>IF(B264="","",IFERROR(INDEX(FOLLOWUP!$H:$H,MATCH(B264,FOLLOWUP!$A:$A,0)),""))</f>
        <v/>
      </c>
      <c r="E264" s="12"/>
      <c r="F264" s="7"/>
      <c r="G264" s="7"/>
      <c r="H264" s="7"/>
      <c r="I264" s="7"/>
      <c r="J264" s="7"/>
      <c r="K264" s="12"/>
      <c r="L264" s="7"/>
      <c r="M264" s="7"/>
      <c r="N264" s="7"/>
      <c r="O264" s="7"/>
      <c r="P264" s="7"/>
      <c r="Q264" s="7"/>
      <c r="R264" s="12"/>
      <c r="S264" s="7"/>
      <c r="T264" s="7"/>
      <c r="U264" s="7"/>
      <c r="V264" s="7"/>
      <c r="W264" s="7"/>
      <c r="X264" s="7" t="str">
        <f t="shared" si="16"/>
        <v/>
      </c>
      <c r="Y264" s="7" t="str">
        <f t="shared" si="17"/>
        <v/>
      </c>
      <c r="Z264" s="7" t="str">
        <f t="shared" si="18"/>
        <v/>
      </c>
      <c r="AA264" s="7" t="str">
        <f t="shared" ca="1" si="19"/>
        <v/>
      </c>
      <c r="AB264" s="7"/>
      <c r="AC264" s="12"/>
      <c r="AD264" s="7" t="str">
        <f>IFERROR(INDEX(tbl_Criticidade,MATCH(F264,LISTAS!$BC:$BC,0),2),"")</f>
        <v/>
      </c>
    </row>
    <row r="265" spans="1:30" x14ac:dyDescent="0.25">
      <c r="A265" s="7"/>
      <c r="B265" s="7"/>
      <c r="C265" s="7" t="str">
        <f>IF(B265="","",IFERROR(INDEX(FOLLOWUP!$C:$C,MATCH(B265,FOLLOWUP!$A:$A,0)),""))</f>
        <v/>
      </c>
      <c r="D265" s="7" t="str">
        <f>IF(B265="","",IFERROR(INDEX(FOLLOWUP!$H:$H,MATCH(B265,FOLLOWUP!$A:$A,0)),""))</f>
        <v/>
      </c>
      <c r="E265" s="12"/>
      <c r="F265" s="7"/>
      <c r="G265" s="7"/>
      <c r="H265" s="7"/>
      <c r="I265" s="7"/>
      <c r="J265" s="7"/>
      <c r="K265" s="12"/>
      <c r="L265" s="7"/>
      <c r="M265" s="7"/>
      <c r="N265" s="7"/>
      <c r="O265" s="7"/>
      <c r="P265" s="7"/>
      <c r="Q265" s="7"/>
      <c r="R265" s="12"/>
      <c r="S265" s="7"/>
      <c r="T265" s="7"/>
      <c r="U265" s="7"/>
      <c r="V265" s="7"/>
      <c r="W265" s="7"/>
      <c r="X265" s="7" t="str">
        <f t="shared" si="16"/>
        <v/>
      </c>
      <c r="Y265" s="7" t="str">
        <f t="shared" si="17"/>
        <v/>
      </c>
      <c r="Z265" s="7" t="str">
        <f t="shared" si="18"/>
        <v/>
      </c>
      <c r="AA265" s="7" t="str">
        <f t="shared" ca="1" si="19"/>
        <v/>
      </c>
      <c r="AB265" s="7"/>
      <c r="AC265" s="12"/>
      <c r="AD265" s="7" t="str">
        <f>IFERROR(INDEX(tbl_Criticidade,MATCH(F265,LISTAS!$BC:$BC,0),2),"")</f>
        <v/>
      </c>
    </row>
    <row r="266" spans="1:30" x14ac:dyDescent="0.25">
      <c r="A266" s="7"/>
      <c r="B266" s="7"/>
      <c r="C266" s="7" t="str">
        <f>IF(B266="","",IFERROR(INDEX(FOLLOWUP!$C:$C,MATCH(B266,FOLLOWUP!$A:$A,0)),""))</f>
        <v/>
      </c>
      <c r="D266" s="7" t="str">
        <f>IF(B266="","",IFERROR(INDEX(FOLLOWUP!$H:$H,MATCH(B266,FOLLOWUP!$A:$A,0)),""))</f>
        <v/>
      </c>
      <c r="E266" s="12"/>
      <c r="F266" s="7"/>
      <c r="G266" s="7"/>
      <c r="H266" s="7"/>
      <c r="I266" s="7"/>
      <c r="J266" s="7"/>
      <c r="K266" s="12"/>
      <c r="L266" s="7"/>
      <c r="M266" s="7"/>
      <c r="N266" s="7"/>
      <c r="O266" s="7"/>
      <c r="P266" s="7"/>
      <c r="Q266" s="7"/>
      <c r="R266" s="12"/>
      <c r="S266" s="7"/>
      <c r="T266" s="7"/>
      <c r="U266" s="7"/>
      <c r="V266" s="7"/>
      <c r="W266" s="7"/>
      <c r="X266" s="7" t="str">
        <f t="shared" si="16"/>
        <v/>
      </c>
      <c r="Y266" s="7" t="str">
        <f t="shared" si="17"/>
        <v/>
      </c>
      <c r="Z266" s="7" t="str">
        <f t="shared" si="18"/>
        <v/>
      </c>
      <c r="AA266" s="7" t="str">
        <f t="shared" ca="1" si="19"/>
        <v/>
      </c>
      <c r="AB266" s="7"/>
      <c r="AC266" s="12"/>
      <c r="AD266" s="7" t="str">
        <f>IFERROR(INDEX(tbl_Criticidade,MATCH(F266,LISTAS!$BC:$BC,0),2),"")</f>
        <v/>
      </c>
    </row>
    <row r="267" spans="1:30" x14ac:dyDescent="0.25">
      <c r="A267" s="7"/>
      <c r="B267" s="7"/>
      <c r="C267" s="7" t="str">
        <f>IF(B267="","",IFERROR(INDEX(FOLLOWUP!$C:$C,MATCH(B267,FOLLOWUP!$A:$A,0)),""))</f>
        <v/>
      </c>
      <c r="D267" s="7" t="str">
        <f>IF(B267="","",IFERROR(INDEX(FOLLOWUP!$H:$H,MATCH(B267,FOLLOWUP!$A:$A,0)),""))</f>
        <v/>
      </c>
      <c r="E267" s="12"/>
      <c r="F267" s="7"/>
      <c r="G267" s="7"/>
      <c r="H267" s="7"/>
      <c r="I267" s="7"/>
      <c r="J267" s="7"/>
      <c r="K267" s="12"/>
      <c r="L267" s="7"/>
      <c r="M267" s="7"/>
      <c r="N267" s="7"/>
      <c r="O267" s="7"/>
      <c r="P267" s="7"/>
      <c r="Q267" s="7"/>
      <c r="R267" s="12"/>
      <c r="S267" s="7"/>
      <c r="T267" s="7"/>
      <c r="U267" s="7"/>
      <c r="V267" s="7"/>
      <c r="W267" s="7"/>
      <c r="X267" s="7" t="str">
        <f t="shared" si="16"/>
        <v/>
      </c>
      <c r="Y267" s="7" t="str">
        <f t="shared" si="17"/>
        <v/>
      </c>
      <c r="Z267" s="7" t="str">
        <f t="shared" si="18"/>
        <v/>
      </c>
      <c r="AA267" s="7" t="str">
        <f t="shared" ca="1" si="19"/>
        <v/>
      </c>
      <c r="AB267" s="7"/>
      <c r="AC267" s="12"/>
      <c r="AD267" s="7" t="str">
        <f>IFERROR(INDEX(tbl_Criticidade,MATCH(F267,LISTAS!$BC:$BC,0),2),"")</f>
        <v/>
      </c>
    </row>
    <row r="268" spans="1:30" x14ac:dyDescent="0.25">
      <c r="A268" s="7"/>
      <c r="B268" s="7"/>
      <c r="C268" s="7" t="str">
        <f>IF(B268="","",IFERROR(INDEX(FOLLOWUP!$C:$C,MATCH(B268,FOLLOWUP!$A:$A,0)),""))</f>
        <v/>
      </c>
      <c r="D268" s="7" t="str">
        <f>IF(B268="","",IFERROR(INDEX(FOLLOWUP!$H:$H,MATCH(B268,FOLLOWUP!$A:$A,0)),""))</f>
        <v/>
      </c>
      <c r="E268" s="12"/>
      <c r="F268" s="7"/>
      <c r="G268" s="7"/>
      <c r="H268" s="7"/>
      <c r="I268" s="7"/>
      <c r="J268" s="7"/>
      <c r="K268" s="12"/>
      <c r="L268" s="7"/>
      <c r="M268" s="7"/>
      <c r="N268" s="7"/>
      <c r="O268" s="7"/>
      <c r="P268" s="7"/>
      <c r="Q268" s="7"/>
      <c r="R268" s="12"/>
      <c r="S268" s="7"/>
      <c r="T268" s="7"/>
      <c r="U268" s="7"/>
      <c r="V268" s="7"/>
      <c r="W268" s="7"/>
      <c r="X268" s="7" t="str">
        <f t="shared" si="16"/>
        <v/>
      </c>
      <c r="Y268" s="7" t="str">
        <f t="shared" si="17"/>
        <v/>
      </c>
      <c r="Z268" s="7" t="str">
        <f t="shared" si="18"/>
        <v/>
      </c>
      <c r="AA268" s="7" t="str">
        <f t="shared" ca="1" si="19"/>
        <v/>
      </c>
      <c r="AB268" s="7"/>
      <c r="AC268" s="12"/>
      <c r="AD268" s="7" t="str">
        <f>IFERROR(INDEX(tbl_Criticidade,MATCH(F268,LISTAS!$BC:$BC,0),2),"")</f>
        <v/>
      </c>
    </row>
    <row r="269" spans="1:30" x14ac:dyDescent="0.25">
      <c r="A269" s="7"/>
      <c r="B269" s="7"/>
      <c r="C269" s="7" t="str">
        <f>IF(B269="","",IFERROR(INDEX(FOLLOWUP!$C:$C,MATCH(B269,FOLLOWUP!$A:$A,0)),""))</f>
        <v/>
      </c>
      <c r="D269" s="7" t="str">
        <f>IF(B269="","",IFERROR(INDEX(FOLLOWUP!$H:$H,MATCH(B269,FOLLOWUP!$A:$A,0)),""))</f>
        <v/>
      </c>
      <c r="E269" s="12"/>
      <c r="F269" s="7"/>
      <c r="G269" s="7"/>
      <c r="H269" s="7"/>
      <c r="I269" s="7"/>
      <c r="J269" s="7"/>
      <c r="K269" s="12"/>
      <c r="L269" s="7"/>
      <c r="M269" s="7"/>
      <c r="N269" s="7"/>
      <c r="O269" s="7"/>
      <c r="P269" s="7"/>
      <c r="Q269" s="7"/>
      <c r="R269" s="12"/>
      <c r="S269" s="7"/>
      <c r="T269" s="7"/>
      <c r="U269" s="7"/>
      <c r="V269" s="7"/>
      <c r="W269" s="7"/>
      <c r="X269" s="7" t="str">
        <f t="shared" si="16"/>
        <v/>
      </c>
      <c r="Y269" s="7" t="str">
        <f t="shared" si="17"/>
        <v/>
      </c>
      <c r="Z269" s="7" t="str">
        <f t="shared" si="18"/>
        <v/>
      </c>
      <c r="AA269" s="7" t="str">
        <f t="shared" ca="1" si="19"/>
        <v/>
      </c>
      <c r="AB269" s="7"/>
      <c r="AC269" s="12"/>
      <c r="AD269" s="7" t="str">
        <f>IFERROR(INDEX(tbl_Criticidade,MATCH(F269,LISTAS!$BC:$BC,0),2),"")</f>
        <v/>
      </c>
    </row>
    <row r="270" spans="1:30" x14ac:dyDescent="0.25">
      <c r="A270" s="7"/>
      <c r="B270" s="7"/>
      <c r="C270" s="7" t="str">
        <f>IF(B270="","",IFERROR(INDEX(FOLLOWUP!$C:$C,MATCH(B270,FOLLOWUP!$A:$A,0)),""))</f>
        <v/>
      </c>
      <c r="D270" s="7" t="str">
        <f>IF(B270="","",IFERROR(INDEX(FOLLOWUP!$H:$H,MATCH(B270,FOLLOWUP!$A:$A,0)),""))</f>
        <v/>
      </c>
      <c r="E270" s="12"/>
      <c r="F270" s="7"/>
      <c r="G270" s="7"/>
      <c r="H270" s="7"/>
      <c r="I270" s="7"/>
      <c r="J270" s="7"/>
      <c r="K270" s="12"/>
      <c r="L270" s="7"/>
      <c r="M270" s="7"/>
      <c r="N270" s="7"/>
      <c r="O270" s="7"/>
      <c r="P270" s="7"/>
      <c r="Q270" s="7"/>
      <c r="R270" s="12"/>
      <c r="S270" s="7"/>
      <c r="T270" s="7"/>
      <c r="U270" s="7"/>
      <c r="V270" s="7"/>
      <c r="W270" s="7"/>
      <c r="X270" s="7" t="str">
        <f t="shared" si="16"/>
        <v/>
      </c>
      <c r="Y270" s="7" t="str">
        <f t="shared" si="17"/>
        <v/>
      </c>
      <c r="Z270" s="7" t="str">
        <f t="shared" si="18"/>
        <v/>
      </c>
      <c r="AA270" s="7" t="str">
        <f t="shared" ca="1" si="19"/>
        <v/>
      </c>
      <c r="AB270" s="7"/>
      <c r="AC270" s="12"/>
      <c r="AD270" s="7" t="str">
        <f>IFERROR(INDEX(tbl_Criticidade,MATCH(F270,LISTAS!$BC:$BC,0),2),"")</f>
        <v/>
      </c>
    </row>
    <row r="271" spans="1:30" x14ac:dyDescent="0.25">
      <c r="A271" s="7"/>
      <c r="B271" s="7"/>
      <c r="C271" s="7" t="str">
        <f>IF(B271="","",IFERROR(INDEX(FOLLOWUP!$C:$C,MATCH(B271,FOLLOWUP!$A:$A,0)),""))</f>
        <v/>
      </c>
      <c r="D271" s="7" t="str">
        <f>IF(B271="","",IFERROR(INDEX(FOLLOWUP!$H:$H,MATCH(B271,FOLLOWUP!$A:$A,0)),""))</f>
        <v/>
      </c>
      <c r="E271" s="12"/>
      <c r="F271" s="7"/>
      <c r="G271" s="7"/>
      <c r="H271" s="7"/>
      <c r="I271" s="7"/>
      <c r="J271" s="7"/>
      <c r="K271" s="12"/>
      <c r="L271" s="7"/>
      <c r="M271" s="7"/>
      <c r="N271" s="7"/>
      <c r="O271" s="7"/>
      <c r="P271" s="7"/>
      <c r="Q271" s="7"/>
      <c r="R271" s="12"/>
      <c r="S271" s="7"/>
      <c r="T271" s="7"/>
      <c r="U271" s="7"/>
      <c r="V271" s="7"/>
      <c r="W271" s="7"/>
      <c r="X271" s="7" t="str">
        <f t="shared" si="16"/>
        <v/>
      </c>
      <c r="Y271" s="7" t="str">
        <f t="shared" si="17"/>
        <v/>
      </c>
      <c r="Z271" s="7" t="str">
        <f t="shared" si="18"/>
        <v/>
      </c>
      <c r="AA271" s="7" t="str">
        <f t="shared" ca="1" si="19"/>
        <v/>
      </c>
      <c r="AB271" s="7"/>
      <c r="AC271" s="12"/>
      <c r="AD271" s="7" t="str">
        <f>IFERROR(INDEX(tbl_Criticidade,MATCH(F271,LISTAS!$BC:$BC,0),2),"")</f>
        <v/>
      </c>
    </row>
    <row r="272" spans="1:30" x14ac:dyDescent="0.25">
      <c r="A272" s="7"/>
      <c r="B272" s="7"/>
      <c r="C272" s="7" t="str">
        <f>IF(B272="","",IFERROR(INDEX(FOLLOWUP!$C:$C,MATCH(B272,FOLLOWUP!$A:$A,0)),""))</f>
        <v/>
      </c>
      <c r="D272" s="7" t="str">
        <f>IF(B272="","",IFERROR(INDEX(FOLLOWUP!$H:$H,MATCH(B272,FOLLOWUP!$A:$A,0)),""))</f>
        <v/>
      </c>
      <c r="E272" s="12"/>
      <c r="F272" s="7"/>
      <c r="G272" s="7"/>
      <c r="H272" s="7"/>
      <c r="I272" s="7"/>
      <c r="J272" s="7"/>
      <c r="K272" s="12"/>
      <c r="L272" s="7"/>
      <c r="M272" s="7"/>
      <c r="N272" s="7"/>
      <c r="O272" s="7"/>
      <c r="P272" s="7"/>
      <c r="Q272" s="7"/>
      <c r="R272" s="12"/>
      <c r="S272" s="7"/>
      <c r="T272" s="7"/>
      <c r="U272" s="7"/>
      <c r="V272" s="7"/>
      <c r="W272" s="7"/>
      <c r="X272" s="7" t="str">
        <f t="shared" si="16"/>
        <v/>
      </c>
      <c r="Y272" s="7" t="str">
        <f t="shared" si="17"/>
        <v/>
      </c>
      <c r="Z272" s="7" t="str">
        <f t="shared" si="18"/>
        <v/>
      </c>
      <c r="AA272" s="7" t="str">
        <f t="shared" ca="1" si="19"/>
        <v/>
      </c>
      <c r="AB272" s="7"/>
      <c r="AC272" s="12"/>
      <c r="AD272" s="7" t="str">
        <f>IFERROR(INDEX(tbl_Criticidade,MATCH(F272,LISTAS!$BC:$BC,0),2),"")</f>
        <v/>
      </c>
    </row>
    <row r="273" spans="1:30" x14ac:dyDescent="0.25">
      <c r="A273" s="7"/>
      <c r="B273" s="7"/>
      <c r="C273" s="7" t="str">
        <f>IF(B273="","",IFERROR(INDEX(FOLLOWUP!$C:$C,MATCH(B273,FOLLOWUP!$A:$A,0)),""))</f>
        <v/>
      </c>
      <c r="D273" s="7" t="str">
        <f>IF(B273="","",IFERROR(INDEX(FOLLOWUP!$H:$H,MATCH(B273,FOLLOWUP!$A:$A,0)),""))</f>
        <v/>
      </c>
      <c r="E273" s="12"/>
      <c r="F273" s="7"/>
      <c r="G273" s="7"/>
      <c r="H273" s="7"/>
      <c r="I273" s="7"/>
      <c r="J273" s="7"/>
      <c r="K273" s="12"/>
      <c r="L273" s="7"/>
      <c r="M273" s="7"/>
      <c r="N273" s="7"/>
      <c r="O273" s="7"/>
      <c r="P273" s="7"/>
      <c r="Q273" s="7"/>
      <c r="R273" s="12"/>
      <c r="S273" s="7"/>
      <c r="T273" s="7"/>
      <c r="U273" s="7"/>
      <c r="V273" s="7"/>
      <c r="W273" s="7"/>
      <c r="X273" s="7" t="str">
        <f t="shared" si="16"/>
        <v/>
      </c>
      <c r="Y273" s="7" t="str">
        <f t="shared" si="17"/>
        <v/>
      </c>
      <c r="Z273" s="7" t="str">
        <f t="shared" si="18"/>
        <v/>
      </c>
      <c r="AA273" s="7" t="str">
        <f t="shared" ca="1" si="19"/>
        <v/>
      </c>
      <c r="AB273" s="7"/>
      <c r="AC273" s="12"/>
      <c r="AD273" s="7" t="str">
        <f>IFERROR(INDEX(tbl_Criticidade,MATCH(F273,LISTAS!$BC:$BC,0),2),"")</f>
        <v/>
      </c>
    </row>
    <row r="274" spans="1:30" x14ac:dyDescent="0.25">
      <c r="A274" s="7"/>
      <c r="B274" s="7"/>
      <c r="C274" s="7" t="str">
        <f>IF(B274="","",IFERROR(INDEX(FOLLOWUP!$C:$C,MATCH(B274,FOLLOWUP!$A:$A,0)),""))</f>
        <v/>
      </c>
      <c r="D274" s="7" t="str">
        <f>IF(B274="","",IFERROR(INDEX(FOLLOWUP!$H:$H,MATCH(B274,FOLLOWUP!$A:$A,0)),""))</f>
        <v/>
      </c>
      <c r="E274" s="12"/>
      <c r="F274" s="7"/>
      <c r="G274" s="7"/>
      <c r="H274" s="7"/>
      <c r="I274" s="7"/>
      <c r="J274" s="7"/>
      <c r="K274" s="12"/>
      <c r="L274" s="7"/>
      <c r="M274" s="7"/>
      <c r="N274" s="7"/>
      <c r="O274" s="7"/>
      <c r="P274" s="7"/>
      <c r="Q274" s="7"/>
      <c r="R274" s="12"/>
      <c r="S274" s="7"/>
      <c r="T274" s="7"/>
      <c r="U274" s="7"/>
      <c r="V274" s="7"/>
      <c r="W274" s="7"/>
      <c r="X274" s="7" t="str">
        <f t="shared" si="16"/>
        <v/>
      </c>
      <c r="Y274" s="7" t="str">
        <f t="shared" si="17"/>
        <v/>
      </c>
      <c r="Z274" s="7" t="str">
        <f t="shared" si="18"/>
        <v/>
      </c>
      <c r="AA274" s="7" t="str">
        <f t="shared" ca="1" si="19"/>
        <v/>
      </c>
      <c r="AB274" s="7"/>
      <c r="AC274" s="12"/>
      <c r="AD274" s="7" t="str">
        <f>IFERROR(INDEX(tbl_Criticidade,MATCH(F274,LISTAS!$BC:$BC,0),2),"")</f>
        <v/>
      </c>
    </row>
    <row r="275" spans="1:30" x14ac:dyDescent="0.25">
      <c r="A275" s="7"/>
      <c r="B275" s="7"/>
      <c r="C275" s="7" t="str">
        <f>IF(B275="","",IFERROR(INDEX(FOLLOWUP!$C:$C,MATCH(B275,FOLLOWUP!$A:$A,0)),""))</f>
        <v/>
      </c>
      <c r="D275" s="7" t="str">
        <f>IF(B275="","",IFERROR(INDEX(FOLLOWUP!$H:$H,MATCH(B275,FOLLOWUP!$A:$A,0)),""))</f>
        <v/>
      </c>
      <c r="E275" s="12"/>
      <c r="F275" s="7"/>
      <c r="G275" s="7"/>
      <c r="H275" s="7"/>
      <c r="I275" s="7"/>
      <c r="J275" s="7"/>
      <c r="K275" s="12"/>
      <c r="L275" s="7"/>
      <c r="M275" s="7"/>
      <c r="N275" s="7"/>
      <c r="O275" s="7"/>
      <c r="P275" s="7"/>
      <c r="Q275" s="7"/>
      <c r="R275" s="12"/>
      <c r="S275" s="7"/>
      <c r="T275" s="7"/>
      <c r="U275" s="7"/>
      <c r="V275" s="7"/>
      <c r="W275" s="7"/>
      <c r="X275" s="7" t="str">
        <f t="shared" si="16"/>
        <v/>
      </c>
      <c r="Y275" s="7" t="str">
        <f t="shared" si="17"/>
        <v/>
      </c>
      <c r="Z275" s="7" t="str">
        <f t="shared" si="18"/>
        <v/>
      </c>
      <c r="AA275" s="7" t="str">
        <f t="shared" ca="1" si="19"/>
        <v/>
      </c>
      <c r="AB275" s="7"/>
      <c r="AC275" s="12"/>
      <c r="AD275" s="7" t="str">
        <f>IFERROR(INDEX(tbl_Criticidade,MATCH(F275,LISTAS!$BC:$BC,0),2),"")</f>
        <v/>
      </c>
    </row>
    <row r="276" spans="1:30" x14ac:dyDescent="0.25">
      <c r="A276" s="7"/>
      <c r="B276" s="7"/>
      <c r="C276" s="7" t="str">
        <f>IF(B276="","",IFERROR(INDEX(FOLLOWUP!$C:$C,MATCH(B276,FOLLOWUP!$A:$A,0)),""))</f>
        <v/>
      </c>
      <c r="D276" s="7" t="str">
        <f>IF(B276="","",IFERROR(INDEX(FOLLOWUP!$H:$H,MATCH(B276,FOLLOWUP!$A:$A,0)),""))</f>
        <v/>
      </c>
      <c r="E276" s="12"/>
      <c r="F276" s="7"/>
      <c r="G276" s="7"/>
      <c r="H276" s="7"/>
      <c r="I276" s="7"/>
      <c r="J276" s="7"/>
      <c r="K276" s="12"/>
      <c r="L276" s="7"/>
      <c r="M276" s="7"/>
      <c r="N276" s="7"/>
      <c r="O276" s="7"/>
      <c r="P276" s="7"/>
      <c r="Q276" s="7"/>
      <c r="R276" s="12"/>
      <c r="S276" s="7"/>
      <c r="T276" s="7"/>
      <c r="U276" s="7"/>
      <c r="V276" s="7"/>
      <c r="W276" s="7"/>
      <c r="X276" s="7" t="str">
        <f t="shared" si="16"/>
        <v/>
      </c>
      <c r="Y276" s="7" t="str">
        <f t="shared" si="17"/>
        <v/>
      </c>
      <c r="Z276" s="7" t="str">
        <f t="shared" si="18"/>
        <v/>
      </c>
      <c r="AA276" s="7" t="str">
        <f t="shared" ca="1" si="19"/>
        <v/>
      </c>
      <c r="AB276" s="7"/>
      <c r="AC276" s="12"/>
      <c r="AD276" s="7" t="str">
        <f>IFERROR(INDEX(tbl_Criticidade,MATCH(F276,LISTAS!$BC:$BC,0),2),"")</f>
        <v/>
      </c>
    </row>
    <row r="277" spans="1:30" x14ac:dyDescent="0.25">
      <c r="A277" s="7"/>
      <c r="B277" s="7"/>
      <c r="C277" s="7" t="str">
        <f>IF(B277="","",IFERROR(INDEX(FOLLOWUP!$C:$C,MATCH(B277,FOLLOWUP!$A:$A,0)),""))</f>
        <v/>
      </c>
      <c r="D277" s="7" t="str">
        <f>IF(B277="","",IFERROR(INDEX(FOLLOWUP!$H:$H,MATCH(B277,FOLLOWUP!$A:$A,0)),""))</f>
        <v/>
      </c>
      <c r="E277" s="12"/>
      <c r="F277" s="7"/>
      <c r="G277" s="7"/>
      <c r="H277" s="7"/>
      <c r="I277" s="7"/>
      <c r="J277" s="7"/>
      <c r="K277" s="12"/>
      <c r="L277" s="7"/>
      <c r="M277" s="7"/>
      <c r="N277" s="7"/>
      <c r="O277" s="7"/>
      <c r="P277" s="7"/>
      <c r="Q277" s="7"/>
      <c r="R277" s="12"/>
      <c r="S277" s="7"/>
      <c r="T277" s="7"/>
      <c r="U277" s="7"/>
      <c r="V277" s="7"/>
      <c r="W277" s="7"/>
      <c r="X277" s="7" t="str">
        <f t="shared" si="16"/>
        <v/>
      </c>
      <c r="Y277" s="7" t="str">
        <f t="shared" si="17"/>
        <v/>
      </c>
      <c r="Z277" s="7" t="str">
        <f t="shared" si="18"/>
        <v/>
      </c>
      <c r="AA277" s="7" t="str">
        <f t="shared" ca="1" si="19"/>
        <v/>
      </c>
      <c r="AB277" s="7"/>
      <c r="AC277" s="12"/>
      <c r="AD277" s="7" t="str">
        <f>IFERROR(INDEX(tbl_Criticidade,MATCH(F277,LISTAS!$BC:$BC,0),2),"")</f>
        <v/>
      </c>
    </row>
    <row r="278" spans="1:30" x14ac:dyDescent="0.25">
      <c r="A278" s="7"/>
      <c r="B278" s="7"/>
      <c r="C278" s="7" t="str">
        <f>IF(B278="","",IFERROR(INDEX(FOLLOWUP!$C:$C,MATCH(B278,FOLLOWUP!$A:$A,0)),""))</f>
        <v/>
      </c>
      <c r="D278" s="7" t="str">
        <f>IF(B278="","",IFERROR(INDEX(FOLLOWUP!$H:$H,MATCH(B278,FOLLOWUP!$A:$A,0)),""))</f>
        <v/>
      </c>
      <c r="E278" s="12"/>
      <c r="F278" s="7"/>
      <c r="G278" s="7"/>
      <c r="H278" s="7"/>
      <c r="I278" s="7"/>
      <c r="J278" s="7"/>
      <c r="K278" s="12"/>
      <c r="L278" s="7"/>
      <c r="M278" s="7"/>
      <c r="N278" s="7"/>
      <c r="O278" s="7"/>
      <c r="P278" s="7"/>
      <c r="Q278" s="7"/>
      <c r="R278" s="12"/>
      <c r="S278" s="7"/>
      <c r="T278" s="7"/>
      <c r="U278" s="7"/>
      <c r="V278" s="7"/>
      <c r="W278" s="7"/>
      <c r="X278" s="7" t="str">
        <f t="shared" si="16"/>
        <v/>
      </c>
      <c r="Y278" s="7" t="str">
        <f t="shared" si="17"/>
        <v/>
      </c>
      <c r="Z278" s="7" t="str">
        <f t="shared" si="18"/>
        <v/>
      </c>
      <c r="AA278" s="7" t="str">
        <f t="shared" ca="1" si="19"/>
        <v/>
      </c>
      <c r="AB278" s="7"/>
      <c r="AC278" s="12"/>
      <c r="AD278" s="7" t="str">
        <f>IFERROR(INDEX(tbl_Criticidade,MATCH(F278,LISTAS!$BC:$BC,0),2),"")</f>
        <v/>
      </c>
    </row>
    <row r="279" spans="1:30" x14ac:dyDescent="0.25">
      <c r="A279" s="7"/>
      <c r="B279" s="7"/>
      <c r="C279" s="7" t="str">
        <f>IF(B279="","",IFERROR(INDEX(FOLLOWUP!$C:$C,MATCH(B279,FOLLOWUP!$A:$A,0)),""))</f>
        <v/>
      </c>
      <c r="D279" s="7" t="str">
        <f>IF(B279="","",IFERROR(INDEX(FOLLOWUP!$H:$H,MATCH(B279,FOLLOWUP!$A:$A,0)),""))</f>
        <v/>
      </c>
      <c r="E279" s="12"/>
      <c r="F279" s="7"/>
      <c r="G279" s="7"/>
      <c r="H279" s="7"/>
      <c r="I279" s="7"/>
      <c r="J279" s="7"/>
      <c r="K279" s="12"/>
      <c r="L279" s="7"/>
      <c r="M279" s="7"/>
      <c r="N279" s="7"/>
      <c r="O279" s="7"/>
      <c r="P279" s="7"/>
      <c r="Q279" s="7"/>
      <c r="R279" s="12"/>
      <c r="S279" s="7"/>
      <c r="T279" s="7"/>
      <c r="U279" s="7"/>
      <c r="V279" s="7"/>
      <c r="W279" s="7"/>
      <c r="X279" s="7" t="str">
        <f t="shared" si="16"/>
        <v/>
      </c>
      <c r="Y279" s="7" t="str">
        <f t="shared" si="17"/>
        <v/>
      </c>
      <c r="Z279" s="7" t="str">
        <f t="shared" si="18"/>
        <v/>
      </c>
      <c r="AA279" s="7" t="str">
        <f t="shared" ca="1" si="19"/>
        <v/>
      </c>
      <c r="AB279" s="7"/>
      <c r="AC279" s="12"/>
      <c r="AD279" s="7" t="str">
        <f>IFERROR(INDEX(tbl_Criticidade,MATCH(F279,LISTAS!$BC:$BC,0),2),"")</f>
        <v/>
      </c>
    </row>
    <row r="280" spans="1:30" x14ac:dyDescent="0.25">
      <c r="A280" s="7"/>
      <c r="B280" s="7"/>
      <c r="C280" s="7" t="str">
        <f>IF(B280="","",IFERROR(INDEX(FOLLOWUP!$C:$C,MATCH(B280,FOLLOWUP!$A:$A,0)),""))</f>
        <v/>
      </c>
      <c r="D280" s="7" t="str">
        <f>IF(B280="","",IFERROR(INDEX(FOLLOWUP!$H:$H,MATCH(B280,FOLLOWUP!$A:$A,0)),""))</f>
        <v/>
      </c>
      <c r="E280" s="12"/>
      <c r="F280" s="7"/>
      <c r="G280" s="7"/>
      <c r="H280" s="7"/>
      <c r="I280" s="7"/>
      <c r="J280" s="7"/>
      <c r="K280" s="12"/>
      <c r="L280" s="7"/>
      <c r="M280" s="7"/>
      <c r="N280" s="7"/>
      <c r="O280" s="7"/>
      <c r="P280" s="7"/>
      <c r="Q280" s="7"/>
      <c r="R280" s="12"/>
      <c r="S280" s="7"/>
      <c r="T280" s="7"/>
      <c r="U280" s="7"/>
      <c r="V280" s="7"/>
      <c r="W280" s="7"/>
      <c r="X280" s="7" t="str">
        <f t="shared" si="16"/>
        <v/>
      </c>
      <c r="Y280" s="7" t="str">
        <f t="shared" si="17"/>
        <v/>
      </c>
      <c r="Z280" s="7" t="str">
        <f t="shared" si="18"/>
        <v/>
      </c>
      <c r="AA280" s="7" t="str">
        <f t="shared" ca="1" si="19"/>
        <v/>
      </c>
      <c r="AB280" s="7"/>
      <c r="AC280" s="12"/>
      <c r="AD280" s="7" t="str">
        <f>IFERROR(INDEX(tbl_Criticidade,MATCH(F280,LISTAS!$BC:$BC,0),2),"")</f>
        <v/>
      </c>
    </row>
    <row r="281" spans="1:30" x14ac:dyDescent="0.25">
      <c r="A281" s="7"/>
      <c r="B281" s="7"/>
      <c r="C281" s="7" t="str">
        <f>IF(B281="","",IFERROR(INDEX(FOLLOWUP!$C:$C,MATCH(B281,FOLLOWUP!$A:$A,0)),""))</f>
        <v/>
      </c>
      <c r="D281" s="7" t="str">
        <f>IF(B281="","",IFERROR(INDEX(FOLLOWUP!$H:$H,MATCH(B281,FOLLOWUP!$A:$A,0)),""))</f>
        <v/>
      </c>
      <c r="E281" s="12"/>
      <c r="F281" s="7"/>
      <c r="G281" s="7"/>
      <c r="H281" s="7"/>
      <c r="I281" s="7"/>
      <c r="J281" s="7"/>
      <c r="K281" s="12"/>
      <c r="L281" s="7"/>
      <c r="M281" s="7"/>
      <c r="N281" s="7"/>
      <c r="O281" s="7"/>
      <c r="P281" s="7"/>
      <c r="Q281" s="7"/>
      <c r="R281" s="12"/>
      <c r="S281" s="7"/>
      <c r="T281" s="7"/>
      <c r="U281" s="7"/>
      <c r="V281" s="7"/>
      <c r="W281" s="7"/>
      <c r="X281" s="7" t="str">
        <f t="shared" si="16"/>
        <v/>
      </c>
      <c r="Y281" s="7" t="str">
        <f t="shared" si="17"/>
        <v/>
      </c>
      <c r="Z281" s="7" t="str">
        <f t="shared" si="18"/>
        <v/>
      </c>
      <c r="AA281" s="7" t="str">
        <f t="shared" ca="1" si="19"/>
        <v/>
      </c>
      <c r="AB281" s="7"/>
      <c r="AC281" s="12"/>
      <c r="AD281" s="7" t="str">
        <f>IFERROR(INDEX(tbl_Criticidade,MATCH(F281,LISTAS!$BC:$BC,0),2),"")</f>
        <v/>
      </c>
    </row>
    <row r="282" spans="1:30" x14ac:dyDescent="0.25">
      <c r="A282" s="7"/>
      <c r="B282" s="7"/>
      <c r="C282" s="7" t="str">
        <f>IF(B282="","",IFERROR(INDEX(FOLLOWUP!$C:$C,MATCH(B282,FOLLOWUP!$A:$A,0)),""))</f>
        <v/>
      </c>
      <c r="D282" s="7" t="str">
        <f>IF(B282="","",IFERROR(INDEX(FOLLOWUP!$H:$H,MATCH(B282,FOLLOWUP!$A:$A,0)),""))</f>
        <v/>
      </c>
      <c r="E282" s="12"/>
      <c r="F282" s="7"/>
      <c r="G282" s="7"/>
      <c r="H282" s="7"/>
      <c r="I282" s="7"/>
      <c r="J282" s="7"/>
      <c r="K282" s="12"/>
      <c r="L282" s="7"/>
      <c r="M282" s="7"/>
      <c r="N282" s="7"/>
      <c r="O282" s="7"/>
      <c r="P282" s="7"/>
      <c r="Q282" s="7"/>
      <c r="R282" s="12"/>
      <c r="S282" s="7"/>
      <c r="T282" s="7"/>
      <c r="U282" s="7"/>
      <c r="V282" s="7"/>
      <c r="W282" s="7"/>
      <c r="X282" s="7" t="str">
        <f t="shared" si="16"/>
        <v/>
      </c>
      <c r="Y282" s="7" t="str">
        <f t="shared" si="17"/>
        <v/>
      </c>
      <c r="Z282" s="7" t="str">
        <f t="shared" si="18"/>
        <v/>
      </c>
      <c r="AA282" s="7" t="str">
        <f t="shared" ca="1" si="19"/>
        <v/>
      </c>
      <c r="AB282" s="7"/>
      <c r="AC282" s="12"/>
      <c r="AD282" s="7" t="str">
        <f>IFERROR(INDEX(tbl_Criticidade,MATCH(F282,LISTAS!$BC:$BC,0),2),"")</f>
        <v/>
      </c>
    </row>
    <row r="283" spans="1:30" x14ac:dyDescent="0.25">
      <c r="A283" s="7"/>
      <c r="B283" s="7"/>
      <c r="C283" s="7" t="str">
        <f>IF(B283="","",IFERROR(INDEX(FOLLOWUP!$C:$C,MATCH(B283,FOLLOWUP!$A:$A,0)),""))</f>
        <v/>
      </c>
      <c r="D283" s="7" t="str">
        <f>IF(B283="","",IFERROR(INDEX(FOLLOWUP!$H:$H,MATCH(B283,FOLLOWUP!$A:$A,0)),""))</f>
        <v/>
      </c>
      <c r="E283" s="12"/>
      <c r="F283" s="7"/>
      <c r="G283" s="7"/>
      <c r="H283" s="7"/>
      <c r="I283" s="7"/>
      <c r="J283" s="7"/>
      <c r="K283" s="12"/>
      <c r="L283" s="7"/>
      <c r="M283" s="7"/>
      <c r="N283" s="7"/>
      <c r="O283" s="7"/>
      <c r="P283" s="7"/>
      <c r="Q283" s="7"/>
      <c r="R283" s="12"/>
      <c r="S283" s="7"/>
      <c r="T283" s="7"/>
      <c r="U283" s="7"/>
      <c r="V283" s="7"/>
      <c r="W283" s="7"/>
      <c r="X283" s="7" t="str">
        <f t="shared" si="16"/>
        <v/>
      </c>
      <c r="Y283" s="7" t="str">
        <f t="shared" si="17"/>
        <v/>
      </c>
      <c r="Z283" s="7" t="str">
        <f t="shared" si="18"/>
        <v/>
      </c>
      <c r="AA283" s="7" t="str">
        <f t="shared" ca="1" si="19"/>
        <v/>
      </c>
      <c r="AB283" s="7"/>
      <c r="AC283" s="12"/>
      <c r="AD283" s="7" t="str">
        <f>IFERROR(INDEX(tbl_Criticidade,MATCH(F283,LISTAS!$BC:$BC,0),2),"")</f>
        <v/>
      </c>
    </row>
    <row r="284" spans="1:30" x14ac:dyDescent="0.25">
      <c r="A284" s="7"/>
      <c r="B284" s="7"/>
      <c r="C284" s="7" t="str">
        <f>IF(B284="","",IFERROR(INDEX(FOLLOWUP!$C:$C,MATCH(B284,FOLLOWUP!$A:$A,0)),""))</f>
        <v/>
      </c>
      <c r="D284" s="7" t="str">
        <f>IF(B284="","",IFERROR(INDEX(FOLLOWUP!$H:$H,MATCH(B284,FOLLOWUP!$A:$A,0)),""))</f>
        <v/>
      </c>
      <c r="E284" s="12"/>
      <c r="F284" s="7"/>
      <c r="G284" s="7"/>
      <c r="H284" s="7"/>
      <c r="I284" s="7"/>
      <c r="J284" s="7"/>
      <c r="K284" s="12"/>
      <c r="L284" s="7"/>
      <c r="M284" s="7"/>
      <c r="N284" s="7"/>
      <c r="O284" s="7"/>
      <c r="P284" s="7"/>
      <c r="Q284" s="7"/>
      <c r="R284" s="12"/>
      <c r="S284" s="7"/>
      <c r="T284" s="7"/>
      <c r="U284" s="7"/>
      <c r="V284" s="7"/>
      <c r="W284" s="7"/>
      <c r="X284" s="7" t="str">
        <f t="shared" si="16"/>
        <v/>
      </c>
      <c r="Y284" s="7" t="str">
        <f t="shared" si="17"/>
        <v/>
      </c>
      <c r="Z284" s="7" t="str">
        <f t="shared" si="18"/>
        <v/>
      </c>
      <c r="AA284" s="7" t="str">
        <f t="shared" ca="1" si="19"/>
        <v/>
      </c>
      <c r="AB284" s="7"/>
      <c r="AC284" s="12"/>
      <c r="AD284" s="7" t="str">
        <f>IFERROR(INDEX(tbl_Criticidade,MATCH(F284,LISTAS!$BC:$BC,0),2),"")</f>
        <v/>
      </c>
    </row>
    <row r="285" spans="1:30" x14ac:dyDescent="0.25">
      <c r="A285" s="7"/>
      <c r="B285" s="7"/>
      <c r="C285" s="7" t="str">
        <f>IF(B285="","",IFERROR(INDEX(FOLLOWUP!$C:$C,MATCH(B285,FOLLOWUP!$A:$A,0)),""))</f>
        <v/>
      </c>
      <c r="D285" s="7" t="str">
        <f>IF(B285="","",IFERROR(INDEX(FOLLOWUP!$H:$H,MATCH(B285,FOLLOWUP!$A:$A,0)),""))</f>
        <v/>
      </c>
      <c r="E285" s="12"/>
      <c r="F285" s="7"/>
      <c r="G285" s="7"/>
      <c r="H285" s="7"/>
      <c r="I285" s="7"/>
      <c r="J285" s="7"/>
      <c r="K285" s="12"/>
      <c r="L285" s="7"/>
      <c r="M285" s="7"/>
      <c r="N285" s="7"/>
      <c r="O285" s="7"/>
      <c r="P285" s="7"/>
      <c r="Q285" s="7"/>
      <c r="R285" s="12"/>
      <c r="S285" s="7"/>
      <c r="T285" s="7"/>
      <c r="U285" s="7"/>
      <c r="V285" s="7"/>
      <c r="W285" s="7"/>
      <c r="X285" s="7" t="str">
        <f t="shared" si="16"/>
        <v/>
      </c>
      <c r="Y285" s="7" t="str">
        <f t="shared" si="17"/>
        <v/>
      </c>
      <c r="Z285" s="7" t="str">
        <f t="shared" si="18"/>
        <v/>
      </c>
      <c r="AA285" s="7" t="str">
        <f t="shared" ca="1" si="19"/>
        <v/>
      </c>
      <c r="AB285" s="7"/>
      <c r="AC285" s="12"/>
      <c r="AD285" s="7" t="str">
        <f>IFERROR(INDEX(tbl_Criticidade,MATCH(F285,LISTAS!$BC:$BC,0),2),"")</f>
        <v/>
      </c>
    </row>
    <row r="286" spans="1:30" x14ac:dyDescent="0.25">
      <c r="A286" s="7"/>
      <c r="B286" s="7"/>
      <c r="C286" s="7" t="str">
        <f>IF(B286="","",IFERROR(INDEX(FOLLOWUP!$C:$C,MATCH(B286,FOLLOWUP!$A:$A,0)),""))</f>
        <v/>
      </c>
      <c r="D286" s="7" t="str">
        <f>IF(B286="","",IFERROR(INDEX(FOLLOWUP!$H:$H,MATCH(B286,FOLLOWUP!$A:$A,0)),""))</f>
        <v/>
      </c>
      <c r="E286" s="12"/>
      <c r="F286" s="7"/>
      <c r="G286" s="7"/>
      <c r="H286" s="7"/>
      <c r="I286" s="7"/>
      <c r="J286" s="7"/>
      <c r="K286" s="12"/>
      <c r="L286" s="7"/>
      <c r="M286" s="7"/>
      <c r="N286" s="7"/>
      <c r="O286" s="7"/>
      <c r="P286" s="7"/>
      <c r="Q286" s="7"/>
      <c r="R286" s="12"/>
      <c r="S286" s="7"/>
      <c r="T286" s="7"/>
      <c r="U286" s="7"/>
      <c r="V286" s="7"/>
      <c r="W286" s="7"/>
      <c r="X286" s="7" t="str">
        <f t="shared" si="16"/>
        <v/>
      </c>
      <c r="Y286" s="7" t="str">
        <f t="shared" si="17"/>
        <v/>
      </c>
      <c r="Z286" s="7" t="str">
        <f t="shared" si="18"/>
        <v/>
      </c>
      <c r="AA286" s="7" t="str">
        <f t="shared" ca="1" si="19"/>
        <v/>
      </c>
      <c r="AB286" s="7"/>
      <c r="AC286" s="12"/>
      <c r="AD286" s="7" t="str">
        <f>IFERROR(INDEX(tbl_Criticidade,MATCH(F286,LISTAS!$BC:$BC,0),2),"")</f>
        <v/>
      </c>
    </row>
    <row r="287" spans="1:30" x14ac:dyDescent="0.25">
      <c r="A287" s="7"/>
      <c r="B287" s="7"/>
      <c r="C287" s="7" t="str">
        <f>IF(B287="","",IFERROR(INDEX(FOLLOWUP!$C:$C,MATCH(B287,FOLLOWUP!$A:$A,0)),""))</f>
        <v/>
      </c>
      <c r="D287" s="7" t="str">
        <f>IF(B287="","",IFERROR(INDEX(FOLLOWUP!$H:$H,MATCH(B287,FOLLOWUP!$A:$A,0)),""))</f>
        <v/>
      </c>
      <c r="E287" s="12"/>
      <c r="F287" s="7"/>
      <c r="G287" s="7"/>
      <c r="H287" s="7"/>
      <c r="I287" s="7"/>
      <c r="J287" s="7"/>
      <c r="K287" s="12"/>
      <c r="L287" s="7"/>
      <c r="M287" s="7"/>
      <c r="N287" s="7"/>
      <c r="O287" s="7"/>
      <c r="P287" s="7"/>
      <c r="Q287" s="7"/>
      <c r="R287" s="12"/>
      <c r="S287" s="7"/>
      <c r="T287" s="7"/>
      <c r="U287" s="7"/>
      <c r="V287" s="7"/>
      <c r="W287" s="7"/>
      <c r="X287" s="7" t="str">
        <f t="shared" si="16"/>
        <v/>
      </c>
      <c r="Y287" s="7" t="str">
        <f t="shared" si="17"/>
        <v/>
      </c>
      <c r="Z287" s="7" t="str">
        <f t="shared" si="18"/>
        <v/>
      </c>
      <c r="AA287" s="7" t="str">
        <f t="shared" ca="1" si="19"/>
        <v/>
      </c>
      <c r="AB287" s="7"/>
      <c r="AC287" s="12"/>
      <c r="AD287" s="7" t="str">
        <f>IFERROR(INDEX(tbl_Criticidade,MATCH(F287,LISTAS!$BC:$BC,0),2),"")</f>
        <v/>
      </c>
    </row>
    <row r="288" spans="1:30" x14ac:dyDescent="0.25">
      <c r="A288" s="7"/>
      <c r="B288" s="7"/>
      <c r="C288" s="7" t="str">
        <f>IF(B288="","",IFERROR(INDEX(FOLLOWUP!$C:$C,MATCH(B288,FOLLOWUP!$A:$A,0)),""))</f>
        <v/>
      </c>
      <c r="D288" s="7" t="str">
        <f>IF(B288="","",IFERROR(INDEX(FOLLOWUP!$H:$H,MATCH(B288,FOLLOWUP!$A:$A,0)),""))</f>
        <v/>
      </c>
      <c r="E288" s="12"/>
      <c r="F288" s="7"/>
      <c r="G288" s="7"/>
      <c r="H288" s="7"/>
      <c r="I288" s="7"/>
      <c r="J288" s="7"/>
      <c r="K288" s="12"/>
      <c r="L288" s="7"/>
      <c r="M288" s="7"/>
      <c r="N288" s="7"/>
      <c r="O288" s="7"/>
      <c r="P288" s="7"/>
      <c r="Q288" s="7"/>
      <c r="R288" s="12"/>
      <c r="S288" s="7"/>
      <c r="T288" s="7"/>
      <c r="U288" s="7"/>
      <c r="V288" s="7"/>
      <c r="W288" s="7"/>
      <c r="X288" s="7" t="str">
        <f t="shared" si="16"/>
        <v/>
      </c>
      <c r="Y288" s="7" t="str">
        <f t="shared" si="17"/>
        <v/>
      </c>
      <c r="Z288" s="7" t="str">
        <f t="shared" si="18"/>
        <v/>
      </c>
      <c r="AA288" s="7" t="str">
        <f t="shared" ca="1" si="19"/>
        <v/>
      </c>
      <c r="AB288" s="7"/>
      <c r="AC288" s="12"/>
      <c r="AD288" s="7" t="str">
        <f>IFERROR(INDEX(tbl_Criticidade,MATCH(F288,LISTAS!$BC:$BC,0),2),"")</f>
        <v/>
      </c>
    </row>
    <row r="289" spans="1:30" x14ac:dyDescent="0.25">
      <c r="A289" s="7"/>
      <c r="B289" s="7"/>
      <c r="C289" s="7" t="str">
        <f>IF(B289="","",IFERROR(INDEX(FOLLOWUP!$C:$C,MATCH(B289,FOLLOWUP!$A:$A,0)),""))</f>
        <v/>
      </c>
      <c r="D289" s="7" t="str">
        <f>IF(B289="","",IFERROR(INDEX(FOLLOWUP!$H:$H,MATCH(B289,FOLLOWUP!$A:$A,0)),""))</f>
        <v/>
      </c>
      <c r="E289" s="12"/>
      <c r="F289" s="7"/>
      <c r="G289" s="7"/>
      <c r="H289" s="7"/>
      <c r="I289" s="7"/>
      <c r="J289" s="7"/>
      <c r="K289" s="12"/>
      <c r="L289" s="7"/>
      <c r="M289" s="7"/>
      <c r="N289" s="7"/>
      <c r="O289" s="7"/>
      <c r="P289" s="7"/>
      <c r="Q289" s="7"/>
      <c r="R289" s="12"/>
      <c r="S289" s="7"/>
      <c r="T289" s="7"/>
      <c r="U289" s="7"/>
      <c r="V289" s="7"/>
      <c r="W289" s="7"/>
      <c r="X289" s="7" t="str">
        <f t="shared" si="16"/>
        <v/>
      </c>
      <c r="Y289" s="7" t="str">
        <f t="shared" si="17"/>
        <v/>
      </c>
      <c r="Z289" s="7" t="str">
        <f t="shared" si="18"/>
        <v/>
      </c>
      <c r="AA289" s="7" t="str">
        <f t="shared" ca="1" si="19"/>
        <v/>
      </c>
      <c r="AB289" s="7"/>
      <c r="AC289" s="12"/>
      <c r="AD289" s="7" t="str">
        <f>IFERROR(INDEX(tbl_Criticidade,MATCH(F289,LISTAS!$BC:$BC,0),2),"")</f>
        <v/>
      </c>
    </row>
    <row r="290" spans="1:30" x14ac:dyDescent="0.25">
      <c r="A290" s="7"/>
      <c r="B290" s="7"/>
      <c r="C290" s="7" t="str">
        <f>IF(B290="","",IFERROR(INDEX(FOLLOWUP!$C:$C,MATCH(B290,FOLLOWUP!$A:$A,0)),""))</f>
        <v/>
      </c>
      <c r="D290" s="7" t="str">
        <f>IF(B290="","",IFERROR(INDEX(FOLLOWUP!$H:$H,MATCH(B290,FOLLOWUP!$A:$A,0)),""))</f>
        <v/>
      </c>
      <c r="E290" s="12"/>
      <c r="F290" s="7"/>
      <c r="G290" s="7"/>
      <c r="H290" s="7"/>
      <c r="I290" s="7"/>
      <c r="J290" s="7"/>
      <c r="K290" s="12"/>
      <c r="L290" s="7"/>
      <c r="M290" s="7"/>
      <c r="N290" s="7"/>
      <c r="O290" s="7"/>
      <c r="P290" s="7"/>
      <c r="Q290" s="7"/>
      <c r="R290" s="12"/>
      <c r="S290" s="7"/>
      <c r="T290" s="7"/>
      <c r="U290" s="7"/>
      <c r="V290" s="7"/>
      <c r="W290" s="7"/>
      <c r="X290" s="7" t="str">
        <f t="shared" si="16"/>
        <v/>
      </c>
      <c r="Y290" s="7" t="str">
        <f t="shared" si="17"/>
        <v/>
      </c>
      <c r="Z290" s="7" t="str">
        <f t="shared" si="18"/>
        <v/>
      </c>
      <c r="AA290" s="7" t="str">
        <f t="shared" ca="1" si="19"/>
        <v/>
      </c>
      <c r="AB290" s="7"/>
      <c r="AC290" s="12"/>
      <c r="AD290" s="7" t="str">
        <f>IFERROR(INDEX(tbl_Criticidade,MATCH(F290,LISTAS!$BC:$BC,0),2),"")</f>
        <v/>
      </c>
    </row>
    <row r="291" spans="1:30" x14ac:dyDescent="0.25">
      <c r="A291" s="7"/>
      <c r="B291" s="7"/>
      <c r="C291" s="7" t="str">
        <f>IF(B291="","",IFERROR(INDEX(FOLLOWUP!$C:$C,MATCH(B291,FOLLOWUP!$A:$A,0)),""))</f>
        <v/>
      </c>
      <c r="D291" s="7" t="str">
        <f>IF(B291="","",IFERROR(INDEX(FOLLOWUP!$H:$H,MATCH(B291,FOLLOWUP!$A:$A,0)),""))</f>
        <v/>
      </c>
      <c r="E291" s="12"/>
      <c r="F291" s="7"/>
      <c r="G291" s="7"/>
      <c r="H291" s="7"/>
      <c r="I291" s="7"/>
      <c r="J291" s="7"/>
      <c r="K291" s="12"/>
      <c r="L291" s="7"/>
      <c r="M291" s="7"/>
      <c r="N291" s="7"/>
      <c r="O291" s="7"/>
      <c r="P291" s="7"/>
      <c r="Q291" s="7"/>
      <c r="R291" s="12"/>
      <c r="S291" s="7"/>
      <c r="T291" s="7"/>
      <c r="U291" s="7"/>
      <c r="V291" s="7"/>
      <c r="W291" s="7"/>
      <c r="X291" s="7" t="str">
        <f t="shared" si="16"/>
        <v/>
      </c>
      <c r="Y291" s="7" t="str">
        <f t="shared" si="17"/>
        <v/>
      </c>
      <c r="Z291" s="7" t="str">
        <f t="shared" si="18"/>
        <v/>
      </c>
      <c r="AA291" s="7" t="str">
        <f t="shared" ca="1" si="19"/>
        <v/>
      </c>
      <c r="AB291" s="7"/>
      <c r="AC291" s="12"/>
      <c r="AD291" s="7" t="str">
        <f>IFERROR(INDEX(tbl_Criticidade,MATCH(F291,LISTAS!$BC:$BC,0),2),"")</f>
        <v/>
      </c>
    </row>
    <row r="292" spans="1:30" x14ac:dyDescent="0.25">
      <c r="A292" s="7"/>
      <c r="B292" s="7"/>
      <c r="C292" s="7" t="str">
        <f>IF(B292="","",IFERROR(INDEX(FOLLOWUP!$C:$C,MATCH(B292,FOLLOWUP!$A:$A,0)),""))</f>
        <v/>
      </c>
      <c r="D292" s="7" t="str">
        <f>IF(B292="","",IFERROR(INDEX(FOLLOWUP!$H:$H,MATCH(B292,FOLLOWUP!$A:$A,0)),""))</f>
        <v/>
      </c>
      <c r="E292" s="12"/>
      <c r="F292" s="7"/>
      <c r="G292" s="7"/>
      <c r="H292" s="7"/>
      <c r="I292" s="7"/>
      <c r="J292" s="7"/>
      <c r="K292" s="12"/>
      <c r="L292" s="7"/>
      <c r="M292" s="7"/>
      <c r="N292" s="7"/>
      <c r="O292" s="7"/>
      <c r="P292" s="7"/>
      <c r="Q292" s="7"/>
      <c r="R292" s="12"/>
      <c r="S292" s="7"/>
      <c r="T292" s="7"/>
      <c r="U292" s="7"/>
      <c r="V292" s="7"/>
      <c r="W292" s="7"/>
      <c r="X292" s="7" t="str">
        <f t="shared" si="16"/>
        <v/>
      </c>
      <c r="Y292" s="7" t="str">
        <f t="shared" si="17"/>
        <v/>
      </c>
      <c r="Z292" s="7" t="str">
        <f t="shared" si="18"/>
        <v/>
      </c>
      <c r="AA292" s="7" t="str">
        <f t="shared" ca="1" si="19"/>
        <v/>
      </c>
      <c r="AB292" s="7"/>
      <c r="AC292" s="12"/>
      <c r="AD292" s="7" t="str">
        <f>IFERROR(INDEX(tbl_Criticidade,MATCH(F292,LISTAS!$BC:$BC,0),2),"")</f>
        <v/>
      </c>
    </row>
    <row r="293" spans="1:30" x14ac:dyDescent="0.25">
      <c r="A293" s="7"/>
      <c r="B293" s="7"/>
      <c r="C293" s="7" t="str">
        <f>IF(B293="","",IFERROR(INDEX(FOLLOWUP!$C:$C,MATCH(B293,FOLLOWUP!$A:$A,0)),""))</f>
        <v/>
      </c>
      <c r="D293" s="7" t="str">
        <f>IF(B293="","",IFERROR(INDEX(FOLLOWUP!$H:$H,MATCH(B293,FOLLOWUP!$A:$A,0)),""))</f>
        <v/>
      </c>
      <c r="E293" s="12"/>
      <c r="F293" s="7"/>
      <c r="G293" s="7"/>
      <c r="H293" s="7"/>
      <c r="I293" s="7"/>
      <c r="J293" s="7"/>
      <c r="K293" s="12"/>
      <c r="L293" s="7"/>
      <c r="M293" s="7"/>
      <c r="N293" s="7"/>
      <c r="O293" s="7"/>
      <c r="P293" s="7"/>
      <c r="Q293" s="7"/>
      <c r="R293" s="12"/>
      <c r="S293" s="7"/>
      <c r="T293" s="7"/>
      <c r="U293" s="7"/>
      <c r="V293" s="7"/>
      <c r="W293" s="7"/>
      <c r="X293" s="7" t="str">
        <f t="shared" si="16"/>
        <v/>
      </c>
      <c r="Y293" s="7" t="str">
        <f t="shared" si="17"/>
        <v/>
      </c>
      <c r="Z293" s="7" t="str">
        <f t="shared" si="18"/>
        <v/>
      </c>
      <c r="AA293" s="7" t="str">
        <f t="shared" ca="1" si="19"/>
        <v/>
      </c>
      <c r="AB293" s="7"/>
      <c r="AC293" s="12"/>
      <c r="AD293" s="7" t="str">
        <f>IFERROR(INDEX(tbl_Criticidade,MATCH(F293,LISTAS!$BC:$BC,0),2),"")</f>
        <v/>
      </c>
    </row>
    <row r="294" spans="1:30" x14ac:dyDescent="0.25">
      <c r="A294" s="7"/>
      <c r="B294" s="7"/>
      <c r="C294" s="7" t="str">
        <f>IF(B294="","",IFERROR(INDEX(FOLLOWUP!$C:$C,MATCH(B294,FOLLOWUP!$A:$A,0)),""))</f>
        <v/>
      </c>
      <c r="D294" s="7" t="str">
        <f>IF(B294="","",IFERROR(INDEX(FOLLOWUP!$H:$H,MATCH(B294,FOLLOWUP!$A:$A,0)),""))</f>
        <v/>
      </c>
      <c r="E294" s="12"/>
      <c r="F294" s="7"/>
      <c r="G294" s="7"/>
      <c r="H294" s="7"/>
      <c r="I294" s="7"/>
      <c r="J294" s="7"/>
      <c r="K294" s="12"/>
      <c r="L294" s="7"/>
      <c r="M294" s="7"/>
      <c r="N294" s="7"/>
      <c r="O294" s="7"/>
      <c r="P294" s="7"/>
      <c r="Q294" s="7"/>
      <c r="R294" s="12"/>
      <c r="S294" s="7"/>
      <c r="T294" s="7"/>
      <c r="U294" s="7"/>
      <c r="V294" s="7"/>
      <c r="W294" s="7"/>
      <c r="X294" s="7" t="str">
        <f t="shared" si="16"/>
        <v/>
      </c>
      <c r="Y294" s="7" t="str">
        <f t="shared" si="17"/>
        <v/>
      </c>
      <c r="Z294" s="7" t="str">
        <f t="shared" si="18"/>
        <v/>
      </c>
      <c r="AA294" s="7" t="str">
        <f t="shared" ca="1" si="19"/>
        <v/>
      </c>
      <c r="AB294" s="7"/>
      <c r="AC294" s="12"/>
      <c r="AD294" s="7" t="str">
        <f>IFERROR(INDEX(tbl_Criticidade,MATCH(F294,LISTAS!$BC:$BC,0),2),"")</f>
        <v/>
      </c>
    </row>
    <row r="295" spans="1:30" x14ac:dyDescent="0.25">
      <c r="A295" s="7"/>
      <c r="B295" s="7"/>
      <c r="C295" s="7" t="str">
        <f>IF(B295="","",IFERROR(INDEX(FOLLOWUP!$C:$C,MATCH(B295,FOLLOWUP!$A:$A,0)),""))</f>
        <v/>
      </c>
      <c r="D295" s="7" t="str">
        <f>IF(B295="","",IFERROR(INDEX(FOLLOWUP!$H:$H,MATCH(B295,FOLLOWUP!$A:$A,0)),""))</f>
        <v/>
      </c>
      <c r="E295" s="12"/>
      <c r="F295" s="7"/>
      <c r="G295" s="7"/>
      <c r="H295" s="7"/>
      <c r="I295" s="7"/>
      <c r="J295" s="7"/>
      <c r="K295" s="12"/>
      <c r="L295" s="7"/>
      <c r="M295" s="7"/>
      <c r="N295" s="7"/>
      <c r="O295" s="7"/>
      <c r="P295" s="7"/>
      <c r="Q295" s="7"/>
      <c r="R295" s="12"/>
      <c r="S295" s="7"/>
      <c r="T295" s="7"/>
      <c r="U295" s="7"/>
      <c r="V295" s="7"/>
      <c r="W295" s="7"/>
      <c r="X295" s="7" t="str">
        <f t="shared" si="16"/>
        <v/>
      </c>
      <c r="Y295" s="7" t="str">
        <f t="shared" si="17"/>
        <v/>
      </c>
      <c r="Z295" s="7" t="str">
        <f t="shared" si="18"/>
        <v/>
      </c>
      <c r="AA295" s="7" t="str">
        <f t="shared" ca="1" si="19"/>
        <v/>
      </c>
      <c r="AB295" s="7"/>
      <c r="AC295" s="12"/>
      <c r="AD295" s="7" t="str">
        <f>IFERROR(INDEX(tbl_Criticidade,MATCH(F295,LISTAS!$BC:$BC,0),2),"")</f>
        <v/>
      </c>
    </row>
    <row r="296" spans="1:30" x14ac:dyDescent="0.25">
      <c r="A296" s="7"/>
      <c r="B296" s="7"/>
      <c r="C296" s="7" t="str">
        <f>IF(B296="","",IFERROR(INDEX(FOLLOWUP!$C:$C,MATCH(B296,FOLLOWUP!$A:$A,0)),""))</f>
        <v/>
      </c>
      <c r="D296" s="7" t="str">
        <f>IF(B296="","",IFERROR(INDEX(FOLLOWUP!$H:$H,MATCH(B296,FOLLOWUP!$A:$A,0)),""))</f>
        <v/>
      </c>
      <c r="E296" s="12"/>
      <c r="F296" s="7"/>
      <c r="G296" s="7"/>
      <c r="H296" s="7"/>
      <c r="I296" s="7"/>
      <c r="J296" s="7"/>
      <c r="K296" s="12"/>
      <c r="L296" s="7"/>
      <c r="M296" s="7"/>
      <c r="N296" s="7"/>
      <c r="O296" s="7"/>
      <c r="P296" s="7"/>
      <c r="Q296" s="7"/>
      <c r="R296" s="12"/>
      <c r="S296" s="7"/>
      <c r="T296" s="7"/>
      <c r="U296" s="7"/>
      <c r="V296" s="7"/>
      <c r="W296" s="7"/>
      <c r="X296" s="7" t="str">
        <f t="shared" si="16"/>
        <v/>
      </c>
      <c r="Y296" s="7" t="str">
        <f t="shared" si="17"/>
        <v/>
      </c>
      <c r="Z296" s="7" t="str">
        <f t="shared" si="18"/>
        <v/>
      </c>
      <c r="AA296" s="7" t="str">
        <f t="shared" ca="1" si="19"/>
        <v/>
      </c>
      <c r="AB296" s="7"/>
      <c r="AC296" s="12"/>
      <c r="AD296" s="7" t="str">
        <f>IFERROR(INDEX(tbl_Criticidade,MATCH(F296,LISTAS!$BC:$BC,0),2),"")</f>
        <v/>
      </c>
    </row>
    <row r="297" spans="1:30" x14ac:dyDescent="0.25">
      <c r="A297" s="7"/>
      <c r="B297" s="7"/>
      <c r="C297" s="7" t="str">
        <f>IF(B297="","",IFERROR(INDEX(FOLLOWUP!$C:$C,MATCH(B297,FOLLOWUP!$A:$A,0)),""))</f>
        <v/>
      </c>
      <c r="D297" s="7" t="str">
        <f>IF(B297="","",IFERROR(INDEX(FOLLOWUP!$H:$H,MATCH(B297,FOLLOWUP!$A:$A,0)),""))</f>
        <v/>
      </c>
      <c r="E297" s="12"/>
      <c r="F297" s="7"/>
      <c r="G297" s="7"/>
      <c r="H297" s="7"/>
      <c r="I297" s="7"/>
      <c r="J297" s="7"/>
      <c r="K297" s="12"/>
      <c r="L297" s="7"/>
      <c r="M297" s="7"/>
      <c r="N297" s="7"/>
      <c r="O297" s="7"/>
      <c r="P297" s="7"/>
      <c r="Q297" s="7"/>
      <c r="R297" s="12"/>
      <c r="S297" s="7"/>
      <c r="T297" s="7"/>
      <c r="U297" s="7"/>
      <c r="V297" s="7"/>
      <c r="W297" s="7"/>
      <c r="X297" s="7" t="str">
        <f t="shared" si="16"/>
        <v/>
      </c>
      <c r="Y297" s="7" t="str">
        <f t="shared" si="17"/>
        <v/>
      </c>
      <c r="Z297" s="7" t="str">
        <f t="shared" si="18"/>
        <v/>
      </c>
      <c r="AA297" s="7" t="str">
        <f t="shared" ca="1" si="19"/>
        <v/>
      </c>
      <c r="AB297" s="7"/>
      <c r="AC297" s="12"/>
      <c r="AD297" s="7" t="str">
        <f>IFERROR(INDEX(tbl_Criticidade,MATCH(F297,LISTAS!$BC:$BC,0),2),"")</f>
        <v/>
      </c>
    </row>
    <row r="298" spans="1:30" x14ac:dyDescent="0.25">
      <c r="A298" s="7"/>
      <c r="B298" s="7"/>
      <c r="C298" s="7" t="str">
        <f>IF(B298="","",IFERROR(INDEX(FOLLOWUP!$C:$C,MATCH(B298,FOLLOWUP!$A:$A,0)),""))</f>
        <v/>
      </c>
      <c r="D298" s="7" t="str">
        <f>IF(B298="","",IFERROR(INDEX(FOLLOWUP!$H:$H,MATCH(B298,FOLLOWUP!$A:$A,0)),""))</f>
        <v/>
      </c>
      <c r="E298" s="12"/>
      <c r="F298" s="7"/>
      <c r="G298" s="7"/>
      <c r="H298" s="7"/>
      <c r="I298" s="7"/>
      <c r="J298" s="7"/>
      <c r="K298" s="12"/>
      <c r="L298" s="7"/>
      <c r="M298" s="7"/>
      <c r="N298" s="7"/>
      <c r="O298" s="7"/>
      <c r="P298" s="7"/>
      <c r="Q298" s="7"/>
      <c r="R298" s="12"/>
      <c r="S298" s="7"/>
      <c r="T298" s="7"/>
      <c r="U298" s="7"/>
      <c r="V298" s="7"/>
      <c r="W298" s="7"/>
      <c r="X298" s="7" t="str">
        <f t="shared" si="16"/>
        <v/>
      </c>
      <c r="Y298" s="7" t="str">
        <f t="shared" si="17"/>
        <v/>
      </c>
      <c r="Z298" s="7" t="str">
        <f t="shared" si="18"/>
        <v/>
      </c>
      <c r="AA298" s="7" t="str">
        <f t="shared" ca="1" si="19"/>
        <v/>
      </c>
      <c r="AB298" s="7"/>
      <c r="AC298" s="12"/>
      <c r="AD298" s="7" t="str">
        <f>IFERROR(INDEX(tbl_Criticidade,MATCH(F298,LISTAS!$BC:$BC,0),2),"")</f>
        <v/>
      </c>
    </row>
    <row r="299" spans="1:30" x14ac:dyDescent="0.25">
      <c r="A299" s="7"/>
      <c r="B299" s="7"/>
      <c r="C299" s="7" t="str">
        <f>IF(B299="","",IFERROR(INDEX(FOLLOWUP!$C:$C,MATCH(B299,FOLLOWUP!$A:$A,0)),""))</f>
        <v/>
      </c>
      <c r="D299" s="7" t="str">
        <f>IF(B299="","",IFERROR(INDEX(FOLLOWUP!$H:$H,MATCH(B299,FOLLOWUP!$A:$A,0)),""))</f>
        <v/>
      </c>
      <c r="E299" s="12"/>
      <c r="F299" s="7"/>
      <c r="G299" s="7"/>
      <c r="H299" s="7"/>
      <c r="I299" s="7"/>
      <c r="J299" s="7"/>
      <c r="K299" s="12"/>
      <c r="L299" s="7"/>
      <c r="M299" s="7"/>
      <c r="N299" s="7"/>
      <c r="O299" s="7"/>
      <c r="P299" s="7"/>
      <c r="Q299" s="7"/>
      <c r="R299" s="12"/>
      <c r="S299" s="7"/>
      <c r="T299" s="7"/>
      <c r="U299" s="7"/>
      <c r="V299" s="7"/>
      <c r="W299" s="7"/>
      <c r="X299" s="7" t="str">
        <f t="shared" si="16"/>
        <v/>
      </c>
      <c r="Y299" s="7" t="str">
        <f t="shared" si="17"/>
        <v/>
      </c>
      <c r="Z299" s="7" t="str">
        <f t="shared" si="18"/>
        <v/>
      </c>
      <c r="AA299" s="7" t="str">
        <f t="shared" ca="1" si="19"/>
        <v/>
      </c>
      <c r="AB299" s="7"/>
      <c r="AC299" s="12"/>
      <c r="AD299" s="7" t="str">
        <f>IFERROR(INDEX(tbl_Criticidade,MATCH(F299,LISTAS!$BC:$BC,0),2),"")</f>
        <v/>
      </c>
    </row>
    <row r="300" spans="1:30" x14ac:dyDescent="0.25">
      <c r="A300" s="7"/>
      <c r="B300" s="7"/>
      <c r="C300" s="7" t="str">
        <f>IF(B300="","",IFERROR(INDEX(FOLLOWUP!$C:$C,MATCH(B300,FOLLOWUP!$A:$A,0)),""))</f>
        <v/>
      </c>
      <c r="D300" s="7" t="str">
        <f>IF(B300="","",IFERROR(INDEX(FOLLOWUP!$H:$H,MATCH(B300,FOLLOWUP!$A:$A,0)),""))</f>
        <v/>
      </c>
      <c r="E300" s="12"/>
      <c r="F300" s="7"/>
      <c r="G300" s="7"/>
      <c r="H300" s="7"/>
      <c r="I300" s="7"/>
      <c r="J300" s="7"/>
      <c r="K300" s="12"/>
      <c r="L300" s="7"/>
      <c r="M300" s="7"/>
      <c r="N300" s="7"/>
      <c r="O300" s="7"/>
      <c r="P300" s="7"/>
      <c r="Q300" s="7"/>
      <c r="R300" s="12"/>
      <c r="S300" s="7"/>
      <c r="T300" s="7"/>
      <c r="U300" s="7"/>
      <c r="V300" s="7"/>
      <c r="W300" s="7"/>
      <c r="X300" s="7" t="str">
        <f t="shared" si="16"/>
        <v/>
      </c>
      <c r="Y300" s="7" t="str">
        <f t="shared" si="17"/>
        <v/>
      </c>
      <c r="Z300" s="7" t="str">
        <f t="shared" si="18"/>
        <v/>
      </c>
      <c r="AA300" s="7" t="str">
        <f t="shared" ca="1" si="19"/>
        <v/>
      </c>
      <c r="AB300" s="7"/>
      <c r="AC300" s="12"/>
      <c r="AD300" s="7" t="str">
        <f>IFERROR(INDEX(tbl_Criticidade,MATCH(F300,LISTAS!$BC:$BC,0),2),"")</f>
        <v/>
      </c>
    </row>
    <row r="301" spans="1:30" x14ac:dyDescent="0.25">
      <c r="A301" s="7"/>
      <c r="B301" s="7"/>
      <c r="C301" s="7" t="str">
        <f>IF(B301="","",IFERROR(INDEX(FOLLOWUP!$C:$C,MATCH(B301,FOLLOWUP!$A:$A,0)),""))</f>
        <v/>
      </c>
      <c r="D301" s="7" t="str">
        <f>IF(B301="","",IFERROR(INDEX(FOLLOWUP!$H:$H,MATCH(B301,FOLLOWUP!$A:$A,0)),""))</f>
        <v/>
      </c>
      <c r="E301" s="12"/>
      <c r="F301" s="7"/>
      <c r="G301" s="7"/>
      <c r="H301" s="7"/>
      <c r="I301" s="7"/>
      <c r="J301" s="7"/>
      <c r="K301" s="12"/>
      <c r="L301" s="7"/>
      <c r="M301" s="7"/>
      <c r="N301" s="7"/>
      <c r="O301" s="7"/>
      <c r="P301" s="7"/>
      <c r="Q301" s="7"/>
      <c r="R301" s="12"/>
      <c r="S301" s="7"/>
      <c r="T301" s="7"/>
      <c r="U301" s="7"/>
      <c r="V301" s="7"/>
      <c r="W301" s="7"/>
      <c r="X301" s="7" t="str">
        <f t="shared" si="16"/>
        <v/>
      </c>
      <c r="Y301" s="7" t="str">
        <f t="shared" si="17"/>
        <v/>
      </c>
      <c r="Z301" s="7" t="str">
        <f t="shared" si="18"/>
        <v/>
      </c>
      <c r="AA301" s="7" t="str">
        <f t="shared" ca="1" si="19"/>
        <v/>
      </c>
      <c r="AB301" s="7"/>
      <c r="AC301" s="12"/>
      <c r="AD301" s="7" t="str">
        <f>IFERROR(INDEX(tbl_Criticidade,MATCH(F301,LISTAS!$BC:$BC,0),2),"")</f>
        <v/>
      </c>
    </row>
    <row r="302" spans="1:30" x14ac:dyDescent="0.25">
      <c r="A302" s="7"/>
      <c r="B302" s="7"/>
      <c r="C302" s="7" t="str">
        <f>IF(B302="","",IFERROR(INDEX(FOLLOWUP!$C:$C,MATCH(B302,FOLLOWUP!$A:$A,0)),""))</f>
        <v/>
      </c>
      <c r="D302" s="7" t="str">
        <f>IF(B302="","",IFERROR(INDEX(FOLLOWUP!$H:$H,MATCH(B302,FOLLOWUP!$A:$A,0)),""))</f>
        <v/>
      </c>
      <c r="E302" s="12"/>
      <c r="F302" s="7"/>
      <c r="G302" s="7"/>
      <c r="H302" s="7"/>
      <c r="I302" s="7"/>
      <c r="J302" s="7"/>
      <c r="K302" s="12"/>
      <c r="L302" s="7"/>
      <c r="M302" s="7"/>
      <c r="N302" s="7"/>
      <c r="O302" s="7"/>
      <c r="P302" s="7"/>
      <c r="Q302" s="7"/>
      <c r="R302" s="12"/>
      <c r="S302" s="7"/>
      <c r="T302" s="7"/>
      <c r="U302" s="7"/>
      <c r="V302" s="7"/>
      <c r="W302" s="7"/>
      <c r="X302" s="7" t="str">
        <f t="shared" si="16"/>
        <v/>
      </c>
      <c r="Y302" s="7" t="str">
        <f t="shared" si="17"/>
        <v/>
      </c>
      <c r="Z302" s="7" t="str">
        <f t="shared" si="18"/>
        <v/>
      </c>
      <c r="AA302" s="7" t="str">
        <f t="shared" ca="1" si="19"/>
        <v/>
      </c>
      <c r="AB302" s="7"/>
      <c r="AC302" s="12"/>
      <c r="AD302" s="7" t="str">
        <f>IFERROR(INDEX(tbl_Criticidade,MATCH(F302,LISTAS!$BC:$BC,0),2),"")</f>
        <v/>
      </c>
    </row>
    <row r="303" spans="1:30" x14ac:dyDescent="0.25">
      <c r="A303" s="7"/>
      <c r="B303" s="7"/>
      <c r="C303" s="7" t="str">
        <f>IF(B303="","",IFERROR(INDEX(FOLLOWUP!$C:$C,MATCH(B303,FOLLOWUP!$A:$A,0)),""))</f>
        <v/>
      </c>
      <c r="D303" s="7" t="str">
        <f>IF(B303="","",IFERROR(INDEX(FOLLOWUP!$H:$H,MATCH(B303,FOLLOWUP!$A:$A,0)),""))</f>
        <v/>
      </c>
      <c r="E303" s="12"/>
      <c r="F303" s="7"/>
      <c r="G303" s="7"/>
      <c r="H303" s="7"/>
      <c r="I303" s="7"/>
      <c r="J303" s="7"/>
      <c r="K303" s="12"/>
      <c r="L303" s="7"/>
      <c r="M303" s="7"/>
      <c r="N303" s="7"/>
      <c r="O303" s="7"/>
      <c r="P303" s="7"/>
      <c r="Q303" s="7"/>
      <c r="R303" s="12"/>
      <c r="S303" s="7"/>
      <c r="T303" s="7"/>
      <c r="U303" s="7"/>
      <c r="V303" s="7"/>
      <c r="W303" s="7"/>
      <c r="X303" s="7" t="str">
        <f t="shared" si="16"/>
        <v/>
      </c>
      <c r="Y303" s="7" t="str">
        <f t="shared" si="17"/>
        <v/>
      </c>
      <c r="Z303" s="7" t="str">
        <f t="shared" si="18"/>
        <v/>
      </c>
      <c r="AA303" s="7" t="str">
        <f t="shared" ca="1" si="19"/>
        <v/>
      </c>
      <c r="AB303" s="7"/>
      <c r="AC303" s="12"/>
      <c r="AD303" s="7" t="str">
        <f>IFERROR(INDEX(tbl_Criticidade,MATCH(F303,LISTAS!$BC:$BC,0),2),"")</f>
        <v/>
      </c>
    </row>
    <row r="304" spans="1:30" x14ac:dyDescent="0.25">
      <c r="A304" s="7"/>
      <c r="B304" s="7"/>
      <c r="C304" s="7" t="str">
        <f>IF(B304="","",IFERROR(INDEX(FOLLOWUP!$C:$C,MATCH(B304,FOLLOWUP!$A:$A,0)),""))</f>
        <v/>
      </c>
      <c r="D304" s="7" t="str">
        <f>IF(B304="","",IFERROR(INDEX(FOLLOWUP!$H:$H,MATCH(B304,FOLLOWUP!$A:$A,0)),""))</f>
        <v/>
      </c>
      <c r="E304" s="12"/>
      <c r="F304" s="7"/>
      <c r="G304" s="7"/>
      <c r="H304" s="7"/>
      <c r="I304" s="7"/>
      <c r="J304" s="7"/>
      <c r="K304" s="12"/>
      <c r="L304" s="7"/>
      <c r="M304" s="7"/>
      <c r="N304" s="7"/>
      <c r="O304" s="7"/>
      <c r="P304" s="7"/>
      <c r="Q304" s="7"/>
      <c r="R304" s="12"/>
      <c r="S304" s="7"/>
      <c r="T304" s="7"/>
      <c r="U304" s="7"/>
      <c r="V304" s="7"/>
      <c r="W304" s="7"/>
      <c r="X304" s="7" t="str">
        <f t="shared" si="16"/>
        <v/>
      </c>
      <c r="Y304" s="7" t="str">
        <f t="shared" si="17"/>
        <v/>
      </c>
      <c r="Z304" s="7" t="str">
        <f t="shared" si="18"/>
        <v/>
      </c>
      <c r="AA304" s="7" t="str">
        <f t="shared" ca="1" si="19"/>
        <v/>
      </c>
      <c r="AB304" s="7"/>
      <c r="AC304" s="12"/>
      <c r="AD304" s="7" t="str">
        <f>IFERROR(INDEX(tbl_Criticidade,MATCH(F304,LISTAS!$BC:$BC,0),2),"")</f>
        <v/>
      </c>
    </row>
    <row r="305" spans="1:30" x14ac:dyDescent="0.25">
      <c r="A305" s="7"/>
      <c r="B305" s="7"/>
      <c r="C305" s="7" t="str">
        <f>IF(B305="","",IFERROR(INDEX(FOLLOWUP!$C:$C,MATCH(B305,FOLLOWUP!$A:$A,0)),""))</f>
        <v/>
      </c>
      <c r="D305" s="7" t="str">
        <f>IF(B305="","",IFERROR(INDEX(FOLLOWUP!$H:$H,MATCH(B305,FOLLOWUP!$A:$A,0)),""))</f>
        <v/>
      </c>
      <c r="E305" s="12"/>
      <c r="F305" s="7"/>
      <c r="G305" s="7"/>
      <c r="H305" s="7"/>
      <c r="I305" s="7"/>
      <c r="J305" s="7"/>
      <c r="K305" s="12"/>
      <c r="L305" s="7"/>
      <c r="M305" s="7"/>
      <c r="N305" s="7"/>
      <c r="O305" s="7"/>
      <c r="P305" s="7"/>
      <c r="Q305" s="7"/>
      <c r="R305" s="12"/>
      <c r="S305" s="7"/>
      <c r="T305" s="7"/>
      <c r="U305" s="7"/>
      <c r="V305" s="7"/>
      <c r="W305" s="7"/>
      <c r="X305" s="7" t="str">
        <f t="shared" si="16"/>
        <v/>
      </c>
      <c r="Y305" s="7" t="str">
        <f t="shared" si="17"/>
        <v/>
      </c>
      <c r="Z305" s="7" t="str">
        <f t="shared" si="18"/>
        <v/>
      </c>
      <c r="AA305" s="7" t="str">
        <f t="shared" ca="1" si="19"/>
        <v/>
      </c>
      <c r="AB305" s="7"/>
      <c r="AC305" s="12"/>
      <c r="AD305" s="7" t="str">
        <f>IFERROR(INDEX(tbl_Criticidade,MATCH(F305,LISTAS!$BC:$BC,0),2),"")</f>
        <v/>
      </c>
    </row>
    <row r="306" spans="1:30" x14ac:dyDescent="0.25">
      <c r="A306" s="7"/>
      <c r="B306" s="7"/>
      <c r="C306" s="7" t="str">
        <f>IF(B306="","",IFERROR(INDEX(FOLLOWUP!$C:$C,MATCH(B306,FOLLOWUP!$A:$A,0)),""))</f>
        <v/>
      </c>
      <c r="D306" s="7" t="str">
        <f>IF(B306="","",IFERROR(INDEX(FOLLOWUP!$H:$H,MATCH(B306,FOLLOWUP!$A:$A,0)),""))</f>
        <v/>
      </c>
      <c r="E306" s="12"/>
      <c r="F306" s="7"/>
      <c r="G306" s="7"/>
      <c r="H306" s="7"/>
      <c r="I306" s="7"/>
      <c r="J306" s="7"/>
      <c r="K306" s="12"/>
      <c r="L306" s="7"/>
      <c r="M306" s="7"/>
      <c r="N306" s="7"/>
      <c r="O306" s="7"/>
      <c r="P306" s="7"/>
      <c r="Q306" s="7"/>
      <c r="R306" s="12"/>
      <c r="S306" s="7"/>
      <c r="T306" s="7"/>
      <c r="U306" s="7"/>
      <c r="V306" s="7"/>
      <c r="W306" s="7"/>
      <c r="X306" s="7" t="str">
        <f t="shared" si="16"/>
        <v/>
      </c>
      <c r="Y306" s="7" t="str">
        <f t="shared" si="17"/>
        <v/>
      </c>
      <c r="Z306" s="7" t="str">
        <f t="shared" si="18"/>
        <v/>
      </c>
      <c r="AA306" s="7" t="str">
        <f t="shared" ca="1" si="19"/>
        <v/>
      </c>
      <c r="AB306" s="7"/>
      <c r="AC306" s="12"/>
      <c r="AD306" s="7" t="str">
        <f>IFERROR(INDEX(tbl_Criticidade,MATCH(F306,LISTAS!$BC:$BC,0),2),"")</f>
        <v/>
      </c>
    </row>
    <row r="307" spans="1:30" x14ac:dyDescent="0.25">
      <c r="A307" s="7"/>
      <c r="B307" s="7"/>
      <c r="C307" s="7" t="str">
        <f>IF(B307="","",IFERROR(INDEX(FOLLOWUP!$C:$C,MATCH(B307,FOLLOWUP!$A:$A,0)),""))</f>
        <v/>
      </c>
      <c r="D307" s="7" t="str">
        <f>IF(B307="","",IFERROR(INDEX(FOLLOWUP!$H:$H,MATCH(B307,FOLLOWUP!$A:$A,0)),""))</f>
        <v/>
      </c>
      <c r="E307" s="12"/>
      <c r="F307" s="7"/>
      <c r="G307" s="7"/>
      <c r="H307" s="7"/>
      <c r="I307" s="7"/>
      <c r="J307" s="7"/>
      <c r="K307" s="12"/>
      <c r="L307" s="7"/>
      <c r="M307" s="7"/>
      <c r="N307" s="7"/>
      <c r="O307" s="7"/>
      <c r="P307" s="7"/>
      <c r="Q307" s="7"/>
      <c r="R307" s="12"/>
      <c r="S307" s="7"/>
      <c r="T307" s="7"/>
      <c r="U307" s="7"/>
      <c r="V307" s="7"/>
      <c r="W307" s="7"/>
      <c r="X307" s="7" t="str">
        <f t="shared" si="16"/>
        <v/>
      </c>
      <c r="Y307" s="7" t="str">
        <f t="shared" si="17"/>
        <v/>
      </c>
      <c r="Z307" s="7" t="str">
        <f t="shared" si="18"/>
        <v/>
      </c>
      <c r="AA307" s="7" t="str">
        <f t="shared" ca="1" si="19"/>
        <v/>
      </c>
      <c r="AB307" s="7"/>
      <c r="AC307" s="12"/>
      <c r="AD307" s="7" t="str">
        <f>IFERROR(INDEX(tbl_Criticidade,MATCH(F307,LISTAS!$BC:$BC,0),2),"")</f>
        <v/>
      </c>
    </row>
    <row r="308" spans="1:30" x14ac:dyDescent="0.25">
      <c r="A308" s="7"/>
      <c r="B308" s="7"/>
      <c r="C308" s="7" t="str">
        <f>IF(B308="","",IFERROR(INDEX(FOLLOWUP!$C:$C,MATCH(B308,FOLLOWUP!$A:$A,0)),""))</f>
        <v/>
      </c>
      <c r="D308" s="7" t="str">
        <f>IF(B308="","",IFERROR(INDEX(FOLLOWUP!$H:$H,MATCH(B308,FOLLOWUP!$A:$A,0)),""))</f>
        <v/>
      </c>
      <c r="E308" s="12"/>
      <c r="F308" s="7"/>
      <c r="G308" s="7"/>
      <c r="H308" s="7"/>
      <c r="I308" s="7"/>
      <c r="J308" s="7"/>
      <c r="K308" s="12"/>
      <c r="L308" s="7"/>
      <c r="M308" s="7"/>
      <c r="N308" s="7"/>
      <c r="O308" s="7"/>
      <c r="P308" s="7"/>
      <c r="Q308" s="7"/>
      <c r="R308" s="12"/>
      <c r="S308" s="7"/>
      <c r="T308" s="7"/>
      <c r="U308" s="7"/>
      <c r="V308" s="7"/>
      <c r="W308" s="7"/>
      <c r="X308" s="7" t="str">
        <f t="shared" si="16"/>
        <v/>
      </c>
      <c r="Y308" s="7" t="str">
        <f t="shared" si="17"/>
        <v/>
      </c>
      <c r="Z308" s="7" t="str">
        <f t="shared" si="18"/>
        <v/>
      </c>
      <c r="AA308" s="7" t="str">
        <f t="shared" ca="1" si="19"/>
        <v/>
      </c>
      <c r="AB308" s="7"/>
      <c r="AC308" s="12"/>
      <c r="AD308" s="7" t="str">
        <f>IFERROR(INDEX(tbl_Criticidade,MATCH(F308,LISTAS!$BC:$BC,0),2),"")</f>
        <v/>
      </c>
    </row>
    <row r="309" spans="1:30" x14ac:dyDescent="0.25">
      <c r="A309" s="7"/>
      <c r="B309" s="7"/>
      <c r="C309" s="7" t="str">
        <f>IF(B309="","",IFERROR(INDEX(FOLLOWUP!$C:$C,MATCH(B309,FOLLOWUP!$A:$A,0)),""))</f>
        <v/>
      </c>
      <c r="D309" s="7" t="str">
        <f>IF(B309="","",IFERROR(INDEX(FOLLOWUP!$H:$H,MATCH(B309,FOLLOWUP!$A:$A,0)),""))</f>
        <v/>
      </c>
      <c r="E309" s="12"/>
      <c r="F309" s="7"/>
      <c r="G309" s="7"/>
      <c r="H309" s="7"/>
      <c r="I309" s="7"/>
      <c r="J309" s="7"/>
      <c r="K309" s="12"/>
      <c r="L309" s="7"/>
      <c r="M309" s="7"/>
      <c r="N309" s="7"/>
      <c r="O309" s="7"/>
      <c r="P309" s="7"/>
      <c r="Q309" s="7"/>
      <c r="R309" s="12"/>
      <c r="S309" s="7"/>
      <c r="T309" s="7"/>
      <c r="U309" s="7"/>
      <c r="V309" s="7"/>
      <c r="W309" s="7"/>
      <c r="X309" s="7" t="str">
        <f t="shared" si="16"/>
        <v/>
      </c>
      <c r="Y309" s="7" t="str">
        <f t="shared" si="17"/>
        <v/>
      </c>
      <c r="Z309" s="7" t="str">
        <f t="shared" si="18"/>
        <v/>
      </c>
      <c r="AA309" s="7" t="str">
        <f t="shared" ca="1" si="19"/>
        <v/>
      </c>
      <c r="AB309" s="7"/>
      <c r="AC309" s="12"/>
      <c r="AD309" s="7" t="str">
        <f>IFERROR(INDEX(tbl_Criticidade,MATCH(F309,LISTAS!$BC:$BC,0),2),"")</f>
        <v/>
      </c>
    </row>
    <row r="310" spans="1:30" x14ac:dyDescent="0.25">
      <c r="A310" s="7"/>
      <c r="B310" s="7"/>
      <c r="C310" s="7" t="str">
        <f>IF(B310="","",IFERROR(INDEX(FOLLOWUP!$C:$C,MATCH(B310,FOLLOWUP!$A:$A,0)),""))</f>
        <v/>
      </c>
      <c r="D310" s="7" t="str">
        <f>IF(B310="","",IFERROR(INDEX(FOLLOWUP!$H:$H,MATCH(B310,FOLLOWUP!$A:$A,0)),""))</f>
        <v/>
      </c>
      <c r="E310" s="12"/>
      <c r="F310" s="7"/>
      <c r="G310" s="7"/>
      <c r="H310" s="7"/>
      <c r="I310" s="7"/>
      <c r="J310" s="7"/>
      <c r="K310" s="12"/>
      <c r="L310" s="7"/>
      <c r="M310" s="7"/>
      <c r="N310" s="7"/>
      <c r="O310" s="7"/>
      <c r="P310" s="7"/>
      <c r="Q310" s="7"/>
      <c r="R310" s="12"/>
      <c r="S310" s="7"/>
      <c r="T310" s="7"/>
      <c r="U310" s="7"/>
      <c r="V310" s="7"/>
      <c r="W310" s="7"/>
      <c r="X310" s="7" t="str">
        <f t="shared" si="16"/>
        <v/>
      </c>
      <c r="Y310" s="7" t="str">
        <f t="shared" si="17"/>
        <v/>
      </c>
      <c r="Z310" s="7" t="str">
        <f t="shared" si="18"/>
        <v/>
      </c>
      <c r="AA310" s="7" t="str">
        <f t="shared" ca="1" si="19"/>
        <v/>
      </c>
      <c r="AB310" s="7"/>
      <c r="AC310" s="12"/>
      <c r="AD310" s="7" t="str">
        <f>IFERROR(INDEX(tbl_Criticidade,MATCH(F310,LISTAS!$BC:$BC,0),2),"")</f>
        <v/>
      </c>
    </row>
    <row r="311" spans="1:30" x14ac:dyDescent="0.25">
      <c r="A311" s="7"/>
      <c r="B311" s="7"/>
      <c r="C311" s="7" t="str">
        <f>IF(B311="","",IFERROR(INDEX(FOLLOWUP!$C:$C,MATCH(B311,FOLLOWUP!$A:$A,0)),""))</f>
        <v/>
      </c>
      <c r="D311" s="7" t="str">
        <f>IF(B311="","",IFERROR(INDEX(FOLLOWUP!$H:$H,MATCH(B311,FOLLOWUP!$A:$A,0)),""))</f>
        <v/>
      </c>
      <c r="E311" s="12"/>
      <c r="F311" s="7"/>
      <c r="G311" s="7"/>
      <c r="H311" s="7"/>
      <c r="I311" s="7"/>
      <c r="J311" s="7"/>
      <c r="K311" s="12"/>
      <c r="L311" s="7"/>
      <c r="M311" s="7"/>
      <c r="N311" s="7"/>
      <c r="O311" s="7"/>
      <c r="P311" s="7"/>
      <c r="Q311" s="7"/>
      <c r="R311" s="12"/>
      <c r="S311" s="7"/>
      <c r="T311" s="7"/>
      <c r="U311" s="7"/>
      <c r="V311" s="7"/>
      <c r="W311" s="7"/>
      <c r="X311" s="7" t="str">
        <f t="shared" si="16"/>
        <v/>
      </c>
      <c r="Y311" s="7" t="str">
        <f t="shared" si="17"/>
        <v/>
      </c>
      <c r="Z311" s="7" t="str">
        <f t="shared" si="18"/>
        <v/>
      </c>
      <c r="AA311" s="7" t="str">
        <f t="shared" ca="1" si="19"/>
        <v/>
      </c>
      <c r="AB311" s="7"/>
      <c r="AC311" s="12"/>
      <c r="AD311" s="7" t="str">
        <f>IFERROR(INDEX(tbl_Criticidade,MATCH(F311,LISTAS!$BC:$BC,0),2),"")</f>
        <v/>
      </c>
    </row>
    <row r="312" spans="1:30" x14ac:dyDescent="0.25">
      <c r="A312" s="7"/>
      <c r="B312" s="7"/>
      <c r="C312" s="7" t="str">
        <f>IF(B312="","",IFERROR(INDEX(FOLLOWUP!$C:$C,MATCH(B312,FOLLOWUP!$A:$A,0)),""))</f>
        <v/>
      </c>
      <c r="D312" s="7" t="str">
        <f>IF(B312="","",IFERROR(INDEX(FOLLOWUP!$H:$H,MATCH(B312,FOLLOWUP!$A:$A,0)),""))</f>
        <v/>
      </c>
      <c r="E312" s="12"/>
      <c r="F312" s="7"/>
      <c r="G312" s="7"/>
      <c r="H312" s="7"/>
      <c r="I312" s="7"/>
      <c r="J312" s="7"/>
      <c r="K312" s="12"/>
      <c r="L312" s="7"/>
      <c r="M312" s="7"/>
      <c r="N312" s="7"/>
      <c r="O312" s="7"/>
      <c r="P312" s="7"/>
      <c r="Q312" s="7"/>
      <c r="R312" s="12"/>
      <c r="S312" s="7"/>
      <c r="T312" s="7"/>
      <c r="U312" s="7"/>
      <c r="V312" s="7"/>
      <c r="W312" s="7"/>
      <c r="X312" s="7" t="str">
        <f t="shared" si="16"/>
        <v/>
      </c>
      <c r="Y312" s="7" t="str">
        <f t="shared" si="17"/>
        <v/>
      </c>
      <c r="Z312" s="7" t="str">
        <f t="shared" si="18"/>
        <v/>
      </c>
      <c r="AA312" s="7" t="str">
        <f t="shared" ca="1" si="19"/>
        <v/>
      </c>
      <c r="AB312" s="7"/>
      <c r="AC312" s="12"/>
      <c r="AD312" s="7" t="str">
        <f>IFERROR(INDEX(tbl_Criticidade,MATCH(F312,LISTAS!$BC:$BC,0),2),"")</f>
        <v/>
      </c>
    </row>
    <row r="313" spans="1:30" x14ac:dyDescent="0.25">
      <c r="A313" s="7"/>
      <c r="B313" s="7"/>
      <c r="C313" s="7" t="str">
        <f>IF(B313="","",IFERROR(INDEX(FOLLOWUP!$C:$C,MATCH(B313,FOLLOWUP!$A:$A,0)),""))</f>
        <v/>
      </c>
      <c r="D313" s="7" t="str">
        <f>IF(B313="","",IFERROR(INDEX(FOLLOWUP!$H:$H,MATCH(B313,FOLLOWUP!$A:$A,0)),""))</f>
        <v/>
      </c>
      <c r="E313" s="12"/>
      <c r="F313" s="7"/>
      <c r="G313" s="7"/>
      <c r="H313" s="7"/>
      <c r="I313" s="7"/>
      <c r="J313" s="7"/>
      <c r="K313" s="12"/>
      <c r="L313" s="7"/>
      <c r="M313" s="7"/>
      <c r="N313" s="7"/>
      <c r="O313" s="7"/>
      <c r="P313" s="7"/>
      <c r="Q313" s="7"/>
      <c r="R313" s="12"/>
      <c r="S313" s="7"/>
      <c r="T313" s="7"/>
      <c r="U313" s="7"/>
      <c r="V313" s="7"/>
      <c r="W313" s="7"/>
      <c r="X313" s="7" t="str">
        <f t="shared" si="16"/>
        <v/>
      </c>
      <c r="Y313" s="7" t="str">
        <f t="shared" si="17"/>
        <v/>
      </c>
      <c r="Z313" s="7" t="str">
        <f t="shared" si="18"/>
        <v/>
      </c>
      <c r="AA313" s="7" t="str">
        <f t="shared" ca="1" si="19"/>
        <v/>
      </c>
      <c r="AB313" s="7"/>
      <c r="AC313" s="12"/>
      <c r="AD313" s="7" t="str">
        <f>IFERROR(INDEX(tbl_Criticidade,MATCH(F313,LISTAS!$BC:$BC,0),2),"")</f>
        <v/>
      </c>
    </row>
    <row r="314" spans="1:30" x14ac:dyDescent="0.25">
      <c r="A314" s="7"/>
      <c r="B314" s="7"/>
      <c r="C314" s="7" t="str">
        <f>IF(B314="","",IFERROR(INDEX(FOLLOWUP!$C:$C,MATCH(B314,FOLLOWUP!$A:$A,0)),""))</f>
        <v/>
      </c>
      <c r="D314" s="7" t="str">
        <f>IF(B314="","",IFERROR(INDEX(FOLLOWUP!$H:$H,MATCH(B314,FOLLOWUP!$A:$A,0)),""))</f>
        <v/>
      </c>
      <c r="E314" s="12"/>
      <c r="F314" s="7"/>
      <c r="G314" s="7"/>
      <c r="H314" s="7"/>
      <c r="I314" s="7"/>
      <c r="J314" s="7"/>
      <c r="K314" s="12"/>
      <c r="L314" s="7"/>
      <c r="M314" s="7"/>
      <c r="N314" s="7"/>
      <c r="O314" s="7"/>
      <c r="P314" s="7"/>
      <c r="Q314" s="7"/>
      <c r="R314" s="12"/>
      <c r="S314" s="7"/>
      <c r="T314" s="7"/>
      <c r="U314" s="7"/>
      <c r="V314" s="7"/>
      <c r="W314" s="7"/>
      <c r="X314" s="7" t="str">
        <f t="shared" si="16"/>
        <v/>
      </c>
      <c r="Y314" s="7" t="str">
        <f t="shared" si="17"/>
        <v/>
      </c>
      <c r="Z314" s="7" t="str">
        <f t="shared" si="18"/>
        <v/>
      </c>
      <c r="AA314" s="7" t="str">
        <f t="shared" ca="1" si="19"/>
        <v/>
      </c>
      <c r="AB314" s="7"/>
      <c r="AC314" s="12"/>
      <c r="AD314" s="7" t="str">
        <f>IFERROR(INDEX(tbl_Criticidade,MATCH(F314,LISTAS!$BC:$BC,0),2),"")</f>
        <v/>
      </c>
    </row>
    <row r="315" spans="1:30" x14ac:dyDescent="0.25">
      <c r="A315" s="7"/>
      <c r="B315" s="7"/>
      <c r="C315" s="7" t="str">
        <f>IF(B315="","",IFERROR(INDEX(FOLLOWUP!$C:$C,MATCH(B315,FOLLOWUP!$A:$A,0)),""))</f>
        <v/>
      </c>
      <c r="D315" s="7" t="str">
        <f>IF(B315="","",IFERROR(INDEX(FOLLOWUP!$H:$H,MATCH(B315,FOLLOWUP!$A:$A,0)),""))</f>
        <v/>
      </c>
      <c r="E315" s="12"/>
      <c r="F315" s="7"/>
      <c r="G315" s="7"/>
      <c r="H315" s="7"/>
      <c r="I315" s="7"/>
      <c r="J315" s="7"/>
      <c r="K315" s="12"/>
      <c r="L315" s="7"/>
      <c r="M315" s="7"/>
      <c r="N315" s="7"/>
      <c r="O315" s="7"/>
      <c r="P315" s="7"/>
      <c r="Q315" s="7"/>
      <c r="R315" s="12"/>
      <c r="S315" s="7"/>
      <c r="T315" s="7"/>
      <c r="U315" s="7"/>
      <c r="V315" s="7"/>
      <c r="W315" s="7"/>
      <c r="X315" s="7" t="str">
        <f t="shared" si="16"/>
        <v/>
      </c>
      <c r="Y315" s="7" t="str">
        <f t="shared" si="17"/>
        <v/>
      </c>
      <c r="Z315" s="7" t="str">
        <f t="shared" si="18"/>
        <v/>
      </c>
      <c r="AA315" s="7" t="str">
        <f t="shared" ca="1" si="19"/>
        <v/>
      </c>
      <c r="AB315" s="7"/>
      <c r="AC315" s="12"/>
      <c r="AD315" s="7" t="str">
        <f>IFERROR(INDEX(tbl_Criticidade,MATCH(F315,LISTAS!$BC:$BC,0),2),"")</f>
        <v/>
      </c>
    </row>
    <row r="316" spans="1:30" x14ac:dyDescent="0.25">
      <c r="A316" s="7"/>
      <c r="B316" s="7"/>
      <c r="C316" s="7" t="str">
        <f>IF(B316="","",IFERROR(INDEX(FOLLOWUP!$C:$C,MATCH(B316,FOLLOWUP!$A:$A,0)),""))</f>
        <v/>
      </c>
      <c r="D316" s="7" t="str">
        <f>IF(B316="","",IFERROR(INDEX(FOLLOWUP!$H:$H,MATCH(B316,FOLLOWUP!$A:$A,0)),""))</f>
        <v/>
      </c>
      <c r="E316" s="12"/>
      <c r="F316" s="7"/>
      <c r="G316" s="7"/>
      <c r="H316" s="7"/>
      <c r="I316" s="7"/>
      <c r="J316" s="7"/>
      <c r="K316" s="12"/>
      <c r="L316" s="7"/>
      <c r="M316" s="7"/>
      <c r="N316" s="7"/>
      <c r="O316" s="7"/>
      <c r="P316" s="7"/>
      <c r="Q316" s="7"/>
      <c r="R316" s="12"/>
      <c r="S316" s="7"/>
      <c r="T316" s="7"/>
      <c r="U316" s="7"/>
      <c r="V316" s="7"/>
      <c r="W316" s="7"/>
      <c r="X316" s="7" t="str">
        <f t="shared" si="16"/>
        <v/>
      </c>
      <c r="Y316" s="7" t="str">
        <f t="shared" si="17"/>
        <v/>
      </c>
      <c r="Z316" s="7" t="str">
        <f t="shared" si="18"/>
        <v/>
      </c>
      <c r="AA316" s="7" t="str">
        <f t="shared" ca="1" si="19"/>
        <v/>
      </c>
      <c r="AB316" s="7"/>
      <c r="AC316" s="12"/>
      <c r="AD316" s="7" t="str">
        <f>IFERROR(INDEX(tbl_Criticidade,MATCH(F316,LISTAS!$BC:$BC,0),2),"")</f>
        <v/>
      </c>
    </row>
    <row r="317" spans="1:30" x14ac:dyDescent="0.25">
      <c r="A317" s="7"/>
      <c r="B317" s="7"/>
      <c r="C317" s="7" t="str">
        <f>IF(B317="","",IFERROR(INDEX(FOLLOWUP!$C:$C,MATCH(B317,FOLLOWUP!$A:$A,0)),""))</f>
        <v/>
      </c>
      <c r="D317" s="7" t="str">
        <f>IF(B317="","",IFERROR(INDEX(FOLLOWUP!$H:$H,MATCH(B317,FOLLOWUP!$A:$A,0)),""))</f>
        <v/>
      </c>
      <c r="E317" s="12"/>
      <c r="F317" s="7"/>
      <c r="G317" s="7"/>
      <c r="H317" s="7"/>
      <c r="I317" s="7"/>
      <c r="J317" s="7"/>
      <c r="K317" s="12"/>
      <c r="L317" s="7"/>
      <c r="M317" s="7"/>
      <c r="N317" s="7"/>
      <c r="O317" s="7"/>
      <c r="P317" s="7"/>
      <c r="Q317" s="7"/>
      <c r="R317" s="12"/>
      <c r="S317" s="7"/>
      <c r="T317" s="7"/>
      <c r="U317" s="7"/>
      <c r="V317" s="7"/>
      <c r="W317" s="7"/>
      <c r="X317" s="7" t="str">
        <f t="shared" si="16"/>
        <v/>
      </c>
      <c r="Y317" s="7" t="str">
        <f t="shared" si="17"/>
        <v/>
      </c>
      <c r="Z317" s="7" t="str">
        <f t="shared" si="18"/>
        <v/>
      </c>
      <c r="AA317" s="7" t="str">
        <f t="shared" ca="1" si="19"/>
        <v/>
      </c>
      <c r="AB317" s="7"/>
      <c r="AC317" s="12"/>
      <c r="AD317" s="7" t="str">
        <f>IFERROR(INDEX(tbl_Criticidade,MATCH(F317,LISTAS!$BC:$BC,0),2),"")</f>
        <v/>
      </c>
    </row>
    <row r="318" spans="1:30" x14ac:dyDescent="0.25">
      <c r="A318" s="7"/>
      <c r="B318" s="7"/>
      <c r="C318" s="7" t="str">
        <f>IF(B318="","",IFERROR(INDEX(FOLLOWUP!$C:$C,MATCH(B318,FOLLOWUP!$A:$A,0)),""))</f>
        <v/>
      </c>
      <c r="D318" s="7" t="str">
        <f>IF(B318="","",IFERROR(INDEX(FOLLOWUP!$H:$H,MATCH(B318,FOLLOWUP!$A:$A,0)),""))</f>
        <v/>
      </c>
      <c r="E318" s="12"/>
      <c r="F318" s="7"/>
      <c r="G318" s="7"/>
      <c r="H318" s="7"/>
      <c r="I318" s="7"/>
      <c r="J318" s="7"/>
      <c r="K318" s="12"/>
      <c r="L318" s="7"/>
      <c r="M318" s="7"/>
      <c r="N318" s="7"/>
      <c r="O318" s="7"/>
      <c r="P318" s="7"/>
      <c r="Q318" s="7"/>
      <c r="R318" s="12"/>
      <c r="S318" s="7"/>
      <c r="T318" s="7"/>
      <c r="U318" s="7"/>
      <c r="V318" s="7"/>
      <c r="W318" s="7"/>
      <c r="X318" s="7" t="str">
        <f t="shared" si="16"/>
        <v/>
      </c>
      <c r="Y318" s="7" t="str">
        <f t="shared" si="17"/>
        <v/>
      </c>
      <c r="Z318" s="7" t="str">
        <f t="shared" si="18"/>
        <v/>
      </c>
      <c r="AA318" s="7" t="str">
        <f t="shared" ca="1" si="19"/>
        <v/>
      </c>
      <c r="AB318" s="7"/>
      <c r="AC318" s="12"/>
      <c r="AD318" s="7" t="str">
        <f>IFERROR(INDEX(tbl_Criticidade,MATCH(F318,LISTAS!$BC:$BC,0),2),"")</f>
        <v/>
      </c>
    </row>
    <row r="319" spans="1:30" x14ac:dyDescent="0.25">
      <c r="A319" s="7"/>
      <c r="B319" s="7"/>
      <c r="C319" s="7" t="str">
        <f>IF(B319="","",IFERROR(INDEX(FOLLOWUP!$C:$C,MATCH(B319,FOLLOWUP!$A:$A,0)),""))</f>
        <v/>
      </c>
      <c r="D319" s="7" t="str">
        <f>IF(B319="","",IFERROR(INDEX(FOLLOWUP!$H:$H,MATCH(B319,FOLLOWUP!$A:$A,0)),""))</f>
        <v/>
      </c>
      <c r="E319" s="12"/>
      <c r="F319" s="7"/>
      <c r="G319" s="7"/>
      <c r="H319" s="7"/>
      <c r="I319" s="7"/>
      <c r="J319" s="7"/>
      <c r="K319" s="12"/>
      <c r="L319" s="7"/>
      <c r="M319" s="7"/>
      <c r="N319" s="7"/>
      <c r="O319" s="7"/>
      <c r="P319" s="7"/>
      <c r="Q319" s="7"/>
      <c r="R319" s="12"/>
      <c r="S319" s="7"/>
      <c r="T319" s="7"/>
      <c r="U319" s="7"/>
      <c r="V319" s="7"/>
      <c r="W319" s="7"/>
      <c r="X319" s="7" t="str">
        <f t="shared" si="16"/>
        <v/>
      </c>
      <c r="Y319" s="7" t="str">
        <f t="shared" si="17"/>
        <v/>
      </c>
      <c r="Z319" s="7" t="str">
        <f t="shared" si="18"/>
        <v/>
      </c>
      <c r="AA319" s="7" t="str">
        <f t="shared" ca="1" si="19"/>
        <v/>
      </c>
      <c r="AB319" s="7"/>
      <c r="AC319" s="12"/>
      <c r="AD319" s="7" t="str">
        <f>IFERROR(INDEX(tbl_Criticidade,MATCH(F319,LISTAS!$BC:$BC,0),2),"")</f>
        <v/>
      </c>
    </row>
    <row r="320" spans="1:30" x14ac:dyDescent="0.25">
      <c r="A320" s="7"/>
      <c r="B320" s="7"/>
      <c r="C320" s="7" t="str">
        <f>IF(B320="","",IFERROR(INDEX(FOLLOWUP!$C:$C,MATCH(B320,FOLLOWUP!$A:$A,0)),""))</f>
        <v/>
      </c>
      <c r="D320" s="7" t="str">
        <f>IF(B320="","",IFERROR(INDEX(FOLLOWUP!$H:$H,MATCH(B320,FOLLOWUP!$A:$A,0)),""))</f>
        <v/>
      </c>
      <c r="E320" s="12"/>
      <c r="F320" s="7"/>
      <c r="G320" s="7"/>
      <c r="H320" s="7"/>
      <c r="I320" s="7"/>
      <c r="J320" s="7"/>
      <c r="K320" s="12"/>
      <c r="L320" s="7"/>
      <c r="M320" s="7"/>
      <c r="N320" s="7"/>
      <c r="O320" s="7"/>
      <c r="P320" s="7"/>
      <c r="Q320" s="7"/>
      <c r="R320" s="12"/>
      <c r="S320" s="7"/>
      <c r="T320" s="7"/>
      <c r="U320" s="7"/>
      <c r="V320" s="7"/>
      <c r="W320" s="7"/>
      <c r="X320" s="7" t="str">
        <f t="shared" si="16"/>
        <v/>
      </c>
      <c r="Y320" s="7" t="str">
        <f t="shared" si="17"/>
        <v/>
      </c>
      <c r="Z320" s="7" t="str">
        <f t="shared" si="18"/>
        <v/>
      </c>
      <c r="AA320" s="7" t="str">
        <f t="shared" ca="1" si="19"/>
        <v/>
      </c>
      <c r="AB320" s="7"/>
      <c r="AC320" s="12"/>
      <c r="AD320" s="7" t="str">
        <f>IFERROR(INDEX(tbl_Criticidade,MATCH(F320,LISTAS!$BC:$BC,0),2),"")</f>
        <v/>
      </c>
    </row>
    <row r="321" spans="1:30" x14ac:dyDescent="0.25">
      <c r="A321" s="7"/>
      <c r="B321" s="7"/>
      <c r="C321" s="7" t="str">
        <f>IF(B321="","",IFERROR(INDEX(FOLLOWUP!$C:$C,MATCH(B321,FOLLOWUP!$A:$A,0)),""))</f>
        <v/>
      </c>
      <c r="D321" s="7" t="str">
        <f>IF(B321="","",IFERROR(INDEX(FOLLOWUP!$H:$H,MATCH(B321,FOLLOWUP!$A:$A,0)),""))</f>
        <v/>
      </c>
      <c r="E321" s="12"/>
      <c r="F321" s="7"/>
      <c r="G321" s="7"/>
      <c r="H321" s="7"/>
      <c r="I321" s="7"/>
      <c r="J321" s="7"/>
      <c r="K321" s="12"/>
      <c r="L321" s="7"/>
      <c r="M321" s="7"/>
      <c r="N321" s="7"/>
      <c r="O321" s="7"/>
      <c r="P321" s="7"/>
      <c r="Q321" s="7"/>
      <c r="R321" s="12"/>
      <c r="S321" s="7"/>
      <c r="T321" s="7"/>
      <c r="U321" s="7"/>
      <c r="V321" s="7"/>
      <c r="W321" s="7"/>
      <c r="X321" s="7" t="str">
        <f t="shared" si="16"/>
        <v/>
      </c>
      <c r="Y321" s="7" t="str">
        <f t="shared" si="17"/>
        <v/>
      </c>
      <c r="Z321" s="7" t="str">
        <f t="shared" si="18"/>
        <v/>
      </c>
      <c r="AA321" s="7" t="str">
        <f t="shared" ca="1" si="19"/>
        <v/>
      </c>
      <c r="AB321" s="7"/>
      <c r="AC321" s="12"/>
      <c r="AD321" s="7" t="str">
        <f>IFERROR(INDEX(tbl_Criticidade,MATCH(F321,LISTAS!$BC:$BC,0),2),"")</f>
        <v/>
      </c>
    </row>
    <row r="322" spans="1:30" x14ac:dyDescent="0.25">
      <c r="A322" s="7"/>
      <c r="B322" s="7"/>
      <c r="C322" s="7" t="str">
        <f>IF(B322="","",IFERROR(INDEX(FOLLOWUP!$C:$C,MATCH(B322,FOLLOWUP!$A:$A,0)),""))</f>
        <v/>
      </c>
      <c r="D322" s="7" t="str">
        <f>IF(B322="","",IFERROR(INDEX(FOLLOWUP!$H:$H,MATCH(B322,FOLLOWUP!$A:$A,0)),""))</f>
        <v/>
      </c>
      <c r="E322" s="12"/>
      <c r="F322" s="7"/>
      <c r="G322" s="7"/>
      <c r="H322" s="7"/>
      <c r="I322" s="7"/>
      <c r="J322" s="7"/>
      <c r="K322" s="12"/>
      <c r="L322" s="7"/>
      <c r="M322" s="7"/>
      <c r="N322" s="7"/>
      <c r="O322" s="7"/>
      <c r="P322" s="7"/>
      <c r="Q322" s="7"/>
      <c r="R322" s="12"/>
      <c r="S322" s="7"/>
      <c r="T322" s="7"/>
      <c r="U322" s="7"/>
      <c r="V322" s="7"/>
      <c r="W322" s="7"/>
      <c r="X322" s="7" t="str">
        <f t="shared" ref="X322:X385" si="20">IF(OR(E322="",K322=""),"",ROUND((K322-E322)*1440,0))</f>
        <v/>
      </c>
      <c r="Y322" s="7" t="str">
        <f t="shared" ref="Y322:Y385" si="21">IF(OR(E322="",R322=""),"",ROUND((R322-E322)*24,1))</f>
        <v/>
      </c>
      <c r="Z322" s="7" t="str">
        <f t="shared" ref="Z322:Z385" si="22">IF(A322="","",IF(LEFT(S322,9)="Encerrada","Não","Sim"))</f>
        <v/>
      </c>
      <c r="AA322" s="7" t="str">
        <f t="shared" ref="AA322:AA385" ca="1" si="23">IF(Z322="Sim",ROUND((NOW()-E322)*24,1),"")</f>
        <v/>
      </c>
      <c r="AB322" s="7"/>
      <c r="AC322" s="12"/>
      <c r="AD322" s="7" t="str">
        <f>IFERROR(INDEX(tbl_Criticidade,MATCH(F322,LISTAS!$BC:$BC,0),2),"")</f>
        <v/>
      </c>
    </row>
    <row r="323" spans="1:30" x14ac:dyDescent="0.25">
      <c r="A323" s="7"/>
      <c r="B323" s="7"/>
      <c r="C323" s="7" t="str">
        <f>IF(B323="","",IFERROR(INDEX(FOLLOWUP!$C:$C,MATCH(B323,FOLLOWUP!$A:$A,0)),""))</f>
        <v/>
      </c>
      <c r="D323" s="7" t="str">
        <f>IF(B323="","",IFERROR(INDEX(FOLLOWUP!$H:$H,MATCH(B323,FOLLOWUP!$A:$A,0)),""))</f>
        <v/>
      </c>
      <c r="E323" s="12"/>
      <c r="F323" s="7"/>
      <c r="G323" s="7"/>
      <c r="H323" s="7"/>
      <c r="I323" s="7"/>
      <c r="J323" s="7"/>
      <c r="K323" s="12"/>
      <c r="L323" s="7"/>
      <c r="M323" s="7"/>
      <c r="N323" s="7"/>
      <c r="O323" s="7"/>
      <c r="P323" s="7"/>
      <c r="Q323" s="7"/>
      <c r="R323" s="12"/>
      <c r="S323" s="7"/>
      <c r="T323" s="7"/>
      <c r="U323" s="7"/>
      <c r="V323" s="7"/>
      <c r="W323" s="7"/>
      <c r="X323" s="7" t="str">
        <f t="shared" si="20"/>
        <v/>
      </c>
      <c r="Y323" s="7" t="str">
        <f t="shared" si="21"/>
        <v/>
      </c>
      <c r="Z323" s="7" t="str">
        <f t="shared" si="22"/>
        <v/>
      </c>
      <c r="AA323" s="7" t="str">
        <f t="shared" ca="1" si="23"/>
        <v/>
      </c>
      <c r="AB323" s="7"/>
      <c r="AC323" s="12"/>
      <c r="AD323" s="7" t="str">
        <f>IFERROR(INDEX(tbl_Criticidade,MATCH(F323,LISTAS!$BC:$BC,0),2),"")</f>
        <v/>
      </c>
    </row>
    <row r="324" spans="1:30" x14ac:dyDescent="0.25">
      <c r="A324" s="7"/>
      <c r="B324" s="7"/>
      <c r="C324" s="7" t="str">
        <f>IF(B324="","",IFERROR(INDEX(FOLLOWUP!$C:$C,MATCH(B324,FOLLOWUP!$A:$A,0)),""))</f>
        <v/>
      </c>
      <c r="D324" s="7" t="str">
        <f>IF(B324="","",IFERROR(INDEX(FOLLOWUP!$H:$H,MATCH(B324,FOLLOWUP!$A:$A,0)),""))</f>
        <v/>
      </c>
      <c r="E324" s="12"/>
      <c r="F324" s="7"/>
      <c r="G324" s="7"/>
      <c r="H324" s="7"/>
      <c r="I324" s="7"/>
      <c r="J324" s="7"/>
      <c r="K324" s="12"/>
      <c r="L324" s="7"/>
      <c r="M324" s="7"/>
      <c r="N324" s="7"/>
      <c r="O324" s="7"/>
      <c r="P324" s="7"/>
      <c r="Q324" s="7"/>
      <c r="R324" s="12"/>
      <c r="S324" s="7"/>
      <c r="T324" s="7"/>
      <c r="U324" s="7"/>
      <c r="V324" s="7"/>
      <c r="W324" s="7"/>
      <c r="X324" s="7" t="str">
        <f t="shared" si="20"/>
        <v/>
      </c>
      <c r="Y324" s="7" t="str">
        <f t="shared" si="21"/>
        <v/>
      </c>
      <c r="Z324" s="7" t="str">
        <f t="shared" si="22"/>
        <v/>
      </c>
      <c r="AA324" s="7" t="str">
        <f t="shared" ca="1" si="23"/>
        <v/>
      </c>
      <c r="AB324" s="7"/>
      <c r="AC324" s="12"/>
      <c r="AD324" s="7" t="str">
        <f>IFERROR(INDEX(tbl_Criticidade,MATCH(F324,LISTAS!$BC:$BC,0),2),"")</f>
        <v/>
      </c>
    </row>
    <row r="325" spans="1:30" x14ac:dyDescent="0.25">
      <c r="A325" s="7"/>
      <c r="B325" s="7"/>
      <c r="C325" s="7" t="str">
        <f>IF(B325="","",IFERROR(INDEX(FOLLOWUP!$C:$C,MATCH(B325,FOLLOWUP!$A:$A,0)),""))</f>
        <v/>
      </c>
      <c r="D325" s="7" t="str">
        <f>IF(B325="","",IFERROR(INDEX(FOLLOWUP!$H:$H,MATCH(B325,FOLLOWUP!$A:$A,0)),""))</f>
        <v/>
      </c>
      <c r="E325" s="12"/>
      <c r="F325" s="7"/>
      <c r="G325" s="7"/>
      <c r="H325" s="7"/>
      <c r="I325" s="7"/>
      <c r="J325" s="7"/>
      <c r="K325" s="12"/>
      <c r="L325" s="7"/>
      <c r="M325" s="7"/>
      <c r="N325" s="7"/>
      <c r="O325" s="7"/>
      <c r="P325" s="7"/>
      <c r="Q325" s="7"/>
      <c r="R325" s="12"/>
      <c r="S325" s="7"/>
      <c r="T325" s="7"/>
      <c r="U325" s="7"/>
      <c r="V325" s="7"/>
      <c r="W325" s="7"/>
      <c r="X325" s="7" t="str">
        <f t="shared" si="20"/>
        <v/>
      </c>
      <c r="Y325" s="7" t="str">
        <f t="shared" si="21"/>
        <v/>
      </c>
      <c r="Z325" s="7" t="str">
        <f t="shared" si="22"/>
        <v/>
      </c>
      <c r="AA325" s="7" t="str">
        <f t="shared" ca="1" si="23"/>
        <v/>
      </c>
      <c r="AB325" s="7"/>
      <c r="AC325" s="12"/>
      <c r="AD325" s="7" t="str">
        <f>IFERROR(INDEX(tbl_Criticidade,MATCH(F325,LISTAS!$BC:$BC,0),2),"")</f>
        <v/>
      </c>
    </row>
    <row r="326" spans="1:30" x14ac:dyDescent="0.25">
      <c r="A326" s="7"/>
      <c r="B326" s="7"/>
      <c r="C326" s="7" t="str">
        <f>IF(B326="","",IFERROR(INDEX(FOLLOWUP!$C:$C,MATCH(B326,FOLLOWUP!$A:$A,0)),""))</f>
        <v/>
      </c>
      <c r="D326" s="7" t="str">
        <f>IF(B326="","",IFERROR(INDEX(FOLLOWUP!$H:$H,MATCH(B326,FOLLOWUP!$A:$A,0)),""))</f>
        <v/>
      </c>
      <c r="E326" s="12"/>
      <c r="F326" s="7"/>
      <c r="G326" s="7"/>
      <c r="H326" s="7"/>
      <c r="I326" s="7"/>
      <c r="J326" s="7"/>
      <c r="K326" s="12"/>
      <c r="L326" s="7"/>
      <c r="M326" s="7"/>
      <c r="N326" s="7"/>
      <c r="O326" s="7"/>
      <c r="P326" s="7"/>
      <c r="Q326" s="7"/>
      <c r="R326" s="12"/>
      <c r="S326" s="7"/>
      <c r="T326" s="7"/>
      <c r="U326" s="7"/>
      <c r="V326" s="7"/>
      <c r="W326" s="7"/>
      <c r="X326" s="7" t="str">
        <f t="shared" si="20"/>
        <v/>
      </c>
      <c r="Y326" s="7" t="str">
        <f t="shared" si="21"/>
        <v/>
      </c>
      <c r="Z326" s="7" t="str">
        <f t="shared" si="22"/>
        <v/>
      </c>
      <c r="AA326" s="7" t="str">
        <f t="shared" ca="1" si="23"/>
        <v/>
      </c>
      <c r="AB326" s="7"/>
      <c r="AC326" s="12"/>
      <c r="AD326" s="7" t="str">
        <f>IFERROR(INDEX(tbl_Criticidade,MATCH(F326,LISTAS!$BC:$BC,0),2),"")</f>
        <v/>
      </c>
    </row>
    <row r="327" spans="1:30" x14ac:dyDescent="0.25">
      <c r="A327" s="7"/>
      <c r="B327" s="7"/>
      <c r="C327" s="7" t="str">
        <f>IF(B327="","",IFERROR(INDEX(FOLLOWUP!$C:$C,MATCH(B327,FOLLOWUP!$A:$A,0)),""))</f>
        <v/>
      </c>
      <c r="D327" s="7" t="str">
        <f>IF(B327="","",IFERROR(INDEX(FOLLOWUP!$H:$H,MATCH(B327,FOLLOWUP!$A:$A,0)),""))</f>
        <v/>
      </c>
      <c r="E327" s="12"/>
      <c r="F327" s="7"/>
      <c r="G327" s="7"/>
      <c r="H327" s="7"/>
      <c r="I327" s="7"/>
      <c r="J327" s="7"/>
      <c r="K327" s="12"/>
      <c r="L327" s="7"/>
      <c r="M327" s="7"/>
      <c r="N327" s="7"/>
      <c r="O327" s="7"/>
      <c r="P327" s="7"/>
      <c r="Q327" s="7"/>
      <c r="R327" s="12"/>
      <c r="S327" s="7"/>
      <c r="T327" s="7"/>
      <c r="U327" s="7"/>
      <c r="V327" s="7"/>
      <c r="W327" s="7"/>
      <c r="X327" s="7" t="str">
        <f t="shared" si="20"/>
        <v/>
      </c>
      <c r="Y327" s="7" t="str">
        <f t="shared" si="21"/>
        <v/>
      </c>
      <c r="Z327" s="7" t="str">
        <f t="shared" si="22"/>
        <v/>
      </c>
      <c r="AA327" s="7" t="str">
        <f t="shared" ca="1" si="23"/>
        <v/>
      </c>
      <c r="AB327" s="7"/>
      <c r="AC327" s="12"/>
      <c r="AD327" s="7" t="str">
        <f>IFERROR(INDEX(tbl_Criticidade,MATCH(F327,LISTAS!$BC:$BC,0),2),"")</f>
        <v/>
      </c>
    </row>
    <row r="328" spans="1:30" x14ac:dyDescent="0.25">
      <c r="A328" s="7"/>
      <c r="B328" s="7"/>
      <c r="C328" s="7" t="str">
        <f>IF(B328="","",IFERROR(INDEX(FOLLOWUP!$C:$C,MATCH(B328,FOLLOWUP!$A:$A,0)),""))</f>
        <v/>
      </c>
      <c r="D328" s="7" t="str">
        <f>IF(B328="","",IFERROR(INDEX(FOLLOWUP!$H:$H,MATCH(B328,FOLLOWUP!$A:$A,0)),""))</f>
        <v/>
      </c>
      <c r="E328" s="12"/>
      <c r="F328" s="7"/>
      <c r="G328" s="7"/>
      <c r="H328" s="7"/>
      <c r="I328" s="7"/>
      <c r="J328" s="7"/>
      <c r="K328" s="12"/>
      <c r="L328" s="7"/>
      <c r="M328" s="7"/>
      <c r="N328" s="7"/>
      <c r="O328" s="7"/>
      <c r="P328" s="7"/>
      <c r="Q328" s="7"/>
      <c r="R328" s="12"/>
      <c r="S328" s="7"/>
      <c r="T328" s="7"/>
      <c r="U328" s="7"/>
      <c r="V328" s="7"/>
      <c r="W328" s="7"/>
      <c r="X328" s="7" t="str">
        <f t="shared" si="20"/>
        <v/>
      </c>
      <c r="Y328" s="7" t="str">
        <f t="shared" si="21"/>
        <v/>
      </c>
      <c r="Z328" s="7" t="str">
        <f t="shared" si="22"/>
        <v/>
      </c>
      <c r="AA328" s="7" t="str">
        <f t="shared" ca="1" si="23"/>
        <v/>
      </c>
      <c r="AB328" s="7"/>
      <c r="AC328" s="12"/>
      <c r="AD328" s="7" t="str">
        <f>IFERROR(INDEX(tbl_Criticidade,MATCH(F328,LISTAS!$BC:$BC,0),2),"")</f>
        <v/>
      </c>
    </row>
    <row r="329" spans="1:30" x14ac:dyDescent="0.25">
      <c r="A329" s="7"/>
      <c r="B329" s="7"/>
      <c r="C329" s="7" t="str">
        <f>IF(B329="","",IFERROR(INDEX(FOLLOWUP!$C:$C,MATCH(B329,FOLLOWUP!$A:$A,0)),""))</f>
        <v/>
      </c>
      <c r="D329" s="7" t="str">
        <f>IF(B329="","",IFERROR(INDEX(FOLLOWUP!$H:$H,MATCH(B329,FOLLOWUP!$A:$A,0)),""))</f>
        <v/>
      </c>
      <c r="E329" s="12"/>
      <c r="F329" s="7"/>
      <c r="G329" s="7"/>
      <c r="H329" s="7"/>
      <c r="I329" s="7"/>
      <c r="J329" s="7"/>
      <c r="K329" s="12"/>
      <c r="L329" s="7"/>
      <c r="M329" s="7"/>
      <c r="N329" s="7"/>
      <c r="O329" s="7"/>
      <c r="P329" s="7"/>
      <c r="Q329" s="7"/>
      <c r="R329" s="12"/>
      <c r="S329" s="7"/>
      <c r="T329" s="7"/>
      <c r="U329" s="7"/>
      <c r="V329" s="7"/>
      <c r="W329" s="7"/>
      <c r="X329" s="7" t="str">
        <f t="shared" si="20"/>
        <v/>
      </c>
      <c r="Y329" s="7" t="str">
        <f t="shared" si="21"/>
        <v/>
      </c>
      <c r="Z329" s="7" t="str">
        <f t="shared" si="22"/>
        <v/>
      </c>
      <c r="AA329" s="7" t="str">
        <f t="shared" ca="1" si="23"/>
        <v/>
      </c>
      <c r="AB329" s="7"/>
      <c r="AC329" s="12"/>
      <c r="AD329" s="7" t="str">
        <f>IFERROR(INDEX(tbl_Criticidade,MATCH(F329,LISTAS!$BC:$BC,0),2),"")</f>
        <v/>
      </c>
    </row>
    <row r="330" spans="1:30" x14ac:dyDescent="0.25">
      <c r="A330" s="7"/>
      <c r="B330" s="7"/>
      <c r="C330" s="7" t="str">
        <f>IF(B330="","",IFERROR(INDEX(FOLLOWUP!$C:$C,MATCH(B330,FOLLOWUP!$A:$A,0)),""))</f>
        <v/>
      </c>
      <c r="D330" s="7" t="str">
        <f>IF(B330="","",IFERROR(INDEX(FOLLOWUP!$H:$H,MATCH(B330,FOLLOWUP!$A:$A,0)),""))</f>
        <v/>
      </c>
      <c r="E330" s="12"/>
      <c r="F330" s="7"/>
      <c r="G330" s="7"/>
      <c r="H330" s="7"/>
      <c r="I330" s="7"/>
      <c r="J330" s="7"/>
      <c r="K330" s="12"/>
      <c r="L330" s="7"/>
      <c r="M330" s="7"/>
      <c r="N330" s="7"/>
      <c r="O330" s="7"/>
      <c r="P330" s="7"/>
      <c r="Q330" s="7"/>
      <c r="R330" s="12"/>
      <c r="S330" s="7"/>
      <c r="T330" s="7"/>
      <c r="U330" s="7"/>
      <c r="V330" s="7"/>
      <c r="W330" s="7"/>
      <c r="X330" s="7" t="str">
        <f t="shared" si="20"/>
        <v/>
      </c>
      <c r="Y330" s="7" t="str">
        <f t="shared" si="21"/>
        <v/>
      </c>
      <c r="Z330" s="7" t="str">
        <f t="shared" si="22"/>
        <v/>
      </c>
      <c r="AA330" s="7" t="str">
        <f t="shared" ca="1" si="23"/>
        <v/>
      </c>
      <c r="AB330" s="7"/>
      <c r="AC330" s="12"/>
      <c r="AD330" s="7" t="str">
        <f>IFERROR(INDEX(tbl_Criticidade,MATCH(F330,LISTAS!$BC:$BC,0),2),"")</f>
        <v/>
      </c>
    </row>
    <row r="331" spans="1:30" x14ac:dyDescent="0.25">
      <c r="A331" s="7"/>
      <c r="B331" s="7"/>
      <c r="C331" s="7" t="str">
        <f>IF(B331="","",IFERROR(INDEX(FOLLOWUP!$C:$C,MATCH(B331,FOLLOWUP!$A:$A,0)),""))</f>
        <v/>
      </c>
      <c r="D331" s="7" t="str">
        <f>IF(B331="","",IFERROR(INDEX(FOLLOWUP!$H:$H,MATCH(B331,FOLLOWUP!$A:$A,0)),""))</f>
        <v/>
      </c>
      <c r="E331" s="12"/>
      <c r="F331" s="7"/>
      <c r="G331" s="7"/>
      <c r="H331" s="7"/>
      <c r="I331" s="7"/>
      <c r="J331" s="7"/>
      <c r="K331" s="12"/>
      <c r="L331" s="7"/>
      <c r="M331" s="7"/>
      <c r="N331" s="7"/>
      <c r="O331" s="7"/>
      <c r="P331" s="7"/>
      <c r="Q331" s="7"/>
      <c r="R331" s="12"/>
      <c r="S331" s="7"/>
      <c r="T331" s="7"/>
      <c r="U331" s="7"/>
      <c r="V331" s="7"/>
      <c r="W331" s="7"/>
      <c r="X331" s="7" t="str">
        <f t="shared" si="20"/>
        <v/>
      </c>
      <c r="Y331" s="7" t="str">
        <f t="shared" si="21"/>
        <v/>
      </c>
      <c r="Z331" s="7" t="str">
        <f t="shared" si="22"/>
        <v/>
      </c>
      <c r="AA331" s="7" t="str">
        <f t="shared" ca="1" si="23"/>
        <v/>
      </c>
      <c r="AB331" s="7"/>
      <c r="AC331" s="12"/>
      <c r="AD331" s="7" t="str">
        <f>IFERROR(INDEX(tbl_Criticidade,MATCH(F331,LISTAS!$BC:$BC,0),2),"")</f>
        <v/>
      </c>
    </row>
    <row r="332" spans="1:30" x14ac:dyDescent="0.25">
      <c r="A332" s="7"/>
      <c r="B332" s="7"/>
      <c r="C332" s="7" t="str">
        <f>IF(B332="","",IFERROR(INDEX(FOLLOWUP!$C:$C,MATCH(B332,FOLLOWUP!$A:$A,0)),""))</f>
        <v/>
      </c>
      <c r="D332" s="7" t="str">
        <f>IF(B332="","",IFERROR(INDEX(FOLLOWUP!$H:$H,MATCH(B332,FOLLOWUP!$A:$A,0)),""))</f>
        <v/>
      </c>
      <c r="E332" s="12"/>
      <c r="F332" s="7"/>
      <c r="G332" s="7"/>
      <c r="H332" s="7"/>
      <c r="I332" s="7"/>
      <c r="J332" s="7"/>
      <c r="K332" s="12"/>
      <c r="L332" s="7"/>
      <c r="M332" s="7"/>
      <c r="N332" s="7"/>
      <c r="O332" s="7"/>
      <c r="P332" s="7"/>
      <c r="Q332" s="7"/>
      <c r="R332" s="12"/>
      <c r="S332" s="7"/>
      <c r="T332" s="7"/>
      <c r="U332" s="7"/>
      <c r="V332" s="7"/>
      <c r="W332" s="7"/>
      <c r="X332" s="7" t="str">
        <f t="shared" si="20"/>
        <v/>
      </c>
      <c r="Y332" s="7" t="str">
        <f t="shared" si="21"/>
        <v/>
      </c>
      <c r="Z332" s="7" t="str">
        <f t="shared" si="22"/>
        <v/>
      </c>
      <c r="AA332" s="7" t="str">
        <f t="shared" ca="1" si="23"/>
        <v/>
      </c>
      <c r="AB332" s="7"/>
      <c r="AC332" s="12"/>
      <c r="AD332" s="7" t="str">
        <f>IFERROR(INDEX(tbl_Criticidade,MATCH(F332,LISTAS!$BC:$BC,0),2),"")</f>
        <v/>
      </c>
    </row>
    <row r="333" spans="1:30" x14ac:dyDescent="0.25">
      <c r="A333" s="7"/>
      <c r="B333" s="7"/>
      <c r="C333" s="7" t="str">
        <f>IF(B333="","",IFERROR(INDEX(FOLLOWUP!$C:$C,MATCH(B333,FOLLOWUP!$A:$A,0)),""))</f>
        <v/>
      </c>
      <c r="D333" s="7" t="str">
        <f>IF(B333="","",IFERROR(INDEX(FOLLOWUP!$H:$H,MATCH(B333,FOLLOWUP!$A:$A,0)),""))</f>
        <v/>
      </c>
      <c r="E333" s="12"/>
      <c r="F333" s="7"/>
      <c r="G333" s="7"/>
      <c r="H333" s="7"/>
      <c r="I333" s="7"/>
      <c r="J333" s="7"/>
      <c r="K333" s="12"/>
      <c r="L333" s="7"/>
      <c r="M333" s="7"/>
      <c r="N333" s="7"/>
      <c r="O333" s="7"/>
      <c r="P333" s="7"/>
      <c r="Q333" s="7"/>
      <c r="R333" s="12"/>
      <c r="S333" s="7"/>
      <c r="T333" s="7"/>
      <c r="U333" s="7"/>
      <c r="V333" s="7"/>
      <c r="W333" s="7"/>
      <c r="X333" s="7" t="str">
        <f t="shared" si="20"/>
        <v/>
      </c>
      <c r="Y333" s="7" t="str">
        <f t="shared" si="21"/>
        <v/>
      </c>
      <c r="Z333" s="7" t="str">
        <f t="shared" si="22"/>
        <v/>
      </c>
      <c r="AA333" s="7" t="str">
        <f t="shared" ca="1" si="23"/>
        <v/>
      </c>
      <c r="AB333" s="7"/>
      <c r="AC333" s="12"/>
      <c r="AD333" s="7" t="str">
        <f>IFERROR(INDEX(tbl_Criticidade,MATCH(F333,LISTAS!$BC:$BC,0),2),"")</f>
        <v/>
      </c>
    </row>
    <row r="334" spans="1:30" x14ac:dyDescent="0.25">
      <c r="A334" s="7"/>
      <c r="B334" s="7"/>
      <c r="C334" s="7" t="str">
        <f>IF(B334="","",IFERROR(INDEX(FOLLOWUP!$C:$C,MATCH(B334,FOLLOWUP!$A:$A,0)),""))</f>
        <v/>
      </c>
      <c r="D334" s="7" t="str">
        <f>IF(B334="","",IFERROR(INDEX(FOLLOWUP!$H:$H,MATCH(B334,FOLLOWUP!$A:$A,0)),""))</f>
        <v/>
      </c>
      <c r="E334" s="12"/>
      <c r="F334" s="7"/>
      <c r="G334" s="7"/>
      <c r="H334" s="7"/>
      <c r="I334" s="7"/>
      <c r="J334" s="7"/>
      <c r="K334" s="12"/>
      <c r="L334" s="7"/>
      <c r="M334" s="7"/>
      <c r="N334" s="7"/>
      <c r="O334" s="7"/>
      <c r="P334" s="7"/>
      <c r="Q334" s="7"/>
      <c r="R334" s="12"/>
      <c r="S334" s="7"/>
      <c r="T334" s="7"/>
      <c r="U334" s="7"/>
      <c r="V334" s="7"/>
      <c r="W334" s="7"/>
      <c r="X334" s="7" t="str">
        <f t="shared" si="20"/>
        <v/>
      </c>
      <c r="Y334" s="7" t="str">
        <f t="shared" si="21"/>
        <v/>
      </c>
      <c r="Z334" s="7" t="str">
        <f t="shared" si="22"/>
        <v/>
      </c>
      <c r="AA334" s="7" t="str">
        <f t="shared" ca="1" si="23"/>
        <v/>
      </c>
      <c r="AB334" s="7"/>
      <c r="AC334" s="12"/>
      <c r="AD334" s="7" t="str">
        <f>IFERROR(INDEX(tbl_Criticidade,MATCH(F334,LISTAS!$BC:$BC,0),2),"")</f>
        <v/>
      </c>
    </row>
    <row r="335" spans="1:30" x14ac:dyDescent="0.25">
      <c r="A335" s="7"/>
      <c r="B335" s="7"/>
      <c r="C335" s="7" t="str">
        <f>IF(B335="","",IFERROR(INDEX(FOLLOWUP!$C:$C,MATCH(B335,FOLLOWUP!$A:$A,0)),""))</f>
        <v/>
      </c>
      <c r="D335" s="7" t="str">
        <f>IF(B335="","",IFERROR(INDEX(FOLLOWUP!$H:$H,MATCH(B335,FOLLOWUP!$A:$A,0)),""))</f>
        <v/>
      </c>
      <c r="E335" s="12"/>
      <c r="F335" s="7"/>
      <c r="G335" s="7"/>
      <c r="H335" s="7"/>
      <c r="I335" s="7"/>
      <c r="J335" s="7"/>
      <c r="K335" s="12"/>
      <c r="L335" s="7"/>
      <c r="M335" s="7"/>
      <c r="N335" s="7"/>
      <c r="O335" s="7"/>
      <c r="P335" s="7"/>
      <c r="Q335" s="7"/>
      <c r="R335" s="12"/>
      <c r="S335" s="7"/>
      <c r="T335" s="7"/>
      <c r="U335" s="7"/>
      <c r="V335" s="7"/>
      <c r="W335" s="7"/>
      <c r="X335" s="7" t="str">
        <f t="shared" si="20"/>
        <v/>
      </c>
      <c r="Y335" s="7" t="str">
        <f t="shared" si="21"/>
        <v/>
      </c>
      <c r="Z335" s="7" t="str">
        <f t="shared" si="22"/>
        <v/>
      </c>
      <c r="AA335" s="7" t="str">
        <f t="shared" ca="1" si="23"/>
        <v/>
      </c>
      <c r="AB335" s="7"/>
      <c r="AC335" s="12"/>
      <c r="AD335" s="7" t="str">
        <f>IFERROR(INDEX(tbl_Criticidade,MATCH(F335,LISTAS!$BC:$BC,0),2),"")</f>
        <v/>
      </c>
    </row>
    <row r="336" spans="1:30" x14ac:dyDescent="0.25">
      <c r="A336" s="7"/>
      <c r="B336" s="7"/>
      <c r="C336" s="7" t="str">
        <f>IF(B336="","",IFERROR(INDEX(FOLLOWUP!$C:$C,MATCH(B336,FOLLOWUP!$A:$A,0)),""))</f>
        <v/>
      </c>
      <c r="D336" s="7" t="str">
        <f>IF(B336="","",IFERROR(INDEX(FOLLOWUP!$H:$H,MATCH(B336,FOLLOWUP!$A:$A,0)),""))</f>
        <v/>
      </c>
      <c r="E336" s="12"/>
      <c r="F336" s="7"/>
      <c r="G336" s="7"/>
      <c r="H336" s="7"/>
      <c r="I336" s="7"/>
      <c r="J336" s="7"/>
      <c r="K336" s="12"/>
      <c r="L336" s="7"/>
      <c r="M336" s="7"/>
      <c r="N336" s="7"/>
      <c r="O336" s="7"/>
      <c r="P336" s="7"/>
      <c r="Q336" s="7"/>
      <c r="R336" s="12"/>
      <c r="S336" s="7"/>
      <c r="T336" s="7"/>
      <c r="U336" s="7"/>
      <c r="V336" s="7"/>
      <c r="W336" s="7"/>
      <c r="X336" s="7" t="str">
        <f t="shared" si="20"/>
        <v/>
      </c>
      <c r="Y336" s="7" t="str">
        <f t="shared" si="21"/>
        <v/>
      </c>
      <c r="Z336" s="7" t="str">
        <f t="shared" si="22"/>
        <v/>
      </c>
      <c r="AA336" s="7" t="str">
        <f t="shared" ca="1" si="23"/>
        <v/>
      </c>
      <c r="AB336" s="7"/>
      <c r="AC336" s="12"/>
      <c r="AD336" s="7" t="str">
        <f>IFERROR(INDEX(tbl_Criticidade,MATCH(F336,LISTAS!$BC:$BC,0),2),"")</f>
        <v/>
      </c>
    </row>
    <row r="337" spans="1:30" x14ac:dyDescent="0.25">
      <c r="A337" s="7"/>
      <c r="B337" s="7"/>
      <c r="C337" s="7" t="str">
        <f>IF(B337="","",IFERROR(INDEX(FOLLOWUP!$C:$C,MATCH(B337,FOLLOWUP!$A:$A,0)),""))</f>
        <v/>
      </c>
      <c r="D337" s="7" t="str">
        <f>IF(B337="","",IFERROR(INDEX(FOLLOWUP!$H:$H,MATCH(B337,FOLLOWUP!$A:$A,0)),""))</f>
        <v/>
      </c>
      <c r="E337" s="12"/>
      <c r="F337" s="7"/>
      <c r="G337" s="7"/>
      <c r="H337" s="7"/>
      <c r="I337" s="7"/>
      <c r="J337" s="7"/>
      <c r="K337" s="12"/>
      <c r="L337" s="7"/>
      <c r="M337" s="7"/>
      <c r="N337" s="7"/>
      <c r="O337" s="7"/>
      <c r="P337" s="7"/>
      <c r="Q337" s="7"/>
      <c r="R337" s="12"/>
      <c r="S337" s="7"/>
      <c r="T337" s="7"/>
      <c r="U337" s="7"/>
      <c r="V337" s="7"/>
      <c r="W337" s="7"/>
      <c r="X337" s="7" t="str">
        <f t="shared" si="20"/>
        <v/>
      </c>
      <c r="Y337" s="7" t="str">
        <f t="shared" si="21"/>
        <v/>
      </c>
      <c r="Z337" s="7" t="str">
        <f t="shared" si="22"/>
        <v/>
      </c>
      <c r="AA337" s="7" t="str">
        <f t="shared" ca="1" si="23"/>
        <v/>
      </c>
      <c r="AB337" s="7"/>
      <c r="AC337" s="12"/>
      <c r="AD337" s="7" t="str">
        <f>IFERROR(INDEX(tbl_Criticidade,MATCH(F337,LISTAS!$BC:$BC,0),2),"")</f>
        <v/>
      </c>
    </row>
    <row r="338" spans="1:30" x14ac:dyDescent="0.25">
      <c r="A338" s="7"/>
      <c r="B338" s="7"/>
      <c r="C338" s="7" t="str">
        <f>IF(B338="","",IFERROR(INDEX(FOLLOWUP!$C:$C,MATCH(B338,FOLLOWUP!$A:$A,0)),""))</f>
        <v/>
      </c>
      <c r="D338" s="7" t="str">
        <f>IF(B338="","",IFERROR(INDEX(FOLLOWUP!$H:$H,MATCH(B338,FOLLOWUP!$A:$A,0)),""))</f>
        <v/>
      </c>
      <c r="E338" s="12"/>
      <c r="F338" s="7"/>
      <c r="G338" s="7"/>
      <c r="H338" s="7"/>
      <c r="I338" s="7"/>
      <c r="J338" s="7"/>
      <c r="K338" s="12"/>
      <c r="L338" s="7"/>
      <c r="M338" s="7"/>
      <c r="N338" s="7"/>
      <c r="O338" s="7"/>
      <c r="P338" s="7"/>
      <c r="Q338" s="7"/>
      <c r="R338" s="12"/>
      <c r="S338" s="7"/>
      <c r="T338" s="7"/>
      <c r="U338" s="7"/>
      <c r="V338" s="7"/>
      <c r="W338" s="7"/>
      <c r="X338" s="7" t="str">
        <f t="shared" si="20"/>
        <v/>
      </c>
      <c r="Y338" s="7" t="str">
        <f t="shared" si="21"/>
        <v/>
      </c>
      <c r="Z338" s="7" t="str">
        <f t="shared" si="22"/>
        <v/>
      </c>
      <c r="AA338" s="7" t="str">
        <f t="shared" ca="1" si="23"/>
        <v/>
      </c>
      <c r="AB338" s="7"/>
      <c r="AC338" s="12"/>
      <c r="AD338" s="7" t="str">
        <f>IFERROR(INDEX(tbl_Criticidade,MATCH(F338,LISTAS!$BC:$BC,0),2),"")</f>
        <v/>
      </c>
    </row>
    <row r="339" spans="1:30" x14ac:dyDescent="0.25">
      <c r="A339" s="7"/>
      <c r="B339" s="7"/>
      <c r="C339" s="7" t="str">
        <f>IF(B339="","",IFERROR(INDEX(FOLLOWUP!$C:$C,MATCH(B339,FOLLOWUP!$A:$A,0)),""))</f>
        <v/>
      </c>
      <c r="D339" s="7" t="str">
        <f>IF(B339="","",IFERROR(INDEX(FOLLOWUP!$H:$H,MATCH(B339,FOLLOWUP!$A:$A,0)),""))</f>
        <v/>
      </c>
      <c r="E339" s="12"/>
      <c r="F339" s="7"/>
      <c r="G339" s="7"/>
      <c r="H339" s="7"/>
      <c r="I339" s="7"/>
      <c r="J339" s="7"/>
      <c r="K339" s="12"/>
      <c r="L339" s="7"/>
      <c r="M339" s="7"/>
      <c r="N339" s="7"/>
      <c r="O339" s="7"/>
      <c r="P339" s="7"/>
      <c r="Q339" s="7"/>
      <c r="R339" s="12"/>
      <c r="S339" s="7"/>
      <c r="T339" s="7"/>
      <c r="U339" s="7"/>
      <c r="V339" s="7"/>
      <c r="W339" s="7"/>
      <c r="X339" s="7" t="str">
        <f t="shared" si="20"/>
        <v/>
      </c>
      <c r="Y339" s="7" t="str">
        <f t="shared" si="21"/>
        <v/>
      </c>
      <c r="Z339" s="7" t="str">
        <f t="shared" si="22"/>
        <v/>
      </c>
      <c r="AA339" s="7" t="str">
        <f t="shared" ca="1" si="23"/>
        <v/>
      </c>
      <c r="AB339" s="7"/>
      <c r="AC339" s="12"/>
      <c r="AD339" s="7" t="str">
        <f>IFERROR(INDEX(tbl_Criticidade,MATCH(F339,LISTAS!$BC:$BC,0),2),"")</f>
        <v/>
      </c>
    </row>
    <row r="340" spans="1:30" x14ac:dyDescent="0.25">
      <c r="A340" s="7"/>
      <c r="B340" s="7"/>
      <c r="C340" s="7" t="str">
        <f>IF(B340="","",IFERROR(INDEX(FOLLOWUP!$C:$C,MATCH(B340,FOLLOWUP!$A:$A,0)),""))</f>
        <v/>
      </c>
      <c r="D340" s="7" t="str">
        <f>IF(B340="","",IFERROR(INDEX(FOLLOWUP!$H:$H,MATCH(B340,FOLLOWUP!$A:$A,0)),""))</f>
        <v/>
      </c>
      <c r="E340" s="12"/>
      <c r="F340" s="7"/>
      <c r="G340" s="7"/>
      <c r="H340" s="7"/>
      <c r="I340" s="7"/>
      <c r="J340" s="7"/>
      <c r="K340" s="12"/>
      <c r="L340" s="7"/>
      <c r="M340" s="7"/>
      <c r="N340" s="7"/>
      <c r="O340" s="7"/>
      <c r="P340" s="7"/>
      <c r="Q340" s="7"/>
      <c r="R340" s="12"/>
      <c r="S340" s="7"/>
      <c r="T340" s="7"/>
      <c r="U340" s="7"/>
      <c r="V340" s="7"/>
      <c r="W340" s="7"/>
      <c r="X340" s="7" t="str">
        <f t="shared" si="20"/>
        <v/>
      </c>
      <c r="Y340" s="7" t="str">
        <f t="shared" si="21"/>
        <v/>
      </c>
      <c r="Z340" s="7" t="str">
        <f t="shared" si="22"/>
        <v/>
      </c>
      <c r="AA340" s="7" t="str">
        <f t="shared" ca="1" si="23"/>
        <v/>
      </c>
      <c r="AB340" s="7"/>
      <c r="AC340" s="12"/>
      <c r="AD340" s="7" t="str">
        <f>IFERROR(INDEX(tbl_Criticidade,MATCH(F340,LISTAS!$BC:$BC,0),2),"")</f>
        <v/>
      </c>
    </row>
    <row r="341" spans="1:30" x14ac:dyDescent="0.25">
      <c r="A341" s="7"/>
      <c r="B341" s="7"/>
      <c r="C341" s="7" t="str">
        <f>IF(B341="","",IFERROR(INDEX(FOLLOWUP!$C:$C,MATCH(B341,FOLLOWUP!$A:$A,0)),""))</f>
        <v/>
      </c>
      <c r="D341" s="7" t="str">
        <f>IF(B341="","",IFERROR(INDEX(FOLLOWUP!$H:$H,MATCH(B341,FOLLOWUP!$A:$A,0)),""))</f>
        <v/>
      </c>
      <c r="E341" s="12"/>
      <c r="F341" s="7"/>
      <c r="G341" s="7"/>
      <c r="H341" s="7"/>
      <c r="I341" s="7"/>
      <c r="J341" s="7"/>
      <c r="K341" s="12"/>
      <c r="L341" s="7"/>
      <c r="M341" s="7"/>
      <c r="N341" s="7"/>
      <c r="O341" s="7"/>
      <c r="P341" s="7"/>
      <c r="Q341" s="7"/>
      <c r="R341" s="12"/>
      <c r="S341" s="7"/>
      <c r="T341" s="7"/>
      <c r="U341" s="7"/>
      <c r="V341" s="7"/>
      <c r="W341" s="7"/>
      <c r="X341" s="7" t="str">
        <f t="shared" si="20"/>
        <v/>
      </c>
      <c r="Y341" s="7" t="str">
        <f t="shared" si="21"/>
        <v/>
      </c>
      <c r="Z341" s="7" t="str">
        <f t="shared" si="22"/>
        <v/>
      </c>
      <c r="AA341" s="7" t="str">
        <f t="shared" ca="1" si="23"/>
        <v/>
      </c>
      <c r="AB341" s="7"/>
      <c r="AC341" s="12"/>
      <c r="AD341" s="7" t="str">
        <f>IFERROR(INDEX(tbl_Criticidade,MATCH(F341,LISTAS!$BC:$BC,0),2),"")</f>
        <v/>
      </c>
    </row>
    <row r="342" spans="1:30" x14ac:dyDescent="0.25">
      <c r="A342" s="7"/>
      <c r="B342" s="7"/>
      <c r="C342" s="7" t="str">
        <f>IF(B342="","",IFERROR(INDEX(FOLLOWUP!$C:$C,MATCH(B342,FOLLOWUP!$A:$A,0)),""))</f>
        <v/>
      </c>
      <c r="D342" s="7" t="str">
        <f>IF(B342="","",IFERROR(INDEX(FOLLOWUP!$H:$H,MATCH(B342,FOLLOWUP!$A:$A,0)),""))</f>
        <v/>
      </c>
      <c r="E342" s="12"/>
      <c r="F342" s="7"/>
      <c r="G342" s="7"/>
      <c r="H342" s="7"/>
      <c r="I342" s="7"/>
      <c r="J342" s="7"/>
      <c r="K342" s="12"/>
      <c r="L342" s="7"/>
      <c r="M342" s="7"/>
      <c r="N342" s="7"/>
      <c r="O342" s="7"/>
      <c r="P342" s="7"/>
      <c r="Q342" s="7"/>
      <c r="R342" s="12"/>
      <c r="S342" s="7"/>
      <c r="T342" s="7"/>
      <c r="U342" s="7"/>
      <c r="V342" s="7"/>
      <c r="W342" s="7"/>
      <c r="X342" s="7" t="str">
        <f t="shared" si="20"/>
        <v/>
      </c>
      <c r="Y342" s="7" t="str">
        <f t="shared" si="21"/>
        <v/>
      </c>
      <c r="Z342" s="7" t="str">
        <f t="shared" si="22"/>
        <v/>
      </c>
      <c r="AA342" s="7" t="str">
        <f t="shared" ca="1" si="23"/>
        <v/>
      </c>
      <c r="AB342" s="7"/>
      <c r="AC342" s="12"/>
      <c r="AD342" s="7" t="str">
        <f>IFERROR(INDEX(tbl_Criticidade,MATCH(F342,LISTAS!$BC:$BC,0),2),"")</f>
        <v/>
      </c>
    </row>
    <row r="343" spans="1:30" x14ac:dyDescent="0.25">
      <c r="A343" s="7"/>
      <c r="B343" s="7"/>
      <c r="C343" s="7" t="str">
        <f>IF(B343="","",IFERROR(INDEX(FOLLOWUP!$C:$C,MATCH(B343,FOLLOWUP!$A:$A,0)),""))</f>
        <v/>
      </c>
      <c r="D343" s="7" t="str">
        <f>IF(B343="","",IFERROR(INDEX(FOLLOWUP!$H:$H,MATCH(B343,FOLLOWUP!$A:$A,0)),""))</f>
        <v/>
      </c>
      <c r="E343" s="12"/>
      <c r="F343" s="7"/>
      <c r="G343" s="7"/>
      <c r="H343" s="7"/>
      <c r="I343" s="7"/>
      <c r="J343" s="7"/>
      <c r="K343" s="12"/>
      <c r="L343" s="7"/>
      <c r="M343" s="7"/>
      <c r="N343" s="7"/>
      <c r="O343" s="7"/>
      <c r="P343" s="7"/>
      <c r="Q343" s="7"/>
      <c r="R343" s="12"/>
      <c r="S343" s="7"/>
      <c r="T343" s="7"/>
      <c r="U343" s="7"/>
      <c r="V343" s="7"/>
      <c r="W343" s="7"/>
      <c r="X343" s="7" t="str">
        <f t="shared" si="20"/>
        <v/>
      </c>
      <c r="Y343" s="7" t="str">
        <f t="shared" si="21"/>
        <v/>
      </c>
      <c r="Z343" s="7" t="str">
        <f t="shared" si="22"/>
        <v/>
      </c>
      <c r="AA343" s="7" t="str">
        <f t="shared" ca="1" si="23"/>
        <v/>
      </c>
      <c r="AB343" s="7"/>
      <c r="AC343" s="12"/>
      <c r="AD343" s="7" t="str">
        <f>IFERROR(INDEX(tbl_Criticidade,MATCH(F343,LISTAS!$BC:$BC,0),2),"")</f>
        <v/>
      </c>
    </row>
    <row r="344" spans="1:30" x14ac:dyDescent="0.25">
      <c r="A344" s="7"/>
      <c r="B344" s="7"/>
      <c r="C344" s="7" t="str">
        <f>IF(B344="","",IFERROR(INDEX(FOLLOWUP!$C:$C,MATCH(B344,FOLLOWUP!$A:$A,0)),""))</f>
        <v/>
      </c>
      <c r="D344" s="7" t="str">
        <f>IF(B344="","",IFERROR(INDEX(FOLLOWUP!$H:$H,MATCH(B344,FOLLOWUP!$A:$A,0)),""))</f>
        <v/>
      </c>
      <c r="E344" s="12"/>
      <c r="F344" s="7"/>
      <c r="G344" s="7"/>
      <c r="H344" s="7"/>
      <c r="I344" s="7"/>
      <c r="J344" s="7"/>
      <c r="K344" s="12"/>
      <c r="L344" s="7"/>
      <c r="M344" s="7"/>
      <c r="N344" s="7"/>
      <c r="O344" s="7"/>
      <c r="P344" s="7"/>
      <c r="Q344" s="7"/>
      <c r="R344" s="12"/>
      <c r="S344" s="7"/>
      <c r="T344" s="7"/>
      <c r="U344" s="7"/>
      <c r="V344" s="7"/>
      <c r="W344" s="7"/>
      <c r="X344" s="7" t="str">
        <f t="shared" si="20"/>
        <v/>
      </c>
      <c r="Y344" s="7" t="str">
        <f t="shared" si="21"/>
        <v/>
      </c>
      <c r="Z344" s="7" t="str">
        <f t="shared" si="22"/>
        <v/>
      </c>
      <c r="AA344" s="7" t="str">
        <f t="shared" ca="1" si="23"/>
        <v/>
      </c>
      <c r="AB344" s="7"/>
      <c r="AC344" s="12"/>
      <c r="AD344" s="7" t="str">
        <f>IFERROR(INDEX(tbl_Criticidade,MATCH(F344,LISTAS!$BC:$BC,0),2),"")</f>
        <v/>
      </c>
    </row>
    <row r="345" spans="1:30" x14ac:dyDescent="0.25">
      <c r="A345" s="7"/>
      <c r="B345" s="7"/>
      <c r="C345" s="7" t="str">
        <f>IF(B345="","",IFERROR(INDEX(FOLLOWUP!$C:$C,MATCH(B345,FOLLOWUP!$A:$A,0)),""))</f>
        <v/>
      </c>
      <c r="D345" s="7" t="str">
        <f>IF(B345="","",IFERROR(INDEX(FOLLOWUP!$H:$H,MATCH(B345,FOLLOWUP!$A:$A,0)),""))</f>
        <v/>
      </c>
      <c r="E345" s="12"/>
      <c r="F345" s="7"/>
      <c r="G345" s="7"/>
      <c r="H345" s="7"/>
      <c r="I345" s="7"/>
      <c r="J345" s="7"/>
      <c r="K345" s="12"/>
      <c r="L345" s="7"/>
      <c r="M345" s="7"/>
      <c r="N345" s="7"/>
      <c r="O345" s="7"/>
      <c r="P345" s="7"/>
      <c r="Q345" s="7"/>
      <c r="R345" s="12"/>
      <c r="S345" s="7"/>
      <c r="T345" s="7"/>
      <c r="U345" s="7"/>
      <c r="V345" s="7"/>
      <c r="W345" s="7"/>
      <c r="X345" s="7" t="str">
        <f t="shared" si="20"/>
        <v/>
      </c>
      <c r="Y345" s="7" t="str">
        <f t="shared" si="21"/>
        <v/>
      </c>
      <c r="Z345" s="7" t="str">
        <f t="shared" si="22"/>
        <v/>
      </c>
      <c r="AA345" s="7" t="str">
        <f t="shared" ca="1" si="23"/>
        <v/>
      </c>
      <c r="AB345" s="7"/>
      <c r="AC345" s="12"/>
      <c r="AD345" s="7" t="str">
        <f>IFERROR(INDEX(tbl_Criticidade,MATCH(F345,LISTAS!$BC:$BC,0),2),"")</f>
        <v/>
      </c>
    </row>
    <row r="346" spans="1:30" x14ac:dyDescent="0.25">
      <c r="A346" s="7"/>
      <c r="B346" s="7"/>
      <c r="C346" s="7" t="str">
        <f>IF(B346="","",IFERROR(INDEX(FOLLOWUP!$C:$C,MATCH(B346,FOLLOWUP!$A:$A,0)),""))</f>
        <v/>
      </c>
      <c r="D346" s="7" t="str">
        <f>IF(B346="","",IFERROR(INDEX(FOLLOWUP!$H:$H,MATCH(B346,FOLLOWUP!$A:$A,0)),""))</f>
        <v/>
      </c>
      <c r="E346" s="12"/>
      <c r="F346" s="7"/>
      <c r="G346" s="7"/>
      <c r="H346" s="7"/>
      <c r="I346" s="7"/>
      <c r="J346" s="7"/>
      <c r="K346" s="12"/>
      <c r="L346" s="7"/>
      <c r="M346" s="7"/>
      <c r="N346" s="7"/>
      <c r="O346" s="7"/>
      <c r="P346" s="7"/>
      <c r="Q346" s="7"/>
      <c r="R346" s="12"/>
      <c r="S346" s="7"/>
      <c r="T346" s="7"/>
      <c r="U346" s="7"/>
      <c r="V346" s="7"/>
      <c r="W346" s="7"/>
      <c r="X346" s="7" t="str">
        <f t="shared" si="20"/>
        <v/>
      </c>
      <c r="Y346" s="7" t="str">
        <f t="shared" si="21"/>
        <v/>
      </c>
      <c r="Z346" s="7" t="str">
        <f t="shared" si="22"/>
        <v/>
      </c>
      <c r="AA346" s="7" t="str">
        <f t="shared" ca="1" si="23"/>
        <v/>
      </c>
      <c r="AB346" s="7"/>
      <c r="AC346" s="12"/>
      <c r="AD346" s="7" t="str">
        <f>IFERROR(INDEX(tbl_Criticidade,MATCH(F346,LISTAS!$BC:$BC,0),2),"")</f>
        <v/>
      </c>
    </row>
    <row r="347" spans="1:30" x14ac:dyDescent="0.25">
      <c r="A347" s="7"/>
      <c r="B347" s="7"/>
      <c r="C347" s="7" t="str">
        <f>IF(B347="","",IFERROR(INDEX(FOLLOWUP!$C:$C,MATCH(B347,FOLLOWUP!$A:$A,0)),""))</f>
        <v/>
      </c>
      <c r="D347" s="7" t="str">
        <f>IF(B347="","",IFERROR(INDEX(FOLLOWUP!$H:$H,MATCH(B347,FOLLOWUP!$A:$A,0)),""))</f>
        <v/>
      </c>
      <c r="E347" s="12"/>
      <c r="F347" s="7"/>
      <c r="G347" s="7"/>
      <c r="H347" s="7"/>
      <c r="I347" s="7"/>
      <c r="J347" s="7"/>
      <c r="K347" s="12"/>
      <c r="L347" s="7"/>
      <c r="M347" s="7"/>
      <c r="N347" s="7"/>
      <c r="O347" s="7"/>
      <c r="P347" s="7"/>
      <c r="Q347" s="7"/>
      <c r="R347" s="12"/>
      <c r="S347" s="7"/>
      <c r="T347" s="7"/>
      <c r="U347" s="7"/>
      <c r="V347" s="7"/>
      <c r="W347" s="7"/>
      <c r="X347" s="7" t="str">
        <f t="shared" si="20"/>
        <v/>
      </c>
      <c r="Y347" s="7" t="str">
        <f t="shared" si="21"/>
        <v/>
      </c>
      <c r="Z347" s="7" t="str">
        <f t="shared" si="22"/>
        <v/>
      </c>
      <c r="AA347" s="7" t="str">
        <f t="shared" ca="1" si="23"/>
        <v/>
      </c>
      <c r="AB347" s="7"/>
      <c r="AC347" s="12"/>
      <c r="AD347" s="7" t="str">
        <f>IFERROR(INDEX(tbl_Criticidade,MATCH(F347,LISTAS!$BC:$BC,0),2),"")</f>
        <v/>
      </c>
    </row>
    <row r="348" spans="1:30" x14ac:dyDescent="0.25">
      <c r="A348" s="7"/>
      <c r="B348" s="7"/>
      <c r="C348" s="7" t="str">
        <f>IF(B348="","",IFERROR(INDEX(FOLLOWUP!$C:$C,MATCH(B348,FOLLOWUP!$A:$A,0)),""))</f>
        <v/>
      </c>
      <c r="D348" s="7" t="str">
        <f>IF(B348="","",IFERROR(INDEX(FOLLOWUP!$H:$H,MATCH(B348,FOLLOWUP!$A:$A,0)),""))</f>
        <v/>
      </c>
      <c r="E348" s="12"/>
      <c r="F348" s="7"/>
      <c r="G348" s="7"/>
      <c r="H348" s="7"/>
      <c r="I348" s="7"/>
      <c r="J348" s="7"/>
      <c r="K348" s="12"/>
      <c r="L348" s="7"/>
      <c r="M348" s="7"/>
      <c r="N348" s="7"/>
      <c r="O348" s="7"/>
      <c r="P348" s="7"/>
      <c r="Q348" s="7"/>
      <c r="R348" s="12"/>
      <c r="S348" s="7"/>
      <c r="T348" s="7"/>
      <c r="U348" s="7"/>
      <c r="V348" s="7"/>
      <c r="W348" s="7"/>
      <c r="X348" s="7" t="str">
        <f t="shared" si="20"/>
        <v/>
      </c>
      <c r="Y348" s="7" t="str">
        <f t="shared" si="21"/>
        <v/>
      </c>
      <c r="Z348" s="7" t="str">
        <f t="shared" si="22"/>
        <v/>
      </c>
      <c r="AA348" s="7" t="str">
        <f t="shared" ca="1" si="23"/>
        <v/>
      </c>
      <c r="AB348" s="7"/>
      <c r="AC348" s="12"/>
      <c r="AD348" s="7" t="str">
        <f>IFERROR(INDEX(tbl_Criticidade,MATCH(F348,LISTAS!$BC:$BC,0),2),"")</f>
        <v/>
      </c>
    </row>
    <row r="349" spans="1:30" x14ac:dyDescent="0.25">
      <c r="A349" s="7"/>
      <c r="B349" s="7"/>
      <c r="C349" s="7" t="str">
        <f>IF(B349="","",IFERROR(INDEX(FOLLOWUP!$C:$C,MATCH(B349,FOLLOWUP!$A:$A,0)),""))</f>
        <v/>
      </c>
      <c r="D349" s="7" t="str">
        <f>IF(B349="","",IFERROR(INDEX(FOLLOWUP!$H:$H,MATCH(B349,FOLLOWUP!$A:$A,0)),""))</f>
        <v/>
      </c>
      <c r="E349" s="12"/>
      <c r="F349" s="7"/>
      <c r="G349" s="7"/>
      <c r="H349" s="7"/>
      <c r="I349" s="7"/>
      <c r="J349" s="7"/>
      <c r="K349" s="12"/>
      <c r="L349" s="7"/>
      <c r="M349" s="7"/>
      <c r="N349" s="7"/>
      <c r="O349" s="7"/>
      <c r="P349" s="7"/>
      <c r="Q349" s="7"/>
      <c r="R349" s="12"/>
      <c r="S349" s="7"/>
      <c r="T349" s="7"/>
      <c r="U349" s="7"/>
      <c r="V349" s="7"/>
      <c r="W349" s="7"/>
      <c r="X349" s="7" t="str">
        <f t="shared" si="20"/>
        <v/>
      </c>
      <c r="Y349" s="7" t="str">
        <f t="shared" si="21"/>
        <v/>
      </c>
      <c r="Z349" s="7" t="str">
        <f t="shared" si="22"/>
        <v/>
      </c>
      <c r="AA349" s="7" t="str">
        <f t="shared" ca="1" si="23"/>
        <v/>
      </c>
      <c r="AB349" s="7"/>
      <c r="AC349" s="12"/>
      <c r="AD349" s="7" t="str">
        <f>IFERROR(INDEX(tbl_Criticidade,MATCH(F349,LISTAS!$BC:$BC,0),2),"")</f>
        <v/>
      </c>
    </row>
    <row r="350" spans="1:30" x14ac:dyDescent="0.25">
      <c r="A350" s="7"/>
      <c r="B350" s="7"/>
      <c r="C350" s="7" t="str">
        <f>IF(B350="","",IFERROR(INDEX(FOLLOWUP!$C:$C,MATCH(B350,FOLLOWUP!$A:$A,0)),""))</f>
        <v/>
      </c>
      <c r="D350" s="7" t="str">
        <f>IF(B350="","",IFERROR(INDEX(FOLLOWUP!$H:$H,MATCH(B350,FOLLOWUP!$A:$A,0)),""))</f>
        <v/>
      </c>
      <c r="E350" s="12"/>
      <c r="F350" s="7"/>
      <c r="G350" s="7"/>
      <c r="H350" s="7"/>
      <c r="I350" s="7"/>
      <c r="J350" s="7"/>
      <c r="K350" s="12"/>
      <c r="L350" s="7"/>
      <c r="M350" s="7"/>
      <c r="N350" s="7"/>
      <c r="O350" s="7"/>
      <c r="P350" s="7"/>
      <c r="Q350" s="7"/>
      <c r="R350" s="12"/>
      <c r="S350" s="7"/>
      <c r="T350" s="7"/>
      <c r="U350" s="7"/>
      <c r="V350" s="7"/>
      <c r="W350" s="7"/>
      <c r="X350" s="7" t="str">
        <f t="shared" si="20"/>
        <v/>
      </c>
      <c r="Y350" s="7" t="str">
        <f t="shared" si="21"/>
        <v/>
      </c>
      <c r="Z350" s="7" t="str">
        <f t="shared" si="22"/>
        <v/>
      </c>
      <c r="AA350" s="7" t="str">
        <f t="shared" ca="1" si="23"/>
        <v/>
      </c>
      <c r="AB350" s="7"/>
      <c r="AC350" s="12"/>
      <c r="AD350" s="7" t="str">
        <f>IFERROR(INDEX(tbl_Criticidade,MATCH(F350,LISTAS!$BC:$BC,0),2),"")</f>
        <v/>
      </c>
    </row>
    <row r="351" spans="1:30" x14ac:dyDescent="0.25">
      <c r="A351" s="7"/>
      <c r="B351" s="7"/>
      <c r="C351" s="7" t="str">
        <f>IF(B351="","",IFERROR(INDEX(FOLLOWUP!$C:$C,MATCH(B351,FOLLOWUP!$A:$A,0)),""))</f>
        <v/>
      </c>
      <c r="D351" s="7" t="str">
        <f>IF(B351="","",IFERROR(INDEX(FOLLOWUP!$H:$H,MATCH(B351,FOLLOWUP!$A:$A,0)),""))</f>
        <v/>
      </c>
      <c r="E351" s="12"/>
      <c r="F351" s="7"/>
      <c r="G351" s="7"/>
      <c r="H351" s="7"/>
      <c r="I351" s="7"/>
      <c r="J351" s="7"/>
      <c r="K351" s="12"/>
      <c r="L351" s="7"/>
      <c r="M351" s="7"/>
      <c r="N351" s="7"/>
      <c r="O351" s="7"/>
      <c r="P351" s="7"/>
      <c r="Q351" s="7"/>
      <c r="R351" s="12"/>
      <c r="S351" s="7"/>
      <c r="T351" s="7"/>
      <c r="U351" s="7"/>
      <c r="V351" s="7"/>
      <c r="W351" s="7"/>
      <c r="X351" s="7" t="str">
        <f t="shared" si="20"/>
        <v/>
      </c>
      <c r="Y351" s="7" t="str">
        <f t="shared" si="21"/>
        <v/>
      </c>
      <c r="Z351" s="7" t="str">
        <f t="shared" si="22"/>
        <v/>
      </c>
      <c r="AA351" s="7" t="str">
        <f t="shared" ca="1" si="23"/>
        <v/>
      </c>
      <c r="AB351" s="7"/>
      <c r="AC351" s="12"/>
      <c r="AD351" s="7" t="str">
        <f>IFERROR(INDEX(tbl_Criticidade,MATCH(F351,LISTAS!$BC:$BC,0),2),"")</f>
        <v/>
      </c>
    </row>
    <row r="352" spans="1:30" x14ac:dyDescent="0.25">
      <c r="A352" s="7"/>
      <c r="B352" s="7"/>
      <c r="C352" s="7" t="str">
        <f>IF(B352="","",IFERROR(INDEX(FOLLOWUP!$C:$C,MATCH(B352,FOLLOWUP!$A:$A,0)),""))</f>
        <v/>
      </c>
      <c r="D352" s="7" t="str">
        <f>IF(B352="","",IFERROR(INDEX(FOLLOWUP!$H:$H,MATCH(B352,FOLLOWUP!$A:$A,0)),""))</f>
        <v/>
      </c>
      <c r="E352" s="12"/>
      <c r="F352" s="7"/>
      <c r="G352" s="7"/>
      <c r="H352" s="7"/>
      <c r="I352" s="7"/>
      <c r="J352" s="7"/>
      <c r="K352" s="12"/>
      <c r="L352" s="7"/>
      <c r="M352" s="7"/>
      <c r="N352" s="7"/>
      <c r="O352" s="7"/>
      <c r="P352" s="7"/>
      <c r="Q352" s="7"/>
      <c r="R352" s="12"/>
      <c r="S352" s="7"/>
      <c r="T352" s="7"/>
      <c r="U352" s="7"/>
      <c r="V352" s="7"/>
      <c r="W352" s="7"/>
      <c r="X352" s="7" t="str">
        <f t="shared" si="20"/>
        <v/>
      </c>
      <c r="Y352" s="7" t="str">
        <f t="shared" si="21"/>
        <v/>
      </c>
      <c r="Z352" s="7" t="str">
        <f t="shared" si="22"/>
        <v/>
      </c>
      <c r="AA352" s="7" t="str">
        <f t="shared" ca="1" si="23"/>
        <v/>
      </c>
      <c r="AB352" s="7"/>
      <c r="AC352" s="12"/>
      <c r="AD352" s="7" t="str">
        <f>IFERROR(INDEX(tbl_Criticidade,MATCH(F352,LISTAS!$BC:$BC,0),2),"")</f>
        <v/>
      </c>
    </row>
    <row r="353" spans="1:30" x14ac:dyDescent="0.25">
      <c r="A353" s="7"/>
      <c r="B353" s="7"/>
      <c r="C353" s="7" t="str">
        <f>IF(B353="","",IFERROR(INDEX(FOLLOWUP!$C:$C,MATCH(B353,FOLLOWUP!$A:$A,0)),""))</f>
        <v/>
      </c>
      <c r="D353" s="7" t="str">
        <f>IF(B353="","",IFERROR(INDEX(FOLLOWUP!$H:$H,MATCH(B353,FOLLOWUP!$A:$A,0)),""))</f>
        <v/>
      </c>
      <c r="E353" s="12"/>
      <c r="F353" s="7"/>
      <c r="G353" s="7"/>
      <c r="H353" s="7"/>
      <c r="I353" s="7"/>
      <c r="J353" s="7"/>
      <c r="K353" s="12"/>
      <c r="L353" s="7"/>
      <c r="M353" s="7"/>
      <c r="N353" s="7"/>
      <c r="O353" s="7"/>
      <c r="P353" s="7"/>
      <c r="Q353" s="7"/>
      <c r="R353" s="12"/>
      <c r="S353" s="7"/>
      <c r="T353" s="7"/>
      <c r="U353" s="7"/>
      <c r="V353" s="7"/>
      <c r="W353" s="7"/>
      <c r="X353" s="7" t="str">
        <f t="shared" si="20"/>
        <v/>
      </c>
      <c r="Y353" s="7" t="str">
        <f t="shared" si="21"/>
        <v/>
      </c>
      <c r="Z353" s="7" t="str">
        <f t="shared" si="22"/>
        <v/>
      </c>
      <c r="AA353" s="7" t="str">
        <f t="shared" ca="1" si="23"/>
        <v/>
      </c>
      <c r="AB353" s="7"/>
      <c r="AC353" s="12"/>
      <c r="AD353" s="7" t="str">
        <f>IFERROR(INDEX(tbl_Criticidade,MATCH(F353,LISTAS!$BC:$BC,0),2),"")</f>
        <v/>
      </c>
    </row>
    <row r="354" spans="1:30" x14ac:dyDescent="0.25">
      <c r="A354" s="7"/>
      <c r="B354" s="7"/>
      <c r="C354" s="7" t="str">
        <f>IF(B354="","",IFERROR(INDEX(FOLLOWUP!$C:$C,MATCH(B354,FOLLOWUP!$A:$A,0)),""))</f>
        <v/>
      </c>
      <c r="D354" s="7" t="str">
        <f>IF(B354="","",IFERROR(INDEX(FOLLOWUP!$H:$H,MATCH(B354,FOLLOWUP!$A:$A,0)),""))</f>
        <v/>
      </c>
      <c r="E354" s="12"/>
      <c r="F354" s="7"/>
      <c r="G354" s="7"/>
      <c r="H354" s="7"/>
      <c r="I354" s="7"/>
      <c r="J354" s="7"/>
      <c r="K354" s="12"/>
      <c r="L354" s="7"/>
      <c r="M354" s="7"/>
      <c r="N354" s="7"/>
      <c r="O354" s="7"/>
      <c r="P354" s="7"/>
      <c r="Q354" s="7"/>
      <c r="R354" s="12"/>
      <c r="S354" s="7"/>
      <c r="T354" s="7"/>
      <c r="U354" s="7"/>
      <c r="V354" s="7"/>
      <c r="W354" s="7"/>
      <c r="X354" s="7" t="str">
        <f t="shared" si="20"/>
        <v/>
      </c>
      <c r="Y354" s="7" t="str">
        <f t="shared" si="21"/>
        <v/>
      </c>
      <c r="Z354" s="7" t="str">
        <f t="shared" si="22"/>
        <v/>
      </c>
      <c r="AA354" s="7" t="str">
        <f t="shared" ca="1" si="23"/>
        <v/>
      </c>
      <c r="AB354" s="7"/>
      <c r="AC354" s="12"/>
      <c r="AD354" s="7" t="str">
        <f>IFERROR(INDEX(tbl_Criticidade,MATCH(F354,LISTAS!$BC:$BC,0),2),"")</f>
        <v/>
      </c>
    </row>
    <row r="355" spans="1:30" x14ac:dyDescent="0.25">
      <c r="A355" s="7"/>
      <c r="B355" s="7"/>
      <c r="C355" s="7" t="str">
        <f>IF(B355="","",IFERROR(INDEX(FOLLOWUP!$C:$C,MATCH(B355,FOLLOWUP!$A:$A,0)),""))</f>
        <v/>
      </c>
      <c r="D355" s="7" t="str">
        <f>IF(B355="","",IFERROR(INDEX(FOLLOWUP!$H:$H,MATCH(B355,FOLLOWUP!$A:$A,0)),""))</f>
        <v/>
      </c>
      <c r="E355" s="12"/>
      <c r="F355" s="7"/>
      <c r="G355" s="7"/>
      <c r="H355" s="7"/>
      <c r="I355" s="7"/>
      <c r="J355" s="7"/>
      <c r="K355" s="12"/>
      <c r="L355" s="7"/>
      <c r="M355" s="7"/>
      <c r="N355" s="7"/>
      <c r="O355" s="7"/>
      <c r="P355" s="7"/>
      <c r="Q355" s="7"/>
      <c r="R355" s="12"/>
      <c r="S355" s="7"/>
      <c r="T355" s="7"/>
      <c r="U355" s="7"/>
      <c r="V355" s="7"/>
      <c r="W355" s="7"/>
      <c r="X355" s="7" t="str">
        <f t="shared" si="20"/>
        <v/>
      </c>
      <c r="Y355" s="7" t="str">
        <f t="shared" si="21"/>
        <v/>
      </c>
      <c r="Z355" s="7" t="str">
        <f t="shared" si="22"/>
        <v/>
      </c>
      <c r="AA355" s="7" t="str">
        <f t="shared" ca="1" si="23"/>
        <v/>
      </c>
      <c r="AB355" s="7"/>
      <c r="AC355" s="12"/>
      <c r="AD355" s="7" t="str">
        <f>IFERROR(INDEX(tbl_Criticidade,MATCH(F355,LISTAS!$BC:$BC,0),2),"")</f>
        <v/>
      </c>
    </row>
    <row r="356" spans="1:30" x14ac:dyDescent="0.25">
      <c r="A356" s="7"/>
      <c r="B356" s="7"/>
      <c r="C356" s="7" t="str">
        <f>IF(B356="","",IFERROR(INDEX(FOLLOWUP!$C:$C,MATCH(B356,FOLLOWUP!$A:$A,0)),""))</f>
        <v/>
      </c>
      <c r="D356" s="7" t="str">
        <f>IF(B356="","",IFERROR(INDEX(FOLLOWUP!$H:$H,MATCH(B356,FOLLOWUP!$A:$A,0)),""))</f>
        <v/>
      </c>
      <c r="E356" s="12"/>
      <c r="F356" s="7"/>
      <c r="G356" s="7"/>
      <c r="H356" s="7"/>
      <c r="I356" s="7"/>
      <c r="J356" s="7"/>
      <c r="K356" s="12"/>
      <c r="L356" s="7"/>
      <c r="M356" s="7"/>
      <c r="N356" s="7"/>
      <c r="O356" s="7"/>
      <c r="P356" s="7"/>
      <c r="Q356" s="7"/>
      <c r="R356" s="12"/>
      <c r="S356" s="7"/>
      <c r="T356" s="7"/>
      <c r="U356" s="7"/>
      <c r="V356" s="7"/>
      <c r="W356" s="7"/>
      <c r="X356" s="7" t="str">
        <f t="shared" si="20"/>
        <v/>
      </c>
      <c r="Y356" s="7" t="str">
        <f t="shared" si="21"/>
        <v/>
      </c>
      <c r="Z356" s="7" t="str">
        <f t="shared" si="22"/>
        <v/>
      </c>
      <c r="AA356" s="7" t="str">
        <f t="shared" ca="1" si="23"/>
        <v/>
      </c>
      <c r="AB356" s="7"/>
      <c r="AC356" s="12"/>
      <c r="AD356" s="7" t="str">
        <f>IFERROR(INDEX(tbl_Criticidade,MATCH(F356,LISTAS!$BC:$BC,0),2),"")</f>
        <v/>
      </c>
    </row>
    <row r="357" spans="1:30" x14ac:dyDescent="0.25">
      <c r="A357" s="7"/>
      <c r="B357" s="7"/>
      <c r="C357" s="7" t="str">
        <f>IF(B357="","",IFERROR(INDEX(FOLLOWUP!$C:$C,MATCH(B357,FOLLOWUP!$A:$A,0)),""))</f>
        <v/>
      </c>
      <c r="D357" s="7" t="str">
        <f>IF(B357="","",IFERROR(INDEX(FOLLOWUP!$H:$H,MATCH(B357,FOLLOWUP!$A:$A,0)),""))</f>
        <v/>
      </c>
      <c r="E357" s="12"/>
      <c r="F357" s="7"/>
      <c r="G357" s="7"/>
      <c r="H357" s="7"/>
      <c r="I357" s="7"/>
      <c r="J357" s="7"/>
      <c r="K357" s="12"/>
      <c r="L357" s="7"/>
      <c r="M357" s="7"/>
      <c r="N357" s="7"/>
      <c r="O357" s="7"/>
      <c r="P357" s="7"/>
      <c r="Q357" s="7"/>
      <c r="R357" s="12"/>
      <c r="S357" s="7"/>
      <c r="T357" s="7"/>
      <c r="U357" s="7"/>
      <c r="V357" s="7"/>
      <c r="W357" s="7"/>
      <c r="X357" s="7" t="str">
        <f t="shared" si="20"/>
        <v/>
      </c>
      <c r="Y357" s="7" t="str">
        <f t="shared" si="21"/>
        <v/>
      </c>
      <c r="Z357" s="7" t="str">
        <f t="shared" si="22"/>
        <v/>
      </c>
      <c r="AA357" s="7" t="str">
        <f t="shared" ca="1" si="23"/>
        <v/>
      </c>
      <c r="AB357" s="7"/>
      <c r="AC357" s="12"/>
      <c r="AD357" s="7" t="str">
        <f>IFERROR(INDEX(tbl_Criticidade,MATCH(F357,LISTAS!$BC:$BC,0),2),"")</f>
        <v/>
      </c>
    </row>
    <row r="358" spans="1:30" x14ac:dyDescent="0.25">
      <c r="A358" s="7"/>
      <c r="B358" s="7"/>
      <c r="C358" s="7" t="str">
        <f>IF(B358="","",IFERROR(INDEX(FOLLOWUP!$C:$C,MATCH(B358,FOLLOWUP!$A:$A,0)),""))</f>
        <v/>
      </c>
      <c r="D358" s="7" t="str">
        <f>IF(B358="","",IFERROR(INDEX(FOLLOWUP!$H:$H,MATCH(B358,FOLLOWUP!$A:$A,0)),""))</f>
        <v/>
      </c>
      <c r="E358" s="12"/>
      <c r="F358" s="7"/>
      <c r="G358" s="7"/>
      <c r="H358" s="7"/>
      <c r="I358" s="7"/>
      <c r="J358" s="7"/>
      <c r="K358" s="12"/>
      <c r="L358" s="7"/>
      <c r="M358" s="7"/>
      <c r="N358" s="7"/>
      <c r="O358" s="7"/>
      <c r="P358" s="7"/>
      <c r="Q358" s="7"/>
      <c r="R358" s="12"/>
      <c r="S358" s="7"/>
      <c r="T358" s="7"/>
      <c r="U358" s="7"/>
      <c r="V358" s="7"/>
      <c r="W358" s="7"/>
      <c r="X358" s="7" t="str">
        <f t="shared" si="20"/>
        <v/>
      </c>
      <c r="Y358" s="7" t="str">
        <f t="shared" si="21"/>
        <v/>
      </c>
      <c r="Z358" s="7" t="str">
        <f t="shared" si="22"/>
        <v/>
      </c>
      <c r="AA358" s="7" t="str">
        <f t="shared" ca="1" si="23"/>
        <v/>
      </c>
      <c r="AB358" s="7"/>
      <c r="AC358" s="12"/>
      <c r="AD358" s="7" t="str">
        <f>IFERROR(INDEX(tbl_Criticidade,MATCH(F358,LISTAS!$BC:$BC,0),2),"")</f>
        <v/>
      </c>
    </row>
    <row r="359" spans="1:30" x14ac:dyDescent="0.25">
      <c r="A359" s="7"/>
      <c r="B359" s="7"/>
      <c r="C359" s="7" t="str">
        <f>IF(B359="","",IFERROR(INDEX(FOLLOWUP!$C:$C,MATCH(B359,FOLLOWUP!$A:$A,0)),""))</f>
        <v/>
      </c>
      <c r="D359" s="7" t="str">
        <f>IF(B359="","",IFERROR(INDEX(FOLLOWUP!$H:$H,MATCH(B359,FOLLOWUP!$A:$A,0)),""))</f>
        <v/>
      </c>
      <c r="E359" s="12"/>
      <c r="F359" s="7"/>
      <c r="G359" s="7"/>
      <c r="H359" s="7"/>
      <c r="I359" s="7"/>
      <c r="J359" s="7"/>
      <c r="K359" s="12"/>
      <c r="L359" s="7"/>
      <c r="M359" s="7"/>
      <c r="N359" s="7"/>
      <c r="O359" s="7"/>
      <c r="P359" s="7"/>
      <c r="Q359" s="7"/>
      <c r="R359" s="12"/>
      <c r="S359" s="7"/>
      <c r="T359" s="7"/>
      <c r="U359" s="7"/>
      <c r="V359" s="7"/>
      <c r="W359" s="7"/>
      <c r="X359" s="7" t="str">
        <f t="shared" si="20"/>
        <v/>
      </c>
      <c r="Y359" s="7" t="str">
        <f t="shared" si="21"/>
        <v/>
      </c>
      <c r="Z359" s="7" t="str">
        <f t="shared" si="22"/>
        <v/>
      </c>
      <c r="AA359" s="7" t="str">
        <f t="shared" ca="1" si="23"/>
        <v/>
      </c>
      <c r="AB359" s="7"/>
      <c r="AC359" s="12"/>
      <c r="AD359" s="7" t="str">
        <f>IFERROR(INDEX(tbl_Criticidade,MATCH(F359,LISTAS!$BC:$BC,0),2),"")</f>
        <v/>
      </c>
    </row>
    <row r="360" spans="1:30" x14ac:dyDescent="0.25">
      <c r="A360" s="7"/>
      <c r="B360" s="7"/>
      <c r="C360" s="7" t="str">
        <f>IF(B360="","",IFERROR(INDEX(FOLLOWUP!$C:$C,MATCH(B360,FOLLOWUP!$A:$A,0)),""))</f>
        <v/>
      </c>
      <c r="D360" s="7" t="str">
        <f>IF(B360="","",IFERROR(INDEX(FOLLOWUP!$H:$H,MATCH(B360,FOLLOWUP!$A:$A,0)),""))</f>
        <v/>
      </c>
      <c r="E360" s="12"/>
      <c r="F360" s="7"/>
      <c r="G360" s="7"/>
      <c r="H360" s="7"/>
      <c r="I360" s="7"/>
      <c r="J360" s="7"/>
      <c r="K360" s="12"/>
      <c r="L360" s="7"/>
      <c r="M360" s="7"/>
      <c r="N360" s="7"/>
      <c r="O360" s="7"/>
      <c r="P360" s="7"/>
      <c r="Q360" s="7"/>
      <c r="R360" s="12"/>
      <c r="S360" s="7"/>
      <c r="T360" s="7"/>
      <c r="U360" s="7"/>
      <c r="V360" s="7"/>
      <c r="W360" s="7"/>
      <c r="X360" s="7" t="str">
        <f t="shared" si="20"/>
        <v/>
      </c>
      <c r="Y360" s="7" t="str">
        <f t="shared" si="21"/>
        <v/>
      </c>
      <c r="Z360" s="7" t="str">
        <f t="shared" si="22"/>
        <v/>
      </c>
      <c r="AA360" s="7" t="str">
        <f t="shared" ca="1" si="23"/>
        <v/>
      </c>
      <c r="AB360" s="7"/>
      <c r="AC360" s="12"/>
      <c r="AD360" s="7" t="str">
        <f>IFERROR(INDEX(tbl_Criticidade,MATCH(F360,LISTAS!$BC:$BC,0),2),"")</f>
        <v/>
      </c>
    </row>
    <row r="361" spans="1:30" x14ac:dyDescent="0.25">
      <c r="A361" s="7"/>
      <c r="B361" s="7"/>
      <c r="C361" s="7" t="str">
        <f>IF(B361="","",IFERROR(INDEX(FOLLOWUP!$C:$C,MATCH(B361,FOLLOWUP!$A:$A,0)),""))</f>
        <v/>
      </c>
      <c r="D361" s="7" t="str">
        <f>IF(B361="","",IFERROR(INDEX(FOLLOWUP!$H:$H,MATCH(B361,FOLLOWUP!$A:$A,0)),""))</f>
        <v/>
      </c>
      <c r="E361" s="12"/>
      <c r="F361" s="7"/>
      <c r="G361" s="7"/>
      <c r="H361" s="7"/>
      <c r="I361" s="7"/>
      <c r="J361" s="7"/>
      <c r="K361" s="12"/>
      <c r="L361" s="7"/>
      <c r="M361" s="7"/>
      <c r="N361" s="7"/>
      <c r="O361" s="7"/>
      <c r="P361" s="7"/>
      <c r="Q361" s="7"/>
      <c r="R361" s="12"/>
      <c r="S361" s="7"/>
      <c r="T361" s="7"/>
      <c r="U361" s="7"/>
      <c r="V361" s="7"/>
      <c r="W361" s="7"/>
      <c r="X361" s="7" t="str">
        <f t="shared" si="20"/>
        <v/>
      </c>
      <c r="Y361" s="7" t="str">
        <f t="shared" si="21"/>
        <v/>
      </c>
      <c r="Z361" s="7" t="str">
        <f t="shared" si="22"/>
        <v/>
      </c>
      <c r="AA361" s="7" t="str">
        <f t="shared" ca="1" si="23"/>
        <v/>
      </c>
      <c r="AB361" s="7"/>
      <c r="AC361" s="12"/>
      <c r="AD361" s="7" t="str">
        <f>IFERROR(INDEX(tbl_Criticidade,MATCH(F361,LISTAS!$BC:$BC,0),2),"")</f>
        <v/>
      </c>
    </row>
    <row r="362" spans="1:30" x14ac:dyDescent="0.25">
      <c r="A362" s="7"/>
      <c r="B362" s="7"/>
      <c r="C362" s="7" t="str">
        <f>IF(B362="","",IFERROR(INDEX(FOLLOWUP!$C:$C,MATCH(B362,FOLLOWUP!$A:$A,0)),""))</f>
        <v/>
      </c>
      <c r="D362" s="7" t="str">
        <f>IF(B362="","",IFERROR(INDEX(FOLLOWUP!$H:$H,MATCH(B362,FOLLOWUP!$A:$A,0)),""))</f>
        <v/>
      </c>
      <c r="E362" s="12"/>
      <c r="F362" s="7"/>
      <c r="G362" s="7"/>
      <c r="H362" s="7"/>
      <c r="I362" s="7"/>
      <c r="J362" s="7"/>
      <c r="K362" s="12"/>
      <c r="L362" s="7"/>
      <c r="M362" s="7"/>
      <c r="N362" s="7"/>
      <c r="O362" s="7"/>
      <c r="P362" s="7"/>
      <c r="Q362" s="7"/>
      <c r="R362" s="12"/>
      <c r="S362" s="7"/>
      <c r="T362" s="7"/>
      <c r="U362" s="7"/>
      <c r="V362" s="7"/>
      <c r="W362" s="7"/>
      <c r="X362" s="7" t="str">
        <f t="shared" si="20"/>
        <v/>
      </c>
      <c r="Y362" s="7" t="str">
        <f t="shared" si="21"/>
        <v/>
      </c>
      <c r="Z362" s="7" t="str">
        <f t="shared" si="22"/>
        <v/>
      </c>
      <c r="AA362" s="7" t="str">
        <f t="shared" ca="1" si="23"/>
        <v/>
      </c>
      <c r="AB362" s="7"/>
      <c r="AC362" s="12"/>
      <c r="AD362" s="7" t="str">
        <f>IFERROR(INDEX(tbl_Criticidade,MATCH(F362,LISTAS!$BC:$BC,0),2),"")</f>
        <v/>
      </c>
    </row>
    <row r="363" spans="1:30" x14ac:dyDescent="0.25">
      <c r="A363" s="7"/>
      <c r="B363" s="7"/>
      <c r="C363" s="7" t="str">
        <f>IF(B363="","",IFERROR(INDEX(FOLLOWUP!$C:$C,MATCH(B363,FOLLOWUP!$A:$A,0)),""))</f>
        <v/>
      </c>
      <c r="D363" s="7" t="str">
        <f>IF(B363="","",IFERROR(INDEX(FOLLOWUP!$H:$H,MATCH(B363,FOLLOWUP!$A:$A,0)),""))</f>
        <v/>
      </c>
      <c r="E363" s="12"/>
      <c r="F363" s="7"/>
      <c r="G363" s="7"/>
      <c r="H363" s="7"/>
      <c r="I363" s="7"/>
      <c r="J363" s="7"/>
      <c r="K363" s="12"/>
      <c r="L363" s="7"/>
      <c r="M363" s="7"/>
      <c r="N363" s="7"/>
      <c r="O363" s="7"/>
      <c r="P363" s="7"/>
      <c r="Q363" s="7"/>
      <c r="R363" s="12"/>
      <c r="S363" s="7"/>
      <c r="T363" s="7"/>
      <c r="U363" s="7"/>
      <c r="V363" s="7"/>
      <c r="W363" s="7"/>
      <c r="X363" s="7" t="str">
        <f t="shared" si="20"/>
        <v/>
      </c>
      <c r="Y363" s="7" t="str">
        <f t="shared" si="21"/>
        <v/>
      </c>
      <c r="Z363" s="7" t="str">
        <f t="shared" si="22"/>
        <v/>
      </c>
      <c r="AA363" s="7" t="str">
        <f t="shared" ca="1" si="23"/>
        <v/>
      </c>
      <c r="AB363" s="7"/>
      <c r="AC363" s="12"/>
      <c r="AD363" s="7" t="str">
        <f>IFERROR(INDEX(tbl_Criticidade,MATCH(F363,LISTAS!$BC:$BC,0),2),"")</f>
        <v/>
      </c>
    </row>
    <row r="364" spans="1:30" x14ac:dyDescent="0.25">
      <c r="A364" s="7"/>
      <c r="B364" s="7"/>
      <c r="C364" s="7" t="str">
        <f>IF(B364="","",IFERROR(INDEX(FOLLOWUP!$C:$C,MATCH(B364,FOLLOWUP!$A:$A,0)),""))</f>
        <v/>
      </c>
      <c r="D364" s="7" t="str">
        <f>IF(B364="","",IFERROR(INDEX(FOLLOWUP!$H:$H,MATCH(B364,FOLLOWUP!$A:$A,0)),""))</f>
        <v/>
      </c>
      <c r="E364" s="12"/>
      <c r="F364" s="7"/>
      <c r="G364" s="7"/>
      <c r="H364" s="7"/>
      <c r="I364" s="7"/>
      <c r="J364" s="7"/>
      <c r="K364" s="12"/>
      <c r="L364" s="7"/>
      <c r="M364" s="7"/>
      <c r="N364" s="7"/>
      <c r="O364" s="7"/>
      <c r="P364" s="7"/>
      <c r="Q364" s="7"/>
      <c r="R364" s="12"/>
      <c r="S364" s="7"/>
      <c r="T364" s="7"/>
      <c r="U364" s="7"/>
      <c r="V364" s="7"/>
      <c r="W364" s="7"/>
      <c r="X364" s="7" t="str">
        <f t="shared" si="20"/>
        <v/>
      </c>
      <c r="Y364" s="7" t="str">
        <f t="shared" si="21"/>
        <v/>
      </c>
      <c r="Z364" s="7" t="str">
        <f t="shared" si="22"/>
        <v/>
      </c>
      <c r="AA364" s="7" t="str">
        <f t="shared" ca="1" si="23"/>
        <v/>
      </c>
      <c r="AB364" s="7"/>
      <c r="AC364" s="12"/>
      <c r="AD364" s="7" t="str">
        <f>IFERROR(INDEX(tbl_Criticidade,MATCH(F364,LISTAS!$BC:$BC,0),2),"")</f>
        <v/>
      </c>
    </row>
    <row r="365" spans="1:30" x14ac:dyDescent="0.25">
      <c r="A365" s="7"/>
      <c r="B365" s="7"/>
      <c r="C365" s="7" t="str">
        <f>IF(B365="","",IFERROR(INDEX(FOLLOWUP!$C:$C,MATCH(B365,FOLLOWUP!$A:$A,0)),""))</f>
        <v/>
      </c>
      <c r="D365" s="7" t="str">
        <f>IF(B365="","",IFERROR(INDEX(FOLLOWUP!$H:$H,MATCH(B365,FOLLOWUP!$A:$A,0)),""))</f>
        <v/>
      </c>
      <c r="E365" s="12"/>
      <c r="F365" s="7"/>
      <c r="G365" s="7"/>
      <c r="H365" s="7"/>
      <c r="I365" s="7"/>
      <c r="J365" s="7"/>
      <c r="K365" s="12"/>
      <c r="L365" s="7"/>
      <c r="M365" s="7"/>
      <c r="N365" s="7"/>
      <c r="O365" s="7"/>
      <c r="P365" s="7"/>
      <c r="Q365" s="7"/>
      <c r="R365" s="12"/>
      <c r="S365" s="7"/>
      <c r="T365" s="7"/>
      <c r="U365" s="7"/>
      <c r="V365" s="7"/>
      <c r="W365" s="7"/>
      <c r="X365" s="7" t="str">
        <f t="shared" si="20"/>
        <v/>
      </c>
      <c r="Y365" s="7" t="str">
        <f t="shared" si="21"/>
        <v/>
      </c>
      <c r="Z365" s="7" t="str">
        <f t="shared" si="22"/>
        <v/>
      </c>
      <c r="AA365" s="7" t="str">
        <f t="shared" ca="1" si="23"/>
        <v/>
      </c>
      <c r="AB365" s="7"/>
      <c r="AC365" s="12"/>
      <c r="AD365" s="7" t="str">
        <f>IFERROR(INDEX(tbl_Criticidade,MATCH(F365,LISTAS!$BC:$BC,0),2),"")</f>
        <v/>
      </c>
    </row>
    <row r="366" spans="1:30" x14ac:dyDescent="0.25">
      <c r="A366" s="7"/>
      <c r="B366" s="7"/>
      <c r="C366" s="7" t="str">
        <f>IF(B366="","",IFERROR(INDEX(FOLLOWUP!$C:$C,MATCH(B366,FOLLOWUP!$A:$A,0)),""))</f>
        <v/>
      </c>
      <c r="D366" s="7" t="str">
        <f>IF(B366="","",IFERROR(INDEX(FOLLOWUP!$H:$H,MATCH(B366,FOLLOWUP!$A:$A,0)),""))</f>
        <v/>
      </c>
      <c r="E366" s="12"/>
      <c r="F366" s="7"/>
      <c r="G366" s="7"/>
      <c r="H366" s="7"/>
      <c r="I366" s="7"/>
      <c r="J366" s="7"/>
      <c r="K366" s="12"/>
      <c r="L366" s="7"/>
      <c r="M366" s="7"/>
      <c r="N366" s="7"/>
      <c r="O366" s="7"/>
      <c r="P366" s="7"/>
      <c r="Q366" s="7"/>
      <c r="R366" s="12"/>
      <c r="S366" s="7"/>
      <c r="T366" s="7"/>
      <c r="U366" s="7"/>
      <c r="V366" s="7"/>
      <c r="W366" s="7"/>
      <c r="X366" s="7" t="str">
        <f t="shared" si="20"/>
        <v/>
      </c>
      <c r="Y366" s="7" t="str">
        <f t="shared" si="21"/>
        <v/>
      </c>
      <c r="Z366" s="7" t="str">
        <f t="shared" si="22"/>
        <v/>
      </c>
      <c r="AA366" s="7" t="str">
        <f t="shared" ca="1" si="23"/>
        <v/>
      </c>
      <c r="AB366" s="7"/>
      <c r="AC366" s="12"/>
      <c r="AD366" s="7" t="str">
        <f>IFERROR(INDEX(tbl_Criticidade,MATCH(F366,LISTAS!$BC:$BC,0),2),"")</f>
        <v/>
      </c>
    </row>
    <row r="367" spans="1:30" x14ac:dyDescent="0.25">
      <c r="A367" s="7"/>
      <c r="B367" s="7"/>
      <c r="C367" s="7" t="str">
        <f>IF(B367="","",IFERROR(INDEX(FOLLOWUP!$C:$C,MATCH(B367,FOLLOWUP!$A:$A,0)),""))</f>
        <v/>
      </c>
      <c r="D367" s="7" t="str">
        <f>IF(B367="","",IFERROR(INDEX(FOLLOWUP!$H:$H,MATCH(B367,FOLLOWUP!$A:$A,0)),""))</f>
        <v/>
      </c>
      <c r="E367" s="12"/>
      <c r="F367" s="7"/>
      <c r="G367" s="7"/>
      <c r="H367" s="7"/>
      <c r="I367" s="7"/>
      <c r="J367" s="7"/>
      <c r="K367" s="12"/>
      <c r="L367" s="7"/>
      <c r="M367" s="7"/>
      <c r="N367" s="7"/>
      <c r="O367" s="7"/>
      <c r="P367" s="7"/>
      <c r="Q367" s="7"/>
      <c r="R367" s="12"/>
      <c r="S367" s="7"/>
      <c r="T367" s="7"/>
      <c r="U367" s="7"/>
      <c r="V367" s="7"/>
      <c r="W367" s="7"/>
      <c r="X367" s="7" t="str">
        <f t="shared" si="20"/>
        <v/>
      </c>
      <c r="Y367" s="7" t="str">
        <f t="shared" si="21"/>
        <v/>
      </c>
      <c r="Z367" s="7" t="str">
        <f t="shared" si="22"/>
        <v/>
      </c>
      <c r="AA367" s="7" t="str">
        <f t="shared" ca="1" si="23"/>
        <v/>
      </c>
      <c r="AB367" s="7"/>
      <c r="AC367" s="12"/>
      <c r="AD367" s="7" t="str">
        <f>IFERROR(INDEX(tbl_Criticidade,MATCH(F367,LISTAS!$BC:$BC,0),2),"")</f>
        <v/>
      </c>
    </row>
    <row r="368" spans="1:30" x14ac:dyDescent="0.25">
      <c r="A368" s="7"/>
      <c r="B368" s="7"/>
      <c r="C368" s="7" t="str">
        <f>IF(B368="","",IFERROR(INDEX(FOLLOWUP!$C:$C,MATCH(B368,FOLLOWUP!$A:$A,0)),""))</f>
        <v/>
      </c>
      <c r="D368" s="7" t="str">
        <f>IF(B368="","",IFERROR(INDEX(FOLLOWUP!$H:$H,MATCH(B368,FOLLOWUP!$A:$A,0)),""))</f>
        <v/>
      </c>
      <c r="E368" s="12"/>
      <c r="F368" s="7"/>
      <c r="G368" s="7"/>
      <c r="H368" s="7"/>
      <c r="I368" s="7"/>
      <c r="J368" s="7"/>
      <c r="K368" s="12"/>
      <c r="L368" s="7"/>
      <c r="M368" s="7"/>
      <c r="N368" s="7"/>
      <c r="O368" s="7"/>
      <c r="P368" s="7"/>
      <c r="Q368" s="7"/>
      <c r="R368" s="12"/>
      <c r="S368" s="7"/>
      <c r="T368" s="7"/>
      <c r="U368" s="7"/>
      <c r="V368" s="7"/>
      <c r="W368" s="7"/>
      <c r="X368" s="7" t="str">
        <f t="shared" si="20"/>
        <v/>
      </c>
      <c r="Y368" s="7" t="str">
        <f t="shared" si="21"/>
        <v/>
      </c>
      <c r="Z368" s="7" t="str">
        <f t="shared" si="22"/>
        <v/>
      </c>
      <c r="AA368" s="7" t="str">
        <f t="shared" ca="1" si="23"/>
        <v/>
      </c>
      <c r="AB368" s="7"/>
      <c r="AC368" s="12"/>
      <c r="AD368" s="7" t="str">
        <f>IFERROR(INDEX(tbl_Criticidade,MATCH(F368,LISTAS!$BC:$BC,0),2),"")</f>
        <v/>
      </c>
    </row>
    <row r="369" spans="1:30" x14ac:dyDescent="0.25">
      <c r="A369" s="7"/>
      <c r="B369" s="7"/>
      <c r="C369" s="7" t="str">
        <f>IF(B369="","",IFERROR(INDEX(FOLLOWUP!$C:$C,MATCH(B369,FOLLOWUP!$A:$A,0)),""))</f>
        <v/>
      </c>
      <c r="D369" s="7" t="str">
        <f>IF(B369="","",IFERROR(INDEX(FOLLOWUP!$H:$H,MATCH(B369,FOLLOWUP!$A:$A,0)),""))</f>
        <v/>
      </c>
      <c r="E369" s="12"/>
      <c r="F369" s="7"/>
      <c r="G369" s="7"/>
      <c r="H369" s="7"/>
      <c r="I369" s="7"/>
      <c r="J369" s="7"/>
      <c r="K369" s="12"/>
      <c r="L369" s="7"/>
      <c r="M369" s="7"/>
      <c r="N369" s="7"/>
      <c r="O369" s="7"/>
      <c r="P369" s="7"/>
      <c r="Q369" s="7"/>
      <c r="R369" s="12"/>
      <c r="S369" s="7"/>
      <c r="T369" s="7"/>
      <c r="U369" s="7"/>
      <c r="V369" s="7"/>
      <c r="W369" s="7"/>
      <c r="X369" s="7" t="str">
        <f t="shared" si="20"/>
        <v/>
      </c>
      <c r="Y369" s="7" t="str">
        <f t="shared" si="21"/>
        <v/>
      </c>
      <c r="Z369" s="7" t="str">
        <f t="shared" si="22"/>
        <v/>
      </c>
      <c r="AA369" s="7" t="str">
        <f t="shared" ca="1" si="23"/>
        <v/>
      </c>
      <c r="AB369" s="7"/>
      <c r="AC369" s="12"/>
      <c r="AD369" s="7" t="str">
        <f>IFERROR(INDEX(tbl_Criticidade,MATCH(F369,LISTAS!$BC:$BC,0),2),"")</f>
        <v/>
      </c>
    </row>
    <row r="370" spans="1:30" x14ac:dyDescent="0.25">
      <c r="A370" s="7"/>
      <c r="B370" s="7"/>
      <c r="C370" s="7" t="str">
        <f>IF(B370="","",IFERROR(INDEX(FOLLOWUP!$C:$C,MATCH(B370,FOLLOWUP!$A:$A,0)),""))</f>
        <v/>
      </c>
      <c r="D370" s="7" t="str">
        <f>IF(B370="","",IFERROR(INDEX(FOLLOWUP!$H:$H,MATCH(B370,FOLLOWUP!$A:$A,0)),""))</f>
        <v/>
      </c>
      <c r="E370" s="12"/>
      <c r="F370" s="7"/>
      <c r="G370" s="7"/>
      <c r="H370" s="7"/>
      <c r="I370" s="7"/>
      <c r="J370" s="7"/>
      <c r="K370" s="12"/>
      <c r="L370" s="7"/>
      <c r="M370" s="7"/>
      <c r="N370" s="7"/>
      <c r="O370" s="7"/>
      <c r="P370" s="7"/>
      <c r="Q370" s="7"/>
      <c r="R370" s="12"/>
      <c r="S370" s="7"/>
      <c r="T370" s="7"/>
      <c r="U370" s="7"/>
      <c r="V370" s="7"/>
      <c r="W370" s="7"/>
      <c r="X370" s="7" t="str">
        <f t="shared" si="20"/>
        <v/>
      </c>
      <c r="Y370" s="7" t="str">
        <f t="shared" si="21"/>
        <v/>
      </c>
      <c r="Z370" s="7" t="str">
        <f t="shared" si="22"/>
        <v/>
      </c>
      <c r="AA370" s="7" t="str">
        <f t="shared" ca="1" si="23"/>
        <v/>
      </c>
      <c r="AB370" s="7"/>
      <c r="AC370" s="12"/>
      <c r="AD370" s="7" t="str">
        <f>IFERROR(INDEX(tbl_Criticidade,MATCH(F370,LISTAS!$BC:$BC,0),2),"")</f>
        <v/>
      </c>
    </row>
    <row r="371" spans="1:30" x14ac:dyDescent="0.25">
      <c r="A371" s="7"/>
      <c r="B371" s="7"/>
      <c r="C371" s="7" t="str">
        <f>IF(B371="","",IFERROR(INDEX(FOLLOWUP!$C:$C,MATCH(B371,FOLLOWUP!$A:$A,0)),""))</f>
        <v/>
      </c>
      <c r="D371" s="7" t="str">
        <f>IF(B371="","",IFERROR(INDEX(FOLLOWUP!$H:$H,MATCH(B371,FOLLOWUP!$A:$A,0)),""))</f>
        <v/>
      </c>
      <c r="E371" s="12"/>
      <c r="F371" s="7"/>
      <c r="G371" s="7"/>
      <c r="H371" s="7"/>
      <c r="I371" s="7"/>
      <c r="J371" s="7"/>
      <c r="K371" s="12"/>
      <c r="L371" s="7"/>
      <c r="M371" s="7"/>
      <c r="N371" s="7"/>
      <c r="O371" s="7"/>
      <c r="P371" s="7"/>
      <c r="Q371" s="7"/>
      <c r="R371" s="12"/>
      <c r="S371" s="7"/>
      <c r="T371" s="7"/>
      <c r="U371" s="7"/>
      <c r="V371" s="7"/>
      <c r="W371" s="7"/>
      <c r="X371" s="7" t="str">
        <f t="shared" si="20"/>
        <v/>
      </c>
      <c r="Y371" s="7" t="str">
        <f t="shared" si="21"/>
        <v/>
      </c>
      <c r="Z371" s="7" t="str">
        <f t="shared" si="22"/>
        <v/>
      </c>
      <c r="AA371" s="7" t="str">
        <f t="shared" ca="1" si="23"/>
        <v/>
      </c>
      <c r="AB371" s="7"/>
      <c r="AC371" s="12"/>
      <c r="AD371" s="7" t="str">
        <f>IFERROR(INDEX(tbl_Criticidade,MATCH(F371,LISTAS!$BC:$BC,0),2),"")</f>
        <v/>
      </c>
    </row>
    <row r="372" spans="1:30" x14ac:dyDescent="0.25">
      <c r="A372" s="7"/>
      <c r="B372" s="7"/>
      <c r="C372" s="7" t="str">
        <f>IF(B372="","",IFERROR(INDEX(FOLLOWUP!$C:$C,MATCH(B372,FOLLOWUP!$A:$A,0)),""))</f>
        <v/>
      </c>
      <c r="D372" s="7" t="str">
        <f>IF(B372="","",IFERROR(INDEX(FOLLOWUP!$H:$H,MATCH(B372,FOLLOWUP!$A:$A,0)),""))</f>
        <v/>
      </c>
      <c r="E372" s="12"/>
      <c r="F372" s="7"/>
      <c r="G372" s="7"/>
      <c r="H372" s="7"/>
      <c r="I372" s="7"/>
      <c r="J372" s="7"/>
      <c r="K372" s="12"/>
      <c r="L372" s="7"/>
      <c r="M372" s="7"/>
      <c r="N372" s="7"/>
      <c r="O372" s="7"/>
      <c r="P372" s="7"/>
      <c r="Q372" s="7"/>
      <c r="R372" s="12"/>
      <c r="S372" s="7"/>
      <c r="T372" s="7"/>
      <c r="U372" s="7"/>
      <c r="V372" s="7"/>
      <c r="W372" s="7"/>
      <c r="X372" s="7" t="str">
        <f t="shared" si="20"/>
        <v/>
      </c>
      <c r="Y372" s="7" t="str">
        <f t="shared" si="21"/>
        <v/>
      </c>
      <c r="Z372" s="7" t="str">
        <f t="shared" si="22"/>
        <v/>
      </c>
      <c r="AA372" s="7" t="str">
        <f t="shared" ca="1" si="23"/>
        <v/>
      </c>
      <c r="AB372" s="7"/>
      <c r="AC372" s="12"/>
      <c r="AD372" s="7" t="str">
        <f>IFERROR(INDEX(tbl_Criticidade,MATCH(F372,LISTAS!$BC:$BC,0),2),"")</f>
        <v/>
      </c>
    </row>
    <row r="373" spans="1:30" x14ac:dyDescent="0.25">
      <c r="A373" s="7"/>
      <c r="B373" s="7"/>
      <c r="C373" s="7" t="str">
        <f>IF(B373="","",IFERROR(INDEX(FOLLOWUP!$C:$C,MATCH(B373,FOLLOWUP!$A:$A,0)),""))</f>
        <v/>
      </c>
      <c r="D373" s="7" t="str">
        <f>IF(B373="","",IFERROR(INDEX(FOLLOWUP!$H:$H,MATCH(B373,FOLLOWUP!$A:$A,0)),""))</f>
        <v/>
      </c>
      <c r="E373" s="12"/>
      <c r="F373" s="7"/>
      <c r="G373" s="7"/>
      <c r="H373" s="7"/>
      <c r="I373" s="7"/>
      <c r="J373" s="7"/>
      <c r="K373" s="12"/>
      <c r="L373" s="7"/>
      <c r="M373" s="7"/>
      <c r="N373" s="7"/>
      <c r="O373" s="7"/>
      <c r="P373" s="7"/>
      <c r="Q373" s="7"/>
      <c r="R373" s="12"/>
      <c r="S373" s="7"/>
      <c r="T373" s="7"/>
      <c r="U373" s="7"/>
      <c r="V373" s="7"/>
      <c r="W373" s="7"/>
      <c r="X373" s="7" t="str">
        <f t="shared" si="20"/>
        <v/>
      </c>
      <c r="Y373" s="7" t="str">
        <f t="shared" si="21"/>
        <v/>
      </c>
      <c r="Z373" s="7" t="str">
        <f t="shared" si="22"/>
        <v/>
      </c>
      <c r="AA373" s="7" t="str">
        <f t="shared" ca="1" si="23"/>
        <v/>
      </c>
      <c r="AB373" s="7"/>
      <c r="AC373" s="12"/>
      <c r="AD373" s="7" t="str">
        <f>IFERROR(INDEX(tbl_Criticidade,MATCH(F373,LISTAS!$BC:$BC,0),2),"")</f>
        <v/>
      </c>
    </row>
    <row r="374" spans="1:30" x14ac:dyDescent="0.25">
      <c r="A374" s="7"/>
      <c r="B374" s="7"/>
      <c r="C374" s="7" t="str">
        <f>IF(B374="","",IFERROR(INDEX(FOLLOWUP!$C:$C,MATCH(B374,FOLLOWUP!$A:$A,0)),""))</f>
        <v/>
      </c>
      <c r="D374" s="7" t="str">
        <f>IF(B374="","",IFERROR(INDEX(FOLLOWUP!$H:$H,MATCH(B374,FOLLOWUP!$A:$A,0)),""))</f>
        <v/>
      </c>
      <c r="E374" s="12"/>
      <c r="F374" s="7"/>
      <c r="G374" s="7"/>
      <c r="H374" s="7"/>
      <c r="I374" s="7"/>
      <c r="J374" s="7"/>
      <c r="K374" s="12"/>
      <c r="L374" s="7"/>
      <c r="M374" s="7"/>
      <c r="N374" s="7"/>
      <c r="O374" s="7"/>
      <c r="P374" s="7"/>
      <c r="Q374" s="7"/>
      <c r="R374" s="12"/>
      <c r="S374" s="7"/>
      <c r="T374" s="7"/>
      <c r="U374" s="7"/>
      <c r="V374" s="7"/>
      <c r="W374" s="7"/>
      <c r="X374" s="7" t="str">
        <f t="shared" si="20"/>
        <v/>
      </c>
      <c r="Y374" s="7" t="str">
        <f t="shared" si="21"/>
        <v/>
      </c>
      <c r="Z374" s="7" t="str">
        <f t="shared" si="22"/>
        <v/>
      </c>
      <c r="AA374" s="7" t="str">
        <f t="shared" ca="1" si="23"/>
        <v/>
      </c>
      <c r="AB374" s="7"/>
      <c r="AC374" s="12"/>
      <c r="AD374" s="7" t="str">
        <f>IFERROR(INDEX(tbl_Criticidade,MATCH(F374,LISTAS!$BC:$BC,0),2),"")</f>
        <v/>
      </c>
    </row>
    <row r="375" spans="1:30" x14ac:dyDescent="0.25">
      <c r="A375" s="7"/>
      <c r="B375" s="7"/>
      <c r="C375" s="7" t="str">
        <f>IF(B375="","",IFERROR(INDEX(FOLLOWUP!$C:$C,MATCH(B375,FOLLOWUP!$A:$A,0)),""))</f>
        <v/>
      </c>
      <c r="D375" s="7" t="str">
        <f>IF(B375="","",IFERROR(INDEX(FOLLOWUP!$H:$H,MATCH(B375,FOLLOWUP!$A:$A,0)),""))</f>
        <v/>
      </c>
      <c r="E375" s="12"/>
      <c r="F375" s="7"/>
      <c r="G375" s="7"/>
      <c r="H375" s="7"/>
      <c r="I375" s="7"/>
      <c r="J375" s="7"/>
      <c r="K375" s="12"/>
      <c r="L375" s="7"/>
      <c r="M375" s="7"/>
      <c r="N375" s="7"/>
      <c r="O375" s="7"/>
      <c r="P375" s="7"/>
      <c r="Q375" s="7"/>
      <c r="R375" s="12"/>
      <c r="S375" s="7"/>
      <c r="T375" s="7"/>
      <c r="U375" s="7"/>
      <c r="V375" s="7"/>
      <c r="W375" s="7"/>
      <c r="X375" s="7" t="str">
        <f t="shared" si="20"/>
        <v/>
      </c>
      <c r="Y375" s="7" t="str">
        <f t="shared" si="21"/>
        <v/>
      </c>
      <c r="Z375" s="7" t="str">
        <f t="shared" si="22"/>
        <v/>
      </c>
      <c r="AA375" s="7" t="str">
        <f t="shared" ca="1" si="23"/>
        <v/>
      </c>
      <c r="AB375" s="7"/>
      <c r="AC375" s="12"/>
      <c r="AD375" s="7" t="str">
        <f>IFERROR(INDEX(tbl_Criticidade,MATCH(F375,LISTAS!$BC:$BC,0),2),"")</f>
        <v/>
      </c>
    </row>
    <row r="376" spans="1:30" x14ac:dyDescent="0.25">
      <c r="A376" s="7"/>
      <c r="B376" s="7"/>
      <c r="C376" s="7" t="str">
        <f>IF(B376="","",IFERROR(INDEX(FOLLOWUP!$C:$C,MATCH(B376,FOLLOWUP!$A:$A,0)),""))</f>
        <v/>
      </c>
      <c r="D376" s="7" t="str">
        <f>IF(B376="","",IFERROR(INDEX(FOLLOWUP!$H:$H,MATCH(B376,FOLLOWUP!$A:$A,0)),""))</f>
        <v/>
      </c>
      <c r="E376" s="12"/>
      <c r="F376" s="7"/>
      <c r="G376" s="7"/>
      <c r="H376" s="7"/>
      <c r="I376" s="7"/>
      <c r="J376" s="7"/>
      <c r="K376" s="12"/>
      <c r="L376" s="7"/>
      <c r="M376" s="7"/>
      <c r="N376" s="7"/>
      <c r="O376" s="7"/>
      <c r="P376" s="7"/>
      <c r="Q376" s="7"/>
      <c r="R376" s="12"/>
      <c r="S376" s="7"/>
      <c r="T376" s="7"/>
      <c r="U376" s="7"/>
      <c r="V376" s="7"/>
      <c r="W376" s="7"/>
      <c r="X376" s="7" t="str">
        <f t="shared" si="20"/>
        <v/>
      </c>
      <c r="Y376" s="7" t="str">
        <f t="shared" si="21"/>
        <v/>
      </c>
      <c r="Z376" s="7" t="str">
        <f t="shared" si="22"/>
        <v/>
      </c>
      <c r="AA376" s="7" t="str">
        <f t="shared" ca="1" si="23"/>
        <v/>
      </c>
      <c r="AB376" s="7"/>
      <c r="AC376" s="12"/>
      <c r="AD376" s="7" t="str">
        <f>IFERROR(INDEX(tbl_Criticidade,MATCH(F376,LISTAS!$BC:$BC,0),2),"")</f>
        <v/>
      </c>
    </row>
    <row r="377" spans="1:30" x14ac:dyDescent="0.25">
      <c r="A377" s="7"/>
      <c r="B377" s="7"/>
      <c r="C377" s="7" t="str">
        <f>IF(B377="","",IFERROR(INDEX(FOLLOWUP!$C:$C,MATCH(B377,FOLLOWUP!$A:$A,0)),""))</f>
        <v/>
      </c>
      <c r="D377" s="7" t="str">
        <f>IF(B377="","",IFERROR(INDEX(FOLLOWUP!$H:$H,MATCH(B377,FOLLOWUP!$A:$A,0)),""))</f>
        <v/>
      </c>
      <c r="E377" s="12"/>
      <c r="F377" s="7"/>
      <c r="G377" s="7"/>
      <c r="H377" s="7"/>
      <c r="I377" s="7"/>
      <c r="J377" s="7"/>
      <c r="K377" s="12"/>
      <c r="L377" s="7"/>
      <c r="M377" s="7"/>
      <c r="N377" s="7"/>
      <c r="O377" s="7"/>
      <c r="P377" s="7"/>
      <c r="Q377" s="7"/>
      <c r="R377" s="12"/>
      <c r="S377" s="7"/>
      <c r="T377" s="7"/>
      <c r="U377" s="7"/>
      <c r="V377" s="7"/>
      <c r="W377" s="7"/>
      <c r="X377" s="7" t="str">
        <f t="shared" si="20"/>
        <v/>
      </c>
      <c r="Y377" s="7" t="str">
        <f t="shared" si="21"/>
        <v/>
      </c>
      <c r="Z377" s="7" t="str">
        <f t="shared" si="22"/>
        <v/>
      </c>
      <c r="AA377" s="7" t="str">
        <f t="shared" ca="1" si="23"/>
        <v/>
      </c>
      <c r="AB377" s="7"/>
      <c r="AC377" s="12"/>
      <c r="AD377" s="7" t="str">
        <f>IFERROR(INDEX(tbl_Criticidade,MATCH(F377,LISTAS!$BC:$BC,0),2),"")</f>
        <v/>
      </c>
    </row>
    <row r="378" spans="1:30" x14ac:dyDescent="0.25">
      <c r="A378" s="7"/>
      <c r="B378" s="7"/>
      <c r="C378" s="7" t="str">
        <f>IF(B378="","",IFERROR(INDEX(FOLLOWUP!$C:$C,MATCH(B378,FOLLOWUP!$A:$A,0)),""))</f>
        <v/>
      </c>
      <c r="D378" s="7" t="str">
        <f>IF(B378="","",IFERROR(INDEX(FOLLOWUP!$H:$H,MATCH(B378,FOLLOWUP!$A:$A,0)),""))</f>
        <v/>
      </c>
      <c r="E378" s="12"/>
      <c r="F378" s="7"/>
      <c r="G378" s="7"/>
      <c r="H378" s="7"/>
      <c r="I378" s="7"/>
      <c r="J378" s="7"/>
      <c r="K378" s="12"/>
      <c r="L378" s="7"/>
      <c r="M378" s="7"/>
      <c r="N378" s="7"/>
      <c r="O378" s="7"/>
      <c r="P378" s="7"/>
      <c r="Q378" s="7"/>
      <c r="R378" s="12"/>
      <c r="S378" s="7"/>
      <c r="T378" s="7"/>
      <c r="U378" s="7"/>
      <c r="V378" s="7"/>
      <c r="W378" s="7"/>
      <c r="X378" s="7" t="str">
        <f t="shared" si="20"/>
        <v/>
      </c>
      <c r="Y378" s="7" t="str">
        <f t="shared" si="21"/>
        <v/>
      </c>
      <c r="Z378" s="7" t="str">
        <f t="shared" si="22"/>
        <v/>
      </c>
      <c r="AA378" s="7" t="str">
        <f t="shared" ca="1" si="23"/>
        <v/>
      </c>
      <c r="AB378" s="7"/>
      <c r="AC378" s="12"/>
      <c r="AD378" s="7" t="str">
        <f>IFERROR(INDEX(tbl_Criticidade,MATCH(F378,LISTAS!$BC:$BC,0),2),"")</f>
        <v/>
      </c>
    </row>
    <row r="379" spans="1:30" x14ac:dyDescent="0.25">
      <c r="A379" s="7"/>
      <c r="B379" s="7"/>
      <c r="C379" s="7" t="str">
        <f>IF(B379="","",IFERROR(INDEX(FOLLOWUP!$C:$C,MATCH(B379,FOLLOWUP!$A:$A,0)),""))</f>
        <v/>
      </c>
      <c r="D379" s="7" t="str">
        <f>IF(B379="","",IFERROR(INDEX(FOLLOWUP!$H:$H,MATCH(B379,FOLLOWUP!$A:$A,0)),""))</f>
        <v/>
      </c>
      <c r="E379" s="12"/>
      <c r="F379" s="7"/>
      <c r="G379" s="7"/>
      <c r="H379" s="7"/>
      <c r="I379" s="7"/>
      <c r="J379" s="7"/>
      <c r="K379" s="12"/>
      <c r="L379" s="7"/>
      <c r="M379" s="7"/>
      <c r="N379" s="7"/>
      <c r="O379" s="7"/>
      <c r="P379" s="7"/>
      <c r="Q379" s="7"/>
      <c r="R379" s="12"/>
      <c r="S379" s="7"/>
      <c r="T379" s="7"/>
      <c r="U379" s="7"/>
      <c r="V379" s="7"/>
      <c r="W379" s="7"/>
      <c r="X379" s="7" t="str">
        <f t="shared" si="20"/>
        <v/>
      </c>
      <c r="Y379" s="7" t="str">
        <f t="shared" si="21"/>
        <v/>
      </c>
      <c r="Z379" s="7" t="str">
        <f t="shared" si="22"/>
        <v/>
      </c>
      <c r="AA379" s="7" t="str">
        <f t="shared" ca="1" si="23"/>
        <v/>
      </c>
      <c r="AB379" s="7"/>
      <c r="AC379" s="12"/>
      <c r="AD379" s="7" t="str">
        <f>IFERROR(INDEX(tbl_Criticidade,MATCH(F379,LISTAS!$BC:$BC,0),2),"")</f>
        <v/>
      </c>
    </row>
    <row r="380" spans="1:30" x14ac:dyDescent="0.25">
      <c r="A380" s="7"/>
      <c r="B380" s="7"/>
      <c r="C380" s="7" t="str">
        <f>IF(B380="","",IFERROR(INDEX(FOLLOWUP!$C:$C,MATCH(B380,FOLLOWUP!$A:$A,0)),""))</f>
        <v/>
      </c>
      <c r="D380" s="7" t="str">
        <f>IF(B380="","",IFERROR(INDEX(FOLLOWUP!$H:$H,MATCH(B380,FOLLOWUP!$A:$A,0)),""))</f>
        <v/>
      </c>
      <c r="E380" s="12"/>
      <c r="F380" s="7"/>
      <c r="G380" s="7"/>
      <c r="H380" s="7"/>
      <c r="I380" s="7"/>
      <c r="J380" s="7"/>
      <c r="K380" s="12"/>
      <c r="L380" s="7"/>
      <c r="M380" s="7"/>
      <c r="N380" s="7"/>
      <c r="O380" s="7"/>
      <c r="P380" s="7"/>
      <c r="Q380" s="7"/>
      <c r="R380" s="12"/>
      <c r="S380" s="7"/>
      <c r="T380" s="7"/>
      <c r="U380" s="7"/>
      <c r="V380" s="7"/>
      <c r="W380" s="7"/>
      <c r="X380" s="7" t="str">
        <f t="shared" si="20"/>
        <v/>
      </c>
      <c r="Y380" s="7" t="str">
        <f t="shared" si="21"/>
        <v/>
      </c>
      <c r="Z380" s="7" t="str">
        <f t="shared" si="22"/>
        <v/>
      </c>
      <c r="AA380" s="7" t="str">
        <f t="shared" ca="1" si="23"/>
        <v/>
      </c>
      <c r="AB380" s="7"/>
      <c r="AC380" s="12"/>
      <c r="AD380" s="7" t="str">
        <f>IFERROR(INDEX(tbl_Criticidade,MATCH(F380,LISTAS!$BC:$BC,0),2),"")</f>
        <v/>
      </c>
    </row>
    <row r="381" spans="1:30" x14ac:dyDescent="0.25">
      <c r="A381" s="7"/>
      <c r="B381" s="7"/>
      <c r="C381" s="7" t="str">
        <f>IF(B381="","",IFERROR(INDEX(FOLLOWUP!$C:$C,MATCH(B381,FOLLOWUP!$A:$A,0)),""))</f>
        <v/>
      </c>
      <c r="D381" s="7" t="str">
        <f>IF(B381="","",IFERROR(INDEX(FOLLOWUP!$H:$H,MATCH(B381,FOLLOWUP!$A:$A,0)),""))</f>
        <v/>
      </c>
      <c r="E381" s="12"/>
      <c r="F381" s="7"/>
      <c r="G381" s="7"/>
      <c r="H381" s="7"/>
      <c r="I381" s="7"/>
      <c r="J381" s="7"/>
      <c r="K381" s="12"/>
      <c r="L381" s="7"/>
      <c r="M381" s="7"/>
      <c r="N381" s="7"/>
      <c r="O381" s="7"/>
      <c r="P381" s="7"/>
      <c r="Q381" s="7"/>
      <c r="R381" s="12"/>
      <c r="S381" s="7"/>
      <c r="T381" s="7"/>
      <c r="U381" s="7"/>
      <c r="V381" s="7"/>
      <c r="W381" s="7"/>
      <c r="X381" s="7" t="str">
        <f t="shared" si="20"/>
        <v/>
      </c>
      <c r="Y381" s="7" t="str">
        <f t="shared" si="21"/>
        <v/>
      </c>
      <c r="Z381" s="7" t="str">
        <f t="shared" si="22"/>
        <v/>
      </c>
      <c r="AA381" s="7" t="str">
        <f t="shared" ca="1" si="23"/>
        <v/>
      </c>
      <c r="AB381" s="7"/>
      <c r="AC381" s="12"/>
      <c r="AD381" s="7" t="str">
        <f>IFERROR(INDEX(tbl_Criticidade,MATCH(F381,LISTAS!$BC:$BC,0),2),"")</f>
        <v/>
      </c>
    </row>
    <row r="382" spans="1:30" x14ac:dyDescent="0.25">
      <c r="A382" s="7"/>
      <c r="B382" s="7"/>
      <c r="C382" s="7" t="str">
        <f>IF(B382="","",IFERROR(INDEX(FOLLOWUP!$C:$C,MATCH(B382,FOLLOWUP!$A:$A,0)),""))</f>
        <v/>
      </c>
      <c r="D382" s="7" t="str">
        <f>IF(B382="","",IFERROR(INDEX(FOLLOWUP!$H:$H,MATCH(B382,FOLLOWUP!$A:$A,0)),""))</f>
        <v/>
      </c>
      <c r="E382" s="12"/>
      <c r="F382" s="7"/>
      <c r="G382" s="7"/>
      <c r="H382" s="7"/>
      <c r="I382" s="7"/>
      <c r="J382" s="7"/>
      <c r="K382" s="12"/>
      <c r="L382" s="7"/>
      <c r="M382" s="7"/>
      <c r="N382" s="7"/>
      <c r="O382" s="7"/>
      <c r="P382" s="7"/>
      <c r="Q382" s="7"/>
      <c r="R382" s="12"/>
      <c r="S382" s="7"/>
      <c r="T382" s="7"/>
      <c r="U382" s="7"/>
      <c r="V382" s="7"/>
      <c r="W382" s="7"/>
      <c r="X382" s="7" t="str">
        <f t="shared" si="20"/>
        <v/>
      </c>
      <c r="Y382" s="7" t="str">
        <f t="shared" si="21"/>
        <v/>
      </c>
      <c r="Z382" s="7" t="str">
        <f t="shared" si="22"/>
        <v/>
      </c>
      <c r="AA382" s="7" t="str">
        <f t="shared" ca="1" si="23"/>
        <v/>
      </c>
      <c r="AB382" s="7"/>
      <c r="AC382" s="12"/>
      <c r="AD382" s="7" t="str">
        <f>IFERROR(INDEX(tbl_Criticidade,MATCH(F382,LISTAS!$BC:$BC,0),2),"")</f>
        <v/>
      </c>
    </row>
    <row r="383" spans="1:30" x14ac:dyDescent="0.25">
      <c r="A383" s="7"/>
      <c r="B383" s="7"/>
      <c r="C383" s="7" t="str">
        <f>IF(B383="","",IFERROR(INDEX(FOLLOWUP!$C:$C,MATCH(B383,FOLLOWUP!$A:$A,0)),""))</f>
        <v/>
      </c>
      <c r="D383" s="7" t="str">
        <f>IF(B383="","",IFERROR(INDEX(FOLLOWUP!$H:$H,MATCH(B383,FOLLOWUP!$A:$A,0)),""))</f>
        <v/>
      </c>
      <c r="E383" s="12"/>
      <c r="F383" s="7"/>
      <c r="G383" s="7"/>
      <c r="H383" s="7"/>
      <c r="I383" s="7"/>
      <c r="J383" s="7"/>
      <c r="K383" s="12"/>
      <c r="L383" s="7"/>
      <c r="M383" s="7"/>
      <c r="N383" s="7"/>
      <c r="O383" s="7"/>
      <c r="P383" s="7"/>
      <c r="Q383" s="7"/>
      <c r="R383" s="12"/>
      <c r="S383" s="7"/>
      <c r="T383" s="7"/>
      <c r="U383" s="7"/>
      <c r="V383" s="7"/>
      <c r="W383" s="7"/>
      <c r="X383" s="7" t="str">
        <f t="shared" si="20"/>
        <v/>
      </c>
      <c r="Y383" s="7" t="str">
        <f t="shared" si="21"/>
        <v/>
      </c>
      <c r="Z383" s="7" t="str">
        <f t="shared" si="22"/>
        <v/>
      </c>
      <c r="AA383" s="7" t="str">
        <f t="shared" ca="1" si="23"/>
        <v/>
      </c>
      <c r="AB383" s="7"/>
      <c r="AC383" s="12"/>
      <c r="AD383" s="7" t="str">
        <f>IFERROR(INDEX(tbl_Criticidade,MATCH(F383,LISTAS!$BC:$BC,0),2),"")</f>
        <v/>
      </c>
    </row>
    <row r="384" spans="1:30" x14ac:dyDescent="0.25">
      <c r="A384" s="7"/>
      <c r="B384" s="7"/>
      <c r="C384" s="7" t="str">
        <f>IF(B384="","",IFERROR(INDEX(FOLLOWUP!$C:$C,MATCH(B384,FOLLOWUP!$A:$A,0)),""))</f>
        <v/>
      </c>
      <c r="D384" s="7" t="str">
        <f>IF(B384="","",IFERROR(INDEX(FOLLOWUP!$H:$H,MATCH(B384,FOLLOWUP!$A:$A,0)),""))</f>
        <v/>
      </c>
      <c r="E384" s="12"/>
      <c r="F384" s="7"/>
      <c r="G384" s="7"/>
      <c r="H384" s="7"/>
      <c r="I384" s="7"/>
      <c r="J384" s="7"/>
      <c r="K384" s="12"/>
      <c r="L384" s="7"/>
      <c r="M384" s="7"/>
      <c r="N384" s="7"/>
      <c r="O384" s="7"/>
      <c r="P384" s="7"/>
      <c r="Q384" s="7"/>
      <c r="R384" s="12"/>
      <c r="S384" s="7"/>
      <c r="T384" s="7"/>
      <c r="U384" s="7"/>
      <c r="V384" s="7"/>
      <c r="W384" s="7"/>
      <c r="X384" s="7" t="str">
        <f t="shared" si="20"/>
        <v/>
      </c>
      <c r="Y384" s="7" t="str">
        <f t="shared" si="21"/>
        <v/>
      </c>
      <c r="Z384" s="7" t="str">
        <f t="shared" si="22"/>
        <v/>
      </c>
      <c r="AA384" s="7" t="str">
        <f t="shared" ca="1" si="23"/>
        <v/>
      </c>
      <c r="AB384" s="7"/>
      <c r="AC384" s="12"/>
      <c r="AD384" s="7" t="str">
        <f>IFERROR(INDEX(tbl_Criticidade,MATCH(F384,LISTAS!$BC:$BC,0),2),"")</f>
        <v/>
      </c>
    </row>
    <row r="385" spans="1:30" x14ac:dyDescent="0.25">
      <c r="A385" s="7"/>
      <c r="B385" s="7"/>
      <c r="C385" s="7" t="str">
        <f>IF(B385="","",IFERROR(INDEX(FOLLOWUP!$C:$C,MATCH(B385,FOLLOWUP!$A:$A,0)),""))</f>
        <v/>
      </c>
      <c r="D385" s="7" t="str">
        <f>IF(B385="","",IFERROR(INDEX(FOLLOWUP!$H:$H,MATCH(B385,FOLLOWUP!$A:$A,0)),""))</f>
        <v/>
      </c>
      <c r="E385" s="12"/>
      <c r="F385" s="7"/>
      <c r="G385" s="7"/>
      <c r="H385" s="7"/>
      <c r="I385" s="7"/>
      <c r="J385" s="7"/>
      <c r="K385" s="12"/>
      <c r="L385" s="7"/>
      <c r="M385" s="7"/>
      <c r="N385" s="7"/>
      <c r="O385" s="7"/>
      <c r="P385" s="7"/>
      <c r="Q385" s="7"/>
      <c r="R385" s="12"/>
      <c r="S385" s="7"/>
      <c r="T385" s="7"/>
      <c r="U385" s="7"/>
      <c r="V385" s="7"/>
      <c r="W385" s="7"/>
      <c r="X385" s="7" t="str">
        <f t="shared" si="20"/>
        <v/>
      </c>
      <c r="Y385" s="7" t="str">
        <f t="shared" si="21"/>
        <v/>
      </c>
      <c r="Z385" s="7" t="str">
        <f t="shared" si="22"/>
        <v/>
      </c>
      <c r="AA385" s="7" t="str">
        <f t="shared" ca="1" si="23"/>
        <v/>
      </c>
      <c r="AB385" s="7"/>
      <c r="AC385" s="12"/>
      <c r="AD385" s="7" t="str">
        <f>IFERROR(INDEX(tbl_Criticidade,MATCH(F385,LISTAS!$BC:$BC,0),2),"")</f>
        <v/>
      </c>
    </row>
    <row r="386" spans="1:30" x14ac:dyDescent="0.25">
      <c r="A386" s="7"/>
      <c r="B386" s="7"/>
      <c r="C386" s="7" t="str">
        <f>IF(B386="","",IFERROR(INDEX(FOLLOWUP!$C:$C,MATCH(B386,FOLLOWUP!$A:$A,0)),""))</f>
        <v/>
      </c>
      <c r="D386" s="7" t="str">
        <f>IF(B386="","",IFERROR(INDEX(FOLLOWUP!$H:$H,MATCH(B386,FOLLOWUP!$A:$A,0)),""))</f>
        <v/>
      </c>
      <c r="E386" s="12"/>
      <c r="F386" s="7"/>
      <c r="G386" s="7"/>
      <c r="H386" s="7"/>
      <c r="I386" s="7"/>
      <c r="J386" s="7"/>
      <c r="K386" s="12"/>
      <c r="L386" s="7"/>
      <c r="M386" s="7"/>
      <c r="N386" s="7"/>
      <c r="O386" s="7"/>
      <c r="P386" s="7"/>
      <c r="Q386" s="7"/>
      <c r="R386" s="12"/>
      <c r="S386" s="7"/>
      <c r="T386" s="7"/>
      <c r="U386" s="7"/>
      <c r="V386" s="7"/>
      <c r="W386" s="7"/>
      <c r="X386" s="7" t="str">
        <f t="shared" ref="X386:X401" si="24">IF(OR(E386="",K386=""),"",ROUND((K386-E386)*1440,0))</f>
        <v/>
      </c>
      <c r="Y386" s="7" t="str">
        <f t="shared" ref="Y386:Y401" si="25">IF(OR(E386="",R386=""),"",ROUND((R386-E386)*24,1))</f>
        <v/>
      </c>
      <c r="Z386" s="7" t="str">
        <f t="shared" ref="Z386:Z401" si="26">IF(A386="","",IF(LEFT(S386,9)="Encerrada","Não","Sim"))</f>
        <v/>
      </c>
      <c r="AA386" s="7" t="str">
        <f t="shared" ref="AA386:AA449" ca="1" si="27">IF(Z386="Sim",ROUND((NOW()-E386)*24,1),"")</f>
        <v/>
      </c>
      <c r="AB386" s="7"/>
      <c r="AC386" s="12"/>
      <c r="AD386" s="7" t="str">
        <f>IFERROR(INDEX(tbl_Criticidade,MATCH(F386,LISTAS!$BC:$BC,0),2),"")</f>
        <v/>
      </c>
    </row>
    <row r="387" spans="1:30" x14ac:dyDescent="0.25">
      <c r="A387" s="7"/>
      <c r="B387" s="7"/>
      <c r="C387" s="7" t="str">
        <f>IF(B387="","",IFERROR(INDEX(FOLLOWUP!$C:$C,MATCH(B387,FOLLOWUP!$A:$A,0)),""))</f>
        <v/>
      </c>
      <c r="D387" s="7" t="str">
        <f>IF(B387="","",IFERROR(INDEX(FOLLOWUP!$H:$H,MATCH(B387,FOLLOWUP!$A:$A,0)),""))</f>
        <v/>
      </c>
      <c r="E387" s="12"/>
      <c r="F387" s="7"/>
      <c r="G387" s="7"/>
      <c r="H387" s="7"/>
      <c r="I387" s="7"/>
      <c r="J387" s="7"/>
      <c r="K387" s="12"/>
      <c r="L387" s="7"/>
      <c r="M387" s="7"/>
      <c r="N387" s="7"/>
      <c r="O387" s="7"/>
      <c r="P387" s="7"/>
      <c r="Q387" s="7"/>
      <c r="R387" s="12"/>
      <c r="S387" s="7"/>
      <c r="T387" s="7"/>
      <c r="U387" s="7"/>
      <c r="V387" s="7"/>
      <c r="W387" s="7"/>
      <c r="X387" s="7" t="str">
        <f t="shared" si="24"/>
        <v/>
      </c>
      <c r="Y387" s="7" t="str">
        <f t="shared" si="25"/>
        <v/>
      </c>
      <c r="Z387" s="7" t="str">
        <f t="shared" si="26"/>
        <v/>
      </c>
      <c r="AA387" s="7" t="str">
        <f t="shared" ca="1" si="27"/>
        <v/>
      </c>
      <c r="AB387" s="7"/>
      <c r="AC387" s="12"/>
      <c r="AD387" s="7" t="str">
        <f>IFERROR(INDEX(tbl_Criticidade,MATCH(F387,LISTAS!$BC:$BC,0),2),"")</f>
        <v/>
      </c>
    </row>
    <row r="388" spans="1:30" x14ac:dyDescent="0.25">
      <c r="A388" s="7"/>
      <c r="B388" s="7"/>
      <c r="C388" s="7" t="str">
        <f>IF(B388="","",IFERROR(INDEX(FOLLOWUP!$C:$C,MATCH(B388,FOLLOWUP!$A:$A,0)),""))</f>
        <v/>
      </c>
      <c r="D388" s="7" t="str">
        <f>IF(B388="","",IFERROR(INDEX(FOLLOWUP!$H:$H,MATCH(B388,FOLLOWUP!$A:$A,0)),""))</f>
        <v/>
      </c>
      <c r="E388" s="12"/>
      <c r="F388" s="7"/>
      <c r="G388" s="7"/>
      <c r="H388" s="7"/>
      <c r="I388" s="7"/>
      <c r="J388" s="7"/>
      <c r="K388" s="12"/>
      <c r="L388" s="7"/>
      <c r="M388" s="7"/>
      <c r="N388" s="7"/>
      <c r="O388" s="7"/>
      <c r="P388" s="7"/>
      <c r="Q388" s="7"/>
      <c r="R388" s="12"/>
      <c r="S388" s="7"/>
      <c r="T388" s="7"/>
      <c r="U388" s="7"/>
      <c r="V388" s="7"/>
      <c r="W388" s="7"/>
      <c r="X388" s="7" t="str">
        <f t="shared" si="24"/>
        <v/>
      </c>
      <c r="Y388" s="7" t="str">
        <f t="shared" si="25"/>
        <v/>
      </c>
      <c r="Z388" s="7" t="str">
        <f t="shared" si="26"/>
        <v/>
      </c>
      <c r="AA388" s="7" t="str">
        <f t="shared" ca="1" si="27"/>
        <v/>
      </c>
      <c r="AB388" s="7"/>
      <c r="AC388" s="12"/>
      <c r="AD388" s="7" t="str">
        <f>IFERROR(INDEX(tbl_Criticidade,MATCH(F388,LISTAS!$BC:$BC,0),2),"")</f>
        <v/>
      </c>
    </row>
    <row r="389" spans="1:30" x14ac:dyDescent="0.25">
      <c r="A389" s="7"/>
      <c r="B389" s="7"/>
      <c r="C389" s="7" t="str">
        <f>IF(B389="","",IFERROR(INDEX(FOLLOWUP!$C:$C,MATCH(B389,FOLLOWUP!$A:$A,0)),""))</f>
        <v/>
      </c>
      <c r="D389" s="7" t="str">
        <f>IF(B389="","",IFERROR(INDEX(FOLLOWUP!$H:$H,MATCH(B389,FOLLOWUP!$A:$A,0)),""))</f>
        <v/>
      </c>
      <c r="E389" s="12"/>
      <c r="F389" s="7"/>
      <c r="G389" s="7"/>
      <c r="H389" s="7"/>
      <c r="I389" s="7"/>
      <c r="J389" s="7"/>
      <c r="K389" s="12"/>
      <c r="L389" s="7"/>
      <c r="M389" s="7"/>
      <c r="N389" s="7"/>
      <c r="O389" s="7"/>
      <c r="P389" s="7"/>
      <c r="Q389" s="7"/>
      <c r="R389" s="12"/>
      <c r="S389" s="7"/>
      <c r="T389" s="7"/>
      <c r="U389" s="7"/>
      <c r="V389" s="7"/>
      <c r="W389" s="7"/>
      <c r="X389" s="7" t="str">
        <f t="shared" si="24"/>
        <v/>
      </c>
      <c r="Y389" s="7" t="str">
        <f t="shared" si="25"/>
        <v/>
      </c>
      <c r="Z389" s="7" t="str">
        <f t="shared" si="26"/>
        <v/>
      </c>
      <c r="AA389" s="7" t="str">
        <f t="shared" ca="1" si="27"/>
        <v/>
      </c>
      <c r="AB389" s="7"/>
      <c r="AC389" s="12"/>
      <c r="AD389" s="7" t="str">
        <f>IFERROR(INDEX(tbl_Criticidade,MATCH(F389,LISTAS!$BC:$BC,0),2),"")</f>
        <v/>
      </c>
    </row>
    <row r="390" spans="1:30" x14ac:dyDescent="0.25">
      <c r="A390" s="7"/>
      <c r="B390" s="7"/>
      <c r="C390" s="7" t="str">
        <f>IF(B390="","",IFERROR(INDEX(FOLLOWUP!$C:$C,MATCH(B390,FOLLOWUP!$A:$A,0)),""))</f>
        <v/>
      </c>
      <c r="D390" s="7" t="str">
        <f>IF(B390="","",IFERROR(INDEX(FOLLOWUP!$H:$H,MATCH(B390,FOLLOWUP!$A:$A,0)),""))</f>
        <v/>
      </c>
      <c r="E390" s="12"/>
      <c r="F390" s="7"/>
      <c r="G390" s="7"/>
      <c r="H390" s="7"/>
      <c r="I390" s="7"/>
      <c r="J390" s="7"/>
      <c r="K390" s="12"/>
      <c r="L390" s="7"/>
      <c r="M390" s="7"/>
      <c r="N390" s="7"/>
      <c r="O390" s="7"/>
      <c r="P390" s="7"/>
      <c r="Q390" s="7"/>
      <c r="R390" s="12"/>
      <c r="S390" s="7"/>
      <c r="T390" s="7"/>
      <c r="U390" s="7"/>
      <c r="V390" s="7"/>
      <c r="W390" s="7"/>
      <c r="X390" s="7" t="str">
        <f t="shared" si="24"/>
        <v/>
      </c>
      <c r="Y390" s="7" t="str">
        <f t="shared" si="25"/>
        <v/>
      </c>
      <c r="Z390" s="7" t="str">
        <f t="shared" si="26"/>
        <v/>
      </c>
      <c r="AA390" s="7" t="str">
        <f t="shared" ca="1" si="27"/>
        <v/>
      </c>
      <c r="AB390" s="7"/>
      <c r="AC390" s="12"/>
      <c r="AD390" s="7" t="str">
        <f>IFERROR(INDEX(tbl_Criticidade,MATCH(F390,LISTAS!$BC:$BC,0),2),"")</f>
        <v/>
      </c>
    </row>
    <row r="391" spans="1:30" x14ac:dyDescent="0.25">
      <c r="A391" s="7"/>
      <c r="B391" s="7"/>
      <c r="C391" s="7" t="str">
        <f>IF(B391="","",IFERROR(INDEX(FOLLOWUP!$C:$C,MATCH(B391,FOLLOWUP!$A:$A,0)),""))</f>
        <v/>
      </c>
      <c r="D391" s="7" t="str">
        <f>IF(B391="","",IFERROR(INDEX(FOLLOWUP!$H:$H,MATCH(B391,FOLLOWUP!$A:$A,0)),""))</f>
        <v/>
      </c>
      <c r="E391" s="12"/>
      <c r="F391" s="7"/>
      <c r="G391" s="7"/>
      <c r="H391" s="7"/>
      <c r="I391" s="7"/>
      <c r="J391" s="7"/>
      <c r="K391" s="12"/>
      <c r="L391" s="7"/>
      <c r="M391" s="7"/>
      <c r="N391" s="7"/>
      <c r="O391" s="7"/>
      <c r="P391" s="7"/>
      <c r="Q391" s="7"/>
      <c r="R391" s="12"/>
      <c r="S391" s="7"/>
      <c r="T391" s="7"/>
      <c r="U391" s="7"/>
      <c r="V391" s="7"/>
      <c r="W391" s="7"/>
      <c r="X391" s="7" t="str">
        <f t="shared" si="24"/>
        <v/>
      </c>
      <c r="Y391" s="7" t="str">
        <f t="shared" si="25"/>
        <v/>
      </c>
      <c r="Z391" s="7" t="str">
        <f t="shared" si="26"/>
        <v/>
      </c>
      <c r="AA391" s="7" t="str">
        <f t="shared" ca="1" si="27"/>
        <v/>
      </c>
      <c r="AB391" s="7"/>
      <c r="AC391" s="12"/>
      <c r="AD391" s="7" t="str">
        <f>IFERROR(INDEX(tbl_Criticidade,MATCH(F391,LISTAS!$BC:$BC,0),2),"")</f>
        <v/>
      </c>
    </row>
    <row r="392" spans="1:30" x14ac:dyDescent="0.25">
      <c r="A392" s="7"/>
      <c r="B392" s="7"/>
      <c r="C392" s="7" t="str">
        <f>IF(B392="","",IFERROR(INDEX(FOLLOWUP!$C:$C,MATCH(B392,FOLLOWUP!$A:$A,0)),""))</f>
        <v/>
      </c>
      <c r="D392" s="7" t="str">
        <f>IF(B392="","",IFERROR(INDEX(FOLLOWUP!$H:$H,MATCH(B392,FOLLOWUP!$A:$A,0)),""))</f>
        <v/>
      </c>
      <c r="E392" s="12"/>
      <c r="F392" s="7"/>
      <c r="G392" s="7"/>
      <c r="H392" s="7"/>
      <c r="I392" s="7"/>
      <c r="J392" s="7"/>
      <c r="K392" s="12"/>
      <c r="L392" s="7"/>
      <c r="M392" s="7"/>
      <c r="N392" s="7"/>
      <c r="O392" s="7"/>
      <c r="P392" s="7"/>
      <c r="Q392" s="7"/>
      <c r="R392" s="12"/>
      <c r="S392" s="7"/>
      <c r="T392" s="7"/>
      <c r="U392" s="7"/>
      <c r="V392" s="7"/>
      <c r="W392" s="7"/>
      <c r="X392" s="7" t="str">
        <f t="shared" si="24"/>
        <v/>
      </c>
      <c r="Y392" s="7" t="str">
        <f t="shared" si="25"/>
        <v/>
      </c>
      <c r="Z392" s="7" t="str">
        <f t="shared" si="26"/>
        <v/>
      </c>
      <c r="AA392" s="7" t="str">
        <f t="shared" ca="1" si="27"/>
        <v/>
      </c>
      <c r="AB392" s="7"/>
      <c r="AC392" s="12"/>
      <c r="AD392" s="7" t="str">
        <f>IFERROR(INDEX(tbl_Criticidade,MATCH(F392,LISTAS!$BC:$BC,0),2),"")</f>
        <v/>
      </c>
    </row>
    <row r="393" spans="1:30" x14ac:dyDescent="0.25">
      <c r="A393" s="7"/>
      <c r="B393" s="7"/>
      <c r="C393" s="7" t="str">
        <f>IF(B393="","",IFERROR(INDEX(FOLLOWUP!$C:$C,MATCH(B393,FOLLOWUP!$A:$A,0)),""))</f>
        <v/>
      </c>
      <c r="D393" s="7" t="str">
        <f>IF(B393="","",IFERROR(INDEX(FOLLOWUP!$H:$H,MATCH(B393,FOLLOWUP!$A:$A,0)),""))</f>
        <v/>
      </c>
      <c r="E393" s="12"/>
      <c r="F393" s="7"/>
      <c r="G393" s="7"/>
      <c r="H393" s="7"/>
      <c r="I393" s="7"/>
      <c r="J393" s="7"/>
      <c r="K393" s="12"/>
      <c r="L393" s="7"/>
      <c r="M393" s="7"/>
      <c r="N393" s="7"/>
      <c r="O393" s="7"/>
      <c r="P393" s="7"/>
      <c r="Q393" s="7"/>
      <c r="R393" s="12"/>
      <c r="S393" s="7"/>
      <c r="T393" s="7"/>
      <c r="U393" s="7"/>
      <c r="V393" s="7"/>
      <c r="W393" s="7"/>
      <c r="X393" s="7" t="str">
        <f t="shared" si="24"/>
        <v/>
      </c>
      <c r="Y393" s="7" t="str">
        <f t="shared" si="25"/>
        <v/>
      </c>
      <c r="Z393" s="7" t="str">
        <f t="shared" si="26"/>
        <v/>
      </c>
      <c r="AA393" s="7" t="str">
        <f t="shared" ca="1" si="27"/>
        <v/>
      </c>
      <c r="AB393" s="7"/>
      <c r="AC393" s="12"/>
      <c r="AD393" s="7" t="str">
        <f>IFERROR(INDEX(tbl_Criticidade,MATCH(F393,LISTAS!$BC:$BC,0),2),"")</f>
        <v/>
      </c>
    </row>
    <row r="394" spans="1:30" x14ac:dyDescent="0.25">
      <c r="A394" s="7"/>
      <c r="B394" s="7"/>
      <c r="C394" s="7" t="str">
        <f>IF(B394="","",IFERROR(INDEX(FOLLOWUP!$C:$C,MATCH(B394,FOLLOWUP!$A:$A,0)),""))</f>
        <v/>
      </c>
      <c r="D394" s="7" t="str">
        <f>IF(B394="","",IFERROR(INDEX(FOLLOWUP!$H:$H,MATCH(B394,FOLLOWUP!$A:$A,0)),""))</f>
        <v/>
      </c>
      <c r="E394" s="12"/>
      <c r="F394" s="7"/>
      <c r="G394" s="7"/>
      <c r="H394" s="7"/>
      <c r="I394" s="7"/>
      <c r="J394" s="7"/>
      <c r="K394" s="12"/>
      <c r="L394" s="7"/>
      <c r="M394" s="7"/>
      <c r="N394" s="7"/>
      <c r="O394" s="7"/>
      <c r="P394" s="7"/>
      <c r="Q394" s="7"/>
      <c r="R394" s="12"/>
      <c r="S394" s="7"/>
      <c r="T394" s="7"/>
      <c r="U394" s="7"/>
      <c r="V394" s="7"/>
      <c r="W394" s="7"/>
      <c r="X394" s="7" t="str">
        <f t="shared" si="24"/>
        <v/>
      </c>
      <c r="Y394" s="7" t="str">
        <f t="shared" si="25"/>
        <v/>
      </c>
      <c r="Z394" s="7" t="str">
        <f t="shared" si="26"/>
        <v/>
      </c>
      <c r="AA394" s="7" t="str">
        <f t="shared" ca="1" si="27"/>
        <v/>
      </c>
      <c r="AB394" s="7"/>
      <c r="AC394" s="12"/>
      <c r="AD394" s="7" t="str">
        <f>IFERROR(INDEX(tbl_Criticidade,MATCH(F394,LISTAS!$BC:$BC,0),2),"")</f>
        <v/>
      </c>
    </row>
    <row r="395" spans="1:30" x14ac:dyDescent="0.25">
      <c r="A395" s="7"/>
      <c r="B395" s="7"/>
      <c r="C395" s="7" t="str">
        <f>IF(B395="","",IFERROR(INDEX(FOLLOWUP!$C:$C,MATCH(B395,FOLLOWUP!$A:$A,0)),""))</f>
        <v/>
      </c>
      <c r="D395" s="7" t="str">
        <f>IF(B395="","",IFERROR(INDEX(FOLLOWUP!$H:$H,MATCH(B395,FOLLOWUP!$A:$A,0)),""))</f>
        <v/>
      </c>
      <c r="E395" s="12"/>
      <c r="F395" s="7"/>
      <c r="G395" s="7"/>
      <c r="H395" s="7"/>
      <c r="I395" s="7"/>
      <c r="J395" s="7"/>
      <c r="K395" s="12"/>
      <c r="L395" s="7"/>
      <c r="M395" s="7"/>
      <c r="N395" s="7"/>
      <c r="O395" s="7"/>
      <c r="P395" s="7"/>
      <c r="Q395" s="7"/>
      <c r="R395" s="12"/>
      <c r="S395" s="7"/>
      <c r="T395" s="7"/>
      <c r="U395" s="7"/>
      <c r="V395" s="7"/>
      <c r="W395" s="7"/>
      <c r="X395" s="7" t="str">
        <f t="shared" si="24"/>
        <v/>
      </c>
      <c r="Y395" s="7" t="str">
        <f t="shared" si="25"/>
        <v/>
      </c>
      <c r="Z395" s="7" t="str">
        <f t="shared" si="26"/>
        <v/>
      </c>
      <c r="AA395" s="7" t="str">
        <f t="shared" ca="1" si="27"/>
        <v/>
      </c>
      <c r="AB395" s="7"/>
      <c r="AC395" s="12"/>
      <c r="AD395" s="7" t="str">
        <f>IFERROR(INDEX(tbl_Criticidade,MATCH(F395,LISTAS!$BC:$BC,0),2),"")</f>
        <v/>
      </c>
    </row>
    <row r="396" spans="1:30" x14ac:dyDescent="0.25">
      <c r="A396" s="7"/>
      <c r="B396" s="7"/>
      <c r="C396" s="7" t="str">
        <f>IF(B396="","",IFERROR(INDEX(FOLLOWUP!$C:$C,MATCH(B396,FOLLOWUP!$A:$A,0)),""))</f>
        <v/>
      </c>
      <c r="D396" s="7" t="str">
        <f>IF(B396="","",IFERROR(INDEX(FOLLOWUP!$H:$H,MATCH(B396,FOLLOWUP!$A:$A,0)),""))</f>
        <v/>
      </c>
      <c r="E396" s="12"/>
      <c r="F396" s="7"/>
      <c r="G396" s="7"/>
      <c r="H396" s="7"/>
      <c r="I396" s="7"/>
      <c r="J396" s="7"/>
      <c r="K396" s="12"/>
      <c r="L396" s="7"/>
      <c r="M396" s="7"/>
      <c r="N396" s="7"/>
      <c r="O396" s="7"/>
      <c r="P396" s="7"/>
      <c r="Q396" s="7"/>
      <c r="R396" s="12"/>
      <c r="S396" s="7"/>
      <c r="T396" s="7"/>
      <c r="U396" s="7"/>
      <c r="V396" s="7"/>
      <c r="W396" s="7"/>
      <c r="X396" s="7" t="str">
        <f t="shared" si="24"/>
        <v/>
      </c>
      <c r="Y396" s="7" t="str">
        <f t="shared" si="25"/>
        <v/>
      </c>
      <c r="Z396" s="7" t="str">
        <f t="shared" si="26"/>
        <v/>
      </c>
      <c r="AA396" s="7" t="str">
        <f t="shared" ca="1" si="27"/>
        <v/>
      </c>
      <c r="AB396" s="7"/>
      <c r="AC396" s="12"/>
      <c r="AD396" s="7" t="str">
        <f>IFERROR(INDEX(tbl_Criticidade,MATCH(F396,LISTAS!$BC:$BC,0),2),"")</f>
        <v/>
      </c>
    </row>
    <row r="397" spans="1:30" x14ac:dyDescent="0.25">
      <c r="A397" s="7"/>
      <c r="B397" s="7"/>
      <c r="C397" s="7" t="str">
        <f>IF(B397="","",IFERROR(INDEX(FOLLOWUP!$C:$C,MATCH(B397,FOLLOWUP!$A:$A,0)),""))</f>
        <v/>
      </c>
      <c r="D397" s="7" t="str">
        <f>IF(B397="","",IFERROR(INDEX(FOLLOWUP!$H:$H,MATCH(B397,FOLLOWUP!$A:$A,0)),""))</f>
        <v/>
      </c>
      <c r="E397" s="12"/>
      <c r="F397" s="7"/>
      <c r="G397" s="7"/>
      <c r="H397" s="7"/>
      <c r="I397" s="7"/>
      <c r="J397" s="7"/>
      <c r="K397" s="12"/>
      <c r="L397" s="7"/>
      <c r="M397" s="7"/>
      <c r="N397" s="7"/>
      <c r="O397" s="7"/>
      <c r="P397" s="7"/>
      <c r="Q397" s="7"/>
      <c r="R397" s="12"/>
      <c r="S397" s="7"/>
      <c r="T397" s="7"/>
      <c r="U397" s="7"/>
      <c r="V397" s="7"/>
      <c r="W397" s="7"/>
      <c r="X397" s="7" t="str">
        <f t="shared" si="24"/>
        <v/>
      </c>
      <c r="Y397" s="7" t="str">
        <f t="shared" si="25"/>
        <v/>
      </c>
      <c r="Z397" s="7" t="str">
        <f t="shared" si="26"/>
        <v/>
      </c>
      <c r="AA397" s="7" t="str">
        <f t="shared" ca="1" si="27"/>
        <v/>
      </c>
      <c r="AB397" s="7"/>
      <c r="AC397" s="12"/>
      <c r="AD397" s="7" t="str">
        <f>IFERROR(INDEX(tbl_Criticidade,MATCH(F397,LISTAS!$BC:$BC,0),2),"")</f>
        <v/>
      </c>
    </row>
    <row r="398" spans="1:30" x14ac:dyDescent="0.25">
      <c r="A398" s="7"/>
      <c r="B398" s="7"/>
      <c r="C398" s="7" t="str">
        <f>IF(B398="","",IFERROR(INDEX(FOLLOWUP!$C:$C,MATCH(B398,FOLLOWUP!$A:$A,0)),""))</f>
        <v/>
      </c>
      <c r="D398" s="7" t="str">
        <f>IF(B398="","",IFERROR(INDEX(FOLLOWUP!$H:$H,MATCH(B398,FOLLOWUP!$A:$A,0)),""))</f>
        <v/>
      </c>
      <c r="E398" s="12"/>
      <c r="F398" s="7"/>
      <c r="G398" s="7"/>
      <c r="H398" s="7"/>
      <c r="I398" s="7"/>
      <c r="J398" s="7"/>
      <c r="K398" s="12"/>
      <c r="L398" s="7"/>
      <c r="M398" s="7"/>
      <c r="N398" s="7"/>
      <c r="O398" s="7"/>
      <c r="P398" s="7"/>
      <c r="Q398" s="7"/>
      <c r="R398" s="12"/>
      <c r="S398" s="7"/>
      <c r="T398" s="7"/>
      <c r="U398" s="7"/>
      <c r="V398" s="7"/>
      <c r="W398" s="7"/>
      <c r="X398" s="7" t="str">
        <f t="shared" si="24"/>
        <v/>
      </c>
      <c r="Y398" s="7" t="str">
        <f t="shared" si="25"/>
        <v/>
      </c>
      <c r="Z398" s="7" t="str">
        <f t="shared" si="26"/>
        <v/>
      </c>
      <c r="AA398" s="7" t="str">
        <f t="shared" ca="1" si="27"/>
        <v/>
      </c>
      <c r="AB398" s="7"/>
      <c r="AC398" s="12"/>
      <c r="AD398" s="7" t="str">
        <f>IFERROR(INDEX(tbl_Criticidade,MATCH(F398,LISTAS!$BC:$BC,0),2),"")</f>
        <v/>
      </c>
    </row>
    <row r="399" spans="1:30" x14ac:dyDescent="0.25">
      <c r="A399" s="7"/>
      <c r="B399" s="7"/>
      <c r="C399" s="7" t="str">
        <f>IF(B399="","",IFERROR(INDEX(FOLLOWUP!$C:$C,MATCH(B399,FOLLOWUP!$A:$A,0)),""))</f>
        <v/>
      </c>
      <c r="D399" s="7" t="str">
        <f>IF(B399="","",IFERROR(INDEX(FOLLOWUP!$H:$H,MATCH(B399,FOLLOWUP!$A:$A,0)),""))</f>
        <v/>
      </c>
      <c r="E399" s="12"/>
      <c r="F399" s="7"/>
      <c r="G399" s="7"/>
      <c r="H399" s="7"/>
      <c r="I399" s="7"/>
      <c r="J399" s="7"/>
      <c r="K399" s="12"/>
      <c r="L399" s="7"/>
      <c r="M399" s="7"/>
      <c r="N399" s="7"/>
      <c r="O399" s="7"/>
      <c r="P399" s="7"/>
      <c r="Q399" s="7"/>
      <c r="R399" s="12"/>
      <c r="S399" s="7"/>
      <c r="T399" s="7"/>
      <c r="U399" s="7"/>
      <c r="V399" s="7"/>
      <c r="W399" s="7"/>
      <c r="X399" s="7" t="str">
        <f t="shared" si="24"/>
        <v/>
      </c>
      <c r="Y399" s="7" t="str">
        <f t="shared" si="25"/>
        <v/>
      </c>
      <c r="Z399" s="7" t="str">
        <f t="shared" si="26"/>
        <v/>
      </c>
      <c r="AA399" s="7" t="str">
        <f t="shared" ca="1" si="27"/>
        <v/>
      </c>
      <c r="AB399" s="7"/>
      <c r="AC399" s="12"/>
      <c r="AD399" s="7" t="str">
        <f>IFERROR(INDEX(tbl_Criticidade,MATCH(F399,LISTAS!$BC:$BC,0),2),"")</f>
        <v/>
      </c>
    </row>
    <row r="400" spans="1:30" x14ac:dyDescent="0.25">
      <c r="A400" s="7"/>
      <c r="B400" s="7"/>
      <c r="C400" s="7" t="str">
        <f>IF(B400="","",IFERROR(INDEX(FOLLOWUP!$C:$C,MATCH(B400,FOLLOWUP!$A:$A,0)),""))</f>
        <v/>
      </c>
      <c r="D400" s="7" t="str">
        <f>IF(B400="","",IFERROR(INDEX(FOLLOWUP!$H:$H,MATCH(B400,FOLLOWUP!$A:$A,0)),""))</f>
        <v/>
      </c>
      <c r="E400" s="12"/>
      <c r="F400" s="7"/>
      <c r="G400" s="7"/>
      <c r="H400" s="7"/>
      <c r="I400" s="7"/>
      <c r="J400" s="7"/>
      <c r="K400" s="12"/>
      <c r="L400" s="7"/>
      <c r="M400" s="7"/>
      <c r="N400" s="7"/>
      <c r="O400" s="7"/>
      <c r="P400" s="7"/>
      <c r="Q400" s="7"/>
      <c r="R400" s="12"/>
      <c r="S400" s="7"/>
      <c r="T400" s="7"/>
      <c r="U400" s="7"/>
      <c r="V400" s="7"/>
      <c r="W400" s="7"/>
      <c r="X400" s="7" t="str">
        <f t="shared" si="24"/>
        <v/>
      </c>
      <c r="Y400" s="7" t="str">
        <f t="shared" si="25"/>
        <v/>
      </c>
      <c r="Z400" s="7" t="str">
        <f t="shared" si="26"/>
        <v/>
      </c>
      <c r="AA400" s="7" t="str">
        <f t="shared" ca="1" si="27"/>
        <v/>
      </c>
      <c r="AB400" s="7"/>
      <c r="AC400" s="12"/>
      <c r="AD400" s="7" t="str">
        <f>IFERROR(INDEX(tbl_Criticidade,MATCH(F400,LISTAS!$BC:$BC,0),2),"")</f>
        <v/>
      </c>
    </row>
    <row r="401" spans="1:30" x14ac:dyDescent="0.25">
      <c r="A401" s="7"/>
      <c r="B401" s="7"/>
      <c r="C401" s="7" t="str">
        <f>IF(B401="","",IFERROR(INDEX(FOLLOWUP!$C:$C,MATCH(B401,FOLLOWUP!$A:$A,0)),""))</f>
        <v/>
      </c>
      <c r="D401" s="7" t="str">
        <f>IF(B401="","",IFERROR(INDEX(FOLLOWUP!$H:$H,MATCH(B401,FOLLOWUP!$A:$A,0)),""))</f>
        <v/>
      </c>
      <c r="E401" s="12"/>
      <c r="F401" s="7"/>
      <c r="G401" s="7"/>
      <c r="H401" s="7"/>
      <c r="I401" s="7"/>
      <c r="J401" s="7"/>
      <c r="K401" s="12"/>
      <c r="L401" s="7"/>
      <c r="M401" s="7"/>
      <c r="N401" s="7"/>
      <c r="O401" s="7"/>
      <c r="P401" s="7"/>
      <c r="Q401" s="7"/>
      <c r="R401" s="12"/>
      <c r="S401" s="7"/>
      <c r="T401" s="7"/>
      <c r="U401" s="7"/>
      <c r="V401" s="7"/>
      <c r="W401" s="7"/>
      <c r="X401" s="7" t="str">
        <f t="shared" si="24"/>
        <v/>
      </c>
      <c r="Y401" s="7" t="str">
        <f t="shared" si="25"/>
        <v/>
      </c>
      <c r="Z401" s="7" t="str">
        <f t="shared" si="26"/>
        <v/>
      </c>
      <c r="AA401" s="7" t="str">
        <f t="shared" ca="1" si="27"/>
        <v/>
      </c>
      <c r="AB401" s="7"/>
      <c r="AC401" s="12"/>
      <c r="AD401" s="7" t="str">
        <f>IFERROR(INDEX(tbl_Criticidade,MATCH(F401,LISTAS!$BC:$BC,0),2),"")</f>
        <v/>
      </c>
    </row>
  </sheetData>
  <conditionalFormatting sqref="A2:AD401">
    <cfRule type="expression" dxfId="10" priority="1" stopIfTrue="1">
      <formula>AND($G2="Crítica",$Z2="Sim")</formula>
    </cfRule>
  </conditionalFormatting>
  <conditionalFormatting sqref="X2:X401">
    <cfRule type="expression" dxfId="9" priority="3">
      <formula>AND(X2&lt;&gt;"",X2&gt;5)</formula>
    </cfRule>
  </conditionalFormatting>
  <conditionalFormatting sqref="AA2:AA401">
    <cfRule type="expression" dxfId="8" priority="2">
      <formula>AND(AA2&lt;&gt;"",AA2&gt;P_PARADA_MAX_H)</formula>
    </cfRule>
  </conditionalFormatting>
  <dataValidations count="9">
    <dataValidation type="list" allowBlank="1" showErrorMessage="1" sqref="B2:B401" xr:uid="{00000000-0002-0000-0E00-000000000000}">
      <formula1>lst_Viagens</formula1>
    </dataValidation>
    <dataValidation type="list" allowBlank="1" showErrorMessage="1" sqref="F2:F401" xr:uid="{00000000-0002-0000-0E00-000001000000}">
      <formula1>lst_TipoEvento</formula1>
    </dataValidation>
    <dataValidation type="list" allowBlank="1" showErrorMessage="1" sqref="G2:G401" xr:uid="{00000000-0002-0000-0E00-000002000000}">
      <formula1>lst_Criticidade</formula1>
    </dataValidation>
    <dataValidation type="list" allowBlank="1" showErrorMessage="1" sqref="I2:I401" xr:uid="{00000000-0002-0000-0E00-000003000000}">
      <formula1>lst_Pais</formula1>
    </dataValidation>
    <dataValidation type="list" allowBlank="1" showErrorMessage="1" sqref="L2:L401" xr:uid="{00000000-0002-0000-0E00-000004000000}">
      <formula1>lst_MeioContato</formula1>
    </dataValidation>
    <dataValidation type="list" allowBlank="1" showErrorMessage="1" sqref="M2:M401" xr:uid="{00000000-0002-0000-0E00-000005000000}">
      <formula1>lst_SenhaValidada</formula1>
    </dataValidation>
    <dataValidation type="list" allowBlank="1" showErrorMessage="1" sqref="U2:U401 O2:Q401" xr:uid="{00000000-0002-0000-0E00-000006000000}">
      <formula1>lst_SN</formula1>
    </dataValidation>
    <dataValidation type="list" allowBlank="1" showErrorMessage="1" sqref="S2:S401" xr:uid="{00000000-0002-0000-0E00-000009000000}">
      <formula1>lst_StatusOcorr</formula1>
    </dataValidation>
    <dataValidation type="list" allowBlank="1" showErrorMessage="1" sqref="V2:V401" xr:uid="{00000000-0002-0000-0E00-00000B000000}">
      <formula1>lst_NC_PGR</formula1>
    </dataValidation>
  </dataValidations>
  <pageMargins left="0.75" right="0.75" top="1" bottom="1" header="0.5" footer="0.5"/>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O101"/>
  <sheetViews>
    <sheetView workbookViewId="0">
      <pane ySplit="1" topLeftCell="A2" activePane="bottomLeft" state="frozen"/>
      <selection pane="bottomLeft"/>
    </sheetView>
  </sheetViews>
  <sheetFormatPr defaultRowHeight="15" x14ac:dyDescent="0.25"/>
  <cols>
    <col min="1" max="41" width="16" customWidth="1"/>
  </cols>
  <sheetData>
    <row r="1" spans="1:41" ht="32.1" customHeight="1" x14ac:dyDescent="0.25">
      <c r="A1" s="11" t="s">
        <v>712</v>
      </c>
      <c r="B1" s="11" t="s">
        <v>697</v>
      </c>
      <c r="C1" s="11" t="s">
        <v>72</v>
      </c>
      <c r="D1" s="11" t="s">
        <v>341</v>
      </c>
      <c r="E1" s="11" t="s">
        <v>457</v>
      </c>
      <c r="F1" s="11" t="s">
        <v>665</v>
      </c>
      <c r="G1" s="11" t="s">
        <v>668</v>
      </c>
      <c r="H1" s="11" t="s">
        <v>459</v>
      </c>
      <c r="I1" s="11" t="s">
        <v>559</v>
      </c>
      <c r="J1" s="11" t="s">
        <v>558</v>
      </c>
      <c r="K1" s="11" t="s">
        <v>725</v>
      </c>
      <c r="L1" s="11" t="s">
        <v>726</v>
      </c>
      <c r="M1" s="11" t="s">
        <v>727</v>
      </c>
      <c r="N1" s="11" t="s">
        <v>728</v>
      </c>
      <c r="O1" s="11" t="s">
        <v>729</v>
      </c>
      <c r="P1" s="11" t="s">
        <v>730</v>
      </c>
      <c r="Q1" s="11" t="s">
        <v>731</v>
      </c>
      <c r="R1" s="11" t="s">
        <v>732</v>
      </c>
      <c r="S1" s="11" t="s">
        <v>733</v>
      </c>
      <c r="T1" s="11" t="s">
        <v>734</v>
      </c>
      <c r="U1" s="11" t="s">
        <v>735</v>
      </c>
      <c r="V1" s="11" t="s">
        <v>736</v>
      </c>
      <c r="W1" s="11" t="s">
        <v>737</v>
      </c>
      <c r="X1" s="11" t="s">
        <v>738</v>
      </c>
      <c r="Y1" s="11" t="s">
        <v>739</v>
      </c>
      <c r="Z1" s="11" t="s">
        <v>740</v>
      </c>
      <c r="AA1" s="11" t="s">
        <v>741</v>
      </c>
      <c r="AB1" s="11" t="s">
        <v>742</v>
      </c>
      <c r="AC1" s="11" t="s">
        <v>743</v>
      </c>
      <c r="AD1" s="11" t="s">
        <v>744</v>
      </c>
      <c r="AE1" s="11" t="s">
        <v>745</v>
      </c>
      <c r="AF1" s="11" t="s">
        <v>746</v>
      </c>
      <c r="AG1" s="11" t="s">
        <v>747</v>
      </c>
      <c r="AH1" s="11" t="s">
        <v>748</v>
      </c>
      <c r="AI1" s="11" t="s">
        <v>749</v>
      </c>
      <c r="AJ1" s="11" t="s">
        <v>750</v>
      </c>
      <c r="AK1" s="11" t="s">
        <v>751</v>
      </c>
      <c r="AL1" s="11" t="s">
        <v>414</v>
      </c>
      <c r="AM1" s="11" t="s">
        <v>752</v>
      </c>
      <c r="AN1" s="11" t="s">
        <v>753</v>
      </c>
      <c r="AO1" s="11" t="s">
        <v>256</v>
      </c>
    </row>
    <row r="2" spans="1:41" x14ac:dyDescent="0.25">
      <c r="A2" s="7"/>
      <c r="B2" s="7"/>
      <c r="C2" s="7"/>
      <c r="D2" s="7" t="str">
        <f>IF(C2="","",IFERROR(INDEX(FOLLOWUP!$C:$C,MATCH(C2,FOLLOWUP!$A:$A,0)),""))</f>
        <v/>
      </c>
      <c r="E2" s="12"/>
      <c r="F2" s="7"/>
      <c r="G2" s="7"/>
      <c r="H2" s="7"/>
      <c r="I2" s="7"/>
      <c r="J2" s="7"/>
      <c r="K2" s="10"/>
      <c r="L2" s="10"/>
      <c r="M2" s="12"/>
      <c r="N2" s="7" t="str">
        <f t="shared" ref="N2:N33" si="0">IF(M2="","",IF((M2-E2)*24&lt;=24,"Sim","Não"))</f>
        <v/>
      </c>
      <c r="O2" s="7"/>
      <c r="P2" s="7"/>
      <c r="Q2" s="7"/>
      <c r="R2" s="7"/>
      <c r="S2" s="7"/>
      <c r="T2" s="7"/>
      <c r="U2" s="7"/>
      <c r="V2" s="7"/>
      <c r="W2" s="7"/>
      <c r="X2" s="7"/>
      <c r="Y2" s="7"/>
      <c r="Z2" s="7"/>
      <c r="AA2" s="7"/>
      <c r="AB2" s="7"/>
      <c r="AC2" s="7"/>
      <c r="AD2" s="7"/>
      <c r="AE2" s="13"/>
      <c r="AF2" s="13" t="str">
        <f t="shared" ref="AF2:AF33" si="1">IF(AE2="","",AE2+30)</f>
        <v/>
      </c>
      <c r="AG2" s="7"/>
      <c r="AH2" s="10"/>
      <c r="AI2" s="10"/>
      <c r="AJ2" s="7"/>
      <c r="AK2" s="7"/>
      <c r="AL2" s="7"/>
      <c r="AM2" s="7"/>
      <c r="AN2" s="7"/>
      <c r="AO2" s="7"/>
    </row>
    <row r="3" spans="1:41" x14ac:dyDescent="0.25">
      <c r="A3" s="7"/>
      <c r="B3" s="7"/>
      <c r="C3" s="7"/>
      <c r="D3" s="7" t="str">
        <f>IF(C3="","",IFERROR(INDEX(FOLLOWUP!$C:$C,MATCH(C3,FOLLOWUP!$A:$A,0)),""))</f>
        <v/>
      </c>
      <c r="E3" s="12"/>
      <c r="F3" s="7"/>
      <c r="G3" s="7"/>
      <c r="H3" s="7"/>
      <c r="I3" s="7"/>
      <c r="J3" s="7"/>
      <c r="K3" s="10"/>
      <c r="L3" s="10"/>
      <c r="M3" s="12"/>
      <c r="N3" s="7" t="str">
        <f t="shared" si="0"/>
        <v/>
      </c>
      <c r="O3" s="7"/>
      <c r="P3" s="7"/>
      <c r="Q3" s="7"/>
      <c r="R3" s="7"/>
      <c r="S3" s="7"/>
      <c r="T3" s="7"/>
      <c r="U3" s="7"/>
      <c r="V3" s="7"/>
      <c r="W3" s="7"/>
      <c r="X3" s="7"/>
      <c r="Y3" s="7"/>
      <c r="Z3" s="7"/>
      <c r="AA3" s="7"/>
      <c r="AB3" s="7"/>
      <c r="AC3" s="7"/>
      <c r="AD3" s="7"/>
      <c r="AE3" s="13"/>
      <c r="AF3" s="13" t="str">
        <f t="shared" si="1"/>
        <v/>
      </c>
      <c r="AG3" s="7"/>
      <c r="AH3" s="10"/>
      <c r="AI3" s="10"/>
      <c r="AJ3" s="7"/>
      <c r="AK3" s="7"/>
      <c r="AL3" s="7"/>
      <c r="AM3" s="7"/>
      <c r="AN3" s="7"/>
      <c r="AO3" s="7"/>
    </row>
    <row r="4" spans="1:41" x14ac:dyDescent="0.25">
      <c r="A4" s="7"/>
      <c r="B4" s="7"/>
      <c r="C4" s="7"/>
      <c r="D4" s="7" t="str">
        <f>IF(C4="","",IFERROR(INDEX(FOLLOWUP!$C:$C,MATCH(C4,FOLLOWUP!$A:$A,0)),""))</f>
        <v/>
      </c>
      <c r="E4" s="12"/>
      <c r="F4" s="7"/>
      <c r="G4" s="7"/>
      <c r="H4" s="7"/>
      <c r="I4" s="7"/>
      <c r="J4" s="7"/>
      <c r="K4" s="10"/>
      <c r="L4" s="10"/>
      <c r="M4" s="12"/>
      <c r="N4" s="7" t="str">
        <f t="shared" si="0"/>
        <v/>
      </c>
      <c r="O4" s="7"/>
      <c r="P4" s="7"/>
      <c r="Q4" s="7"/>
      <c r="R4" s="7"/>
      <c r="S4" s="7"/>
      <c r="T4" s="7"/>
      <c r="U4" s="7"/>
      <c r="V4" s="7"/>
      <c r="W4" s="7"/>
      <c r="X4" s="7"/>
      <c r="Y4" s="7"/>
      <c r="Z4" s="7"/>
      <c r="AA4" s="7"/>
      <c r="AB4" s="7"/>
      <c r="AC4" s="7"/>
      <c r="AD4" s="7"/>
      <c r="AE4" s="13"/>
      <c r="AF4" s="13" t="str">
        <f t="shared" si="1"/>
        <v/>
      </c>
      <c r="AG4" s="7"/>
      <c r="AH4" s="10"/>
      <c r="AI4" s="10"/>
      <c r="AJ4" s="7"/>
      <c r="AK4" s="7"/>
      <c r="AL4" s="7"/>
      <c r="AM4" s="7"/>
      <c r="AN4" s="7"/>
      <c r="AO4" s="7"/>
    </row>
    <row r="5" spans="1:41" x14ac:dyDescent="0.25">
      <c r="A5" s="7"/>
      <c r="B5" s="7"/>
      <c r="C5" s="7"/>
      <c r="D5" s="7" t="str">
        <f>IF(C5="","",IFERROR(INDEX(FOLLOWUP!$C:$C,MATCH(C5,FOLLOWUP!$A:$A,0)),""))</f>
        <v/>
      </c>
      <c r="E5" s="12"/>
      <c r="F5" s="7"/>
      <c r="G5" s="7"/>
      <c r="H5" s="7"/>
      <c r="I5" s="7"/>
      <c r="J5" s="7"/>
      <c r="K5" s="10"/>
      <c r="L5" s="10"/>
      <c r="M5" s="12"/>
      <c r="N5" s="7" t="str">
        <f t="shared" si="0"/>
        <v/>
      </c>
      <c r="O5" s="7"/>
      <c r="P5" s="7"/>
      <c r="Q5" s="7"/>
      <c r="R5" s="7"/>
      <c r="S5" s="7"/>
      <c r="T5" s="7"/>
      <c r="U5" s="7"/>
      <c r="V5" s="7"/>
      <c r="W5" s="7"/>
      <c r="X5" s="7"/>
      <c r="Y5" s="7"/>
      <c r="Z5" s="7"/>
      <c r="AA5" s="7"/>
      <c r="AB5" s="7"/>
      <c r="AC5" s="7"/>
      <c r="AD5" s="7"/>
      <c r="AE5" s="13"/>
      <c r="AF5" s="13" t="str">
        <f t="shared" si="1"/>
        <v/>
      </c>
      <c r="AG5" s="7"/>
      <c r="AH5" s="10"/>
      <c r="AI5" s="10"/>
      <c r="AJ5" s="7"/>
      <c r="AK5" s="7"/>
      <c r="AL5" s="7"/>
      <c r="AM5" s="7"/>
      <c r="AN5" s="7"/>
      <c r="AO5" s="7"/>
    </row>
    <row r="6" spans="1:41" x14ac:dyDescent="0.25">
      <c r="A6" s="7"/>
      <c r="B6" s="7"/>
      <c r="C6" s="7"/>
      <c r="D6" s="7" t="str">
        <f>IF(C6="","",IFERROR(INDEX(FOLLOWUP!$C:$C,MATCH(C6,FOLLOWUP!$A:$A,0)),""))</f>
        <v/>
      </c>
      <c r="E6" s="12"/>
      <c r="F6" s="7"/>
      <c r="G6" s="7"/>
      <c r="H6" s="7"/>
      <c r="I6" s="7"/>
      <c r="J6" s="7"/>
      <c r="K6" s="10"/>
      <c r="L6" s="10"/>
      <c r="M6" s="12"/>
      <c r="N6" s="7" t="str">
        <f t="shared" si="0"/>
        <v/>
      </c>
      <c r="O6" s="7"/>
      <c r="P6" s="7"/>
      <c r="Q6" s="7"/>
      <c r="R6" s="7"/>
      <c r="S6" s="7"/>
      <c r="T6" s="7"/>
      <c r="U6" s="7"/>
      <c r="V6" s="7"/>
      <c r="W6" s="7"/>
      <c r="X6" s="7"/>
      <c r="Y6" s="7"/>
      <c r="Z6" s="7"/>
      <c r="AA6" s="7"/>
      <c r="AB6" s="7"/>
      <c r="AC6" s="7"/>
      <c r="AD6" s="7"/>
      <c r="AE6" s="13"/>
      <c r="AF6" s="13" t="str">
        <f t="shared" si="1"/>
        <v/>
      </c>
      <c r="AG6" s="7"/>
      <c r="AH6" s="10"/>
      <c r="AI6" s="10"/>
      <c r="AJ6" s="7"/>
      <c r="AK6" s="7"/>
      <c r="AL6" s="7"/>
      <c r="AM6" s="7"/>
      <c r="AN6" s="7"/>
      <c r="AO6" s="7"/>
    </row>
    <row r="7" spans="1:41" x14ac:dyDescent="0.25">
      <c r="A7" s="7"/>
      <c r="B7" s="7"/>
      <c r="C7" s="7"/>
      <c r="D7" s="7" t="str">
        <f>IF(C7="","",IFERROR(INDEX(FOLLOWUP!$C:$C,MATCH(C7,FOLLOWUP!$A:$A,0)),""))</f>
        <v/>
      </c>
      <c r="E7" s="12"/>
      <c r="F7" s="7"/>
      <c r="G7" s="7"/>
      <c r="H7" s="7"/>
      <c r="I7" s="7"/>
      <c r="J7" s="7"/>
      <c r="K7" s="10"/>
      <c r="L7" s="10"/>
      <c r="M7" s="12"/>
      <c r="N7" s="7" t="str">
        <f t="shared" si="0"/>
        <v/>
      </c>
      <c r="O7" s="7"/>
      <c r="P7" s="7"/>
      <c r="Q7" s="7"/>
      <c r="R7" s="7"/>
      <c r="S7" s="7"/>
      <c r="T7" s="7"/>
      <c r="U7" s="7"/>
      <c r="V7" s="7"/>
      <c r="W7" s="7"/>
      <c r="X7" s="7"/>
      <c r="Y7" s="7"/>
      <c r="Z7" s="7"/>
      <c r="AA7" s="7"/>
      <c r="AB7" s="7"/>
      <c r="AC7" s="7"/>
      <c r="AD7" s="7"/>
      <c r="AE7" s="13"/>
      <c r="AF7" s="13" t="str">
        <f t="shared" si="1"/>
        <v/>
      </c>
      <c r="AG7" s="7"/>
      <c r="AH7" s="10"/>
      <c r="AI7" s="10"/>
      <c r="AJ7" s="7"/>
      <c r="AK7" s="7"/>
      <c r="AL7" s="7"/>
      <c r="AM7" s="7"/>
      <c r="AN7" s="7"/>
      <c r="AO7" s="7"/>
    </row>
    <row r="8" spans="1:41" x14ac:dyDescent="0.25">
      <c r="A8" s="7"/>
      <c r="B8" s="7"/>
      <c r="C8" s="7"/>
      <c r="D8" s="7" t="str">
        <f>IF(C8="","",IFERROR(INDEX(FOLLOWUP!$C:$C,MATCH(C8,FOLLOWUP!$A:$A,0)),""))</f>
        <v/>
      </c>
      <c r="E8" s="12"/>
      <c r="F8" s="7"/>
      <c r="G8" s="7"/>
      <c r="H8" s="7"/>
      <c r="I8" s="7"/>
      <c r="J8" s="7"/>
      <c r="K8" s="10"/>
      <c r="L8" s="10"/>
      <c r="M8" s="12"/>
      <c r="N8" s="7" t="str">
        <f t="shared" si="0"/>
        <v/>
      </c>
      <c r="O8" s="7"/>
      <c r="P8" s="7"/>
      <c r="Q8" s="7"/>
      <c r="R8" s="7"/>
      <c r="S8" s="7"/>
      <c r="T8" s="7"/>
      <c r="U8" s="7"/>
      <c r="V8" s="7"/>
      <c r="W8" s="7"/>
      <c r="X8" s="7"/>
      <c r="Y8" s="7"/>
      <c r="Z8" s="7"/>
      <c r="AA8" s="7"/>
      <c r="AB8" s="7"/>
      <c r="AC8" s="7"/>
      <c r="AD8" s="7"/>
      <c r="AE8" s="13"/>
      <c r="AF8" s="13" t="str">
        <f t="shared" si="1"/>
        <v/>
      </c>
      <c r="AG8" s="7"/>
      <c r="AH8" s="10"/>
      <c r="AI8" s="10"/>
      <c r="AJ8" s="7"/>
      <c r="AK8" s="7"/>
      <c r="AL8" s="7"/>
      <c r="AM8" s="7"/>
      <c r="AN8" s="7"/>
      <c r="AO8" s="7"/>
    </row>
    <row r="9" spans="1:41" x14ac:dyDescent="0.25">
      <c r="A9" s="7"/>
      <c r="B9" s="7"/>
      <c r="C9" s="7"/>
      <c r="D9" s="7" t="str">
        <f>IF(C9="","",IFERROR(INDEX(FOLLOWUP!$C:$C,MATCH(C9,FOLLOWUP!$A:$A,0)),""))</f>
        <v/>
      </c>
      <c r="E9" s="12"/>
      <c r="F9" s="7"/>
      <c r="G9" s="7"/>
      <c r="H9" s="7"/>
      <c r="I9" s="7"/>
      <c r="J9" s="7"/>
      <c r="K9" s="10"/>
      <c r="L9" s="10"/>
      <c r="M9" s="12"/>
      <c r="N9" s="7" t="str">
        <f t="shared" si="0"/>
        <v/>
      </c>
      <c r="O9" s="7"/>
      <c r="P9" s="7"/>
      <c r="Q9" s="7"/>
      <c r="R9" s="7"/>
      <c r="S9" s="7"/>
      <c r="T9" s="7"/>
      <c r="U9" s="7"/>
      <c r="V9" s="7"/>
      <c r="W9" s="7"/>
      <c r="X9" s="7"/>
      <c r="Y9" s="7"/>
      <c r="Z9" s="7"/>
      <c r="AA9" s="7"/>
      <c r="AB9" s="7"/>
      <c r="AC9" s="7"/>
      <c r="AD9" s="7"/>
      <c r="AE9" s="13"/>
      <c r="AF9" s="13" t="str">
        <f t="shared" si="1"/>
        <v/>
      </c>
      <c r="AG9" s="7"/>
      <c r="AH9" s="10"/>
      <c r="AI9" s="10"/>
      <c r="AJ9" s="7"/>
      <c r="AK9" s="7"/>
      <c r="AL9" s="7"/>
      <c r="AM9" s="7"/>
      <c r="AN9" s="7"/>
      <c r="AO9" s="7"/>
    </row>
    <row r="10" spans="1:41" x14ac:dyDescent="0.25">
      <c r="A10" s="7"/>
      <c r="B10" s="7"/>
      <c r="C10" s="7"/>
      <c r="D10" s="7" t="str">
        <f>IF(C10="","",IFERROR(INDEX(FOLLOWUP!$C:$C,MATCH(C10,FOLLOWUP!$A:$A,0)),""))</f>
        <v/>
      </c>
      <c r="E10" s="12"/>
      <c r="F10" s="7"/>
      <c r="G10" s="7"/>
      <c r="H10" s="7"/>
      <c r="I10" s="7"/>
      <c r="J10" s="7"/>
      <c r="K10" s="10"/>
      <c r="L10" s="10"/>
      <c r="M10" s="12"/>
      <c r="N10" s="7" t="str">
        <f t="shared" si="0"/>
        <v/>
      </c>
      <c r="O10" s="7"/>
      <c r="P10" s="7"/>
      <c r="Q10" s="7"/>
      <c r="R10" s="7"/>
      <c r="S10" s="7"/>
      <c r="T10" s="7"/>
      <c r="U10" s="7"/>
      <c r="V10" s="7"/>
      <c r="W10" s="7"/>
      <c r="X10" s="7"/>
      <c r="Y10" s="7"/>
      <c r="Z10" s="7"/>
      <c r="AA10" s="7"/>
      <c r="AB10" s="7"/>
      <c r="AC10" s="7"/>
      <c r="AD10" s="7"/>
      <c r="AE10" s="13"/>
      <c r="AF10" s="13" t="str">
        <f t="shared" si="1"/>
        <v/>
      </c>
      <c r="AG10" s="7"/>
      <c r="AH10" s="10"/>
      <c r="AI10" s="10"/>
      <c r="AJ10" s="7"/>
      <c r="AK10" s="7"/>
      <c r="AL10" s="7"/>
      <c r="AM10" s="7"/>
      <c r="AN10" s="7"/>
      <c r="AO10" s="7"/>
    </row>
    <row r="11" spans="1:41" x14ac:dyDescent="0.25">
      <c r="A11" s="7"/>
      <c r="B11" s="7"/>
      <c r="C11" s="7"/>
      <c r="D11" s="7" t="str">
        <f>IF(C11="","",IFERROR(INDEX(FOLLOWUP!$C:$C,MATCH(C11,FOLLOWUP!$A:$A,0)),""))</f>
        <v/>
      </c>
      <c r="E11" s="12"/>
      <c r="F11" s="7"/>
      <c r="G11" s="7"/>
      <c r="H11" s="7"/>
      <c r="I11" s="7"/>
      <c r="J11" s="7"/>
      <c r="K11" s="10"/>
      <c r="L11" s="10"/>
      <c r="M11" s="12"/>
      <c r="N11" s="7" t="str">
        <f t="shared" si="0"/>
        <v/>
      </c>
      <c r="O11" s="7"/>
      <c r="P11" s="7"/>
      <c r="Q11" s="7"/>
      <c r="R11" s="7"/>
      <c r="S11" s="7"/>
      <c r="T11" s="7"/>
      <c r="U11" s="7"/>
      <c r="V11" s="7"/>
      <c r="W11" s="7"/>
      <c r="X11" s="7"/>
      <c r="Y11" s="7"/>
      <c r="Z11" s="7"/>
      <c r="AA11" s="7"/>
      <c r="AB11" s="7"/>
      <c r="AC11" s="7"/>
      <c r="AD11" s="7"/>
      <c r="AE11" s="13"/>
      <c r="AF11" s="13" t="str">
        <f t="shared" si="1"/>
        <v/>
      </c>
      <c r="AG11" s="7"/>
      <c r="AH11" s="10"/>
      <c r="AI11" s="10"/>
      <c r="AJ11" s="7"/>
      <c r="AK11" s="7"/>
      <c r="AL11" s="7"/>
      <c r="AM11" s="7"/>
      <c r="AN11" s="7"/>
      <c r="AO11" s="7"/>
    </row>
    <row r="12" spans="1:41" x14ac:dyDescent="0.25">
      <c r="A12" s="7"/>
      <c r="B12" s="7"/>
      <c r="C12" s="7"/>
      <c r="D12" s="7" t="str">
        <f>IF(C12="","",IFERROR(INDEX(FOLLOWUP!$C:$C,MATCH(C12,FOLLOWUP!$A:$A,0)),""))</f>
        <v/>
      </c>
      <c r="E12" s="12"/>
      <c r="F12" s="7"/>
      <c r="G12" s="7"/>
      <c r="H12" s="7"/>
      <c r="I12" s="7"/>
      <c r="J12" s="7"/>
      <c r="K12" s="10"/>
      <c r="L12" s="10"/>
      <c r="M12" s="12"/>
      <c r="N12" s="7" t="str">
        <f t="shared" si="0"/>
        <v/>
      </c>
      <c r="O12" s="7"/>
      <c r="P12" s="7"/>
      <c r="Q12" s="7"/>
      <c r="R12" s="7"/>
      <c r="S12" s="7"/>
      <c r="T12" s="7"/>
      <c r="U12" s="7"/>
      <c r="V12" s="7"/>
      <c r="W12" s="7"/>
      <c r="X12" s="7"/>
      <c r="Y12" s="7"/>
      <c r="Z12" s="7"/>
      <c r="AA12" s="7"/>
      <c r="AB12" s="7"/>
      <c r="AC12" s="7"/>
      <c r="AD12" s="7"/>
      <c r="AE12" s="13"/>
      <c r="AF12" s="13" t="str">
        <f t="shared" si="1"/>
        <v/>
      </c>
      <c r="AG12" s="7"/>
      <c r="AH12" s="10"/>
      <c r="AI12" s="10"/>
      <c r="AJ12" s="7"/>
      <c r="AK12" s="7"/>
      <c r="AL12" s="7"/>
      <c r="AM12" s="7"/>
      <c r="AN12" s="7"/>
      <c r="AO12" s="7"/>
    </row>
    <row r="13" spans="1:41" x14ac:dyDescent="0.25">
      <c r="A13" s="7"/>
      <c r="B13" s="7"/>
      <c r="C13" s="7"/>
      <c r="D13" s="7" t="str">
        <f>IF(C13="","",IFERROR(INDEX(FOLLOWUP!$C:$C,MATCH(C13,FOLLOWUP!$A:$A,0)),""))</f>
        <v/>
      </c>
      <c r="E13" s="12"/>
      <c r="F13" s="7"/>
      <c r="G13" s="7"/>
      <c r="H13" s="7"/>
      <c r="I13" s="7"/>
      <c r="J13" s="7"/>
      <c r="K13" s="10"/>
      <c r="L13" s="10"/>
      <c r="M13" s="12"/>
      <c r="N13" s="7" t="str">
        <f t="shared" si="0"/>
        <v/>
      </c>
      <c r="O13" s="7"/>
      <c r="P13" s="7"/>
      <c r="Q13" s="7"/>
      <c r="R13" s="7"/>
      <c r="S13" s="7"/>
      <c r="T13" s="7"/>
      <c r="U13" s="7"/>
      <c r="V13" s="7"/>
      <c r="W13" s="7"/>
      <c r="X13" s="7"/>
      <c r="Y13" s="7"/>
      <c r="Z13" s="7"/>
      <c r="AA13" s="7"/>
      <c r="AB13" s="7"/>
      <c r="AC13" s="7"/>
      <c r="AD13" s="7"/>
      <c r="AE13" s="13"/>
      <c r="AF13" s="13" t="str">
        <f t="shared" si="1"/>
        <v/>
      </c>
      <c r="AG13" s="7"/>
      <c r="AH13" s="10"/>
      <c r="AI13" s="10"/>
      <c r="AJ13" s="7"/>
      <c r="AK13" s="7"/>
      <c r="AL13" s="7"/>
      <c r="AM13" s="7"/>
      <c r="AN13" s="7"/>
      <c r="AO13" s="7"/>
    </row>
    <row r="14" spans="1:41" x14ac:dyDescent="0.25">
      <c r="A14" s="7"/>
      <c r="B14" s="7"/>
      <c r="C14" s="7"/>
      <c r="D14" s="7" t="str">
        <f>IF(C14="","",IFERROR(INDEX(FOLLOWUP!$C:$C,MATCH(C14,FOLLOWUP!$A:$A,0)),""))</f>
        <v/>
      </c>
      <c r="E14" s="12"/>
      <c r="F14" s="7"/>
      <c r="G14" s="7"/>
      <c r="H14" s="7"/>
      <c r="I14" s="7"/>
      <c r="J14" s="7"/>
      <c r="K14" s="10"/>
      <c r="L14" s="10"/>
      <c r="M14" s="12"/>
      <c r="N14" s="7" t="str">
        <f t="shared" si="0"/>
        <v/>
      </c>
      <c r="O14" s="7"/>
      <c r="P14" s="7"/>
      <c r="Q14" s="7"/>
      <c r="R14" s="7"/>
      <c r="S14" s="7"/>
      <c r="T14" s="7"/>
      <c r="U14" s="7"/>
      <c r="V14" s="7"/>
      <c r="W14" s="7"/>
      <c r="X14" s="7"/>
      <c r="Y14" s="7"/>
      <c r="Z14" s="7"/>
      <c r="AA14" s="7"/>
      <c r="AB14" s="7"/>
      <c r="AC14" s="7"/>
      <c r="AD14" s="7"/>
      <c r="AE14" s="13"/>
      <c r="AF14" s="13" t="str">
        <f t="shared" si="1"/>
        <v/>
      </c>
      <c r="AG14" s="7"/>
      <c r="AH14" s="10"/>
      <c r="AI14" s="10"/>
      <c r="AJ14" s="7"/>
      <c r="AK14" s="7"/>
      <c r="AL14" s="7"/>
      <c r="AM14" s="7"/>
      <c r="AN14" s="7"/>
      <c r="AO14" s="7"/>
    </row>
    <row r="15" spans="1:41" x14ac:dyDescent="0.25">
      <c r="A15" s="7"/>
      <c r="B15" s="7"/>
      <c r="C15" s="7"/>
      <c r="D15" s="7" t="str">
        <f>IF(C15="","",IFERROR(INDEX(FOLLOWUP!$C:$C,MATCH(C15,FOLLOWUP!$A:$A,0)),""))</f>
        <v/>
      </c>
      <c r="E15" s="12"/>
      <c r="F15" s="7"/>
      <c r="G15" s="7"/>
      <c r="H15" s="7"/>
      <c r="I15" s="7"/>
      <c r="J15" s="7"/>
      <c r="K15" s="10"/>
      <c r="L15" s="10"/>
      <c r="M15" s="12"/>
      <c r="N15" s="7" t="str">
        <f t="shared" si="0"/>
        <v/>
      </c>
      <c r="O15" s="7"/>
      <c r="P15" s="7"/>
      <c r="Q15" s="7"/>
      <c r="R15" s="7"/>
      <c r="S15" s="7"/>
      <c r="T15" s="7"/>
      <c r="U15" s="7"/>
      <c r="V15" s="7"/>
      <c r="W15" s="7"/>
      <c r="X15" s="7"/>
      <c r="Y15" s="7"/>
      <c r="Z15" s="7"/>
      <c r="AA15" s="7"/>
      <c r="AB15" s="7"/>
      <c r="AC15" s="7"/>
      <c r="AD15" s="7"/>
      <c r="AE15" s="13"/>
      <c r="AF15" s="13" t="str">
        <f t="shared" si="1"/>
        <v/>
      </c>
      <c r="AG15" s="7"/>
      <c r="AH15" s="10"/>
      <c r="AI15" s="10"/>
      <c r="AJ15" s="7"/>
      <c r="AK15" s="7"/>
      <c r="AL15" s="7"/>
      <c r="AM15" s="7"/>
      <c r="AN15" s="7"/>
      <c r="AO15" s="7"/>
    </row>
    <row r="16" spans="1:41" x14ac:dyDescent="0.25">
      <c r="A16" s="7"/>
      <c r="B16" s="7"/>
      <c r="C16" s="7"/>
      <c r="D16" s="7" t="str">
        <f>IF(C16="","",IFERROR(INDEX(FOLLOWUP!$C:$C,MATCH(C16,FOLLOWUP!$A:$A,0)),""))</f>
        <v/>
      </c>
      <c r="E16" s="12"/>
      <c r="F16" s="7"/>
      <c r="G16" s="7"/>
      <c r="H16" s="7"/>
      <c r="I16" s="7"/>
      <c r="J16" s="7"/>
      <c r="K16" s="10"/>
      <c r="L16" s="10"/>
      <c r="M16" s="12"/>
      <c r="N16" s="7" t="str">
        <f t="shared" si="0"/>
        <v/>
      </c>
      <c r="O16" s="7"/>
      <c r="P16" s="7"/>
      <c r="Q16" s="7"/>
      <c r="R16" s="7"/>
      <c r="S16" s="7"/>
      <c r="T16" s="7"/>
      <c r="U16" s="7"/>
      <c r="V16" s="7"/>
      <c r="W16" s="7"/>
      <c r="X16" s="7"/>
      <c r="Y16" s="7"/>
      <c r="Z16" s="7"/>
      <c r="AA16" s="7"/>
      <c r="AB16" s="7"/>
      <c r="AC16" s="7"/>
      <c r="AD16" s="7"/>
      <c r="AE16" s="13"/>
      <c r="AF16" s="13" t="str">
        <f t="shared" si="1"/>
        <v/>
      </c>
      <c r="AG16" s="7"/>
      <c r="AH16" s="10"/>
      <c r="AI16" s="10"/>
      <c r="AJ16" s="7"/>
      <c r="AK16" s="7"/>
      <c r="AL16" s="7"/>
      <c r="AM16" s="7"/>
      <c r="AN16" s="7"/>
      <c r="AO16" s="7"/>
    </row>
    <row r="17" spans="1:41" x14ac:dyDescent="0.25">
      <c r="A17" s="7"/>
      <c r="B17" s="7"/>
      <c r="C17" s="7"/>
      <c r="D17" s="7" t="str">
        <f>IF(C17="","",IFERROR(INDEX(FOLLOWUP!$C:$C,MATCH(C17,FOLLOWUP!$A:$A,0)),""))</f>
        <v/>
      </c>
      <c r="E17" s="12"/>
      <c r="F17" s="7"/>
      <c r="G17" s="7"/>
      <c r="H17" s="7"/>
      <c r="I17" s="7"/>
      <c r="J17" s="7"/>
      <c r="K17" s="10"/>
      <c r="L17" s="10"/>
      <c r="M17" s="12"/>
      <c r="N17" s="7" t="str">
        <f t="shared" si="0"/>
        <v/>
      </c>
      <c r="O17" s="7"/>
      <c r="P17" s="7"/>
      <c r="Q17" s="7"/>
      <c r="R17" s="7"/>
      <c r="S17" s="7"/>
      <c r="T17" s="7"/>
      <c r="U17" s="7"/>
      <c r="V17" s="7"/>
      <c r="W17" s="7"/>
      <c r="X17" s="7"/>
      <c r="Y17" s="7"/>
      <c r="Z17" s="7"/>
      <c r="AA17" s="7"/>
      <c r="AB17" s="7"/>
      <c r="AC17" s="7"/>
      <c r="AD17" s="7"/>
      <c r="AE17" s="13"/>
      <c r="AF17" s="13" t="str">
        <f t="shared" si="1"/>
        <v/>
      </c>
      <c r="AG17" s="7"/>
      <c r="AH17" s="10"/>
      <c r="AI17" s="10"/>
      <c r="AJ17" s="7"/>
      <c r="AK17" s="7"/>
      <c r="AL17" s="7"/>
      <c r="AM17" s="7"/>
      <c r="AN17" s="7"/>
      <c r="AO17" s="7"/>
    </row>
    <row r="18" spans="1:41" x14ac:dyDescent="0.25">
      <c r="A18" s="7"/>
      <c r="B18" s="7"/>
      <c r="C18" s="7"/>
      <c r="D18" s="7" t="str">
        <f>IF(C18="","",IFERROR(INDEX(FOLLOWUP!$C:$C,MATCH(C18,FOLLOWUP!$A:$A,0)),""))</f>
        <v/>
      </c>
      <c r="E18" s="12"/>
      <c r="F18" s="7"/>
      <c r="G18" s="7"/>
      <c r="H18" s="7"/>
      <c r="I18" s="7"/>
      <c r="J18" s="7"/>
      <c r="K18" s="10"/>
      <c r="L18" s="10"/>
      <c r="M18" s="12"/>
      <c r="N18" s="7" t="str">
        <f t="shared" si="0"/>
        <v/>
      </c>
      <c r="O18" s="7"/>
      <c r="P18" s="7"/>
      <c r="Q18" s="7"/>
      <c r="R18" s="7"/>
      <c r="S18" s="7"/>
      <c r="T18" s="7"/>
      <c r="U18" s="7"/>
      <c r="V18" s="7"/>
      <c r="W18" s="7"/>
      <c r="X18" s="7"/>
      <c r="Y18" s="7"/>
      <c r="Z18" s="7"/>
      <c r="AA18" s="7"/>
      <c r="AB18" s="7"/>
      <c r="AC18" s="7"/>
      <c r="AD18" s="7"/>
      <c r="AE18" s="13"/>
      <c r="AF18" s="13" t="str">
        <f t="shared" si="1"/>
        <v/>
      </c>
      <c r="AG18" s="7"/>
      <c r="AH18" s="10"/>
      <c r="AI18" s="10"/>
      <c r="AJ18" s="7"/>
      <c r="AK18" s="7"/>
      <c r="AL18" s="7"/>
      <c r="AM18" s="7"/>
      <c r="AN18" s="7"/>
      <c r="AO18" s="7"/>
    </row>
    <row r="19" spans="1:41" x14ac:dyDescent="0.25">
      <c r="A19" s="7"/>
      <c r="B19" s="7"/>
      <c r="C19" s="7"/>
      <c r="D19" s="7" t="str">
        <f>IF(C19="","",IFERROR(INDEX(FOLLOWUP!$C:$C,MATCH(C19,FOLLOWUP!$A:$A,0)),""))</f>
        <v/>
      </c>
      <c r="E19" s="12"/>
      <c r="F19" s="7"/>
      <c r="G19" s="7"/>
      <c r="H19" s="7"/>
      <c r="I19" s="7"/>
      <c r="J19" s="7"/>
      <c r="K19" s="10"/>
      <c r="L19" s="10"/>
      <c r="M19" s="12"/>
      <c r="N19" s="7" t="str">
        <f t="shared" si="0"/>
        <v/>
      </c>
      <c r="O19" s="7"/>
      <c r="P19" s="7"/>
      <c r="Q19" s="7"/>
      <c r="R19" s="7"/>
      <c r="S19" s="7"/>
      <c r="T19" s="7"/>
      <c r="U19" s="7"/>
      <c r="V19" s="7"/>
      <c r="W19" s="7"/>
      <c r="X19" s="7"/>
      <c r="Y19" s="7"/>
      <c r="Z19" s="7"/>
      <c r="AA19" s="7"/>
      <c r="AB19" s="7"/>
      <c r="AC19" s="7"/>
      <c r="AD19" s="7"/>
      <c r="AE19" s="13"/>
      <c r="AF19" s="13" t="str">
        <f t="shared" si="1"/>
        <v/>
      </c>
      <c r="AG19" s="7"/>
      <c r="AH19" s="10"/>
      <c r="AI19" s="10"/>
      <c r="AJ19" s="7"/>
      <c r="AK19" s="7"/>
      <c r="AL19" s="7"/>
      <c r="AM19" s="7"/>
      <c r="AN19" s="7"/>
      <c r="AO19" s="7"/>
    </row>
    <row r="20" spans="1:41" x14ac:dyDescent="0.25">
      <c r="A20" s="7"/>
      <c r="B20" s="7"/>
      <c r="C20" s="7"/>
      <c r="D20" s="7" t="str">
        <f>IF(C20="","",IFERROR(INDEX(FOLLOWUP!$C:$C,MATCH(C20,FOLLOWUP!$A:$A,0)),""))</f>
        <v/>
      </c>
      <c r="E20" s="12"/>
      <c r="F20" s="7"/>
      <c r="G20" s="7"/>
      <c r="H20" s="7"/>
      <c r="I20" s="7"/>
      <c r="J20" s="7"/>
      <c r="K20" s="10"/>
      <c r="L20" s="10"/>
      <c r="M20" s="12"/>
      <c r="N20" s="7" t="str">
        <f t="shared" si="0"/>
        <v/>
      </c>
      <c r="O20" s="7"/>
      <c r="P20" s="7"/>
      <c r="Q20" s="7"/>
      <c r="R20" s="7"/>
      <c r="S20" s="7"/>
      <c r="T20" s="7"/>
      <c r="U20" s="7"/>
      <c r="V20" s="7"/>
      <c r="W20" s="7"/>
      <c r="X20" s="7"/>
      <c r="Y20" s="7"/>
      <c r="Z20" s="7"/>
      <c r="AA20" s="7"/>
      <c r="AB20" s="7"/>
      <c r="AC20" s="7"/>
      <c r="AD20" s="7"/>
      <c r="AE20" s="13"/>
      <c r="AF20" s="13" t="str">
        <f t="shared" si="1"/>
        <v/>
      </c>
      <c r="AG20" s="7"/>
      <c r="AH20" s="10"/>
      <c r="AI20" s="10"/>
      <c r="AJ20" s="7"/>
      <c r="AK20" s="7"/>
      <c r="AL20" s="7"/>
      <c r="AM20" s="7"/>
      <c r="AN20" s="7"/>
      <c r="AO20" s="7"/>
    </row>
    <row r="21" spans="1:41" x14ac:dyDescent="0.25">
      <c r="A21" s="7"/>
      <c r="B21" s="7"/>
      <c r="C21" s="7"/>
      <c r="D21" s="7" t="str">
        <f>IF(C21="","",IFERROR(INDEX(FOLLOWUP!$C:$C,MATCH(C21,FOLLOWUP!$A:$A,0)),""))</f>
        <v/>
      </c>
      <c r="E21" s="12"/>
      <c r="F21" s="7"/>
      <c r="G21" s="7"/>
      <c r="H21" s="7"/>
      <c r="I21" s="7"/>
      <c r="J21" s="7"/>
      <c r="K21" s="10"/>
      <c r="L21" s="10"/>
      <c r="M21" s="12"/>
      <c r="N21" s="7" t="str">
        <f t="shared" si="0"/>
        <v/>
      </c>
      <c r="O21" s="7"/>
      <c r="P21" s="7"/>
      <c r="Q21" s="7"/>
      <c r="R21" s="7"/>
      <c r="S21" s="7"/>
      <c r="T21" s="7"/>
      <c r="U21" s="7"/>
      <c r="V21" s="7"/>
      <c r="W21" s="7"/>
      <c r="X21" s="7"/>
      <c r="Y21" s="7"/>
      <c r="Z21" s="7"/>
      <c r="AA21" s="7"/>
      <c r="AB21" s="7"/>
      <c r="AC21" s="7"/>
      <c r="AD21" s="7"/>
      <c r="AE21" s="13"/>
      <c r="AF21" s="13" t="str">
        <f t="shared" si="1"/>
        <v/>
      </c>
      <c r="AG21" s="7"/>
      <c r="AH21" s="10"/>
      <c r="AI21" s="10"/>
      <c r="AJ21" s="7"/>
      <c r="AK21" s="7"/>
      <c r="AL21" s="7"/>
      <c r="AM21" s="7"/>
      <c r="AN21" s="7"/>
      <c r="AO21" s="7"/>
    </row>
    <row r="22" spans="1:41" x14ac:dyDescent="0.25">
      <c r="A22" s="7"/>
      <c r="B22" s="7"/>
      <c r="C22" s="7"/>
      <c r="D22" s="7" t="str">
        <f>IF(C22="","",IFERROR(INDEX(FOLLOWUP!$C:$C,MATCH(C22,FOLLOWUP!$A:$A,0)),""))</f>
        <v/>
      </c>
      <c r="E22" s="12"/>
      <c r="F22" s="7"/>
      <c r="G22" s="7"/>
      <c r="H22" s="7"/>
      <c r="I22" s="7"/>
      <c r="J22" s="7"/>
      <c r="K22" s="10"/>
      <c r="L22" s="10"/>
      <c r="M22" s="12"/>
      <c r="N22" s="7" t="str">
        <f t="shared" si="0"/>
        <v/>
      </c>
      <c r="O22" s="7"/>
      <c r="P22" s="7"/>
      <c r="Q22" s="7"/>
      <c r="R22" s="7"/>
      <c r="S22" s="7"/>
      <c r="T22" s="7"/>
      <c r="U22" s="7"/>
      <c r="V22" s="7"/>
      <c r="W22" s="7"/>
      <c r="X22" s="7"/>
      <c r="Y22" s="7"/>
      <c r="Z22" s="7"/>
      <c r="AA22" s="7"/>
      <c r="AB22" s="7"/>
      <c r="AC22" s="7"/>
      <c r="AD22" s="7"/>
      <c r="AE22" s="13"/>
      <c r="AF22" s="13" t="str">
        <f t="shared" si="1"/>
        <v/>
      </c>
      <c r="AG22" s="7"/>
      <c r="AH22" s="10"/>
      <c r="AI22" s="10"/>
      <c r="AJ22" s="7"/>
      <c r="AK22" s="7"/>
      <c r="AL22" s="7"/>
      <c r="AM22" s="7"/>
      <c r="AN22" s="7"/>
      <c r="AO22" s="7"/>
    </row>
    <row r="23" spans="1:41" x14ac:dyDescent="0.25">
      <c r="A23" s="7"/>
      <c r="B23" s="7"/>
      <c r="C23" s="7"/>
      <c r="D23" s="7" t="str">
        <f>IF(C23="","",IFERROR(INDEX(FOLLOWUP!$C:$C,MATCH(C23,FOLLOWUP!$A:$A,0)),""))</f>
        <v/>
      </c>
      <c r="E23" s="12"/>
      <c r="F23" s="7"/>
      <c r="G23" s="7"/>
      <c r="H23" s="7"/>
      <c r="I23" s="7"/>
      <c r="J23" s="7"/>
      <c r="K23" s="10"/>
      <c r="L23" s="10"/>
      <c r="M23" s="12"/>
      <c r="N23" s="7" t="str">
        <f t="shared" si="0"/>
        <v/>
      </c>
      <c r="O23" s="7"/>
      <c r="P23" s="7"/>
      <c r="Q23" s="7"/>
      <c r="R23" s="7"/>
      <c r="S23" s="7"/>
      <c r="T23" s="7"/>
      <c r="U23" s="7"/>
      <c r="V23" s="7"/>
      <c r="W23" s="7"/>
      <c r="X23" s="7"/>
      <c r="Y23" s="7"/>
      <c r="Z23" s="7"/>
      <c r="AA23" s="7"/>
      <c r="AB23" s="7"/>
      <c r="AC23" s="7"/>
      <c r="AD23" s="7"/>
      <c r="AE23" s="13"/>
      <c r="AF23" s="13" t="str">
        <f t="shared" si="1"/>
        <v/>
      </c>
      <c r="AG23" s="7"/>
      <c r="AH23" s="10"/>
      <c r="AI23" s="10"/>
      <c r="AJ23" s="7"/>
      <c r="AK23" s="7"/>
      <c r="AL23" s="7"/>
      <c r="AM23" s="7"/>
      <c r="AN23" s="7"/>
      <c r="AO23" s="7"/>
    </row>
    <row r="24" spans="1:41" x14ac:dyDescent="0.25">
      <c r="A24" s="7"/>
      <c r="B24" s="7"/>
      <c r="C24" s="7"/>
      <c r="D24" s="7" t="str">
        <f>IF(C24="","",IFERROR(INDEX(FOLLOWUP!$C:$C,MATCH(C24,FOLLOWUP!$A:$A,0)),""))</f>
        <v/>
      </c>
      <c r="E24" s="12"/>
      <c r="F24" s="7"/>
      <c r="G24" s="7"/>
      <c r="H24" s="7"/>
      <c r="I24" s="7"/>
      <c r="J24" s="7"/>
      <c r="K24" s="10"/>
      <c r="L24" s="10"/>
      <c r="M24" s="12"/>
      <c r="N24" s="7" t="str">
        <f t="shared" si="0"/>
        <v/>
      </c>
      <c r="O24" s="7"/>
      <c r="P24" s="7"/>
      <c r="Q24" s="7"/>
      <c r="R24" s="7"/>
      <c r="S24" s="7"/>
      <c r="T24" s="7"/>
      <c r="U24" s="7"/>
      <c r="V24" s="7"/>
      <c r="W24" s="7"/>
      <c r="X24" s="7"/>
      <c r="Y24" s="7"/>
      <c r="Z24" s="7"/>
      <c r="AA24" s="7"/>
      <c r="AB24" s="7"/>
      <c r="AC24" s="7"/>
      <c r="AD24" s="7"/>
      <c r="AE24" s="13"/>
      <c r="AF24" s="13" t="str">
        <f t="shared" si="1"/>
        <v/>
      </c>
      <c r="AG24" s="7"/>
      <c r="AH24" s="10"/>
      <c r="AI24" s="10"/>
      <c r="AJ24" s="7"/>
      <c r="AK24" s="7"/>
      <c r="AL24" s="7"/>
      <c r="AM24" s="7"/>
      <c r="AN24" s="7"/>
      <c r="AO24" s="7"/>
    </row>
    <row r="25" spans="1:41" x14ac:dyDescent="0.25">
      <c r="A25" s="7"/>
      <c r="B25" s="7"/>
      <c r="C25" s="7"/>
      <c r="D25" s="7" t="str">
        <f>IF(C25="","",IFERROR(INDEX(FOLLOWUP!$C:$C,MATCH(C25,FOLLOWUP!$A:$A,0)),""))</f>
        <v/>
      </c>
      <c r="E25" s="12"/>
      <c r="F25" s="7"/>
      <c r="G25" s="7"/>
      <c r="H25" s="7"/>
      <c r="I25" s="7"/>
      <c r="J25" s="7"/>
      <c r="K25" s="10"/>
      <c r="L25" s="10"/>
      <c r="M25" s="12"/>
      <c r="N25" s="7" t="str">
        <f t="shared" si="0"/>
        <v/>
      </c>
      <c r="O25" s="7"/>
      <c r="P25" s="7"/>
      <c r="Q25" s="7"/>
      <c r="R25" s="7"/>
      <c r="S25" s="7"/>
      <c r="T25" s="7"/>
      <c r="U25" s="7"/>
      <c r="V25" s="7"/>
      <c r="W25" s="7"/>
      <c r="X25" s="7"/>
      <c r="Y25" s="7"/>
      <c r="Z25" s="7"/>
      <c r="AA25" s="7"/>
      <c r="AB25" s="7"/>
      <c r="AC25" s="7"/>
      <c r="AD25" s="7"/>
      <c r="AE25" s="13"/>
      <c r="AF25" s="13" t="str">
        <f t="shared" si="1"/>
        <v/>
      </c>
      <c r="AG25" s="7"/>
      <c r="AH25" s="10"/>
      <c r="AI25" s="10"/>
      <c r="AJ25" s="7"/>
      <c r="AK25" s="7"/>
      <c r="AL25" s="7"/>
      <c r="AM25" s="7"/>
      <c r="AN25" s="7"/>
      <c r="AO25" s="7"/>
    </row>
    <row r="26" spans="1:41" x14ac:dyDescent="0.25">
      <c r="A26" s="7"/>
      <c r="B26" s="7"/>
      <c r="C26" s="7"/>
      <c r="D26" s="7" t="str">
        <f>IF(C26="","",IFERROR(INDEX(FOLLOWUP!$C:$C,MATCH(C26,FOLLOWUP!$A:$A,0)),""))</f>
        <v/>
      </c>
      <c r="E26" s="12"/>
      <c r="F26" s="7"/>
      <c r="G26" s="7"/>
      <c r="H26" s="7"/>
      <c r="I26" s="7"/>
      <c r="J26" s="7"/>
      <c r="K26" s="10"/>
      <c r="L26" s="10"/>
      <c r="M26" s="12"/>
      <c r="N26" s="7" t="str">
        <f t="shared" si="0"/>
        <v/>
      </c>
      <c r="O26" s="7"/>
      <c r="P26" s="7"/>
      <c r="Q26" s="7"/>
      <c r="R26" s="7"/>
      <c r="S26" s="7"/>
      <c r="T26" s="7"/>
      <c r="U26" s="7"/>
      <c r="V26" s="7"/>
      <c r="W26" s="7"/>
      <c r="X26" s="7"/>
      <c r="Y26" s="7"/>
      <c r="Z26" s="7"/>
      <c r="AA26" s="7"/>
      <c r="AB26" s="7"/>
      <c r="AC26" s="7"/>
      <c r="AD26" s="7"/>
      <c r="AE26" s="13"/>
      <c r="AF26" s="13" t="str">
        <f t="shared" si="1"/>
        <v/>
      </c>
      <c r="AG26" s="7"/>
      <c r="AH26" s="10"/>
      <c r="AI26" s="10"/>
      <c r="AJ26" s="7"/>
      <c r="AK26" s="7"/>
      <c r="AL26" s="7"/>
      <c r="AM26" s="7"/>
      <c r="AN26" s="7"/>
      <c r="AO26" s="7"/>
    </row>
    <row r="27" spans="1:41" x14ac:dyDescent="0.25">
      <c r="A27" s="7"/>
      <c r="B27" s="7"/>
      <c r="C27" s="7"/>
      <c r="D27" s="7" t="str">
        <f>IF(C27="","",IFERROR(INDEX(FOLLOWUP!$C:$C,MATCH(C27,FOLLOWUP!$A:$A,0)),""))</f>
        <v/>
      </c>
      <c r="E27" s="12"/>
      <c r="F27" s="7"/>
      <c r="G27" s="7"/>
      <c r="H27" s="7"/>
      <c r="I27" s="7"/>
      <c r="J27" s="7"/>
      <c r="K27" s="10"/>
      <c r="L27" s="10"/>
      <c r="M27" s="12"/>
      <c r="N27" s="7" t="str">
        <f t="shared" si="0"/>
        <v/>
      </c>
      <c r="O27" s="7"/>
      <c r="P27" s="7"/>
      <c r="Q27" s="7"/>
      <c r="R27" s="7"/>
      <c r="S27" s="7"/>
      <c r="T27" s="7"/>
      <c r="U27" s="7"/>
      <c r="V27" s="7"/>
      <c r="W27" s="7"/>
      <c r="X27" s="7"/>
      <c r="Y27" s="7"/>
      <c r="Z27" s="7"/>
      <c r="AA27" s="7"/>
      <c r="AB27" s="7"/>
      <c r="AC27" s="7"/>
      <c r="AD27" s="7"/>
      <c r="AE27" s="13"/>
      <c r="AF27" s="13" t="str">
        <f t="shared" si="1"/>
        <v/>
      </c>
      <c r="AG27" s="7"/>
      <c r="AH27" s="10"/>
      <c r="AI27" s="10"/>
      <c r="AJ27" s="7"/>
      <c r="AK27" s="7"/>
      <c r="AL27" s="7"/>
      <c r="AM27" s="7"/>
      <c r="AN27" s="7"/>
      <c r="AO27" s="7"/>
    </row>
    <row r="28" spans="1:41" x14ac:dyDescent="0.25">
      <c r="A28" s="7"/>
      <c r="B28" s="7"/>
      <c r="C28" s="7"/>
      <c r="D28" s="7" t="str">
        <f>IF(C28="","",IFERROR(INDEX(FOLLOWUP!$C:$C,MATCH(C28,FOLLOWUP!$A:$A,0)),""))</f>
        <v/>
      </c>
      <c r="E28" s="12"/>
      <c r="F28" s="7"/>
      <c r="G28" s="7"/>
      <c r="H28" s="7"/>
      <c r="I28" s="7"/>
      <c r="J28" s="7"/>
      <c r="K28" s="10"/>
      <c r="L28" s="10"/>
      <c r="M28" s="12"/>
      <c r="N28" s="7" t="str">
        <f t="shared" si="0"/>
        <v/>
      </c>
      <c r="O28" s="7"/>
      <c r="P28" s="7"/>
      <c r="Q28" s="7"/>
      <c r="R28" s="7"/>
      <c r="S28" s="7"/>
      <c r="T28" s="7"/>
      <c r="U28" s="7"/>
      <c r="V28" s="7"/>
      <c r="W28" s="7"/>
      <c r="X28" s="7"/>
      <c r="Y28" s="7"/>
      <c r="Z28" s="7"/>
      <c r="AA28" s="7"/>
      <c r="AB28" s="7"/>
      <c r="AC28" s="7"/>
      <c r="AD28" s="7"/>
      <c r="AE28" s="13"/>
      <c r="AF28" s="13" t="str">
        <f t="shared" si="1"/>
        <v/>
      </c>
      <c r="AG28" s="7"/>
      <c r="AH28" s="10"/>
      <c r="AI28" s="10"/>
      <c r="AJ28" s="7"/>
      <c r="AK28" s="7"/>
      <c r="AL28" s="7"/>
      <c r="AM28" s="7"/>
      <c r="AN28" s="7"/>
      <c r="AO28" s="7"/>
    </row>
    <row r="29" spans="1:41" x14ac:dyDescent="0.25">
      <c r="A29" s="7"/>
      <c r="B29" s="7"/>
      <c r="C29" s="7"/>
      <c r="D29" s="7" t="str">
        <f>IF(C29="","",IFERROR(INDEX(FOLLOWUP!$C:$C,MATCH(C29,FOLLOWUP!$A:$A,0)),""))</f>
        <v/>
      </c>
      <c r="E29" s="12"/>
      <c r="F29" s="7"/>
      <c r="G29" s="7"/>
      <c r="H29" s="7"/>
      <c r="I29" s="7"/>
      <c r="J29" s="7"/>
      <c r="K29" s="10"/>
      <c r="L29" s="10"/>
      <c r="M29" s="12"/>
      <c r="N29" s="7" t="str">
        <f t="shared" si="0"/>
        <v/>
      </c>
      <c r="O29" s="7"/>
      <c r="P29" s="7"/>
      <c r="Q29" s="7"/>
      <c r="R29" s="7"/>
      <c r="S29" s="7"/>
      <c r="T29" s="7"/>
      <c r="U29" s="7"/>
      <c r="V29" s="7"/>
      <c r="W29" s="7"/>
      <c r="X29" s="7"/>
      <c r="Y29" s="7"/>
      <c r="Z29" s="7"/>
      <c r="AA29" s="7"/>
      <c r="AB29" s="7"/>
      <c r="AC29" s="7"/>
      <c r="AD29" s="7"/>
      <c r="AE29" s="13"/>
      <c r="AF29" s="13" t="str">
        <f t="shared" si="1"/>
        <v/>
      </c>
      <c r="AG29" s="7"/>
      <c r="AH29" s="10"/>
      <c r="AI29" s="10"/>
      <c r="AJ29" s="7"/>
      <c r="AK29" s="7"/>
      <c r="AL29" s="7"/>
      <c r="AM29" s="7"/>
      <c r="AN29" s="7"/>
      <c r="AO29" s="7"/>
    </row>
    <row r="30" spans="1:41" x14ac:dyDescent="0.25">
      <c r="A30" s="7"/>
      <c r="B30" s="7"/>
      <c r="C30" s="7"/>
      <c r="D30" s="7" t="str">
        <f>IF(C30="","",IFERROR(INDEX(FOLLOWUP!$C:$C,MATCH(C30,FOLLOWUP!$A:$A,0)),""))</f>
        <v/>
      </c>
      <c r="E30" s="12"/>
      <c r="F30" s="7"/>
      <c r="G30" s="7"/>
      <c r="H30" s="7"/>
      <c r="I30" s="7"/>
      <c r="J30" s="7"/>
      <c r="K30" s="10"/>
      <c r="L30" s="10"/>
      <c r="M30" s="12"/>
      <c r="N30" s="7" t="str">
        <f t="shared" si="0"/>
        <v/>
      </c>
      <c r="O30" s="7"/>
      <c r="P30" s="7"/>
      <c r="Q30" s="7"/>
      <c r="R30" s="7"/>
      <c r="S30" s="7"/>
      <c r="T30" s="7"/>
      <c r="U30" s="7"/>
      <c r="V30" s="7"/>
      <c r="W30" s="7"/>
      <c r="X30" s="7"/>
      <c r="Y30" s="7"/>
      <c r="Z30" s="7"/>
      <c r="AA30" s="7"/>
      <c r="AB30" s="7"/>
      <c r="AC30" s="7"/>
      <c r="AD30" s="7"/>
      <c r="AE30" s="13"/>
      <c r="AF30" s="13" t="str">
        <f t="shared" si="1"/>
        <v/>
      </c>
      <c r="AG30" s="7"/>
      <c r="AH30" s="10"/>
      <c r="AI30" s="10"/>
      <c r="AJ30" s="7"/>
      <c r="AK30" s="7"/>
      <c r="AL30" s="7"/>
      <c r="AM30" s="7"/>
      <c r="AN30" s="7"/>
      <c r="AO30" s="7"/>
    </row>
    <row r="31" spans="1:41" x14ac:dyDescent="0.25">
      <c r="A31" s="7"/>
      <c r="B31" s="7"/>
      <c r="C31" s="7"/>
      <c r="D31" s="7" t="str">
        <f>IF(C31="","",IFERROR(INDEX(FOLLOWUP!$C:$C,MATCH(C31,FOLLOWUP!$A:$A,0)),""))</f>
        <v/>
      </c>
      <c r="E31" s="12"/>
      <c r="F31" s="7"/>
      <c r="G31" s="7"/>
      <c r="H31" s="7"/>
      <c r="I31" s="7"/>
      <c r="J31" s="7"/>
      <c r="K31" s="10"/>
      <c r="L31" s="10"/>
      <c r="M31" s="12"/>
      <c r="N31" s="7" t="str">
        <f t="shared" si="0"/>
        <v/>
      </c>
      <c r="O31" s="7"/>
      <c r="P31" s="7"/>
      <c r="Q31" s="7"/>
      <c r="R31" s="7"/>
      <c r="S31" s="7"/>
      <c r="T31" s="7"/>
      <c r="U31" s="7"/>
      <c r="V31" s="7"/>
      <c r="W31" s="7"/>
      <c r="X31" s="7"/>
      <c r="Y31" s="7"/>
      <c r="Z31" s="7"/>
      <c r="AA31" s="7"/>
      <c r="AB31" s="7"/>
      <c r="AC31" s="7"/>
      <c r="AD31" s="7"/>
      <c r="AE31" s="13"/>
      <c r="AF31" s="13" t="str">
        <f t="shared" si="1"/>
        <v/>
      </c>
      <c r="AG31" s="7"/>
      <c r="AH31" s="10"/>
      <c r="AI31" s="10"/>
      <c r="AJ31" s="7"/>
      <c r="AK31" s="7"/>
      <c r="AL31" s="7"/>
      <c r="AM31" s="7"/>
      <c r="AN31" s="7"/>
      <c r="AO31" s="7"/>
    </row>
    <row r="32" spans="1:41" x14ac:dyDescent="0.25">
      <c r="A32" s="7"/>
      <c r="B32" s="7"/>
      <c r="C32" s="7"/>
      <c r="D32" s="7" t="str">
        <f>IF(C32="","",IFERROR(INDEX(FOLLOWUP!$C:$C,MATCH(C32,FOLLOWUP!$A:$A,0)),""))</f>
        <v/>
      </c>
      <c r="E32" s="12"/>
      <c r="F32" s="7"/>
      <c r="G32" s="7"/>
      <c r="H32" s="7"/>
      <c r="I32" s="7"/>
      <c r="J32" s="7"/>
      <c r="K32" s="10"/>
      <c r="L32" s="10"/>
      <c r="M32" s="12"/>
      <c r="N32" s="7" t="str">
        <f t="shared" si="0"/>
        <v/>
      </c>
      <c r="O32" s="7"/>
      <c r="P32" s="7"/>
      <c r="Q32" s="7"/>
      <c r="R32" s="7"/>
      <c r="S32" s="7"/>
      <c r="T32" s="7"/>
      <c r="U32" s="7"/>
      <c r="V32" s="7"/>
      <c r="W32" s="7"/>
      <c r="X32" s="7"/>
      <c r="Y32" s="7"/>
      <c r="Z32" s="7"/>
      <c r="AA32" s="7"/>
      <c r="AB32" s="7"/>
      <c r="AC32" s="7"/>
      <c r="AD32" s="7"/>
      <c r="AE32" s="13"/>
      <c r="AF32" s="13" t="str">
        <f t="shared" si="1"/>
        <v/>
      </c>
      <c r="AG32" s="7"/>
      <c r="AH32" s="10"/>
      <c r="AI32" s="10"/>
      <c r="AJ32" s="7"/>
      <c r="AK32" s="7"/>
      <c r="AL32" s="7"/>
      <c r="AM32" s="7"/>
      <c r="AN32" s="7"/>
      <c r="AO32" s="7"/>
    </row>
    <row r="33" spans="1:41" x14ac:dyDescent="0.25">
      <c r="A33" s="7"/>
      <c r="B33" s="7"/>
      <c r="C33" s="7"/>
      <c r="D33" s="7" t="str">
        <f>IF(C33="","",IFERROR(INDEX(FOLLOWUP!$C:$C,MATCH(C33,FOLLOWUP!$A:$A,0)),""))</f>
        <v/>
      </c>
      <c r="E33" s="12"/>
      <c r="F33" s="7"/>
      <c r="G33" s="7"/>
      <c r="H33" s="7"/>
      <c r="I33" s="7"/>
      <c r="J33" s="7"/>
      <c r="K33" s="10"/>
      <c r="L33" s="10"/>
      <c r="M33" s="12"/>
      <c r="N33" s="7" t="str">
        <f t="shared" si="0"/>
        <v/>
      </c>
      <c r="O33" s="7"/>
      <c r="P33" s="7"/>
      <c r="Q33" s="7"/>
      <c r="R33" s="7"/>
      <c r="S33" s="7"/>
      <c r="T33" s="7"/>
      <c r="U33" s="7"/>
      <c r="V33" s="7"/>
      <c r="W33" s="7"/>
      <c r="X33" s="7"/>
      <c r="Y33" s="7"/>
      <c r="Z33" s="7"/>
      <c r="AA33" s="7"/>
      <c r="AB33" s="7"/>
      <c r="AC33" s="7"/>
      <c r="AD33" s="7"/>
      <c r="AE33" s="13"/>
      <c r="AF33" s="13" t="str">
        <f t="shared" si="1"/>
        <v/>
      </c>
      <c r="AG33" s="7"/>
      <c r="AH33" s="10"/>
      <c r="AI33" s="10"/>
      <c r="AJ33" s="7"/>
      <c r="AK33" s="7"/>
      <c r="AL33" s="7"/>
      <c r="AM33" s="7"/>
      <c r="AN33" s="7"/>
      <c r="AO33" s="7"/>
    </row>
    <row r="34" spans="1:41" x14ac:dyDescent="0.25">
      <c r="A34" s="7"/>
      <c r="B34" s="7"/>
      <c r="C34" s="7"/>
      <c r="D34" s="7" t="str">
        <f>IF(C34="","",IFERROR(INDEX(FOLLOWUP!$C:$C,MATCH(C34,FOLLOWUP!$A:$A,0)),""))</f>
        <v/>
      </c>
      <c r="E34" s="12"/>
      <c r="F34" s="7"/>
      <c r="G34" s="7"/>
      <c r="H34" s="7"/>
      <c r="I34" s="7"/>
      <c r="J34" s="7"/>
      <c r="K34" s="10"/>
      <c r="L34" s="10"/>
      <c r="M34" s="12"/>
      <c r="N34" s="7" t="str">
        <f t="shared" ref="N34:N65" si="2">IF(M34="","",IF((M34-E34)*24&lt;=24,"Sim","Não"))</f>
        <v/>
      </c>
      <c r="O34" s="7"/>
      <c r="P34" s="7"/>
      <c r="Q34" s="7"/>
      <c r="R34" s="7"/>
      <c r="S34" s="7"/>
      <c r="T34" s="7"/>
      <c r="U34" s="7"/>
      <c r="V34" s="7"/>
      <c r="W34" s="7"/>
      <c r="X34" s="7"/>
      <c r="Y34" s="7"/>
      <c r="Z34" s="7"/>
      <c r="AA34" s="7"/>
      <c r="AB34" s="7"/>
      <c r="AC34" s="7"/>
      <c r="AD34" s="7"/>
      <c r="AE34" s="13"/>
      <c r="AF34" s="13" t="str">
        <f t="shared" ref="AF34:AF65" si="3">IF(AE34="","",AE34+30)</f>
        <v/>
      </c>
      <c r="AG34" s="7"/>
      <c r="AH34" s="10"/>
      <c r="AI34" s="10"/>
      <c r="AJ34" s="7"/>
      <c r="AK34" s="7"/>
      <c r="AL34" s="7"/>
      <c r="AM34" s="7"/>
      <c r="AN34" s="7"/>
      <c r="AO34" s="7"/>
    </row>
    <row r="35" spans="1:41" x14ac:dyDescent="0.25">
      <c r="A35" s="7"/>
      <c r="B35" s="7"/>
      <c r="C35" s="7"/>
      <c r="D35" s="7" t="str">
        <f>IF(C35="","",IFERROR(INDEX(FOLLOWUP!$C:$C,MATCH(C35,FOLLOWUP!$A:$A,0)),""))</f>
        <v/>
      </c>
      <c r="E35" s="12"/>
      <c r="F35" s="7"/>
      <c r="G35" s="7"/>
      <c r="H35" s="7"/>
      <c r="I35" s="7"/>
      <c r="J35" s="7"/>
      <c r="K35" s="10"/>
      <c r="L35" s="10"/>
      <c r="M35" s="12"/>
      <c r="N35" s="7" t="str">
        <f t="shared" si="2"/>
        <v/>
      </c>
      <c r="O35" s="7"/>
      <c r="P35" s="7"/>
      <c r="Q35" s="7"/>
      <c r="R35" s="7"/>
      <c r="S35" s="7"/>
      <c r="T35" s="7"/>
      <c r="U35" s="7"/>
      <c r="V35" s="7"/>
      <c r="W35" s="7"/>
      <c r="X35" s="7"/>
      <c r="Y35" s="7"/>
      <c r="Z35" s="7"/>
      <c r="AA35" s="7"/>
      <c r="AB35" s="7"/>
      <c r="AC35" s="7"/>
      <c r="AD35" s="7"/>
      <c r="AE35" s="13"/>
      <c r="AF35" s="13" t="str">
        <f t="shared" si="3"/>
        <v/>
      </c>
      <c r="AG35" s="7"/>
      <c r="AH35" s="10"/>
      <c r="AI35" s="10"/>
      <c r="AJ35" s="7"/>
      <c r="AK35" s="7"/>
      <c r="AL35" s="7"/>
      <c r="AM35" s="7"/>
      <c r="AN35" s="7"/>
      <c r="AO35" s="7"/>
    </row>
    <row r="36" spans="1:41" x14ac:dyDescent="0.25">
      <c r="A36" s="7"/>
      <c r="B36" s="7"/>
      <c r="C36" s="7"/>
      <c r="D36" s="7" t="str">
        <f>IF(C36="","",IFERROR(INDEX(FOLLOWUP!$C:$C,MATCH(C36,FOLLOWUP!$A:$A,0)),""))</f>
        <v/>
      </c>
      <c r="E36" s="12"/>
      <c r="F36" s="7"/>
      <c r="G36" s="7"/>
      <c r="H36" s="7"/>
      <c r="I36" s="7"/>
      <c r="J36" s="7"/>
      <c r="K36" s="10"/>
      <c r="L36" s="10"/>
      <c r="M36" s="12"/>
      <c r="N36" s="7" t="str">
        <f t="shared" si="2"/>
        <v/>
      </c>
      <c r="O36" s="7"/>
      <c r="P36" s="7"/>
      <c r="Q36" s="7"/>
      <c r="R36" s="7"/>
      <c r="S36" s="7"/>
      <c r="T36" s="7"/>
      <c r="U36" s="7"/>
      <c r="V36" s="7"/>
      <c r="W36" s="7"/>
      <c r="X36" s="7"/>
      <c r="Y36" s="7"/>
      <c r="Z36" s="7"/>
      <c r="AA36" s="7"/>
      <c r="AB36" s="7"/>
      <c r="AC36" s="7"/>
      <c r="AD36" s="7"/>
      <c r="AE36" s="13"/>
      <c r="AF36" s="13" t="str">
        <f t="shared" si="3"/>
        <v/>
      </c>
      <c r="AG36" s="7"/>
      <c r="AH36" s="10"/>
      <c r="AI36" s="10"/>
      <c r="AJ36" s="7"/>
      <c r="AK36" s="7"/>
      <c r="AL36" s="7"/>
      <c r="AM36" s="7"/>
      <c r="AN36" s="7"/>
      <c r="AO36" s="7"/>
    </row>
    <row r="37" spans="1:41" x14ac:dyDescent="0.25">
      <c r="A37" s="7"/>
      <c r="B37" s="7"/>
      <c r="C37" s="7"/>
      <c r="D37" s="7" t="str">
        <f>IF(C37="","",IFERROR(INDEX(FOLLOWUP!$C:$C,MATCH(C37,FOLLOWUP!$A:$A,0)),""))</f>
        <v/>
      </c>
      <c r="E37" s="12"/>
      <c r="F37" s="7"/>
      <c r="G37" s="7"/>
      <c r="H37" s="7"/>
      <c r="I37" s="7"/>
      <c r="J37" s="7"/>
      <c r="K37" s="10"/>
      <c r="L37" s="10"/>
      <c r="M37" s="12"/>
      <c r="N37" s="7" t="str">
        <f t="shared" si="2"/>
        <v/>
      </c>
      <c r="O37" s="7"/>
      <c r="P37" s="7"/>
      <c r="Q37" s="7"/>
      <c r="R37" s="7"/>
      <c r="S37" s="7"/>
      <c r="T37" s="7"/>
      <c r="U37" s="7"/>
      <c r="V37" s="7"/>
      <c r="W37" s="7"/>
      <c r="X37" s="7"/>
      <c r="Y37" s="7"/>
      <c r="Z37" s="7"/>
      <c r="AA37" s="7"/>
      <c r="AB37" s="7"/>
      <c r="AC37" s="7"/>
      <c r="AD37" s="7"/>
      <c r="AE37" s="13"/>
      <c r="AF37" s="13" t="str">
        <f t="shared" si="3"/>
        <v/>
      </c>
      <c r="AG37" s="7"/>
      <c r="AH37" s="10"/>
      <c r="AI37" s="10"/>
      <c r="AJ37" s="7"/>
      <c r="AK37" s="7"/>
      <c r="AL37" s="7"/>
      <c r="AM37" s="7"/>
      <c r="AN37" s="7"/>
      <c r="AO37" s="7"/>
    </row>
    <row r="38" spans="1:41" x14ac:dyDescent="0.25">
      <c r="A38" s="7"/>
      <c r="B38" s="7"/>
      <c r="C38" s="7"/>
      <c r="D38" s="7" t="str">
        <f>IF(C38="","",IFERROR(INDEX(FOLLOWUP!$C:$C,MATCH(C38,FOLLOWUP!$A:$A,0)),""))</f>
        <v/>
      </c>
      <c r="E38" s="12"/>
      <c r="F38" s="7"/>
      <c r="G38" s="7"/>
      <c r="H38" s="7"/>
      <c r="I38" s="7"/>
      <c r="J38" s="7"/>
      <c r="K38" s="10"/>
      <c r="L38" s="10"/>
      <c r="M38" s="12"/>
      <c r="N38" s="7" t="str">
        <f t="shared" si="2"/>
        <v/>
      </c>
      <c r="O38" s="7"/>
      <c r="P38" s="7"/>
      <c r="Q38" s="7"/>
      <c r="R38" s="7"/>
      <c r="S38" s="7"/>
      <c r="T38" s="7"/>
      <c r="U38" s="7"/>
      <c r="V38" s="7"/>
      <c r="W38" s="7"/>
      <c r="X38" s="7"/>
      <c r="Y38" s="7"/>
      <c r="Z38" s="7"/>
      <c r="AA38" s="7"/>
      <c r="AB38" s="7"/>
      <c r="AC38" s="7"/>
      <c r="AD38" s="7"/>
      <c r="AE38" s="13"/>
      <c r="AF38" s="13" t="str">
        <f t="shared" si="3"/>
        <v/>
      </c>
      <c r="AG38" s="7"/>
      <c r="AH38" s="10"/>
      <c r="AI38" s="10"/>
      <c r="AJ38" s="7"/>
      <c r="AK38" s="7"/>
      <c r="AL38" s="7"/>
      <c r="AM38" s="7"/>
      <c r="AN38" s="7"/>
      <c r="AO38" s="7"/>
    </row>
    <row r="39" spans="1:41" x14ac:dyDescent="0.25">
      <c r="A39" s="7"/>
      <c r="B39" s="7"/>
      <c r="C39" s="7"/>
      <c r="D39" s="7" t="str">
        <f>IF(C39="","",IFERROR(INDEX(FOLLOWUP!$C:$C,MATCH(C39,FOLLOWUP!$A:$A,0)),""))</f>
        <v/>
      </c>
      <c r="E39" s="12"/>
      <c r="F39" s="7"/>
      <c r="G39" s="7"/>
      <c r="H39" s="7"/>
      <c r="I39" s="7"/>
      <c r="J39" s="7"/>
      <c r="K39" s="10"/>
      <c r="L39" s="10"/>
      <c r="M39" s="12"/>
      <c r="N39" s="7" t="str">
        <f t="shared" si="2"/>
        <v/>
      </c>
      <c r="O39" s="7"/>
      <c r="P39" s="7"/>
      <c r="Q39" s="7"/>
      <c r="R39" s="7"/>
      <c r="S39" s="7"/>
      <c r="T39" s="7"/>
      <c r="U39" s="7"/>
      <c r="V39" s="7"/>
      <c r="W39" s="7"/>
      <c r="X39" s="7"/>
      <c r="Y39" s="7"/>
      <c r="Z39" s="7"/>
      <c r="AA39" s="7"/>
      <c r="AB39" s="7"/>
      <c r="AC39" s="7"/>
      <c r="AD39" s="7"/>
      <c r="AE39" s="13"/>
      <c r="AF39" s="13" t="str">
        <f t="shared" si="3"/>
        <v/>
      </c>
      <c r="AG39" s="7"/>
      <c r="AH39" s="10"/>
      <c r="AI39" s="10"/>
      <c r="AJ39" s="7"/>
      <c r="AK39" s="7"/>
      <c r="AL39" s="7"/>
      <c r="AM39" s="7"/>
      <c r="AN39" s="7"/>
      <c r="AO39" s="7"/>
    </row>
    <row r="40" spans="1:41" x14ac:dyDescent="0.25">
      <c r="A40" s="7"/>
      <c r="B40" s="7"/>
      <c r="C40" s="7"/>
      <c r="D40" s="7" t="str">
        <f>IF(C40="","",IFERROR(INDEX(FOLLOWUP!$C:$C,MATCH(C40,FOLLOWUP!$A:$A,0)),""))</f>
        <v/>
      </c>
      <c r="E40" s="12"/>
      <c r="F40" s="7"/>
      <c r="G40" s="7"/>
      <c r="H40" s="7"/>
      <c r="I40" s="7"/>
      <c r="J40" s="7"/>
      <c r="K40" s="10"/>
      <c r="L40" s="10"/>
      <c r="M40" s="12"/>
      <c r="N40" s="7" t="str">
        <f t="shared" si="2"/>
        <v/>
      </c>
      <c r="O40" s="7"/>
      <c r="P40" s="7"/>
      <c r="Q40" s="7"/>
      <c r="R40" s="7"/>
      <c r="S40" s="7"/>
      <c r="T40" s="7"/>
      <c r="U40" s="7"/>
      <c r="V40" s="7"/>
      <c r="W40" s="7"/>
      <c r="X40" s="7"/>
      <c r="Y40" s="7"/>
      <c r="Z40" s="7"/>
      <c r="AA40" s="7"/>
      <c r="AB40" s="7"/>
      <c r="AC40" s="7"/>
      <c r="AD40" s="7"/>
      <c r="AE40" s="13"/>
      <c r="AF40" s="13" t="str">
        <f t="shared" si="3"/>
        <v/>
      </c>
      <c r="AG40" s="7"/>
      <c r="AH40" s="10"/>
      <c r="AI40" s="10"/>
      <c r="AJ40" s="7"/>
      <c r="AK40" s="7"/>
      <c r="AL40" s="7"/>
      <c r="AM40" s="7"/>
      <c r="AN40" s="7"/>
      <c r="AO40" s="7"/>
    </row>
    <row r="41" spans="1:41" x14ac:dyDescent="0.25">
      <c r="A41" s="7"/>
      <c r="B41" s="7"/>
      <c r="C41" s="7"/>
      <c r="D41" s="7" t="str">
        <f>IF(C41="","",IFERROR(INDEX(FOLLOWUP!$C:$C,MATCH(C41,FOLLOWUP!$A:$A,0)),""))</f>
        <v/>
      </c>
      <c r="E41" s="12"/>
      <c r="F41" s="7"/>
      <c r="G41" s="7"/>
      <c r="H41" s="7"/>
      <c r="I41" s="7"/>
      <c r="J41" s="7"/>
      <c r="K41" s="10"/>
      <c r="L41" s="10"/>
      <c r="M41" s="12"/>
      <c r="N41" s="7" t="str">
        <f t="shared" si="2"/>
        <v/>
      </c>
      <c r="O41" s="7"/>
      <c r="P41" s="7"/>
      <c r="Q41" s="7"/>
      <c r="R41" s="7"/>
      <c r="S41" s="7"/>
      <c r="T41" s="7"/>
      <c r="U41" s="7"/>
      <c r="V41" s="7"/>
      <c r="W41" s="7"/>
      <c r="X41" s="7"/>
      <c r="Y41" s="7"/>
      <c r="Z41" s="7"/>
      <c r="AA41" s="7"/>
      <c r="AB41" s="7"/>
      <c r="AC41" s="7"/>
      <c r="AD41" s="7"/>
      <c r="AE41" s="13"/>
      <c r="AF41" s="13" t="str">
        <f t="shared" si="3"/>
        <v/>
      </c>
      <c r="AG41" s="7"/>
      <c r="AH41" s="10"/>
      <c r="AI41" s="10"/>
      <c r="AJ41" s="7"/>
      <c r="AK41" s="7"/>
      <c r="AL41" s="7"/>
      <c r="AM41" s="7"/>
      <c r="AN41" s="7"/>
      <c r="AO41" s="7"/>
    </row>
    <row r="42" spans="1:41" x14ac:dyDescent="0.25">
      <c r="A42" s="7"/>
      <c r="B42" s="7"/>
      <c r="C42" s="7"/>
      <c r="D42" s="7" t="str">
        <f>IF(C42="","",IFERROR(INDEX(FOLLOWUP!$C:$C,MATCH(C42,FOLLOWUP!$A:$A,0)),""))</f>
        <v/>
      </c>
      <c r="E42" s="12"/>
      <c r="F42" s="7"/>
      <c r="G42" s="7"/>
      <c r="H42" s="7"/>
      <c r="I42" s="7"/>
      <c r="J42" s="7"/>
      <c r="K42" s="10"/>
      <c r="L42" s="10"/>
      <c r="M42" s="12"/>
      <c r="N42" s="7" t="str">
        <f t="shared" si="2"/>
        <v/>
      </c>
      <c r="O42" s="7"/>
      <c r="P42" s="7"/>
      <c r="Q42" s="7"/>
      <c r="R42" s="7"/>
      <c r="S42" s="7"/>
      <c r="T42" s="7"/>
      <c r="U42" s="7"/>
      <c r="V42" s="7"/>
      <c r="W42" s="7"/>
      <c r="X42" s="7"/>
      <c r="Y42" s="7"/>
      <c r="Z42" s="7"/>
      <c r="AA42" s="7"/>
      <c r="AB42" s="7"/>
      <c r="AC42" s="7"/>
      <c r="AD42" s="7"/>
      <c r="AE42" s="13"/>
      <c r="AF42" s="13" t="str">
        <f t="shared" si="3"/>
        <v/>
      </c>
      <c r="AG42" s="7"/>
      <c r="AH42" s="10"/>
      <c r="AI42" s="10"/>
      <c r="AJ42" s="7"/>
      <c r="AK42" s="7"/>
      <c r="AL42" s="7"/>
      <c r="AM42" s="7"/>
      <c r="AN42" s="7"/>
      <c r="AO42" s="7"/>
    </row>
    <row r="43" spans="1:41" x14ac:dyDescent="0.25">
      <c r="A43" s="7"/>
      <c r="B43" s="7"/>
      <c r="C43" s="7"/>
      <c r="D43" s="7" t="str">
        <f>IF(C43="","",IFERROR(INDEX(FOLLOWUP!$C:$C,MATCH(C43,FOLLOWUP!$A:$A,0)),""))</f>
        <v/>
      </c>
      <c r="E43" s="12"/>
      <c r="F43" s="7"/>
      <c r="G43" s="7"/>
      <c r="H43" s="7"/>
      <c r="I43" s="7"/>
      <c r="J43" s="7"/>
      <c r="K43" s="10"/>
      <c r="L43" s="10"/>
      <c r="M43" s="12"/>
      <c r="N43" s="7" t="str">
        <f t="shared" si="2"/>
        <v/>
      </c>
      <c r="O43" s="7"/>
      <c r="P43" s="7"/>
      <c r="Q43" s="7"/>
      <c r="R43" s="7"/>
      <c r="S43" s="7"/>
      <c r="T43" s="7"/>
      <c r="U43" s="7"/>
      <c r="V43" s="7"/>
      <c r="W43" s="7"/>
      <c r="X43" s="7"/>
      <c r="Y43" s="7"/>
      <c r="Z43" s="7"/>
      <c r="AA43" s="7"/>
      <c r="AB43" s="7"/>
      <c r="AC43" s="7"/>
      <c r="AD43" s="7"/>
      <c r="AE43" s="13"/>
      <c r="AF43" s="13" t="str">
        <f t="shared" si="3"/>
        <v/>
      </c>
      <c r="AG43" s="7"/>
      <c r="AH43" s="10"/>
      <c r="AI43" s="10"/>
      <c r="AJ43" s="7"/>
      <c r="AK43" s="7"/>
      <c r="AL43" s="7"/>
      <c r="AM43" s="7"/>
      <c r="AN43" s="7"/>
      <c r="AO43" s="7"/>
    </row>
    <row r="44" spans="1:41" x14ac:dyDescent="0.25">
      <c r="A44" s="7"/>
      <c r="B44" s="7"/>
      <c r="C44" s="7"/>
      <c r="D44" s="7" t="str">
        <f>IF(C44="","",IFERROR(INDEX(FOLLOWUP!$C:$C,MATCH(C44,FOLLOWUP!$A:$A,0)),""))</f>
        <v/>
      </c>
      <c r="E44" s="12"/>
      <c r="F44" s="7"/>
      <c r="G44" s="7"/>
      <c r="H44" s="7"/>
      <c r="I44" s="7"/>
      <c r="J44" s="7"/>
      <c r="K44" s="10"/>
      <c r="L44" s="10"/>
      <c r="M44" s="12"/>
      <c r="N44" s="7" t="str">
        <f t="shared" si="2"/>
        <v/>
      </c>
      <c r="O44" s="7"/>
      <c r="P44" s="7"/>
      <c r="Q44" s="7"/>
      <c r="R44" s="7"/>
      <c r="S44" s="7"/>
      <c r="T44" s="7"/>
      <c r="U44" s="7"/>
      <c r="V44" s="7"/>
      <c r="W44" s="7"/>
      <c r="X44" s="7"/>
      <c r="Y44" s="7"/>
      <c r="Z44" s="7"/>
      <c r="AA44" s="7"/>
      <c r="AB44" s="7"/>
      <c r="AC44" s="7"/>
      <c r="AD44" s="7"/>
      <c r="AE44" s="13"/>
      <c r="AF44" s="13" t="str">
        <f t="shared" si="3"/>
        <v/>
      </c>
      <c r="AG44" s="7"/>
      <c r="AH44" s="10"/>
      <c r="AI44" s="10"/>
      <c r="AJ44" s="7"/>
      <c r="AK44" s="7"/>
      <c r="AL44" s="7"/>
      <c r="AM44" s="7"/>
      <c r="AN44" s="7"/>
      <c r="AO44" s="7"/>
    </row>
    <row r="45" spans="1:41" x14ac:dyDescent="0.25">
      <c r="A45" s="7"/>
      <c r="B45" s="7"/>
      <c r="C45" s="7"/>
      <c r="D45" s="7" t="str">
        <f>IF(C45="","",IFERROR(INDEX(FOLLOWUP!$C:$C,MATCH(C45,FOLLOWUP!$A:$A,0)),""))</f>
        <v/>
      </c>
      <c r="E45" s="12"/>
      <c r="F45" s="7"/>
      <c r="G45" s="7"/>
      <c r="H45" s="7"/>
      <c r="I45" s="7"/>
      <c r="J45" s="7"/>
      <c r="K45" s="10"/>
      <c r="L45" s="10"/>
      <c r="M45" s="12"/>
      <c r="N45" s="7" t="str">
        <f t="shared" si="2"/>
        <v/>
      </c>
      <c r="O45" s="7"/>
      <c r="P45" s="7"/>
      <c r="Q45" s="7"/>
      <c r="R45" s="7"/>
      <c r="S45" s="7"/>
      <c r="T45" s="7"/>
      <c r="U45" s="7"/>
      <c r="V45" s="7"/>
      <c r="W45" s="7"/>
      <c r="X45" s="7"/>
      <c r="Y45" s="7"/>
      <c r="Z45" s="7"/>
      <c r="AA45" s="7"/>
      <c r="AB45" s="7"/>
      <c r="AC45" s="7"/>
      <c r="AD45" s="7"/>
      <c r="AE45" s="13"/>
      <c r="AF45" s="13" t="str">
        <f t="shared" si="3"/>
        <v/>
      </c>
      <c r="AG45" s="7"/>
      <c r="AH45" s="10"/>
      <c r="AI45" s="10"/>
      <c r="AJ45" s="7"/>
      <c r="AK45" s="7"/>
      <c r="AL45" s="7"/>
      <c r="AM45" s="7"/>
      <c r="AN45" s="7"/>
      <c r="AO45" s="7"/>
    </row>
    <row r="46" spans="1:41" x14ac:dyDescent="0.25">
      <c r="A46" s="7"/>
      <c r="B46" s="7"/>
      <c r="C46" s="7"/>
      <c r="D46" s="7" t="str">
        <f>IF(C46="","",IFERROR(INDEX(FOLLOWUP!$C:$C,MATCH(C46,FOLLOWUP!$A:$A,0)),""))</f>
        <v/>
      </c>
      <c r="E46" s="12"/>
      <c r="F46" s="7"/>
      <c r="G46" s="7"/>
      <c r="H46" s="7"/>
      <c r="I46" s="7"/>
      <c r="J46" s="7"/>
      <c r="K46" s="10"/>
      <c r="L46" s="10"/>
      <c r="M46" s="12"/>
      <c r="N46" s="7" t="str">
        <f t="shared" si="2"/>
        <v/>
      </c>
      <c r="O46" s="7"/>
      <c r="P46" s="7"/>
      <c r="Q46" s="7"/>
      <c r="R46" s="7"/>
      <c r="S46" s="7"/>
      <c r="T46" s="7"/>
      <c r="U46" s="7"/>
      <c r="V46" s="7"/>
      <c r="W46" s="7"/>
      <c r="X46" s="7"/>
      <c r="Y46" s="7"/>
      <c r="Z46" s="7"/>
      <c r="AA46" s="7"/>
      <c r="AB46" s="7"/>
      <c r="AC46" s="7"/>
      <c r="AD46" s="7"/>
      <c r="AE46" s="13"/>
      <c r="AF46" s="13" t="str">
        <f t="shared" si="3"/>
        <v/>
      </c>
      <c r="AG46" s="7"/>
      <c r="AH46" s="10"/>
      <c r="AI46" s="10"/>
      <c r="AJ46" s="7"/>
      <c r="AK46" s="7"/>
      <c r="AL46" s="7"/>
      <c r="AM46" s="7"/>
      <c r="AN46" s="7"/>
      <c r="AO46" s="7"/>
    </row>
    <row r="47" spans="1:41" x14ac:dyDescent="0.25">
      <c r="A47" s="7"/>
      <c r="B47" s="7"/>
      <c r="C47" s="7"/>
      <c r="D47" s="7" t="str">
        <f>IF(C47="","",IFERROR(INDEX(FOLLOWUP!$C:$C,MATCH(C47,FOLLOWUP!$A:$A,0)),""))</f>
        <v/>
      </c>
      <c r="E47" s="12"/>
      <c r="F47" s="7"/>
      <c r="G47" s="7"/>
      <c r="H47" s="7"/>
      <c r="I47" s="7"/>
      <c r="J47" s="7"/>
      <c r="K47" s="10"/>
      <c r="L47" s="10"/>
      <c r="M47" s="12"/>
      <c r="N47" s="7" t="str">
        <f t="shared" si="2"/>
        <v/>
      </c>
      <c r="O47" s="7"/>
      <c r="P47" s="7"/>
      <c r="Q47" s="7"/>
      <c r="R47" s="7"/>
      <c r="S47" s="7"/>
      <c r="T47" s="7"/>
      <c r="U47" s="7"/>
      <c r="V47" s="7"/>
      <c r="W47" s="7"/>
      <c r="X47" s="7"/>
      <c r="Y47" s="7"/>
      <c r="Z47" s="7"/>
      <c r="AA47" s="7"/>
      <c r="AB47" s="7"/>
      <c r="AC47" s="7"/>
      <c r="AD47" s="7"/>
      <c r="AE47" s="13"/>
      <c r="AF47" s="13" t="str">
        <f t="shared" si="3"/>
        <v/>
      </c>
      <c r="AG47" s="7"/>
      <c r="AH47" s="10"/>
      <c r="AI47" s="10"/>
      <c r="AJ47" s="7"/>
      <c r="AK47" s="7"/>
      <c r="AL47" s="7"/>
      <c r="AM47" s="7"/>
      <c r="AN47" s="7"/>
      <c r="AO47" s="7"/>
    </row>
    <row r="48" spans="1:41" x14ac:dyDescent="0.25">
      <c r="A48" s="7"/>
      <c r="B48" s="7"/>
      <c r="C48" s="7"/>
      <c r="D48" s="7" t="str">
        <f>IF(C48="","",IFERROR(INDEX(FOLLOWUP!$C:$C,MATCH(C48,FOLLOWUP!$A:$A,0)),""))</f>
        <v/>
      </c>
      <c r="E48" s="12"/>
      <c r="F48" s="7"/>
      <c r="G48" s="7"/>
      <c r="H48" s="7"/>
      <c r="I48" s="7"/>
      <c r="J48" s="7"/>
      <c r="K48" s="10"/>
      <c r="L48" s="10"/>
      <c r="M48" s="12"/>
      <c r="N48" s="7" t="str">
        <f t="shared" si="2"/>
        <v/>
      </c>
      <c r="O48" s="7"/>
      <c r="P48" s="7"/>
      <c r="Q48" s="7"/>
      <c r="R48" s="7"/>
      <c r="S48" s="7"/>
      <c r="T48" s="7"/>
      <c r="U48" s="7"/>
      <c r="V48" s="7"/>
      <c r="W48" s="7"/>
      <c r="X48" s="7"/>
      <c r="Y48" s="7"/>
      <c r="Z48" s="7"/>
      <c r="AA48" s="7"/>
      <c r="AB48" s="7"/>
      <c r="AC48" s="7"/>
      <c r="AD48" s="7"/>
      <c r="AE48" s="13"/>
      <c r="AF48" s="13" t="str">
        <f t="shared" si="3"/>
        <v/>
      </c>
      <c r="AG48" s="7"/>
      <c r="AH48" s="10"/>
      <c r="AI48" s="10"/>
      <c r="AJ48" s="7"/>
      <c r="AK48" s="7"/>
      <c r="AL48" s="7"/>
      <c r="AM48" s="7"/>
      <c r="AN48" s="7"/>
      <c r="AO48" s="7"/>
    </row>
    <row r="49" spans="1:41" x14ac:dyDescent="0.25">
      <c r="A49" s="7"/>
      <c r="B49" s="7"/>
      <c r="C49" s="7"/>
      <c r="D49" s="7" t="str">
        <f>IF(C49="","",IFERROR(INDEX(FOLLOWUP!$C:$C,MATCH(C49,FOLLOWUP!$A:$A,0)),""))</f>
        <v/>
      </c>
      <c r="E49" s="12"/>
      <c r="F49" s="7"/>
      <c r="G49" s="7"/>
      <c r="H49" s="7"/>
      <c r="I49" s="7"/>
      <c r="J49" s="7"/>
      <c r="K49" s="10"/>
      <c r="L49" s="10"/>
      <c r="M49" s="12"/>
      <c r="N49" s="7" t="str">
        <f t="shared" si="2"/>
        <v/>
      </c>
      <c r="O49" s="7"/>
      <c r="P49" s="7"/>
      <c r="Q49" s="7"/>
      <c r="R49" s="7"/>
      <c r="S49" s="7"/>
      <c r="T49" s="7"/>
      <c r="U49" s="7"/>
      <c r="V49" s="7"/>
      <c r="W49" s="7"/>
      <c r="X49" s="7"/>
      <c r="Y49" s="7"/>
      <c r="Z49" s="7"/>
      <c r="AA49" s="7"/>
      <c r="AB49" s="7"/>
      <c r="AC49" s="7"/>
      <c r="AD49" s="7"/>
      <c r="AE49" s="13"/>
      <c r="AF49" s="13" t="str">
        <f t="shared" si="3"/>
        <v/>
      </c>
      <c r="AG49" s="7"/>
      <c r="AH49" s="10"/>
      <c r="AI49" s="10"/>
      <c r="AJ49" s="7"/>
      <c r="AK49" s="7"/>
      <c r="AL49" s="7"/>
      <c r="AM49" s="7"/>
      <c r="AN49" s="7"/>
      <c r="AO49" s="7"/>
    </row>
    <row r="50" spans="1:41" x14ac:dyDescent="0.25">
      <c r="A50" s="7"/>
      <c r="B50" s="7"/>
      <c r="C50" s="7"/>
      <c r="D50" s="7" t="str">
        <f>IF(C50="","",IFERROR(INDEX(FOLLOWUP!$C:$C,MATCH(C50,FOLLOWUP!$A:$A,0)),""))</f>
        <v/>
      </c>
      <c r="E50" s="12"/>
      <c r="F50" s="7"/>
      <c r="G50" s="7"/>
      <c r="H50" s="7"/>
      <c r="I50" s="7"/>
      <c r="J50" s="7"/>
      <c r="K50" s="10"/>
      <c r="L50" s="10"/>
      <c r="M50" s="12"/>
      <c r="N50" s="7" t="str">
        <f t="shared" si="2"/>
        <v/>
      </c>
      <c r="O50" s="7"/>
      <c r="P50" s="7"/>
      <c r="Q50" s="7"/>
      <c r="R50" s="7"/>
      <c r="S50" s="7"/>
      <c r="T50" s="7"/>
      <c r="U50" s="7"/>
      <c r="V50" s="7"/>
      <c r="W50" s="7"/>
      <c r="X50" s="7"/>
      <c r="Y50" s="7"/>
      <c r="Z50" s="7"/>
      <c r="AA50" s="7"/>
      <c r="AB50" s="7"/>
      <c r="AC50" s="7"/>
      <c r="AD50" s="7"/>
      <c r="AE50" s="13"/>
      <c r="AF50" s="13" t="str">
        <f t="shared" si="3"/>
        <v/>
      </c>
      <c r="AG50" s="7"/>
      <c r="AH50" s="10"/>
      <c r="AI50" s="10"/>
      <c r="AJ50" s="7"/>
      <c r="AK50" s="7"/>
      <c r="AL50" s="7"/>
      <c r="AM50" s="7"/>
      <c r="AN50" s="7"/>
      <c r="AO50" s="7"/>
    </row>
    <row r="51" spans="1:41" x14ac:dyDescent="0.25">
      <c r="A51" s="7"/>
      <c r="B51" s="7"/>
      <c r="C51" s="7"/>
      <c r="D51" s="7" t="str">
        <f>IF(C51="","",IFERROR(INDEX(FOLLOWUP!$C:$C,MATCH(C51,FOLLOWUP!$A:$A,0)),""))</f>
        <v/>
      </c>
      <c r="E51" s="12"/>
      <c r="F51" s="7"/>
      <c r="G51" s="7"/>
      <c r="H51" s="7"/>
      <c r="I51" s="7"/>
      <c r="J51" s="7"/>
      <c r="K51" s="10"/>
      <c r="L51" s="10"/>
      <c r="M51" s="12"/>
      <c r="N51" s="7" t="str">
        <f t="shared" si="2"/>
        <v/>
      </c>
      <c r="O51" s="7"/>
      <c r="P51" s="7"/>
      <c r="Q51" s="7"/>
      <c r="R51" s="7"/>
      <c r="S51" s="7"/>
      <c r="T51" s="7"/>
      <c r="U51" s="7"/>
      <c r="V51" s="7"/>
      <c r="W51" s="7"/>
      <c r="X51" s="7"/>
      <c r="Y51" s="7"/>
      <c r="Z51" s="7"/>
      <c r="AA51" s="7"/>
      <c r="AB51" s="7"/>
      <c r="AC51" s="7"/>
      <c r="AD51" s="7"/>
      <c r="AE51" s="13"/>
      <c r="AF51" s="13" t="str">
        <f t="shared" si="3"/>
        <v/>
      </c>
      <c r="AG51" s="7"/>
      <c r="AH51" s="10"/>
      <c r="AI51" s="10"/>
      <c r="AJ51" s="7"/>
      <c r="AK51" s="7"/>
      <c r="AL51" s="7"/>
      <c r="AM51" s="7"/>
      <c r="AN51" s="7"/>
      <c r="AO51" s="7"/>
    </row>
    <row r="52" spans="1:41" x14ac:dyDescent="0.25">
      <c r="A52" s="7"/>
      <c r="B52" s="7"/>
      <c r="C52" s="7"/>
      <c r="D52" s="7" t="str">
        <f>IF(C52="","",IFERROR(INDEX(FOLLOWUP!$C:$C,MATCH(C52,FOLLOWUP!$A:$A,0)),""))</f>
        <v/>
      </c>
      <c r="E52" s="12"/>
      <c r="F52" s="7"/>
      <c r="G52" s="7"/>
      <c r="H52" s="7"/>
      <c r="I52" s="7"/>
      <c r="J52" s="7"/>
      <c r="K52" s="10"/>
      <c r="L52" s="10"/>
      <c r="M52" s="12"/>
      <c r="N52" s="7" t="str">
        <f t="shared" si="2"/>
        <v/>
      </c>
      <c r="O52" s="7"/>
      <c r="P52" s="7"/>
      <c r="Q52" s="7"/>
      <c r="R52" s="7"/>
      <c r="S52" s="7"/>
      <c r="T52" s="7"/>
      <c r="U52" s="7"/>
      <c r="V52" s="7"/>
      <c r="W52" s="7"/>
      <c r="X52" s="7"/>
      <c r="Y52" s="7"/>
      <c r="Z52" s="7"/>
      <c r="AA52" s="7"/>
      <c r="AB52" s="7"/>
      <c r="AC52" s="7"/>
      <c r="AD52" s="7"/>
      <c r="AE52" s="13"/>
      <c r="AF52" s="13" t="str">
        <f t="shared" si="3"/>
        <v/>
      </c>
      <c r="AG52" s="7"/>
      <c r="AH52" s="10"/>
      <c r="AI52" s="10"/>
      <c r="AJ52" s="7"/>
      <c r="AK52" s="7"/>
      <c r="AL52" s="7"/>
      <c r="AM52" s="7"/>
      <c r="AN52" s="7"/>
      <c r="AO52" s="7"/>
    </row>
    <row r="53" spans="1:41" x14ac:dyDescent="0.25">
      <c r="A53" s="7"/>
      <c r="B53" s="7"/>
      <c r="C53" s="7"/>
      <c r="D53" s="7" t="str">
        <f>IF(C53="","",IFERROR(INDEX(FOLLOWUP!$C:$C,MATCH(C53,FOLLOWUP!$A:$A,0)),""))</f>
        <v/>
      </c>
      <c r="E53" s="12"/>
      <c r="F53" s="7"/>
      <c r="G53" s="7"/>
      <c r="H53" s="7"/>
      <c r="I53" s="7"/>
      <c r="J53" s="7"/>
      <c r="K53" s="10"/>
      <c r="L53" s="10"/>
      <c r="M53" s="12"/>
      <c r="N53" s="7" t="str">
        <f t="shared" si="2"/>
        <v/>
      </c>
      <c r="O53" s="7"/>
      <c r="P53" s="7"/>
      <c r="Q53" s="7"/>
      <c r="R53" s="7"/>
      <c r="S53" s="7"/>
      <c r="T53" s="7"/>
      <c r="U53" s="7"/>
      <c r="V53" s="7"/>
      <c r="W53" s="7"/>
      <c r="X53" s="7"/>
      <c r="Y53" s="7"/>
      <c r="Z53" s="7"/>
      <c r="AA53" s="7"/>
      <c r="AB53" s="7"/>
      <c r="AC53" s="7"/>
      <c r="AD53" s="7"/>
      <c r="AE53" s="13"/>
      <c r="AF53" s="13" t="str">
        <f t="shared" si="3"/>
        <v/>
      </c>
      <c r="AG53" s="7"/>
      <c r="AH53" s="10"/>
      <c r="AI53" s="10"/>
      <c r="AJ53" s="7"/>
      <c r="AK53" s="7"/>
      <c r="AL53" s="7"/>
      <c r="AM53" s="7"/>
      <c r="AN53" s="7"/>
      <c r="AO53" s="7"/>
    </row>
    <row r="54" spans="1:41" x14ac:dyDescent="0.25">
      <c r="A54" s="7"/>
      <c r="B54" s="7"/>
      <c r="C54" s="7"/>
      <c r="D54" s="7" t="str">
        <f>IF(C54="","",IFERROR(INDEX(FOLLOWUP!$C:$C,MATCH(C54,FOLLOWUP!$A:$A,0)),""))</f>
        <v/>
      </c>
      <c r="E54" s="12"/>
      <c r="F54" s="7"/>
      <c r="G54" s="7"/>
      <c r="H54" s="7"/>
      <c r="I54" s="7"/>
      <c r="J54" s="7"/>
      <c r="K54" s="10"/>
      <c r="L54" s="10"/>
      <c r="M54" s="12"/>
      <c r="N54" s="7" t="str">
        <f t="shared" si="2"/>
        <v/>
      </c>
      <c r="O54" s="7"/>
      <c r="P54" s="7"/>
      <c r="Q54" s="7"/>
      <c r="R54" s="7"/>
      <c r="S54" s="7"/>
      <c r="T54" s="7"/>
      <c r="U54" s="7"/>
      <c r="V54" s="7"/>
      <c r="W54" s="7"/>
      <c r="X54" s="7"/>
      <c r="Y54" s="7"/>
      <c r="Z54" s="7"/>
      <c r="AA54" s="7"/>
      <c r="AB54" s="7"/>
      <c r="AC54" s="7"/>
      <c r="AD54" s="7"/>
      <c r="AE54" s="13"/>
      <c r="AF54" s="13" t="str">
        <f t="shared" si="3"/>
        <v/>
      </c>
      <c r="AG54" s="7"/>
      <c r="AH54" s="10"/>
      <c r="AI54" s="10"/>
      <c r="AJ54" s="7"/>
      <c r="AK54" s="7"/>
      <c r="AL54" s="7"/>
      <c r="AM54" s="7"/>
      <c r="AN54" s="7"/>
      <c r="AO54" s="7"/>
    </row>
    <row r="55" spans="1:41" x14ac:dyDescent="0.25">
      <c r="A55" s="7"/>
      <c r="B55" s="7"/>
      <c r="C55" s="7"/>
      <c r="D55" s="7" t="str">
        <f>IF(C55="","",IFERROR(INDEX(FOLLOWUP!$C:$C,MATCH(C55,FOLLOWUP!$A:$A,0)),""))</f>
        <v/>
      </c>
      <c r="E55" s="12"/>
      <c r="F55" s="7"/>
      <c r="G55" s="7"/>
      <c r="H55" s="7"/>
      <c r="I55" s="7"/>
      <c r="J55" s="7"/>
      <c r="K55" s="10"/>
      <c r="L55" s="10"/>
      <c r="M55" s="12"/>
      <c r="N55" s="7" t="str">
        <f t="shared" si="2"/>
        <v/>
      </c>
      <c r="O55" s="7"/>
      <c r="P55" s="7"/>
      <c r="Q55" s="7"/>
      <c r="R55" s="7"/>
      <c r="S55" s="7"/>
      <c r="T55" s="7"/>
      <c r="U55" s="7"/>
      <c r="V55" s="7"/>
      <c r="W55" s="7"/>
      <c r="X55" s="7"/>
      <c r="Y55" s="7"/>
      <c r="Z55" s="7"/>
      <c r="AA55" s="7"/>
      <c r="AB55" s="7"/>
      <c r="AC55" s="7"/>
      <c r="AD55" s="7"/>
      <c r="AE55" s="13"/>
      <c r="AF55" s="13" t="str">
        <f t="shared" si="3"/>
        <v/>
      </c>
      <c r="AG55" s="7"/>
      <c r="AH55" s="10"/>
      <c r="AI55" s="10"/>
      <c r="AJ55" s="7"/>
      <c r="AK55" s="7"/>
      <c r="AL55" s="7"/>
      <c r="AM55" s="7"/>
      <c r="AN55" s="7"/>
      <c r="AO55" s="7"/>
    </row>
    <row r="56" spans="1:41" x14ac:dyDescent="0.25">
      <c r="A56" s="7"/>
      <c r="B56" s="7"/>
      <c r="C56" s="7"/>
      <c r="D56" s="7" t="str">
        <f>IF(C56="","",IFERROR(INDEX(FOLLOWUP!$C:$C,MATCH(C56,FOLLOWUP!$A:$A,0)),""))</f>
        <v/>
      </c>
      <c r="E56" s="12"/>
      <c r="F56" s="7"/>
      <c r="G56" s="7"/>
      <c r="H56" s="7"/>
      <c r="I56" s="7"/>
      <c r="J56" s="7"/>
      <c r="K56" s="10"/>
      <c r="L56" s="10"/>
      <c r="M56" s="12"/>
      <c r="N56" s="7" t="str">
        <f t="shared" si="2"/>
        <v/>
      </c>
      <c r="O56" s="7"/>
      <c r="P56" s="7"/>
      <c r="Q56" s="7"/>
      <c r="R56" s="7"/>
      <c r="S56" s="7"/>
      <c r="T56" s="7"/>
      <c r="U56" s="7"/>
      <c r="V56" s="7"/>
      <c r="W56" s="7"/>
      <c r="X56" s="7"/>
      <c r="Y56" s="7"/>
      <c r="Z56" s="7"/>
      <c r="AA56" s="7"/>
      <c r="AB56" s="7"/>
      <c r="AC56" s="7"/>
      <c r="AD56" s="7"/>
      <c r="AE56" s="13"/>
      <c r="AF56" s="13" t="str">
        <f t="shared" si="3"/>
        <v/>
      </c>
      <c r="AG56" s="7"/>
      <c r="AH56" s="10"/>
      <c r="AI56" s="10"/>
      <c r="AJ56" s="7"/>
      <c r="AK56" s="7"/>
      <c r="AL56" s="7"/>
      <c r="AM56" s="7"/>
      <c r="AN56" s="7"/>
      <c r="AO56" s="7"/>
    </row>
    <row r="57" spans="1:41" x14ac:dyDescent="0.25">
      <c r="A57" s="7"/>
      <c r="B57" s="7"/>
      <c r="C57" s="7"/>
      <c r="D57" s="7" t="str">
        <f>IF(C57="","",IFERROR(INDEX(FOLLOWUP!$C:$C,MATCH(C57,FOLLOWUP!$A:$A,0)),""))</f>
        <v/>
      </c>
      <c r="E57" s="12"/>
      <c r="F57" s="7"/>
      <c r="G57" s="7"/>
      <c r="H57" s="7"/>
      <c r="I57" s="7"/>
      <c r="J57" s="7"/>
      <c r="K57" s="10"/>
      <c r="L57" s="10"/>
      <c r="M57" s="12"/>
      <c r="N57" s="7" t="str">
        <f t="shared" si="2"/>
        <v/>
      </c>
      <c r="O57" s="7"/>
      <c r="P57" s="7"/>
      <c r="Q57" s="7"/>
      <c r="R57" s="7"/>
      <c r="S57" s="7"/>
      <c r="T57" s="7"/>
      <c r="U57" s="7"/>
      <c r="V57" s="7"/>
      <c r="W57" s="7"/>
      <c r="X57" s="7"/>
      <c r="Y57" s="7"/>
      <c r="Z57" s="7"/>
      <c r="AA57" s="7"/>
      <c r="AB57" s="7"/>
      <c r="AC57" s="7"/>
      <c r="AD57" s="7"/>
      <c r="AE57" s="13"/>
      <c r="AF57" s="13" t="str">
        <f t="shared" si="3"/>
        <v/>
      </c>
      <c r="AG57" s="7"/>
      <c r="AH57" s="10"/>
      <c r="AI57" s="10"/>
      <c r="AJ57" s="7"/>
      <c r="AK57" s="7"/>
      <c r="AL57" s="7"/>
      <c r="AM57" s="7"/>
      <c r="AN57" s="7"/>
      <c r="AO57" s="7"/>
    </row>
    <row r="58" spans="1:41" x14ac:dyDescent="0.25">
      <c r="A58" s="7"/>
      <c r="B58" s="7"/>
      <c r="C58" s="7"/>
      <c r="D58" s="7" t="str">
        <f>IF(C58="","",IFERROR(INDEX(FOLLOWUP!$C:$C,MATCH(C58,FOLLOWUP!$A:$A,0)),""))</f>
        <v/>
      </c>
      <c r="E58" s="12"/>
      <c r="F58" s="7"/>
      <c r="G58" s="7"/>
      <c r="H58" s="7"/>
      <c r="I58" s="7"/>
      <c r="J58" s="7"/>
      <c r="K58" s="10"/>
      <c r="L58" s="10"/>
      <c r="M58" s="12"/>
      <c r="N58" s="7" t="str">
        <f t="shared" si="2"/>
        <v/>
      </c>
      <c r="O58" s="7"/>
      <c r="P58" s="7"/>
      <c r="Q58" s="7"/>
      <c r="R58" s="7"/>
      <c r="S58" s="7"/>
      <c r="T58" s="7"/>
      <c r="U58" s="7"/>
      <c r="V58" s="7"/>
      <c r="W58" s="7"/>
      <c r="X58" s="7"/>
      <c r="Y58" s="7"/>
      <c r="Z58" s="7"/>
      <c r="AA58" s="7"/>
      <c r="AB58" s="7"/>
      <c r="AC58" s="7"/>
      <c r="AD58" s="7"/>
      <c r="AE58" s="13"/>
      <c r="AF58" s="13" t="str">
        <f t="shared" si="3"/>
        <v/>
      </c>
      <c r="AG58" s="7"/>
      <c r="AH58" s="10"/>
      <c r="AI58" s="10"/>
      <c r="AJ58" s="7"/>
      <c r="AK58" s="7"/>
      <c r="AL58" s="7"/>
      <c r="AM58" s="7"/>
      <c r="AN58" s="7"/>
      <c r="AO58" s="7"/>
    </row>
    <row r="59" spans="1:41" x14ac:dyDescent="0.25">
      <c r="A59" s="7"/>
      <c r="B59" s="7"/>
      <c r="C59" s="7"/>
      <c r="D59" s="7" t="str">
        <f>IF(C59="","",IFERROR(INDEX(FOLLOWUP!$C:$C,MATCH(C59,FOLLOWUP!$A:$A,0)),""))</f>
        <v/>
      </c>
      <c r="E59" s="12"/>
      <c r="F59" s="7"/>
      <c r="G59" s="7"/>
      <c r="H59" s="7"/>
      <c r="I59" s="7"/>
      <c r="J59" s="7"/>
      <c r="K59" s="10"/>
      <c r="L59" s="10"/>
      <c r="M59" s="12"/>
      <c r="N59" s="7" t="str">
        <f t="shared" si="2"/>
        <v/>
      </c>
      <c r="O59" s="7"/>
      <c r="P59" s="7"/>
      <c r="Q59" s="7"/>
      <c r="R59" s="7"/>
      <c r="S59" s="7"/>
      <c r="T59" s="7"/>
      <c r="U59" s="7"/>
      <c r="V59" s="7"/>
      <c r="W59" s="7"/>
      <c r="X59" s="7"/>
      <c r="Y59" s="7"/>
      <c r="Z59" s="7"/>
      <c r="AA59" s="7"/>
      <c r="AB59" s="7"/>
      <c r="AC59" s="7"/>
      <c r="AD59" s="7"/>
      <c r="AE59" s="13"/>
      <c r="AF59" s="13" t="str">
        <f t="shared" si="3"/>
        <v/>
      </c>
      <c r="AG59" s="7"/>
      <c r="AH59" s="10"/>
      <c r="AI59" s="10"/>
      <c r="AJ59" s="7"/>
      <c r="AK59" s="7"/>
      <c r="AL59" s="7"/>
      <c r="AM59" s="7"/>
      <c r="AN59" s="7"/>
      <c r="AO59" s="7"/>
    </row>
    <row r="60" spans="1:41" x14ac:dyDescent="0.25">
      <c r="A60" s="7"/>
      <c r="B60" s="7"/>
      <c r="C60" s="7"/>
      <c r="D60" s="7" t="str">
        <f>IF(C60="","",IFERROR(INDEX(FOLLOWUP!$C:$C,MATCH(C60,FOLLOWUP!$A:$A,0)),""))</f>
        <v/>
      </c>
      <c r="E60" s="12"/>
      <c r="F60" s="7"/>
      <c r="G60" s="7"/>
      <c r="H60" s="7"/>
      <c r="I60" s="7"/>
      <c r="J60" s="7"/>
      <c r="K60" s="10"/>
      <c r="L60" s="10"/>
      <c r="M60" s="12"/>
      <c r="N60" s="7" t="str">
        <f t="shared" si="2"/>
        <v/>
      </c>
      <c r="O60" s="7"/>
      <c r="P60" s="7"/>
      <c r="Q60" s="7"/>
      <c r="R60" s="7"/>
      <c r="S60" s="7"/>
      <c r="T60" s="7"/>
      <c r="U60" s="7"/>
      <c r="V60" s="7"/>
      <c r="W60" s="7"/>
      <c r="X60" s="7"/>
      <c r="Y60" s="7"/>
      <c r="Z60" s="7"/>
      <c r="AA60" s="7"/>
      <c r="AB60" s="7"/>
      <c r="AC60" s="7"/>
      <c r="AD60" s="7"/>
      <c r="AE60" s="13"/>
      <c r="AF60" s="13" t="str">
        <f t="shared" si="3"/>
        <v/>
      </c>
      <c r="AG60" s="7"/>
      <c r="AH60" s="10"/>
      <c r="AI60" s="10"/>
      <c r="AJ60" s="7"/>
      <c r="AK60" s="7"/>
      <c r="AL60" s="7"/>
      <c r="AM60" s="7"/>
      <c r="AN60" s="7"/>
      <c r="AO60" s="7"/>
    </row>
    <row r="61" spans="1:41" x14ac:dyDescent="0.25">
      <c r="A61" s="7"/>
      <c r="B61" s="7"/>
      <c r="C61" s="7"/>
      <c r="D61" s="7" t="str">
        <f>IF(C61="","",IFERROR(INDEX(FOLLOWUP!$C:$C,MATCH(C61,FOLLOWUP!$A:$A,0)),""))</f>
        <v/>
      </c>
      <c r="E61" s="12"/>
      <c r="F61" s="7"/>
      <c r="G61" s="7"/>
      <c r="H61" s="7"/>
      <c r="I61" s="7"/>
      <c r="J61" s="7"/>
      <c r="K61" s="10"/>
      <c r="L61" s="10"/>
      <c r="M61" s="12"/>
      <c r="N61" s="7" t="str">
        <f t="shared" si="2"/>
        <v/>
      </c>
      <c r="O61" s="7"/>
      <c r="P61" s="7"/>
      <c r="Q61" s="7"/>
      <c r="R61" s="7"/>
      <c r="S61" s="7"/>
      <c r="T61" s="7"/>
      <c r="U61" s="7"/>
      <c r="V61" s="7"/>
      <c r="W61" s="7"/>
      <c r="X61" s="7"/>
      <c r="Y61" s="7"/>
      <c r="Z61" s="7"/>
      <c r="AA61" s="7"/>
      <c r="AB61" s="7"/>
      <c r="AC61" s="7"/>
      <c r="AD61" s="7"/>
      <c r="AE61" s="13"/>
      <c r="AF61" s="13" t="str">
        <f t="shared" si="3"/>
        <v/>
      </c>
      <c r="AG61" s="7"/>
      <c r="AH61" s="10"/>
      <c r="AI61" s="10"/>
      <c r="AJ61" s="7"/>
      <c r="AK61" s="7"/>
      <c r="AL61" s="7"/>
      <c r="AM61" s="7"/>
      <c r="AN61" s="7"/>
      <c r="AO61" s="7"/>
    </row>
    <row r="62" spans="1:41" x14ac:dyDescent="0.25">
      <c r="A62" s="7"/>
      <c r="B62" s="7"/>
      <c r="C62" s="7"/>
      <c r="D62" s="7" t="str">
        <f>IF(C62="","",IFERROR(INDEX(FOLLOWUP!$C:$C,MATCH(C62,FOLLOWUP!$A:$A,0)),""))</f>
        <v/>
      </c>
      <c r="E62" s="12"/>
      <c r="F62" s="7"/>
      <c r="G62" s="7"/>
      <c r="H62" s="7"/>
      <c r="I62" s="7"/>
      <c r="J62" s="7"/>
      <c r="K62" s="10"/>
      <c r="L62" s="10"/>
      <c r="M62" s="12"/>
      <c r="N62" s="7" t="str">
        <f t="shared" si="2"/>
        <v/>
      </c>
      <c r="O62" s="7"/>
      <c r="P62" s="7"/>
      <c r="Q62" s="7"/>
      <c r="R62" s="7"/>
      <c r="S62" s="7"/>
      <c r="T62" s="7"/>
      <c r="U62" s="7"/>
      <c r="V62" s="7"/>
      <c r="W62" s="7"/>
      <c r="X62" s="7"/>
      <c r="Y62" s="7"/>
      <c r="Z62" s="7"/>
      <c r="AA62" s="7"/>
      <c r="AB62" s="7"/>
      <c r="AC62" s="7"/>
      <c r="AD62" s="7"/>
      <c r="AE62" s="13"/>
      <c r="AF62" s="13" t="str">
        <f t="shared" si="3"/>
        <v/>
      </c>
      <c r="AG62" s="7"/>
      <c r="AH62" s="10"/>
      <c r="AI62" s="10"/>
      <c r="AJ62" s="7"/>
      <c r="AK62" s="7"/>
      <c r="AL62" s="7"/>
      <c r="AM62" s="7"/>
      <c r="AN62" s="7"/>
      <c r="AO62" s="7"/>
    </row>
    <row r="63" spans="1:41" x14ac:dyDescent="0.25">
      <c r="A63" s="7"/>
      <c r="B63" s="7"/>
      <c r="C63" s="7"/>
      <c r="D63" s="7" t="str">
        <f>IF(C63="","",IFERROR(INDEX(FOLLOWUP!$C:$C,MATCH(C63,FOLLOWUP!$A:$A,0)),""))</f>
        <v/>
      </c>
      <c r="E63" s="12"/>
      <c r="F63" s="7"/>
      <c r="G63" s="7"/>
      <c r="H63" s="7"/>
      <c r="I63" s="7"/>
      <c r="J63" s="7"/>
      <c r="K63" s="10"/>
      <c r="L63" s="10"/>
      <c r="M63" s="12"/>
      <c r="N63" s="7" t="str">
        <f t="shared" si="2"/>
        <v/>
      </c>
      <c r="O63" s="7"/>
      <c r="P63" s="7"/>
      <c r="Q63" s="7"/>
      <c r="R63" s="7"/>
      <c r="S63" s="7"/>
      <c r="T63" s="7"/>
      <c r="U63" s="7"/>
      <c r="V63" s="7"/>
      <c r="W63" s="7"/>
      <c r="X63" s="7"/>
      <c r="Y63" s="7"/>
      <c r="Z63" s="7"/>
      <c r="AA63" s="7"/>
      <c r="AB63" s="7"/>
      <c r="AC63" s="7"/>
      <c r="AD63" s="7"/>
      <c r="AE63" s="13"/>
      <c r="AF63" s="13" t="str">
        <f t="shared" si="3"/>
        <v/>
      </c>
      <c r="AG63" s="7"/>
      <c r="AH63" s="10"/>
      <c r="AI63" s="10"/>
      <c r="AJ63" s="7"/>
      <c r="AK63" s="7"/>
      <c r="AL63" s="7"/>
      <c r="AM63" s="7"/>
      <c r="AN63" s="7"/>
      <c r="AO63" s="7"/>
    </row>
    <row r="64" spans="1:41" x14ac:dyDescent="0.25">
      <c r="A64" s="7"/>
      <c r="B64" s="7"/>
      <c r="C64" s="7"/>
      <c r="D64" s="7" t="str">
        <f>IF(C64="","",IFERROR(INDEX(FOLLOWUP!$C:$C,MATCH(C64,FOLLOWUP!$A:$A,0)),""))</f>
        <v/>
      </c>
      <c r="E64" s="12"/>
      <c r="F64" s="7"/>
      <c r="G64" s="7"/>
      <c r="H64" s="7"/>
      <c r="I64" s="7"/>
      <c r="J64" s="7"/>
      <c r="K64" s="10"/>
      <c r="L64" s="10"/>
      <c r="M64" s="12"/>
      <c r="N64" s="7" t="str">
        <f t="shared" si="2"/>
        <v/>
      </c>
      <c r="O64" s="7"/>
      <c r="P64" s="7"/>
      <c r="Q64" s="7"/>
      <c r="R64" s="7"/>
      <c r="S64" s="7"/>
      <c r="T64" s="7"/>
      <c r="U64" s="7"/>
      <c r="V64" s="7"/>
      <c r="W64" s="7"/>
      <c r="X64" s="7"/>
      <c r="Y64" s="7"/>
      <c r="Z64" s="7"/>
      <c r="AA64" s="7"/>
      <c r="AB64" s="7"/>
      <c r="AC64" s="7"/>
      <c r="AD64" s="7"/>
      <c r="AE64" s="13"/>
      <c r="AF64" s="13" t="str">
        <f t="shared" si="3"/>
        <v/>
      </c>
      <c r="AG64" s="7"/>
      <c r="AH64" s="10"/>
      <c r="AI64" s="10"/>
      <c r="AJ64" s="7"/>
      <c r="AK64" s="7"/>
      <c r="AL64" s="7"/>
      <c r="AM64" s="7"/>
      <c r="AN64" s="7"/>
      <c r="AO64" s="7"/>
    </row>
    <row r="65" spans="1:41" x14ac:dyDescent="0.25">
      <c r="A65" s="7"/>
      <c r="B65" s="7"/>
      <c r="C65" s="7"/>
      <c r="D65" s="7" t="str">
        <f>IF(C65="","",IFERROR(INDEX(FOLLOWUP!$C:$C,MATCH(C65,FOLLOWUP!$A:$A,0)),""))</f>
        <v/>
      </c>
      <c r="E65" s="12"/>
      <c r="F65" s="7"/>
      <c r="G65" s="7"/>
      <c r="H65" s="7"/>
      <c r="I65" s="7"/>
      <c r="J65" s="7"/>
      <c r="K65" s="10"/>
      <c r="L65" s="10"/>
      <c r="M65" s="12"/>
      <c r="N65" s="7" t="str">
        <f t="shared" si="2"/>
        <v/>
      </c>
      <c r="O65" s="7"/>
      <c r="P65" s="7"/>
      <c r="Q65" s="7"/>
      <c r="R65" s="7"/>
      <c r="S65" s="7"/>
      <c r="T65" s="7"/>
      <c r="U65" s="7"/>
      <c r="V65" s="7"/>
      <c r="W65" s="7"/>
      <c r="X65" s="7"/>
      <c r="Y65" s="7"/>
      <c r="Z65" s="7"/>
      <c r="AA65" s="7"/>
      <c r="AB65" s="7"/>
      <c r="AC65" s="7"/>
      <c r="AD65" s="7"/>
      <c r="AE65" s="13"/>
      <c r="AF65" s="13" t="str">
        <f t="shared" si="3"/>
        <v/>
      </c>
      <c r="AG65" s="7"/>
      <c r="AH65" s="10"/>
      <c r="AI65" s="10"/>
      <c r="AJ65" s="7"/>
      <c r="AK65" s="7"/>
      <c r="AL65" s="7"/>
      <c r="AM65" s="7"/>
      <c r="AN65" s="7"/>
      <c r="AO65" s="7"/>
    </row>
    <row r="66" spans="1:41" x14ac:dyDescent="0.25">
      <c r="A66" s="7"/>
      <c r="B66" s="7"/>
      <c r="C66" s="7"/>
      <c r="D66" s="7" t="str">
        <f>IF(C66="","",IFERROR(INDEX(FOLLOWUP!$C:$C,MATCH(C66,FOLLOWUP!$A:$A,0)),""))</f>
        <v/>
      </c>
      <c r="E66" s="12"/>
      <c r="F66" s="7"/>
      <c r="G66" s="7"/>
      <c r="H66" s="7"/>
      <c r="I66" s="7"/>
      <c r="J66" s="7"/>
      <c r="K66" s="10"/>
      <c r="L66" s="10"/>
      <c r="M66" s="12"/>
      <c r="N66" s="7" t="str">
        <f t="shared" ref="N66:N97" si="4">IF(M66="","",IF((M66-E66)*24&lt;=24,"Sim","Não"))</f>
        <v/>
      </c>
      <c r="O66" s="7"/>
      <c r="P66" s="7"/>
      <c r="Q66" s="7"/>
      <c r="R66" s="7"/>
      <c r="S66" s="7"/>
      <c r="T66" s="7"/>
      <c r="U66" s="7"/>
      <c r="V66" s="7"/>
      <c r="W66" s="7"/>
      <c r="X66" s="7"/>
      <c r="Y66" s="7"/>
      <c r="Z66" s="7"/>
      <c r="AA66" s="7"/>
      <c r="AB66" s="7"/>
      <c r="AC66" s="7"/>
      <c r="AD66" s="7"/>
      <c r="AE66" s="13"/>
      <c r="AF66" s="13" t="str">
        <f t="shared" ref="AF66:AF97" si="5">IF(AE66="","",AE66+30)</f>
        <v/>
      </c>
      <c r="AG66" s="7"/>
      <c r="AH66" s="10"/>
      <c r="AI66" s="10"/>
      <c r="AJ66" s="7"/>
      <c r="AK66" s="7"/>
      <c r="AL66" s="7"/>
      <c r="AM66" s="7"/>
      <c r="AN66" s="7"/>
      <c r="AO66" s="7"/>
    </row>
    <row r="67" spans="1:41" x14ac:dyDescent="0.25">
      <c r="A67" s="7"/>
      <c r="B67" s="7"/>
      <c r="C67" s="7"/>
      <c r="D67" s="7" t="str">
        <f>IF(C67="","",IFERROR(INDEX(FOLLOWUP!$C:$C,MATCH(C67,FOLLOWUP!$A:$A,0)),""))</f>
        <v/>
      </c>
      <c r="E67" s="12"/>
      <c r="F67" s="7"/>
      <c r="G67" s="7"/>
      <c r="H67" s="7"/>
      <c r="I67" s="7"/>
      <c r="J67" s="7"/>
      <c r="K67" s="10"/>
      <c r="L67" s="10"/>
      <c r="M67" s="12"/>
      <c r="N67" s="7" t="str">
        <f t="shared" si="4"/>
        <v/>
      </c>
      <c r="O67" s="7"/>
      <c r="P67" s="7"/>
      <c r="Q67" s="7"/>
      <c r="R67" s="7"/>
      <c r="S67" s="7"/>
      <c r="T67" s="7"/>
      <c r="U67" s="7"/>
      <c r="V67" s="7"/>
      <c r="W67" s="7"/>
      <c r="X67" s="7"/>
      <c r="Y67" s="7"/>
      <c r="Z67" s="7"/>
      <c r="AA67" s="7"/>
      <c r="AB67" s="7"/>
      <c r="AC67" s="7"/>
      <c r="AD67" s="7"/>
      <c r="AE67" s="13"/>
      <c r="AF67" s="13" t="str">
        <f t="shared" si="5"/>
        <v/>
      </c>
      <c r="AG67" s="7"/>
      <c r="AH67" s="10"/>
      <c r="AI67" s="10"/>
      <c r="AJ67" s="7"/>
      <c r="AK67" s="7"/>
      <c r="AL67" s="7"/>
      <c r="AM67" s="7"/>
      <c r="AN67" s="7"/>
      <c r="AO67" s="7"/>
    </row>
    <row r="68" spans="1:41" x14ac:dyDescent="0.25">
      <c r="A68" s="7"/>
      <c r="B68" s="7"/>
      <c r="C68" s="7"/>
      <c r="D68" s="7" t="str">
        <f>IF(C68="","",IFERROR(INDEX(FOLLOWUP!$C:$C,MATCH(C68,FOLLOWUP!$A:$A,0)),""))</f>
        <v/>
      </c>
      <c r="E68" s="12"/>
      <c r="F68" s="7"/>
      <c r="G68" s="7"/>
      <c r="H68" s="7"/>
      <c r="I68" s="7"/>
      <c r="J68" s="7"/>
      <c r="K68" s="10"/>
      <c r="L68" s="10"/>
      <c r="M68" s="12"/>
      <c r="N68" s="7" t="str">
        <f t="shared" si="4"/>
        <v/>
      </c>
      <c r="O68" s="7"/>
      <c r="P68" s="7"/>
      <c r="Q68" s="7"/>
      <c r="R68" s="7"/>
      <c r="S68" s="7"/>
      <c r="T68" s="7"/>
      <c r="U68" s="7"/>
      <c r="V68" s="7"/>
      <c r="W68" s="7"/>
      <c r="X68" s="7"/>
      <c r="Y68" s="7"/>
      <c r="Z68" s="7"/>
      <c r="AA68" s="7"/>
      <c r="AB68" s="7"/>
      <c r="AC68" s="7"/>
      <c r="AD68" s="7"/>
      <c r="AE68" s="13"/>
      <c r="AF68" s="13" t="str">
        <f t="shared" si="5"/>
        <v/>
      </c>
      <c r="AG68" s="7"/>
      <c r="AH68" s="10"/>
      <c r="AI68" s="10"/>
      <c r="AJ68" s="7"/>
      <c r="AK68" s="7"/>
      <c r="AL68" s="7"/>
      <c r="AM68" s="7"/>
      <c r="AN68" s="7"/>
      <c r="AO68" s="7"/>
    </row>
    <row r="69" spans="1:41" x14ac:dyDescent="0.25">
      <c r="A69" s="7"/>
      <c r="B69" s="7"/>
      <c r="C69" s="7"/>
      <c r="D69" s="7" t="str">
        <f>IF(C69="","",IFERROR(INDEX(FOLLOWUP!$C:$C,MATCH(C69,FOLLOWUP!$A:$A,0)),""))</f>
        <v/>
      </c>
      <c r="E69" s="12"/>
      <c r="F69" s="7"/>
      <c r="G69" s="7"/>
      <c r="H69" s="7"/>
      <c r="I69" s="7"/>
      <c r="J69" s="7"/>
      <c r="K69" s="10"/>
      <c r="L69" s="10"/>
      <c r="M69" s="12"/>
      <c r="N69" s="7" t="str">
        <f t="shared" si="4"/>
        <v/>
      </c>
      <c r="O69" s="7"/>
      <c r="P69" s="7"/>
      <c r="Q69" s="7"/>
      <c r="R69" s="7"/>
      <c r="S69" s="7"/>
      <c r="T69" s="7"/>
      <c r="U69" s="7"/>
      <c r="V69" s="7"/>
      <c r="W69" s="7"/>
      <c r="X69" s="7"/>
      <c r="Y69" s="7"/>
      <c r="Z69" s="7"/>
      <c r="AA69" s="7"/>
      <c r="AB69" s="7"/>
      <c r="AC69" s="7"/>
      <c r="AD69" s="7"/>
      <c r="AE69" s="13"/>
      <c r="AF69" s="13" t="str">
        <f t="shared" si="5"/>
        <v/>
      </c>
      <c r="AG69" s="7"/>
      <c r="AH69" s="10"/>
      <c r="AI69" s="10"/>
      <c r="AJ69" s="7"/>
      <c r="AK69" s="7"/>
      <c r="AL69" s="7"/>
      <c r="AM69" s="7"/>
      <c r="AN69" s="7"/>
      <c r="AO69" s="7"/>
    </row>
    <row r="70" spans="1:41" x14ac:dyDescent="0.25">
      <c r="A70" s="7"/>
      <c r="B70" s="7"/>
      <c r="C70" s="7"/>
      <c r="D70" s="7" t="str">
        <f>IF(C70="","",IFERROR(INDEX(FOLLOWUP!$C:$C,MATCH(C70,FOLLOWUP!$A:$A,0)),""))</f>
        <v/>
      </c>
      <c r="E70" s="12"/>
      <c r="F70" s="7"/>
      <c r="G70" s="7"/>
      <c r="H70" s="7"/>
      <c r="I70" s="7"/>
      <c r="J70" s="7"/>
      <c r="K70" s="10"/>
      <c r="L70" s="10"/>
      <c r="M70" s="12"/>
      <c r="N70" s="7" t="str">
        <f t="shared" si="4"/>
        <v/>
      </c>
      <c r="O70" s="7"/>
      <c r="P70" s="7"/>
      <c r="Q70" s="7"/>
      <c r="R70" s="7"/>
      <c r="S70" s="7"/>
      <c r="T70" s="7"/>
      <c r="U70" s="7"/>
      <c r="V70" s="7"/>
      <c r="W70" s="7"/>
      <c r="X70" s="7"/>
      <c r="Y70" s="7"/>
      <c r="Z70" s="7"/>
      <c r="AA70" s="7"/>
      <c r="AB70" s="7"/>
      <c r="AC70" s="7"/>
      <c r="AD70" s="7"/>
      <c r="AE70" s="13"/>
      <c r="AF70" s="13" t="str">
        <f t="shared" si="5"/>
        <v/>
      </c>
      <c r="AG70" s="7"/>
      <c r="AH70" s="10"/>
      <c r="AI70" s="10"/>
      <c r="AJ70" s="7"/>
      <c r="AK70" s="7"/>
      <c r="AL70" s="7"/>
      <c r="AM70" s="7"/>
      <c r="AN70" s="7"/>
      <c r="AO70" s="7"/>
    </row>
    <row r="71" spans="1:41" x14ac:dyDescent="0.25">
      <c r="A71" s="7"/>
      <c r="B71" s="7"/>
      <c r="C71" s="7"/>
      <c r="D71" s="7" t="str">
        <f>IF(C71="","",IFERROR(INDEX(FOLLOWUP!$C:$C,MATCH(C71,FOLLOWUP!$A:$A,0)),""))</f>
        <v/>
      </c>
      <c r="E71" s="12"/>
      <c r="F71" s="7"/>
      <c r="G71" s="7"/>
      <c r="H71" s="7"/>
      <c r="I71" s="7"/>
      <c r="J71" s="7"/>
      <c r="K71" s="10"/>
      <c r="L71" s="10"/>
      <c r="M71" s="12"/>
      <c r="N71" s="7" t="str">
        <f t="shared" si="4"/>
        <v/>
      </c>
      <c r="O71" s="7"/>
      <c r="P71" s="7"/>
      <c r="Q71" s="7"/>
      <c r="R71" s="7"/>
      <c r="S71" s="7"/>
      <c r="T71" s="7"/>
      <c r="U71" s="7"/>
      <c r="V71" s="7"/>
      <c r="W71" s="7"/>
      <c r="X71" s="7"/>
      <c r="Y71" s="7"/>
      <c r="Z71" s="7"/>
      <c r="AA71" s="7"/>
      <c r="AB71" s="7"/>
      <c r="AC71" s="7"/>
      <c r="AD71" s="7"/>
      <c r="AE71" s="13"/>
      <c r="AF71" s="13" t="str">
        <f t="shared" si="5"/>
        <v/>
      </c>
      <c r="AG71" s="7"/>
      <c r="AH71" s="10"/>
      <c r="AI71" s="10"/>
      <c r="AJ71" s="7"/>
      <c r="AK71" s="7"/>
      <c r="AL71" s="7"/>
      <c r="AM71" s="7"/>
      <c r="AN71" s="7"/>
      <c r="AO71" s="7"/>
    </row>
    <row r="72" spans="1:41" x14ac:dyDescent="0.25">
      <c r="A72" s="7"/>
      <c r="B72" s="7"/>
      <c r="C72" s="7"/>
      <c r="D72" s="7" t="str">
        <f>IF(C72="","",IFERROR(INDEX(FOLLOWUP!$C:$C,MATCH(C72,FOLLOWUP!$A:$A,0)),""))</f>
        <v/>
      </c>
      <c r="E72" s="12"/>
      <c r="F72" s="7"/>
      <c r="G72" s="7"/>
      <c r="H72" s="7"/>
      <c r="I72" s="7"/>
      <c r="J72" s="7"/>
      <c r="K72" s="10"/>
      <c r="L72" s="10"/>
      <c r="M72" s="12"/>
      <c r="N72" s="7" t="str">
        <f t="shared" si="4"/>
        <v/>
      </c>
      <c r="O72" s="7"/>
      <c r="P72" s="7"/>
      <c r="Q72" s="7"/>
      <c r="R72" s="7"/>
      <c r="S72" s="7"/>
      <c r="T72" s="7"/>
      <c r="U72" s="7"/>
      <c r="V72" s="7"/>
      <c r="W72" s="7"/>
      <c r="X72" s="7"/>
      <c r="Y72" s="7"/>
      <c r="Z72" s="7"/>
      <c r="AA72" s="7"/>
      <c r="AB72" s="7"/>
      <c r="AC72" s="7"/>
      <c r="AD72" s="7"/>
      <c r="AE72" s="13"/>
      <c r="AF72" s="13" t="str">
        <f t="shared" si="5"/>
        <v/>
      </c>
      <c r="AG72" s="7"/>
      <c r="AH72" s="10"/>
      <c r="AI72" s="10"/>
      <c r="AJ72" s="7"/>
      <c r="AK72" s="7"/>
      <c r="AL72" s="7"/>
      <c r="AM72" s="7"/>
      <c r="AN72" s="7"/>
      <c r="AO72" s="7"/>
    </row>
    <row r="73" spans="1:41" x14ac:dyDescent="0.25">
      <c r="A73" s="7"/>
      <c r="B73" s="7"/>
      <c r="C73" s="7"/>
      <c r="D73" s="7" t="str">
        <f>IF(C73="","",IFERROR(INDEX(FOLLOWUP!$C:$C,MATCH(C73,FOLLOWUP!$A:$A,0)),""))</f>
        <v/>
      </c>
      <c r="E73" s="12"/>
      <c r="F73" s="7"/>
      <c r="G73" s="7"/>
      <c r="H73" s="7"/>
      <c r="I73" s="7"/>
      <c r="J73" s="7"/>
      <c r="K73" s="10"/>
      <c r="L73" s="10"/>
      <c r="M73" s="12"/>
      <c r="N73" s="7" t="str">
        <f t="shared" si="4"/>
        <v/>
      </c>
      <c r="O73" s="7"/>
      <c r="P73" s="7"/>
      <c r="Q73" s="7"/>
      <c r="R73" s="7"/>
      <c r="S73" s="7"/>
      <c r="T73" s="7"/>
      <c r="U73" s="7"/>
      <c r="V73" s="7"/>
      <c r="W73" s="7"/>
      <c r="X73" s="7"/>
      <c r="Y73" s="7"/>
      <c r="Z73" s="7"/>
      <c r="AA73" s="7"/>
      <c r="AB73" s="7"/>
      <c r="AC73" s="7"/>
      <c r="AD73" s="7"/>
      <c r="AE73" s="13"/>
      <c r="AF73" s="13" t="str">
        <f t="shared" si="5"/>
        <v/>
      </c>
      <c r="AG73" s="7"/>
      <c r="AH73" s="10"/>
      <c r="AI73" s="10"/>
      <c r="AJ73" s="7"/>
      <c r="AK73" s="7"/>
      <c r="AL73" s="7"/>
      <c r="AM73" s="7"/>
      <c r="AN73" s="7"/>
      <c r="AO73" s="7"/>
    </row>
    <row r="74" spans="1:41" x14ac:dyDescent="0.25">
      <c r="A74" s="7"/>
      <c r="B74" s="7"/>
      <c r="C74" s="7"/>
      <c r="D74" s="7" t="str">
        <f>IF(C74="","",IFERROR(INDEX(FOLLOWUP!$C:$C,MATCH(C74,FOLLOWUP!$A:$A,0)),""))</f>
        <v/>
      </c>
      <c r="E74" s="12"/>
      <c r="F74" s="7"/>
      <c r="G74" s="7"/>
      <c r="H74" s="7"/>
      <c r="I74" s="7"/>
      <c r="J74" s="7"/>
      <c r="K74" s="10"/>
      <c r="L74" s="10"/>
      <c r="M74" s="12"/>
      <c r="N74" s="7" t="str">
        <f t="shared" si="4"/>
        <v/>
      </c>
      <c r="O74" s="7"/>
      <c r="P74" s="7"/>
      <c r="Q74" s="7"/>
      <c r="R74" s="7"/>
      <c r="S74" s="7"/>
      <c r="T74" s="7"/>
      <c r="U74" s="7"/>
      <c r="V74" s="7"/>
      <c r="W74" s="7"/>
      <c r="X74" s="7"/>
      <c r="Y74" s="7"/>
      <c r="Z74" s="7"/>
      <c r="AA74" s="7"/>
      <c r="AB74" s="7"/>
      <c r="AC74" s="7"/>
      <c r="AD74" s="7"/>
      <c r="AE74" s="13"/>
      <c r="AF74" s="13" t="str">
        <f t="shared" si="5"/>
        <v/>
      </c>
      <c r="AG74" s="7"/>
      <c r="AH74" s="10"/>
      <c r="AI74" s="10"/>
      <c r="AJ74" s="7"/>
      <c r="AK74" s="7"/>
      <c r="AL74" s="7"/>
      <c r="AM74" s="7"/>
      <c r="AN74" s="7"/>
      <c r="AO74" s="7"/>
    </row>
    <row r="75" spans="1:41" x14ac:dyDescent="0.25">
      <c r="A75" s="7"/>
      <c r="B75" s="7"/>
      <c r="C75" s="7"/>
      <c r="D75" s="7" t="str">
        <f>IF(C75="","",IFERROR(INDEX(FOLLOWUP!$C:$C,MATCH(C75,FOLLOWUP!$A:$A,0)),""))</f>
        <v/>
      </c>
      <c r="E75" s="12"/>
      <c r="F75" s="7"/>
      <c r="G75" s="7"/>
      <c r="H75" s="7"/>
      <c r="I75" s="7"/>
      <c r="J75" s="7"/>
      <c r="K75" s="10"/>
      <c r="L75" s="10"/>
      <c r="M75" s="12"/>
      <c r="N75" s="7" t="str">
        <f t="shared" si="4"/>
        <v/>
      </c>
      <c r="O75" s="7"/>
      <c r="P75" s="7"/>
      <c r="Q75" s="7"/>
      <c r="R75" s="7"/>
      <c r="S75" s="7"/>
      <c r="T75" s="7"/>
      <c r="U75" s="7"/>
      <c r="V75" s="7"/>
      <c r="W75" s="7"/>
      <c r="X75" s="7"/>
      <c r="Y75" s="7"/>
      <c r="Z75" s="7"/>
      <c r="AA75" s="7"/>
      <c r="AB75" s="7"/>
      <c r="AC75" s="7"/>
      <c r="AD75" s="7"/>
      <c r="AE75" s="13"/>
      <c r="AF75" s="13" t="str">
        <f t="shared" si="5"/>
        <v/>
      </c>
      <c r="AG75" s="7"/>
      <c r="AH75" s="10"/>
      <c r="AI75" s="10"/>
      <c r="AJ75" s="7"/>
      <c r="AK75" s="7"/>
      <c r="AL75" s="7"/>
      <c r="AM75" s="7"/>
      <c r="AN75" s="7"/>
      <c r="AO75" s="7"/>
    </row>
    <row r="76" spans="1:41" x14ac:dyDescent="0.25">
      <c r="A76" s="7"/>
      <c r="B76" s="7"/>
      <c r="C76" s="7"/>
      <c r="D76" s="7" t="str">
        <f>IF(C76="","",IFERROR(INDEX(FOLLOWUP!$C:$C,MATCH(C76,FOLLOWUP!$A:$A,0)),""))</f>
        <v/>
      </c>
      <c r="E76" s="12"/>
      <c r="F76" s="7"/>
      <c r="G76" s="7"/>
      <c r="H76" s="7"/>
      <c r="I76" s="7"/>
      <c r="J76" s="7"/>
      <c r="K76" s="10"/>
      <c r="L76" s="10"/>
      <c r="M76" s="12"/>
      <c r="N76" s="7" t="str">
        <f t="shared" si="4"/>
        <v/>
      </c>
      <c r="O76" s="7"/>
      <c r="P76" s="7"/>
      <c r="Q76" s="7"/>
      <c r="R76" s="7"/>
      <c r="S76" s="7"/>
      <c r="T76" s="7"/>
      <c r="U76" s="7"/>
      <c r="V76" s="7"/>
      <c r="W76" s="7"/>
      <c r="X76" s="7"/>
      <c r="Y76" s="7"/>
      <c r="Z76" s="7"/>
      <c r="AA76" s="7"/>
      <c r="AB76" s="7"/>
      <c r="AC76" s="7"/>
      <c r="AD76" s="7"/>
      <c r="AE76" s="13"/>
      <c r="AF76" s="13" t="str">
        <f t="shared" si="5"/>
        <v/>
      </c>
      <c r="AG76" s="7"/>
      <c r="AH76" s="10"/>
      <c r="AI76" s="10"/>
      <c r="AJ76" s="7"/>
      <c r="AK76" s="7"/>
      <c r="AL76" s="7"/>
      <c r="AM76" s="7"/>
      <c r="AN76" s="7"/>
      <c r="AO76" s="7"/>
    </row>
    <row r="77" spans="1:41" x14ac:dyDescent="0.25">
      <c r="A77" s="7"/>
      <c r="B77" s="7"/>
      <c r="C77" s="7"/>
      <c r="D77" s="7" t="str">
        <f>IF(C77="","",IFERROR(INDEX(FOLLOWUP!$C:$C,MATCH(C77,FOLLOWUP!$A:$A,0)),""))</f>
        <v/>
      </c>
      <c r="E77" s="12"/>
      <c r="F77" s="7"/>
      <c r="G77" s="7"/>
      <c r="H77" s="7"/>
      <c r="I77" s="7"/>
      <c r="J77" s="7"/>
      <c r="K77" s="10"/>
      <c r="L77" s="10"/>
      <c r="M77" s="12"/>
      <c r="N77" s="7" t="str">
        <f t="shared" si="4"/>
        <v/>
      </c>
      <c r="O77" s="7"/>
      <c r="P77" s="7"/>
      <c r="Q77" s="7"/>
      <c r="R77" s="7"/>
      <c r="S77" s="7"/>
      <c r="T77" s="7"/>
      <c r="U77" s="7"/>
      <c r="V77" s="7"/>
      <c r="W77" s="7"/>
      <c r="X77" s="7"/>
      <c r="Y77" s="7"/>
      <c r="Z77" s="7"/>
      <c r="AA77" s="7"/>
      <c r="AB77" s="7"/>
      <c r="AC77" s="7"/>
      <c r="AD77" s="7"/>
      <c r="AE77" s="13"/>
      <c r="AF77" s="13" t="str">
        <f t="shared" si="5"/>
        <v/>
      </c>
      <c r="AG77" s="7"/>
      <c r="AH77" s="10"/>
      <c r="AI77" s="10"/>
      <c r="AJ77" s="7"/>
      <c r="AK77" s="7"/>
      <c r="AL77" s="7"/>
      <c r="AM77" s="7"/>
      <c r="AN77" s="7"/>
      <c r="AO77" s="7"/>
    </row>
    <row r="78" spans="1:41" x14ac:dyDescent="0.25">
      <c r="A78" s="7"/>
      <c r="B78" s="7"/>
      <c r="C78" s="7"/>
      <c r="D78" s="7" t="str">
        <f>IF(C78="","",IFERROR(INDEX(FOLLOWUP!$C:$C,MATCH(C78,FOLLOWUP!$A:$A,0)),""))</f>
        <v/>
      </c>
      <c r="E78" s="12"/>
      <c r="F78" s="7"/>
      <c r="G78" s="7"/>
      <c r="H78" s="7"/>
      <c r="I78" s="7"/>
      <c r="J78" s="7"/>
      <c r="K78" s="10"/>
      <c r="L78" s="10"/>
      <c r="M78" s="12"/>
      <c r="N78" s="7" t="str">
        <f t="shared" si="4"/>
        <v/>
      </c>
      <c r="O78" s="7"/>
      <c r="P78" s="7"/>
      <c r="Q78" s="7"/>
      <c r="R78" s="7"/>
      <c r="S78" s="7"/>
      <c r="T78" s="7"/>
      <c r="U78" s="7"/>
      <c r="V78" s="7"/>
      <c r="W78" s="7"/>
      <c r="X78" s="7"/>
      <c r="Y78" s="7"/>
      <c r="Z78" s="7"/>
      <c r="AA78" s="7"/>
      <c r="AB78" s="7"/>
      <c r="AC78" s="7"/>
      <c r="AD78" s="7"/>
      <c r="AE78" s="13"/>
      <c r="AF78" s="13" t="str">
        <f t="shared" si="5"/>
        <v/>
      </c>
      <c r="AG78" s="7"/>
      <c r="AH78" s="10"/>
      <c r="AI78" s="10"/>
      <c r="AJ78" s="7"/>
      <c r="AK78" s="7"/>
      <c r="AL78" s="7"/>
      <c r="AM78" s="7"/>
      <c r="AN78" s="7"/>
      <c r="AO78" s="7"/>
    </row>
    <row r="79" spans="1:41" x14ac:dyDescent="0.25">
      <c r="A79" s="7"/>
      <c r="B79" s="7"/>
      <c r="C79" s="7"/>
      <c r="D79" s="7" t="str">
        <f>IF(C79="","",IFERROR(INDEX(FOLLOWUP!$C:$C,MATCH(C79,FOLLOWUP!$A:$A,0)),""))</f>
        <v/>
      </c>
      <c r="E79" s="12"/>
      <c r="F79" s="7"/>
      <c r="G79" s="7"/>
      <c r="H79" s="7"/>
      <c r="I79" s="7"/>
      <c r="J79" s="7"/>
      <c r="K79" s="10"/>
      <c r="L79" s="10"/>
      <c r="M79" s="12"/>
      <c r="N79" s="7" t="str">
        <f t="shared" si="4"/>
        <v/>
      </c>
      <c r="O79" s="7"/>
      <c r="P79" s="7"/>
      <c r="Q79" s="7"/>
      <c r="R79" s="7"/>
      <c r="S79" s="7"/>
      <c r="T79" s="7"/>
      <c r="U79" s="7"/>
      <c r="V79" s="7"/>
      <c r="W79" s="7"/>
      <c r="X79" s="7"/>
      <c r="Y79" s="7"/>
      <c r="Z79" s="7"/>
      <c r="AA79" s="7"/>
      <c r="AB79" s="7"/>
      <c r="AC79" s="7"/>
      <c r="AD79" s="7"/>
      <c r="AE79" s="13"/>
      <c r="AF79" s="13" t="str">
        <f t="shared" si="5"/>
        <v/>
      </c>
      <c r="AG79" s="7"/>
      <c r="AH79" s="10"/>
      <c r="AI79" s="10"/>
      <c r="AJ79" s="7"/>
      <c r="AK79" s="7"/>
      <c r="AL79" s="7"/>
      <c r="AM79" s="7"/>
      <c r="AN79" s="7"/>
      <c r="AO79" s="7"/>
    </row>
    <row r="80" spans="1:41" x14ac:dyDescent="0.25">
      <c r="A80" s="7"/>
      <c r="B80" s="7"/>
      <c r="C80" s="7"/>
      <c r="D80" s="7" t="str">
        <f>IF(C80="","",IFERROR(INDEX(FOLLOWUP!$C:$C,MATCH(C80,FOLLOWUP!$A:$A,0)),""))</f>
        <v/>
      </c>
      <c r="E80" s="12"/>
      <c r="F80" s="7"/>
      <c r="G80" s="7"/>
      <c r="H80" s="7"/>
      <c r="I80" s="7"/>
      <c r="J80" s="7"/>
      <c r="K80" s="10"/>
      <c r="L80" s="10"/>
      <c r="M80" s="12"/>
      <c r="N80" s="7" t="str">
        <f t="shared" si="4"/>
        <v/>
      </c>
      <c r="O80" s="7"/>
      <c r="P80" s="7"/>
      <c r="Q80" s="7"/>
      <c r="R80" s="7"/>
      <c r="S80" s="7"/>
      <c r="T80" s="7"/>
      <c r="U80" s="7"/>
      <c r="V80" s="7"/>
      <c r="W80" s="7"/>
      <c r="X80" s="7"/>
      <c r="Y80" s="7"/>
      <c r="Z80" s="7"/>
      <c r="AA80" s="7"/>
      <c r="AB80" s="7"/>
      <c r="AC80" s="7"/>
      <c r="AD80" s="7"/>
      <c r="AE80" s="13"/>
      <c r="AF80" s="13" t="str">
        <f t="shared" si="5"/>
        <v/>
      </c>
      <c r="AG80" s="7"/>
      <c r="AH80" s="10"/>
      <c r="AI80" s="10"/>
      <c r="AJ80" s="7"/>
      <c r="AK80" s="7"/>
      <c r="AL80" s="7"/>
      <c r="AM80" s="7"/>
      <c r="AN80" s="7"/>
      <c r="AO80" s="7"/>
    </row>
    <row r="81" spans="1:41" x14ac:dyDescent="0.25">
      <c r="A81" s="7"/>
      <c r="B81" s="7"/>
      <c r="C81" s="7"/>
      <c r="D81" s="7" t="str">
        <f>IF(C81="","",IFERROR(INDEX(FOLLOWUP!$C:$C,MATCH(C81,FOLLOWUP!$A:$A,0)),""))</f>
        <v/>
      </c>
      <c r="E81" s="12"/>
      <c r="F81" s="7"/>
      <c r="G81" s="7"/>
      <c r="H81" s="7"/>
      <c r="I81" s="7"/>
      <c r="J81" s="7"/>
      <c r="K81" s="10"/>
      <c r="L81" s="10"/>
      <c r="M81" s="12"/>
      <c r="N81" s="7" t="str">
        <f t="shared" si="4"/>
        <v/>
      </c>
      <c r="O81" s="7"/>
      <c r="P81" s="7"/>
      <c r="Q81" s="7"/>
      <c r="R81" s="7"/>
      <c r="S81" s="7"/>
      <c r="T81" s="7"/>
      <c r="U81" s="7"/>
      <c r="V81" s="7"/>
      <c r="W81" s="7"/>
      <c r="X81" s="7"/>
      <c r="Y81" s="7"/>
      <c r="Z81" s="7"/>
      <c r="AA81" s="7"/>
      <c r="AB81" s="7"/>
      <c r="AC81" s="7"/>
      <c r="AD81" s="7"/>
      <c r="AE81" s="13"/>
      <c r="AF81" s="13" t="str">
        <f t="shared" si="5"/>
        <v/>
      </c>
      <c r="AG81" s="7"/>
      <c r="AH81" s="10"/>
      <c r="AI81" s="10"/>
      <c r="AJ81" s="7"/>
      <c r="AK81" s="7"/>
      <c r="AL81" s="7"/>
      <c r="AM81" s="7"/>
      <c r="AN81" s="7"/>
      <c r="AO81" s="7"/>
    </row>
    <row r="82" spans="1:41" x14ac:dyDescent="0.25">
      <c r="A82" s="7"/>
      <c r="B82" s="7"/>
      <c r="C82" s="7"/>
      <c r="D82" s="7" t="str">
        <f>IF(C82="","",IFERROR(INDEX(FOLLOWUP!$C:$C,MATCH(C82,FOLLOWUP!$A:$A,0)),""))</f>
        <v/>
      </c>
      <c r="E82" s="12"/>
      <c r="F82" s="7"/>
      <c r="G82" s="7"/>
      <c r="H82" s="7"/>
      <c r="I82" s="7"/>
      <c r="J82" s="7"/>
      <c r="K82" s="10"/>
      <c r="L82" s="10"/>
      <c r="M82" s="12"/>
      <c r="N82" s="7" t="str">
        <f t="shared" si="4"/>
        <v/>
      </c>
      <c r="O82" s="7"/>
      <c r="P82" s="7"/>
      <c r="Q82" s="7"/>
      <c r="R82" s="7"/>
      <c r="S82" s="7"/>
      <c r="T82" s="7"/>
      <c r="U82" s="7"/>
      <c r="V82" s="7"/>
      <c r="W82" s="7"/>
      <c r="X82" s="7"/>
      <c r="Y82" s="7"/>
      <c r="Z82" s="7"/>
      <c r="AA82" s="7"/>
      <c r="AB82" s="7"/>
      <c r="AC82" s="7"/>
      <c r="AD82" s="7"/>
      <c r="AE82" s="13"/>
      <c r="AF82" s="13" t="str">
        <f t="shared" si="5"/>
        <v/>
      </c>
      <c r="AG82" s="7"/>
      <c r="AH82" s="10"/>
      <c r="AI82" s="10"/>
      <c r="AJ82" s="7"/>
      <c r="AK82" s="7"/>
      <c r="AL82" s="7"/>
      <c r="AM82" s="7"/>
      <c r="AN82" s="7"/>
      <c r="AO82" s="7"/>
    </row>
    <row r="83" spans="1:41" x14ac:dyDescent="0.25">
      <c r="A83" s="7"/>
      <c r="B83" s="7"/>
      <c r="C83" s="7"/>
      <c r="D83" s="7" t="str">
        <f>IF(C83="","",IFERROR(INDEX(FOLLOWUP!$C:$C,MATCH(C83,FOLLOWUP!$A:$A,0)),""))</f>
        <v/>
      </c>
      <c r="E83" s="12"/>
      <c r="F83" s="7"/>
      <c r="G83" s="7"/>
      <c r="H83" s="7"/>
      <c r="I83" s="7"/>
      <c r="J83" s="7"/>
      <c r="K83" s="10"/>
      <c r="L83" s="10"/>
      <c r="M83" s="12"/>
      <c r="N83" s="7" t="str">
        <f t="shared" si="4"/>
        <v/>
      </c>
      <c r="O83" s="7"/>
      <c r="P83" s="7"/>
      <c r="Q83" s="7"/>
      <c r="R83" s="7"/>
      <c r="S83" s="7"/>
      <c r="T83" s="7"/>
      <c r="U83" s="7"/>
      <c r="V83" s="7"/>
      <c r="W83" s="7"/>
      <c r="X83" s="7"/>
      <c r="Y83" s="7"/>
      <c r="Z83" s="7"/>
      <c r="AA83" s="7"/>
      <c r="AB83" s="7"/>
      <c r="AC83" s="7"/>
      <c r="AD83" s="7"/>
      <c r="AE83" s="13"/>
      <c r="AF83" s="13" t="str">
        <f t="shared" si="5"/>
        <v/>
      </c>
      <c r="AG83" s="7"/>
      <c r="AH83" s="10"/>
      <c r="AI83" s="10"/>
      <c r="AJ83" s="7"/>
      <c r="AK83" s="7"/>
      <c r="AL83" s="7"/>
      <c r="AM83" s="7"/>
      <c r="AN83" s="7"/>
      <c r="AO83" s="7"/>
    </row>
    <row r="84" spans="1:41" x14ac:dyDescent="0.25">
      <c r="A84" s="7"/>
      <c r="B84" s="7"/>
      <c r="C84" s="7"/>
      <c r="D84" s="7" t="str">
        <f>IF(C84="","",IFERROR(INDEX(FOLLOWUP!$C:$C,MATCH(C84,FOLLOWUP!$A:$A,0)),""))</f>
        <v/>
      </c>
      <c r="E84" s="12"/>
      <c r="F84" s="7"/>
      <c r="G84" s="7"/>
      <c r="H84" s="7"/>
      <c r="I84" s="7"/>
      <c r="J84" s="7"/>
      <c r="K84" s="10"/>
      <c r="L84" s="10"/>
      <c r="M84" s="12"/>
      <c r="N84" s="7" t="str">
        <f t="shared" si="4"/>
        <v/>
      </c>
      <c r="O84" s="7"/>
      <c r="P84" s="7"/>
      <c r="Q84" s="7"/>
      <c r="R84" s="7"/>
      <c r="S84" s="7"/>
      <c r="T84" s="7"/>
      <c r="U84" s="7"/>
      <c r="V84" s="7"/>
      <c r="W84" s="7"/>
      <c r="X84" s="7"/>
      <c r="Y84" s="7"/>
      <c r="Z84" s="7"/>
      <c r="AA84" s="7"/>
      <c r="AB84" s="7"/>
      <c r="AC84" s="7"/>
      <c r="AD84" s="7"/>
      <c r="AE84" s="13"/>
      <c r="AF84" s="13" t="str">
        <f t="shared" si="5"/>
        <v/>
      </c>
      <c r="AG84" s="7"/>
      <c r="AH84" s="10"/>
      <c r="AI84" s="10"/>
      <c r="AJ84" s="7"/>
      <c r="AK84" s="7"/>
      <c r="AL84" s="7"/>
      <c r="AM84" s="7"/>
      <c r="AN84" s="7"/>
      <c r="AO84" s="7"/>
    </row>
    <row r="85" spans="1:41" x14ac:dyDescent="0.25">
      <c r="A85" s="7"/>
      <c r="B85" s="7"/>
      <c r="C85" s="7"/>
      <c r="D85" s="7" t="str">
        <f>IF(C85="","",IFERROR(INDEX(FOLLOWUP!$C:$C,MATCH(C85,FOLLOWUP!$A:$A,0)),""))</f>
        <v/>
      </c>
      <c r="E85" s="12"/>
      <c r="F85" s="7"/>
      <c r="G85" s="7"/>
      <c r="H85" s="7"/>
      <c r="I85" s="7"/>
      <c r="J85" s="7"/>
      <c r="K85" s="10"/>
      <c r="L85" s="10"/>
      <c r="M85" s="12"/>
      <c r="N85" s="7" t="str">
        <f t="shared" si="4"/>
        <v/>
      </c>
      <c r="O85" s="7"/>
      <c r="P85" s="7"/>
      <c r="Q85" s="7"/>
      <c r="R85" s="7"/>
      <c r="S85" s="7"/>
      <c r="T85" s="7"/>
      <c r="U85" s="7"/>
      <c r="V85" s="7"/>
      <c r="W85" s="7"/>
      <c r="X85" s="7"/>
      <c r="Y85" s="7"/>
      <c r="Z85" s="7"/>
      <c r="AA85" s="7"/>
      <c r="AB85" s="7"/>
      <c r="AC85" s="7"/>
      <c r="AD85" s="7"/>
      <c r="AE85" s="13"/>
      <c r="AF85" s="13" t="str">
        <f t="shared" si="5"/>
        <v/>
      </c>
      <c r="AG85" s="7"/>
      <c r="AH85" s="10"/>
      <c r="AI85" s="10"/>
      <c r="AJ85" s="7"/>
      <c r="AK85" s="7"/>
      <c r="AL85" s="7"/>
      <c r="AM85" s="7"/>
      <c r="AN85" s="7"/>
      <c r="AO85" s="7"/>
    </row>
    <row r="86" spans="1:41" x14ac:dyDescent="0.25">
      <c r="A86" s="7"/>
      <c r="B86" s="7"/>
      <c r="C86" s="7"/>
      <c r="D86" s="7" t="str">
        <f>IF(C86="","",IFERROR(INDEX(FOLLOWUP!$C:$C,MATCH(C86,FOLLOWUP!$A:$A,0)),""))</f>
        <v/>
      </c>
      <c r="E86" s="12"/>
      <c r="F86" s="7"/>
      <c r="G86" s="7"/>
      <c r="H86" s="7"/>
      <c r="I86" s="7"/>
      <c r="J86" s="7"/>
      <c r="K86" s="10"/>
      <c r="L86" s="10"/>
      <c r="M86" s="12"/>
      <c r="N86" s="7" t="str">
        <f t="shared" si="4"/>
        <v/>
      </c>
      <c r="O86" s="7"/>
      <c r="P86" s="7"/>
      <c r="Q86" s="7"/>
      <c r="R86" s="7"/>
      <c r="S86" s="7"/>
      <c r="T86" s="7"/>
      <c r="U86" s="7"/>
      <c r="V86" s="7"/>
      <c r="W86" s="7"/>
      <c r="X86" s="7"/>
      <c r="Y86" s="7"/>
      <c r="Z86" s="7"/>
      <c r="AA86" s="7"/>
      <c r="AB86" s="7"/>
      <c r="AC86" s="7"/>
      <c r="AD86" s="7"/>
      <c r="AE86" s="13"/>
      <c r="AF86" s="13" t="str">
        <f t="shared" si="5"/>
        <v/>
      </c>
      <c r="AG86" s="7"/>
      <c r="AH86" s="10"/>
      <c r="AI86" s="10"/>
      <c r="AJ86" s="7"/>
      <c r="AK86" s="7"/>
      <c r="AL86" s="7"/>
      <c r="AM86" s="7"/>
      <c r="AN86" s="7"/>
      <c r="AO86" s="7"/>
    </row>
    <row r="87" spans="1:41" x14ac:dyDescent="0.25">
      <c r="A87" s="7"/>
      <c r="B87" s="7"/>
      <c r="C87" s="7"/>
      <c r="D87" s="7" t="str">
        <f>IF(C87="","",IFERROR(INDEX(FOLLOWUP!$C:$C,MATCH(C87,FOLLOWUP!$A:$A,0)),""))</f>
        <v/>
      </c>
      <c r="E87" s="12"/>
      <c r="F87" s="7"/>
      <c r="G87" s="7"/>
      <c r="H87" s="7"/>
      <c r="I87" s="7"/>
      <c r="J87" s="7"/>
      <c r="K87" s="10"/>
      <c r="L87" s="10"/>
      <c r="M87" s="12"/>
      <c r="N87" s="7" t="str">
        <f t="shared" si="4"/>
        <v/>
      </c>
      <c r="O87" s="7"/>
      <c r="P87" s="7"/>
      <c r="Q87" s="7"/>
      <c r="R87" s="7"/>
      <c r="S87" s="7"/>
      <c r="T87" s="7"/>
      <c r="U87" s="7"/>
      <c r="V87" s="7"/>
      <c r="W87" s="7"/>
      <c r="X87" s="7"/>
      <c r="Y87" s="7"/>
      <c r="Z87" s="7"/>
      <c r="AA87" s="7"/>
      <c r="AB87" s="7"/>
      <c r="AC87" s="7"/>
      <c r="AD87" s="7"/>
      <c r="AE87" s="13"/>
      <c r="AF87" s="13" t="str">
        <f t="shared" si="5"/>
        <v/>
      </c>
      <c r="AG87" s="7"/>
      <c r="AH87" s="10"/>
      <c r="AI87" s="10"/>
      <c r="AJ87" s="7"/>
      <c r="AK87" s="7"/>
      <c r="AL87" s="7"/>
      <c r="AM87" s="7"/>
      <c r="AN87" s="7"/>
      <c r="AO87" s="7"/>
    </row>
    <row r="88" spans="1:41" x14ac:dyDescent="0.25">
      <c r="A88" s="7"/>
      <c r="B88" s="7"/>
      <c r="C88" s="7"/>
      <c r="D88" s="7" t="str">
        <f>IF(C88="","",IFERROR(INDEX(FOLLOWUP!$C:$C,MATCH(C88,FOLLOWUP!$A:$A,0)),""))</f>
        <v/>
      </c>
      <c r="E88" s="12"/>
      <c r="F88" s="7"/>
      <c r="G88" s="7"/>
      <c r="H88" s="7"/>
      <c r="I88" s="7"/>
      <c r="J88" s="7"/>
      <c r="K88" s="10"/>
      <c r="L88" s="10"/>
      <c r="M88" s="12"/>
      <c r="N88" s="7" t="str">
        <f t="shared" si="4"/>
        <v/>
      </c>
      <c r="O88" s="7"/>
      <c r="P88" s="7"/>
      <c r="Q88" s="7"/>
      <c r="R88" s="7"/>
      <c r="S88" s="7"/>
      <c r="T88" s="7"/>
      <c r="U88" s="7"/>
      <c r="V88" s="7"/>
      <c r="W88" s="7"/>
      <c r="X88" s="7"/>
      <c r="Y88" s="7"/>
      <c r="Z88" s="7"/>
      <c r="AA88" s="7"/>
      <c r="AB88" s="7"/>
      <c r="AC88" s="7"/>
      <c r="AD88" s="7"/>
      <c r="AE88" s="13"/>
      <c r="AF88" s="13" t="str">
        <f t="shared" si="5"/>
        <v/>
      </c>
      <c r="AG88" s="7"/>
      <c r="AH88" s="10"/>
      <c r="AI88" s="10"/>
      <c r="AJ88" s="7"/>
      <c r="AK88" s="7"/>
      <c r="AL88" s="7"/>
      <c r="AM88" s="7"/>
      <c r="AN88" s="7"/>
      <c r="AO88" s="7"/>
    </row>
    <row r="89" spans="1:41" x14ac:dyDescent="0.25">
      <c r="A89" s="7"/>
      <c r="B89" s="7"/>
      <c r="C89" s="7"/>
      <c r="D89" s="7" t="str">
        <f>IF(C89="","",IFERROR(INDEX(FOLLOWUP!$C:$C,MATCH(C89,FOLLOWUP!$A:$A,0)),""))</f>
        <v/>
      </c>
      <c r="E89" s="12"/>
      <c r="F89" s="7"/>
      <c r="G89" s="7"/>
      <c r="H89" s="7"/>
      <c r="I89" s="7"/>
      <c r="J89" s="7"/>
      <c r="K89" s="10"/>
      <c r="L89" s="10"/>
      <c r="M89" s="12"/>
      <c r="N89" s="7" t="str">
        <f t="shared" si="4"/>
        <v/>
      </c>
      <c r="O89" s="7"/>
      <c r="P89" s="7"/>
      <c r="Q89" s="7"/>
      <c r="R89" s="7"/>
      <c r="S89" s="7"/>
      <c r="T89" s="7"/>
      <c r="U89" s="7"/>
      <c r="V89" s="7"/>
      <c r="W89" s="7"/>
      <c r="X89" s="7"/>
      <c r="Y89" s="7"/>
      <c r="Z89" s="7"/>
      <c r="AA89" s="7"/>
      <c r="AB89" s="7"/>
      <c r="AC89" s="7"/>
      <c r="AD89" s="7"/>
      <c r="AE89" s="13"/>
      <c r="AF89" s="13" t="str">
        <f t="shared" si="5"/>
        <v/>
      </c>
      <c r="AG89" s="7"/>
      <c r="AH89" s="10"/>
      <c r="AI89" s="10"/>
      <c r="AJ89" s="7"/>
      <c r="AK89" s="7"/>
      <c r="AL89" s="7"/>
      <c r="AM89" s="7"/>
      <c r="AN89" s="7"/>
      <c r="AO89" s="7"/>
    </row>
    <row r="90" spans="1:41" x14ac:dyDescent="0.25">
      <c r="A90" s="7"/>
      <c r="B90" s="7"/>
      <c r="C90" s="7"/>
      <c r="D90" s="7" t="str">
        <f>IF(C90="","",IFERROR(INDEX(FOLLOWUP!$C:$C,MATCH(C90,FOLLOWUP!$A:$A,0)),""))</f>
        <v/>
      </c>
      <c r="E90" s="12"/>
      <c r="F90" s="7"/>
      <c r="G90" s="7"/>
      <c r="H90" s="7"/>
      <c r="I90" s="7"/>
      <c r="J90" s="7"/>
      <c r="K90" s="10"/>
      <c r="L90" s="10"/>
      <c r="M90" s="12"/>
      <c r="N90" s="7" t="str">
        <f t="shared" si="4"/>
        <v/>
      </c>
      <c r="O90" s="7"/>
      <c r="P90" s="7"/>
      <c r="Q90" s="7"/>
      <c r="R90" s="7"/>
      <c r="S90" s="7"/>
      <c r="T90" s="7"/>
      <c r="U90" s="7"/>
      <c r="V90" s="7"/>
      <c r="W90" s="7"/>
      <c r="X90" s="7"/>
      <c r="Y90" s="7"/>
      <c r="Z90" s="7"/>
      <c r="AA90" s="7"/>
      <c r="AB90" s="7"/>
      <c r="AC90" s="7"/>
      <c r="AD90" s="7"/>
      <c r="AE90" s="13"/>
      <c r="AF90" s="13" t="str">
        <f t="shared" si="5"/>
        <v/>
      </c>
      <c r="AG90" s="7"/>
      <c r="AH90" s="10"/>
      <c r="AI90" s="10"/>
      <c r="AJ90" s="7"/>
      <c r="AK90" s="7"/>
      <c r="AL90" s="7"/>
      <c r="AM90" s="7"/>
      <c r="AN90" s="7"/>
      <c r="AO90" s="7"/>
    </row>
    <row r="91" spans="1:41" x14ac:dyDescent="0.25">
      <c r="A91" s="7"/>
      <c r="B91" s="7"/>
      <c r="C91" s="7"/>
      <c r="D91" s="7" t="str">
        <f>IF(C91="","",IFERROR(INDEX(FOLLOWUP!$C:$C,MATCH(C91,FOLLOWUP!$A:$A,0)),""))</f>
        <v/>
      </c>
      <c r="E91" s="12"/>
      <c r="F91" s="7"/>
      <c r="G91" s="7"/>
      <c r="H91" s="7"/>
      <c r="I91" s="7"/>
      <c r="J91" s="7"/>
      <c r="K91" s="10"/>
      <c r="L91" s="10"/>
      <c r="M91" s="12"/>
      <c r="N91" s="7" t="str">
        <f t="shared" si="4"/>
        <v/>
      </c>
      <c r="O91" s="7"/>
      <c r="P91" s="7"/>
      <c r="Q91" s="7"/>
      <c r="R91" s="7"/>
      <c r="S91" s="7"/>
      <c r="T91" s="7"/>
      <c r="U91" s="7"/>
      <c r="V91" s="7"/>
      <c r="W91" s="7"/>
      <c r="X91" s="7"/>
      <c r="Y91" s="7"/>
      <c r="Z91" s="7"/>
      <c r="AA91" s="7"/>
      <c r="AB91" s="7"/>
      <c r="AC91" s="7"/>
      <c r="AD91" s="7"/>
      <c r="AE91" s="13"/>
      <c r="AF91" s="13" t="str">
        <f t="shared" si="5"/>
        <v/>
      </c>
      <c r="AG91" s="7"/>
      <c r="AH91" s="10"/>
      <c r="AI91" s="10"/>
      <c r="AJ91" s="7"/>
      <c r="AK91" s="7"/>
      <c r="AL91" s="7"/>
      <c r="AM91" s="7"/>
      <c r="AN91" s="7"/>
      <c r="AO91" s="7"/>
    </row>
    <row r="92" spans="1:41" x14ac:dyDescent="0.25">
      <c r="A92" s="7"/>
      <c r="B92" s="7"/>
      <c r="C92" s="7"/>
      <c r="D92" s="7" t="str">
        <f>IF(C92="","",IFERROR(INDEX(FOLLOWUP!$C:$C,MATCH(C92,FOLLOWUP!$A:$A,0)),""))</f>
        <v/>
      </c>
      <c r="E92" s="12"/>
      <c r="F92" s="7"/>
      <c r="G92" s="7"/>
      <c r="H92" s="7"/>
      <c r="I92" s="7"/>
      <c r="J92" s="7"/>
      <c r="K92" s="10"/>
      <c r="L92" s="10"/>
      <c r="M92" s="12"/>
      <c r="N92" s="7" t="str">
        <f t="shared" si="4"/>
        <v/>
      </c>
      <c r="O92" s="7"/>
      <c r="P92" s="7"/>
      <c r="Q92" s="7"/>
      <c r="R92" s="7"/>
      <c r="S92" s="7"/>
      <c r="T92" s="7"/>
      <c r="U92" s="7"/>
      <c r="V92" s="7"/>
      <c r="W92" s="7"/>
      <c r="X92" s="7"/>
      <c r="Y92" s="7"/>
      <c r="Z92" s="7"/>
      <c r="AA92" s="7"/>
      <c r="AB92" s="7"/>
      <c r="AC92" s="7"/>
      <c r="AD92" s="7"/>
      <c r="AE92" s="13"/>
      <c r="AF92" s="13" t="str">
        <f t="shared" si="5"/>
        <v/>
      </c>
      <c r="AG92" s="7"/>
      <c r="AH92" s="10"/>
      <c r="AI92" s="10"/>
      <c r="AJ92" s="7"/>
      <c r="AK92" s="7"/>
      <c r="AL92" s="7"/>
      <c r="AM92" s="7"/>
      <c r="AN92" s="7"/>
      <c r="AO92" s="7"/>
    </row>
    <row r="93" spans="1:41" x14ac:dyDescent="0.25">
      <c r="A93" s="7"/>
      <c r="B93" s="7"/>
      <c r="C93" s="7"/>
      <c r="D93" s="7" t="str">
        <f>IF(C93="","",IFERROR(INDEX(FOLLOWUP!$C:$C,MATCH(C93,FOLLOWUP!$A:$A,0)),""))</f>
        <v/>
      </c>
      <c r="E93" s="12"/>
      <c r="F93" s="7"/>
      <c r="G93" s="7"/>
      <c r="H93" s="7"/>
      <c r="I93" s="7"/>
      <c r="J93" s="7"/>
      <c r="K93" s="10"/>
      <c r="L93" s="10"/>
      <c r="M93" s="12"/>
      <c r="N93" s="7" t="str">
        <f t="shared" si="4"/>
        <v/>
      </c>
      <c r="O93" s="7"/>
      <c r="P93" s="7"/>
      <c r="Q93" s="7"/>
      <c r="R93" s="7"/>
      <c r="S93" s="7"/>
      <c r="T93" s="7"/>
      <c r="U93" s="7"/>
      <c r="V93" s="7"/>
      <c r="W93" s="7"/>
      <c r="X93" s="7"/>
      <c r="Y93" s="7"/>
      <c r="Z93" s="7"/>
      <c r="AA93" s="7"/>
      <c r="AB93" s="7"/>
      <c r="AC93" s="7"/>
      <c r="AD93" s="7"/>
      <c r="AE93" s="13"/>
      <c r="AF93" s="13" t="str">
        <f t="shared" si="5"/>
        <v/>
      </c>
      <c r="AG93" s="7"/>
      <c r="AH93" s="10"/>
      <c r="AI93" s="10"/>
      <c r="AJ93" s="7"/>
      <c r="AK93" s="7"/>
      <c r="AL93" s="7"/>
      <c r="AM93" s="7"/>
      <c r="AN93" s="7"/>
      <c r="AO93" s="7"/>
    </row>
    <row r="94" spans="1:41" x14ac:dyDescent="0.25">
      <c r="A94" s="7"/>
      <c r="B94" s="7"/>
      <c r="C94" s="7"/>
      <c r="D94" s="7" t="str">
        <f>IF(C94="","",IFERROR(INDEX(FOLLOWUP!$C:$C,MATCH(C94,FOLLOWUP!$A:$A,0)),""))</f>
        <v/>
      </c>
      <c r="E94" s="12"/>
      <c r="F94" s="7"/>
      <c r="G94" s="7"/>
      <c r="H94" s="7"/>
      <c r="I94" s="7"/>
      <c r="J94" s="7"/>
      <c r="K94" s="10"/>
      <c r="L94" s="10"/>
      <c r="M94" s="12"/>
      <c r="N94" s="7" t="str">
        <f t="shared" si="4"/>
        <v/>
      </c>
      <c r="O94" s="7"/>
      <c r="P94" s="7"/>
      <c r="Q94" s="7"/>
      <c r="R94" s="7"/>
      <c r="S94" s="7"/>
      <c r="T94" s="7"/>
      <c r="U94" s="7"/>
      <c r="V94" s="7"/>
      <c r="W94" s="7"/>
      <c r="X94" s="7"/>
      <c r="Y94" s="7"/>
      <c r="Z94" s="7"/>
      <c r="AA94" s="7"/>
      <c r="AB94" s="7"/>
      <c r="AC94" s="7"/>
      <c r="AD94" s="7"/>
      <c r="AE94" s="13"/>
      <c r="AF94" s="13" t="str">
        <f t="shared" si="5"/>
        <v/>
      </c>
      <c r="AG94" s="7"/>
      <c r="AH94" s="10"/>
      <c r="AI94" s="10"/>
      <c r="AJ94" s="7"/>
      <c r="AK94" s="7"/>
      <c r="AL94" s="7"/>
      <c r="AM94" s="7"/>
      <c r="AN94" s="7"/>
      <c r="AO94" s="7"/>
    </row>
    <row r="95" spans="1:41" x14ac:dyDescent="0.25">
      <c r="A95" s="7"/>
      <c r="B95" s="7"/>
      <c r="C95" s="7"/>
      <c r="D95" s="7" t="str">
        <f>IF(C95="","",IFERROR(INDEX(FOLLOWUP!$C:$C,MATCH(C95,FOLLOWUP!$A:$A,0)),""))</f>
        <v/>
      </c>
      <c r="E95" s="12"/>
      <c r="F95" s="7"/>
      <c r="G95" s="7"/>
      <c r="H95" s="7"/>
      <c r="I95" s="7"/>
      <c r="J95" s="7"/>
      <c r="K95" s="10"/>
      <c r="L95" s="10"/>
      <c r="M95" s="12"/>
      <c r="N95" s="7" t="str">
        <f t="shared" si="4"/>
        <v/>
      </c>
      <c r="O95" s="7"/>
      <c r="P95" s="7"/>
      <c r="Q95" s="7"/>
      <c r="R95" s="7"/>
      <c r="S95" s="7"/>
      <c r="T95" s="7"/>
      <c r="U95" s="7"/>
      <c r="V95" s="7"/>
      <c r="W95" s="7"/>
      <c r="X95" s="7"/>
      <c r="Y95" s="7"/>
      <c r="Z95" s="7"/>
      <c r="AA95" s="7"/>
      <c r="AB95" s="7"/>
      <c r="AC95" s="7"/>
      <c r="AD95" s="7"/>
      <c r="AE95" s="13"/>
      <c r="AF95" s="13" t="str">
        <f t="shared" si="5"/>
        <v/>
      </c>
      <c r="AG95" s="7"/>
      <c r="AH95" s="10"/>
      <c r="AI95" s="10"/>
      <c r="AJ95" s="7"/>
      <c r="AK95" s="7"/>
      <c r="AL95" s="7"/>
      <c r="AM95" s="7"/>
      <c r="AN95" s="7"/>
      <c r="AO95" s="7"/>
    </row>
    <row r="96" spans="1:41" x14ac:dyDescent="0.25">
      <c r="A96" s="7"/>
      <c r="B96" s="7"/>
      <c r="C96" s="7"/>
      <c r="D96" s="7" t="str">
        <f>IF(C96="","",IFERROR(INDEX(FOLLOWUP!$C:$C,MATCH(C96,FOLLOWUP!$A:$A,0)),""))</f>
        <v/>
      </c>
      <c r="E96" s="12"/>
      <c r="F96" s="7"/>
      <c r="G96" s="7"/>
      <c r="H96" s="7"/>
      <c r="I96" s="7"/>
      <c r="J96" s="7"/>
      <c r="K96" s="10"/>
      <c r="L96" s="10"/>
      <c r="M96" s="12"/>
      <c r="N96" s="7" t="str">
        <f t="shared" si="4"/>
        <v/>
      </c>
      <c r="O96" s="7"/>
      <c r="P96" s="7"/>
      <c r="Q96" s="7"/>
      <c r="R96" s="7"/>
      <c r="S96" s="7"/>
      <c r="T96" s="7"/>
      <c r="U96" s="7"/>
      <c r="V96" s="7"/>
      <c r="W96" s="7"/>
      <c r="X96" s="7"/>
      <c r="Y96" s="7"/>
      <c r="Z96" s="7"/>
      <c r="AA96" s="7"/>
      <c r="AB96" s="7"/>
      <c r="AC96" s="7"/>
      <c r="AD96" s="7"/>
      <c r="AE96" s="13"/>
      <c r="AF96" s="13" t="str">
        <f t="shared" si="5"/>
        <v/>
      </c>
      <c r="AG96" s="7"/>
      <c r="AH96" s="10"/>
      <c r="AI96" s="10"/>
      <c r="AJ96" s="7"/>
      <c r="AK96" s="7"/>
      <c r="AL96" s="7"/>
      <c r="AM96" s="7"/>
      <c r="AN96" s="7"/>
      <c r="AO96" s="7"/>
    </row>
    <row r="97" spans="1:41" x14ac:dyDescent="0.25">
      <c r="A97" s="7"/>
      <c r="B97" s="7"/>
      <c r="C97" s="7"/>
      <c r="D97" s="7" t="str">
        <f>IF(C97="","",IFERROR(INDEX(FOLLOWUP!$C:$C,MATCH(C97,FOLLOWUP!$A:$A,0)),""))</f>
        <v/>
      </c>
      <c r="E97" s="12"/>
      <c r="F97" s="7"/>
      <c r="G97" s="7"/>
      <c r="H97" s="7"/>
      <c r="I97" s="7"/>
      <c r="J97" s="7"/>
      <c r="K97" s="10"/>
      <c r="L97" s="10"/>
      <c r="M97" s="12"/>
      <c r="N97" s="7" t="str">
        <f t="shared" si="4"/>
        <v/>
      </c>
      <c r="O97" s="7"/>
      <c r="P97" s="7"/>
      <c r="Q97" s="7"/>
      <c r="R97" s="7"/>
      <c r="S97" s="7"/>
      <c r="T97" s="7"/>
      <c r="U97" s="7"/>
      <c r="V97" s="7"/>
      <c r="W97" s="7"/>
      <c r="X97" s="7"/>
      <c r="Y97" s="7"/>
      <c r="Z97" s="7"/>
      <c r="AA97" s="7"/>
      <c r="AB97" s="7"/>
      <c r="AC97" s="7"/>
      <c r="AD97" s="7"/>
      <c r="AE97" s="13"/>
      <c r="AF97" s="13" t="str">
        <f t="shared" si="5"/>
        <v/>
      </c>
      <c r="AG97" s="7"/>
      <c r="AH97" s="10"/>
      <c r="AI97" s="10"/>
      <c r="AJ97" s="7"/>
      <c r="AK97" s="7"/>
      <c r="AL97" s="7"/>
      <c r="AM97" s="7"/>
      <c r="AN97" s="7"/>
      <c r="AO97" s="7"/>
    </row>
    <row r="98" spans="1:41" x14ac:dyDescent="0.25">
      <c r="A98" s="7"/>
      <c r="B98" s="7"/>
      <c r="C98" s="7"/>
      <c r="D98" s="7" t="str">
        <f>IF(C98="","",IFERROR(INDEX(FOLLOWUP!$C:$C,MATCH(C98,FOLLOWUP!$A:$A,0)),""))</f>
        <v/>
      </c>
      <c r="E98" s="12"/>
      <c r="F98" s="7"/>
      <c r="G98" s="7"/>
      <c r="H98" s="7"/>
      <c r="I98" s="7"/>
      <c r="J98" s="7"/>
      <c r="K98" s="10"/>
      <c r="L98" s="10"/>
      <c r="M98" s="12"/>
      <c r="N98" s="7" t="str">
        <f t="shared" ref="N98:N129" si="6">IF(M98="","",IF((M98-E98)*24&lt;=24,"Sim","Não"))</f>
        <v/>
      </c>
      <c r="O98" s="7"/>
      <c r="P98" s="7"/>
      <c r="Q98" s="7"/>
      <c r="R98" s="7"/>
      <c r="S98" s="7"/>
      <c r="T98" s="7"/>
      <c r="U98" s="7"/>
      <c r="V98" s="7"/>
      <c r="W98" s="7"/>
      <c r="X98" s="7"/>
      <c r="Y98" s="7"/>
      <c r="Z98" s="7"/>
      <c r="AA98" s="7"/>
      <c r="AB98" s="7"/>
      <c r="AC98" s="7"/>
      <c r="AD98" s="7"/>
      <c r="AE98" s="13"/>
      <c r="AF98" s="13" t="str">
        <f t="shared" ref="AF98:AF129" si="7">IF(AE98="","",AE98+30)</f>
        <v/>
      </c>
      <c r="AG98" s="7"/>
      <c r="AH98" s="10"/>
      <c r="AI98" s="10"/>
      <c r="AJ98" s="7"/>
      <c r="AK98" s="7"/>
      <c r="AL98" s="7"/>
      <c r="AM98" s="7"/>
      <c r="AN98" s="7"/>
      <c r="AO98" s="7"/>
    </row>
    <row r="99" spans="1:41" x14ac:dyDescent="0.25">
      <c r="A99" s="7"/>
      <c r="B99" s="7"/>
      <c r="C99" s="7"/>
      <c r="D99" s="7" t="str">
        <f>IF(C99="","",IFERROR(INDEX(FOLLOWUP!$C:$C,MATCH(C99,FOLLOWUP!$A:$A,0)),""))</f>
        <v/>
      </c>
      <c r="E99" s="12"/>
      <c r="F99" s="7"/>
      <c r="G99" s="7"/>
      <c r="H99" s="7"/>
      <c r="I99" s="7"/>
      <c r="J99" s="7"/>
      <c r="K99" s="10"/>
      <c r="L99" s="10"/>
      <c r="M99" s="12"/>
      <c r="N99" s="7" t="str">
        <f t="shared" si="6"/>
        <v/>
      </c>
      <c r="O99" s="7"/>
      <c r="P99" s="7"/>
      <c r="Q99" s="7"/>
      <c r="R99" s="7"/>
      <c r="S99" s="7"/>
      <c r="T99" s="7"/>
      <c r="U99" s="7"/>
      <c r="V99" s="7"/>
      <c r="W99" s="7"/>
      <c r="X99" s="7"/>
      <c r="Y99" s="7"/>
      <c r="Z99" s="7"/>
      <c r="AA99" s="7"/>
      <c r="AB99" s="7"/>
      <c r="AC99" s="7"/>
      <c r="AD99" s="7"/>
      <c r="AE99" s="13"/>
      <c r="AF99" s="13" t="str">
        <f t="shared" si="7"/>
        <v/>
      </c>
      <c r="AG99" s="7"/>
      <c r="AH99" s="10"/>
      <c r="AI99" s="10"/>
      <c r="AJ99" s="7"/>
      <c r="AK99" s="7"/>
      <c r="AL99" s="7"/>
      <c r="AM99" s="7"/>
      <c r="AN99" s="7"/>
      <c r="AO99" s="7"/>
    </row>
    <row r="100" spans="1:41" x14ac:dyDescent="0.25">
      <c r="A100" s="7"/>
      <c r="B100" s="7"/>
      <c r="C100" s="7"/>
      <c r="D100" s="7" t="str">
        <f>IF(C100="","",IFERROR(INDEX(FOLLOWUP!$C:$C,MATCH(C100,FOLLOWUP!$A:$A,0)),""))</f>
        <v/>
      </c>
      <c r="E100" s="12"/>
      <c r="F100" s="7"/>
      <c r="G100" s="7"/>
      <c r="H100" s="7"/>
      <c r="I100" s="7"/>
      <c r="J100" s="7"/>
      <c r="K100" s="10"/>
      <c r="L100" s="10"/>
      <c r="M100" s="12"/>
      <c r="N100" s="7" t="str">
        <f t="shared" si="6"/>
        <v/>
      </c>
      <c r="O100" s="7"/>
      <c r="P100" s="7"/>
      <c r="Q100" s="7"/>
      <c r="R100" s="7"/>
      <c r="S100" s="7"/>
      <c r="T100" s="7"/>
      <c r="U100" s="7"/>
      <c r="V100" s="7"/>
      <c r="W100" s="7"/>
      <c r="X100" s="7"/>
      <c r="Y100" s="7"/>
      <c r="Z100" s="7"/>
      <c r="AA100" s="7"/>
      <c r="AB100" s="7"/>
      <c r="AC100" s="7"/>
      <c r="AD100" s="7"/>
      <c r="AE100" s="13"/>
      <c r="AF100" s="13" t="str">
        <f t="shared" si="7"/>
        <v/>
      </c>
      <c r="AG100" s="7"/>
      <c r="AH100" s="10"/>
      <c r="AI100" s="10"/>
      <c r="AJ100" s="7"/>
      <c r="AK100" s="7"/>
      <c r="AL100" s="7"/>
      <c r="AM100" s="7"/>
      <c r="AN100" s="7"/>
      <c r="AO100" s="7"/>
    </row>
    <row r="101" spans="1:41" x14ac:dyDescent="0.25">
      <c r="A101" s="7"/>
      <c r="B101" s="7"/>
      <c r="C101" s="7"/>
      <c r="D101" s="7" t="str">
        <f>IF(C101="","",IFERROR(INDEX(FOLLOWUP!$C:$C,MATCH(C101,FOLLOWUP!$A:$A,0)),""))</f>
        <v/>
      </c>
      <c r="E101" s="12"/>
      <c r="F101" s="7"/>
      <c r="G101" s="7"/>
      <c r="H101" s="7"/>
      <c r="I101" s="7"/>
      <c r="J101" s="7"/>
      <c r="K101" s="10"/>
      <c r="L101" s="10"/>
      <c r="M101" s="12"/>
      <c r="N101" s="7" t="str">
        <f t="shared" si="6"/>
        <v/>
      </c>
      <c r="O101" s="7"/>
      <c r="P101" s="7"/>
      <c r="Q101" s="7"/>
      <c r="R101" s="7"/>
      <c r="S101" s="7"/>
      <c r="T101" s="7"/>
      <c r="U101" s="7"/>
      <c r="V101" s="7"/>
      <c r="W101" s="7"/>
      <c r="X101" s="7"/>
      <c r="Y101" s="7"/>
      <c r="Z101" s="7"/>
      <c r="AA101" s="7"/>
      <c r="AB101" s="7"/>
      <c r="AC101" s="7"/>
      <c r="AD101" s="7"/>
      <c r="AE101" s="13"/>
      <c r="AF101" s="13" t="str">
        <f t="shared" si="7"/>
        <v/>
      </c>
      <c r="AG101" s="7"/>
      <c r="AH101" s="10"/>
      <c r="AI101" s="10"/>
      <c r="AJ101" s="7"/>
      <c r="AK101" s="7"/>
      <c r="AL101" s="7"/>
      <c r="AM101" s="7"/>
      <c r="AN101" s="7"/>
      <c r="AO101" s="7"/>
    </row>
  </sheetData>
  <conditionalFormatting sqref="N2:N101">
    <cfRule type="expression" dxfId="7" priority="1">
      <formula>N2="Não"</formula>
    </cfRule>
  </conditionalFormatting>
  <conditionalFormatting sqref="AF2:AF101">
    <cfRule type="expression" dxfId="6" priority="2">
      <formula>AND(AF2&lt;&gt;"",AF2&lt;TODAY(),$AL2&lt;&gt;"Indenizado",$AL2&lt;&gt;"Encerrado")</formula>
    </cfRule>
  </conditionalFormatting>
  <dataValidations count="8">
    <dataValidation type="list" allowBlank="1" showErrorMessage="1" sqref="C2:C101" xr:uid="{00000000-0002-0000-0F00-000000000000}">
      <formula1>lst_Viagens</formula1>
    </dataValidation>
    <dataValidation type="list" allowBlank="1" showErrorMessage="1" sqref="G2:G101" xr:uid="{00000000-0002-0000-0F00-000001000000}">
      <formula1>lst_Pais</formula1>
    </dataValidation>
    <dataValidation type="list" allowBlank="1" showErrorMessage="1" sqref="H2:H101" xr:uid="{00000000-0002-0000-0F00-000002000000}">
      <formula1>lst_TipoSinistro</formula1>
    </dataValidation>
    <dataValidation type="list" allowBlank="1" showErrorMessage="1" sqref="I2:I101" xr:uid="{00000000-0002-0000-0F00-000003000000}">
      <formula1>lst_Ramo</formula1>
    </dataValidation>
    <dataValidation type="list" allowBlank="1" showErrorMessage="1" sqref="J2:J101" xr:uid="{00000000-0002-0000-0F00-000004000000}">
      <formula1>lst_Apolices</formula1>
    </dataValidation>
    <dataValidation type="list" allowBlank="1" showErrorMessage="1" sqref="AN2:AN101 AJ2:AJ101 AG2:AG101 S2:AD101" xr:uid="{00000000-0002-0000-0F00-000005000000}">
      <formula1>lst_SN</formula1>
    </dataValidation>
    <dataValidation type="list" allowBlank="1" showErrorMessage="1" sqref="AL2:AL101" xr:uid="{00000000-0002-0000-0F00-000013000000}">
      <formula1>lst_StatusSinistro</formula1>
    </dataValidation>
    <dataValidation type="list" allowBlank="1" showErrorMessage="1" sqref="AM2:AM101" xr:uid="{00000000-0002-0000-0F00-000014000000}">
      <formula1>lst_CausaRecusa</formula1>
    </dataValidation>
  </dataValidations>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C401"/>
  <sheetViews>
    <sheetView workbookViewId="0">
      <pane ySplit="1" topLeftCell="A2" activePane="bottomLeft" state="frozen"/>
      <selection pane="bottomLeft"/>
    </sheetView>
  </sheetViews>
  <sheetFormatPr defaultRowHeight="15" x14ac:dyDescent="0.25"/>
  <cols>
    <col min="1" max="29" width="16" customWidth="1"/>
  </cols>
  <sheetData>
    <row r="1" spans="1:29" ht="32.1" customHeight="1" x14ac:dyDescent="0.25">
      <c r="A1" s="11" t="s">
        <v>754</v>
      </c>
      <c r="B1" s="11" t="s">
        <v>72</v>
      </c>
      <c r="C1" s="11" t="s">
        <v>341</v>
      </c>
      <c r="D1" s="11" t="s">
        <v>755</v>
      </c>
      <c r="E1" s="11" t="s">
        <v>756</v>
      </c>
      <c r="F1" s="11" t="s">
        <v>757</v>
      </c>
      <c r="G1" s="11" t="s">
        <v>758</v>
      </c>
      <c r="H1" s="11" t="s">
        <v>759</v>
      </c>
      <c r="I1" s="11" t="s">
        <v>760</v>
      </c>
      <c r="J1" s="11" t="s">
        <v>761</v>
      </c>
      <c r="K1" s="11" t="s">
        <v>762</v>
      </c>
      <c r="L1" s="11" t="s">
        <v>151</v>
      </c>
      <c r="M1" s="11" t="s">
        <v>763</v>
      </c>
      <c r="N1" s="11" t="s">
        <v>764</v>
      </c>
      <c r="O1" s="11" t="s">
        <v>765</v>
      </c>
      <c r="P1" s="11" t="s">
        <v>766</v>
      </c>
      <c r="Q1" s="11" t="s">
        <v>767</v>
      </c>
      <c r="R1" s="11" t="s">
        <v>768</v>
      </c>
      <c r="S1" s="11" t="s">
        <v>769</v>
      </c>
      <c r="T1" s="11" t="s">
        <v>770</v>
      </c>
      <c r="U1" s="11" t="s">
        <v>771</v>
      </c>
      <c r="V1" s="11" t="s">
        <v>772</v>
      </c>
      <c r="W1" s="11" t="s">
        <v>773</v>
      </c>
      <c r="X1" s="11" t="s">
        <v>774</v>
      </c>
      <c r="Y1" s="11" t="s">
        <v>775</v>
      </c>
      <c r="Z1" s="11" t="s">
        <v>776</v>
      </c>
      <c r="AA1" s="11" t="s">
        <v>777</v>
      </c>
      <c r="AB1" s="11" t="s">
        <v>256</v>
      </c>
      <c r="AC1" s="11" t="s">
        <v>163</v>
      </c>
    </row>
    <row r="2" spans="1:29" x14ac:dyDescent="0.25">
      <c r="A2" s="7" t="s">
        <v>778</v>
      </c>
      <c r="B2" s="7" t="s">
        <v>184</v>
      </c>
      <c r="C2" s="7" t="str">
        <f>IF(B2="","",IFERROR(INDEX(FOLLOWUP!$C:$C,MATCH(B2,FOLLOWUP!$A:$A,0)),""))</f>
        <v>IYA3B21</v>
      </c>
      <c r="D2" s="7" t="s">
        <v>179</v>
      </c>
      <c r="E2" s="7" t="s">
        <v>779</v>
      </c>
      <c r="F2" s="7" t="s">
        <v>780</v>
      </c>
      <c r="G2" s="7" t="s">
        <v>781</v>
      </c>
      <c r="H2" s="12">
        <v>46287.333333333343</v>
      </c>
      <c r="I2" s="12">
        <v>46287.395833333343</v>
      </c>
      <c r="J2" s="12">
        <v>46287.416666666657</v>
      </c>
      <c r="K2" s="12">
        <v>46287.5</v>
      </c>
      <c r="L2" s="7" t="s">
        <v>782</v>
      </c>
      <c r="M2" s="7" t="s">
        <v>782</v>
      </c>
      <c r="N2" s="7" t="s">
        <v>216</v>
      </c>
      <c r="O2" s="12"/>
      <c r="P2" s="12"/>
      <c r="Q2" s="7" t="s">
        <v>170</v>
      </c>
      <c r="R2" s="7" t="s">
        <v>170</v>
      </c>
      <c r="S2" s="7" t="s">
        <v>783</v>
      </c>
      <c r="T2" s="7" t="s">
        <v>784</v>
      </c>
      <c r="U2" s="12"/>
      <c r="V2" s="12"/>
      <c r="W2" s="7">
        <f t="shared" ref="W2:W65" si="0">IF(OR(H2="",I2=""),"",ROUND((I2-H2)*24,1))</f>
        <v>1.5</v>
      </c>
      <c r="X2" s="7" t="str">
        <f t="shared" ref="X2:X65" si="1">IF(OR(I2="",O2=""),"",ROUND((O2-I2)*24,1))</f>
        <v/>
      </c>
      <c r="Y2" s="7">
        <f t="shared" ref="Y2:Y65" ca="1" si="2">IF(H2="","",ROUND(IF(P2="",(NOW()-H2)*24,(P2-H2)*24),1))</f>
        <v>83.6</v>
      </c>
      <c r="Z2" s="10">
        <f t="shared" ref="Z2:Z65" ca="1" si="3">IF(Y2="","",Y2/24*P_CUSTO_DIA)</f>
        <v>5224.9999999999991</v>
      </c>
      <c r="AA2" s="7" t="str">
        <f t="shared" ref="AA2:AA65" si="4">IF(A2="","",IF(P2="","Sim","Não"))</f>
        <v>Sim</v>
      </c>
      <c r="AB2" s="12"/>
      <c r="AC2" s="7"/>
    </row>
    <row r="3" spans="1:29" x14ac:dyDescent="0.25">
      <c r="A3" s="7" t="s">
        <v>785</v>
      </c>
      <c r="B3" s="7" t="s">
        <v>196</v>
      </c>
      <c r="C3" s="7" t="str">
        <f>IF(B3="","",IFERROR(INDEX(FOLLOWUP!$C:$C,MATCH(B3,FOLLOWUP!$A:$A,0)),""))</f>
        <v>IYD2E67</v>
      </c>
      <c r="D3" s="7" t="s">
        <v>786</v>
      </c>
      <c r="E3" s="7" t="s">
        <v>779</v>
      </c>
      <c r="F3" s="7" t="s">
        <v>787</v>
      </c>
      <c r="G3" s="7" t="s">
        <v>781</v>
      </c>
      <c r="H3" s="12">
        <v>46289.625</v>
      </c>
      <c r="I3" s="12">
        <v>46289.645833333343</v>
      </c>
      <c r="J3" s="12">
        <v>46289.666666666657</v>
      </c>
      <c r="K3" s="12">
        <v>46289.708333333343</v>
      </c>
      <c r="L3" s="7" t="s">
        <v>782</v>
      </c>
      <c r="M3" s="7" t="s">
        <v>782</v>
      </c>
      <c r="N3" s="7" t="s">
        <v>216</v>
      </c>
      <c r="O3" s="12">
        <v>46289.770833333343</v>
      </c>
      <c r="P3" s="12">
        <v>46289.791666666657</v>
      </c>
      <c r="Q3" s="7" t="s">
        <v>170</v>
      </c>
      <c r="R3" s="7" t="s">
        <v>788</v>
      </c>
      <c r="S3" s="7" t="s">
        <v>789</v>
      </c>
      <c r="T3" s="7" t="s">
        <v>790</v>
      </c>
      <c r="U3" s="12"/>
      <c r="V3" s="12"/>
      <c r="W3" s="7">
        <f t="shared" si="0"/>
        <v>0.5</v>
      </c>
      <c r="X3" s="7">
        <f t="shared" si="1"/>
        <v>3</v>
      </c>
      <c r="Y3" s="7">
        <f t="shared" ca="1" si="2"/>
        <v>4</v>
      </c>
      <c r="Z3" s="10">
        <f t="shared" ca="1" si="3"/>
        <v>250</v>
      </c>
      <c r="AA3" s="7" t="str">
        <f t="shared" si="4"/>
        <v>Não</v>
      </c>
      <c r="AB3" s="12"/>
      <c r="AC3" s="7"/>
    </row>
    <row r="4" spans="1:29" x14ac:dyDescent="0.25">
      <c r="A4" s="7"/>
      <c r="B4" s="7"/>
      <c r="C4" s="7" t="str">
        <f>IF(B4="","",IFERROR(INDEX(FOLLOWUP!$C:$C,MATCH(B4,FOLLOWUP!$A:$A,0)),""))</f>
        <v/>
      </c>
      <c r="D4" s="7"/>
      <c r="E4" s="7"/>
      <c r="F4" s="7"/>
      <c r="G4" s="7"/>
      <c r="H4" s="12"/>
      <c r="I4" s="12"/>
      <c r="J4" s="12"/>
      <c r="K4" s="12"/>
      <c r="L4" s="7"/>
      <c r="M4" s="7"/>
      <c r="N4" s="7"/>
      <c r="O4" s="12"/>
      <c r="P4" s="12"/>
      <c r="Q4" s="7"/>
      <c r="R4" s="7"/>
      <c r="S4" s="7"/>
      <c r="T4" s="7"/>
      <c r="U4" s="12"/>
      <c r="V4" s="12"/>
      <c r="W4" s="7" t="str">
        <f t="shared" si="0"/>
        <v/>
      </c>
      <c r="X4" s="7" t="str">
        <f t="shared" si="1"/>
        <v/>
      </c>
      <c r="Y4" s="7" t="str">
        <f t="shared" ca="1" si="2"/>
        <v/>
      </c>
      <c r="Z4" s="10" t="str">
        <f t="shared" ca="1" si="3"/>
        <v/>
      </c>
      <c r="AA4" s="7" t="str">
        <f t="shared" si="4"/>
        <v/>
      </c>
      <c r="AB4" s="12"/>
      <c r="AC4" s="7"/>
    </row>
    <row r="5" spans="1:29" x14ac:dyDescent="0.25">
      <c r="A5" s="7"/>
      <c r="B5" s="7"/>
      <c r="C5" s="7" t="str">
        <f>IF(B5="","",IFERROR(INDEX(FOLLOWUP!$C:$C,MATCH(B5,FOLLOWUP!$A:$A,0)),""))</f>
        <v/>
      </c>
      <c r="D5" s="7"/>
      <c r="E5" s="7"/>
      <c r="F5" s="7"/>
      <c r="G5" s="7"/>
      <c r="H5" s="12"/>
      <c r="I5" s="12"/>
      <c r="J5" s="12"/>
      <c r="K5" s="12"/>
      <c r="L5" s="7"/>
      <c r="M5" s="7"/>
      <c r="N5" s="7"/>
      <c r="O5" s="12"/>
      <c r="P5" s="12"/>
      <c r="Q5" s="7"/>
      <c r="R5" s="7"/>
      <c r="S5" s="7"/>
      <c r="T5" s="7"/>
      <c r="U5" s="12"/>
      <c r="V5" s="12"/>
      <c r="W5" s="7" t="str">
        <f t="shared" si="0"/>
        <v/>
      </c>
      <c r="X5" s="7" t="str">
        <f t="shared" si="1"/>
        <v/>
      </c>
      <c r="Y5" s="7" t="str">
        <f t="shared" ca="1" si="2"/>
        <v/>
      </c>
      <c r="Z5" s="10" t="str">
        <f t="shared" ca="1" si="3"/>
        <v/>
      </c>
      <c r="AA5" s="7" t="str">
        <f t="shared" si="4"/>
        <v/>
      </c>
      <c r="AB5" s="12"/>
      <c r="AC5" s="7"/>
    </row>
    <row r="6" spans="1:29" x14ac:dyDescent="0.25">
      <c r="A6" s="7"/>
      <c r="B6" s="7"/>
      <c r="C6" s="7" t="str">
        <f>IF(B6="","",IFERROR(INDEX(FOLLOWUP!$C:$C,MATCH(B6,FOLLOWUP!$A:$A,0)),""))</f>
        <v/>
      </c>
      <c r="D6" s="7"/>
      <c r="E6" s="7"/>
      <c r="F6" s="7"/>
      <c r="G6" s="7"/>
      <c r="H6" s="12"/>
      <c r="I6" s="12"/>
      <c r="J6" s="12"/>
      <c r="K6" s="12"/>
      <c r="L6" s="7"/>
      <c r="M6" s="7"/>
      <c r="N6" s="7"/>
      <c r="O6" s="12"/>
      <c r="P6" s="12"/>
      <c r="Q6" s="7"/>
      <c r="R6" s="7"/>
      <c r="S6" s="7"/>
      <c r="T6" s="7"/>
      <c r="U6" s="12"/>
      <c r="V6" s="12"/>
      <c r="W6" s="7" t="str">
        <f t="shared" si="0"/>
        <v/>
      </c>
      <c r="X6" s="7" t="str">
        <f t="shared" si="1"/>
        <v/>
      </c>
      <c r="Y6" s="7" t="str">
        <f t="shared" ca="1" si="2"/>
        <v/>
      </c>
      <c r="Z6" s="10" t="str">
        <f t="shared" ca="1" si="3"/>
        <v/>
      </c>
      <c r="AA6" s="7" t="str">
        <f t="shared" si="4"/>
        <v/>
      </c>
      <c r="AB6" s="12"/>
      <c r="AC6" s="7"/>
    </row>
    <row r="7" spans="1:29" x14ac:dyDescent="0.25">
      <c r="A7" s="7"/>
      <c r="B7" s="7"/>
      <c r="C7" s="7" t="str">
        <f>IF(B7="","",IFERROR(INDEX(FOLLOWUP!$C:$C,MATCH(B7,FOLLOWUP!$A:$A,0)),""))</f>
        <v/>
      </c>
      <c r="D7" s="7"/>
      <c r="E7" s="7"/>
      <c r="F7" s="7"/>
      <c r="G7" s="7"/>
      <c r="H7" s="12"/>
      <c r="I7" s="12"/>
      <c r="J7" s="12"/>
      <c r="K7" s="12"/>
      <c r="L7" s="7"/>
      <c r="M7" s="7"/>
      <c r="N7" s="7"/>
      <c r="O7" s="12"/>
      <c r="P7" s="12"/>
      <c r="Q7" s="7"/>
      <c r="R7" s="7"/>
      <c r="S7" s="7"/>
      <c r="T7" s="7"/>
      <c r="U7" s="12"/>
      <c r="V7" s="12"/>
      <c r="W7" s="7" t="str">
        <f t="shared" si="0"/>
        <v/>
      </c>
      <c r="X7" s="7" t="str">
        <f t="shared" si="1"/>
        <v/>
      </c>
      <c r="Y7" s="7" t="str">
        <f t="shared" ca="1" si="2"/>
        <v/>
      </c>
      <c r="Z7" s="10" t="str">
        <f t="shared" ca="1" si="3"/>
        <v/>
      </c>
      <c r="AA7" s="7" t="str">
        <f t="shared" si="4"/>
        <v/>
      </c>
      <c r="AB7" s="12"/>
      <c r="AC7" s="7"/>
    </row>
    <row r="8" spans="1:29" x14ac:dyDescent="0.25">
      <c r="A8" s="7"/>
      <c r="B8" s="7"/>
      <c r="C8" s="7" t="str">
        <f>IF(B8="","",IFERROR(INDEX(FOLLOWUP!$C:$C,MATCH(B8,FOLLOWUP!$A:$A,0)),""))</f>
        <v/>
      </c>
      <c r="D8" s="7"/>
      <c r="E8" s="7"/>
      <c r="F8" s="7"/>
      <c r="G8" s="7"/>
      <c r="H8" s="12"/>
      <c r="I8" s="12"/>
      <c r="J8" s="12"/>
      <c r="K8" s="12"/>
      <c r="L8" s="7"/>
      <c r="M8" s="7"/>
      <c r="N8" s="7"/>
      <c r="O8" s="12"/>
      <c r="P8" s="12"/>
      <c r="Q8" s="7"/>
      <c r="R8" s="7"/>
      <c r="S8" s="7"/>
      <c r="T8" s="7"/>
      <c r="U8" s="12"/>
      <c r="V8" s="12"/>
      <c r="W8" s="7" t="str">
        <f t="shared" si="0"/>
        <v/>
      </c>
      <c r="X8" s="7" t="str">
        <f t="shared" si="1"/>
        <v/>
      </c>
      <c r="Y8" s="7" t="str">
        <f t="shared" ca="1" si="2"/>
        <v/>
      </c>
      <c r="Z8" s="10" t="str">
        <f t="shared" ca="1" si="3"/>
        <v/>
      </c>
      <c r="AA8" s="7" t="str">
        <f t="shared" si="4"/>
        <v/>
      </c>
      <c r="AB8" s="12"/>
      <c r="AC8" s="7"/>
    </row>
    <row r="9" spans="1:29" x14ac:dyDescent="0.25">
      <c r="A9" s="7"/>
      <c r="B9" s="7"/>
      <c r="C9" s="7" t="str">
        <f>IF(B9="","",IFERROR(INDEX(FOLLOWUP!$C:$C,MATCH(B9,FOLLOWUP!$A:$A,0)),""))</f>
        <v/>
      </c>
      <c r="D9" s="7"/>
      <c r="E9" s="7"/>
      <c r="F9" s="7"/>
      <c r="G9" s="7"/>
      <c r="H9" s="12"/>
      <c r="I9" s="12"/>
      <c r="J9" s="12"/>
      <c r="K9" s="12"/>
      <c r="L9" s="7"/>
      <c r="M9" s="7"/>
      <c r="N9" s="7"/>
      <c r="O9" s="12"/>
      <c r="P9" s="12"/>
      <c r="Q9" s="7"/>
      <c r="R9" s="7"/>
      <c r="S9" s="7"/>
      <c r="T9" s="7"/>
      <c r="U9" s="12"/>
      <c r="V9" s="12"/>
      <c r="W9" s="7" t="str">
        <f t="shared" si="0"/>
        <v/>
      </c>
      <c r="X9" s="7" t="str">
        <f t="shared" si="1"/>
        <v/>
      </c>
      <c r="Y9" s="7" t="str">
        <f t="shared" ca="1" si="2"/>
        <v/>
      </c>
      <c r="Z9" s="10" t="str">
        <f t="shared" ca="1" si="3"/>
        <v/>
      </c>
      <c r="AA9" s="7" t="str">
        <f t="shared" si="4"/>
        <v/>
      </c>
      <c r="AB9" s="12"/>
      <c r="AC9" s="7"/>
    </row>
    <row r="10" spans="1:29" x14ac:dyDescent="0.25">
      <c r="A10" s="7"/>
      <c r="B10" s="7"/>
      <c r="C10" s="7" t="str">
        <f>IF(B10="","",IFERROR(INDEX(FOLLOWUP!$C:$C,MATCH(B10,FOLLOWUP!$A:$A,0)),""))</f>
        <v/>
      </c>
      <c r="D10" s="7"/>
      <c r="E10" s="7"/>
      <c r="F10" s="7"/>
      <c r="G10" s="7"/>
      <c r="H10" s="12"/>
      <c r="I10" s="12"/>
      <c r="J10" s="12"/>
      <c r="K10" s="12"/>
      <c r="L10" s="7"/>
      <c r="M10" s="7"/>
      <c r="N10" s="7"/>
      <c r="O10" s="12"/>
      <c r="P10" s="12"/>
      <c r="Q10" s="7"/>
      <c r="R10" s="7"/>
      <c r="S10" s="7"/>
      <c r="T10" s="7"/>
      <c r="U10" s="12"/>
      <c r="V10" s="12"/>
      <c r="W10" s="7" t="str">
        <f t="shared" si="0"/>
        <v/>
      </c>
      <c r="X10" s="7" t="str">
        <f t="shared" si="1"/>
        <v/>
      </c>
      <c r="Y10" s="7" t="str">
        <f t="shared" ca="1" si="2"/>
        <v/>
      </c>
      <c r="Z10" s="10" t="str">
        <f t="shared" ca="1" si="3"/>
        <v/>
      </c>
      <c r="AA10" s="7" t="str">
        <f t="shared" si="4"/>
        <v/>
      </c>
      <c r="AB10" s="12"/>
      <c r="AC10" s="7"/>
    </row>
    <row r="11" spans="1:29" x14ac:dyDescent="0.25">
      <c r="A11" s="7"/>
      <c r="B11" s="7"/>
      <c r="C11" s="7" t="str">
        <f>IF(B11="","",IFERROR(INDEX(FOLLOWUP!$C:$C,MATCH(B11,FOLLOWUP!$A:$A,0)),""))</f>
        <v/>
      </c>
      <c r="D11" s="7"/>
      <c r="E11" s="7"/>
      <c r="F11" s="7"/>
      <c r="G11" s="7"/>
      <c r="H11" s="12"/>
      <c r="I11" s="12"/>
      <c r="J11" s="12"/>
      <c r="K11" s="12"/>
      <c r="L11" s="7"/>
      <c r="M11" s="7"/>
      <c r="N11" s="7"/>
      <c r="O11" s="12"/>
      <c r="P11" s="12"/>
      <c r="Q11" s="7"/>
      <c r="R11" s="7"/>
      <c r="S11" s="7"/>
      <c r="T11" s="7"/>
      <c r="U11" s="12"/>
      <c r="V11" s="12"/>
      <c r="W11" s="7" t="str">
        <f t="shared" si="0"/>
        <v/>
      </c>
      <c r="X11" s="7" t="str">
        <f t="shared" si="1"/>
        <v/>
      </c>
      <c r="Y11" s="7" t="str">
        <f t="shared" ca="1" si="2"/>
        <v/>
      </c>
      <c r="Z11" s="10" t="str">
        <f t="shared" ca="1" si="3"/>
        <v/>
      </c>
      <c r="AA11" s="7" t="str">
        <f t="shared" si="4"/>
        <v/>
      </c>
      <c r="AB11" s="12"/>
      <c r="AC11" s="7"/>
    </row>
    <row r="12" spans="1:29" x14ac:dyDescent="0.25">
      <c r="A12" s="7"/>
      <c r="B12" s="7"/>
      <c r="C12" s="7" t="str">
        <f>IF(B12="","",IFERROR(INDEX(FOLLOWUP!$C:$C,MATCH(B12,FOLLOWUP!$A:$A,0)),""))</f>
        <v/>
      </c>
      <c r="D12" s="7"/>
      <c r="E12" s="7"/>
      <c r="F12" s="7"/>
      <c r="G12" s="7"/>
      <c r="H12" s="12"/>
      <c r="I12" s="12"/>
      <c r="J12" s="12"/>
      <c r="K12" s="12"/>
      <c r="L12" s="7"/>
      <c r="M12" s="7"/>
      <c r="N12" s="7"/>
      <c r="O12" s="12"/>
      <c r="P12" s="12"/>
      <c r="Q12" s="7"/>
      <c r="R12" s="7"/>
      <c r="S12" s="7"/>
      <c r="T12" s="7"/>
      <c r="U12" s="12"/>
      <c r="V12" s="12"/>
      <c r="W12" s="7" t="str">
        <f t="shared" si="0"/>
        <v/>
      </c>
      <c r="X12" s="7" t="str">
        <f t="shared" si="1"/>
        <v/>
      </c>
      <c r="Y12" s="7" t="str">
        <f t="shared" ca="1" si="2"/>
        <v/>
      </c>
      <c r="Z12" s="10" t="str">
        <f t="shared" ca="1" si="3"/>
        <v/>
      </c>
      <c r="AA12" s="7" t="str">
        <f t="shared" si="4"/>
        <v/>
      </c>
      <c r="AB12" s="12"/>
      <c r="AC12" s="7"/>
    </row>
    <row r="13" spans="1:29" x14ac:dyDescent="0.25">
      <c r="A13" s="7"/>
      <c r="B13" s="7"/>
      <c r="C13" s="7" t="str">
        <f>IF(B13="","",IFERROR(INDEX(FOLLOWUP!$C:$C,MATCH(B13,FOLLOWUP!$A:$A,0)),""))</f>
        <v/>
      </c>
      <c r="D13" s="7"/>
      <c r="E13" s="7"/>
      <c r="F13" s="7"/>
      <c r="G13" s="7"/>
      <c r="H13" s="12"/>
      <c r="I13" s="12"/>
      <c r="J13" s="12"/>
      <c r="K13" s="12"/>
      <c r="L13" s="7"/>
      <c r="M13" s="7"/>
      <c r="N13" s="7"/>
      <c r="O13" s="12"/>
      <c r="P13" s="12"/>
      <c r="Q13" s="7"/>
      <c r="R13" s="7"/>
      <c r="S13" s="7"/>
      <c r="T13" s="7"/>
      <c r="U13" s="12"/>
      <c r="V13" s="12"/>
      <c r="W13" s="7" t="str">
        <f t="shared" si="0"/>
        <v/>
      </c>
      <c r="X13" s="7" t="str">
        <f t="shared" si="1"/>
        <v/>
      </c>
      <c r="Y13" s="7" t="str">
        <f t="shared" ca="1" si="2"/>
        <v/>
      </c>
      <c r="Z13" s="10" t="str">
        <f t="shared" ca="1" si="3"/>
        <v/>
      </c>
      <c r="AA13" s="7" t="str">
        <f t="shared" si="4"/>
        <v/>
      </c>
      <c r="AB13" s="12"/>
      <c r="AC13" s="7"/>
    </row>
    <row r="14" spans="1:29" x14ac:dyDescent="0.25">
      <c r="A14" s="7"/>
      <c r="B14" s="7"/>
      <c r="C14" s="7" t="str">
        <f>IF(B14="","",IFERROR(INDEX(FOLLOWUP!$C:$C,MATCH(B14,FOLLOWUP!$A:$A,0)),""))</f>
        <v/>
      </c>
      <c r="D14" s="7"/>
      <c r="E14" s="7"/>
      <c r="F14" s="7"/>
      <c r="G14" s="7"/>
      <c r="H14" s="12"/>
      <c r="I14" s="12"/>
      <c r="J14" s="12"/>
      <c r="K14" s="12"/>
      <c r="L14" s="7"/>
      <c r="M14" s="7"/>
      <c r="N14" s="7"/>
      <c r="O14" s="12"/>
      <c r="P14" s="12"/>
      <c r="Q14" s="7"/>
      <c r="R14" s="7"/>
      <c r="S14" s="7"/>
      <c r="T14" s="7"/>
      <c r="U14" s="12"/>
      <c r="V14" s="12"/>
      <c r="W14" s="7" t="str">
        <f t="shared" si="0"/>
        <v/>
      </c>
      <c r="X14" s="7" t="str">
        <f t="shared" si="1"/>
        <v/>
      </c>
      <c r="Y14" s="7" t="str">
        <f t="shared" ca="1" si="2"/>
        <v/>
      </c>
      <c r="Z14" s="10" t="str">
        <f t="shared" ca="1" si="3"/>
        <v/>
      </c>
      <c r="AA14" s="7" t="str">
        <f t="shared" si="4"/>
        <v/>
      </c>
      <c r="AB14" s="12"/>
      <c r="AC14" s="7"/>
    </row>
    <row r="15" spans="1:29" x14ac:dyDescent="0.25">
      <c r="A15" s="7"/>
      <c r="B15" s="7"/>
      <c r="C15" s="7" t="str">
        <f>IF(B15="","",IFERROR(INDEX(FOLLOWUP!$C:$C,MATCH(B15,FOLLOWUP!$A:$A,0)),""))</f>
        <v/>
      </c>
      <c r="D15" s="7"/>
      <c r="E15" s="7"/>
      <c r="F15" s="7"/>
      <c r="G15" s="7"/>
      <c r="H15" s="12"/>
      <c r="I15" s="12"/>
      <c r="J15" s="12"/>
      <c r="K15" s="12"/>
      <c r="L15" s="7"/>
      <c r="M15" s="7"/>
      <c r="N15" s="7"/>
      <c r="O15" s="12"/>
      <c r="P15" s="12"/>
      <c r="Q15" s="7"/>
      <c r="R15" s="7"/>
      <c r="S15" s="7"/>
      <c r="T15" s="7"/>
      <c r="U15" s="12"/>
      <c r="V15" s="12"/>
      <c r="W15" s="7" t="str">
        <f t="shared" si="0"/>
        <v/>
      </c>
      <c r="X15" s="7" t="str">
        <f t="shared" si="1"/>
        <v/>
      </c>
      <c r="Y15" s="7" t="str">
        <f t="shared" ca="1" si="2"/>
        <v/>
      </c>
      <c r="Z15" s="10" t="str">
        <f t="shared" ca="1" si="3"/>
        <v/>
      </c>
      <c r="AA15" s="7" t="str">
        <f t="shared" si="4"/>
        <v/>
      </c>
      <c r="AB15" s="12"/>
      <c r="AC15" s="7"/>
    </row>
    <row r="16" spans="1:29" x14ac:dyDescent="0.25">
      <c r="A16" s="7"/>
      <c r="B16" s="7"/>
      <c r="C16" s="7" t="str">
        <f>IF(B16="","",IFERROR(INDEX(FOLLOWUP!$C:$C,MATCH(B16,FOLLOWUP!$A:$A,0)),""))</f>
        <v/>
      </c>
      <c r="D16" s="7"/>
      <c r="E16" s="7"/>
      <c r="F16" s="7"/>
      <c r="G16" s="7"/>
      <c r="H16" s="12"/>
      <c r="I16" s="12"/>
      <c r="J16" s="12"/>
      <c r="K16" s="12"/>
      <c r="L16" s="7"/>
      <c r="M16" s="7"/>
      <c r="N16" s="7"/>
      <c r="O16" s="12"/>
      <c r="P16" s="12"/>
      <c r="Q16" s="7"/>
      <c r="R16" s="7"/>
      <c r="S16" s="7"/>
      <c r="T16" s="7"/>
      <c r="U16" s="12"/>
      <c r="V16" s="12"/>
      <c r="W16" s="7" t="str">
        <f t="shared" si="0"/>
        <v/>
      </c>
      <c r="X16" s="7" t="str">
        <f t="shared" si="1"/>
        <v/>
      </c>
      <c r="Y16" s="7" t="str">
        <f t="shared" ca="1" si="2"/>
        <v/>
      </c>
      <c r="Z16" s="10" t="str">
        <f t="shared" ca="1" si="3"/>
        <v/>
      </c>
      <c r="AA16" s="7" t="str">
        <f t="shared" si="4"/>
        <v/>
      </c>
      <c r="AB16" s="12"/>
      <c r="AC16" s="7"/>
    </row>
    <row r="17" spans="1:29" x14ac:dyDescent="0.25">
      <c r="A17" s="7"/>
      <c r="B17" s="7"/>
      <c r="C17" s="7" t="str">
        <f>IF(B17="","",IFERROR(INDEX(FOLLOWUP!$C:$C,MATCH(B17,FOLLOWUP!$A:$A,0)),""))</f>
        <v/>
      </c>
      <c r="D17" s="7"/>
      <c r="E17" s="7"/>
      <c r="F17" s="7"/>
      <c r="G17" s="7"/>
      <c r="H17" s="12"/>
      <c r="I17" s="12"/>
      <c r="J17" s="12"/>
      <c r="K17" s="12"/>
      <c r="L17" s="7"/>
      <c r="M17" s="7"/>
      <c r="N17" s="7"/>
      <c r="O17" s="12"/>
      <c r="P17" s="12"/>
      <c r="Q17" s="7"/>
      <c r="R17" s="7"/>
      <c r="S17" s="7"/>
      <c r="T17" s="7"/>
      <c r="U17" s="12"/>
      <c r="V17" s="12"/>
      <c r="W17" s="7" t="str">
        <f t="shared" si="0"/>
        <v/>
      </c>
      <c r="X17" s="7" t="str">
        <f t="shared" si="1"/>
        <v/>
      </c>
      <c r="Y17" s="7" t="str">
        <f t="shared" ca="1" si="2"/>
        <v/>
      </c>
      <c r="Z17" s="10" t="str">
        <f t="shared" ca="1" si="3"/>
        <v/>
      </c>
      <c r="AA17" s="7" t="str">
        <f t="shared" si="4"/>
        <v/>
      </c>
      <c r="AB17" s="12"/>
      <c r="AC17" s="7"/>
    </row>
    <row r="18" spans="1:29" x14ac:dyDescent="0.25">
      <c r="A18" s="7"/>
      <c r="B18" s="7"/>
      <c r="C18" s="7" t="str">
        <f>IF(B18="","",IFERROR(INDEX(FOLLOWUP!$C:$C,MATCH(B18,FOLLOWUP!$A:$A,0)),""))</f>
        <v/>
      </c>
      <c r="D18" s="7"/>
      <c r="E18" s="7"/>
      <c r="F18" s="7"/>
      <c r="G18" s="7"/>
      <c r="H18" s="12"/>
      <c r="I18" s="12"/>
      <c r="J18" s="12"/>
      <c r="K18" s="12"/>
      <c r="L18" s="7"/>
      <c r="M18" s="7"/>
      <c r="N18" s="7"/>
      <c r="O18" s="12"/>
      <c r="P18" s="12"/>
      <c r="Q18" s="7"/>
      <c r="R18" s="7"/>
      <c r="S18" s="7"/>
      <c r="T18" s="7"/>
      <c r="U18" s="12"/>
      <c r="V18" s="12"/>
      <c r="W18" s="7" t="str">
        <f t="shared" si="0"/>
        <v/>
      </c>
      <c r="X18" s="7" t="str">
        <f t="shared" si="1"/>
        <v/>
      </c>
      <c r="Y18" s="7" t="str">
        <f t="shared" ca="1" si="2"/>
        <v/>
      </c>
      <c r="Z18" s="10" t="str">
        <f t="shared" ca="1" si="3"/>
        <v/>
      </c>
      <c r="AA18" s="7" t="str">
        <f t="shared" si="4"/>
        <v/>
      </c>
      <c r="AB18" s="12"/>
      <c r="AC18" s="7"/>
    </row>
    <row r="19" spans="1:29" x14ac:dyDescent="0.25">
      <c r="A19" s="7"/>
      <c r="B19" s="7"/>
      <c r="C19" s="7" t="str">
        <f>IF(B19="","",IFERROR(INDEX(FOLLOWUP!$C:$C,MATCH(B19,FOLLOWUP!$A:$A,0)),""))</f>
        <v/>
      </c>
      <c r="D19" s="7"/>
      <c r="E19" s="7"/>
      <c r="F19" s="7"/>
      <c r="G19" s="7"/>
      <c r="H19" s="12"/>
      <c r="I19" s="12"/>
      <c r="J19" s="12"/>
      <c r="K19" s="12"/>
      <c r="L19" s="7"/>
      <c r="M19" s="7"/>
      <c r="N19" s="7"/>
      <c r="O19" s="12"/>
      <c r="P19" s="12"/>
      <c r="Q19" s="7"/>
      <c r="R19" s="7"/>
      <c r="S19" s="7"/>
      <c r="T19" s="7"/>
      <c r="U19" s="12"/>
      <c r="V19" s="12"/>
      <c r="W19" s="7" t="str">
        <f t="shared" si="0"/>
        <v/>
      </c>
      <c r="X19" s="7" t="str">
        <f t="shared" si="1"/>
        <v/>
      </c>
      <c r="Y19" s="7" t="str">
        <f t="shared" ca="1" si="2"/>
        <v/>
      </c>
      <c r="Z19" s="10" t="str">
        <f t="shared" ca="1" si="3"/>
        <v/>
      </c>
      <c r="AA19" s="7" t="str">
        <f t="shared" si="4"/>
        <v/>
      </c>
      <c r="AB19" s="12"/>
      <c r="AC19" s="7"/>
    </row>
    <row r="20" spans="1:29" x14ac:dyDescent="0.25">
      <c r="A20" s="7"/>
      <c r="B20" s="7"/>
      <c r="C20" s="7" t="str">
        <f>IF(B20="","",IFERROR(INDEX(FOLLOWUP!$C:$C,MATCH(B20,FOLLOWUP!$A:$A,0)),""))</f>
        <v/>
      </c>
      <c r="D20" s="7"/>
      <c r="E20" s="7"/>
      <c r="F20" s="7"/>
      <c r="G20" s="7"/>
      <c r="H20" s="12"/>
      <c r="I20" s="12"/>
      <c r="J20" s="12"/>
      <c r="K20" s="12"/>
      <c r="L20" s="7"/>
      <c r="M20" s="7"/>
      <c r="N20" s="7"/>
      <c r="O20" s="12"/>
      <c r="P20" s="12"/>
      <c r="Q20" s="7"/>
      <c r="R20" s="7"/>
      <c r="S20" s="7"/>
      <c r="T20" s="7"/>
      <c r="U20" s="12"/>
      <c r="V20" s="12"/>
      <c r="W20" s="7" t="str">
        <f t="shared" si="0"/>
        <v/>
      </c>
      <c r="X20" s="7" t="str">
        <f t="shared" si="1"/>
        <v/>
      </c>
      <c r="Y20" s="7" t="str">
        <f t="shared" ca="1" si="2"/>
        <v/>
      </c>
      <c r="Z20" s="10" t="str">
        <f t="shared" ca="1" si="3"/>
        <v/>
      </c>
      <c r="AA20" s="7" t="str">
        <f t="shared" si="4"/>
        <v/>
      </c>
      <c r="AB20" s="12"/>
      <c r="AC20" s="7"/>
    </row>
    <row r="21" spans="1:29" x14ac:dyDescent="0.25">
      <c r="A21" s="7"/>
      <c r="B21" s="7"/>
      <c r="C21" s="7" t="str">
        <f>IF(B21="","",IFERROR(INDEX(FOLLOWUP!$C:$C,MATCH(B21,FOLLOWUP!$A:$A,0)),""))</f>
        <v/>
      </c>
      <c r="D21" s="7"/>
      <c r="E21" s="7"/>
      <c r="F21" s="7"/>
      <c r="G21" s="7"/>
      <c r="H21" s="12"/>
      <c r="I21" s="12"/>
      <c r="J21" s="12"/>
      <c r="K21" s="12"/>
      <c r="L21" s="7"/>
      <c r="M21" s="7"/>
      <c r="N21" s="7"/>
      <c r="O21" s="12"/>
      <c r="P21" s="12"/>
      <c r="Q21" s="7"/>
      <c r="R21" s="7"/>
      <c r="S21" s="7"/>
      <c r="T21" s="7"/>
      <c r="U21" s="12"/>
      <c r="V21" s="12"/>
      <c r="W21" s="7" t="str">
        <f t="shared" si="0"/>
        <v/>
      </c>
      <c r="X21" s="7" t="str">
        <f t="shared" si="1"/>
        <v/>
      </c>
      <c r="Y21" s="7" t="str">
        <f t="shared" ca="1" si="2"/>
        <v/>
      </c>
      <c r="Z21" s="10" t="str">
        <f t="shared" ca="1" si="3"/>
        <v/>
      </c>
      <c r="AA21" s="7" t="str">
        <f t="shared" si="4"/>
        <v/>
      </c>
      <c r="AB21" s="12"/>
      <c r="AC21" s="7"/>
    </row>
    <row r="22" spans="1:29" x14ac:dyDescent="0.25">
      <c r="A22" s="7"/>
      <c r="B22" s="7"/>
      <c r="C22" s="7" t="str">
        <f>IF(B22="","",IFERROR(INDEX(FOLLOWUP!$C:$C,MATCH(B22,FOLLOWUP!$A:$A,0)),""))</f>
        <v/>
      </c>
      <c r="D22" s="7"/>
      <c r="E22" s="7"/>
      <c r="F22" s="7"/>
      <c r="G22" s="7"/>
      <c r="H22" s="12"/>
      <c r="I22" s="12"/>
      <c r="J22" s="12"/>
      <c r="K22" s="12"/>
      <c r="L22" s="7"/>
      <c r="M22" s="7"/>
      <c r="N22" s="7"/>
      <c r="O22" s="12"/>
      <c r="P22" s="12"/>
      <c r="Q22" s="7"/>
      <c r="R22" s="7"/>
      <c r="S22" s="7"/>
      <c r="T22" s="7"/>
      <c r="U22" s="12"/>
      <c r="V22" s="12"/>
      <c r="W22" s="7" t="str">
        <f t="shared" si="0"/>
        <v/>
      </c>
      <c r="X22" s="7" t="str">
        <f t="shared" si="1"/>
        <v/>
      </c>
      <c r="Y22" s="7" t="str">
        <f t="shared" ca="1" si="2"/>
        <v/>
      </c>
      <c r="Z22" s="10" t="str">
        <f t="shared" ca="1" si="3"/>
        <v/>
      </c>
      <c r="AA22" s="7" t="str">
        <f t="shared" si="4"/>
        <v/>
      </c>
      <c r="AB22" s="12"/>
      <c r="AC22" s="7"/>
    </row>
    <row r="23" spans="1:29" x14ac:dyDescent="0.25">
      <c r="A23" s="7"/>
      <c r="B23" s="7"/>
      <c r="C23" s="7" t="str">
        <f>IF(B23="","",IFERROR(INDEX(FOLLOWUP!$C:$C,MATCH(B23,FOLLOWUP!$A:$A,0)),""))</f>
        <v/>
      </c>
      <c r="D23" s="7"/>
      <c r="E23" s="7"/>
      <c r="F23" s="7"/>
      <c r="G23" s="7"/>
      <c r="H23" s="12"/>
      <c r="I23" s="12"/>
      <c r="J23" s="12"/>
      <c r="K23" s="12"/>
      <c r="L23" s="7"/>
      <c r="M23" s="7"/>
      <c r="N23" s="7"/>
      <c r="O23" s="12"/>
      <c r="P23" s="12"/>
      <c r="Q23" s="7"/>
      <c r="R23" s="7"/>
      <c r="S23" s="7"/>
      <c r="T23" s="7"/>
      <c r="U23" s="12"/>
      <c r="V23" s="12"/>
      <c r="W23" s="7" t="str">
        <f t="shared" si="0"/>
        <v/>
      </c>
      <c r="X23" s="7" t="str">
        <f t="shared" si="1"/>
        <v/>
      </c>
      <c r="Y23" s="7" t="str">
        <f t="shared" ca="1" si="2"/>
        <v/>
      </c>
      <c r="Z23" s="10" t="str">
        <f t="shared" ca="1" si="3"/>
        <v/>
      </c>
      <c r="AA23" s="7" t="str">
        <f t="shared" si="4"/>
        <v/>
      </c>
      <c r="AB23" s="12"/>
      <c r="AC23" s="7"/>
    </row>
    <row r="24" spans="1:29" x14ac:dyDescent="0.25">
      <c r="A24" s="7"/>
      <c r="B24" s="7"/>
      <c r="C24" s="7" t="str">
        <f>IF(B24="","",IFERROR(INDEX(FOLLOWUP!$C:$C,MATCH(B24,FOLLOWUP!$A:$A,0)),""))</f>
        <v/>
      </c>
      <c r="D24" s="7"/>
      <c r="E24" s="7"/>
      <c r="F24" s="7"/>
      <c r="G24" s="7"/>
      <c r="H24" s="12"/>
      <c r="I24" s="12"/>
      <c r="J24" s="12"/>
      <c r="K24" s="12"/>
      <c r="L24" s="7"/>
      <c r="M24" s="7"/>
      <c r="N24" s="7"/>
      <c r="O24" s="12"/>
      <c r="P24" s="12"/>
      <c r="Q24" s="7"/>
      <c r="R24" s="7"/>
      <c r="S24" s="7"/>
      <c r="T24" s="7"/>
      <c r="U24" s="12"/>
      <c r="V24" s="12"/>
      <c r="W24" s="7" t="str">
        <f t="shared" si="0"/>
        <v/>
      </c>
      <c r="X24" s="7" t="str">
        <f t="shared" si="1"/>
        <v/>
      </c>
      <c r="Y24" s="7" t="str">
        <f t="shared" ca="1" si="2"/>
        <v/>
      </c>
      <c r="Z24" s="10" t="str">
        <f t="shared" ca="1" si="3"/>
        <v/>
      </c>
      <c r="AA24" s="7" t="str">
        <f t="shared" si="4"/>
        <v/>
      </c>
      <c r="AB24" s="12"/>
      <c r="AC24" s="7"/>
    </row>
    <row r="25" spans="1:29" x14ac:dyDescent="0.25">
      <c r="A25" s="7"/>
      <c r="B25" s="7"/>
      <c r="C25" s="7" t="str">
        <f>IF(B25="","",IFERROR(INDEX(FOLLOWUP!$C:$C,MATCH(B25,FOLLOWUP!$A:$A,0)),""))</f>
        <v/>
      </c>
      <c r="D25" s="7"/>
      <c r="E25" s="7"/>
      <c r="F25" s="7"/>
      <c r="G25" s="7"/>
      <c r="H25" s="12"/>
      <c r="I25" s="12"/>
      <c r="J25" s="12"/>
      <c r="K25" s="12"/>
      <c r="L25" s="7"/>
      <c r="M25" s="7"/>
      <c r="N25" s="7"/>
      <c r="O25" s="12"/>
      <c r="P25" s="12"/>
      <c r="Q25" s="7"/>
      <c r="R25" s="7"/>
      <c r="S25" s="7"/>
      <c r="T25" s="7"/>
      <c r="U25" s="12"/>
      <c r="V25" s="12"/>
      <c r="W25" s="7" t="str">
        <f t="shared" si="0"/>
        <v/>
      </c>
      <c r="X25" s="7" t="str">
        <f t="shared" si="1"/>
        <v/>
      </c>
      <c r="Y25" s="7" t="str">
        <f t="shared" ca="1" si="2"/>
        <v/>
      </c>
      <c r="Z25" s="10" t="str">
        <f t="shared" ca="1" si="3"/>
        <v/>
      </c>
      <c r="AA25" s="7" t="str">
        <f t="shared" si="4"/>
        <v/>
      </c>
      <c r="AB25" s="12"/>
      <c r="AC25" s="7"/>
    </row>
    <row r="26" spans="1:29" x14ac:dyDescent="0.25">
      <c r="A26" s="7"/>
      <c r="B26" s="7"/>
      <c r="C26" s="7" t="str">
        <f>IF(B26="","",IFERROR(INDEX(FOLLOWUP!$C:$C,MATCH(B26,FOLLOWUP!$A:$A,0)),""))</f>
        <v/>
      </c>
      <c r="D26" s="7"/>
      <c r="E26" s="7"/>
      <c r="F26" s="7"/>
      <c r="G26" s="7"/>
      <c r="H26" s="12"/>
      <c r="I26" s="12"/>
      <c r="J26" s="12"/>
      <c r="K26" s="12"/>
      <c r="L26" s="7"/>
      <c r="M26" s="7"/>
      <c r="N26" s="7"/>
      <c r="O26" s="12"/>
      <c r="P26" s="12"/>
      <c r="Q26" s="7"/>
      <c r="R26" s="7"/>
      <c r="S26" s="7"/>
      <c r="T26" s="7"/>
      <c r="U26" s="12"/>
      <c r="V26" s="12"/>
      <c r="W26" s="7" t="str">
        <f t="shared" si="0"/>
        <v/>
      </c>
      <c r="X26" s="7" t="str">
        <f t="shared" si="1"/>
        <v/>
      </c>
      <c r="Y26" s="7" t="str">
        <f t="shared" ca="1" si="2"/>
        <v/>
      </c>
      <c r="Z26" s="10" t="str">
        <f t="shared" ca="1" si="3"/>
        <v/>
      </c>
      <c r="AA26" s="7" t="str">
        <f t="shared" si="4"/>
        <v/>
      </c>
      <c r="AB26" s="12"/>
      <c r="AC26" s="7"/>
    </row>
    <row r="27" spans="1:29" x14ac:dyDescent="0.25">
      <c r="A27" s="7"/>
      <c r="B27" s="7"/>
      <c r="C27" s="7" t="str">
        <f>IF(B27="","",IFERROR(INDEX(FOLLOWUP!$C:$C,MATCH(B27,FOLLOWUP!$A:$A,0)),""))</f>
        <v/>
      </c>
      <c r="D27" s="7"/>
      <c r="E27" s="7"/>
      <c r="F27" s="7"/>
      <c r="G27" s="7"/>
      <c r="H27" s="12"/>
      <c r="I27" s="12"/>
      <c r="J27" s="12"/>
      <c r="K27" s="12"/>
      <c r="L27" s="7"/>
      <c r="M27" s="7"/>
      <c r="N27" s="7"/>
      <c r="O27" s="12"/>
      <c r="P27" s="12"/>
      <c r="Q27" s="7"/>
      <c r="R27" s="7"/>
      <c r="S27" s="7"/>
      <c r="T27" s="7"/>
      <c r="U27" s="12"/>
      <c r="V27" s="12"/>
      <c r="W27" s="7" t="str">
        <f t="shared" si="0"/>
        <v/>
      </c>
      <c r="X27" s="7" t="str">
        <f t="shared" si="1"/>
        <v/>
      </c>
      <c r="Y27" s="7" t="str">
        <f t="shared" ca="1" si="2"/>
        <v/>
      </c>
      <c r="Z27" s="10" t="str">
        <f t="shared" ca="1" si="3"/>
        <v/>
      </c>
      <c r="AA27" s="7" t="str">
        <f t="shared" si="4"/>
        <v/>
      </c>
      <c r="AB27" s="12"/>
      <c r="AC27" s="7"/>
    </row>
    <row r="28" spans="1:29" x14ac:dyDescent="0.25">
      <c r="A28" s="7"/>
      <c r="B28" s="7"/>
      <c r="C28" s="7" t="str">
        <f>IF(B28="","",IFERROR(INDEX(FOLLOWUP!$C:$C,MATCH(B28,FOLLOWUP!$A:$A,0)),""))</f>
        <v/>
      </c>
      <c r="D28" s="7"/>
      <c r="E28" s="7"/>
      <c r="F28" s="7"/>
      <c r="G28" s="7"/>
      <c r="H28" s="12"/>
      <c r="I28" s="12"/>
      <c r="J28" s="12"/>
      <c r="K28" s="12"/>
      <c r="L28" s="7"/>
      <c r="M28" s="7"/>
      <c r="N28" s="7"/>
      <c r="O28" s="12"/>
      <c r="P28" s="12"/>
      <c r="Q28" s="7"/>
      <c r="R28" s="7"/>
      <c r="S28" s="7"/>
      <c r="T28" s="7"/>
      <c r="U28" s="12"/>
      <c r="V28" s="12"/>
      <c r="W28" s="7" t="str">
        <f t="shared" si="0"/>
        <v/>
      </c>
      <c r="X28" s="7" t="str">
        <f t="shared" si="1"/>
        <v/>
      </c>
      <c r="Y28" s="7" t="str">
        <f t="shared" ca="1" si="2"/>
        <v/>
      </c>
      <c r="Z28" s="10" t="str">
        <f t="shared" ca="1" si="3"/>
        <v/>
      </c>
      <c r="AA28" s="7" t="str">
        <f t="shared" si="4"/>
        <v/>
      </c>
      <c r="AB28" s="12"/>
      <c r="AC28" s="7"/>
    </row>
    <row r="29" spans="1:29" x14ac:dyDescent="0.25">
      <c r="A29" s="7"/>
      <c r="B29" s="7"/>
      <c r="C29" s="7" t="str">
        <f>IF(B29="","",IFERROR(INDEX(FOLLOWUP!$C:$C,MATCH(B29,FOLLOWUP!$A:$A,0)),""))</f>
        <v/>
      </c>
      <c r="D29" s="7"/>
      <c r="E29" s="7"/>
      <c r="F29" s="7"/>
      <c r="G29" s="7"/>
      <c r="H29" s="12"/>
      <c r="I29" s="12"/>
      <c r="J29" s="12"/>
      <c r="K29" s="12"/>
      <c r="L29" s="7"/>
      <c r="M29" s="7"/>
      <c r="N29" s="7"/>
      <c r="O29" s="12"/>
      <c r="P29" s="12"/>
      <c r="Q29" s="7"/>
      <c r="R29" s="7"/>
      <c r="S29" s="7"/>
      <c r="T29" s="7"/>
      <c r="U29" s="12"/>
      <c r="V29" s="12"/>
      <c r="W29" s="7" t="str">
        <f t="shared" si="0"/>
        <v/>
      </c>
      <c r="X29" s="7" t="str">
        <f t="shared" si="1"/>
        <v/>
      </c>
      <c r="Y29" s="7" t="str">
        <f t="shared" ca="1" si="2"/>
        <v/>
      </c>
      <c r="Z29" s="10" t="str">
        <f t="shared" ca="1" si="3"/>
        <v/>
      </c>
      <c r="AA29" s="7" t="str">
        <f t="shared" si="4"/>
        <v/>
      </c>
      <c r="AB29" s="12"/>
      <c r="AC29" s="7"/>
    </row>
    <row r="30" spans="1:29" x14ac:dyDescent="0.25">
      <c r="A30" s="7"/>
      <c r="B30" s="7"/>
      <c r="C30" s="7" t="str">
        <f>IF(B30="","",IFERROR(INDEX(FOLLOWUP!$C:$C,MATCH(B30,FOLLOWUP!$A:$A,0)),""))</f>
        <v/>
      </c>
      <c r="D30" s="7"/>
      <c r="E30" s="7"/>
      <c r="F30" s="7"/>
      <c r="G30" s="7"/>
      <c r="H30" s="12"/>
      <c r="I30" s="12"/>
      <c r="J30" s="12"/>
      <c r="K30" s="12"/>
      <c r="L30" s="7"/>
      <c r="M30" s="7"/>
      <c r="N30" s="7"/>
      <c r="O30" s="12"/>
      <c r="P30" s="12"/>
      <c r="Q30" s="7"/>
      <c r="R30" s="7"/>
      <c r="S30" s="7"/>
      <c r="T30" s="7"/>
      <c r="U30" s="12"/>
      <c r="V30" s="12"/>
      <c r="W30" s="7" t="str">
        <f t="shared" si="0"/>
        <v/>
      </c>
      <c r="X30" s="7" t="str">
        <f t="shared" si="1"/>
        <v/>
      </c>
      <c r="Y30" s="7" t="str">
        <f t="shared" ca="1" si="2"/>
        <v/>
      </c>
      <c r="Z30" s="10" t="str">
        <f t="shared" ca="1" si="3"/>
        <v/>
      </c>
      <c r="AA30" s="7" t="str">
        <f t="shared" si="4"/>
        <v/>
      </c>
      <c r="AB30" s="12"/>
      <c r="AC30" s="7"/>
    </row>
    <row r="31" spans="1:29" x14ac:dyDescent="0.25">
      <c r="A31" s="7"/>
      <c r="B31" s="7"/>
      <c r="C31" s="7" t="str">
        <f>IF(B31="","",IFERROR(INDEX(FOLLOWUP!$C:$C,MATCH(B31,FOLLOWUP!$A:$A,0)),""))</f>
        <v/>
      </c>
      <c r="D31" s="7"/>
      <c r="E31" s="7"/>
      <c r="F31" s="7"/>
      <c r="G31" s="7"/>
      <c r="H31" s="12"/>
      <c r="I31" s="12"/>
      <c r="J31" s="12"/>
      <c r="K31" s="12"/>
      <c r="L31" s="7"/>
      <c r="M31" s="7"/>
      <c r="N31" s="7"/>
      <c r="O31" s="12"/>
      <c r="P31" s="12"/>
      <c r="Q31" s="7"/>
      <c r="R31" s="7"/>
      <c r="S31" s="7"/>
      <c r="T31" s="7"/>
      <c r="U31" s="12"/>
      <c r="V31" s="12"/>
      <c r="W31" s="7" t="str">
        <f t="shared" si="0"/>
        <v/>
      </c>
      <c r="X31" s="7" t="str">
        <f t="shared" si="1"/>
        <v/>
      </c>
      <c r="Y31" s="7" t="str">
        <f t="shared" ca="1" si="2"/>
        <v/>
      </c>
      <c r="Z31" s="10" t="str">
        <f t="shared" ca="1" si="3"/>
        <v/>
      </c>
      <c r="AA31" s="7" t="str">
        <f t="shared" si="4"/>
        <v/>
      </c>
      <c r="AB31" s="12"/>
      <c r="AC31" s="7"/>
    </row>
    <row r="32" spans="1:29" x14ac:dyDescent="0.25">
      <c r="A32" s="7"/>
      <c r="B32" s="7"/>
      <c r="C32" s="7" t="str">
        <f>IF(B32="","",IFERROR(INDEX(FOLLOWUP!$C:$C,MATCH(B32,FOLLOWUP!$A:$A,0)),""))</f>
        <v/>
      </c>
      <c r="D32" s="7"/>
      <c r="E32" s="7"/>
      <c r="F32" s="7"/>
      <c r="G32" s="7"/>
      <c r="H32" s="12"/>
      <c r="I32" s="12"/>
      <c r="J32" s="12"/>
      <c r="K32" s="12"/>
      <c r="L32" s="7"/>
      <c r="M32" s="7"/>
      <c r="N32" s="7"/>
      <c r="O32" s="12"/>
      <c r="P32" s="12"/>
      <c r="Q32" s="7"/>
      <c r="R32" s="7"/>
      <c r="S32" s="7"/>
      <c r="T32" s="7"/>
      <c r="U32" s="12"/>
      <c r="V32" s="12"/>
      <c r="W32" s="7" t="str">
        <f t="shared" si="0"/>
        <v/>
      </c>
      <c r="X32" s="7" t="str">
        <f t="shared" si="1"/>
        <v/>
      </c>
      <c r="Y32" s="7" t="str">
        <f t="shared" ca="1" si="2"/>
        <v/>
      </c>
      <c r="Z32" s="10" t="str">
        <f t="shared" ca="1" si="3"/>
        <v/>
      </c>
      <c r="AA32" s="7" t="str">
        <f t="shared" si="4"/>
        <v/>
      </c>
      <c r="AB32" s="12"/>
      <c r="AC32" s="7"/>
    </row>
    <row r="33" spans="1:29" x14ac:dyDescent="0.25">
      <c r="A33" s="7"/>
      <c r="B33" s="7"/>
      <c r="C33" s="7" t="str">
        <f>IF(B33="","",IFERROR(INDEX(FOLLOWUP!$C:$C,MATCH(B33,FOLLOWUP!$A:$A,0)),""))</f>
        <v/>
      </c>
      <c r="D33" s="7"/>
      <c r="E33" s="7"/>
      <c r="F33" s="7"/>
      <c r="G33" s="7"/>
      <c r="H33" s="12"/>
      <c r="I33" s="12"/>
      <c r="J33" s="12"/>
      <c r="K33" s="12"/>
      <c r="L33" s="7"/>
      <c r="M33" s="7"/>
      <c r="N33" s="7"/>
      <c r="O33" s="12"/>
      <c r="P33" s="12"/>
      <c r="Q33" s="7"/>
      <c r="R33" s="7"/>
      <c r="S33" s="7"/>
      <c r="T33" s="7"/>
      <c r="U33" s="12"/>
      <c r="V33" s="12"/>
      <c r="W33" s="7" t="str">
        <f t="shared" si="0"/>
        <v/>
      </c>
      <c r="X33" s="7" t="str">
        <f t="shared" si="1"/>
        <v/>
      </c>
      <c r="Y33" s="7" t="str">
        <f t="shared" ca="1" si="2"/>
        <v/>
      </c>
      <c r="Z33" s="10" t="str">
        <f t="shared" ca="1" si="3"/>
        <v/>
      </c>
      <c r="AA33" s="7" t="str">
        <f t="shared" si="4"/>
        <v/>
      </c>
      <c r="AB33" s="12"/>
      <c r="AC33" s="7"/>
    </row>
    <row r="34" spans="1:29" x14ac:dyDescent="0.25">
      <c r="A34" s="7"/>
      <c r="B34" s="7"/>
      <c r="C34" s="7" t="str">
        <f>IF(B34="","",IFERROR(INDEX(FOLLOWUP!$C:$C,MATCH(B34,FOLLOWUP!$A:$A,0)),""))</f>
        <v/>
      </c>
      <c r="D34" s="7"/>
      <c r="E34" s="7"/>
      <c r="F34" s="7"/>
      <c r="G34" s="7"/>
      <c r="H34" s="12"/>
      <c r="I34" s="12"/>
      <c r="J34" s="12"/>
      <c r="K34" s="12"/>
      <c r="L34" s="7"/>
      <c r="M34" s="7"/>
      <c r="N34" s="7"/>
      <c r="O34" s="12"/>
      <c r="P34" s="12"/>
      <c r="Q34" s="7"/>
      <c r="R34" s="7"/>
      <c r="S34" s="7"/>
      <c r="T34" s="7"/>
      <c r="U34" s="12"/>
      <c r="V34" s="12"/>
      <c r="W34" s="7" t="str">
        <f t="shared" si="0"/>
        <v/>
      </c>
      <c r="X34" s="7" t="str">
        <f t="shared" si="1"/>
        <v/>
      </c>
      <c r="Y34" s="7" t="str">
        <f t="shared" ca="1" si="2"/>
        <v/>
      </c>
      <c r="Z34" s="10" t="str">
        <f t="shared" ca="1" si="3"/>
        <v/>
      </c>
      <c r="AA34" s="7" t="str">
        <f t="shared" si="4"/>
        <v/>
      </c>
      <c r="AB34" s="12"/>
      <c r="AC34" s="7"/>
    </row>
    <row r="35" spans="1:29" x14ac:dyDescent="0.25">
      <c r="A35" s="7"/>
      <c r="B35" s="7"/>
      <c r="C35" s="7" t="str">
        <f>IF(B35="","",IFERROR(INDEX(FOLLOWUP!$C:$C,MATCH(B35,FOLLOWUP!$A:$A,0)),""))</f>
        <v/>
      </c>
      <c r="D35" s="7"/>
      <c r="E35" s="7"/>
      <c r="F35" s="7"/>
      <c r="G35" s="7"/>
      <c r="H35" s="12"/>
      <c r="I35" s="12"/>
      <c r="J35" s="12"/>
      <c r="K35" s="12"/>
      <c r="L35" s="7"/>
      <c r="M35" s="7"/>
      <c r="N35" s="7"/>
      <c r="O35" s="12"/>
      <c r="P35" s="12"/>
      <c r="Q35" s="7"/>
      <c r="R35" s="7"/>
      <c r="S35" s="7"/>
      <c r="T35" s="7"/>
      <c r="U35" s="12"/>
      <c r="V35" s="12"/>
      <c r="W35" s="7" t="str">
        <f t="shared" si="0"/>
        <v/>
      </c>
      <c r="X35" s="7" t="str">
        <f t="shared" si="1"/>
        <v/>
      </c>
      <c r="Y35" s="7" t="str">
        <f t="shared" ca="1" si="2"/>
        <v/>
      </c>
      <c r="Z35" s="10" t="str">
        <f t="shared" ca="1" si="3"/>
        <v/>
      </c>
      <c r="AA35" s="7" t="str">
        <f t="shared" si="4"/>
        <v/>
      </c>
      <c r="AB35" s="12"/>
      <c r="AC35" s="7"/>
    </row>
    <row r="36" spans="1:29" x14ac:dyDescent="0.25">
      <c r="A36" s="7"/>
      <c r="B36" s="7"/>
      <c r="C36" s="7" t="str">
        <f>IF(B36="","",IFERROR(INDEX(FOLLOWUP!$C:$C,MATCH(B36,FOLLOWUP!$A:$A,0)),""))</f>
        <v/>
      </c>
      <c r="D36" s="7"/>
      <c r="E36" s="7"/>
      <c r="F36" s="7"/>
      <c r="G36" s="7"/>
      <c r="H36" s="12"/>
      <c r="I36" s="12"/>
      <c r="J36" s="12"/>
      <c r="K36" s="12"/>
      <c r="L36" s="7"/>
      <c r="M36" s="7"/>
      <c r="N36" s="7"/>
      <c r="O36" s="12"/>
      <c r="P36" s="12"/>
      <c r="Q36" s="7"/>
      <c r="R36" s="7"/>
      <c r="S36" s="7"/>
      <c r="T36" s="7"/>
      <c r="U36" s="12"/>
      <c r="V36" s="12"/>
      <c r="W36" s="7" t="str">
        <f t="shared" si="0"/>
        <v/>
      </c>
      <c r="X36" s="7" t="str">
        <f t="shared" si="1"/>
        <v/>
      </c>
      <c r="Y36" s="7" t="str">
        <f t="shared" ca="1" si="2"/>
        <v/>
      </c>
      <c r="Z36" s="10" t="str">
        <f t="shared" ca="1" si="3"/>
        <v/>
      </c>
      <c r="AA36" s="7" t="str">
        <f t="shared" si="4"/>
        <v/>
      </c>
      <c r="AB36" s="12"/>
      <c r="AC36" s="7"/>
    </row>
    <row r="37" spans="1:29" x14ac:dyDescent="0.25">
      <c r="A37" s="7"/>
      <c r="B37" s="7"/>
      <c r="C37" s="7" t="str">
        <f>IF(B37="","",IFERROR(INDEX(FOLLOWUP!$C:$C,MATCH(B37,FOLLOWUP!$A:$A,0)),""))</f>
        <v/>
      </c>
      <c r="D37" s="7"/>
      <c r="E37" s="7"/>
      <c r="F37" s="7"/>
      <c r="G37" s="7"/>
      <c r="H37" s="12"/>
      <c r="I37" s="12"/>
      <c r="J37" s="12"/>
      <c r="K37" s="12"/>
      <c r="L37" s="7"/>
      <c r="M37" s="7"/>
      <c r="N37" s="7"/>
      <c r="O37" s="12"/>
      <c r="P37" s="12"/>
      <c r="Q37" s="7"/>
      <c r="R37" s="7"/>
      <c r="S37" s="7"/>
      <c r="T37" s="7"/>
      <c r="U37" s="12"/>
      <c r="V37" s="12"/>
      <c r="W37" s="7" t="str">
        <f t="shared" si="0"/>
        <v/>
      </c>
      <c r="X37" s="7" t="str">
        <f t="shared" si="1"/>
        <v/>
      </c>
      <c r="Y37" s="7" t="str">
        <f t="shared" ca="1" si="2"/>
        <v/>
      </c>
      <c r="Z37" s="10" t="str">
        <f t="shared" ca="1" si="3"/>
        <v/>
      </c>
      <c r="AA37" s="7" t="str">
        <f t="shared" si="4"/>
        <v/>
      </c>
      <c r="AB37" s="12"/>
      <c r="AC37" s="7"/>
    </row>
    <row r="38" spans="1:29" x14ac:dyDescent="0.25">
      <c r="A38" s="7"/>
      <c r="B38" s="7"/>
      <c r="C38" s="7" t="str">
        <f>IF(B38="","",IFERROR(INDEX(FOLLOWUP!$C:$C,MATCH(B38,FOLLOWUP!$A:$A,0)),""))</f>
        <v/>
      </c>
      <c r="D38" s="7"/>
      <c r="E38" s="7"/>
      <c r="F38" s="7"/>
      <c r="G38" s="7"/>
      <c r="H38" s="12"/>
      <c r="I38" s="12"/>
      <c r="J38" s="12"/>
      <c r="K38" s="12"/>
      <c r="L38" s="7"/>
      <c r="M38" s="7"/>
      <c r="N38" s="7"/>
      <c r="O38" s="12"/>
      <c r="P38" s="12"/>
      <c r="Q38" s="7"/>
      <c r="R38" s="7"/>
      <c r="S38" s="7"/>
      <c r="T38" s="7"/>
      <c r="U38" s="12"/>
      <c r="V38" s="12"/>
      <c r="W38" s="7" t="str">
        <f t="shared" si="0"/>
        <v/>
      </c>
      <c r="X38" s="7" t="str">
        <f t="shared" si="1"/>
        <v/>
      </c>
      <c r="Y38" s="7" t="str">
        <f t="shared" ca="1" si="2"/>
        <v/>
      </c>
      <c r="Z38" s="10" t="str">
        <f t="shared" ca="1" si="3"/>
        <v/>
      </c>
      <c r="AA38" s="7" t="str">
        <f t="shared" si="4"/>
        <v/>
      </c>
      <c r="AB38" s="12"/>
      <c r="AC38" s="7"/>
    </row>
    <row r="39" spans="1:29" x14ac:dyDescent="0.25">
      <c r="A39" s="7"/>
      <c r="B39" s="7"/>
      <c r="C39" s="7" t="str">
        <f>IF(B39="","",IFERROR(INDEX(FOLLOWUP!$C:$C,MATCH(B39,FOLLOWUP!$A:$A,0)),""))</f>
        <v/>
      </c>
      <c r="D39" s="7"/>
      <c r="E39" s="7"/>
      <c r="F39" s="7"/>
      <c r="G39" s="7"/>
      <c r="H39" s="12"/>
      <c r="I39" s="12"/>
      <c r="J39" s="12"/>
      <c r="K39" s="12"/>
      <c r="L39" s="7"/>
      <c r="M39" s="7"/>
      <c r="N39" s="7"/>
      <c r="O39" s="12"/>
      <c r="P39" s="12"/>
      <c r="Q39" s="7"/>
      <c r="R39" s="7"/>
      <c r="S39" s="7"/>
      <c r="T39" s="7"/>
      <c r="U39" s="12"/>
      <c r="V39" s="12"/>
      <c r="W39" s="7" t="str">
        <f t="shared" si="0"/>
        <v/>
      </c>
      <c r="X39" s="7" t="str">
        <f t="shared" si="1"/>
        <v/>
      </c>
      <c r="Y39" s="7" t="str">
        <f t="shared" ca="1" si="2"/>
        <v/>
      </c>
      <c r="Z39" s="10" t="str">
        <f t="shared" ca="1" si="3"/>
        <v/>
      </c>
      <c r="AA39" s="7" t="str">
        <f t="shared" si="4"/>
        <v/>
      </c>
      <c r="AB39" s="12"/>
      <c r="AC39" s="7"/>
    </row>
    <row r="40" spans="1:29" x14ac:dyDescent="0.25">
      <c r="A40" s="7"/>
      <c r="B40" s="7"/>
      <c r="C40" s="7" t="str">
        <f>IF(B40="","",IFERROR(INDEX(FOLLOWUP!$C:$C,MATCH(B40,FOLLOWUP!$A:$A,0)),""))</f>
        <v/>
      </c>
      <c r="D40" s="7"/>
      <c r="E40" s="7"/>
      <c r="F40" s="7"/>
      <c r="G40" s="7"/>
      <c r="H40" s="12"/>
      <c r="I40" s="12"/>
      <c r="J40" s="12"/>
      <c r="K40" s="12"/>
      <c r="L40" s="7"/>
      <c r="M40" s="7"/>
      <c r="N40" s="7"/>
      <c r="O40" s="12"/>
      <c r="P40" s="12"/>
      <c r="Q40" s="7"/>
      <c r="R40" s="7"/>
      <c r="S40" s="7"/>
      <c r="T40" s="7"/>
      <c r="U40" s="12"/>
      <c r="V40" s="12"/>
      <c r="W40" s="7" t="str">
        <f t="shared" si="0"/>
        <v/>
      </c>
      <c r="X40" s="7" t="str">
        <f t="shared" si="1"/>
        <v/>
      </c>
      <c r="Y40" s="7" t="str">
        <f t="shared" ca="1" si="2"/>
        <v/>
      </c>
      <c r="Z40" s="10" t="str">
        <f t="shared" ca="1" si="3"/>
        <v/>
      </c>
      <c r="AA40" s="7" t="str">
        <f t="shared" si="4"/>
        <v/>
      </c>
      <c r="AB40" s="12"/>
      <c r="AC40" s="7"/>
    </row>
    <row r="41" spans="1:29" x14ac:dyDescent="0.25">
      <c r="A41" s="7"/>
      <c r="B41" s="7"/>
      <c r="C41" s="7" t="str">
        <f>IF(B41="","",IFERROR(INDEX(FOLLOWUP!$C:$C,MATCH(B41,FOLLOWUP!$A:$A,0)),""))</f>
        <v/>
      </c>
      <c r="D41" s="7"/>
      <c r="E41" s="7"/>
      <c r="F41" s="7"/>
      <c r="G41" s="7"/>
      <c r="H41" s="12"/>
      <c r="I41" s="12"/>
      <c r="J41" s="12"/>
      <c r="K41" s="12"/>
      <c r="L41" s="7"/>
      <c r="M41" s="7"/>
      <c r="N41" s="7"/>
      <c r="O41" s="12"/>
      <c r="P41" s="12"/>
      <c r="Q41" s="7"/>
      <c r="R41" s="7"/>
      <c r="S41" s="7"/>
      <c r="T41" s="7"/>
      <c r="U41" s="12"/>
      <c r="V41" s="12"/>
      <c r="W41" s="7" t="str">
        <f t="shared" si="0"/>
        <v/>
      </c>
      <c r="X41" s="7" t="str">
        <f t="shared" si="1"/>
        <v/>
      </c>
      <c r="Y41" s="7" t="str">
        <f t="shared" ca="1" si="2"/>
        <v/>
      </c>
      <c r="Z41" s="10" t="str">
        <f t="shared" ca="1" si="3"/>
        <v/>
      </c>
      <c r="AA41" s="7" t="str">
        <f t="shared" si="4"/>
        <v/>
      </c>
      <c r="AB41" s="12"/>
      <c r="AC41" s="7"/>
    </row>
    <row r="42" spans="1:29" x14ac:dyDescent="0.25">
      <c r="A42" s="7"/>
      <c r="B42" s="7"/>
      <c r="C42" s="7" t="str">
        <f>IF(B42="","",IFERROR(INDEX(FOLLOWUP!$C:$C,MATCH(B42,FOLLOWUP!$A:$A,0)),""))</f>
        <v/>
      </c>
      <c r="D42" s="7"/>
      <c r="E42" s="7"/>
      <c r="F42" s="7"/>
      <c r="G42" s="7"/>
      <c r="H42" s="12"/>
      <c r="I42" s="12"/>
      <c r="J42" s="12"/>
      <c r="K42" s="12"/>
      <c r="L42" s="7"/>
      <c r="M42" s="7"/>
      <c r="N42" s="7"/>
      <c r="O42" s="12"/>
      <c r="P42" s="12"/>
      <c r="Q42" s="7"/>
      <c r="R42" s="7"/>
      <c r="S42" s="7"/>
      <c r="T42" s="7"/>
      <c r="U42" s="12"/>
      <c r="V42" s="12"/>
      <c r="W42" s="7" t="str">
        <f t="shared" si="0"/>
        <v/>
      </c>
      <c r="X42" s="7" t="str">
        <f t="shared" si="1"/>
        <v/>
      </c>
      <c r="Y42" s="7" t="str">
        <f t="shared" ca="1" si="2"/>
        <v/>
      </c>
      <c r="Z42" s="10" t="str">
        <f t="shared" ca="1" si="3"/>
        <v/>
      </c>
      <c r="AA42" s="7" t="str">
        <f t="shared" si="4"/>
        <v/>
      </c>
      <c r="AB42" s="12"/>
      <c r="AC42" s="7"/>
    </row>
    <row r="43" spans="1:29" x14ac:dyDescent="0.25">
      <c r="A43" s="7"/>
      <c r="B43" s="7"/>
      <c r="C43" s="7" t="str">
        <f>IF(B43="","",IFERROR(INDEX(FOLLOWUP!$C:$C,MATCH(B43,FOLLOWUP!$A:$A,0)),""))</f>
        <v/>
      </c>
      <c r="D43" s="7"/>
      <c r="E43" s="7"/>
      <c r="F43" s="7"/>
      <c r="G43" s="7"/>
      <c r="H43" s="12"/>
      <c r="I43" s="12"/>
      <c r="J43" s="12"/>
      <c r="K43" s="12"/>
      <c r="L43" s="7"/>
      <c r="M43" s="7"/>
      <c r="N43" s="7"/>
      <c r="O43" s="12"/>
      <c r="P43" s="12"/>
      <c r="Q43" s="7"/>
      <c r="R43" s="7"/>
      <c r="S43" s="7"/>
      <c r="T43" s="7"/>
      <c r="U43" s="12"/>
      <c r="V43" s="12"/>
      <c r="W43" s="7" t="str">
        <f t="shared" si="0"/>
        <v/>
      </c>
      <c r="X43" s="7" t="str">
        <f t="shared" si="1"/>
        <v/>
      </c>
      <c r="Y43" s="7" t="str">
        <f t="shared" ca="1" si="2"/>
        <v/>
      </c>
      <c r="Z43" s="10" t="str">
        <f t="shared" ca="1" si="3"/>
        <v/>
      </c>
      <c r="AA43" s="7" t="str">
        <f t="shared" si="4"/>
        <v/>
      </c>
      <c r="AB43" s="12"/>
      <c r="AC43" s="7"/>
    </row>
    <row r="44" spans="1:29" x14ac:dyDescent="0.25">
      <c r="A44" s="7"/>
      <c r="B44" s="7"/>
      <c r="C44" s="7" t="str">
        <f>IF(B44="","",IFERROR(INDEX(FOLLOWUP!$C:$C,MATCH(B44,FOLLOWUP!$A:$A,0)),""))</f>
        <v/>
      </c>
      <c r="D44" s="7"/>
      <c r="E44" s="7"/>
      <c r="F44" s="7"/>
      <c r="G44" s="7"/>
      <c r="H44" s="12"/>
      <c r="I44" s="12"/>
      <c r="J44" s="12"/>
      <c r="K44" s="12"/>
      <c r="L44" s="7"/>
      <c r="M44" s="7"/>
      <c r="N44" s="7"/>
      <c r="O44" s="12"/>
      <c r="P44" s="12"/>
      <c r="Q44" s="7"/>
      <c r="R44" s="7"/>
      <c r="S44" s="7"/>
      <c r="T44" s="7"/>
      <c r="U44" s="12"/>
      <c r="V44" s="12"/>
      <c r="W44" s="7" t="str">
        <f t="shared" si="0"/>
        <v/>
      </c>
      <c r="X44" s="7" t="str">
        <f t="shared" si="1"/>
        <v/>
      </c>
      <c r="Y44" s="7" t="str">
        <f t="shared" ca="1" si="2"/>
        <v/>
      </c>
      <c r="Z44" s="10" t="str">
        <f t="shared" ca="1" si="3"/>
        <v/>
      </c>
      <c r="AA44" s="7" t="str">
        <f t="shared" si="4"/>
        <v/>
      </c>
      <c r="AB44" s="12"/>
      <c r="AC44" s="7"/>
    </row>
    <row r="45" spans="1:29" x14ac:dyDescent="0.25">
      <c r="A45" s="7"/>
      <c r="B45" s="7"/>
      <c r="C45" s="7" t="str">
        <f>IF(B45="","",IFERROR(INDEX(FOLLOWUP!$C:$C,MATCH(B45,FOLLOWUP!$A:$A,0)),""))</f>
        <v/>
      </c>
      <c r="D45" s="7"/>
      <c r="E45" s="7"/>
      <c r="F45" s="7"/>
      <c r="G45" s="7"/>
      <c r="H45" s="12"/>
      <c r="I45" s="12"/>
      <c r="J45" s="12"/>
      <c r="K45" s="12"/>
      <c r="L45" s="7"/>
      <c r="M45" s="7"/>
      <c r="N45" s="7"/>
      <c r="O45" s="12"/>
      <c r="P45" s="12"/>
      <c r="Q45" s="7"/>
      <c r="R45" s="7"/>
      <c r="S45" s="7"/>
      <c r="T45" s="7"/>
      <c r="U45" s="12"/>
      <c r="V45" s="12"/>
      <c r="W45" s="7" t="str">
        <f t="shared" si="0"/>
        <v/>
      </c>
      <c r="X45" s="7" t="str">
        <f t="shared" si="1"/>
        <v/>
      </c>
      <c r="Y45" s="7" t="str">
        <f t="shared" ca="1" si="2"/>
        <v/>
      </c>
      <c r="Z45" s="10" t="str">
        <f t="shared" ca="1" si="3"/>
        <v/>
      </c>
      <c r="AA45" s="7" t="str">
        <f t="shared" si="4"/>
        <v/>
      </c>
      <c r="AB45" s="12"/>
      <c r="AC45" s="7"/>
    </row>
    <row r="46" spans="1:29" x14ac:dyDescent="0.25">
      <c r="A46" s="7"/>
      <c r="B46" s="7"/>
      <c r="C46" s="7" t="str">
        <f>IF(B46="","",IFERROR(INDEX(FOLLOWUP!$C:$C,MATCH(B46,FOLLOWUP!$A:$A,0)),""))</f>
        <v/>
      </c>
      <c r="D46" s="7"/>
      <c r="E46" s="7"/>
      <c r="F46" s="7"/>
      <c r="G46" s="7"/>
      <c r="H46" s="12"/>
      <c r="I46" s="12"/>
      <c r="J46" s="12"/>
      <c r="K46" s="12"/>
      <c r="L46" s="7"/>
      <c r="M46" s="7"/>
      <c r="N46" s="7"/>
      <c r="O46" s="12"/>
      <c r="P46" s="12"/>
      <c r="Q46" s="7"/>
      <c r="R46" s="7"/>
      <c r="S46" s="7"/>
      <c r="T46" s="7"/>
      <c r="U46" s="12"/>
      <c r="V46" s="12"/>
      <c r="W46" s="7" t="str">
        <f t="shared" si="0"/>
        <v/>
      </c>
      <c r="X46" s="7" t="str">
        <f t="shared" si="1"/>
        <v/>
      </c>
      <c r="Y46" s="7" t="str">
        <f t="shared" ca="1" si="2"/>
        <v/>
      </c>
      <c r="Z46" s="10" t="str">
        <f t="shared" ca="1" si="3"/>
        <v/>
      </c>
      <c r="AA46" s="7" t="str">
        <f t="shared" si="4"/>
        <v/>
      </c>
      <c r="AB46" s="12"/>
      <c r="AC46" s="7"/>
    </row>
    <row r="47" spans="1:29" x14ac:dyDescent="0.25">
      <c r="A47" s="7"/>
      <c r="B47" s="7"/>
      <c r="C47" s="7" t="str">
        <f>IF(B47="","",IFERROR(INDEX(FOLLOWUP!$C:$C,MATCH(B47,FOLLOWUP!$A:$A,0)),""))</f>
        <v/>
      </c>
      <c r="D47" s="7"/>
      <c r="E47" s="7"/>
      <c r="F47" s="7"/>
      <c r="G47" s="7"/>
      <c r="H47" s="12"/>
      <c r="I47" s="12"/>
      <c r="J47" s="12"/>
      <c r="K47" s="12"/>
      <c r="L47" s="7"/>
      <c r="M47" s="7"/>
      <c r="N47" s="7"/>
      <c r="O47" s="12"/>
      <c r="P47" s="12"/>
      <c r="Q47" s="7"/>
      <c r="R47" s="7"/>
      <c r="S47" s="7"/>
      <c r="T47" s="7"/>
      <c r="U47" s="12"/>
      <c r="V47" s="12"/>
      <c r="W47" s="7" t="str">
        <f t="shared" si="0"/>
        <v/>
      </c>
      <c r="X47" s="7" t="str">
        <f t="shared" si="1"/>
        <v/>
      </c>
      <c r="Y47" s="7" t="str">
        <f t="shared" ca="1" si="2"/>
        <v/>
      </c>
      <c r="Z47" s="10" t="str">
        <f t="shared" ca="1" si="3"/>
        <v/>
      </c>
      <c r="AA47" s="7" t="str">
        <f t="shared" si="4"/>
        <v/>
      </c>
      <c r="AB47" s="12"/>
      <c r="AC47" s="7"/>
    </row>
    <row r="48" spans="1:29" x14ac:dyDescent="0.25">
      <c r="A48" s="7"/>
      <c r="B48" s="7"/>
      <c r="C48" s="7" t="str">
        <f>IF(B48="","",IFERROR(INDEX(FOLLOWUP!$C:$C,MATCH(B48,FOLLOWUP!$A:$A,0)),""))</f>
        <v/>
      </c>
      <c r="D48" s="7"/>
      <c r="E48" s="7"/>
      <c r="F48" s="7"/>
      <c r="G48" s="7"/>
      <c r="H48" s="12"/>
      <c r="I48" s="12"/>
      <c r="J48" s="12"/>
      <c r="K48" s="12"/>
      <c r="L48" s="7"/>
      <c r="M48" s="7"/>
      <c r="N48" s="7"/>
      <c r="O48" s="12"/>
      <c r="P48" s="12"/>
      <c r="Q48" s="7"/>
      <c r="R48" s="7"/>
      <c r="S48" s="7"/>
      <c r="T48" s="7"/>
      <c r="U48" s="12"/>
      <c r="V48" s="12"/>
      <c r="W48" s="7" t="str">
        <f t="shared" si="0"/>
        <v/>
      </c>
      <c r="X48" s="7" t="str">
        <f t="shared" si="1"/>
        <v/>
      </c>
      <c r="Y48" s="7" t="str">
        <f t="shared" ca="1" si="2"/>
        <v/>
      </c>
      <c r="Z48" s="10" t="str">
        <f t="shared" ca="1" si="3"/>
        <v/>
      </c>
      <c r="AA48" s="7" t="str">
        <f t="shared" si="4"/>
        <v/>
      </c>
      <c r="AB48" s="12"/>
      <c r="AC48" s="7"/>
    </row>
    <row r="49" spans="1:29" x14ac:dyDescent="0.25">
      <c r="A49" s="7"/>
      <c r="B49" s="7"/>
      <c r="C49" s="7" t="str">
        <f>IF(B49="","",IFERROR(INDEX(FOLLOWUP!$C:$C,MATCH(B49,FOLLOWUP!$A:$A,0)),""))</f>
        <v/>
      </c>
      <c r="D49" s="7"/>
      <c r="E49" s="7"/>
      <c r="F49" s="7"/>
      <c r="G49" s="7"/>
      <c r="H49" s="12"/>
      <c r="I49" s="12"/>
      <c r="J49" s="12"/>
      <c r="K49" s="12"/>
      <c r="L49" s="7"/>
      <c r="M49" s="7"/>
      <c r="N49" s="7"/>
      <c r="O49" s="12"/>
      <c r="P49" s="12"/>
      <c r="Q49" s="7"/>
      <c r="R49" s="7"/>
      <c r="S49" s="7"/>
      <c r="T49" s="7"/>
      <c r="U49" s="12"/>
      <c r="V49" s="12"/>
      <c r="W49" s="7" t="str">
        <f t="shared" si="0"/>
        <v/>
      </c>
      <c r="X49" s="7" t="str">
        <f t="shared" si="1"/>
        <v/>
      </c>
      <c r="Y49" s="7" t="str">
        <f t="shared" ca="1" si="2"/>
        <v/>
      </c>
      <c r="Z49" s="10" t="str">
        <f t="shared" ca="1" si="3"/>
        <v/>
      </c>
      <c r="AA49" s="7" t="str">
        <f t="shared" si="4"/>
        <v/>
      </c>
      <c r="AB49" s="12"/>
      <c r="AC49" s="7"/>
    </row>
    <row r="50" spans="1:29" x14ac:dyDescent="0.25">
      <c r="A50" s="7"/>
      <c r="B50" s="7"/>
      <c r="C50" s="7" t="str">
        <f>IF(B50="","",IFERROR(INDEX(FOLLOWUP!$C:$C,MATCH(B50,FOLLOWUP!$A:$A,0)),""))</f>
        <v/>
      </c>
      <c r="D50" s="7"/>
      <c r="E50" s="7"/>
      <c r="F50" s="7"/>
      <c r="G50" s="7"/>
      <c r="H50" s="12"/>
      <c r="I50" s="12"/>
      <c r="J50" s="12"/>
      <c r="K50" s="12"/>
      <c r="L50" s="7"/>
      <c r="M50" s="7"/>
      <c r="N50" s="7"/>
      <c r="O50" s="12"/>
      <c r="P50" s="12"/>
      <c r="Q50" s="7"/>
      <c r="R50" s="7"/>
      <c r="S50" s="7"/>
      <c r="T50" s="7"/>
      <c r="U50" s="12"/>
      <c r="V50" s="12"/>
      <c r="W50" s="7" t="str">
        <f t="shared" si="0"/>
        <v/>
      </c>
      <c r="X50" s="7" t="str">
        <f t="shared" si="1"/>
        <v/>
      </c>
      <c r="Y50" s="7" t="str">
        <f t="shared" ca="1" si="2"/>
        <v/>
      </c>
      <c r="Z50" s="10" t="str">
        <f t="shared" ca="1" si="3"/>
        <v/>
      </c>
      <c r="AA50" s="7" t="str">
        <f t="shared" si="4"/>
        <v/>
      </c>
      <c r="AB50" s="12"/>
      <c r="AC50" s="7"/>
    </row>
    <row r="51" spans="1:29" x14ac:dyDescent="0.25">
      <c r="A51" s="7"/>
      <c r="B51" s="7"/>
      <c r="C51" s="7" t="str">
        <f>IF(B51="","",IFERROR(INDEX(FOLLOWUP!$C:$C,MATCH(B51,FOLLOWUP!$A:$A,0)),""))</f>
        <v/>
      </c>
      <c r="D51" s="7"/>
      <c r="E51" s="7"/>
      <c r="F51" s="7"/>
      <c r="G51" s="7"/>
      <c r="H51" s="12"/>
      <c r="I51" s="12"/>
      <c r="J51" s="12"/>
      <c r="K51" s="12"/>
      <c r="L51" s="7"/>
      <c r="M51" s="7"/>
      <c r="N51" s="7"/>
      <c r="O51" s="12"/>
      <c r="P51" s="12"/>
      <c r="Q51" s="7"/>
      <c r="R51" s="7"/>
      <c r="S51" s="7"/>
      <c r="T51" s="7"/>
      <c r="U51" s="12"/>
      <c r="V51" s="12"/>
      <c r="W51" s="7" t="str">
        <f t="shared" si="0"/>
        <v/>
      </c>
      <c r="X51" s="7" t="str">
        <f t="shared" si="1"/>
        <v/>
      </c>
      <c r="Y51" s="7" t="str">
        <f t="shared" ca="1" si="2"/>
        <v/>
      </c>
      <c r="Z51" s="10" t="str">
        <f t="shared" ca="1" si="3"/>
        <v/>
      </c>
      <c r="AA51" s="7" t="str">
        <f t="shared" si="4"/>
        <v/>
      </c>
      <c r="AB51" s="12"/>
      <c r="AC51" s="7"/>
    </row>
    <row r="52" spans="1:29" x14ac:dyDescent="0.25">
      <c r="A52" s="7"/>
      <c r="B52" s="7"/>
      <c r="C52" s="7" t="str">
        <f>IF(B52="","",IFERROR(INDEX(FOLLOWUP!$C:$C,MATCH(B52,FOLLOWUP!$A:$A,0)),""))</f>
        <v/>
      </c>
      <c r="D52" s="7"/>
      <c r="E52" s="7"/>
      <c r="F52" s="7"/>
      <c r="G52" s="7"/>
      <c r="H52" s="12"/>
      <c r="I52" s="12"/>
      <c r="J52" s="12"/>
      <c r="K52" s="12"/>
      <c r="L52" s="7"/>
      <c r="M52" s="7"/>
      <c r="N52" s="7"/>
      <c r="O52" s="12"/>
      <c r="P52" s="12"/>
      <c r="Q52" s="7"/>
      <c r="R52" s="7"/>
      <c r="S52" s="7"/>
      <c r="T52" s="7"/>
      <c r="U52" s="12"/>
      <c r="V52" s="12"/>
      <c r="W52" s="7" t="str">
        <f t="shared" si="0"/>
        <v/>
      </c>
      <c r="X52" s="7" t="str">
        <f t="shared" si="1"/>
        <v/>
      </c>
      <c r="Y52" s="7" t="str">
        <f t="shared" ca="1" si="2"/>
        <v/>
      </c>
      <c r="Z52" s="10" t="str">
        <f t="shared" ca="1" si="3"/>
        <v/>
      </c>
      <c r="AA52" s="7" t="str">
        <f t="shared" si="4"/>
        <v/>
      </c>
      <c r="AB52" s="12"/>
      <c r="AC52" s="7"/>
    </row>
    <row r="53" spans="1:29" x14ac:dyDescent="0.25">
      <c r="A53" s="7"/>
      <c r="B53" s="7"/>
      <c r="C53" s="7" t="str">
        <f>IF(B53="","",IFERROR(INDEX(FOLLOWUP!$C:$C,MATCH(B53,FOLLOWUP!$A:$A,0)),""))</f>
        <v/>
      </c>
      <c r="D53" s="7"/>
      <c r="E53" s="7"/>
      <c r="F53" s="7"/>
      <c r="G53" s="7"/>
      <c r="H53" s="12"/>
      <c r="I53" s="12"/>
      <c r="J53" s="12"/>
      <c r="K53" s="12"/>
      <c r="L53" s="7"/>
      <c r="M53" s="7"/>
      <c r="N53" s="7"/>
      <c r="O53" s="12"/>
      <c r="P53" s="12"/>
      <c r="Q53" s="7"/>
      <c r="R53" s="7"/>
      <c r="S53" s="7"/>
      <c r="T53" s="7"/>
      <c r="U53" s="12"/>
      <c r="V53" s="12"/>
      <c r="W53" s="7" t="str">
        <f t="shared" si="0"/>
        <v/>
      </c>
      <c r="X53" s="7" t="str">
        <f t="shared" si="1"/>
        <v/>
      </c>
      <c r="Y53" s="7" t="str">
        <f t="shared" ca="1" si="2"/>
        <v/>
      </c>
      <c r="Z53" s="10" t="str">
        <f t="shared" ca="1" si="3"/>
        <v/>
      </c>
      <c r="AA53" s="7" t="str">
        <f t="shared" si="4"/>
        <v/>
      </c>
      <c r="AB53" s="12"/>
      <c r="AC53" s="7"/>
    </row>
    <row r="54" spans="1:29" x14ac:dyDescent="0.25">
      <c r="A54" s="7"/>
      <c r="B54" s="7"/>
      <c r="C54" s="7" t="str">
        <f>IF(B54="","",IFERROR(INDEX(FOLLOWUP!$C:$C,MATCH(B54,FOLLOWUP!$A:$A,0)),""))</f>
        <v/>
      </c>
      <c r="D54" s="7"/>
      <c r="E54" s="7"/>
      <c r="F54" s="7"/>
      <c r="G54" s="7"/>
      <c r="H54" s="12"/>
      <c r="I54" s="12"/>
      <c r="J54" s="12"/>
      <c r="K54" s="12"/>
      <c r="L54" s="7"/>
      <c r="M54" s="7"/>
      <c r="N54" s="7"/>
      <c r="O54" s="12"/>
      <c r="P54" s="12"/>
      <c r="Q54" s="7"/>
      <c r="R54" s="7"/>
      <c r="S54" s="7"/>
      <c r="T54" s="7"/>
      <c r="U54" s="12"/>
      <c r="V54" s="12"/>
      <c r="W54" s="7" t="str">
        <f t="shared" si="0"/>
        <v/>
      </c>
      <c r="X54" s="7" t="str">
        <f t="shared" si="1"/>
        <v/>
      </c>
      <c r="Y54" s="7" t="str">
        <f t="shared" ca="1" si="2"/>
        <v/>
      </c>
      <c r="Z54" s="10" t="str">
        <f t="shared" ca="1" si="3"/>
        <v/>
      </c>
      <c r="AA54" s="7" t="str">
        <f t="shared" si="4"/>
        <v/>
      </c>
      <c r="AB54" s="12"/>
      <c r="AC54" s="7"/>
    </row>
    <row r="55" spans="1:29" x14ac:dyDescent="0.25">
      <c r="A55" s="7"/>
      <c r="B55" s="7"/>
      <c r="C55" s="7" t="str">
        <f>IF(B55="","",IFERROR(INDEX(FOLLOWUP!$C:$C,MATCH(B55,FOLLOWUP!$A:$A,0)),""))</f>
        <v/>
      </c>
      <c r="D55" s="7"/>
      <c r="E55" s="7"/>
      <c r="F55" s="7"/>
      <c r="G55" s="7"/>
      <c r="H55" s="12"/>
      <c r="I55" s="12"/>
      <c r="J55" s="12"/>
      <c r="K55" s="12"/>
      <c r="L55" s="7"/>
      <c r="M55" s="7"/>
      <c r="N55" s="7"/>
      <c r="O55" s="12"/>
      <c r="P55" s="12"/>
      <c r="Q55" s="7"/>
      <c r="R55" s="7"/>
      <c r="S55" s="7"/>
      <c r="T55" s="7"/>
      <c r="U55" s="12"/>
      <c r="V55" s="12"/>
      <c r="W55" s="7" t="str">
        <f t="shared" si="0"/>
        <v/>
      </c>
      <c r="X55" s="7" t="str">
        <f t="shared" si="1"/>
        <v/>
      </c>
      <c r="Y55" s="7" t="str">
        <f t="shared" ca="1" si="2"/>
        <v/>
      </c>
      <c r="Z55" s="10" t="str">
        <f t="shared" ca="1" si="3"/>
        <v/>
      </c>
      <c r="AA55" s="7" t="str">
        <f t="shared" si="4"/>
        <v/>
      </c>
      <c r="AB55" s="12"/>
      <c r="AC55" s="7"/>
    </row>
    <row r="56" spans="1:29" x14ac:dyDescent="0.25">
      <c r="A56" s="7"/>
      <c r="B56" s="7"/>
      <c r="C56" s="7" t="str">
        <f>IF(B56="","",IFERROR(INDEX(FOLLOWUP!$C:$C,MATCH(B56,FOLLOWUP!$A:$A,0)),""))</f>
        <v/>
      </c>
      <c r="D56" s="7"/>
      <c r="E56" s="7"/>
      <c r="F56" s="7"/>
      <c r="G56" s="7"/>
      <c r="H56" s="12"/>
      <c r="I56" s="12"/>
      <c r="J56" s="12"/>
      <c r="K56" s="12"/>
      <c r="L56" s="7"/>
      <c r="M56" s="7"/>
      <c r="N56" s="7"/>
      <c r="O56" s="12"/>
      <c r="P56" s="12"/>
      <c r="Q56" s="7"/>
      <c r="R56" s="7"/>
      <c r="S56" s="7"/>
      <c r="T56" s="7"/>
      <c r="U56" s="12"/>
      <c r="V56" s="12"/>
      <c r="W56" s="7" t="str">
        <f t="shared" si="0"/>
        <v/>
      </c>
      <c r="X56" s="7" t="str">
        <f t="shared" si="1"/>
        <v/>
      </c>
      <c r="Y56" s="7" t="str">
        <f t="shared" ca="1" si="2"/>
        <v/>
      </c>
      <c r="Z56" s="10" t="str">
        <f t="shared" ca="1" si="3"/>
        <v/>
      </c>
      <c r="AA56" s="7" t="str">
        <f t="shared" si="4"/>
        <v/>
      </c>
      <c r="AB56" s="12"/>
      <c r="AC56" s="7"/>
    </row>
    <row r="57" spans="1:29" x14ac:dyDescent="0.25">
      <c r="A57" s="7"/>
      <c r="B57" s="7"/>
      <c r="C57" s="7" t="str">
        <f>IF(B57="","",IFERROR(INDEX(FOLLOWUP!$C:$C,MATCH(B57,FOLLOWUP!$A:$A,0)),""))</f>
        <v/>
      </c>
      <c r="D57" s="7"/>
      <c r="E57" s="7"/>
      <c r="F57" s="7"/>
      <c r="G57" s="7"/>
      <c r="H57" s="12"/>
      <c r="I57" s="12"/>
      <c r="J57" s="12"/>
      <c r="K57" s="12"/>
      <c r="L57" s="7"/>
      <c r="M57" s="7"/>
      <c r="N57" s="7"/>
      <c r="O57" s="12"/>
      <c r="P57" s="12"/>
      <c r="Q57" s="7"/>
      <c r="R57" s="7"/>
      <c r="S57" s="7"/>
      <c r="T57" s="7"/>
      <c r="U57" s="12"/>
      <c r="V57" s="12"/>
      <c r="W57" s="7" t="str">
        <f t="shared" si="0"/>
        <v/>
      </c>
      <c r="X57" s="7" t="str">
        <f t="shared" si="1"/>
        <v/>
      </c>
      <c r="Y57" s="7" t="str">
        <f t="shared" ca="1" si="2"/>
        <v/>
      </c>
      <c r="Z57" s="10" t="str">
        <f t="shared" ca="1" si="3"/>
        <v/>
      </c>
      <c r="AA57" s="7" t="str">
        <f t="shared" si="4"/>
        <v/>
      </c>
      <c r="AB57" s="12"/>
      <c r="AC57" s="7"/>
    </row>
    <row r="58" spans="1:29" x14ac:dyDescent="0.25">
      <c r="A58" s="7"/>
      <c r="B58" s="7"/>
      <c r="C58" s="7" t="str">
        <f>IF(B58="","",IFERROR(INDEX(FOLLOWUP!$C:$C,MATCH(B58,FOLLOWUP!$A:$A,0)),""))</f>
        <v/>
      </c>
      <c r="D58" s="7"/>
      <c r="E58" s="7"/>
      <c r="F58" s="7"/>
      <c r="G58" s="7"/>
      <c r="H58" s="12"/>
      <c r="I58" s="12"/>
      <c r="J58" s="12"/>
      <c r="K58" s="12"/>
      <c r="L58" s="7"/>
      <c r="M58" s="7"/>
      <c r="N58" s="7"/>
      <c r="O58" s="12"/>
      <c r="P58" s="12"/>
      <c r="Q58" s="7"/>
      <c r="R58" s="7"/>
      <c r="S58" s="7"/>
      <c r="T58" s="7"/>
      <c r="U58" s="12"/>
      <c r="V58" s="12"/>
      <c r="W58" s="7" t="str">
        <f t="shared" si="0"/>
        <v/>
      </c>
      <c r="X58" s="7" t="str">
        <f t="shared" si="1"/>
        <v/>
      </c>
      <c r="Y58" s="7" t="str">
        <f t="shared" ca="1" si="2"/>
        <v/>
      </c>
      <c r="Z58" s="10" t="str">
        <f t="shared" ca="1" si="3"/>
        <v/>
      </c>
      <c r="AA58" s="7" t="str">
        <f t="shared" si="4"/>
        <v/>
      </c>
      <c r="AB58" s="12"/>
      <c r="AC58" s="7"/>
    </row>
    <row r="59" spans="1:29" x14ac:dyDescent="0.25">
      <c r="A59" s="7"/>
      <c r="B59" s="7"/>
      <c r="C59" s="7" t="str">
        <f>IF(B59="","",IFERROR(INDEX(FOLLOWUP!$C:$C,MATCH(B59,FOLLOWUP!$A:$A,0)),""))</f>
        <v/>
      </c>
      <c r="D59" s="7"/>
      <c r="E59" s="7"/>
      <c r="F59" s="7"/>
      <c r="G59" s="7"/>
      <c r="H59" s="12"/>
      <c r="I59" s="12"/>
      <c r="J59" s="12"/>
      <c r="K59" s="12"/>
      <c r="L59" s="7"/>
      <c r="M59" s="7"/>
      <c r="N59" s="7"/>
      <c r="O59" s="12"/>
      <c r="P59" s="12"/>
      <c r="Q59" s="7"/>
      <c r="R59" s="7"/>
      <c r="S59" s="7"/>
      <c r="T59" s="7"/>
      <c r="U59" s="12"/>
      <c r="V59" s="12"/>
      <c r="W59" s="7" t="str">
        <f t="shared" si="0"/>
        <v/>
      </c>
      <c r="X59" s="7" t="str">
        <f t="shared" si="1"/>
        <v/>
      </c>
      <c r="Y59" s="7" t="str">
        <f t="shared" ca="1" si="2"/>
        <v/>
      </c>
      <c r="Z59" s="10" t="str">
        <f t="shared" ca="1" si="3"/>
        <v/>
      </c>
      <c r="AA59" s="7" t="str">
        <f t="shared" si="4"/>
        <v/>
      </c>
      <c r="AB59" s="12"/>
      <c r="AC59" s="7"/>
    </row>
    <row r="60" spans="1:29" x14ac:dyDescent="0.25">
      <c r="A60" s="7"/>
      <c r="B60" s="7"/>
      <c r="C60" s="7" t="str">
        <f>IF(B60="","",IFERROR(INDEX(FOLLOWUP!$C:$C,MATCH(B60,FOLLOWUP!$A:$A,0)),""))</f>
        <v/>
      </c>
      <c r="D60" s="7"/>
      <c r="E60" s="7"/>
      <c r="F60" s="7"/>
      <c r="G60" s="7"/>
      <c r="H60" s="12"/>
      <c r="I60" s="12"/>
      <c r="J60" s="12"/>
      <c r="K60" s="12"/>
      <c r="L60" s="7"/>
      <c r="M60" s="7"/>
      <c r="N60" s="7"/>
      <c r="O60" s="12"/>
      <c r="P60" s="12"/>
      <c r="Q60" s="7"/>
      <c r="R60" s="7"/>
      <c r="S60" s="7"/>
      <c r="T60" s="7"/>
      <c r="U60" s="12"/>
      <c r="V60" s="12"/>
      <c r="W60" s="7" t="str">
        <f t="shared" si="0"/>
        <v/>
      </c>
      <c r="X60" s="7" t="str">
        <f t="shared" si="1"/>
        <v/>
      </c>
      <c r="Y60" s="7" t="str">
        <f t="shared" ca="1" si="2"/>
        <v/>
      </c>
      <c r="Z60" s="10" t="str">
        <f t="shared" ca="1" si="3"/>
        <v/>
      </c>
      <c r="AA60" s="7" t="str">
        <f t="shared" si="4"/>
        <v/>
      </c>
      <c r="AB60" s="12"/>
      <c r="AC60" s="7"/>
    </row>
    <row r="61" spans="1:29" x14ac:dyDescent="0.25">
      <c r="A61" s="7"/>
      <c r="B61" s="7"/>
      <c r="C61" s="7" t="str">
        <f>IF(B61="","",IFERROR(INDEX(FOLLOWUP!$C:$C,MATCH(B61,FOLLOWUP!$A:$A,0)),""))</f>
        <v/>
      </c>
      <c r="D61" s="7"/>
      <c r="E61" s="7"/>
      <c r="F61" s="7"/>
      <c r="G61" s="7"/>
      <c r="H61" s="12"/>
      <c r="I61" s="12"/>
      <c r="J61" s="12"/>
      <c r="K61" s="12"/>
      <c r="L61" s="7"/>
      <c r="M61" s="7"/>
      <c r="N61" s="7"/>
      <c r="O61" s="12"/>
      <c r="P61" s="12"/>
      <c r="Q61" s="7"/>
      <c r="R61" s="7"/>
      <c r="S61" s="7"/>
      <c r="T61" s="7"/>
      <c r="U61" s="12"/>
      <c r="V61" s="12"/>
      <c r="W61" s="7" t="str">
        <f t="shared" si="0"/>
        <v/>
      </c>
      <c r="X61" s="7" t="str">
        <f t="shared" si="1"/>
        <v/>
      </c>
      <c r="Y61" s="7" t="str">
        <f t="shared" ca="1" si="2"/>
        <v/>
      </c>
      <c r="Z61" s="10" t="str">
        <f t="shared" ca="1" si="3"/>
        <v/>
      </c>
      <c r="AA61" s="7" t="str">
        <f t="shared" si="4"/>
        <v/>
      </c>
      <c r="AB61" s="12"/>
      <c r="AC61" s="7"/>
    </row>
    <row r="62" spans="1:29" x14ac:dyDescent="0.25">
      <c r="A62" s="7"/>
      <c r="B62" s="7"/>
      <c r="C62" s="7" t="str">
        <f>IF(B62="","",IFERROR(INDEX(FOLLOWUP!$C:$C,MATCH(B62,FOLLOWUP!$A:$A,0)),""))</f>
        <v/>
      </c>
      <c r="D62" s="7"/>
      <c r="E62" s="7"/>
      <c r="F62" s="7"/>
      <c r="G62" s="7"/>
      <c r="H62" s="12"/>
      <c r="I62" s="12"/>
      <c r="J62" s="12"/>
      <c r="K62" s="12"/>
      <c r="L62" s="7"/>
      <c r="M62" s="7"/>
      <c r="N62" s="7"/>
      <c r="O62" s="12"/>
      <c r="P62" s="12"/>
      <c r="Q62" s="7"/>
      <c r="R62" s="7"/>
      <c r="S62" s="7"/>
      <c r="T62" s="7"/>
      <c r="U62" s="12"/>
      <c r="V62" s="12"/>
      <c r="W62" s="7" t="str">
        <f t="shared" si="0"/>
        <v/>
      </c>
      <c r="X62" s="7" t="str">
        <f t="shared" si="1"/>
        <v/>
      </c>
      <c r="Y62" s="7" t="str">
        <f t="shared" ca="1" si="2"/>
        <v/>
      </c>
      <c r="Z62" s="10" t="str">
        <f t="shared" ca="1" si="3"/>
        <v/>
      </c>
      <c r="AA62" s="7" t="str">
        <f t="shared" si="4"/>
        <v/>
      </c>
      <c r="AB62" s="12"/>
      <c r="AC62" s="7"/>
    </row>
    <row r="63" spans="1:29" x14ac:dyDescent="0.25">
      <c r="A63" s="7"/>
      <c r="B63" s="7"/>
      <c r="C63" s="7" t="str">
        <f>IF(B63="","",IFERROR(INDEX(FOLLOWUP!$C:$C,MATCH(B63,FOLLOWUP!$A:$A,0)),""))</f>
        <v/>
      </c>
      <c r="D63" s="7"/>
      <c r="E63" s="7"/>
      <c r="F63" s="7"/>
      <c r="G63" s="7"/>
      <c r="H63" s="12"/>
      <c r="I63" s="12"/>
      <c r="J63" s="12"/>
      <c r="K63" s="12"/>
      <c r="L63" s="7"/>
      <c r="M63" s="7"/>
      <c r="N63" s="7"/>
      <c r="O63" s="12"/>
      <c r="P63" s="12"/>
      <c r="Q63" s="7"/>
      <c r="R63" s="7"/>
      <c r="S63" s="7"/>
      <c r="T63" s="7"/>
      <c r="U63" s="12"/>
      <c r="V63" s="12"/>
      <c r="W63" s="7" t="str">
        <f t="shared" si="0"/>
        <v/>
      </c>
      <c r="X63" s="7" t="str">
        <f t="shared" si="1"/>
        <v/>
      </c>
      <c r="Y63" s="7" t="str">
        <f t="shared" ca="1" si="2"/>
        <v/>
      </c>
      <c r="Z63" s="10" t="str">
        <f t="shared" ca="1" si="3"/>
        <v/>
      </c>
      <c r="AA63" s="7" t="str">
        <f t="shared" si="4"/>
        <v/>
      </c>
      <c r="AB63" s="12"/>
      <c r="AC63" s="7"/>
    </row>
    <row r="64" spans="1:29" x14ac:dyDescent="0.25">
      <c r="A64" s="7"/>
      <c r="B64" s="7"/>
      <c r="C64" s="7" t="str">
        <f>IF(B64="","",IFERROR(INDEX(FOLLOWUP!$C:$C,MATCH(B64,FOLLOWUP!$A:$A,0)),""))</f>
        <v/>
      </c>
      <c r="D64" s="7"/>
      <c r="E64" s="7"/>
      <c r="F64" s="7"/>
      <c r="G64" s="7"/>
      <c r="H64" s="12"/>
      <c r="I64" s="12"/>
      <c r="J64" s="12"/>
      <c r="K64" s="12"/>
      <c r="L64" s="7"/>
      <c r="M64" s="7"/>
      <c r="N64" s="7"/>
      <c r="O64" s="12"/>
      <c r="P64" s="12"/>
      <c r="Q64" s="7"/>
      <c r="R64" s="7"/>
      <c r="S64" s="7"/>
      <c r="T64" s="7"/>
      <c r="U64" s="12"/>
      <c r="V64" s="12"/>
      <c r="W64" s="7" t="str">
        <f t="shared" si="0"/>
        <v/>
      </c>
      <c r="X64" s="7" t="str">
        <f t="shared" si="1"/>
        <v/>
      </c>
      <c r="Y64" s="7" t="str">
        <f t="shared" ca="1" si="2"/>
        <v/>
      </c>
      <c r="Z64" s="10" t="str">
        <f t="shared" ca="1" si="3"/>
        <v/>
      </c>
      <c r="AA64" s="7" t="str">
        <f t="shared" si="4"/>
        <v/>
      </c>
      <c r="AB64" s="12"/>
      <c r="AC64" s="7"/>
    </row>
    <row r="65" spans="1:29" x14ac:dyDescent="0.25">
      <c r="A65" s="7"/>
      <c r="B65" s="7"/>
      <c r="C65" s="7" t="str">
        <f>IF(B65="","",IFERROR(INDEX(FOLLOWUP!$C:$C,MATCH(B65,FOLLOWUP!$A:$A,0)),""))</f>
        <v/>
      </c>
      <c r="D65" s="7"/>
      <c r="E65" s="7"/>
      <c r="F65" s="7"/>
      <c r="G65" s="7"/>
      <c r="H65" s="12"/>
      <c r="I65" s="12"/>
      <c r="J65" s="12"/>
      <c r="K65" s="12"/>
      <c r="L65" s="7"/>
      <c r="M65" s="7"/>
      <c r="N65" s="7"/>
      <c r="O65" s="12"/>
      <c r="P65" s="12"/>
      <c r="Q65" s="7"/>
      <c r="R65" s="7"/>
      <c r="S65" s="7"/>
      <c r="T65" s="7"/>
      <c r="U65" s="12"/>
      <c r="V65" s="12"/>
      <c r="W65" s="7" t="str">
        <f t="shared" si="0"/>
        <v/>
      </c>
      <c r="X65" s="7" t="str">
        <f t="shared" si="1"/>
        <v/>
      </c>
      <c r="Y65" s="7" t="str">
        <f t="shared" ca="1" si="2"/>
        <v/>
      </c>
      <c r="Z65" s="10" t="str">
        <f t="shared" ca="1" si="3"/>
        <v/>
      </c>
      <c r="AA65" s="7" t="str">
        <f t="shared" si="4"/>
        <v/>
      </c>
      <c r="AB65" s="12"/>
      <c r="AC65" s="7"/>
    </row>
    <row r="66" spans="1:29" x14ac:dyDescent="0.25">
      <c r="A66" s="7"/>
      <c r="B66" s="7"/>
      <c r="C66" s="7" t="str">
        <f>IF(B66="","",IFERROR(INDEX(FOLLOWUP!$C:$C,MATCH(B66,FOLLOWUP!$A:$A,0)),""))</f>
        <v/>
      </c>
      <c r="D66" s="7"/>
      <c r="E66" s="7"/>
      <c r="F66" s="7"/>
      <c r="G66" s="7"/>
      <c r="H66" s="12"/>
      <c r="I66" s="12"/>
      <c r="J66" s="12"/>
      <c r="K66" s="12"/>
      <c r="L66" s="7"/>
      <c r="M66" s="7"/>
      <c r="N66" s="7"/>
      <c r="O66" s="12"/>
      <c r="P66" s="12"/>
      <c r="Q66" s="7"/>
      <c r="R66" s="7"/>
      <c r="S66" s="7"/>
      <c r="T66" s="7"/>
      <c r="U66" s="12"/>
      <c r="V66" s="12"/>
      <c r="W66" s="7" t="str">
        <f t="shared" ref="W66:W129" si="5">IF(OR(H66="",I66=""),"",ROUND((I66-H66)*24,1))</f>
        <v/>
      </c>
      <c r="X66" s="7" t="str">
        <f t="shared" ref="X66:X129" si="6">IF(OR(I66="",O66=""),"",ROUND((O66-I66)*24,1))</f>
        <v/>
      </c>
      <c r="Y66" s="7" t="str">
        <f t="shared" ref="Y66:Y129" ca="1" si="7">IF(H66="","",ROUND(IF(P66="",(NOW()-H66)*24,(P66-H66)*24),1))</f>
        <v/>
      </c>
      <c r="Z66" s="10" t="str">
        <f t="shared" ref="Z66:Z129" ca="1" si="8">IF(Y66="","",Y66/24*P_CUSTO_DIA)</f>
        <v/>
      </c>
      <c r="AA66" s="7" t="str">
        <f t="shared" ref="AA66:AA129" si="9">IF(A66="","",IF(P66="","Sim","Não"))</f>
        <v/>
      </c>
      <c r="AB66" s="12"/>
      <c r="AC66" s="7"/>
    </row>
    <row r="67" spans="1:29" x14ac:dyDescent="0.25">
      <c r="A67" s="7"/>
      <c r="B67" s="7"/>
      <c r="C67" s="7" t="str">
        <f>IF(B67="","",IFERROR(INDEX(FOLLOWUP!$C:$C,MATCH(B67,FOLLOWUP!$A:$A,0)),""))</f>
        <v/>
      </c>
      <c r="D67" s="7"/>
      <c r="E67" s="7"/>
      <c r="F67" s="7"/>
      <c r="G67" s="7"/>
      <c r="H67" s="12"/>
      <c r="I67" s="12"/>
      <c r="J67" s="12"/>
      <c r="K67" s="12"/>
      <c r="L67" s="7"/>
      <c r="M67" s="7"/>
      <c r="N67" s="7"/>
      <c r="O67" s="12"/>
      <c r="P67" s="12"/>
      <c r="Q67" s="7"/>
      <c r="R67" s="7"/>
      <c r="S67" s="7"/>
      <c r="T67" s="7"/>
      <c r="U67" s="12"/>
      <c r="V67" s="12"/>
      <c r="W67" s="7" t="str">
        <f t="shared" si="5"/>
        <v/>
      </c>
      <c r="X67" s="7" t="str">
        <f t="shared" si="6"/>
        <v/>
      </c>
      <c r="Y67" s="7" t="str">
        <f t="shared" ca="1" si="7"/>
        <v/>
      </c>
      <c r="Z67" s="10" t="str">
        <f t="shared" ca="1" si="8"/>
        <v/>
      </c>
      <c r="AA67" s="7" t="str">
        <f t="shared" si="9"/>
        <v/>
      </c>
      <c r="AB67" s="12"/>
      <c r="AC67" s="7"/>
    </row>
    <row r="68" spans="1:29" x14ac:dyDescent="0.25">
      <c r="A68" s="7"/>
      <c r="B68" s="7"/>
      <c r="C68" s="7" t="str">
        <f>IF(B68="","",IFERROR(INDEX(FOLLOWUP!$C:$C,MATCH(B68,FOLLOWUP!$A:$A,0)),""))</f>
        <v/>
      </c>
      <c r="D68" s="7"/>
      <c r="E68" s="7"/>
      <c r="F68" s="7"/>
      <c r="G68" s="7"/>
      <c r="H68" s="12"/>
      <c r="I68" s="12"/>
      <c r="J68" s="12"/>
      <c r="K68" s="12"/>
      <c r="L68" s="7"/>
      <c r="M68" s="7"/>
      <c r="N68" s="7"/>
      <c r="O68" s="12"/>
      <c r="P68" s="12"/>
      <c r="Q68" s="7"/>
      <c r="R68" s="7"/>
      <c r="S68" s="7"/>
      <c r="T68" s="7"/>
      <c r="U68" s="12"/>
      <c r="V68" s="12"/>
      <c r="W68" s="7" t="str">
        <f t="shared" si="5"/>
        <v/>
      </c>
      <c r="X68" s="7" t="str">
        <f t="shared" si="6"/>
        <v/>
      </c>
      <c r="Y68" s="7" t="str">
        <f t="shared" ca="1" si="7"/>
        <v/>
      </c>
      <c r="Z68" s="10" t="str">
        <f t="shared" ca="1" si="8"/>
        <v/>
      </c>
      <c r="AA68" s="7" t="str">
        <f t="shared" si="9"/>
        <v/>
      </c>
      <c r="AB68" s="12"/>
      <c r="AC68" s="7"/>
    </row>
    <row r="69" spans="1:29" x14ac:dyDescent="0.25">
      <c r="A69" s="7"/>
      <c r="B69" s="7"/>
      <c r="C69" s="7" t="str">
        <f>IF(B69="","",IFERROR(INDEX(FOLLOWUP!$C:$C,MATCH(B69,FOLLOWUP!$A:$A,0)),""))</f>
        <v/>
      </c>
      <c r="D69" s="7"/>
      <c r="E69" s="7"/>
      <c r="F69" s="7"/>
      <c r="G69" s="7"/>
      <c r="H69" s="12"/>
      <c r="I69" s="12"/>
      <c r="J69" s="12"/>
      <c r="K69" s="12"/>
      <c r="L69" s="7"/>
      <c r="M69" s="7"/>
      <c r="N69" s="7"/>
      <c r="O69" s="12"/>
      <c r="P69" s="12"/>
      <c r="Q69" s="7"/>
      <c r="R69" s="7"/>
      <c r="S69" s="7"/>
      <c r="T69" s="7"/>
      <c r="U69" s="12"/>
      <c r="V69" s="12"/>
      <c r="W69" s="7" t="str">
        <f t="shared" si="5"/>
        <v/>
      </c>
      <c r="X69" s="7" t="str">
        <f t="shared" si="6"/>
        <v/>
      </c>
      <c r="Y69" s="7" t="str">
        <f t="shared" ca="1" si="7"/>
        <v/>
      </c>
      <c r="Z69" s="10" t="str">
        <f t="shared" ca="1" si="8"/>
        <v/>
      </c>
      <c r="AA69" s="7" t="str">
        <f t="shared" si="9"/>
        <v/>
      </c>
      <c r="AB69" s="12"/>
      <c r="AC69" s="7"/>
    </row>
    <row r="70" spans="1:29" x14ac:dyDescent="0.25">
      <c r="A70" s="7"/>
      <c r="B70" s="7"/>
      <c r="C70" s="7" t="str">
        <f>IF(B70="","",IFERROR(INDEX(FOLLOWUP!$C:$C,MATCH(B70,FOLLOWUP!$A:$A,0)),""))</f>
        <v/>
      </c>
      <c r="D70" s="7"/>
      <c r="E70" s="7"/>
      <c r="F70" s="7"/>
      <c r="G70" s="7"/>
      <c r="H70" s="12"/>
      <c r="I70" s="12"/>
      <c r="J70" s="12"/>
      <c r="K70" s="12"/>
      <c r="L70" s="7"/>
      <c r="M70" s="7"/>
      <c r="N70" s="7"/>
      <c r="O70" s="12"/>
      <c r="P70" s="12"/>
      <c r="Q70" s="7"/>
      <c r="R70" s="7"/>
      <c r="S70" s="7"/>
      <c r="T70" s="7"/>
      <c r="U70" s="12"/>
      <c r="V70" s="12"/>
      <c r="W70" s="7" t="str">
        <f t="shared" si="5"/>
        <v/>
      </c>
      <c r="X70" s="7" t="str">
        <f t="shared" si="6"/>
        <v/>
      </c>
      <c r="Y70" s="7" t="str">
        <f t="shared" ca="1" si="7"/>
        <v/>
      </c>
      <c r="Z70" s="10" t="str">
        <f t="shared" ca="1" si="8"/>
        <v/>
      </c>
      <c r="AA70" s="7" t="str">
        <f t="shared" si="9"/>
        <v/>
      </c>
      <c r="AB70" s="12"/>
      <c r="AC70" s="7"/>
    </row>
    <row r="71" spans="1:29" x14ac:dyDescent="0.25">
      <c r="A71" s="7"/>
      <c r="B71" s="7"/>
      <c r="C71" s="7" t="str">
        <f>IF(B71="","",IFERROR(INDEX(FOLLOWUP!$C:$C,MATCH(B71,FOLLOWUP!$A:$A,0)),""))</f>
        <v/>
      </c>
      <c r="D71" s="7"/>
      <c r="E71" s="7"/>
      <c r="F71" s="7"/>
      <c r="G71" s="7"/>
      <c r="H71" s="12"/>
      <c r="I71" s="12"/>
      <c r="J71" s="12"/>
      <c r="K71" s="12"/>
      <c r="L71" s="7"/>
      <c r="M71" s="7"/>
      <c r="N71" s="7"/>
      <c r="O71" s="12"/>
      <c r="P71" s="12"/>
      <c r="Q71" s="7"/>
      <c r="R71" s="7"/>
      <c r="S71" s="7"/>
      <c r="T71" s="7"/>
      <c r="U71" s="12"/>
      <c r="V71" s="12"/>
      <c r="W71" s="7" t="str">
        <f t="shared" si="5"/>
        <v/>
      </c>
      <c r="X71" s="7" t="str">
        <f t="shared" si="6"/>
        <v/>
      </c>
      <c r="Y71" s="7" t="str">
        <f t="shared" ca="1" si="7"/>
        <v/>
      </c>
      <c r="Z71" s="10" t="str">
        <f t="shared" ca="1" si="8"/>
        <v/>
      </c>
      <c r="AA71" s="7" t="str">
        <f t="shared" si="9"/>
        <v/>
      </c>
      <c r="AB71" s="12"/>
      <c r="AC71" s="7"/>
    </row>
    <row r="72" spans="1:29" x14ac:dyDescent="0.25">
      <c r="A72" s="7"/>
      <c r="B72" s="7"/>
      <c r="C72" s="7" t="str">
        <f>IF(B72="","",IFERROR(INDEX(FOLLOWUP!$C:$C,MATCH(B72,FOLLOWUP!$A:$A,0)),""))</f>
        <v/>
      </c>
      <c r="D72" s="7"/>
      <c r="E72" s="7"/>
      <c r="F72" s="7"/>
      <c r="G72" s="7"/>
      <c r="H72" s="12"/>
      <c r="I72" s="12"/>
      <c r="J72" s="12"/>
      <c r="K72" s="12"/>
      <c r="L72" s="7"/>
      <c r="M72" s="7"/>
      <c r="N72" s="7"/>
      <c r="O72" s="12"/>
      <c r="P72" s="12"/>
      <c r="Q72" s="7"/>
      <c r="R72" s="7"/>
      <c r="S72" s="7"/>
      <c r="T72" s="7"/>
      <c r="U72" s="12"/>
      <c r="V72" s="12"/>
      <c r="W72" s="7" t="str">
        <f t="shared" si="5"/>
        <v/>
      </c>
      <c r="X72" s="7" t="str">
        <f t="shared" si="6"/>
        <v/>
      </c>
      <c r="Y72" s="7" t="str">
        <f t="shared" ca="1" si="7"/>
        <v/>
      </c>
      <c r="Z72" s="10" t="str">
        <f t="shared" ca="1" si="8"/>
        <v/>
      </c>
      <c r="AA72" s="7" t="str">
        <f t="shared" si="9"/>
        <v/>
      </c>
      <c r="AB72" s="12"/>
      <c r="AC72" s="7"/>
    </row>
    <row r="73" spans="1:29" x14ac:dyDescent="0.25">
      <c r="A73" s="7"/>
      <c r="B73" s="7"/>
      <c r="C73" s="7" t="str">
        <f>IF(B73="","",IFERROR(INDEX(FOLLOWUP!$C:$C,MATCH(B73,FOLLOWUP!$A:$A,0)),""))</f>
        <v/>
      </c>
      <c r="D73" s="7"/>
      <c r="E73" s="7"/>
      <c r="F73" s="7"/>
      <c r="G73" s="7"/>
      <c r="H73" s="12"/>
      <c r="I73" s="12"/>
      <c r="J73" s="12"/>
      <c r="K73" s="12"/>
      <c r="L73" s="7"/>
      <c r="M73" s="7"/>
      <c r="N73" s="7"/>
      <c r="O73" s="12"/>
      <c r="P73" s="12"/>
      <c r="Q73" s="7"/>
      <c r="R73" s="7"/>
      <c r="S73" s="7"/>
      <c r="T73" s="7"/>
      <c r="U73" s="12"/>
      <c r="V73" s="12"/>
      <c r="W73" s="7" t="str">
        <f t="shared" si="5"/>
        <v/>
      </c>
      <c r="X73" s="7" t="str">
        <f t="shared" si="6"/>
        <v/>
      </c>
      <c r="Y73" s="7" t="str">
        <f t="shared" ca="1" si="7"/>
        <v/>
      </c>
      <c r="Z73" s="10" t="str">
        <f t="shared" ca="1" si="8"/>
        <v/>
      </c>
      <c r="AA73" s="7" t="str">
        <f t="shared" si="9"/>
        <v/>
      </c>
      <c r="AB73" s="12"/>
      <c r="AC73" s="7"/>
    </row>
    <row r="74" spans="1:29" x14ac:dyDescent="0.25">
      <c r="A74" s="7"/>
      <c r="B74" s="7"/>
      <c r="C74" s="7" t="str">
        <f>IF(B74="","",IFERROR(INDEX(FOLLOWUP!$C:$C,MATCH(B74,FOLLOWUP!$A:$A,0)),""))</f>
        <v/>
      </c>
      <c r="D74" s="7"/>
      <c r="E74" s="7"/>
      <c r="F74" s="7"/>
      <c r="G74" s="7"/>
      <c r="H74" s="12"/>
      <c r="I74" s="12"/>
      <c r="J74" s="12"/>
      <c r="K74" s="12"/>
      <c r="L74" s="7"/>
      <c r="M74" s="7"/>
      <c r="N74" s="7"/>
      <c r="O74" s="12"/>
      <c r="P74" s="12"/>
      <c r="Q74" s="7"/>
      <c r="R74" s="7"/>
      <c r="S74" s="7"/>
      <c r="T74" s="7"/>
      <c r="U74" s="12"/>
      <c r="V74" s="12"/>
      <c r="W74" s="7" t="str">
        <f t="shared" si="5"/>
        <v/>
      </c>
      <c r="X74" s="7" t="str">
        <f t="shared" si="6"/>
        <v/>
      </c>
      <c r="Y74" s="7" t="str">
        <f t="shared" ca="1" si="7"/>
        <v/>
      </c>
      <c r="Z74" s="10" t="str">
        <f t="shared" ca="1" si="8"/>
        <v/>
      </c>
      <c r="AA74" s="7" t="str">
        <f t="shared" si="9"/>
        <v/>
      </c>
      <c r="AB74" s="12"/>
      <c r="AC74" s="7"/>
    </row>
    <row r="75" spans="1:29" x14ac:dyDescent="0.25">
      <c r="A75" s="7"/>
      <c r="B75" s="7"/>
      <c r="C75" s="7" t="str">
        <f>IF(B75="","",IFERROR(INDEX(FOLLOWUP!$C:$C,MATCH(B75,FOLLOWUP!$A:$A,0)),""))</f>
        <v/>
      </c>
      <c r="D75" s="7"/>
      <c r="E75" s="7"/>
      <c r="F75" s="7"/>
      <c r="G75" s="7"/>
      <c r="H75" s="12"/>
      <c r="I75" s="12"/>
      <c r="J75" s="12"/>
      <c r="K75" s="12"/>
      <c r="L75" s="7"/>
      <c r="M75" s="7"/>
      <c r="N75" s="7"/>
      <c r="O75" s="12"/>
      <c r="P75" s="12"/>
      <c r="Q75" s="7"/>
      <c r="R75" s="7"/>
      <c r="S75" s="7"/>
      <c r="T75" s="7"/>
      <c r="U75" s="12"/>
      <c r="V75" s="12"/>
      <c r="W75" s="7" t="str">
        <f t="shared" si="5"/>
        <v/>
      </c>
      <c r="X75" s="7" t="str">
        <f t="shared" si="6"/>
        <v/>
      </c>
      <c r="Y75" s="7" t="str">
        <f t="shared" ca="1" si="7"/>
        <v/>
      </c>
      <c r="Z75" s="10" t="str">
        <f t="shared" ca="1" si="8"/>
        <v/>
      </c>
      <c r="AA75" s="7" t="str">
        <f t="shared" si="9"/>
        <v/>
      </c>
      <c r="AB75" s="12"/>
      <c r="AC75" s="7"/>
    </row>
    <row r="76" spans="1:29" x14ac:dyDescent="0.25">
      <c r="A76" s="7"/>
      <c r="B76" s="7"/>
      <c r="C76" s="7" t="str">
        <f>IF(B76="","",IFERROR(INDEX(FOLLOWUP!$C:$C,MATCH(B76,FOLLOWUP!$A:$A,0)),""))</f>
        <v/>
      </c>
      <c r="D76" s="7"/>
      <c r="E76" s="7"/>
      <c r="F76" s="7"/>
      <c r="G76" s="7"/>
      <c r="H76" s="12"/>
      <c r="I76" s="12"/>
      <c r="J76" s="12"/>
      <c r="K76" s="12"/>
      <c r="L76" s="7"/>
      <c r="M76" s="7"/>
      <c r="N76" s="7"/>
      <c r="O76" s="12"/>
      <c r="P76" s="12"/>
      <c r="Q76" s="7"/>
      <c r="R76" s="7"/>
      <c r="S76" s="7"/>
      <c r="T76" s="7"/>
      <c r="U76" s="12"/>
      <c r="V76" s="12"/>
      <c r="W76" s="7" t="str">
        <f t="shared" si="5"/>
        <v/>
      </c>
      <c r="X76" s="7" t="str">
        <f t="shared" si="6"/>
        <v/>
      </c>
      <c r="Y76" s="7" t="str">
        <f t="shared" ca="1" si="7"/>
        <v/>
      </c>
      <c r="Z76" s="10" t="str">
        <f t="shared" ca="1" si="8"/>
        <v/>
      </c>
      <c r="AA76" s="7" t="str">
        <f t="shared" si="9"/>
        <v/>
      </c>
      <c r="AB76" s="12"/>
      <c r="AC76" s="7"/>
    </row>
    <row r="77" spans="1:29" x14ac:dyDescent="0.25">
      <c r="A77" s="7"/>
      <c r="B77" s="7"/>
      <c r="C77" s="7" t="str">
        <f>IF(B77="","",IFERROR(INDEX(FOLLOWUP!$C:$C,MATCH(B77,FOLLOWUP!$A:$A,0)),""))</f>
        <v/>
      </c>
      <c r="D77" s="7"/>
      <c r="E77" s="7"/>
      <c r="F77" s="7"/>
      <c r="G77" s="7"/>
      <c r="H77" s="12"/>
      <c r="I77" s="12"/>
      <c r="J77" s="12"/>
      <c r="K77" s="12"/>
      <c r="L77" s="7"/>
      <c r="M77" s="7"/>
      <c r="N77" s="7"/>
      <c r="O77" s="12"/>
      <c r="P77" s="12"/>
      <c r="Q77" s="7"/>
      <c r="R77" s="7"/>
      <c r="S77" s="7"/>
      <c r="T77" s="7"/>
      <c r="U77" s="12"/>
      <c r="V77" s="12"/>
      <c r="W77" s="7" t="str">
        <f t="shared" si="5"/>
        <v/>
      </c>
      <c r="X77" s="7" t="str">
        <f t="shared" si="6"/>
        <v/>
      </c>
      <c r="Y77" s="7" t="str">
        <f t="shared" ca="1" si="7"/>
        <v/>
      </c>
      <c r="Z77" s="10" t="str">
        <f t="shared" ca="1" si="8"/>
        <v/>
      </c>
      <c r="AA77" s="7" t="str">
        <f t="shared" si="9"/>
        <v/>
      </c>
      <c r="AB77" s="12"/>
      <c r="AC77" s="7"/>
    </row>
    <row r="78" spans="1:29" x14ac:dyDescent="0.25">
      <c r="A78" s="7"/>
      <c r="B78" s="7"/>
      <c r="C78" s="7" t="str">
        <f>IF(B78="","",IFERROR(INDEX(FOLLOWUP!$C:$C,MATCH(B78,FOLLOWUP!$A:$A,0)),""))</f>
        <v/>
      </c>
      <c r="D78" s="7"/>
      <c r="E78" s="7"/>
      <c r="F78" s="7"/>
      <c r="G78" s="7"/>
      <c r="H78" s="12"/>
      <c r="I78" s="12"/>
      <c r="J78" s="12"/>
      <c r="K78" s="12"/>
      <c r="L78" s="7"/>
      <c r="M78" s="7"/>
      <c r="N78" s="7"/>
      <c r="O78" s="12"/>
      <c r="P78" s="12"/>
      <c r="Q78" s="7"/>
      <c r="R78" s="7"/>
      <c r="S78" s="7"/>
      <c r="T78" s="7"/>
      <c r="U78" s="12"/>
      <c r="V78" s="12"/>
      <c r="W78" s="7" t="str">
        <f t="shared" si="5"/>
        <v/>
      </c>
      <c r="X78" s="7" t="str">
        <f t="shared" si="6"/>
        <v/>
      </c>
      <c r="Y78" s="7" t="str">
        <f t="shared" ca="1" si="7"/>
        <v/>
      </c>
      <c r="Z78" s="10" t="str">
        <f t="shared" ca="1" si="8"/>
        <v/>
      </c>
      <c r="AA78" s="7" t="str">
        <f t="shared" si="9"/>
        <v/>
      </c>
      <c r="AB78" s="12"/>
      <c r="AC78" s="7"/>
    </row>
    <row r="79" spans="1:29" x14ac:dyDescent="0.25">
      <c r="A79" s="7"/>
      <c r="B79" s="7"/>
      <c r="C79" s="7" t="str">
        <f>IF(B79="","",IFERROR(INDEX(FOLLOWUP!$C:$C,MATCH(B79,FOLLOWUP!$A:$A,0)),""))</f>
        <v/>
      </c>
      <c r="D79" s="7"/>
      <c r="E79" s="7"/>
      <c r="F79" s="7"/>
      <c r="G79" s="7"/>
      <c r="H79" s="12"/>
      <c r="I79" s="12"/>
      <c r="J79" s="12"/>
      <c r="K79" s="12"/>
      <c r="L79" s="7"/>
      <c r="M79" s="7"/>
      <c r="N79" s="7"/>
      <c r="O79" s="12"/>
      <c r="P79" s="12"/>
      <c r="Q79" s="7"/>
      <c r="R79" s="7"/>
      <c r="S79" s="7"/>
      <c r="T79" s="7"/>
      <c r="U79" s="12"/>
      <c r="V79" s="12"/>
      <c r="W79" s="7" t="str">
        <f t="shared" si="5"/>
        <v/>
      </c>
      <c r="X79" s="7" t="str">
        <f t="shared" si="6"/>
        <v/>
      </c>
      <c r="Y79" s="7" t="str">
        <f t="shared" ca="1" si="7"/>
        <v/>
      </c>
      <c r="Z79" s="10" t="str">
        <f t="shared" ca="1" si="8"/>
        <v/>
      </c>
      <c r="AA79" s="7" t="str">
        <f t="shared" si="9"/>
        <v/>
      </c>
      <c r="AB79" s="12"/>
      <c r="AC79" s="7"/>
    </row>
    <row r="80" spans="1:29" x14ac:dyDescent="0.25">
      <c r="A80" s="7"/>
      <c r="B80" s="7"/>
      <c r="C80" s="7" t="str">
        <f>IF(B80="","",IFERROR(INDEX(FOLLOWUP!$C:$C,MATCH(B80,FOLLOWUP!$A:$A,0)),""))</f>
        <v/>
      </c>
      <c r="D80" s="7"/>
      <c r="E80" s="7"/>
      <c r="F80" s="7"/>
      <c r="G80" s="7"/>
      <c r="H80" s="12"/>
      <c r="I80" s="12"/>
      <c r="J80" s="12"/>
      <c r="K80" s="12"/>
      <c r="L80" s="7"/>
      <c r="M80" s="7"/>
      <c r="N80" s="7"/>
      <c r="O80" s="12"/>
      <c r="P80" s="12"/>
      <c r="Q80" s="7"/>
      <c r="R80" s="7"/>
      <c r="S80" s="7"/>
      <c r="T80" s="7"/>
      <c r="U80" s="12"/>
      <c r="V80" s="12"/>
      <c r="W80" s="7" t="str">
        <f t="shared" si="5"/>
        <v/>
      </c>
      <c r="X80" s="7" t="str">
        <f t="shared" si="6"/>
        <v/>
      </c>
      <c r="Y80" s="7" t="str">
        <f t="shared" ca="1" si="7"/>
        <v/>
      </c>
      <c r="Z80" s="10" t="str">
        <f t="shared" ca="1" si="8"/>
        <v/>
      </c>
      <c r="AA80" s="7" t="str">
        <f t="shared" si="9"/>
        <v/>
      </c>
      <c r="AB80" s="12"/>
      <c r="AC80" s="7"/>
    </row>
    <row r="81" spans="1:29" x14ac:dyDescent="0.25">
      <c r="A81" s="7"/>
      <c r="B81" s="7"/>
      <c r="C81" s="7" t="str">
        <f>IF(B81="","",IFERROR(INDEX(FOLLOWUP!$C:$C,MATCH(B81,FOLLOWUP!$A:$A,0)),""))</f>
        <v/>
      </c>
      <c r="D81" s="7"/>
      <c r="E81" s="7"/>
      <c r="F81" s="7"/>
      <c r="G81" s="7"/>
      <c r="H81" s="12"/>
      <c r="I81" s="12"/>
      <c r="J81" s="12"/>
      <c r="K81" s="12"/>
      <c r="L81" s="7"/>
      <c r="M81" s="7"/>
      <c r="N81" s="7"/>
      <c r="O81" s="12"/>
      <c r="P81" s="12"/>
      <c r="Q81" s="7"/>
      <c r="R81" s="7"/>
      <c r="S81" s="7"/>
      <c r="T81" s="7"/>
      <c r="U81" s="12"/>
      <c r="V81" s="12"/>
      <c r="W81" s="7" t="str">
        <f t="shared" si="5"/>
        <v/>
      </c>
      <c r="X81" s="7" t="str">
        <f t="shared" si="6"/>
        <v/>
      </c>
      <c r="Y81" s="7" t="str">
        <f t="shared" ca="1" si="7"/>
        <v/>
      </c>
      <c r="Z81" s="10" t="str">
        <f t="shared" ca="1" si="8"/>
        <v/>
      </c>
      <c r="AA81" s="7" t="str">
        <f t="shared" si="9"/>
        <v/>
      </c>
      <c r="AB81" s="12"/>
      <c r="AC81" s="7"/>
    </row>
    <row r="82" spans="1:29" x14ac:dyDescent="0.25">
      <c r="A82" s="7"/>
      <c r="B82" s="7"/>
      <c r="C82" s="7" t="str">
        <f>IF(B82="","",IFERROR(INDEX(FOLLOWUP!$C:$C,MATCH(B82,FOLLOWUP!$A:$A,0)),""))</f>
        <v/>
      </c>
      <c r="D82" s="7"/>
      <c r="E82" s="7"/>
      <c r="F82" s="7"/>
      <c r="G82" s="7"/>
      <c r="H82" s="12"/>
      <c r="I82" s="12"/>
      <c r="J82" s="12"/>
      <c r="K82" s="12"/>
      <c r="L82" s="7"/>
      <c r="M82" s="7"/>
      <c r="N82" s="7"/>
      <c r="O82" s="12"/>
      <c r="P82" s="12"/>
      <c r="Q82" s="7"/>
      <c r="R82" s="7"/>
      <c r="S82" s="7"/>
      <c r="T82" s="7"/>
      <c r="U82" s="12"/>
      <c r="V82" s="12"/>
      <c r="W82" s="7" t="str">
        <f t="shared" si="5"/>
        <v/>
      </c>
      <c r="X82" s="7" t="str">
        <f t="shared" si="6"/>
        <v/>
      </c>
      <c r="Y82" s="7" t="str">
        <f t="shared" ca="1" si="7"/>
        <v/>
      </c>
      <c r="Z82" s="10" t="str">
        <f t="shared" ca="1" si="8"/>
        <v/>
      </c>
      <c r="AA82" s="7" t="str">
        <f t="shared" si="9"/>
        <v/>
      </c>
      <c r="AB82" s="12"/>
      <c r="AC82" s="7"/>
    </row>
    <row r="83" spans="1:29" x14ac:dyDescent="0.25">
      <c r="A83" s="7"/>
      <c r="B83" s="7"/>
      <c r="C83" s="7" t="str">
        <f>IF(B83="","",IFERROR(INDEX(FOLLOWUP!$C:$C,MATCH(B83,FOLLOWUP!$A:$A,0)),""))</f>
        <v/>
      </c>
      <c r="D83" s="7"/>
      <c r="E83" s="7"/>
      <c r="F83" s="7"/>
      <c r="G83" s="7"/>
      <c r="H83" s="12"/>
      <c r="I83" s="12"/>
      <c r="J83" s="12"/>
      <c r="K83" s="12"/>
      <c r="L83" s="7"/>
      <c r="M83" s="7"/>
      <c r="N83" s="7"/>
      <c r="O83" s="12"/>
      <c r="P83" s="12"/>
      <c r="Q83" s="7"/>
      <c r="R83" s="7"/>
      <c r="S83" s="7"/>
      <c r="T83" s="7"/>
      <c r="U83" s="12"/>
      <c r="V83" s="12"/>
      <c r="W83" s="7" t="str">
        <f t="shared" si="5"/>
        <v/>
      </c>
      <c r="X83" s="7" t="str">
        <f t="shared" si="6"/>
        <v/>
      </c>
      <c r="Y83" s="7" t="str">
        <f t="shared" ca="1" si="7"/>
        <v/>
      </c>
      <c r="Z83" s="10" t="str">
        <f t="shared" ca="1" si="8"/>
        <v/>
      </c>
      <c r="AA83" s="7" t="str">
        <f t="shared" si="9"/>
        <v/>
      </c>
      <c r="AB83" s="12"/>
      <c r="AC83" s="7"/>
    </row>
    <row r="84" spans="1:29" x14ac:dyDescent="0.25">
      <c r="A84" s="7"/>
      <c r="B84" s="7"/>
      <c r="C84" s="7" t="str">
        <f>IF(B84="","",IFERROR(INDEX(FOLLOWUP!$C:$C,MATCH(B84,FOLLOWUP!$A:$A,0)),""))</f>
        <v/>
      </c>
      <c r="D84" s="7"/>
      <c r="E84" s="7"/>
      <c r="F84" s="7"/>
      <c r="G84" s="7"/>
      <c r="H84" s="12"/>
      <c r="I84" s="12"/>
      <c r="J84" s="12"/>
      <c r="K84" s="12"/>
      <c r="L84" s="7"/>
      <c r="M84" s="7"/>
      <c r="N84" s="7"/>
      <c r="O84" s="12"/>
      <c r="P84" s="12"/>
      <c r="Q84" s="7"/>
      <c r="R84" s="7"/>
      <c r="S84" s="7"/>
      <c r="T84" s="7"/>
      <c r="U84" s="12"/>
      <c r="V84" s="12"/>
      <c r="W84" s="7" t="str">
        <f t="shared" si="5"/>
        <v/>
      </c>
      <c r="X84" s="7" t="str">
        <f t="shared" si="6"/>
        <v/>
      </c>
      <c r="Y84" s="7" t="str">
        <f t="shared" ca="1" si="7"/>
        <v/>
      </c>
      <c r="Z84" s="10" t="str">
        <f t="shared" ca="1" si="8"/>
        <v/>
      </c>
      <c r="AA84" s="7" t="str">
        <f t="shared" si="9"/>
        <v/>
      </c>
      <c r="AB84" s="12"/>
      <c r="AC84" s="7"/>
    </row>
    <row r="85" spans="1:29" x14ac:dyDescent="0.25">
      <c r="A85" s="7"/>
      <c r="B85" s="7"/>
      <c r="C85" s="7" t="str">
        <f>IF(B85="","",IFERROR(INDEX(FOLLOWUP!$C:$C,MATCH(B85,FOLLOWUP!$A:$A,0)),""))</f>
        <v/>
      </c>
      <c r="D85" s="7"/>
      <c r="E85" s="7"/>
      <c r="F85" s="7"/>
      <c r="G85" s="7"/>
      <c r="H85" s="12"/>
      <c r="I85" s="12"/>
      <c r="J85" s="12"/>
      <c r="K85" s="12"/>
      <c r="L85" s="7"/>
      <c r="M85" s="7"/>
      <c r="N85" s="7"/>
      <c r="O85" s="12"/>
      <c r="P85" s="12"/>
      <c r="Q85" s="7"/>
      <c r="R85" s="7"/>
      <c r="S85" s="7"/>
      <c r="T85" s="7"/>
      <c r="U85" s="12"/>
      <c r="V85" s="12"/>
      <c r="W85" s="7" t="str">
        <f t="shared" si="5"/>
        <v/>
      </c>
      <c r="X85" s="7" t="str">
        <f t="shared" si="6"/>
        <v/>
      </c>
      <c r="Y85" s="7" t="str">
        <f t="shared" ca="1" si="7"/>
        <v/>
      </c>
      <c r="Z85" s="10" t="str">
        <f t="shared" ca="1" si="8"/>
        <v/>
      </c>
      <c r="AA85" s="7" t="str">
        <f t="shared" si="9"/>
        <v/>
      </c>
      <c r="AB85" s="12"/>
      <c r="AC85" s="7"/>
    </row>
    <row r="86" spans="1:29" x14ac:dyDescent="0.25">
      <c r="A86" s="7"/>
      <c r="B86" s="7"/>
      <c r="C86" s="7" t="str">
        <f>IF(B86="","",IFERROR(INDEX(FOLLOWUP!$C:$C,MATCH(B86,FOLLOWUP!$A:$A,0)),""))</f>
        <v/>
      </c>
      <c r="D86" s="7"/>
      <c r="E86" s="7"/>
      <c r="F86" s="7"/>
      <c r="G86" s="7"/>
      <c r="H86" s="12"/>
      <c r="I86" s="12"/>
      <c r="J86" s="12"/>
      <c r="K86" s="12"/>
      <c r="L86" s="7"/>
      <c r="M86" s="7"/>
      <c r="N86" s="7"/>
      <c r="O86" s="12"/>
      <c r="P86" s="12"/>
      <c r="Q86" s="7"/>
      <c r="R86" s="7"/>
      <c r="S86" s="7"/>
      <c r="T86" s="7"/>
      <c r="U86" s="12"/>
      <c r="V86" s="12"/>
      <c r="W86" s="7" t="str">
        <f t="shared" si="5"/>
        <v/>
      </c>
      <c r="X86" s="7" t="str">
        <f t="shared" si="6"/>
        <v/>
      </c>
      <c r="Y86" s="7" t="str">
        <f t="shared" ca="1" si="7"/>
        <v/>
      </c>
      <c r="Z86" s="10" t="str">
        <f t="shared" ca="1" si="8"/>
        <v/>
      </c>
      <c r="AA86" s="7" t="str">
        <f t="shared" si="9"/>
        <v/>
      </c>
      <c r="AB86" s="12"/>
      <c r="AC86" s="7"/>
    </row>
    <row r="87" spans="1:29" x14ac:dyDescent="0.25">
      <c r="A87" s="7"/>
      <c r="B87" s="7"/>
      <c r="C87" s="7" t="str">
        <f>IF(B87="","",IFERROR(INDEX(FOLLOWUP!$C:$C,MATCH(B87,FOLLOWUP!$A:$A,0)),""))</f>
        <v/>
      </c>
      <c r="D87" s="7"/>
      <c r="E87" s="7"/>
      <c r="F87" s="7"/>
      <c r="G87" s="7"/>
      <c r="H87" s="12"/>
      <c r="I87" s="12"/>
      <c r="J87" s="12"/>
      <c r="K87" s="12"/>
      <c r="L87" s="7"/>
      <c r="M87" s="7"/>
      <c r="N87" s="7"/>
      <c r="O87" s="12"/>
      <c r="P87" s="12"/>
      <c r="Q87" s="7"/>
      <c r="R87" s="7"/>
      <c r="S87" s="7"/>
      <c r="T87" s="7"/>
      <c r="U87" s="12"/>
      <c r="V87" s="12"/>
      <c r="W87" s="7" t="str">
        <f t="shared" si="5"/>
        <v/>
      </c>
      <c r="X87" s="7" t="str">
        <f t="shared" si="6"/>
        <v/>
      </c>
      <c r="Y87" s="7" t="str">
        <f t="shared" ca="1" si="7"/>
        <v/>
      </c>
      <c r="Z87" s="10" t="str">
        <f t="shared" ca="1" si="8"/>
        <v/>
      </c>
      <c r="AA87" s="7" t="str">
        <f t="shared" si="9"/>
        <v/>
      </c>
      <c r="AB87" s="12"/>
      <c r="AC87" s="7"/>
    </row>
    <row r="88" spans="1:29" x14ac:dyDescent="0.25">
      <c r="A88" s="7"/>
      <c r="B88" s="7"/>
      <c r="C88" s="7" t="str">
        <f>IF(B88="","",IFERROR(INDEX(FOLLOWUP!$C:$C,MATCH(B88,FOLLOWUP!$A:$A,0)),""))</f>
        <v/>
      </c>
      <c r="D88" s="7"/>
      <c r="E88" s="7"/>
      <c r="F88" s="7"/>
      <c r="G88" s="7"/>
      <c r="H88" s="12"/>
      <c r="I88" s="12"/>
      <c r="J88" s="12"/>
      <c r="K88" s="12"/>
      <c r="L88" s="7"/>
      <c r="M88" s="7"/>
      <c r="N88" s="7"/>
      <c r="O88" s="12"/>
      <c r="P88" s="12"/>
      <c r="Q88" s="7"/>
      <c r="R88" s="7"/>
      <c r="S88" s="7"/>
      <c r="T88" s="7"/>
      <c r="U88" s="12"/>
      <c r="V88" s="12"/>
      <c r="W88" s="7" t="str">
        <f t="shared" si="5"/>
        <v/>
      </c>
      <c r="X88" s="7" t="str">
        <f t="shared" si="6"/>
        <v/>
      </c>
      <c r="Y88" s="7" t="str">
        <f t="shared" ca="1" si="7"/>
        <v/>
      </c>
      <c r="Z88" s="10" t="str">
        <f t="shared" ca="1" si="8"/>
        <v/>
      </c>
      <c r="AA88" s="7" t="str">
        <f t="shared" si="9"/>
        <v/>
      </c>
      <c r="AB88" s="12"/>
      <c r="AC88" s="7"/>
    </row>
    <row r="89" spans="1:29" x14ac:dyDescent="0.25">
      <c r="A89" s="7"/>
      <c r="B89" s="7"/>
      <c r="C89" s="7" t="str">
        <f>IF(B89="","",IFERROR(INDEX(FOLLOWUP!$C:$C,MATCH(B89,FOLLOWUP!$A:$A,0)),""))</f>
        <v/>
      </c>
      <c r="D89" s="7"/>
      <c r="E89" s="7"/>
      <c r="F89" s="7"/>
      <c r="G89" s="7"/>
      <c r="H89" s="12"/>
      <c r="I89" s="12"/>
      <c r="J89" s="12"/>
      <c r="K89" s="12"/>
      <c r="L89" s="7"/>
      <c r="M89" s="7"/>
      <c r="N89" s="7"/>
      <c r="O89" s="12"/>
      <c r="P89" s="12"/>
      <c r="Q89" s="7"/>
      <c r="R89" s="7"/>
      <c r="S89" s="7"/>
      <c r="T89" s="7"/>
      <c r="U89" s="12"/>
      <c r="V89" s="12"/>
      <c r="W89" s="7" t="str">
        <f t="shared" si="5"/>
        <v/>
      </c>
      <c r="X89" s="7" t="str">
        <f t="shared" si="6"/>
        <v/>
      </c>
      <c r="Y89" s="7" t="str">
        <f t="shared" ca="1" si="7"/>
        <v/>
      </c>
      <c r="Z89" s="10" t="str">
        <f t="shared" ca="1" si="8"/>
        <v/>
      </c>
      <c r="AA89" s="7" t="str">
        <f t="shared" si="9"/>
        <v/>
      </c>
      <c r="AB89" s="12"/>
      <c r="AC89" s="7"/>
    </row>
    <row r="90" spans="1:29" x14ac:dyDescent="0.25">
      <c r="A90" s="7"/>
      <c r="B90" s="7"/>
      <c r="C90" s="7" t="str">
        <f>IF(B90="","",IFERROR(INDEX(FOLLOWUP!$C:$C,MATCH(B90,FOLLOWUP!$A:$A,0)),""))</f>
        <v/>
      </c>
      <c r="D90" s="7"/>
      <c r="E90" s="7"/>
      <c r="F90" s="7"/>
      <c r="G90" s="7"/>
      <c r="H90" s="12"/>
      <c r="I90" s="12"/>
      <c r="J90" s="12"/>
      <c r="K90" s="12"/>
      <c r="L90" s="7"/>
      <c r="M90" s="7"/>
      <c r="N90" s="7"/>
      <c r="O90" s="12"/>
      <c r="P90" s="12"/>
      <c r="Q90" s="7"/>
      <c r="R90" s="7"/>
      <c r="S90" s="7"/>
      <c r="T90" s="7"/>
      <c r="U90" s="12"/>
      <c r="V90" s="12"/>
      <c r="W90" s="7" t="str">
        <f t="shared" si="5"/>
        <v/>
      </c>
      <c r="X90" s="7" t="str">
        <f t="shared" si="6"/>
        <v/>
      </c>
      <c r="Y90" s="7" t="str">
        <f t="shared" ca="1" si="7"/>
        <v/>
      </c>
      <c r="Z90" s="10" t="str">
        <f t="shared" ca="1" si="8"/>
        <v/>
      </c>
      <c r="AA90" s="7" t="str">
        <f t="shared" si="9"/>
        <v/>
      </c>
      <c r="AB90" s="12"/>
      <c r="AC90" s="7"/>
    </row>
    <row r="91" spans="1:29" x14ac:dyDescent="0.25">
      <c r="A91" s="7"/>
      <c r="B91" s="7"/>
      <c r="C91" s="7" t="str">
        <f>IF(B91="","",IFERROR(INDEX(FOLLOWUP!$C:$C,MATCH(B91,FOLLOWUP!$A:$A,0)),""))</f>
        <v/>
      </c>
      <c r="D91" s="7"/>
      <c r="E91" s="7"/>
      <c r="F91" s="7"/>
      <c r="G91" s="7"/>
      <c r="H91" s="12"/>
      <c r="I91" s="12"/>
      <c r="J91" s="12"/>
      <c r="K91" s="12"/>
      <c r="L91" s="7"/>
      <c r="M91" s="7"/>
      <c r="N91" s="7"/>
      <c r="O91" s="12"/>
      <c r="P91" s="12"/>
      <c r="Q91" s="7"/>
      <c r="R91" s="7"/>
      <c r="S91" s="7"/>
      <c r="T91" s="7"/>
      <c r="U91" s="12"/>
      <c r="V91" s="12"/>
      <c r="W91" s="7" t="str">
        <f t="shared" si="5"/>
        <v/>
      </c>
      <c r="X91" s="7" t="str">
        <f t="shared" si="6"/>
        <v/>
      </c>
      <c r="Y91" s="7" t="str">
        <f t="shared" ca="1" si="7"/>
        <v/>
      </c>
      <c r="Z91" s="10" t="str">
        <f t="shared" ca="1" si="8"/>
        <v/>
      </c>
      <c r="AA91" s="7" t="str">
        <f t="shared" si="9"/>
        <v/>
      </c>
      <c r="AB91" s="12"/>
      <c r="AC91" s="7"/>
    </row>
    <row r="92" spans="1:29" x14ac:dyDescent="0.25">
      <c r="A92" s="7"/>
      <c r="B92" s="7"/>
      <c r="C92" s="7" t="str">
        <f>IF(B92="","",IFERROR(INDEX(FOLLOWUP!$C:$C,MATCH(B92,FOLLOWUP!$A:$A,0)),""))</f>
        <v/>
      </c>
      <c r="D92" s="7"/>
      <c r="E92" s="7"/>
      <c r="F92" s="7"/>
      <c r="G92" s="7"/>
      <c r="H92" s="12"/>
      <c r="I92" s="12"/>
      <c r="J92" s="12"/>
      <c r="K92" s="12"/>
      <c r="L92" s="7"/>
      <c r="M92" s="7"/>
      <c r="N92" s="7"/>
      <c r="O92" s="12"/>
      <c r="P92" s="12"/>
      <c r="Q92" s="7"/>
      <c r="R92" s="7"/>
      <c r="S92" s="7"/>
      <c r="T92" s="7"/>
      <c r="U92" s="12"/>
      <c r="V92" s="12"/>
      <c r="W92" s="7" t="str">
        <f t="shared" si="5"/>
        <v/>
      </c>
      <c r="X92" s="7" t="str">
        <f t="shared" si="6"/>
        <v/>
      </c>
      <c r="Y92" s="7" t="str">
        <f t="shared" ca="1" si="7"/>
        <v/>
      </c>
      <c r="Z92" s="10" t="str">
        <f t="shared" ca="1" si="8"/>
        <v/>
      </c>
      <c r="AA92" s="7" t="str">
        <f t="shared" si="9"/>
        <v/>
      </c>
      <c r="AB92" s="12"/>
      <c r="AC92" s="7"/>
    </row>
    <row r="93" spans="1:29" x14ac:dyDescent="0.25">
      <c r="A93" s="7"/>
      <c r="B93" s="7"/>
      <c r="C93" s="7" t="str">
        <f>IF(B93="","",IFERROR(INDEX(FOLLOWUP!$C:$C,MATCH(B93,FOLLOWUP!$A:$A,0)),""))</f>
        <v/>
      </c>
      <c r="D93" s="7"/>
      <c r="E93" s="7"/>
      <c r="F93" s="7"/>
      <c r="G93" s="7"/>
      <c r="H93" s="12"/>
      <c r="I93" s="12"/>
      <c r="J93" s="12"/>
      <c r="K93" s="12"/>
      <c r="L93" s="7"/>
      <c r="M93" s="7"/>
      <c r="N93" s="7"/>
      <c r="O93" s="12"/>
      <c r="P93" s="12"/>
      <c r="Q93" s="7"/>
      <c r="R93" s="7"/>
      <c r="S93" s="7"/>
      <c r="T93" s="7"/>
      <c r="U93" s="12"/>
      <c r="V93" s="12"/>
      <c r="W93" s="7" t="str">
        <f t="shared" si="5"/>
        <v/>
      </c>
      <c r="X93" s="7" t="str">
        <f t="shared" si="6"/>
        <v/>
      </c>
      <c r="Y93" s="7" t="str">
        <f t="shared" ca="1" si="7"/>
        <v/>
      </c>
      <c r="Z93" s="10" t="str">
        <f t="shared" ca="1" si="8"/>
        <v/>
      </c>
      <c r="AA93" s="7" t="str">
        <f t="shared" si="9"/>
        <v/>
      </c>
      <c r="AB93" s="12"/>
      <c r="AC93" s="7"/>
    </row>
    <row r="94" spans="1:29" x14ac:dyDescent="0.25">
      <c r="A94" s="7"/>
      <c r="B94" s="7"/>
      <c r="C94" s="7" t="str">
        <f>IF(B94="","",IFERROR(INDEX(FOLLOWUP!$C:$C,MATCH(B94,FOLLOWUP!$A:$A,0)),""))</f>
        <v/>
      </c>
      <c r="D94" s="7"/>
      <c r="E94" s="7"/>
      <c r="F94" s="7"/>
      <c r="G94" s="7"/>
      <c r="H94" s="12"/>
      <c r="I94" s="12"/>
      <c r="J94" s="12"/>
      <c r="K94" s="12"/>
      <c r="L94" s="7"/>
      <c r="M94" s="7"/>
      <c r="N94" s="7"/>
      <c r="O94" s="12"/>
      <c r="P94" s="12"/>
      <c r="Q94" s="7"/>
      <c r="R94" s="7"/>
      <c r="S94" s="7"/>
      <c r="T94" s="7"/>
      <c r="U94" s="12"/>
      <c r="V94" s="12"/>
      <c r="W94" s="7" t="str">
        <f t="shared" si="5"/>
        <v/>
      </c>
      <c r="X94" s="7" t="str">
        <f t="shared" si="6"/>
        <v/>
      </c>
      <c r="Y94" s="7" t="str">
        <f t="shared" ca="1" si="7"/>
        <v/>
      </c>
      <c r="Z94" s="10" t="str">
        <f t="shared" ca="1" si="8"/>
        <v/>
      </c>
      <c r="AA94" s="7" t="str">
        <f t="shared" si="9"/>
        <v/>
      </c>
      <c r="AB94" s="12"/>
      <c r="AC94" s="7"/>
    </row>
    <row r="95" spans="1:29" x14ac:dyDescent="0.25">
      <c r="A95" s="7"/>
      <c r="B95" s="7"/>
      <c r="C95" s="7" t="str">
        <f>IF(B95="","",IFERROR(INDEX(FOLLOWUP!$C:$C,MATCH(B95,FOLLOWUP!$A:$A,0)),""))</f>
        <v/>
      </c>
      <c r="D95" s="7"/>
      <c r="E95" s="7"/>
      <c r="F95" s="7"/>
      <c r="G95" s="7"/>
      <c r="H95" s="12"/>
      <c r="I95" s="12"/>
      <c r="J95" s="12"/>
      <c r="K95" s="12"/>
      <c r="L95" s="7"/>
      <c r="M95" s="7"/>
      <c r="N95" s="7"/>
      <c r="O95" s="12"/>
      <c r="P95" s="12"/>
      <c r="Q95" s="7"/>
      <c r="R95" s="7"/>
      <c r="S95" s="7"/>
      <c r="T95" s="7"/>
      <c r="U95" s="12"/>
      <c r="V95" s="12"/>
      <c r="W95" s="7" t="str">
        <f t="shared" si="5"/>
        <v/>
      </c>
      <c r="X95" s="7" t="str">
        <f t="shared" si="6"/>
        <v/>
      </c>
      <c r="Y95" s="7" t="str">
        <f t="shared" ca="1" si="7"/>
        <v/>
      </c>
      <c r="Z95" s="10" t="str">
        <f t="shared" ca="1" si="8"/>
        <v/>
      </c>
      <c r="AA95" s="7" t="str">
        <f t="shared" si="9"/>
        <v/>
      </c>
      <c r="AB95" s="12"/>
      <c r="AC95" s="7"/>
    </row>
    <row r="96" spans="1:29" x14ac:dyDescent="0.25">
      <c r="A96" s="7"/>
      <c r="B96" s="7"/>
      <c r="C96" s="7" t="str">
        <f>IF(B96="","",IFERROR(INDEX(FOLLOWUP!$C:$C,MATCH(B96,FOLLOWUP!$A:$A,0)),""))</f>
        <v/>
      </c>
      <c r="D96" s="7"/>
      <c r="E96" s="7"/>
      <c r="F96" s="7"/>
      <c r="G96" s="7"/>
      <c r="H96" s="12"/>
      <c r="I96" s="12"/>
      <c r="J96" s="12"/>
      <c r="K96" s="12"/>
      <c r="L96" s="7"/>
      <c r="M96" s="7"/>
      <c r="N96" s="7"/>
      <c r="O96" s="12"/>
      <c r="P96" s="12"/>
      <c r="Q96" s="7"/>
      <c r="R96" s="7"/>
      <c r="S96" s="7"/>
      <c r="T96" s="7"/>
      <c r="U96" s="12"/>
      <c r="V96" s="12"/>
      <c r="W96" s="7" t="str">
        <f t="shared" si="5"/>
        <v/>
      </c>
      <c r="X96" s="7" t="str">
        <f t="shared" si="6"/>
        <v/>
      </c>
      <c r="Y96" s="7" t="str">
        <f t="shared" ca="1" si="7"/>
        <v/>
      </c>
      <c r="Z96" s="10" t="str">
        <f t="shared" ca="1" si="8"/>
        <v/>
      </c>
      <c r="AA96" s="7" t="str">
        <f t="shared" si="9"/>
        <v/>
      </c>
      <c r="AB96" s="12"/>
      <c r="AC96" s="7"/>
    </row>
    <row r="97" spans="1:29" x14ac:dyDescent="0.25">
      <c r="A97" s="7"/>
      <c r="B97" s="7"/>
      <c r="C97" s="7" t="str">
        <f>IF(B97="","",IFERROR(INDEX(FOLLOWUP!$C:$C,MATCH(B97,FOLLOWUP!$A:$A,0)),""))</f>
        <v/>
      </c>
      <c r="D97" s="7"/>
      <c r="E97" s="7"/>
      <c r="F97" s="7"/>
      <c r="G97" s="7"/>
      <c r="H97" s="12"/>
      <c r="I97" s="12"/>
      <c r="J97" s="12"/>
      <c r="K97" s="12"/>
      <c r="L97" s="7"/>
      <c r="M97" s="7"/>
      <c r="N97" s="7"/>
      <c r="O97" s="12"/>
      <c r="P97" s="12"/>
      <c r="Q97" s="7"/>
      <c r="R97" s="7"/>
      <c r="S97" s="7"/>
      <c r="T97" s="7"/>
      <c r="U97" s="12"/>
      <c r="V97" s="12"/>
      <c r="W97" s="7" t="str">
        <f t="shared" si="5"/>
        <v/>
      </c>
      <c r="X97" s="7" t="str">
        <f t="shared" si="6"/>
        <v/>
      </c>
      <c r="Y97" s="7" t="str">
        <f t="shared" ca="1" si="7"/>
        <v/>
      </c>
      <c r="Z97" s="10" t="str">
        <f t="shared" ca="1" si="8"/>
        <v/>
      </c>
      <c r="AA97" s="7" t="str">
        <f t="shared" si="9"/>
        <v/>
      </c>
      <c r="AB97" s="12"/>
      <c r="AC97" s="7"/>
    </row>
    <row r="98" spans="1:29" x14ac:dyDescent="0.25">
      <c r="A98" s="7"/>
      <c r="B98" s="7"/>
      <c r="C98" s="7" t="str">
        <f>IF(B98="","",IFERROR(INDEX(FOLLOWUP!$C:$C,MATCH(B98,FOLLOWUP!$A:$A,0)),""))</f>
        <v/>
      </c>
      <c r="D98" s="7"/>
      <c r="E98" s="7"/>
      <c r="F98" s="7"/>
      <c r="G98" s="7"/>
      <c r="H98" s="12"/>
      <c r="I98" s="12"/>
      <c r="J98" s="12"/>
      <c r="K98" s="12"/>
      <c r="L98" s="7"/>
      <c r="M98" s="7"/>
      <c r="N98" s="7"/>
      <c r="O98" s="12"/>
      <c r="P98" s="12"/>
      <c r="Q98" s="7"/>
      <c r="R98" s="7"/>
      <c r="S98" s="7"/>
      <c r="T98" s="7"/>
      <c r="U98" s="12"/>
      <c r="V98" s="12"/>
      <c r="W98" s="7" t="str">
        <f t="shared" si="5"/>
        <v/>
      </c>
      <c r="X98" s="7" t="str">
        <f t="shared" si="6"/>
        <v/>
      </c>
      <c r="Y98" s="7" t="str">
        <f t="shared" ca="1" si="7"/>
        <v/>
      </c>
      <c r="Z98" s="10" t="str">
        <f t="shared" ca="1" si="8"/>
        <v/>
      </c>
      <c r="AA98" s="7" t="str">
        <f t="shared" si="9"/>
        <v/>
      </c>
      <c r="AB98" s="12"/>
      <c r="AC98" s="7"/>
    </row>
    <row r="99" spans="1:29" x14ac:dyDescent="0.25">
      <c r="A99" s="7"/>
      <c r="B99" s="7"/>
      <c r="C99" s="7" t="str">
        <f>IF(B99="","",IFERROR(INDEX(FOLLOWUP!$C:$C,MATCH(B99,FOLLOWUP!$A:$A,0)),""))</f>
        <v/>
      </c>
      <c r="D99" s="7"/>
      <c r="E99" s="7"/>
      <c r="F99" s="7"/>
      <c r="G99" s="7"/>
      <c r="H99" s="12"/>
      <c r="I99" s="12"/>
      <c r="J99" s="12"/>
      <c r="K99" s="12"/>
      <c r="L99" s="7"/>
      <c r="M99" s="7"/>
      <c r="N99" s="7"/>
      <c r="O99" s="12"/>
      <c r="P99" s="12"/>
      <c r="Q99" s="7"/>
      <c r="R99" s="7"/>
      <c r="S99" s="7"/>
      <c r="T99" s="7"/>
      <c r="U99" s="12"/>
      <c r="V99" s="12"/>
      <c r="W99" s="7" t="str">
        <f t="shared" si="5"/>
        <v/>
      </c>
      <c r="X99" s="7" t="str">
        <f t="shared" si="6"/>
        <v/>
      </c>
      <c r="Y99" s="7" t="str">
        <f t="shared" ca="1" si="7"/>
        <v/>
      </c>
      <c r="Z99" s="10" t="str">
        <f t="shared" ca="1" si="8"/>
        <v/>
      </c>
      <c r="AA99" s="7" t="str">
        <f t="shared" si="9"/>
        <v/>
      </c>
      <c r="AB99" s="12"/>
      <c r="AC99" s="7"/>
    </row>
    <row r="100" spans="1:29" x14ac:dyDescent="0.25">
      <c r="A100" s="7"/>
      <c r="B100" s="7"/>
      <c r="C100" s="7" t="str">
        <f>IF(B100="","",IFERROR(INDEX(FOLLOWUP!$C:$C,MATCH(B100,FOLLOWUP!$A:$A,0)),""))</f>
        <v/>
      </c>
      <c r="D100" s="7"/>
      <c r="E100" s="7"/>
      <c r="F100" s="7"/>
      <c r="G100" s="7"/>
      <c r="H100" s="12"/>
      <c r="I100" s="12"/>
      <c r="J100" s="12"/>
      <c r="K100" s="12"/>
      <c r="L100" s="7"/>
      <c r="M100" s="7"/>
      <c r="N100" s="7"/>
      <c r="O100" s="12"/>
      <c r="P100" s="12"/>
      <c r="Q100" s="7"/>
      <c r="R100" s="7"/>
      <c r="S100" s="7"/>
      <c r="T100" s="7"/>
      <c r="U100" s="12"/>
      <c r="V100" s="12"/>
      <c r="W100" s="7" t="str">
        <f t="shared" si="5"/>
        <v/>
      </c>
      <c r="X100" s="7" t="str">
        <f t="shared" si="6"/>
        <v/>
      </c>
      <c r="Y100" s="7" t="str">
        <f t="shared" ca="1" si="7"/>
        <v/>
      </c>
      <c r="Z100" s="10" t="str">
        <f t="shared" ca="1" si="8"/>
        <v/>
      </c>
      <c r="AA100" s="7" t="str">
        <f t="shared" si="9"/>
        <v/>
      </c>
      <c r="AB100" s="12"/>
      <c r="AC100" s="7"/>
    </row>
    <row r="101" spans="1:29" x14ac:dyDescent="0.25">
      <c r="A101" s="7"/>
      <c r="B101" s="7"/>
      <c r="C101" s="7" t="str">
        <f>IF(B101="","",IFERROR(INDEX(FOLLOWUP!$C:$C,MATCH(B101,FOLLOWUP!$A:$A,0)),""))</f>
        <v/>
      </c>
      <c r="D101" s="7"/>
      <c r="E101" s="7"/>
      <c r="F101" s="7"/>
      <c r="G101" s="7"/>
      <c r="H101" s="12"/>
      <c r="I101" s="12"/>
      <c r="J101" s="12"/>
      <c r="K101" s="12"/>
      <c r="L101" s="7"/>
      <c r="M101" s="7"/>
      <c r="N101" s="7"/>
      <c r="O101" s="12"/>
      <c r="P101" s="12"/>
      <c r="Q101" s="7"/>
      <c r="R101" s="7"/>
      <c r="S101" s="7"/>
      <c r="T101" s="7"/>
      <c r="U101" s="12"/>
      <c r="V101" s="12"/>
      <c r="W101" s="7" t="str">
        <f t="shared" si="5"/>
        <v/>
      </c>
      <c r="X101" s="7" t="str">
        <f t="shared" si="6"/>
        <v/>
      </c>
      <c r="Y101" s="7" t="str">
        <f t="shared" ca="1" si="7"/>
        <v/>
      </c>
      <c r="Z101" s="10" t="str">
        <f t="shared" ca="1" si="8"/>
        <v/>
      </c>
      <c r="AA101" s="7" t="str">
        <f t="shared" si="9"/>
        <v/>
      </c>
      <c r="AB101" s="12"/>
      <c r="AC101" s="7"/>
    </row>
    <row r="102" spans="1:29" x14ac:dyDescent="0.25">
      <c r="A102" s="7"/>
      <c r="B102" s="7"/>
      <c r="C102" s="7" t="str">
        <f>IF(B102="","",IFERROR(INDEX(FOLLOWUP!$C:$C,MATCH(B102,FOLLOWUP!$A:$A,0)),""))</f>
        <v/>
      </c>
      <c r="D102" s="7"/>
      <c r="E102" s="7"/>
      <c r="F102" s="7"/>
      <c r="G102" s="7"/>
      <c r="H102" s="12"/>
      <c r="I102" s="12"/>
      <c r="J102" s="12"/>
      <c r="K102" s="12"/>
      <c r="L102" s="7"/>
      <c r="M102" s="7"/>
      <c r="N102" s="7"/>
      <c r="O102" s="12"/>
      <c r="P102" s="12"/>
      <c r="Q102" s="7"/>
      <c r="R102" s="7"/>
      <c r="S102" s="7"/>
      <c r="T102" s="7"/>
      <c r="U102" s="12"/>
      <c r="V102" s="12"/>
      <c r="W102" s="7" t="str">
        <f t="shared" si="5"/>
        <v/>
      </c>
      <c r="X102" s="7" t="str">
        <f t="shared" si="6"/>
        <v/>
      </c>
      <c r="Y102" s="7" t="str">
        <f t="shared" ca="1" si="7"/>
        <v/>
      </c>
      <c r="Z102" s="10" t="str">
        <f t="shared" ca="1" si="8"/>
        <v/>
      </c>
      <c r="AA102" s="7" t="str">
        <f t="shared" si="9"/>
        <v/>
      </c>
      <c r="AB102" s="12"/>
      <c r="AC102" s="7"/>
    </row>
    <row r="103" spans="1:29" x14ac:dyDescent="0.25">
      <c r="A103" s="7"/>
      <c r="B103" s="7"/>
      <c r="C103" s="7" t="str">
        <f>IF(B103="","",IFERROR(INDEX(FOLLOWUP!$C:$C,MATCH(B103,FOLLOWUP!$A:$A,0)),""))</f>
        <v/>
      </c>
      <c r="D103" s="7"/>
      <c r="E103" s="7"/>
      <c r="F103" s="7"/>
      <c r="G103" s="7"/>
      <c r="H103" s="12"/>
      <c r="I103" s="12"/>
      <c r="J103" s="12"/>
      <c r="K103" s="12"/>
      <c r="L103" s="7"/>
      <c r="M103" s="7"/>
      <c r="N103" s="7"/>
      <c r="O103" s="12"/>
      <c r="P103" s="12"/>
      <c r="Q103" s="7"/>
      <c r="R103" s="7"/>
      <c r="S103" s="7"/>
      <c r="T103" s="7"/>
      <c r="U103" s="12"/>
      <c r="V103" s="12"/>
      <c r="W103" s="7" t="str">
        <f t="shared" si="5"/>
        <v/>
      </c>
      <c r="X103" s="7" t="str">
        <f t="shared" si="6"/>
        <v/>
      </c>
      <c r="Y103" s="7" t="str">
        <f t="shared" ca="1" si="7"/>
        <v/>
      </c>
      <c r="Z103" s="10" t="str">
        <f t="shared" ca="1" si="8"/>
        <v/>
      </c>
      <c r="AA103" s="7" t="str">
        <f t="shared" si="9"/>
        <v/>
      </c>
      <c r="AB103" s="12"/>
      <c r="AC103" s="7"/>
    </row>
    <row r="104" spans="1:29" x14ac:dyDescent="0.25">
      <c r="A104" s="7"/>
      <c r="B104" s="7"/>
      <c r="C104" s="7" t="str">
        <f>IF(B104="","",IFERROR(INDEX(FOLLOWUP!$C:$C,MATCH(B104,FOLLOWUP!$A:$A,0)),""))</f>
        <v/>
      </c>
      <c r="D104" s="7"/>
      <c r="E104" s="7"/>
      <c r="F104" s="7"/>
      <c r="G104" s="7"/>
      <c r="H104" s="12"/>
      <c r="I104" s="12"/>
      <c r="J104" s="12"/>
      <c r="K104" s="12"/>
      <c r="L104" s="7"/>
      <c r="M104" s="7"/>
      <c r="N104" s="7"/>
      <c r="O104" s="12"/>
      <c r="P104" s="12"/>
      <c r="Q104" s="7"/>
      <c r="R104" s="7"/>
      <c r="S104" s="7"/>
      <c r="T104" s="7"/>
      <c r="U104" s="12"/>
      <c r="V104" s="12"/>
      <c r="W104" s="7" t="str">
        <f t="shared" si="5"/>
        <v/>
      </c>
      <c r="X104" s="7" t="str">
        <f t="shared" si="6"/>
        <v/>
      </c>
      <c r="Y104" s="7" t="str">
        <f t="shared" ca="1" si="7"/>
        <v/>
      </c>
      <c r="Z104" s="10" t="str">
        <f t="shared" ca="1" si="8"/>
        <v/>
      </c>
      <c r="AA104" s="7" t="str">
        <f t="shared" si="9"/>
        <v/>
      </c>
      <c r="AB104" s="12"/>
      <c r="AC104" s="7"/>
    </row>
    <row r="105" spans="1:29" x14ac:dyDescent="0.25">
      <c r="A105" s="7"/>
      <c r="B105" s="7"/>
      <c r="C105" s="7" t="str">
        <f>IF(B105="","",IFERROR(INDEX(FOLLOWUP!$C:$C,MATCH(B105,FOLLOWUP!$A:$A,0)),""))</f>
        <v/>
      </c>
      <c r="D105" s="7"/>
      <c r="E105" s="7"/>
      <c r="F105" s="7"/>
      <c r="G105" s="7"/>
      <c r="H105" s="12"/>
      <c r="I105" s="12"/>
      <c r="J105" s="12"/>
      <c r="K105" s="12"/>
      <c r="L105" s="7"/>
      <c r="M105" s="7"/>
      <c r="N105" s="7"/>
      <c r="O105" s="12"/>
      <c r="P105" s="12"/>
      <c r="Q105" s="7"/>
      <c r="R105" s="7"/>
      <c r="S105" s="7"/>
      <c r="T105" s="7"/>
      <c r="U105" s="12"/>
      <c r="V105" s="12"/>
      <c r="W105" s="7" t="str">
        <f t="shared" si="5"/>
        <v/>
      </c>
      <c r="X105" s="7" t="str">
        <f t="shared" si="6"/>
        <v/>
      </c>
      <c r="Y105" s="7" t="str">
        <f t="shared" ca="1" si="7"/>
        <v/>
      </c>
      <c r="Z105" s="10" t="str">
        <f t="shared" ca="1" si="8"/>
        <v/>
      </c>
      <c r="AA105" s="7" t="str">
        <f t="shared" si="9"/>
        <v/>
      </c>
      <c r="AB105" s="12"/>
      <c r="AC105" s="7"/>
    </row>
    <row r="106" spans="1:29" x14ac:dyDescent="0.25">
      <c r="A106" s="7"/>
      <c r="B106" s="7"/>
      <c r="C106" s="7" t="str">
        <f>IF(B106="","",IFERROR(INDEX(FOLLOWUP!$C:$C,MATCH(B106,FOLLOWUP!$A:$A,0)),""))</f>
        <v/>
      </c>
      <c r="D106" s="7"/>
      <c r="E106" s="7"/>
      <c r="F106" s="7"/>
      <c r="G106" s="7"/>
      <c r="H106" s="12"/>
      <c r="I106" s="12"/>
      <c r="J106" s="12"/>
      <c r="K106" s="12"/>
      <c r="L106" s="7"/>
      <c r="M106" s="7"/>
      <c r="N106" s="7"/>
      <c r="O106" s="12"/>
      <c r="P106" s="12"/>
      <c r="Q106" s="7"/>
      <c r="R106" s="7"/>
      <c r="S106" s="7"/>
      <c r="T106" s="7"/>
      <c r="U106" s="12"/>
      <c r="V106" s="12"/>
      <c r="W106" s="7" t="str">
        <f t="shared" si="5"/>
        <v/>
      </c>
      <c r="X106" s="7" t="str">
        <f t="shared" si="6"/>
        <v/>
      </c>
      <c r="Y106" s="7" t="str">
        <f t="shared" ca="1" si="7"/>
        <v/>
      </c>
      <c r="Z106" s="10" t="str">
        <f t="shared" ca="1" si="8"/>
        <v/>
      </c>
      <c r="AA106" s="7" t="str">
        <f t="shared" si="9"/>
        <v/>
      </c>
      <c r="AB106" s="12"/>
      <c r="AC106" s="7"/>
    </row>
    <row r="107" spans="1:29" x14ac:dyDescent="0.25">
      <c r="A107" s="7"/>
      <c r="B107" s="7"/>
      <c r="C107" s="7" t="str">
        <f>IF(B107="","",IFERROR(INDEX(FOLLOWUP!$C:$C,MATCH(B107,FOLLOWUP!$A:$A,0)),""))</f>
        <v/>
      </c>
      <c r="D107" s="7"/>
      <c r="E107" s="7"/>
      <c r="F107" s="7"/>
      <c r="G107" s="7"/>
      <c r="H107" s="12"/>
      <c r="I107" s="12"/>
      <c r="J107" s="12"/>
      <c r="K107" s="12"/>
      <c r="L107" s="7"/>
      <c r="M107" s="7"/>
      <c r="N107" s="7"/>
      <c r="O107" s="12"/>
      <c r="P107" s="12"/>
      <c r="Q107" s="7"/>
      <c r="R107" s="7"/>
      <c r="S107" s="7"/>
      <c r="T107" s="7"/>
      <c r="U107" s="12"/>
      <c r="V107" s="12"/>
      <c r="W107" s="7" t="str">
        <f t="shared" si="5"/>
        <v/>
      </c>
      <c r="X107" s="7" t="str">
        <f t="shared" si="6"/>
        <v/>
      </c>
      <c r="Y107" s="7" t="str">
        <f t="shared" ca="1" si="7"/>
        <v/>
      </c>
      <c r="Z107" s="10" t="str">
        <f t="shared" ca="1" si="8"/>
        <v/>
      </c>
      <c r="AA107" s="7" t="str">
        <f t="shared" si="9"/>
        <v/>
      </c>
      <c r="AB107" s="12"/>
      <c r="AC107" s="7"/>
    </row>
    <row r="108" spans="1:29" x14ac:dyDescent="0.25">
      <c r="A108" s="7"/>
      <c r="B108" s="7"/>
      <c r="C108" s="7" t="str">
        <f>IF(B108="","",IFERROR(INDEX(FOLLOWUP!$C:$C,MATCH(B108,FOLLOWUP!$A:$A,0)),""))</f>
        <v/>
      </c>
      <c r="D108" s="7"/>
      <c r="E108" s="7"/>
      <c r="F108" s="7"/>
      <c r="G108" s="7"/>
      <c r="H108" s="12"/>
      <c r="I108" s="12"/>
      <c r="J108" s="12"/>
      <c r="K108" s="12"/>
      <c r="L108" s="7"/>
      <c r="M108" s="7"/>
      <c r="N108" s="7"/>
      <c r="O108" s="12"/>
      <c r="P108" s="12"/>
      <c r="Q108" s="7"/>
      <c r="R108" s="7"/>
      <c r="S108" s="7"/>
      <c r="T108" s="7"/>
      <c r="U108" s="12"/>
      <c r="V108" s="12"/>
      <c r="W108" s="7" t="str">
        <f t="shared" si="5"/>
        <v/>
      </c>
      <c r="X108" s="7" t="str">
        <f t="shared" si="6"/>
        <v/>
      </c>
      <c r="Y108" s="7" t="str">
        <f t="shared" ca="1" si="7"/>
        <v/>
      </c>
      <c r="Z108" s="10" t="str">
        <f t="shared" ca="1" si="8"/>
        <v/>
      </c>
      <c r="AA108" s="7" t="str">
        <f t="shared" si="9"/>
        <v/>
      </c>
      <c r="AB108" s="12"/>
      <c r="AC108" s="7"/>
    </row>
    <row r="109" spans="1:29" x14ac:dyDescent="0.25">
      <c r="A109" s="7"/>
      <c r="B109" s="7"/>
      <c r="C109" s="7" t="str">
        <f>IF(B109="","",IFERROR(INDEX(FOLLOWUP!$C:$C,MATCH(B109,FOLLOWUP!$A:$A,0)),""))</f>
        <v/>
      </c>
      <c r="D109" s="7"/>
      <c r="E109" s="7"/>
      <c r="F109" s="7"/>
      <c r="G109" s="7"/>
      <c r="H109" s="12"/>
      <c r="I109" s="12"/>
      <c r="J109" s="12"/>
      <c r="K109" s="12"/>
      <c r="L109" s="7"/>
      <c r="M109" s="7"/>
      <c r="N109" s="7"/>
      <c r="O109" s="12"/>
      <c r="P109" s="12"/>
      <c r="Q109" s="7"/>
      <c r="R109" s="7"/>
      <c r="S109" s="7"/>
      <c r="T109" s="7"/>
      <c r="U109" s="12"/>
      <c r="V109" s="12"/>
      <c r="W109" s="7" t="str">
        <f t="shared" si="5"/>
        <v/>
      </c>
      <c r="X109" s="7" t="str">
        <f t="shared" si="6"/>
        <v/>
      </c>
      <c r="Y109" s="7" t="str">
        <f t="shared" ca="1" si="7"/>
        <v/>
      </c>
      <c r="Z109" s="10" t="str">
        <f t="shared" ca="1" si="8"/>
        <v/>
      </c>
      <c r="AA109" s="7" t="str">
        <f t="shared" si="9"/>
        <v/>
      </c>
      <c r="AB109" s="12"/>
      <c r="AC109" s="7"/>
    </row>
    <row r="110" spans="1:29" x14ac:dyDescent="0.25">
      <c r="A110" s="7"/>
      <c r="B110" s="7"/>
      <c r="C110" s="7" t="str">
        <f>IF(B110="","",IFERROR(INDEX(FOLLOWUP!$C:$C,MATCH(B110,FOLLOWUP!$A:$A,0)),""))</f>
        <v/>
      </c>
      <c r="D110" s="7"/>
      <c r="E110" s="7"/>
      <c r="F110" s="7"/>
      <c r="G110" s="7"/>
      <c r="H110" s="12"/>
      <c r="I110" s="12"/>
      <c r="J110" s="12"/>
      <c r="K110" s="12"/>
      <c r="L110" s="7"/>
      <c r="M110" s="7"/>
      <c r="N110" s="7"/>
      <c r="O110" s="12"/>
      <c r="P110" s="12"/>
      <c r="Q110" s="7"/>
      <c r="R110" s="7"/>
      <c r="S110" s="7"/>
      <c r="T110" s="7"/>
      <c r="U110" s="12"/>
      <c r="V110" s="12"/>
      <c r="W110" s="7" t="str">
        <f t="shared" si="5"/>
        <v/>
      </c>
      <c r="X110" s="7" t="str">
        <f t="shared" si="6"/>
        <v/>
      </c>
      <c r="Y110" s="7" t="str">
        <f t="shared" ca="1" si="7"/>
        <v/>
      </c>
      <c r="Z110" s="10" t="str">
        <f t="shared" ca="1" si="8"/>
        <v/>
      </c>
      <c r="AA110" s="7" t="str">
        <f t="shared" si="9"/>
        <v/>
      </c>
      <c r="AB110" s="12"/>
      <c r="AC110" s="7"/>
    </row>
    <row r="111" spans="1:29" x14ac:dyDescent="0.25">
      <c r="A111" s="7"/>
      <c r="B111" s="7"/>
      <c r="C111" s="7" t="str">
        <f>IF(B111="","",IFERROR(INDEX(FOLLOWUP!$C:$C,MATCH(B111,FOLLOWUP!$A:$A,0)),""))</f>
        <v/>
      </c>
      <c r="D111" s="7"/>
      <c r="E111" s="7"/>
      <c r="F111" s="7"/>
      <c r="G111" s="7"/>
      <c r="H111" s="12"/>
      <c r="I111" s="12"/>
      <c r="J111" s="12"/>
      <c r="K111" s="12"/>
      <c r="L111" s="7"/>
      <c r="M111" s="7"/>
      <c r="N111" s="7"/>
      <c r="O111" s="12"/>
      <c r="P111" s="12"/>
      <c r="Q111" s="7"/>
      <c r="R111" s="7"/>
      <c r="S111" s="7"/>
      <c r="T111" s="7"/>
      <c r="U111" s="12"/>
      <c r="V111" s="12"/>
      <c r="W111" s="7" t="str">
        <f t="shared" si="5"/>
        <v/>
      </c>
      <c r="X111" s="7" t="str">
        <f t="shared" si="6"/>
        <v/>
      </c>
      <c r="Y111" s="7" t="str">
        <f t="shared" ca="1" si="7"/>
        <v/>
      </c>
      <c r="Z111" s="10" t="str">
        <f t="shared" ca="1" si="8"/>
        <v/>
      </c>
      <c r="AA111" s="7" t="str">
        <f t="shared" si="9"/>
        <v/>
      </c>
      <c r="AB111" s="12"/>
      <c r="AC111" s="7"/>
    </row>
    <row r="112" spans="1:29" x14ac:dyDescent="0.25">
      <c r="A112" s="7"/>
      <c r="B112" s="7"/>
      <c r="C112" s="7" t="str">
        <f>IF(B112="","",IFERROR(INDEX(FOLLOWUP!$C:$C,MATCH(B112,FOLLOWUP!$A:$A,0)),""))</f>
        <v/>
      </c>
      <c r="D112" s="7"/>
      <c r="E112" s="7"/>
      <c r="F112" s="7"/>
      <c r="G112" s="7"/>
      <c r="H112" s="12"/>
      <c r="I112" s="12"/>
      <c r="J112" s="12"/>
      <c r="K112" s="12"/>
      <c r="L112" s="7"/>
      <c r="M112" s="7"/>
      <c r="N112" s="7"/>
      <c r="O112" s="12"/>
      <c r="P112" s="12"/>
      <c r="Q112" s="7"/>
      <c r="R112" s="7"/>
      <c r="S112" s="7"/>
      <c r="T112" s="7"/>
      <c r="U112" s="12"/>
      <c r="V112" s="12"/>
      <c r="W112" s="7" t="str">
        <f t="shared" si="5"/>
        <v/>
      </c>
      <c r="X112" s="7" t="str">
        <f t="shared" si="6"/>
        <v/>
      </c>
      <c r="Y112" s="7" t="str">
        <f t="shared" ca="1" si="7"/>
        <v/>
      </c>
      <c r="Z112" s="10" t="str">
        <f t="shared" ca="1" si="8"/>
        <v/>
      </c>
      <c r="AA112" s="7" t="str">
        <f t="shared" si="9"/>
        <v/>
      </c>
      <c r="AB112" s="12"/>
      <c r="AC112" s="7"/>
    </row>
    <row r="113" spans="1:29" x14ac:dyDescent="0.25">
      <c r="A113" s="7"/>
      <c r="B113" s="7"/>
      <c r="C113" s="7" t="str">
        <f>IF(B113="","",IFERROR(INDEX(FOLLOWUP!$C:$C,MATCH(B113,FOLLOWUP!$A:$A,0)),""))</f>
        <v/>
      </c>
      <c r="D113" s="7"/>
      <c r="E113" s="7"/>
      <c r="F113" s="7"/>
      <c r="G113" s="7"/>
      <c r="H113" s="12"/>
      <c r="I113" s="12"/>
      <c r="J113" s="12"/>
      <c r="K113" s="12"/>
      <c r="L113" s="7"/>
      <c r="M113" s="7"/>
      <c r="N113" s="7"/>
      <c r="O113" s="12"/>
      <c r="P113" s="12"/>
      <c r="Q113" s="7"/>
      <c r="R113" s="7"/>
      <c r="S113" s="7"/>
      <c r="T113" s="7"/>
      <c r="U113" s="12"/>
      <c r="V113" s="12"/>
      <c r="W113" s="7" t="str">
        <f t="shared" si="5"/>
        <v/>
      </c>
      <c r="X113" s="7" t="str">
        <f t="shared" si="6"/>
        <v/>
      </c>
      <c r="Y113" s="7" t="str">
        <f t="shared" ca="1" si="7"/>
        <v/>
      </c>
      <c r="Z113" s="10" t="str">
        <f t="shared" ca="1" si="8"/>
        <v/>
      </c>
      <c r="AA113" s="7" t="str">
        <f t="shared" si="9"/>
        <v/>
      </c>
      <c r="AB113" s="12"/>
      <c r="AC113" s="7"/>
    </row>
    <row r="114" spans="1:29" x14ac:dyDescent="0.25">
      <c r="A114" s="7"/>
      <c r="B114" s="7"/>
      <c r="C114" s="7" t="str">
        <f>IF(B114="","",IFERROR(INDEX(FOLLOWUP!$C:$C,MATCH(B114,FOLLOWUP!$A:$A,0)),""))</f>
        <v/>
      </c>
      <c r="D114" s="7"/>
      <c r="E114" s="7"/>
      <c r="F114" s="7"/>
      <c r="G114" s="7"/>
      <c r="H114" s="12"/>
      <c r="I114" s="12"/>
      <c r="J114" s="12"/>
      <c r="K114" s="12"/>
      <c r="L114" s="7"/>
      <c r="M114" s="7"/>
      <c r="N114" s="7"/>
      <c r="O114" s="12"/>
      <c r="P114" s="12"/>
      <c r="Q114" s="7"/>
      <c r="R114" s="7"/>
      <c r="S114" s="7"/>
      <c r="T114" s="7"/>
      <c r="U114" s="12"/>
      <c r="V114" s="12"/>
      <c r="W114" s="7" t="str">
        <f t="shared" si="5"/>
        <v/>
      </c>
      <c r="X114" s="7" t="str">
        <f t="shared" si="6"/>
        <v/>
      </c>
      <c r="Y114" s="7" t="str">
        <f t="shared" ca="1" si="7"/>
        <v/>
      </c>
      <c r="Z114" s="10" t="str">
        <f t="shared" ca="1" si="8"/>
        <v/>
      </c>
      <c r="AA114" s="7" t="str">
        <f t="shared" si="9"/>
        <v/>
      </c>
      <c r="AB114" s="12"/>
      <c r="AC114" s="7"/>
    </row>
    <row r="115" spans="1:29" x14ac:dyDescent="0.25">
      <c r="A115" s="7"/>
      <c r="B115" s="7"/>
      <c r="C115" s="7" t="str">
        <f>IF(B115="","",IFERROR(INDEX(FOLLOWUP!$C:$C,MATCH(B115,FOLLOWUP!$A:$A,0)),""))</f>
        <v/>
      </c>
      <c r="D115" s="7"/>
      <c r="E115" s="7"/>
      <c r="F115" s="7"/>
      <c r="G115" s="7"/>
      <c r="H115" s="12"/>
      <c r="I115" s="12"/>
      <c r="J115" s="12"/>
      <c r="K115" s="12"/>
      <c r="L115" s="7"/>
      <c r="M115" s="7"/>
      <c r="N115" s="7"/>
      <c r="O115" s="12"/>
      <c r="P115" s="12"/>
      <c r="Q115" s="7"/>
      <c r="R115" s="7"/>
      <c r="S115" s="7"/>
      <c r="T115" s="7"/>
      <c r="U115" s="12"/>
      <c r="V115" s="12"/>
      <c r="W115" s="7" t="str">
        <f t="shared" si="5"/>
        <v/>
      </c>
      <c r="X115" s="7" t="str">
        <f t="shared" si="6"/>
        <v/>
      </c>
      <c r="Y115" s="7" t="str">
        <f t="shared" ca="1" si="7"/>
        <v/>
      </c>
      <c r="Z115" s="10" t="str">
        <f t="shared" ca="1" si="8"/>
        <v/>
      </c>
      <c r="AA115" s="7" t="str">
        <f t="shared" si="9"/>
        <v/>
      </c>
      <c r="AB115" s="12"/>
      <c r="AC115" s="7"/>
    </row>
    <row r="116" spans="1:29" x14ac:dyDescent="0.25">
      <c r="A116" s="7"/>
      <c r="B116" s="7"/>
      <c r="C116" s="7" t="str">
        <f>IF(B116="","",IFERROR(INDEX(FOLLOWUP!$C:$C,MATCH(B116,FOLLOWUP!$A:$A,0)),""))</f>
        <v/>
      </c>
      <c r="D116" s="7"/>
      <c r="E116" s="7"/>
      <c r="F116" s="7"/>
      <c r="G116" s="7"/>
      <c r="H116" s="12"/>
      <c r="I116" s="12"/>
      <c r="J116" s="12"/>
      <c r="K116" s="12"/>
      <c r="L116" s="7"/>
      <c r="M116" s="7"/>
      <c r="N116" s="7"/>
      <c r="O116" s="12"/>
      <c r="P116" s="12"/>
      <c r="Q116" s="7"/>
      <c r="R116" s="7"/>
      <c r="S116" s="7"/>
      <c r="T116" s="7"/>
      <c r="U116" s="12"/>
      <c r="V116" s="12"/>
      <c r="W116" s="7" t="str">
        <f t="shared" si="5"/>
        <v/>
      </c>
      <c r="X116" s="7" t="str">
        <f t="shared" si="6"/>
        <v/>
      </c>
      <c r="Y116" s="7" t="str">
        <f t="shared" ca="1" si="7"/>
        <v/>
      </c>
      <c r="Z116" s="10" t="str">
        <f t="shared" ca="1" si="8"/>
        <v/>
      </c>
      <c r="AA116" s="7" t="str">
        <f t="shared" si="9"/>
        <v/>
      </c>
      <c r="AB116" s="12"/>
      <c r="AC116" s="7"/>
    </row>
    <row r="117" spans="1:29" x14ac:dyDescent="0.25">
      <c r="A117" s="7"/>
      <c r="B117" s="7"/>
      <c r="C117" s="7" t="str">
        <f>IF(B117="","",IFERROR(INDEX(FOLLOWUP!$C:$C,MATCH(B117,FOLLOWUP!$A:$A,0)),""))</f>
        <v/>
      </c>
      <c r="D117" s="7"/>
      <c r="E117" s="7"/>
      <c r="F117" s="7"/>
      <c r="G117" s="7"/>
      <c r="H117" s="12"/>
      <c r="I117" s="12"/>
      <c r="J117" s="12"/>
      <c r="K117" s="12"/>
      <c r="L117" s="7"/>
      <c r="M117" s="7"/>
      <c r="N117" s="7"/>
      <c r="O117" s="12"/>
      <c r="P117" s="12"/>
      <c r="Q117" s="7"/>
      <c r="R117" s="7"/>
      <c r="S117" s="7"/>
      <c r="T117" s="7"/>
      <c r="U117" s="12"/>
      <c r="V117" s="12"/>
      <c r="W117" s="7" t="str">
        <f t="shared" si="5"/>
        <v/>
      </c>
      <c r="X117" s="7" t="str">
        <f t="shared" si="6"/>
        <v/>
      </c>
      <c r="Y117" s="7" t="str">
        <f t="shared" ca="1" si="7"/>
        <v/>
      </c>
      <c r="Z117" s="10" t="str">
        <f t="shared" ca="1" si="8"/>
        <v/>
      </c>
      <c r="AA117" s="7" t="str">
        <f t="shared" si="9"/>
        <v/>
      </c>
      <c r="AB117" s="12"/>
      <c r="AC117" s="7"/>
    </row>
    <row r="118" spans="1:29" x14ac:dyDescent="0.25">
      <c r="A118" s="7"/>
      <c r="B118" s="7"/>
      <c r="C118" s="7" t="str">
        <f>IF(B118="","",IFERROR(INDEX(FOLLOWUP!$C:$C,MATCH(B118,FOLLOWUP!$A:$A,0)),""))</f>
        <v/>
      </c>
      <c r="D118" s="7"/>
      <c r="E118" s="7"/>
      <c r="F118" s="7"/>
      <c r="G118" s="7"/>
      <c r="H118" s="12"/>
      <c r="I118" s="12"/>
      <c r="J118" s="12"/>
      <c r="K118" s="12"/>
      <c r="L118" s="7"/>
      <c r="M118" s="7"/>
      <c r="N118" s="7"/>
      <c r="O118" s="12"/>
      <c r="P118" s="12"/>
      <c r="Q118" s="7"/>
      <c r="R118" s="7"/>
      <c r="S118" s="7"/>
      <c r="T118" s="7"/>
      <c r="U118" s="12"/>
      <c r="V118" s="12"/>
      <c r="W118" s="7" t="str">
        <f t="shared" si="5"/>
        <v/>
      </c>
      <c r="X118" s="7" t="str">
        <f t="shared" si="6"/>
        <v/>
      </c>
      <c r="Y118" s="7" t="str">
        <f t="shared" ca="1" si="7"/>
        <v/>
      </c>
      <c r="Z118" s="10" t="str">
        <f t="shared" ca="1" si="8"/>
        <v/>
      </c>
      <c r="AA118" s="7" t="str">
        <f t="shared" si="9"/>
        <v/>
      </c>
      <c r="AB118" s="12"/>
      <c r="AC118" s="7"/>
    </row>
    <row r="119" spans="1:29" x14ac:dyDescent="0.25">
      <c r="A119" s="7"/>
      <c r="B119" s="7"/>
      <c r="C119" s="7" t="str">
        <f>IF(B119="","",IFERROR(INDEX(FOLLOWUP!$C:$C,MATCH(B119,FOLLOWUP!$A:$A,0)),""))</f>
        <v/>
      </c>
      <c r="D119" s="7"/>
      <c r="E119" s="7"/>
      <c r="F119" s="7"/>
      <c r="G119" s="7"/>
      <c r="H119" s="12"/>
      <c r="I119" s="12"/>
      <c r="J119" s="12"/>
      <c r="K119" s="12"/>
      <c r="L119" s="7"/>
      <c r="M119" s="7"/>
      <c r="N119" s="7"/>
      <c r="O119" s="12"/>
      <c r="P119" s="12"/>
      <c r="Q119" s="7"/>
      <c r="R119" s="7"/>
      <c r="S119" s="7"/>
      <c r="T119" s="7"/>
      <c r="U119" s="12"/>
      <c r="V119" s="12"/>
      <c r="W119" s="7" t="str">
        <f t="shared" si="5"/>
        <v/>
      </c>
      <c r="X119" s="7" t="str">
        <f t="shared" si="6"/>
        <v/>
      </c>
      <c r="Y119" s="7" t="str">
        <f t="shared" ca="1" si="7"/>
        <v/>
      </c>
      <c r="Z119" s="10" t="str">
        <f t="shared" ca="1" si="8"/>
        <v/>
      </c>
      <c r="AA119" s="7" t="str">
        <f t="shared" si="9"/>
        <v/>
      </c>
      <c r="AB119" s="12"/>
      <c r="AC119" s="7"/>
    </row>
    <row r="120" spans="1:29" x14ac:dyDescent="0.25">
      <c r="A120" s="7"/>
      <c r="B120" s="7"/>
      <c r="C120" s="7" t="str">
        <f>IF(B120="","",IFERROR(INDEX(FOLLOWUP!$C:$C,MATCH(B120,FOLLOWUP!$A:$A,0)),""))</f>
        <v/>
      </c>
      <c r="D120" s="7"/>
      <c r="E120" s="7"/>
      <c r="F120" s="7"/>
      <c r="G120" s="7"/>
      <c r="H120" s="12"/>
      <c r="I120" s="12"/>
      <c r="J120" s="12"/>
      <c r="K120" s="12"/>
      <c r="L120" s="7"/>
      <c r="M120" s="7"/>
      <c r="N120" s="7"/>
      <c r="O120" s="12"/>
      <c r="P120" s="12"/>
      <c r="Q120" s="7"/>
      <c r="R120" s="7"/>
      <c r="S120" s="7"/>
      <c r="T120" s="7"/>
      <c r="U120" s="12"/>
      <c r="V120" s="12"/>
      <c r="W120" s="7" t="str">
        <f t="shared" si="5"/>
        <v/>
      </c>
      <c r="X120" s="7" t="str">
        <f t="shared" si="6"/>
        <v/>
      </c>
      <c r="Y120" s="7" t="str">
        <f t="shared" ca="1" si="7"/>
        <v/>
      </c>
      <c r="Z120" s="10" t="str">
        <f t="shared" ca="1" si="8"/>
        <v/>
      </c>
      <c r="AA120" s="7" t="str">
        <f t="shared" si="9"/>
        <v/>
      </c>
      <c r="AB120" s="12"/>
      <c r="AC120" s="7"/>
    </row>
    <row r="121" spans="1:29" x14ac:dyDescent="0.25">
      <c r="A121" s="7"/>
      <c r="B121" s="7"/>
      <c r="C121" s="7" t="str">
        <f>IF(B121="","",IFERROR(INDEX(FOLLOWUP!$C:$C,MATCH(B121,FOLLOWUP!$A:$A,0)),""))</f>
        <v/>
      </c>
      <c r="D121" s="7"/>
      <c r="E121" s="7"/>
      <c r="F121" s="7"/>
      <c r="G121" s="7"/>
      <c r="H121" s="12"/>
      <c r="I121" s="12"/>
      <c r="J121" s="12"/>
      <c r="K121" s="12"/>
      <c r="L121" s="7"/>
      <c r="M121" s="7"/>
      <c r="N121" s="7"/>
      <c r="O121" s="12"/>
      <c r="P121" s="12"/>
      <c r="Q121" s="7"/>
      <c r="R121" s="7"/>
      <c r="S121" s="7"/>
      <c r="T121" s="7"/>
      <c r="U121" s="12"/>
      <c r="V121" s="12"/>
      <c r="W121" s="7" t="str">
        <f t="shared" si="5"/>
        <v/>
      </c>
      <c r="X121" s="7" t="str">
        <f t="shared" si="6"/>
        <v/>
      </c>
      <c r="Y121" s="7" t="str">
        <f t="shared" ca="1" si="7"/>
        <v/>
      </c>
      <c r="Z121" s="10" t="str">
        <f t="shared" ca="1" si="8"/>
        <v/>
      </c>
      <c r="AA121" s="7" t="str">
        <f t="shared" si="9"/>
        <v/>
      </c>
      <c r="AB121" s="12"/>
      <c r="AC121" s="7"/>
    </row>
    <row r="122" spans="1:29" x14ac:dyDescent="0.25">
      <c r="A122" s="7"/>
      <c r="B122" s="7"/>
      <c r="C122" s="7" t="str">
        <f>IF(B122="","",IFERROR(INDEX(FOLLOWUP!$C:$C,MATCH(B122,FOLLOWUP!$A:$A,0)),""))</f>
        <v/>
      </c>
      <c r="D122" s="7"/>
      <c r="E122" s="7"/>
      <c r="F122" s="7"/>
      <c r="G122" s="7"/>
      <c r="H122" s="12"/>
      <c r="I122" s="12"/>
      <c r="J122" s="12"/>
      <c r="K122" s="12"/>
      <c r="L122" s="7"/>
      <c r="M122" s="7"/>
      <c r="N122" s="7"/>
      <c r="O122" s="12"/>
      <c r="P122" s="12"/>
      <c r="Q122" s="7"/>
      <c r="R122" s="7"/>
      <c r="S122" s="7"/>
      <c r="T122" s="7"/>
      <c r="U122" s="12"/>
      <c r="V122" s="12"/>
      <c r="W122" s="7" t="str">
        <f t="shared" si="5"/>
        <v/>
      </c>
      <c r="X122" s="7" t="str">
        <f t="shared" si="6"/>
        <v/>
      </c>
      <c r="Y122" s="7" t="str">
        <f t="shared" ca="1" si="7"/>
        <v/>
      </c>
      <c r="Z122" s="10" t="str">
        <f t="shared" ca="1" si="8"/>
        <v/>
      </c>
      <c r="AA122" s="7" t="str">
        <f t="shared" si="9"/>
        <v/>
      </c>
      <c r="AB122" s="12"/>
      <c r="AC122" s="7"/>
    </row>
    <row r="123" spans="1:29" x14ac:dyDescent="0.25">
      <c r="A123" s="7"/>
      <c r="B123" s="7"/>
      <c r="C123" s="7" t="str">
        <f>IF(B123="","",IFERROR(INDEX(FOLLOWUP!$C:$C,MATCH(B123,FOLLOWUP!$A:$A,0)),""))</f>
        <v/>
      </c>
      <c r="D123" s="7"/>
      <c r="E123" s="7"/>
      <c r="F123" s="7"/>
      <c r="G123" s="7"/>
      <c r="H123" s="12"/>
      <c r="I123" s="12"/>
      <c r="J123" s="12"/>
      <c r="K123" s="12"/>
      <c r="L123" s="7"/>
      <c r="M123" s="7"/>
      <c r="N123" s="7"/>
      <c r="O123" s="12"/>
      <c r="P123" s="12"/>
      <c r="Q123" s="7"/>
      <c r="R123" s="7"/>
      <c r="S123" s="7"/>
      <c r="T123" s="7"/>
      <c r="U123" s="12"/>
      <c r="V123" s="12"/>
      <c r="W123" s="7" t="str">
        <f t="shared" si="5"/>
        <v/>
      </c>
      <c r="X123" s="7" t="str">
        <f t="shared" si="6"/>
        <v/>
      </c>
      <c r="Y123" s="7" t="str">
        <f t="shared" ca="1" si="7"/>
        <v/>
      </c>
      <c r="Z123" s="10" t="str">
        <f t="shared" ca="1" si="8"/>
        <v/>
      </c>
      <c r="AA123" s="7" t="str">
        <f t="shared" si="9"/>
        <v/>
      </c>
      <c r="AB123" s="12"/>
      <c r="AC123" s="7"/>
    </row>
    <row r="124" spans="1:29" x14ac:dyDescent="0.25">
      <c r="A124" s="7"/>
      <c r="B124" s="7"/>
      <c r="C124" s="7" t="str">
        <f>IF(B124="","",IFERROR(INDEX(FOLLOWUP!$C:$C,MATCH(B124,FOLLOWUP!$A:$A,0)),""))</f>
        <v/>
      </c>
      <c r="D124" s="7"/>
      <c r="E124" s="7"/>
      <c r="F124" s="7"/>
      <c r="G124" s="7"/>
      <c r="H124" s="12"/>
      <c r="I124" s="12"/>
      <c r="J124" s="12"/>
      <c r="K124" s="12"/>
      <c r="L124" s="7"/>
      <c r="M124" s="7"/>
      <c r="N124" s="7"/>
      <c r="O124" s="12"/>
      <c r="P124" s="12"/>
      <c r="Q124" s="7"/>
      <c r="R124" s="7"/>
      <c r="S124" s="7"/>
      <c r="T124" s="7"/>
      <c r="U124" s="12"/>
      <c r="V124" s="12"/>
      <c r="W124" s="7" t="str">
        <f t="shared" si="5"/>
        <v/>
      </c>
      <c r="X124" s="7" t="str">
        <f t="shared" si="6"/>
        <v/>
      </c>
      <c r="Y124" s="7" t="str">
        <f t="shared" ca="1" si="7"/>
        <v/>
      </c>
      <c r="Z124" s="10" t="str">
        <f t="shared" ca="1" si="8"/>
        <v/>
      </c>
      <c r="AA124" s="7" t="str">
        <f t="shared" si="9"/>
        <v/>
      </c>
      <c r="AB124" s="12"/>
      <c r="AC124" s="7"/>
    </row>
    <row r="125" spans="1:29" x14ac:dyDescent="0.25">
      <c r="A125" s="7"/>
      <c r="B125" s="7"/>
      <c r="C125" s="7" t="str">
        <f>IF(B125="","",IFERROR(INDEX(FOLLOWUP!$C:$C,MATCH(B125,FOLLOWUP!$A:$A,0)),""))</f>
        <v/>
      </c>
      <c r="D125" s="7"/>
      <c r="E125" s="7"/>
      <c r="F125" s="7"/>
      <c r="G125" s="7"/>
      <c r="H125" s="12"/>
      <c r="I125" s="12"/>
      <c r="J125" s="12"/>
      <c r="K125" s="12"/>
      <c r="L125" s="7"/>
      <c r="M125" s="7"/>
      <c r="N125" s="7"/>
      <c r="O125" s="12"/>
      <c r="P125" s="12"/>
      <c r="Q125" s="7"/>
      <c r="R125" s="7"/>
      <c r="S125" s="7"/>
      <c r="T125" s="7"/>
      <c r="U125" s="12"/>
      <c r="V125" s="12"/>
      <c r="W125" s="7" t="str">
        <f t="shared" si="5"/>
        <v/>
      </c>
      <c r="X125" s="7" t="str">
        <f t="shared" si="6"/>
        <v/>
      </c>
      <c r="Y125" s="7" t="str">
        <f t="shared" ca="1" si="7"/>
        <v/>
      </c>
      <c r="Z125" s="10" t="str">
        <f t="shared" ca="1" si="8"/>
        <v/>
      </c>
      <c r="AA125" s="7" t="str">
        <f t="shared" si="9"/>
        <v/>
      </c>
      <c r="AB125" s="12"/>
      <c r="AC125" s="7"/>
    </row>
    <row r="126" spans="1:29" x14ac:dyDescent="0.25">
      <c r="A126" s="7"/>
      <c r="B126" s="7"/>
      <c r="C126" s="7" t="str">
        <f>IF(B126="","",IFERROR(INDEX(FOLLOWUP!$C:$C,MATCH(B126,FOLLOWUP!$A:$A,0)),""))</f>
        <v/>
      </c>
      <c r="D126" s="7"/>
      <c r="E126" s="7"/>
      <c r="F126" s="7"/>
      <c r="G126" s="7"/>
      <c r="H126" s="12"/>
      <c r="I126" s="12"/>
      <c r="J126" s="12"/>
      <c r="K126" s="12"/>
      <c r="L126" s="7"/>
      <c r="M126" s="7"/>
      <c r="N126" s="7"/>
      <c r="O126" s="12"/>
      <c r="P126" s="12"/>
      <c r="Q126" s="7"/>
      <c r="R126" s="7"/>
      <c r="S126" s="7"/>
      <c r="T126" s="7"/>
      <c r="U126" s="12"/>
      <c r="V126" s="12"/>
      <c r="W126" s="7" t="str">
        <f t="shared" si="5"/>
        <v/>
      </c>
      <c r="X126" s="7" t="str">
        <f t="shared" si="6"/>
        <v/>
      </c>
      <c r="Y126" s="7" t="str">
        <f t="shared" ca="1" si="7"/>
        <v/>
      </c>
      <c r="Z126" s="10" t="str">
        <f t="shared" ca="1" si="8"/>
        <v/>
      </c>
      <c r="AA126" s="7" t="str">
        <f t="shared" si="9"/>
        <v/>
      </c>
      <c r="AB126" s="12"/>
      <c r="AC126" s="7"/>
    </row>
    <row r="127" spans="1:29" x14ac:dyDescent="0.25">
      <c r="A127" s="7"/>
      <c r="B127" s="7"/>
      <c r="C127" s="7" t="str">
        <f>IF(B127="","",IFERROR(INDEX(FOLLOWUP!$C:$C,MATCH(B127,FOLLOWUP!$A:$A,0)),""))</f>
        <v/>
      </c>
      <c r="D127" s="7"/>
      <c r="E127" s="7"/>
      <c r="F127" s="7"/>
      <c r="G127" s="7"/>
      <c r="H127" s="12"/>
      <c r="I127" s="12"/>
      <c r="J127" s="12"/>
      <c r="K127" s="12"/>
      <c r="L127" s="7"/>
      <c r="M127" s="7"/>
      <c r="N127" s="7"/>
      <c r="O127" s="12"/>
      <c r="P127" s="12"/>
      <c r="Q127" s="7"/>
      <c r="R127" s="7"/>
      <c r="S127" s="7"/>
      <c r="T127" s="7"/>
      <c r="U127" s="12"/>
      <c r="V127" s="12"/>
      <c r="W127" s="7" t="str">
        <f t="shared" si="5"/>
        <v/>
      </c>
      <c r="X127" s="7" t="str">
        <f t="shared" si="6"/>
        <v/>
      </c>
      <c r="Y127" s="7" t="str">
        <f t="shared" ca="1" si="7"/>
        <v/>
      </c>
      <c r="Z127" s="10" t="str">
        <f t="shared" ca="1" si="8"/>
        <v/>
      </c>
      <c r="AA127" s="7" t="str">
        <f t="shared" si="9"/>
        <v/>
      </c>
      <c r="AB127" s="12"/>
      <c r="AC127" s="7"/>
    </row>
    <row r="128" spans="1:29" x14ac:dyDescent="0.25">
      <c r="A128" s="7"/>
      <c r="B128" s="7"/>
      <c r="C128" s="7" t="str">
        <f>IF(B128="","",IFERROR(INDEX(FOLLOWUP!$C:$C,MATCH(B128,FOLLOWUP!$A:$A,0)),""))</f>
        <v/>
      </c>
      <c r="D128" s="7"/>
      <c r="E128" s="7"/>
      <c r="F128" s="7"/>
      <c r="G128" s="7"/>
      <c r="H128" s="12"/>
      <c r="I128" s="12"/>
      <c r="J128" s="12"/>
      <c r="K128" s="12"/>
      <c r="L128" s="7"/>
      <c r="M128" s="7"/>
      <c r="N128" s="7"/>
      <c r="O128" s="12"/>
      <c r="P128" s="12"/>
      <c r="Q128" s="7"/>
      <c r="R128" s="7"/>
      <c r="S128" s="7"/>
      <c r="T128" s="7"/>
      <c r="U128" s="12"/>
      <c r="V128" s="12"/>
      <c r="W128" s="7" t="str">
        <f t="shared" si="5"/>
        <v/>
      </c>
      <c r="X128" s="7" t="str">
        <f t="shared" si="6"/>
        <v/>
      </c>
      <c r="Y128" s="7" t="str">
        <f t="shared" ca="1" si="7"/>
        <v/>
      </c>
      <c r="Z128" s="10" t="str">
        <f t="shared" ca="1" si="8"/>
        <v/>
      </c>
      <c r="AA128" s="7" t="str">
        <f t="shared" si="9"/>
        <v/>
      </c>
      <c r="AB128" s="12"/>
      <c r="AC128" s="7"/>
    </row>
    <row r="129" spans="1:29" x14ac:dyDescent="0.25">
      <c r="A129" s="7"/>
      <c r="B129" s="7"/>
      <c r="C129" s="7" t="str">
        <f>IF(B129="","",IFERROR(INDEX(FOLLOWUP!$C:$C,MATCH(B129,FOLLOWUP!$A:$A,0)),""))</f>
        <v/>
      </c>
      <c r="D129" s="7"/>
      <c r="E129" s="7"/>
      <c r="F129" s="7"/>
      <c r="G129" s="7"/>
      <c r="H129" s="12"/>
      <c r="I129" s="12"/>
      <c r="J129" s="12"/>
      <c r="K129" s="12"/>
      <c r="L129" s="7"/>
      <c r="M129" s="7"/>
      <c r="N129" s="7"/>
      <c r="O129" s="12"/>
      <c r="P129" s="12"/>
      <c r="Q129" s="7"/>
      <c r="R129" s="7"/>
      <c r="S129" s="7"/>
      <c r="T129" s="7"/>
      <c r="U129" s="12"/>
      <c r="V129" s="12"/>
      <c r="W129" s="7" t="str">
        <f t="shared" si="5"/>
        <v/>
      </c>
      <c r="X129" s="7" t="str">
        <f t="shared" si="6"/>
        <v/>
      </c>
      <c r="Y129" s="7" t="str">
        <f t="shared" ca="1" si="7"/>
        <v/>
      </c>
      <c r="Z129" s="10" t="str">
        <f t="shared" ca="1" si="8"/>
        <v/>
      </c>
      <c r="AA129" s="7" t="str">
        <f t="shared" si="9"/>
        <v/>
      </c>
      <c r="AB129" s="12"/>
      <c r="AC129" s="7"/>
    </row>
    <row r="130" spans="1:29" x14ac:dyDescent="0.25">
      <c r="A130" s="7"/>
      <c r="B130" s="7"/>
      <c r="C130" s="7" t="str">
        <f>IF(B130="","",IFERROR(INDEX(FOLLOWUP!$C:$C,MATCH(B130,FOLLOWUP!$A:$A,0)),""))</f>
        <v/>
      </c>
      <c r="D130" s="7"/>
      <c r="E130" s="7"/>
      <c r="F130" s="7"/>
      <c r="G130" s="7"/>
      <c r="H130" s="12"/>
      <c r="I130" s="12"/>
      <c r="J130" s="12"/>
      <c r="K130" s="12"/>
      <c r="L130" s="7"/>
      <c r="M130" s="7"/>
      <c r="N130" s="7"/>
      <c r="O130" s="12"/>
      <c r="P130" s="12"/>
      <c r="Q130" s="7"/>
      <c r="R130" s="7"/>
      <c r="S130" s="7"/>
      <c r="T130" s="7"/>
      <c r="U130" s="12"/>
      <c r="V130" s="12"/>
      <c r="W130" s="7" t="str">
        <f t="shared" ref="W130:W193" si="10">IF(OR(H130="",I130=""),"",ROUND((I130-H130)*24,1))</f>
        <v/>
      </c>
      <c r="X130" s="7" t="str">
        <f t="shared" ref="X130:X193" si="11">IF(OR(I130="",O130=""),"",ROUND((O130-I130)*24,1))</f>
        <v/>
      </c>
      <c r="Y130" s="7" t="str">
        <f t="shared" ref="Y130:Y193" ca="1" si="12">IF(H130="","",ROUND(IF(P130="",(NOW()-H130)*24,(P130-H130)*24),1))</f>
        <v/>
      </c>
      <c r="Z130" s="10" t="str">
        <f t="shared" ref="Z130:Z193" ca="1" si="13">IF(Y130="","",Y130/24*P_CUSTO_DIA)</f>
        <v/>
      </c>
      <c r="AA130" s="7" t="str">
        <f t="shared" ref="AA130:AA193" si="14">IF(A130="","",IF(P130="","Sim","Não"))</f>
        <v/>
      </c>
      <c r="AB130" s="12"/>
      <c r="AC130" s="7"/>
    </row>
    <row r="131" spans="1:29" x14ac:dyDescent="0.25">
      <c r="A131" s="7"/>
      <c r="B131" s="7"/>
      <c r="C131" s="7" t="str">
        <f>IF(B131="","",IFERROR(INDEX(FOLLOWUP!$C:$C,MATCH(B131,FOLLOWUP!$A:$A,0)),""))</f>
        <v/>
      </c>
      <c r="D131" s="7"/>
      <c r="E131" s="7"/>
      <c r="F131" s="7"/>
      <c r="G131" s="7"/>
      <c r="H131" s="12"/>
      <c r="I131" s="12"/>
      <c r="J131" s="12"/>
      <c r="K131" s="12"/>
      <c r="L131" s="7"/>
      <c r="M131" s="7"/>
      <c r="N131" s="7"/>
      <c r="O131" s="12"/>
      <c r="P131" s="12"/>
      <c r="Q131" s="7"/>
      <c r="R131" s="7"/>
      <c r="S131" s="7"/>
      <c r="T131" s="7"/>
      <c r="U131" s="12"/>
      <c r="V131" s="12"/>
      <c r="W131" s="7" t="str">
        <f t="shared" si="10"/>
        <v/>
      </c>
      <c r="X131" s="7" t="str">
        <f t="shared" si="11"/>
        <v/>
      </c>
      <c r="Y131" s="7" t="str">
        <f t="shared" ca="1" si="12"/>
        <v/>
      </c>
      <c r="Z131" s="10" t="str">
        <f t="shared" ca="1" si="13"/>
        <v/>
      </c>
      <c r="AA131" s="7" t="str">
        <f t="shared" si="14"/>
        <v/>
      </c>
      <c r="AB131" s="12"/>
      <c r="AC131" s="7"/>
    </row>
    <row r="132" spans="1:29" x14ac:dyDescent="0.25">
      <c r="A132" s="7"/>
      <c r="B132" s="7"/>
      <c r="C132" s="7" t="str">
        <f>IF(B132="","",IFERROR(INDEX(FOLLOWUP!$C:$C,MATCH(B132,FOLLOWUP!$A:$A,0)),""))</f>
        <v/>
      </c>
      <c r="D132" s="7"/>
      <c r="E132" s="7"/>
      <c r="F132" s="7"/>
      <c r="G132" s="7"/>
      <c r="H132" s="12"/>
      <c r="I132" s="12"/>
      <c r="J132" s="12"/>
      <c r="K132" s="12"/>
      <c r="L132" s="7"/>
      <c r="M132" s="7"/>
      <c r="N132" s="7"/>
      <c r="O132" s="12"/>
      <c r="P132" s="12"/>
      <c r="Q132" s="7"/>
      <c r="R132" s="7"/>
      <c r="S132" s="7"/>
      <c r="T132" s="7"/>
      <c r="U132" s="12"/>
      <c r="V132" s="12"/>
      <c r="W132" s="7" t="str">
        <f t="shared" si="10"/>
        <v/>
      </c>
      <c r="X132" s="7" t="str">
        <f t="shared" si="11"/>
        <v/>
      </c>
      <c r="Y132" s="7" t="str">
        <f t="shared" ca="1" si="12"/>
        <v/>
      </c>
      <c r="Z132" s="10" t="str">
        <f t="shared" ca="1" si="13"/>
        <v/>
      </c>
      <c r="AA132" s="7" t="str">
        <f t="shared" si="14"/>
        <v/>
      </c>
      <c r="AB132" s="12"/>
      <c r="AC132" s="7"/>
    </row>
    <row r="133" spans="1:29" x14ac:dyDescent="0.25">
      <c r="A133" s="7"/>
      <c r="B133" s="7"/>
      <c r="C133" s="7" t="str">
        <f>IF(B133="","",IFERROR(INDEX(FOLLOWUP!$C:$C,MATCH(B133,FOLLOWUP!$A:$A,0)),""))</f>
        <v/>
      </c>
      <c r="D133" s="7"/>
      <c r="E133" s="7"/>
      <c r="F133" s="7"/>
      <c r="G133" s="7"/>
      <c r="H133" s="12"/>
      <c r="I133" s="12"/>
      <c r="J133" s="12"/>
      <c r="K133" s="12"/>
      <c r="L133" s="7"/>
      <c r="M133" s="7"/>
      <c r="N133" s="7"/>
      <c r="O133" s="12"/>
      <c r="P133" s="12"/>
      <c r="Q133" s="7"/>
      <c r="R133" s="7"/>
      <c r="S133" s="7"/>
      <c r="T133" s="7"/>
      <c r="U133" s="12"/>
      <c r="V133" s="12"/>
      <c r="W133" s="7" t="str">
        <f t="shared" si="10"/>
        <v/>
      </c>
      <c r="X133" s="7" t="str">
        <f t="shared" si="11"/>
        <v/>
      </c>
      <c r="Y133" s="7" t="str">
        <f t="shared" ca="1" si="12"/>
        <v/>
      </c>
      <c r="Z133" s="10" t="str">
        <f t="shared" ca="1" si="13"/>
        <v/>
      </c>
      <c r="AA133" s="7" t="str">
        <f t="shared" si="14"/>
        <v/>
      </c>
      <c r="AB133" s="12"/>
      <c r="AC133" s="7"/>
    </row>
    <row r="134" spans="1:29" x14ac:dyDescent="0.25">
      <c r="A134" s="7"/>
      <c r="B134" s="7"/>
      <c r="C134" s="7" t="str">
        <f>IF(B134="","",IFERROR(INDEX(FOLLOWUP!$C:$C,MATCH(B134,FOLLOWUP!$A:$A,0)),""))</f>
        <v/>
      </c>
      <c r="D134" s="7"/>
      <c r="E134" s="7"/>
      <c r="F134" s="7"/>
      <c r="G134" s="7"/>
      <c r="H134" s="12"/>
      <c r="I134" s="12"/>
      <c r="J134" s="12"/>
      <c r="K134" s="12"/>
      <c r="L134" s="7"/>
      <c r="M134" s="7"/>
      <c r="N134" s="7"/>
      <c r="O134" s="12"/>
      <c r="P134" s="12"/>
      <c r="Q134" s="7"/>
      <c r="R134" s="7"/>
      <c r="S134" s="7"/>
      <c r="T134" s="7"/>
      <c r="U134" s="12"/>
      <c r="V134" s="12"/>
      <c r="W134" s="7" t="str">
        <f t="shared" si="10"/>
        <v/>
      </c>
      <c r="X134" s="7" t="str">
        <f t="shared" si="11"/>
        <v/>
      </c>
      <c r="Y134" s="7" t="str">
        <f t="shared" ca="1" si="12"/>
        <v/>
      </c>
      <c r="Z134" s="10" t="str">
        <f t="shared" ca="1" si="13"/>
        <v/>
      </c>
      <c r="AA134" s="7" t="str">
        <f t="shared" si="14"/>
        <v/>
      </c>
      <c r="AB134" s="12"/>
      <c r="AC134" s="7"/>
    </row>
    <row r="135" spans="1:29" x14ac:dyDescent="0.25">
      <c r="A135" s="7"/>
      <c r="B135" s="7"/>
      <c r="C135" s="7" t="str">
        <f>IF(B135="","",IFERROR(INDEX(FOLLOWUP!$C:$C,MATCH(B135,FOLLOWUP!$A:$A,0)),""))</f>
        <v/>
      </c>
      <c r="D135" s="7"/>
      <c r="E135" s="7"/>
      <c r="F135" s="7"/>
      <c r="G135" s="7"/>
      <c r="H135" s="12"/>
      <c r="I135" s="12"/>
      <c r="J135" s="12"/>
      <c r="K135" s="12"/>
      <c r="L135" s="7"/>
      <c r="M135" s="7"/>
      <c r="N135" s="7"/>
      <c r="O135" s="12"/>
      <c r="P135" s="12"/>
      <c r="Q135" s="7"/>
      <c r="R135" s="7"/>
      <c r="S135" s="7"/>
      <c r="T135" s="7"/>
      <c r="U135" s="12"/>
      <c r="V135" s="12"/>
      <c r="W135" s="7" t="str">
        <f t="shared" si="10"/>
        <v/>
      </c>
      <c r="X135" s="7" t="str">
        <f t="shared" si="11"/>
        <v/>
      </c>
      <c r="Y135" s="7" t="str">
        <f t="shared" ca="1" si="12"/>
        <v/>
      </c>
      <c r="Z135" s="10" t="str">
        <f t="shared" ca="1" si="13"/>
        <v/>
      </c>
      <c r="AA135" s="7" t="str">
        <f t="shared" si="14"/>
        <v/>
      </c>
      <c r="AB135" s="12"/>
      <c r="AC135" s="7"/>
    </row>
    <row r="136" spans="1:29" x14ac:dyDescent="0.25">
      <c r="A136" s="7"/>
      <c r="B136" s="7"/>
      <c r="C136" s="7" t="str">
        <f>IF(B136="","",IFERROR(INDEX(FOLLOWUP!$C:$C,MATCH(B136,FOLLOWUP!$A:$A,0)),""))</f>
        <v/>
      </c>
      <c r="D136" s="7"/>
      <c r="E136" s="7"/>
      <c r="F136" s="7"/>
      <c r="G136" s="7"/>
      <c r="H136" s="12"/>
      <c r="I136" s="12"/>
      <c r="J136" s="12"/>
      <c r="K136" s="12"/>
      <c r="L136" s="7"/>
      <c r="M136" s="7"/>
      <c r="N136" s="7"/>
      <c r="O136" s="12"/>
      <c r="P136" s="12"/>
      <c r="Q136" s="7"/>
      <c r="R136" s="7"/>
      <c r="S136" s="7"/>
      <c r="T136" s="7"/>
      <c r="U136" s="12"/>
      <c r="V136" s="12"/>
      <c r="W136" s="7" t="str">
        <f t="shared" si="10"/>
        <v/>
      </c>
      <c r="X136" s="7" t="str">
        <f t="shared" si="11"/>
        <v/>
      </c>
      <c r="Y136" s="7" t="str">
        <f t="shared" ca="1" si="12"/>
        <v/>
      </c>
      <c r="Z136" s="10" t="str">
        <f t="shared" ca="1" si="13"/>
        <v/>
      </c>
      <c r="AA136" s="7" t="str">
        <f t="shared" si="14"/>
        <v/>
      </c>
      <c r="AB136" s="12"/>
      <c r="AC136" s="7"/>
    </row>
    <row r="137" spans="1:29" x14ac:dyDescent="0.25">
      <c r="A137" s="7"/>
      <c r="B137" s="7"/>
      <c r="C137" s="7" t="str">
        <f>IF(B137="","",IFERROR(INDEX(FOLLOWUP!$C:$C,MATCH(B137,FOLLOWUP!$A:$A,0)),""))</f>
        <v/>
      </c>
      <c r="D137" s="7"/>
      <c r="E137" s="7"/>
      <c r="F137" s="7"/>
      <c r="G137" s="7"/>
      <c r="H137" s="12"/>
      <c r="I137" s="12"/>
      <c r="J137" s="12"/>
      <c r="K137" s="12"/>
      <c r="L137" s="7"/>
      <c r="M137" s="7"/>
      <c r="N137" s="7"/>
      <c r="O137" s="12"/>
      <c r="P137" s="12"/>
      <c r="Q137" s="7"/>
      <c r="R137" s="7"/>
      <c r="S137" s="7"/>
      <c r="T137" s="7"/>
      <c r="U137" s="12"/>
      <c r="V137" s="12"/>
      <c r="W137" s="7" t="str">
        <f t="shared" si="10"/>
        <v/>
      </c>
      <c r="X137" s="7" t="str">
        <f t="shared" si="11"/>
        <v/>
      </c>
      <c r="Y137" s="7" t="str">
        <f t="shared" ca="1" si="12"/>
        <v/>
      </c>
      <c r="Z137" s="10" t="str">
        <f t="shared" ca="1" si="13"/>
        <v/>
      </c>
      <c r="AA137" s="7" t="str">
        <f t="shared" si="14"/>
        <v/>
      </c>
      <c r="AB137" s="12"/>
      <c r="AC137" s="7"/>
    </row>
    <row r="138" spans="1:29" x14ac:dyDescent="0.25">
      <c r="A138" s="7"/>
      <c r="B138" s="7"/>
      <c r="C138" s="7" t="str">
        <f>IF(B138="","",IFERROR(INDEX(FOLLOWUP!$C:$C,MATCH(B138,FOLLOWUP!$A:$A,0)),""))</f>
        <v/>
      </c>
      <c r="D138" s="7"/>
      <c r="E138" s="7"/>
      <c r="F138" s="7"/>
      <c r="G138" s="7"/>
      <c r="H138" s="12"/>
      <c r="I138" s="12"/>
      <c r="J138" s="12"/>
      <c r="K138" s="12"/>
      <c r="L138" s="7"/>
      <c r="M138" s="7"/>
      <c r="N138" s="7"/>
      <c r="O138" s="12"/>
      <c r="P138" s="12"/>
      <c r="Q138" s="7"/>
      <c r="R138" s="7"/>
      <c r="S138" s="7"/>
      <c r="T138" s="7"/>
      <c r="U138" s="12"/>
      <c r="V138" s="12"/>
      <c r="W138" s="7" t="str">
        <f t="shared" si="10"/>
        <v/>
      </c>
      <c r="X138" s="7" t="str">
        <f t="shared" si="11"/>
        <v/>
      </c>
      <c r="Y138" s="7" t="str">
        <f t="shared" ca="1" si="12"/>
        <v/>
      </c>
      <c r="Z138" s="10" t="str">
        <f t="shared" ca="1" si="13"/>
        <v/>
      </c>
      <c r="AA138" s="7" t="str">
        <f t="shared" si="14"/>
        <v/>
      </c>
      <c r="AB138" s="12"/>
      <c r="AC138" s="7"/>
    </row>
    <row r="139" spans="1:29" x14ac:dyDescent="0.25">
      <c r="A139" s="7"/>
      <c r="B139" s="7"/>
      <c r="C139" s="7" t="str">
        <f>IF(B139="","",IFERROR(INDEX(FOLLOWUP!$C:$C,MATCH(B139,FOLLOWUP!$A:$A,0)),""))</f>
        <v/>
      </c>
      <c r="D139" s="7"/>
      <c r="E139" s="7"/>
      <c r="F139" s="7"/>
      <c r="G139" s="7"/>
      <c r="H139" s="12"/>
      <c r="I139" s="12"/>
      <c r="J139" s="12"/>
      <c r="K139" s="12"/>
      <c r="L139" s="7"/>
      <c r="M139" s="7"/>
      <c r="N139" s="7"/>
      <c r="O139" s="12"/>
      <c r="P139" s="12"/>
      <c r="Q139" s="7"/>
      <c r="R139" s="7"/>
      <c r="S139" s="7"/>
      <c r="T139" s="7"/>
      <c r="U139" s="12"/>
      <c r="V139" s="12"/>
      <c r="W139" s="7" t="str">
        <f t="shared" si="10"/>
        <v/>
      </c>
      <c r="X139" s="7" t="str">
        <f t="shared" si="11"/>
        <v/>
      </c>
      <c r="Y139" s="7" t="str">
        <f t="shared" ca="1" si="12"/>
        <v/>
      </c>
      <c r="Z139" s="10" t="str">
        <f t="shared" ca="1" si="13"/>
        <v/>
      </c>
      <c r="AA139" s="7" t="str">
        <f t="shared" si="14"/>
        <v/>
      </c>
      <c r="AB139" s="12"/>
      <c r="AC139" s="7"/>
    </row>
    <row r="140" spans="1:29" x14ac:dyDescent="0.25">
      <c r="A140" s="7"/>
      <c r="B140" s="7"/>
      <c r="C140" s="7" t="str">
        <f>IF(B140="","",IFERROR(INDEX(FOLLOWUP!$C:$C,MATCH(B140,FOLLOWUP!$A:$A,0)),""))</f>
        <v/>
      </c>
      <c r="D140" s="7"/>
      <c r="E140" s="7"/>
      <c r="F140" s="7"/>
      <c r="G140" s="7"/>
      <c r="H140" s="12"/>
      <c r="I140" s="12"/>
      <c r="J140" s="12"/>
      <c r="K140" s="12"/>
      <c r="L140" s="7"/>
      <c r="M140" s="7"/>
      <c r="N140" s="7"/>
      <c r="O140" s="12"/>
      <c r="P140" s="12"/>
      <c r="Q140" s="7"/>
      <c r="R140" s="7"/>
      <c r="S140" s="7"/>
      <c r="T140" s="7"/>
      <c r="U140" s="12"/>
      <c r="V140" s="12"/>
      <c r="W140" s="7" t="str">
        <f t="shared" si="10"/>
        <v/>
      </c>
      <c r="X140" s="7" t="str">
        <f t="shared" si="11"/>
        <v/>
      </c>
      <c r="Y140" s="7" t="str">
        <f t="shared" ca="1" si="12"/>
        <v/>
      </c>
      <c r="Z140" s="10" t="str">
        <f t="shared" ca="1" si="13"/>
        <v/>
      </c>
      <c r="AA140" s="7" t="str">
        <f t="shared" si="14"/>
        <v/>
      </c>
      <c r="AB140" s="12"/>
      <c r="AC140" s="7"/>
    </row>
    <row r="141" spans="1:29" x14ac:dyDescent="0.25">
      <c r="A141" s="7"/>
      <c r="B141" s="7"/>
      <c r="C141" s="7" t="str">
        <f>IF(B141="","",IFERROR(INDEX(FOLLOWUP!$C:$C,MATCH(B141,FOLLOWUP!$A:$A,0)),""))</f>
        <v/>
      </c>
      <c r="D141" s="7"/>
      <c r="E141" s="7"/>
      <c r="F141" s="7"/>
      <c r="G141" s="7"/>
      <c r="H141" s="12"/>
      <c r="I141" s="12"/>
      <c r="J141" s="12"/>
      <c r="K141" s="12"/>
      <c r="L141" s="7"/>
      <c r="M141" s="7"/>
      <c r="N141" s="7"/>
      <c r="O141" s="12"/>
      <c r="P141" s="12"/>
      <c r="Q141" s="7"/>
      <c r="R141" s="7"/>
      <c r="S141" s="7"/>
      <c r="T141" s="7"/>
      <c r="U141" s="12"/>
      <c r="V141" s="12"/>
      <c r="W141" s="7" t="str">
        <f t="shared" si="10"/>
        <v/>
      </c>
      <c r="X141" s="7" t="str">
        <f t="shared" si="11"/>
        <v/>
      </c>
      <c r="Y141" s="7" t="str">
        <f t="shared" ca="1" si="12"/>
        <v/>
      </c>
      <c r="Z141" s="10" t="str">
        <f t="shared" ca="1" si="13"/>
        <v/>
      </c>
      <c r="AA141" s="7" t="str">
        <f t="shared" si="14"/>
        <v/>
      </c>
      <c r="AB141" s="12"/>
      <c r="AC141" s="7"/>
    </row>
    <row r="142" spans="1:29" x14ac:dyDescent="0.25">
      <c r="A142" s="7"/>
      <c r="B142" s="7"/>
      <c r="C142" s="7" t="str">
        <f>IF(B142="","",IFERROR(INDEX(FOLLOWUP!$C:$C,MATCH(B142,FOLLOWUP!$A:$A,0)),""))</f>
        <v/>
      </c>
      <c r="D142" s="7"/>
      <c r="E142" s="7"/>
      <c r="F142" s="7"/>
      <c r="G142" s="7"/>
      <c r="H142" s="12"/>
      <c r="I142" s="12"/>
      <c r="J142" s="12"/>
      <c r="K142" s="12"/>
      <c r="L142" s="7"/>
      <c r="M142" s="7"/>
      <c r="N142" s="7"/>
      <c r="O142" s="12"/>
      <c r="P142" s="12"/>
      <c r="Q142" s="7"/>
      <c r="R142" s="7"/>
      <c r="S142" s="7"/>
      <c r="T142" s="7"/>
      <c r="U142" s="12"/>
      <c r="V142" s="12"/>
      <c r="W142" s="7" t="str">
        <f t="shared" si="10"/>
        <v/>
      </c>
      <c r="X142" s="7" t="str">
        <f t="shared" si="11"/>
        <v/>
      </c>
      <c r="Y142" s="7" t="str">
        <f t="shared" ca="1" si="12"/>
        <v/>
      </c>
      <c r="Z142" s="10" t="str">
        <f t="shared" ca="1" si="13"/>
        <v/>
      </c>
      <c r="AA142" s="7" t="str">
        <f t="shared" si="14"/>
        <v/>
      </c>
      <c r="AB142" s="12"/>
      <c r="AC142" s="7"/>
    </row>
    <row r="143" spans="1:29" x14ac:dyDescent="0.25">
      <c r="A143" s="7"/>
      <c r="B143" s="7"/>
      <c r="C143" s="7" t="str">
        <f>IF(B143="","",IFERROR(INDEX(FOLLOWUP!$C:$C,MATCH(B143,FOLLOWUP!$A:$A,0)),""))</f>
        <v/>
      </c>
      <c r="D143" s="7"/>
      <c r="E143" s="7"/>
      <c r="F143" s="7"/>
      <c r="G143" s="7"/>
      <c r="H143" s="12"/>
      <c r="I143" s="12"/>
      <c r="J143" s="12"/>
      <c r="K143" s="12"/>
      <c r="L143" s="7"/>
      <c r="M143" s="7"/>
      <c r="N143" s="7"/>
      <c r="O143" s="12"/>
      <c r="P143" s="12"/>
      <c r="Q143" s="7"/>
      <c r="R143" s="7"/>
      <c r="S143" s="7"/>
      <c r="T143" s="7"/>
      <c r="U143" s="12"/>
      <c r="V143" s="12"/>
      <c r="W143" s="7" t="str">
        <f t="shared" si="10"/>
        <v/>
      </c>
      <c r="X143" s="7" t="str">
        <f t="shared" si="11"/>
        <v/>
      </c>
      <c r="Y143" s="7" t="str">
        <f t="shared" ca="1" si="12"/>
        <v/>
      </c>
      <c r="Z143" s="10" t="str">
        <f t="shared" ca="1" si="13"/>
        <v/>
      </c>
      <c r="AA143" s="7" t="str">
        <f t="shared" si="14"/>
        <v/>
      </c>
      <c r="AB143" s="12"/>
      <c r="AC143" s="7"/>
    </row>
    <row r="144" spans="1:29" x14ac:dyDescent="0.25">
      <c r="A144" s="7"/>
      <c r="B144" s="7"/>
      <c r="C144" s="7" t="str">
        <f>IF(B144="","",IFERROR(INDEX(FOLLOWUP!$C:$C,MATCH(B144,FOLLOWUP!$A:$A,0)),""))</f>
        <v/>
      </c>
      <c r="D144" s="7"/>
      <c r="E144" s="7"/>
      <c r="F144" s="7"/>
      <c r="G144" s="7"/>
      <c r="H144" s="12"/>
      <c r="I144" s="12"/>
      <c r="J144" s="12"/>
      <c r="K144" s="12"/>
      <c r="L144" s="7"/>
      <c r="M144" s="7"/>
      <c r="N144" s="7"/>
      <c r="O144" s="12"/>
      <c r="P144" s="12"/>
      <c r="Q144" s="7"/>
      <c r="R144" s="7"/>
      <c r="S144" s="7"/>
      <c r="T144" s="7"/>
      <c r="U144" s="12"/>
      <c r="V144" s="12"/>
      <c r="W144" s="7" t="str">
        <f t="shared" si="10"/>
        <v/>
      </c>
      <c r="X144" s="7" t="str">
        <f t="shared" si="11"/>
        <v/>
      </c>
      <c r="Y144" s="7" t="str">
        <f t="shared" ca="1" si="12"/>
        <v/>
      </c>
      <c r="Z144" s="10" t="str">
        <f t="shared" ca="1" si="13"/>
        <v/>
      </c>
      <c r="AA144" s="7" t="str">
        <f t="shared" si="14"/>
        <v/>
      </c>
      <c r="AB144" s="12"/>
      <c r="AC144" s="7"/>
    </row>
    <row r="145" spans="1:29" x14ac:dyDescent="0.25">
      <c r="A145" s="7"/>
      <c r="B145" s="7"/>
      <c r="C145" s="7" t="str">
        <f>IF(B145="","",IFERROR(INDEX(FOLLOWUP!$C:$C,MATCH(B145,FOLLOWUP!$A:$A,0)),""))</f>
        <v/>
      </c>
      <c r="D145" s="7"/>
      <c r="E145" s="7"/>
      <c r="F145" s="7"/>
      <c r="G145" s="7"/>
      <c r="H145" s="12"/>
      <c r="I145" s="12"/>
      <c r="J145" s="12"/>
      <c r="K145" s="12"/>
      <c r="L145" s="7"/>
      <c r="M145" s="7"/>
      <c r="N145" s="7"/>
      <c r="O145" s="12"/>
      <c r="P145" s="12"/>
      <c r="Q145" s="7"/>
      <c r="R145" s="7"/>
      <c r="S145" s="7"/>
      <c r="T145" s="7"/>
      <c r="U145" s="12"/>
      <c r="V145" s="12"/>
      <c r="W145" s="7" t="str">
        <f t="shared" si="10"/>
        <v/>
      </c>
      <c r="X145" s="7" t="str">
        <f t="shared" si="11"/>
        <v/>
      </c>
      <c r="Y145" s="7" t="str">
        <f t="shared" ca="1" si="12"/>
        <v/>
      </c>
      <c r="Z145" s="10" t="str">
        <f t="shared" ca="1" si="13"/>
        <v/>
      </c>
      <c r="AA145" s="7" t="str">
        <f t="shared" si="14"/>
        <v/>
      </c>
      <c r="AB145" s="12"/>
      <c r="AC145" s="7"/>
    </row>
    <row r="146" spans="1:29" x14ac:dyDescent="0.25">
      <c r="A146" s="7"/>
      <c r="B146" s="7"/>
      <c r="C146" s="7" t="str">
        <f>IF(B146="","",IFERROR(INDEX(FOLLOWUP!$C:$C,MATCH(B146,FOLLOWUP!$A:$A,0)),""))</f>
        <v/>
      </c>
      <c r="D146" s="7"/>
      <c r="E146" s="7"/>
      <c r="F146" s="7"/>
      <c r="G146" s="7"/>
      <c r="H146" s="12"/>
      <c r="I146" s="12"/>
      <c r="J146" s="12"/>
      <c r="K146" s="12"/>
      <c r="L146" s="7"/>
      <c r="M146" s="7"/>
      <c r="N146" s="7"/>
      <c r="O146" s="12"/>
      <c r="P146" s="12"/>
      <c r="Q146" s="7"/>
      <c r="R146" s="7"/>
      <c r="S146" s="7"/>
      <c r="T146" s="7"/>
      <c r="U146" s="12"/>
      <c r="V146" s="12"/>
      <c r="W146" s="7" t="str">
        <f t="shared" si="10"/>
        <v/>
      </c>
      <c r="X146" s="7" t="str">
        <f t="shared" si="11"/>
        <v/>
      </c>
      <c r="Y146" s="7" t="str">
        <f t="shared" ca="1" si="12"/>
        <v/>
      </c>
      <c r="Z146" s="10" t="str">
        <f t="shared" ca="1" si="13"/>
        <v/>
      </c>
      <c r="AA146" s="7" t="str">
        <f t="shared" si="14"/>
        <v/>
      </c>
      <c r="AB146" s="12"/>
      <c r="AC146" s="7"/>
    </row>
    <row r="147" spans="1:29" x14ac:dyDescent="0.25">
      <c r="A147" s="7"/>
      <c r="B147" s="7"/>
      <c r="C147" s="7" t="str">
        <f>IF(B147="","",IFERROR(INDEX(FOLLOWUP!$C:$C,MATCH(B147,FOLLOWUP!$A:$A,0)),""))</f>
        <v/>
      </c>
      <c r="D147" s="7"/>
      <c r="E147" s="7"/>
      <c r="F147" s="7"/>
      <c r="G147" s="7"/>
      <c r="H147" s="12"/>
      <c r="I147" s="12"/>
      <c r="J147" s="12"/>
      <c r="K147" s="12"/>
      <c r="L147" s="7"/>
      <c r="M147" s="7"/>
      <c r="N147" s="7"/>
      <c r="O147" s="12"/>
      <c r="P147" s="12"/>
      <c r="Q147" s="7"/>
      <c r="R147" s="7"/>
      <c r="S147" s="7"/>
      <c r="T147" s="7"/>
      <c r="U147" s="12"/>
      <c r="V147" s="12"/>
      <c r="W147" s="7" t="str">
        <f t="shared" si="10"/>
        <v/>
      </c>
      <c r="X147" s="7" t="str">
        <f t="shared" si="11"/>
        <v/>
      </c>
      <c r="Y147" s="7" t="str">
        <f t="shared" ca="1" si="12"/>
        <v/>
      </c>
      <c r="Z147" s="10" t="str">
        <f t="shared" ca="1" si="13"/>
        <v/>
      </c>
      <c r="AA147" s="7" t="str">
        <f t="shared" si="14"/>
        <v/>
      </c>
      <c r="AB147" s="12"/>
      <c r="AC147" s="7"/>
    </row>
    <row r="148" spans="1:29" x14ac:dyDescent="0.25">
      <c r="A148" s="7"/>
      <c r="B148" s="7"/>
      <c r="C148" s="7" t="str">
        <f>IF(B148="","",IFERROR(INDEX(FOLLOWUP!$C:$C,MATCH(B148,FOLLOWUP!$A:$A,0)),""))</f>
        <v/>
      </c>
      <c r="D148" s="7"/>
      <c r="E148" s="7"/>
      <c r="F148" s="7"/>
      <c r="G148" s="7"/>
      <c r="H148" s="12"/>
      <c r="I148" s="12"/>
      <c r="J148" s="12"/>
      <c r="K148" s="12"/>
      <c r="L148" s="7"/>
      <c r="M148" s="7"/>
      <c r="N148" s="7"/>
      <c r="O148" s="12"/>
      <c r="P148" s="12"/>
      <c r="Q148" s="7"/>
      <c r="R148" s="7"/>
      <c r="S148" s="7"/>
      <c r="T148" s="7"/>
      <c r="U148" s="12"/>
      <c r="V148" s="12"/>
      <c r="W148" s="7" t="str">
        <f t="shared" si="10"/>
        <v/>
      </c>
      <c r="X148" s="7" t="str">
        <f t="shared" si="11"/>
        <v/>
      </c>
      <c r="Y148" s="7" t="str">
        <f t="shared" ca="1" si="12"/>
        <v/>
      </c>
      <c r="Z148" s="10" t="str">
        <f t="shared" ca="1" si="13"/>
        <v/>
      </c>
      <c r="AA148" s="7" t="str">
        <f t="shared" si="14"/>
        <v/>
      </c>
      <c r="AB148" s="12"/>
      <c r="AC148" s="7"/>
    </row>
    <row r="149" spans="1:29" x14ac:dyDescent="0.25">
      <c r="A149" s="7"/>
      <c r="B149" s="7"/>
      <c r="C149" s="7" t="str">
        <f>IF(B149="","",IFERROR(INDEX(FOLLOWUP!$C:$C,MATCH(B149,FOLLOWUP!$A:$A,0)),""))</f>
        <v/>
      </c>
      <c r="D149" s="7"/>
      <c r="E149" s="7"/>
      <c r="F149" s="7"/>
      <c r="G149" s="7"/>
      <c r="H149" s="12"/>
      <c r="I149" s="12"/>
      <c r="J149" s="12"/>
      <c r="K149" s="12"/>
      <c r="L149" s="7"/>
      <c r="M149" s="7"/>
      <c r="N149" s="7"/>
      <c r="O149" s="12"/>
      <c r="P149" s="12"/>
      <c r="Q149" s="7"/>
      <c r="R149" s="7"/>
      <c r="S149" s="7"/>
      <c r="T149" s="7"/>
      <c r="U149" s="12"/>
      <c r="V149" s="12"/>
      <c r="W149" s="7" t="str">
        <f t="shared" si="10"/>
        <v/>
      </c>
      <c r="X149" s="7" t="str">
        <f t="shared" si="11"/>
        <v/>
      </c>
      <c r="Y149" s="7" t="str">
        <f t="shared" ca="1" si="12"/>
        <v/>
      </c>
      <c r="Z149" s="10" t="str">
        <f t="shared" ca="1" si="13"/>
        <v/>
      </c>
      <c r="AA149" s="7" t="str">
        <f t="shared" si="14"/>
        <v/>
      </c>
      <c r="AB149" s="12"/>
      <c r="AC149" s="7"/>
    </row>
    <row r="150" spans="1:29" x14ac:dyDescent="0.25">
      <c r="A150" s="7"/>
      <c r="B150" s="7"/>
      <c r="C150" s="7" t="str">
        <f>IF(B150="","",IFERROR(INDEX(FOLLOWUP!$C:$C,MATCH(B150,FOLLOWUP!$A:$A,0)),""))</f>
        <v/>
      </c>
      <c r="D150" s="7"/>
      <c r="E150" s="7"/>
      <c r="F150" s="7"/>
      <c r="G150" s="7"/>
      <c r="H150" s="12"/>
      <c r="I150" s="12"/>
      <c r="J150" s="12"/>
      <c r="K150" s="12"/>
      <c r="L150" s="7"/>
      <c r="M150" s="7"/>
      <c r="N150" s="7"/>
      <c r="O150" s="12"/>
      <c r="P150" s="12"/>
      <c r="Q150" s="7"/>
      <c r="R150" s="7"/>
      <c r="S150" s="7"/>
      <c r="T150" s="7"/>
      <c r="U150" s="12"/>
      <c r="V150" s="12"/>
      <c r="W150" s="7" t="str">
        <f t="shared" si="10"/>
        <v/>
      </c>
      <c r="X150" s="7" t="str">
        <f t="shared" si="11"/>
        <v/>
      </c>
      <c r="Y150" s="7" t="str">
        <f t="shared" ca="1" si="12"/>
        <v/>
      </c>
      <c r="Z150" s="10" t="str">
        <f t="shared" ca="1" si="13"/>
        <v/>
      </c>
      <c r="AA150" s="7" t="str">
        <f t="shared" si="14"/>
        <v/>
      </c>
      <c r="AB150" s="12"/>
      <c r="AC150" s="7"/>
    </row>
    <row r="151" spans="1:29" x14ac:dyDescent="0.25">
      <c r="A151" s="7"/>
      <c r="B151" s="7"/>
      <c r="C151" s="7" t="str">
        <f>IF(B151="","",IFERROR(INDEX(FOLLOWUP!$C:$C,MATCH(B151,FOLLOWUP!$A:$A,0)),""))</f>
        <v/>
      </c>
      <c r="D151" s="7"/>
      <c r="E151" s="7"/>
      <c r="F151" s="7"/>
      <c r="G151" s="7"/>
      <c r="H151" s="12"/>
      <c r="I151" s="12"/>
      <c r="J151" s="12"/>
      <c r="K151" s="12"/>
      <c r="L151" s="7"/>
      <c r="M151" s="7"/>
      <c r="N151" s="7"/>
      <c r="O151" s="12"/>
      <c r="P151" s="12"/>
      <c r="Q151" s="7"/>
      <c r="R151" s="7"/>
      <c r="S151" s="7"/>
      <c r="T151" s="7"/>
      <c r="U151" s="12"/>
      <c r="V151" s="12"/>
      <c r="W151" s="7" t="str">
        <f t="shared" si="10"/>
        <v/>
      </c>
      <c r="X151" s="7" t="str">
        <f t="shared" si="11"/>
        <v/>
      </c>
      <c r="Y151" s="7" t="str">
        <f t="shared" ca="1" si="12"/>
        <v/>
      </c>
      <c r="Z151" s="10" t="str">
        <f t="shared" ca="1" si="13"/>
        <v/>
      </c>
      <c r="AA151" s="7" t="str">
        <f t="shared" si="14"/>
        <v/>
      </c>
      <c r="AB151" s="12"/>
      <c r="AC151" s="7"/>
    </row>
    <row r="152" spans="1:29" x14ac:dyDescent="0.25">
      <c r="A152" s="7"/>
      <c r="B152" s="7"/>
      <c r="C152" s="7" t="str">
        <f>IF(B152="","",IFERROR(INDEX(FOLLOWUP!$C:$C,MATCH(B152,FOLLOWUP!$A:$A,0)),""))</f>
        <v/>
      </c>
      <c r="D152" s="7"/>
      <c r="E152" s="7"/>
      <c r="F152" s="7"/>
      <c r="G152" s="7"/>
      <c r="H152" s="12"/>
      <c r="I152" s="12"/>
      <c r="J152" s="12"/>
      <c r="K152" s="12"/>
      <c r="L152" s="7"/>
      <c r="M152" s="7"/>
      <c r="N152" s="7"/>
      <c r="O152" s="12"/>
      <c r="P152" s="12"/>
      <c r="Q152" s="7"/>
      <c r="R152" s="7"/>
      <c r="S152" s="7"/>
      <c r="T152" s="7"/>
      <c r="U152" s="12"/>
      <c r="V152" s="12"/>
      <c r="W152" s="7" t="str">
        <f t="shared" si="10"/>
        <v/>
      </c>
      <c r="X152" s="7" t="str">
        <f t="shared" si="11"/>
        <v/>
      </c>
      <c r="Y152" s="7" t="str">
        <f t="shared" ca="1" si="12"/>
        <v/>
      </c>
      <c r="Z152" s="10" t="str">
        <f t="shared" ca="1" si="13"/>
        <v/>
      </c>
      <c r="AA152" s="7" t="str">
        <f t="shared" si="14"/>
        <v/>
      </c>
      <c r="AB152" s="12"/>
      <c r="AC152" s="7"/>
    </row>
    <row r="153" spans="1:29" x14ac:dyDescent="0.25">
      <c r="A153" s="7"/>
      <c r="B153" s="7"/>
      <c r="C153" s="7" t="str">
        <f>IF(B153="","",IFERROR(INDEX(FOLLOWUP!$C:$C,MATCH(B153,FOLLOWUP!$A:$A,0)),""))</f>
        <v/>
      </c>
      <c r="D153" s="7"/>
      <c r="E153" s="7"/>
      <c r="F153" s="7"/>
      <c r="G153" s="7"/>
      <c r="H153" s="12"/>
      <c r="I153" s="12"/>
      <c r="J153" s="12"/>
      <c r="K153" s="12"/>
      <c r="L153" s="7"/>
      <c r="M153" s="7"/>
      <c r="N153" s="7"/>
      <c r="O153" s="12"/>
      <c r="P153" s="12"/>
      <c r="Q153" s="7"/>
      <c r="R153" s="7"/>
      <c r="S153" s="7"/>
      <c r="T153" s="7"/>
      <c r="U153" s="12"/>
      <c r="V153" s="12"/>
      <c r="W153" s="7" t="str">
        <f t="shared" si="10"/>
        <v/>
      </c>
      <c r="X153" s="7" t="str">
        <f t="shared" si="11"/>
        <v/>
      </c>
      <c r="Y153" s="7" t="str">
        <f t="shared" ca="1" si="12"/>
        <v/>
      </c>
      <c r="Z153" s="10" t="str">
        <f t="shared" ca="1" si="13"/>
        <v/>
      </c>
      <c r="AA153" s="7" t="str">
        <f t="shared" si="14"/>
        <v/>
      </c>
      <c r="AB153" s="12"/>
      <c r="AC153" s="7"/>
    </row>
    <row r="154" spans="1:29" x14ac:dyDescent="0.25">
      <c r="A154" s="7"/>
      <c r="B154" s="7"/>
      <c r="C154" s="7" t="str">
        <f>IF(B154="","",IFERROR(INDEX(FOLLOWUP!$C:$C,MATCH(B154,FOLLOWUP!$A:$A,0)),""))</f>
        <v/>
      </c>
      <c r="D154" s="7"/>
      <c r="E154" s="7"/>
      <c r="F154" s="7"/>
      <c r="G154" s="7"/>
      <c r="H154" s="12"/>
      <c r="I154" s="12"/>
      <c r="J154" s="12"/>
      <c r="K154" s="12"/>
      <c r="L154" s="7"/>
      <c r="M154" s="7"/>
      <c r="N154" s="7"/>
      <c r="O154" s="12"/>
      <c r="P154" s="12"/>
      <c r="Q154" s="7"/>
      <c r="R154" s="7"/>
      <c r="S154" s="7"/>
      <c r="T154" s="7"/>
      <c r="U154" s="12"/>
      <c r="V154" s="12"/>
      <c r="W154" s="7" t="str">
        <f t="shared" si="10"/>
        <v/>
      </c>
      <c r="X154" s="7" t="str">
        <f t="shared" si="11"/>
        <v/>
      </c>
      <c r="Y154" s="7" t="str">
        <f t="shared" ca="1" si="12"/>
        <v/>
      </c>
      <c r="Z154" s="10" t="str">
        <f t="shared" ca="1" si="13"/>
        <v/>
      </c>
      <c r="AA154" s="7" t="str">
        <f t="shared" si="14"/>
        <v/>
      </c>
      <c r="AB154" s="12"/>
      <c r="AC154" s="7"/>
    </row>
    <row r="155" spans="1:29" x14ac:dyDescent="0.25">
      <c r="A155" s="7"/>
      <c r="B155" s="7"/>
      <c r="C155" s="7" t="str">
        <f>IF(B155="","",IFERROR(INDEX(FOLLOWUP!$C:$C,MATCH(B155,FOLLOWUP!$A:$A,0)),""))</f>
        <v/>
      </c>
      <c r="D155" s="7"/>
      <c r="E155" s="7"/>
      <c r="F155" s="7"/>
      <c r="G155" s="7"/>
      <c r="H155" s="12"/>
      <c r="I155" s="12"/>
      <c r="J155" s="12"/>
      <c r="K155" s="12"/>
      <c r="L155" s="7"/>
      <c r="M155" s="7"/>
      <c r="N155" s="7"/>
      <c r="O155" s="12"/>
      <c r="P155" s="12"/>
      <c r="Q155" s="7"/>
      <c r="R155" s="7"/>
      <c r="S155" s="7"/>
      <c r="T155" s="7"/>
      <c r="U155" s="12"/>
      <c r="V155" s="12"/>
      <c r="W155" s="7" t="str">
        <f t="shared" si="10"/>
        <v/>
      </c>
      <c r="X155" s="7" t="str">
        <f t="shared" si="11"/>
        <v/>
      </c>
      <c r="Y155" s="7" t="str">
        <f t="shared" ca="1" si="12"/>
        <v/>
      </c>
      <c r="Z155" s="10" t="str">
        <f t="shared" ca="1" si="13"/>
        <v/>
      </c>
      <c r="AA155" s="7" t="str">
        <f t="shared" si="14"/>
        <v/>
      </c>
      <c r="AB155" s="12"/>
      <c r="AC155" s="7"/>
    </row>
    <row r="156" spans="1:29" x14ac:dyDescent="0.25">
      <c r="A156" s="7"/>
      <c r="B156" s="7"/>
      <c r="C156" s="7" t="str">
        <f>IF(B156="","",IFERROR(INDEX(FOLLOWUP!$C:$C,MATCH(B156,FOLLOWUP!$A:$A,0)),""))</f>
        <v/>
      </c>
      <c r="D156" s="7"/>
      <c r="E156" s="7"/>
      <c r="F156" s="7"/>
      <c r="G156" s="7"/>
      <c r="H156" s="12"/>
      <c r="I156" s="12"/>
      <c r="J156" s="12"/>
      <c r="K156" s="12"/>
      <c r="L156" s="7"/>
      <c r="M156" s="7"/>
      <c r="N156" s="7"/>
      <c r="O156" s="12"/>
      <c r="P156" s="12"/>
      <c r="Q156" s="7"/>
      <c r="R156" s="7"/>
      <c r="S156" s="7"/>
      <c r="T156" s="7"/>
      <c r="U156" s="12"/>
      <c r="V156" s="12"/>
      <c r="W156" s="7" t="str">
        <f t="shared" si="10"/>
        <v/>
      </c>
      <c r="X156" s="7" t="str">
        <f t="shared" si="11"/>
        <v/>
      </c>
      <c r="Y156" s="7" t="str">
        <f t="shared" ca="1" si="12"/>
        <v/>
      </c>
      <c r="Z156" s="10" t="str">
        <f t="shared" ca="1" si="13"/>
        <v/>
      </c>
      <c r="AA156" s="7" t="str">
        <f t="shared" si="14"/>
        <v/>
      </c>
      <c r="AB156" s="12"/>
      <c r="AC156" s="7"/>
    </row>
    <row r="157" spans="1:29" x14ac:dyDescent="0.25">
      <c r="A157" s="7"/>
      <c r="B157" s="7"/>
      <c r="C157" s="7" t="str">
        <f>IF(B157="","",IFERROR(INDEX(FOLLOWUP!$C:$C,MATCH(B157,FOLLOWUP!$A:$A,0)),""))</f>
        <v/>
      </c>
      <c r="D157" s="7"/>
      <c r="E157" s="7"/>
      <c r="F157" s="7"/>
      <c r="G157" s="7"/>
      <c r="H157" s="12"/>
      <c r="I157" s="12"/>
      <c r="J157" s="12"/>
      <c r="K157" s="12"/>
      <c r="L157" s="7"/>
      <c r="M157" s="7"/>
      <c r="N157" s="7"/>
      <c r="O157" s="12"/>
      <c r="P157" s="12"/>
      <c r="Q157" s="7"/>
      <c r="R157" s="7"/>
      <c r="S157" s="7"/>
      <c r="T157" s="7"/>
      <c r="U157" s="12"/>
      <c r="V157" s="12"/>
      <c r="W157" s="7" t="str">
        <f t="shared" si="10"/>
        <v/>
      </c>
      <c r="X157" s="7" t="str">
        <f t="shared" si="11"/>
        <v/>
      </c>
      <c r="Y157" s="7" t="str">
        <f t="shared" ca="1" si="12"/>
        <v/>
      </c>
      <c r="Z157" s="10" t="str">
        <f t="shared" ca="1" si="13"/>
        <v/>
      </c>
      <c r="AA157" s="7" t="str">
        <f t="shared" si="14"/>
        <v/>
      </c>
      <c r="AB157" s="12"/>
      <c r="AC157" s="7"/>
    </row>
    <row r="158" spans="1:29" x14ac:dyDescent="0.25">
      <c r="A158" s="7"/>
      <c r="B158" s="7"/>
      <c r="C158" s="7" t="str">
        <f>IF(B158="","",IFERROR(INDEX(FOLLOWUP!$C:$C,MATCH(B158,FOLLOWUP!$A:$A,0)),""))</f>
        <v/>
      </c>
      <c r="D158" s="7"/>
      <c r="E158" s="7"/>
      <c r="F158" s="7"/>
      <c r="G158" s="7"/>
      <c r="H158" s="12"/>
      <c r="I158" s="12"/>
      <c r="J158" s="12"/>
      <c r="K158" s="12"/>
      <c r="L158" s="7"/>
      <c r="M158" s="7"/>
      <c r="N158" s="7"/>
      <c r="O158" s="12"/>
      <c r="P158" s="12"/>
      <c r="Q158" s="7"/>
      <c r="R158" s="7"/>
      <c r="S158" s="7"/>
      <c r="T158" s="7"/>
      <c r="U158" s="12"/>
      <c r="V158" s="12"/>
      <c r="W158" s="7" t="str">
        <f t="shared" si="10"/>
        <v/>
      </c>
      <c r="X158" s="7" t="str">
        <f t="shared" si="11"/>
        <v/>
      </c>
      <c r="Y158" s="7" t="str">
        <f t="shared" ca="1" si="12"/>
        <v/>
      </c>
      <c r="Z158" s="10" t="str">
        <f t="shared" ca="1" si="13"/>
        <v/>
      </c>
      <c r="AA158" s="7" t="str">
        <f t="shared" si="14"/>
        <v/>
      </c>
      <c r="AB158" s="12"/>
      <c r="AC158" s="7"/>
    </row>
    <row r="159" spans="1:29" x14ac:dyDescent="0.25">
      <c r="A159" s="7"/>
      <c r="B159" s="7"/>
      <c r="C159" s="7" t="str">
        <f>IF(B159="","",IFERROR(INDEX(FOLLOWUP!$C:$C,MATCH(B159,FOLLOWUP!$A:$A,0)),""))</f>
        <v/>
      </c>
      <c r="D159" s="7"/>
      <c r="E159" s="7"/>
      <c r="F159" s="7"/>
      <c r="G159" s="7"/>
      <c r="H159" s="12"/>
      <c r="I159" s="12"/>
      <c r="J159" s="12"/>
      <c r="K159" s="12"/>
      <c r="L159" s="7"/>
      <c r="M159" s="7"/>
      <c r="N159" s="7"/>
      <c r="O159" s="12"/>
      <c r="P159" s="12"/>
      <c r="Q159" s="7"/>
      <c r="R159" s="7"/>
      <c r="S159" s="7"/>
      <c r="T159" s="7"/>
      <c r="U159" s="12"/>
      <c r="V159" s="12"/>
      <c r="W159" s="7" t="str">
        <f t="shared" si="10"/>
        <v/>
      </c>
      <c r="X159" s="7" t="str">
        <f t="shared" si="11"/>
        <v/>
      </c>
      <c r="Y159" s="7" t="str">
        <f t="shared" ca="1" si="12"/>
        <v/>
      </c>
      <c r="Z159" s="10" t="str">
        <f t="shared" ca="1" si="13"/>
        <v/>
      </c>
      <c r="AA159" s="7" t="str">
        <f t="shared" si="14"/>
        <v/>
      </c>
      <c r="AB159" s="12"/>
      <c r="AC159" s="7"/>
    </row>
    <row r="160" spans="1:29" x14ac:dyDescent="0.25">
      <c r="A160" s="7"/>
      <c r="B160" s="7"/>
      <c r="C160" s="7" t="str">
        <f>IF(B160="","",IFERROR(INDEX(FOLLOWUP!$C:$C,MATCH(B160,FOLLOWUP!$A:$A,0)),""))</f>
        <v/>
      </c>
      <c r="D160" s="7"/>
      <c r="E160" s="7"/>
      <c r="F160" s="7"/>
      <c r="G160" s="7"/>
      <c r="H160" s="12"/>
      <c r="I160" s="12"/>
      <c r="J160" s="12"/>
      <c r="K160" s="12"/>
      <c r="L160" s="7"/>
      <c r="M160" s="7"/>
      <c r="N160" s="7"/>
      <c r="O160" s="12"/>
      <c r="P160" s="12"/>
      <c r="Q160" s="7"/>
      <c r="R160" s="7"/>
      <c r="S160" s="7"/>
      <c r="T160" s="7"/>
      <c r="U160" s="12"/>
      <c r="V160" s="12"/>
      <c r="W160" s="7" t="str">
        <f t="shared" si="10"/>
        <v/>
      </c>
      <c r="X160" s="7" t="str">
        <f t="shared" si="11"/>
        <v/>
      </c>
      <c r="Y160" s="7" t="str">
        <f t="shared" ca="1" si="12"/>
        <v/>
      </c>
      <c r="Z160" s="10" t="str">
        <f t="shared" ca="1" si="13"/>
        <v/>
      </c>
      <c r="AA160" s="7" t="str">
        <f t="shared" si="14"/>
        <v/>
      </c>
      <c r="AB160" s="12"/>
      <c r="AC160" s="7"/>
    </row>
    <row r="161" spans="1:29" x14ac:dyDescent="0.25">
      <c r="A161" s="7"/>
      <c r="B161" s="7"/>
      <c r="C161" s="7" t="str">
        <f>IF(B161="","",IFERROR(INDEX(FOLLOWUP!$C:$C,MATCH(B161,FOLLOWUP!$A:$A,0)),""))</f>
        <v/>
      </c>
      <c r="D161" s="7"/>
      <c r="E161" s="7"/>
      <c r="F161" s="7"/>
      <c r="G161" s="7"/>
      <c r="H161" s="12"/>
      <c r="I161" s="12"/>
      <c r="J161" s="12"/>
      <c r="K161" s="12"/>
      <c r="L161" s="7"/>
      <c r="M161" s="7"/>
      <c r="N161" s="7"/>
      <c r="O161" s="12"/>
      <c r="P161" s="12"/>
      <c r="Q161" s="7"/>
      <c r="R161" s="7"/>
      <c r="S161" s="7"/>
      <c r="T161" s="7"/>
      <c r="U161" s="12"/>
      <c r="V161" s="12"/>
      <c r="W161" s="7" t="str">
        <f t="shared" si="10"/>
        <v/>
      </c>
      <c r="X161" s="7" t="str">
        <f t="shared" si="11"/>
        <v/>
      </c>
      <c r="Y161" s="7" t="str">
        <f t="shared" ca="1" si="12"/>
        <v/>
      </c>
      <c r="Z161" s="10" t="str">
        <f t="shared" ca="1" si="13"/>
        <v/>
      </c>
      <c r="AA161" s="7" t="str">
        <f t="shared" si="14"/>
        <v/>
      </c>
      <c r="AB161" s="12"/>
      <c r="AC161" s="7"/>
    </row>
    <row r="162" spans="1:29" x14ac:dyDescent="0.25">
      <c r="A162" s="7"/>
      <c r="B162" s="7"/>
      <c r="C162" s="7" t="str">
        <f>IF(B162="","",IFERROR(INDEX(FOLLOWUP!$C:$C,MATCH(B162,FOLLOWUP!$A:$A,0)),""))</f>
        <v/>
      </c>
      <c r="D162" s="7"/>
      <c r="E162" s="7"/>
      <c r="F162" s="7"/>
      <c r="G162" s="7"/>
      <c r="H162" s="12"/>
      <c r="I162" s="12"/>
      <c r="J162" s="12"/>
      <c r="K162" s="12"/>
      <c r="L162" s="7"/>
      <c r="M162" s="7"/>
      <c r="N162" s="7"/>
      <c r="O162" s="12"/>
      <c r="P162" s="12"/>
      <c r="Q162" s="7"/>
      <c r="R162" s="7"/>
      <c r="S162" s="7"/>
      <c r="T162" s="7"/>
      <c r="U162" s="12"/>
      <c r="V162" s="12"/>
      <c r="W162" s="7" t="str">
        <f t="shared" si="10"/>
        <v/>
      </c>
      <c r="X162" s="7" t="str">
        <f t="shared" si="11"/>
        <v/>
      </c>
      <c r="Y162" s="7" t="str">
        <f t="shared" ca="1" si="12"/>
        <v/>
      </c>
      <c r="Z162" s="10" t="str">
        <f t="shared" ca="1" si="13"/>
        <v/>
      </c>
      <c r="AA162" s="7" t="str">
        <f t="shared" si="14"/>
        <v/>
      </c>
      <c r="AB162" s="12"/>
      <c r="AC162" s="7"/>
    </row>
    <row r="163" spans="1:29" x14ac:dyDescent="0.25">
      <c r="A163" s="7"/>
      <c r="B163" s="7"/>
      <c r="C163" s="7" t="str">
        <f>IF(B163="","",IFERROR(INDEX(FOLLOWUP!$C:$C,MATCH(B163,FOLLOWUP!$A:$A,0)),""))</f>
        <v/>
      </c>
      <c r="D163" s="7"/>
      <c r="E163" s="7"/>
      <c r="F163" s="7"/>
      <c r="G163" s="7"/>
      <c r="H163" s="12"/>
      <c r="I163" s="12"/>
      <c r="J163" s="12"/>
      <c r="K163" s="12"/>
      <c r="L163" s="7"/>
      <c r="M163" s="7"/>
      <c r="N163" s="7"/>
      <c r="O163" s="12"/>
      <c r="P163" s="12"/>
      <c r="Q163" s="7"/>
      <c r="R163" s="7"/>
      <c r="S163" s="7"/>
      <c r="T163" s="7"/>
      <c r="U163" s="12"/>
      <c r="V163" s="12"/>
      <c r="W163" s="7" t="str">
        <f t="shared" si="10"/>
        <v/>
      </c>
      <c r="X163" s="7" t="str">
        <f t="shared" si="11"/>
        <v/>
      </c>
      <c r="Y163" s="7" t="str">
        <f t="shared" ca="1" si="12"/>
        <v/>
      </c>
      <c r="Z163" s="10" t="str">
        <f t="shared" ca="1" si="13"/>
        <v/>
      </c>
      <c r="AA163" s="7" t="str">
        <f t="shared" si="14"/>
        <v/>
      </c>
      <c r="AB163" s="12"/>
      <c r="AC163" s="7"/>
    </row>
    <row r="164" spans="1:29" x14ac:dyDescent="0.25">
      <c r="A164" s="7"/>
      <c r="B164" s="7"/>
      <c r="C164" s="7" t="str">
        <f>IF(B164="","",IFERROR(INDEX(FOLLOWUP!$C:$C,MATCH(B164,FOLLOWUP!$A:$A,0)),""))</f>
        <v/>
      </c>
      <c r="D164" s="7"/>
      <c r="E164" s="7"/>
      <c r="F164" s="7"/>
      <c r="G164" s="7"/>
      <c r="H164" s="12"/>
      <c r="I164" s="12"/>
      <c r="J164" s="12"/>
      <c r="K164" s="12"/>
      <c r="L164" s="7"/>
      <c r="M164" s="7"/>
      <c r="N164" s="7"/>
      <c r="O164" s="12"/>
      <c r="P164" s="12"/>
      <c r="Q164" s="7"/>
      <c r="R164" s="7"/>
      <c r="S164" s="7"/>
      <c r="T164" s="7"/>
      <c r="U164" s="12"/>
      <c r="V164" s="12"/>
      <c r="W164" s="7" t="str">
        <f t="shared" si="10"/>
        <v/>
      </c>
      <c r="X164" s="7" t="str">
        <f t="shared" si="11"/>
        <v/>
      </c>
      <c r="Y164" s="7" t="str">
        <f t="shared" ca="1" si="12"/>
        <v/>
      </c>
      <c r="Z164" s="10" t="str">
        <f t="shared" ca="1" si="13"/>
        <v/>
      </c>
      <c r="AA164" s="7" t="str">
        <f t="shared" si="14"/>
        <v/>
      </c>
      <c r="AB164" s="12"/>
      <c r="AC164" s="7"/>
    </row>
    <row r="165" spans="1:29" x14ac:dyDescent="0.25">
      <c r="A165" s="7"/>
      <c r="B165" s="7"/>
      <c r="C165" s="7" t="str">
        <f>IF(B165="","",IFERROR(INDEX(FOLLOWUP!$C:$C,MATCH(B165,FOLLOWUP!$A:$A,0)),""))</f>
        <v/>
      </c>
      <c r="D165" s="7"/>
      <c r="E165" s="7"/>
      <c r="F165" s="7"/>
      <c r="G165" s="7"/>
      <c r="H165" s="12"/>
      <c r="I165" s="12"/>
      <c r="J165" s="12"/>
      <c r="K165" s="12"/>
      <c r="L165" s="7"/>
      <c r="M165" s="7"/>
      <c r="N165" s="7"/>
      <c r="O165" s="12"/>
      <c r="P165" s="12"/>
      <c r="Q165" s="7"/>
      <c r="R165" s="7"/>
      <c r="S165" s="7"/>
      <c r="T165" s="7"/>
      <c r="U165" s="12"/>
      <c r="V165" s="12"/>
      <c r="W165" s="7" t="str">
        <f t="shared" si="10"/>
        <v/>
      </c>
      <c r="X165" s="7" t="str">
        <f t="shared" si="11"/>
        <v/>
      </c>
      <c r="Y165" s="7" t="str">
        <f t="shared" ca="1" si="12"/>
        <v/>
      </c>
      <c r="Z165" s="10" t="str">
        <f t="shared" ca="1" si="13"/>
        <v/>
      </c>
      <c r="AA165" s="7" t="str">
        <f t="shared" si="14"/>
        <v/>
      </c>
      <c r="AB165" s="12"/>
      <c r="AC165" s="7"/>
    </row>
    <row r="166" spans="1:29" x14ac:dyDescent="0.25">
      <c r="A166" s="7"/>
      <c r="B166" s="7"/>
      <c r="C166" s="7" t="str">
        <f>IF(B166="","",IFERROR(INDEX(FOLLOWUP!$C:$C,MATCH(B166,FOLLOWUP!$A:$A,0)),""))</f>
        <v/>
      </c>
      <c r="D166" s="7"/>
      <c r="E166" s="7"/>
      <c r="F166" s="7"/>
      <c r="G166" s="7"/>
      <c r="H166" s="12"/>
      <c r="I166" s="12"/>
      <c r="J166" s="12"/>
      <c r="K166" s="12"/>
      <c r="L166" s="7"/>
      <c r="M166" s="7"/>
      <c r="N166" s="7"/>
      <c r="O166" s="12"/>
      <c r="P166" s="12"/>
      <c r="Q166" s="7"/>
      <c r="R166" s="7"/>
      <c r="S166" s="7"/>
      <c r="T166" s="7"/>
      <c r="U166" s="12"/>
      <c r="V166" s="12"/>
      <c r="W166" s="7" t="str">
        <f t="shared" si="10"/>
        <v/>
      </c>
      <c r="X166" s="7" t="str">
        <f t="shared" si="11"/>
        <v/>
      </c>
      <c r="Y166" s="7" t="str">
        <f t="shared" ca="1" si="12"/>
        <v/>
      </c>
      <c r="Z166" s="10" t="str">
        <f t="shared" ca="1" si="13"/>
        <v/>
      </c>
      <c r="AA166" s="7" t="str">
        <f t="shared" si="14"/>
        <v/>
      </c>
      <c r="AB166" s="12"/>
      <c r="AC166" s="7"/>
    </row>
    <row r="167" spans="1:29" x14ac:dyDescent="0.25">
      <c r="A167" s="7"/>
      <c r="B167" s="7"/>
      <c r="C167" s="7" t="str">
        <f>IF(B167="","",IFERROR(INDEX(FOLLOWUP!$C:$C,MATCH(B167,FOLLOWUP!$A:$A,0)),""))</f>
        <v/>
      </c>
      <c r="D167" s="7"/>
      <c r="E167" s="7"/>
      <c r="F167" s="7"/>
      <c r="G167" s="7"/>
      <c r="H167" s="12"/>
      <c r="I167" s="12"/>
      <c r="J167" s="12"/>
      <c r="K167" s="12"/>
      <c r="L167" s="7"/>
      <c r="M167" s="7"/>
      <c r="N167" s="7"/>
      <c r="O167" s="12"/>
      <c r="P167" s="12"/>
      <c r="Q167" s="7"/>
      <c r="R167" s="7"/>
      <c r="S167" s="7"/>
      <c r="T167" s="7"/>
      <c r="U167" s="12"/>
      <c r="V167" s="12"/>
      <c r="W167" s="7" t="str">
        <f t="shared" si="10"/>
        <v/>
      </c>
      <c r="X167" s="7" t="str">
        <f t="shared" si="11"/>
        <v/>
      </c>
      <c r="Y167" s="7" t="str">
        <f t="shared" ca="1" si="12"/>
        <v/>
      </c>
      <c r="Z167" s="10" t="str">
        <f t="shared" ca="1" si="13"/>
        <v/>
      </c>
      <c r="AA167" s="7" t="str">
        <f t="shared" si="14"/>
        <v/>
      </c>
      <c r="AB167" s="12"/>
      <c r="AC167" s="7"/>
    </row>
    <row r="168" spans="1:29" x14ac:dyDescent="0.25">
      <c r="A168" s="7"/>
      <c r="B168" s="7"/>
      <c r="C168" s="7" t="str">
        <f>IF(B168="","",IFERROR(INDEX(FOLLOWUP!$C:$C,MATCH(B168,FOLLOWUP!$A:$A,0)),""))</f>
        <v/>
      </c>
      <c r="D168" s="7"/>
      <c r="E168" s="7"/>
      <c r="F168" s="7"/>
      <c r="G168" s="7"/>
      <c r="H168" s="12"/>
      <c r="I168" s="12"/>
      <c r="J168" s="12"/>
      <c r="K168" s="12"/>
      <c r="L168" s="7"/>
      <c r="M168" s="7"/>
      <c r="N168" s="7"/>
      <c r="O168" s="12"/>
      <c r="P168" s="12"/>
      <c r="Q168" s="7"/>
      <c r="R168" s="7"/>
      <c r="S168" s="7"/>
      <c r="T168" s="7"/>
      <c r="U168" s="12"/>
      <c r="V168" s="12"/>
      <c r="W168" s="7" t="str">
        <f t="shared" si="10"/>
        <v/>
      </c>
      <c r="X168" s="7" t="str">
        <f t="shared" si="11"/>
        <v/>
      </c>
      <c r="Y168" s="7" t="str">
        <f t="shared" ca="1" si="12"/>
        <v/>
      </c>
      <c r="Z168" s="10" t="str">
        <f t="shared" ca="1" si="13"/>
        <v/>
      </c>
      <c r="AA168" s="7" t="str">
        <f t="shared" si="14"/>
        <v/>
      </c>
      <c r="AB168" s="12"/>
      <c r="AC168" s="7"/>
    </row>
    <row r="169" spans="1:29" x14ac:dyDescent="0.25">
      <c r="A169" s="7"/>
      <c r="B169" s="7"/>
      <c r="C169" s="7" t="str">
        <f>IF(B169="","",IFERROR(INDEX(FOLLOWUP!$C:$C,MATCH(B169,FOLLOWUP!$A:$A,0)),""))</f>
        <v/>
      </c>
      <c r="D169" s="7"/>
      <c r="E169" s="7"/>
      <c r="F169" s="7"/>
      <c r="G169" s="7"/>
      <c r="H169" s="12"/>
      <c r="I169" s="12"/>
      <c r="J169" s="12"/>
      <c r="K169" s="12"/>
      <c r="L169" s="7"/>
      <c r="M169" s="7"/>
      <c r="N169" s="7"/>
      <c r="O169" s="12"/>
      <c r="P169" s="12"/>
      <c r="Q169" s="7"/>
      <c r="R169" s="7"/>
      <c r="S169" s="7"/>
      <c r="T169" s="7"/>
      <c r="U169" s="12"/>
      <c r="V169" s="12"/>
      <c r="W169" s="7" t="str">
        <f t="shared" si="10"/>
        <v/>
      </c>
      <c r="X169" s="7" t="str">
        <f t="shared" si="11"/>
        <v/>
      </c>
      <c r="Y169" s="7" t="str">
        <f t="shared" ca="1" si="12"/>
        <v/>
      </c>
      <c r="Z169" s="10" t="str">
        <f t="shared" ca="1" si="13"/>
        <v/>
      </c>
      <c r="AA169" s="7" t="str">
        <f t="shared" si="14"/>
        <v/>
      </c>
      <c r="AB169" s="12"/>
      <c r="AC169" s="7"/>
    </row>
    <row r="170" spans="1:29" x14ac:dyDescent="0.25">
      <c r="A170" s="7"/>
      <c r="B170" s="7"/>
      <c r="C170" s="7" t="str">
        <f>IF(B170="","",IFERROR(INDEX(FOLLOWUP!$C:$C,MATCH(B170,FOLLOWUP!$A:$A,0)),""))</f>
        <v/>
      </c>
      <c r="D170" s="7"/>
      <c r="E170" s="7"/>
      <c r="F170" s="7"/>
      <c r="G170" s="7"/>
      <c r="H170" s="12"/>
      <c r="I170" s="12"/>
      <c r="J170" s="12"/>
      <c r="K170" s="12"/>
      <c r="L170" s="7"/>
      <c r="M170" s="7"/>
      <c r="N170" s="7"/>
      <c r="O170" s="12"/>
      <c r="P170" s="12"/>
      <c r="Q170" s="7"/>
      <c r="R170" s="7"/>
      <c r="S170" s="7"/>
      <c r="T170" s="7"/>
      <c r="U170" s="12"/>
      <c r="V170" s="12"/>
      <c r="W170" s="7" t="str">
        <f t="shared" si="10"/>
        <v/>
      </c>
      <c r="X170" s="7" t="str">
        <f t="shared" si="11"/>
        <v/>
      </c>
      <c r="Y170" s="7" t="str">
        <f t="shared" ca="1" si="12"/>
        <v/>
      </c>
      <c r="Z170" s="10" t="str">
        <f t="shared" ca="1" si="13"/>
        <v/>
      </c>
      <c r="AA170" s="7" t="str">
        <f t="shared" si="14"/>
        <v/>
      </c>
      <c r="AB170" s="12"/>
      <c r="AC170" s="7"/>
    </row>
    <row r="171" spans="1:29" x14ac:dyDescent="0.25">
      <c r="A171" s="7"/>
      <c r="B171" s="7"/>
      <c r="C171" s="7" t="str">
        <f>IF(B171="","",IFERROR(INDEX(FOLLOWUP!$C:$C,MATCH(B171,FOLLOWUP!$A:$A,0)),""))</f>
        <v/>
      </c>
      <c r="D171" s="7"/>
      <c r="E171" s="7"/>
      <c r="F171" s="7"/>
      <c r="G171" s="7"/>
      <c r="H171" s="12"/>
      <c r="I171" s="12"/>
      <c r="J171" s="12"/>
      <c r="K171" s="12"/>
      <c r="L171" s="7"/>
      <c r="M171" s="7"/>
      <c r="N171" s="7"/>
      <c r="O171" s="12"/>
      <c r="P171" s="12"/>
      <c r="Q171" s="7"/>
      <c r="R171" s="7"/>
      <c r="S171" s="7"/>
      <c r="T171" s="7"/>
      <c r="U171" s="12"/>
      <c r="V171" s="12"/>
      <c r="W171" s="7" t="str">
        <f t="shared" si="10"/>
        <v/>
      </c>
      <c r="X171" s="7" t="str">
        <f t="shared" si="11"/>
        <v/>
      </c>
      <c r="Y171" s="7" t="str">
        <f t="shared" ca="1" si="12"/>
        <v/>
      </c>
      <c r="Z171" s="10" t="str">
        <f t="shared" ca="1" si="13"/>
        <v/>
      </c>
      <c r="AA171" s="7" t="str">
        <f t="shared" si="14"/>
        <v/>
      </c>
      <c r="AB171" s="12"/>
      <c r="AC171" s="7"/>
    </row>
    <row r="172" spans="1:29" x14ac:dyDescent="0.25">
      <c r="A172" s="7"/>
      <c r="B172" s="7"/>
      <c r="C172" s="7" t="str">
        <f>IF(B172="","",IFERROR(INDEX(FOLLOWUP!$C:$C,MATCH(B172,FOLLOWUP!$A:$A,0)),""))</f>
        <v/>
      </c>
      <c r="D172" s="7"/>
      <c r="E172" s="7"/>
      <c r="F172" s="7"/>
      <c r="G172" s="7"/>
      <c r="H172" s="12"/>
      <c r="I172" s="12"/>
      <c r="J172" s="12"/>
      <c r="K172" s="12"/>
      <c r="L172" s="7"/>
      <c r="M172" s="7"/>
      <c r="N172" s="7"/>
      <c r="O172" s="12"/>
      <c r="P172" s="12"/>
      <c r="Q172" s="7"/>
      <c r="R172" s="7"/>
      <c r="S172" s="7"/>
      <c r="T172" s="7"/>
      <c r="U172" s="12"/>
      <c r="V172" s="12"/>
      <c r="W172" s="7" t="str">
        <f t="shared" si="10"/>
        <v/>
      </c>
      <c r="X172" s="7" t="str">
        <f t="shared" si="11"/>
        <v/>
      </c>
      <c r="Y172" s="7" t="str">
        <f t="shared" ca="1" si="12"/>
        <v/>
      </c>
      <c r="Z172" s="10" t="str">
        <f t="shared" ca="1" si="13"/>
        <v/>
      </c>
      <c r="AA172" s="7" t="str">
        <f t="shared" si="14"/>
        <v/>
      </c>
      <c r="AB172" s="12"/>
      <c r="AC172" s="7"/>
    </row>
    <row r="173" spans="1:29" x14ac:dyDescent="0.25">
      <c r="A173" s="7"/>
      <c r="B173" s="7"/>
      <c r="C173" s="7" t="str">
        <f>IF(B173="","",IFERROR(INDEX(FOLLOWUP!$C:$C,MATCH(B173,FOLLOWUP!$A:$A,0)),""))</f>
        <v/>
      </c>
      <c r="D173" s="7"/>
      <c r="E173" s="7"/>
      <c r="F173" s="7"/>
      <c r="G173" s="7"/>
      <c r="H173" s="12"/>
      <c r="I173" s="12"/>
      <c r="J173" s="12"/>
      <c r="K173" s="12"/>
      <c r="L173" s="7"/>
      <c r="M173" s="7"/>
      <c r="N173" s="7"/>
      <c r="O173" s="12"/>
      <c r="P173" s="12"/>
      <c r="Q173" s="7"/>
      <c r="R173" s="7"/>
      <c r="S173" s="7"/>
      <c r="T173" s="7"/>
      <c r="U173" s="12"/>
      <c r="V173" s="12"/>
      <c r="W173" s="7" t="str">
        <f t="shared" si="10"/>
        <v/>
      </c>
      <c r="X173" s="7" t="str">
        <f t="shared" si="11"/>
        <v/>
      </c>
      <c r="Y173" s="7" t="str">
        <f t="shared" ca="1" si="12"/>
        <v/>
      </c>
      <c r="Z173" s="10" t="str">
        <f t="shared" ca="1" si="13"/>
        <v/>
      </c>
      <c r="AA173" s="7" t="str">
        <f t="shared" si="14"/>
        <v/>
      </c>
      <c r="AB173" s="12"/>
      <c r="AC173" s="7"/>
    </row>
    <row r="174" spans="1:29" x14ac:dyDescent="0.25">
      <c r="A174" s="7"/>
      <c r="B174" s="7"/>
      <c r="C174" s="7" t="str">
        <f>IF(B174="","",IFERROR(INDEX(FOLLOWUP!$C:$C,MATCH(B174,FOLLOWUP!$A:$A,0)),""))</f>
        <v/>
      </c>
      <c r="D174" s="7"/>
      <c r="E174" s="7"/>
      <c r="F174" s="7"/>
      <c r="G174" s="7"/>
      <c r="H174" s="12"/>
      <c r="I174" s="12"/>
      <c r="J174" s="12"/>
      <c r="K174" s="12"/>
      <c r="L174" s="7"/>
      <c r="M174" s="7"/>
      <c r="N174" s="7"/>
      <c r="O174" s="12"/>
      <c r="P174" s="12"/>
      <c r="Q174" s="7"/>
      <c r="R174" s="7"/>
      <c r="S174" s="7"/>
      <c r="T174" s="7"/>
      <c r="U174" s="12"/>
      <c r="V174" s="12"/>
      <c r="W174" s="7" t="str">
        <f t="shared" si="10"/>
        <v/>
      </c>
      <c r="X174" s="7" t="str">
        <f t="shared" si="11"/>
        <v/>
      </c>
      <c r="Y174" s="7" t="str">
        <f t="shared" ca="1" si="12"/>
        <v/>
      </c>
      <c r="Z174" s="10" t="str">
        <f t="shared" ca="1" si="13"/>
        <v/>
      </c>
      <c r="AA174" s="7" t="str">
        <f t="shared" si="14"/>
        <v/>
      </c>
      <c r="AB174" s="12"/>
      <c r="AC174" s="7"/>
    </row>
    <row r="175" spans="1:29" x14ac:dyDescent="0.25">
      <c r="A175" s="7"/>
      <c r="B175" s="7"/>
      <c r="C175" s="7" t="str">
        <f>IF(B175="","",IFERROR(INDEX(FOLLOWUP!$C:$C,MATCH(B175,FOLLOWUP!$A:$A,0)),""))</f>
        <v/>
      </c>
      <c r="D175" s="7"/>
      <c r="E175" s="7"/>
      <c r="F175" s="7"/>
      <c r="G175" s="7"/>
      <c r="H175" s="12"/>
      <c r="I175" s="12"/>
      <c r="J175" s="12"/>
      <c r="K175" s="12"/>
      <c r="L175" s="7"/>
      <c r="M175" s="7"/>
      <c r="N175" s="7"/>
      <c r="O175" s="12"/>
      <c r="P175" s="12"/>
      <c r="Q175" s="7"/>
      <c r="R175" s="7"/>
      <c r="S175" s="7"/>
      <c r="T175" s="7"/>
      <c r="U175" s="12"/>
      <c r="V175" s="12"/>
      <c r="W175" s="7" t="str">
        <f t="shared" si="10"/>
        <v/>
      </c>
      <c r="X175" s="7" t="str">
        <f t="shared" si="11"/>
        <v/>
      </c>
      <c r="Y175" s="7" t="str">
        <f t="shared" ca="1" si="12"/>
        <v/>
      </c>
      <c r="Z175" s="10" t="str">
        <f t="shared" ca="1" si="13"/>
        <v/>
      </c>
      <c r="AA175" s="7" t="str">
        <f t="shared" si="14"/>
        <v/>
      </c>
      <c r="AB175" s="12"/>
      <c r="AC175" s="7"/>
    </row>
    <row r="176" spans="1:29" x14ac:dyDescent="0.25">
      <c r="A176" s="7"/>
      <c r="B176" s="7"/>
      <c r="C176" s="7" t="str">
        <f>IF(B176="","",IFERROR(INDEX(FOLLOWUP!$C:$C,MATCH(B176,FOLLOWUP!$A:$A,0)),""))</f>
        <v/>
      </c>
      <c r="D176" s="7"/>
      <c r="E176" s="7"/>
      <c r="F176" s="7"/>
      <c r="G176" s="7"/>
      <c r="H176" s="12"/>
      <c r="I176" s="12"/>
      <c r="J176" s="12"/>
      <c r="K176" s="12"/>
      <c r="L176" s="7"/>
      <c r="M176" s="7"/>
      <c r="N176" s="7"/>
      <c r="O176" s="12"/>
      <c r="P176" s="12"/>
      <c r="Q176" s="7"/>
      <c r="R176" s="7"/>
      <c r="S176" s="7"/>
      <c r="T176" s="7"/>
      <c r="U176" s="12"/>
      <c r="V176" s="12"/>
      <c r="W176" s="7" t="str">
        <f t="shared" si="10"/>
        <v/>
      </c>
      <c r="X176" s="7" t="str">
        <f t="shared" si="11"/>
        <v/>
      </c>
      <c r="Y176" s="7" t="str">
        <f t="shared" ca="1" si="12"/>
        <v/>
      </c>
      <c r="Z176" s="10" t="str">
        <f t="shared" ca="1" si="13"/>
        <v/>
      </c>
      <c r="AA176" s="7" t="str">
        <f t="shared" si="14"/>
        <v/>
      </c>
      <c r="AB176" s="12"/>
      <c r="AC176" s="7"/>
    </row>
    <row r="177" spans="1:29" x14ac:dyDescent="0.25">
      <c r="A177" s="7"/>
      <c r="B177" s="7"/>
      <c r="C177" s="7" t="str">
        <f>IF(B177="","",IFERROR(INDEX(FOLLOWUP!$C:$C,MATCH(B177,FOLLOWUP!$A:$A,0)),""))</f>
        <v/>
      </c>
      <c r="D177" s="7"/>
      <c r="E177" s="7"/>
      <c r="F177" s="7"/>
      <c r="G177" s="7"/>
      <c r="H177" s="12"/>
      <c r="I177" s="12"/>
      <c r="J177" s="12"/>
      <c r="K177" s="12"/>
      <c r="L177" s="7"/>
      <c r="M177" s="7"/>
      <c r="N177" s="7"/>
      <c r="O177" s="12"/>
      <c r="P177" s="12"/>
      <c r="Q177" s="7"/>
      <c r="R177" s="7"/>
      <c r="S177" s="7"/>
      <c r="T177" s="7"/>
      <c r="U177" s="12"/>
      <c r="V177" s="12"/>
      <c r="W177" s="7" t="str">
        <f t="shared" si="10"/>
        <v/>
      </c>
      <c r="X177" s="7" t="str">
        <f t="shared" si="11"/>
        <v/>
      </c>
      <c r="Y177" s="7" t="str">
        <f t="shared" ca="1" si="12"/>
        <v/>
      </c>
      <c r="Z177" s="10" t="str">
        <f t="shared" ca="1" si="13"/>
        <v/>
      </c>
      <c r="AA177" s="7" t="str">
        <f t="shared" si="14"/>
        <v/>
      </c>
      <c r="AB177" s="12"/>
      <c r="AC177" s="7"/>
    </row>
    <row r="178" spans="1:29" x14ac:dyDescent="0.25">
      <c r="A178" s="7"/>
      <c r="B178" s="7"/>
      <c r="C178" s="7" t="str">
        <f>IF(B178="","",IFERROR(INDEX(FOLLOWUP!$C:$C,MATCH(B178,FOLLOWUP!$A:$A,0)),""))</f>
        <v/>
      </c>
      <c r="D178" s="7"/>
      <c r="E178" s="7"/>
      <c r="F178" s="7"/>
      <c r="G178" s="7"/>
      <c r="H178" s="12"/>
      <c r="I178" s="12"/>
      <c r="J178" s="12"/>
      <c r="K178" s="12"/>
      <c r="L178" s="7"/>
      <c r="M178" s="7"/>
      <c r="N178" s="7"/>
      <c r="O178" s="12"/>
      <c r="P178" s="12"/>
      <c r="Q178" s="7"/>
      <c r="R178" s="7"/>
      <c r="S178" s="7"/>
      <c r="T178" s="7"/>
      <c r="U178" s="12"/>
      <c r="V178" s="12"/>
      <c r="W178" s="7" t="str">
        <f t="shared" si="10"/>
        <v/>
      </c>
      <c r="X178" s="7" t="str">
        <f t="shared" si="11"/>
        <v/>
      </c>
      <c r="Y178" s="7" t="str">
        <f t="shared" ca="1" si="12"/>
        <v/>
      </c>
      <c r="Z178" s="10" t="str">
        <f t="shared" ca="1" si="13"/>
        <v/>
      </c>
      <c r="AA178" s="7" t="str">
        <f t="shared" si="14"/>
        <v/>
      </c>
      <c r="AB178" s="12"/>
      <c r="AC178" s="7"/>
    </row>
    <row r="179" spans="1:29" x14ac:dyDescent="0.25">
      <c r="A179" s="7"/>
      <c r="B179" s="7"/>
      <c r="C179" s="7" t="str">
        <f>IF(B179="","",IFERROR(INDEX(FOLLOWUP!$C:$C,MATCH(B179,FOLLOWUP!$A:$A,0)),""))</f>
        <v/>
      </c>
      <c r="D179" s="7"/>
      <c r="E179" s="7"/>
      <c r="F179" s="7"/>
      <c r="G179" s="7"/>
      <c r="H179" s="12"/>
      <c r="I179" s="12"/>
      <c r="J179" s="12"/>
      <c r="K179" s="12"/>
      <c r="L179" s="7"/>
      <c r="M179" s="7"/>
      <c r="N179" s="7"/>
      <c r="O179" s="12"/>
      <c r="P179" s="12"/>
      <c r="Q179" s="7"/>
      <c r="R179" s="7"/>
      <c r="S179" s="7"/>
      <c r="T179" s="7"/>
      <c r="U179" s="12"/>
      <c r="V179" s="12"/>
      <c r="W179" s="7" t="str">
        <f t="shared" si="10"/>
        <v/>
      </c>
      <c r="X179" s="7" t="str">
        <f t="shared" si="11"/>
        <v/>
      </c>
      <c r="Y179" s="7" t="str">
        <f t="shared" ca="1" si="12"/>
        <v/>
      </c>
      <c r="Z179" s="10" t="str">
        <f t="shared" ca="1" si="13"/>
        <v/>
      </c>
      <c r="AA179" s="7" t="str">
        <f t="shared" si="14"/>
        <v/>
      </c>
      <c r="AB179" s="12"/>
      <c r="AC179" s="7"/>
    </row>
    <row r="180" spans="1:29" x14ac:dyDescent="0.25">
      <c r="A180" s="7"/>
      <c r="B180" s="7"/>
      <c r="C180" s="7" t="str">
        <f>IF(B180="","",IFERROR(INDEX(FOLLOWUP!$C:$C,MATCH(B180,FOLLOWUP!$A:$A,0)),""))</f>
        <v/>
      </c>
      <c r="D180" s="7"/>
      <c r="E180" s="7"/>
      <c r="F180" s="7"/>
      <c r="G180" s="7"/>
      <c r="H180" s="12"/>
      <c r="I180" s="12"/>
      <c r="J180" s="12"/>
      <c r="K180" s="12"/>
      <c r="L180" s="7"/>
      <c r="M180" s="7"/>
      <c r="N180" s="7"/>
      <c r="O180" s="12"/>
      <c r="P180" s="12"/>
      <c r="Q180" s="7"/>
      <c r="R180" s="7"/>
      <c r="S180" s="7"/>
      <c r="T180" s="7"/>
      <c r="U180" s="12"/>
      <c r="V180" s="12"/>
      <c r="W180" s="7" t="str">
        <f t="shared" si="10"/>
        <v/>
      </c>
      <c r="X180" s="7" t="str">
        <f t="shared" si="11"/>
        <v/>
      </c>
      <c r="Y180" s="7" t="str">
        <f t="shared" ca="1" si="12"/>
        <v/>
      </c>
      <c r="Z180" s="10" t="str">
        <f t="shared" ca="1" si="13"/>
        <v/>
      </c>
      <c r="AA180" s="7" t="str">
        <f t="shared" si="14"/>
        <v/>
      </c>
      <c r="AB180" s="12"/>
      <c r="AC180" s="7"/>
    </row>
    <row r="181" spans="1:29" x14ac:dyDescent="0.25">
      <c r="A181" s="7"/>
      <c r="B181" s="7"/>
      <c r="C181" s="7" t="str">
        <f>IF(B181="","",IFERROR(INDEX(FOLLOWUP!$C:$C,MATCH(B181,FOLLOWUP!$A:$A,0)),""))</f>
        <v/>
      </c>
      <c r="D181" s="7"/>
      <c r="E181" s="7"/>
      <c r="F181" s="7"/>
      <c r="G181" s="7"/>
      <c r="H181" s="12"/>
      <c r="I181" s="12"/>
      <c r="J181" s="12"/>
      <c r="K181" s="12"/>
      <c r="L181" s="7"/>
      <c r="M181" s="7"/>
      <c r="N181" s="7"/>
      <c r="O181" s="12"/>
      <c r="P181" s="12"/>
      <c r="Q181" s="7"/>
      <c r="R181" s="7"/>
      <c r="S181" s="7"/>
      <c r="T181" s="7"/>
      <c r="U181" s="12"/>
      <c r="V181" s="12"/>
      <c r="W181" s="7" t="str">
        <f t="shared" si="10"/>
        <v/>
      </c>
      <c r="X181" s="7" t="str">
        <f t="shared" si="11"/>
        <v/>
      </c>
      <c r="Y181" s="7" t="str">
        <f t="shared" ca="1" si="12"/>
        <v/>
      </c>
      <c r="Z181" s="10" t="str">
        <f t="shared" ca="1" si="13"/>
        <v/>
      </c>
      <c r="AA181" s="7" t="str">
        <f t="shared" si="14"/>
        <v/>
      </c>
      <c r="AB181" s="12"/>
      <c r="AC181" s="7"/>
    </row>
    <row r="182" spans="1:29" x14ac:dyDescent="0.25">
      <c r="A182" s="7"/>
      <c r="B182" s="7"/>
      <c r="C182" s="7" t="str">
        <f>IF(B182="","",IFERROR(INDEX(FOLLOWUP!$C:$C,MATCH(B182,FOLLOWUP!$A:$A,0)),""))</f>
        <v/>
      </c>
      <c r="D182" s="7"/>
      <c r="E182" s="7"/>
      <c r="F182" s="7"/>
      <c r="G182" s="7"/>
      <c r="H182" s="12"/>
      <c r="I182" s="12"/>
      <c r="J182" s="12"/>
      <c r="K182" s="12"/>
      <c r="L182" s="7"/>
      <c r="M182" s="7"/>
      <c r="N182" s="7"/>
      <c r="O182" s="12"/>
      <c r="P182" s="12"/>
      <c r="Q182" s="7"/>
      <c r="R182" s="7"/>
      <c r="S182" s="7"/>
      <c r="T182" s="7"/>
      <c r="U182" s="12"/>
      <c r="V182" s="12"/>
      <c r="W182" s="7" t="str">
        <f t="shared" si="10"/>
        <v/>
      </c>
      <c r="X182" s="7" t="str">
        <f t="shared" si="11"/>
        <v/>
      </c>
      <c r="Y182" s="7" t="str">
        <f t="shared" ca="1" si="12"/>
        <v/>
      </c>
      <c r="Z182" s="10" t="str">
        <f t="shared" ca="1" si="13"/>
        <v/>
      </c>
      <c r="AA182" s="7" t="str">
        <f t="shared" si="14"/>
        <v/>
      </c>
      <c r="AB182" s="12"/>
      <c r="AC182" s="7"/>
    </row>
    <row r="183" spans="1:29" x14ac:dyDescent="0.25">
      <c r="A183" s="7"/>
      <c r="B183" s="7"/>
      <c r="C183" s="7" t="str">
        <f>IF(B183="","",IFERROR(INDEX(FOLLOWUP!$C:$C,MATCH(B183,FOLLOWUP!$A:$A,0)),""))</f>
        <v/>
      </c>
      <c r="D183" s="7"/>
      <c r="E183" s="7"/>
      <c r="F183" s="7"/>
      <c r="G183" s="7"/>
      <c r="H183" s="12"/>
      <c r="I183" s="12"/>
      <c r="J183" s="12"/>
      <c r="K183" s="12"/>
      <c r="L183" s="7"/>
      <c r="M183" s="7"/>
      <c r="N183" s="7"/>
      <c r="O183" s="12"/>
      <c r="P183" s="12"/>
      <c r="Q183" s="7"/>
      <c r="R183" s="7"/>
      <c r="S183" s="7"/>
      <c r="T183" s="7"/>
      <c r="U183" s="12"/>
      <c r="V183" s="12"/>
      <c r="W183" s="7" t="str">
        <f t="shared" si="10"/>
        <v/>
      </c>
      <c r="X183" s="7" t="str">
        <f t="shared" si="11"/>
        <v/>
      </c>
      <c r="Y183" s="7" t="str">
        <f t="shared" ca="1" si="12"/>
        <v/>
      </c>
      <c r="Z183" s="10" t="str">
        <f t="shared" ca="1" si="13"/>
        <v/>
      </c>
      <c r="AA183" s="7" t="str">
        <f t="shared" si="14"/>
        <v/>
      </c>
      <c r="AB183" s="12"/>
      <c r="AC183" s="7"/>
    </row>
    <row r="184" spans="1:29" x14ac:dyDescent="0.25">
      <c r="A184" s="7"/>
      <c r="B184" s="7"/>
      <c r="C184" s="7" t="str">
        <f>IF(B184="","",IFERROR(INDEX(FOLLOWUP!$C:$C,MATCH(B184,FOLLOWUP!$A:$A,0)),""))</f>
        <v/>
      </c>
      <c r="D184" s="7"/>
      <c r="E184" s="7"/>
      <c r="F184" s="7"/>
      <c r="G184" s="7"/>
      <c r="H184" s="12"/>
      <c r="I184" s="12"/>
      <c r="J184" s="12"/>
      <c r="K184" s="12"/>
      <c r="L184" s="7"/>
      <c r="M184" s="7"/>
      <c r="N184" s="7"/>
      <c r="O184" s="12"/>
      <c r="P184" s="12"/>
      <c r="Q184" s="7"/>
      <c r="R184" s="7"/>
      <c r="S184" s="7"/>
      <c r="T184" s="7"/>
      <c r="U184" s="12"/>
      <c r="V184" s="12"/>
      <c r="W184" s="7" t="str">
        <f t="shared" si="10"/>
        <v/>
      </c>
      <c r="X184" s="7" t="str">
        <f t="shared" si="11"/>
        <v/>
      </c>
      <c r="Y184" s="7" t="str">
        <f t="shared" ca="1" si="12"/>
        <v/>
      </c>
      <c r="Z184" s="10" t="str">
        <f t="shared" ca="1" si="13"/>
        <v/>
      </c>
      <c r="AA184" s="7" t="str">
        <f t="shared" si="14"/>
        <v/>
      </c>
      <c r="AB184" s="12"/>
      <c r="AC184" s="7"/>
    </row>
    <row r="185" spans="1:29" x14ac:dyDescent="0.25">
      <c r="A185" s="7"/>
      <c r="B185" s="7"/>
      <c r="C185" s="7" t="str">
        <f>IF(B185="","",IFERROR(INDEX(FOLLOWUP!$C:$C,MATCH(B185,FOLLOWUP!$A:$A,0)),""))</f>
        <v/>
      </c>
      <c r="D185" s="7"/>
      <c r="E185" s="7"/>
      <c r="F185" s="7"/>
      <c r="G185" s="7"/>
      <c r="H185" s="12"/>
      <c r="I185" s="12"/>
      <c r="J185" s="12"/>
      <c r="K185" s="12"/>
      <c r="L185" s="7"/>
      <c r="M185" s="7"/>
      <c r="N185" s="7"/>
      <c r="O185" s="12"/>
      <c r="P185" s="12"/>
      <c r="Q185" s="7"/>
      <c r="R185" s="7"/>
      <c r="S185" s="7"/>
      <c r="T185" s="7"/>
      <c r="U185" s="12"/>
      <c r="V185" s="12"/>
      <c r="W185" s="7" t="str">
        <f t="shared" si="10"/>
        <v/>
      </c>
      <c r="X185" s="7" t="str">
        <f t="shared" si="11"/>
        <v/>
      </c>
      <c r="Y185" s="7" t="str">
        <f t="shared" ca="1" si="12"/>
        <v/>
      </c>
      <c r="Z185" s="10" t="str">
        <f t="shared" ca="1" si="13"/>
        <v/>
      </c>
      <c r="AA185" s="7" t="str">
        <f t="shared" si="14"/>
        <v/>
      </c>
      <c r="AB185" s="12"/>
      <c r="AC185" s="7"/>
    </row>
    <row r="186" spans="1:29" x14ac:dyDescent="0.25">
      <c r="A186" s="7"/>
      <c r="B186" s="7"/>
      <c r="C186" s="7" t="str">
        <f>IF(B186="","",IFERROR(INDEX(FOLLOWUP!$C:$C,MATCH(B186,FOLLOWUP!$A:$A,0)),""))</f>
        <v/>
      </c>
      <c r="D186" s="7"/>
      <c r="E186" s="7"/>
      <c r="F186" s="7"/>
      <c r="G186" s="7"/>
      <c r="H186" s="12"/>
      <c r="I186" s="12"/>
      <c r="J186" s="12"/>
      <c r="K186" s="12"/>
      <c r="L186" s="7"/>
      <c r="M186" s="7"/>
      <c r="N186" s="7"/>
      <c r="O186" s="12"/>
      <c r="P186" s="12"/>
      <c r="Q186" s="7"/>
      <c r="R186" s="7"/>
      <c r="S186" s="7"/>
      <c r="T186" s="7"/>
      <c r="U186" s="12"/>
      <c r="V186" s="12"/>
      <c r="W186" s="7" t="str">
        <f t="shared" si="10"/>
        <v/>
      </c>
      <c r="X186" s="7" t="str">
        <f t="shared" si="11"/>
        <v/>
      </c>
      <c r="Y186" s="7" t="str">
        <f t="shared" ca="1" si="12"/>
        <v/>
      </c>
      <c r="Z186" s="10" t="str">
        <f t="shared" ca="1" si="13"/>
        <v/>
      </c>
      <c r="AA186" s="7" t="str">
        <f t="shared" si="14"/>
        <v/>
      </c>
      <c r="AB186" s="12"/>
      <c r="AC186" s="7"/>
    </row>
    <row r="187" spans="1:29" x14ac:dyDescent="0.25">
      <c r="A187" s="7"/>
      <c r="B187" s="7"/>
      <c r="C187" s="7" t="str">
        <f>IF(B187="","",IFERROR(INDEX(FOLLOWUP!$C:$C,MATCH(B187,FOLLOWUP!$A:$A,0)),""))</f>
        <v/>
      </c>
      <c r="D187" s="7"/>
      <c r="E187" s="7"/>
      <c r="F187" s="7"/>
      <c r="G187" s="7"/>
      <c r="H187" s="12"/>
      <c r="I187" s="12"/>
      <c r="J187" s="12"/>
      <c r="K187" s="12"/>
      <c r="L187" s="7"/>
      <c r="M187" s="7"/>
      <c r="N187" s="7"/>
      <c r="O187" s="12"/>
      <c r="P187" s="12"/>
      <c r="Q187" s="7"/>
      <c r="R187" s="7"/>
      <c r="S187" s="7"/>
      <c r="T187" s="7"/>
      <c r="U187" s="12"/>
      <c r="V187" s="12"/>
      <c r="W187" s="7" t="str">
        <f t="shared" si="10"/>
        <v/>
      </c>
      <c r="X187" s="7" t="str">
        <f t="shared" si="11"/>
        <v/>
      </c>
      <c r="Y187" s="7" t="str">
        <f t="shared" ca="1" si="12"/>
        <v/>
      </c>
      <c r="Z187" s="10" t="str">
        <f t="shared" ca="1" si="13"/>
        <v/>
      </c>
      <c r="AA187" s="7" t="str">
        <f t="shared" si="14"/>
        <v/>
      </c>
      <c r="AB187" s="12"/>
      <c r="AC187" s="7"/>
    </row>
    <row r="188" spans="1:29" x14ac:dyDescent="0.25">
      <c r="A188" s="7"/>
      <c r="B188" s="7"/>
      <c r="C188" s="7" t="str">
        <f>IF(B188="","",IFERROR(INDEX(FOLLOWUP!$C:$C,MATCH(B188,FOLLOWUP!$A:$A,0)),""))</f>
        <v/>
      </c>
      <c r="D188" s="7"/>
      <c r="E188" s="7"/>
      <c r="F188" s="7"/>
      <c r="G188" s="7"/>
      <c r="H188" s="12"/>
      <c r="I188" s="12"/>
      <c r="J188" s="12"/>
      <c r="K188" s="12"/>
      <c r="L188" s="7"/>
      <c r="M188" s="7"/>
      <c r="N188" s="7"/>
      <c r="O188" s="12"/>
      <c r="P188" s="12"/>
      <c r="Q188" s="7"/>
      <c r="R188" s="7"/>
      <c r="S188" s="7"/>
      <c r="T188" s="7"/>
      <c r="U188" s="12"/>
      <c r="V188" s="12"/>
      <c r="W188" s="7" t="str">
        <f t="shared" si="10"/>
        <v/>
      </c>
      <c r="X188" s="7" t="str">
        <f t="shared" si="11"/>
        <v/>
      </c>
      <c r="Y188" s="7" t="str">
        <f t="shared" ca="1" si="12"/>
        <v/>
      </c>
      <c r="Z188" s="10" t="str">
        <f t="shared" ca="1" si="13"/>
        <v/>
      </c>
      <c r="AA188" s="7" t="str">
        <f t="shared" si="14"/>
        <v/>
      </c>
      <c r="AB188" s="12"/>
      <c r="AC188" s="7"/>
    </row>
    <row r="189" spans="1:29" x14ac:dyDescent="0.25">
      <c r="A189" s="7"/>
      <c r="B189" s="7"/>
      <c r="C189" s="7" t="str">
        <f>IF(B189="","",IFERROR(INDEX(FOLLOWUP!$C:$C,MATCH(B189,FOLLOWUP!$A:$A,0)),""))</f>
        <v/>
      </c>
      <c r="D189" s="7"/>
      <c r="E189" s="7"/>
      <c r="F189" s="7"/>
      <c r="G189" s="7"/>
      <c r="H189" s="12"/>
      <c r="I189" s="12"/>
      <c r="J189" s="12"/>
      <c r="K189" s="12"/>
      <c r="L189" s="7"/>
      <c r="M189" s="7"/>
      <c r="N189" s="7"/>
      <c r="O189" s="12"/>
      <c r="P189" s="12"/>
      <c r="Q189" s="7"/>
      <c r="R189" s="7"/>
      <c r="S189" s="7"/>
      <c r="T189" s="7"/>
      <c r="U189" s="12"/>
      <c r="V189" s="12"/>
      <c r="W189" s="7" t="str">
        <f t="shared" si="10"/>
        <v/>
      </c>
      <c r="X189" s="7" t="str">
        <f t="shared" si="11"/>
        <v/>
      </c>
      <c r="Y189" s="7" t="str">
        <f t="shared" ca="1" si="12"/>
        <v/>
      </c>
      <c r="Z189" s="10" t="str">
        <f t="shared" ca="1" si="13"/>
        <v/>
      </c>
      <c r="AA189" s="7" t="str">
        <f t="shared" si="14"/>
        <v/>
      </c>
      <c r="AB189" s="12"/>
      <c r="AC189" s="7"/>
    </row>
    <row r="190" spans="1:29" x14ac:dyDescent="0.25">
      <c r="A190" s="7"/>
      <c r="B190" s="7"/>
      <c r="C190" s="7" t="str">
        <f>IF(B190="","",IFERROR(INDEX(FOLLOWUP!$C:$C,MATCH(B190,FOLLOWUP!$A:$A,0)),""))</f>
        <v/>
      </c>
      <c r="D190" s="7"/>
      <c r="E190" s="7"/>
      <c r="F190" s="7"/>
      <c r="G190" s="7"/>
      <c r="H190" s="12"/>
      <c r="I190" s="12"/>
      <c r="J190" s="12"/>
      <c r="K190" s="12"/>
      <c r="L190" s="7"/>
      <c r="M190" s="7"/>
      <c r="N190" s="7"/>
      <c r="O190" s="12"/>
      <c r="P190" s="12"/>
      <c r="Q190" s="7"/>
      <c r="R190" s="7"/>
      <c r="S190" s="7"/>
      <c r="T190" s="7"/>
      <c r="U190" s="12"/>
      <c r="V190" s="12"/>
      <c r="W190" s="7" t="str">
        <f t="shared" si="10"/>
        <v/>
      </c>
      <c r="X190" s="7" t="str">
        <f t="shared" si="11"/>
        <v/>
      </c>
      <c r="Y190" s="7" t="str">
        <f t="shared" ca="1" si="12"/>
        <v/>
      </c>
      <c r="Z190" s="10" t="str">
        <f t="shared" ca="1" si="13"/>
        <v/>
      </c>
      <c r="AA190" s="7" t="str">
        <f t="shared" si="14"/>
        <v/>
      </c>
      <c r="AB190" s="12"/>
      <c r="AC190" s="7"/>
    </row>
    <row r="191" spans="1:29" x14ac:dyDescent="0.25">
      <c r="A191" s="7"/>
      <c r="B191" s="7"/>
      <c r="C191" s="7" t="str">
        <f>IF(B191="","",IFERROR(INDEX(FOLLOWUP!$C:$C,MATCH(B191,FOLLOWUP!$A:$A,0)),""))</f>
        <v/>
      </c>
      <c r="D191" s="7"/>
      <c r="E191" s="7"/>
      <c r="F191" s="7"/>
      <c r="G191" s="7"/>
      <c r="H191" s="12"/>
      <c r="I191" s="12"/>
      <c r="J191" s="12"/>
      <c r="K191" s="12"/>
      <c r="L191" s="7"/>
      <c r="M191" s="7"/>
      <c r="N191" s="7"/>
      <c r="O191" s="12"/>
      <c r="P191" s="12"/>
      <c r="Q191" s="7"/>
      <c r="R191" s="7"/>
      <c r="S191" s="7"/>
      <c r="T191" s="7"/>
      <c r="U191" s="12"/>
      <c r="V191" s="12"/>
      <c r="W191" s="7" t="str">
        <f t="shared" si="10"/>
        <v/>
      </c>
      <c r="X191" s="7" t="str">
        <f t="shared" si="11"/>
        <v/>
      </c>
      <c r="Y191" s="7" t="str">
        <f t="shared" ca="1" si="12"/>
        <v/>
      </c>
      <c r="Z191" s="10" t="str">
        <f t="shared" ca="1" si="13"/>
        <v/>
      </c>
      <c r="AA191" s="7" t="str">
        <f t="shared" si="14"/>
        <v/>
      </c>
      <c r="AB191" s="12"/>
      <c r="AC191" s="7"/>
    </row>
    <row r="192" spans="1:29" x14ac:dyDescent="0.25">
      <c r="A192" s="7"/>
      <c r="B192" s="7"/>
      <c r="C192" s="7" t="str">
        <f>IF(B192="","",IFERROR(INDEX(FOLLOWUP!$C:$C,MATCH(B192,FOLLOWUP!$A:$A,0)),""))</f>
        <v/>
      </c>
      <c r="D192" s="7"/>
      <c r="E192" s="7"/>
      <c r="F192" s="7"/>
      <c r="G192" s="7"/>
      <c r="H192" s="12"/>
      <c r="I192" s="12"/>
      <c r="J192" s="12"/>
      <c r="K192" s="12"/>
      <c r="L192" s="7"/>
      <c r="M192" s="7"/>
      <c r="N192" s="7"/>
      <c r="O192" s="12"/>
      <c r="P192" s="12"/>
      <c r="Q192" s="7"/>
      <c r="R192" s="7"/>
      <c r="S192" s="7"/>
      <c r="T192" s="7"/>
      <c r="U192" s="12"/>
      <c r="V192" s="12"/>
      <c r="W192" s="7" t="str">
        <f t="shared" si="10"/>
        <v/>
      </c>
      <c r="X192" s="7" t="str">
        <f t="shared" si="11"/>
        <v/>
      </c>
      <c r="Y192" s="7" t="str">
        <f t="shared" ca="1" si="12"/>
        <v/>
      </c>
      <c r="Z192" s="10" t="str">
        <f t="shared" ca="1" si="13"/>
        <v/>
      </c>
      <c r="AA192" s="7" t="str">
        <f t="shared" si="14"/>
        <v/>
      </c>
      <c r="AB192" s="12"/>
      <c r="AC192" s="7"/>
    </row>
    <row r="193" spans="1:29" x14ac:dyDescent="0.25">
      <c r="A193" s="7"/>
      <c r="B193" s="7"/>
      <c r="C193" s="7" t="str">
        <f>IF(B193="","",IFERROR(INDEX(FOLLOWUP!$C:$C,MATCH(B193,FOLLOWUP!$A:$A,0)),""))</f>
        <v/>
      </c>
      <c r="D193" s="7"/>
      <c r="E193" s="7"/>
      <c r="F193" s="7"/>
      <c r="G193" s="7"/>
      <c r="H193" s="12"/>
      <c r="I193" s="12"/>
      <c r="J193" s="12"/>
      <c r="K193" s="12"/>
      <c r="L193" s="7"/>
      <c r="M193" s="7"/>
      <c r="N193" s="7"/>
      <c r="O193" s="12"/>
      <c r="P193" s="12"/>
      <c r="Q193" s="7"/>
      <c r="R193" s="7"/>
      <c r="S193" s="7"/>
      <c r="T193" s="7"/>
      <c r="U193" s="12"/>
      <c r="V193" s="12"/>
      <c r="W193" s="7" t="str">
        <f t="shared" si="10"/>
        <v/>
      </c>
      <c r="X193" s="7" t="str">
        <f t="shared" si="11"/>
        <v/>
      </c>
      <c r="Y193" s="7" t="str">
        <f t="shared" ca="1" si="12"/>
        <v/>
      </c>
      <c r="Z193" s="10" t="str">
        <f t="shared" ca="1" si="13"/>
        <v/>
      </c>
      <c r="AA193" s="7" t="str">
        <f t="shared" si="14"/>
        <v/>
      </c>
      <c r="AB193" s="12"/>
      <c r="AC193" s="7"/>
    </row>
    <row r="194" spans="1:29" x14ac:dyDescent="0.25">
      <c r="A194" s="7"/>
      <c r="B194" s="7"/>
      <c r="C194" s="7" t="str">
        <f>IF(B194="","",IFERROR(INDEX(FOLLOWUP!$C:$C,MATCH(B194,FOLLOWUP!$A:$A,0)),""))</f>
        <v/>
      </c>
      <c r="D194" s="7"/>
      <c r="E194" s="7"/>
      <c r="F194" s="7"/>
      <c r="G194" s="7"/>
      <c r="H194" s="12"/>
      <c r="I194" s="12"/>
      <c r="J194" s="12"/>
      <c r="K194" s="12"/>
      <c r="L194" s="7"/>
      <c r="M194" s="7"/>
      <c r="N194" s="7"/>
      <c r="O194" s="12"/>
      <c r="P194" s="12"/>
      <c r="Q194" s="7"/>
      <c r="R194" s="7"/>
      <c r="S194" s="7"/>
      <c r="T194" s="7"/>
      <c r="U194" s="12"/>
      <c r="V194" s="12"/>
      <c r="W194" s="7" t="str">
        <f t="shared" ref="W194:W257" si="15">IF(OR(H194="",I194=""),"",ROUND((I194-H194)*24,1))</f>
        <v/>
      </c>
      <c r="X194" s="7" t="str">
        <f t="shared" ref="X194:X257" si="16">IF(OR(I194="",O194=""),"",ROUND((O194-I194)*24,1))</f>
        <v/>
      </c>
      <c r="Y194" s="7" t="str">
        <f t="shared" ref="Y194:Y257" ca="1" si="17">IF(H194="","",ROUND(IF(P194="",(NOW()-H194)*24,(P194-H194)*24),1))</f>
        <v/>
      </c>
      <c r="Z194" s="10" t="str">
        <f t="shared" ref="Z194:Z257" ca="1" si="18">IF(Y194="","",Y194/24*P_CUSTO_DIA)</f>
        <v/>
      </c>
      <c r="AA194" s="7" t="str">
        <f t="shared" ref="AA194:AA257" si="19">IF(A194="","",IF(P194="","Sim","Não"))</f>
        <v/>
      </c>
      <c r="AB194" s="12"/>
      <c r="AC194" s="7"/>
    </row>
    <row r="195" spans="1:29" x14ac:dyDescent="0.25">
      <c r="A195" s="7"/>
      <c r="B195" s="7"/>
      <c r="C195" s="7" t="str">
        <f>IF(B195="","",IFERROR(INDEX(FOLLOWUP!$C:$C,MATCH(B195,FOLLOWUP!$A:$A,0)),""))</f>
        <v/>
      </c>
      <c r="D195" s="7"/>
      <c r="E195" s="7"/>
      <c r="F195" s="7"/>
      <c r="G195" s="7"/>
      <c r="H195" s="12"/>
      <c r="I195" s="12"/>
      <c r="J195" s="12"/>
      <c r="K195" s="12"/>
      <c r="L195" s="7"/>
      <c r="M195" s="7"/>
      <c r="N195" s="7"/>
      <c r="O195" s="12"/>
      <c r="P195" s="12"/>
      <c r="Q195" s="7"/>
      <c r="R195" s="7"/>
      <c r="S195" s="7"/>
      <c r="T195" s="7"/>
      <c r="U195" s="12"/>
      <c r="V195" s="12"/>
      <c r="W195" s="7" t="str">
        <f t="shared" si="15"/>
        <v/>
      </c>
      <c r="X195" s="7" t="str">
        <f t="shared" si="16"/>
        <v/>
      </c>
      <c r="Y195" s="7" t="str">
        <f t="shared" ca="1" si="17"/>
        <v/>
      </c>
      <c r="Z195" s="10" t="str">
        <f t="shared" ca="1" si="18"/>
        <v/>
      </c>
      <c r="AA195" s="7" t="str">
        <f t="shared" si="19"/>
        <v/>
      </c>
      <c r="AB195" s="12"/>
      <c r="AC195" s="7"/>
    </row>
    <row r="196" spans="1:29" x14ac:dyDescent="0.25">
      <c r="A196" s="7"/>
      <c r="B196" s="7"/>
      <c r="C196" s="7" t="str">
        <f>IF(B196="","",IFERROR(INDEX(FOLLOWUP!$C:$C,MATCH(B196,FOLLOWUP!$A:$A,0)),""))</f>
        <v/>
      </c>
      <c r="D196" s="7"/>
      <c r="E196" s="7"/>
      <c r="F196" s="7"/>
      <c r="G196" s="7"/>
      <c r="H196" s="12"/>
      <c r="I196" s="12"/>
      <c r="J196" s="12"/>
      <c r="K196" s="12"/>
      <c r="L196" s="7"/>
      <c r="M196" s="7"/>
      <c r="N196" s="7"/>
      <c r="O196" s="12"/>
      <c r="P196" s="12"/>
      <c r="Q196" s="7"/>
      <c r="R196" s="7"/>
      <c r="S196" s="7"/>
      <c r="T196" s="7"/>
      <c r="U196" s="12"/>
      <c r="V196" s="12"/>
      <c r="W196" s="7" t="str">
        <f t="shared" si="15"/>
        <v/>
      </c>
      <c r="X196" s="7" t="str">
        <f t="shared" si="16"/>
        <v/>
      </c>
      <c r="Y196" s="7" t="str">
        <f t="shared" ca="1" si="17"/>
        <v/>
      </c>
      <c r="Z196" s="10" t="str">
        <f t="shared" ca="1" si="18"/>
        <v/>
      </c>
      <c r="AA196" s="7" t="str">
        <f t="shared" si="19"/>
        <v/>
      </c>
      <c r="AB196" s="12"/>
      <c r="AC196" s="7"/>
    </row>
    <row r="197" spans="1:29" x14ac:dyDescent="0.25">
      <c r="A197" s="7"/>
      <c r="B197" s="7"/>
      <c r="C197" s="7" t="str">
        <f>IF(B197="","",IFERROR(INDEX(FOLLOWUP!$C:$C,MATCH(B197,FOLLOWUP!$A:$A,0)),""))</f>
        <v/>
      </c>
      <c r="D197" s="7"/>
      <c r="E197" s="7"/>
      <c r="F197" s="7"/>
      <c r="G197" s="7"/>
      <c r="H197" s="12"/>
      <c r="I197" s="12"/>
      <c r="J197" s="12"/>
      <c r="K197" s="12"/>
      <c r="L197" s="7"/>
      <c r="M197" s="7"/>
      <c r="N197" s="7"/>
      <c r="O197" s="12"/>
      <c r="P197" s="12"/>
      <c r="Q197" s="7"/>
      <c r="R197" s="7"/>
      <c r="S197" s="7"/>
      <c r="T197" s="7"/>
      <c r="U197" s="12"/>
      <c r="V197" s="12"/>
      <c r="W197" s="7" t="str">
        <f t="shared" si="15"/>
        <v/>
      </c>
      <c r="X197" s="7" t="str">
        <f t="shared" si="16"/>
        <v/>
      </c>
      <c r="Y197" s="7" t="str">
        <f t="shared" ca="1" si="17"/>
        <v/>
      </c>
      <c r="Z197" s="10" t="str">
        <f t="shared" ca="1" si="18"/>
        <v/>
      </c>
      <c r="AA197" s="7" t="str">
        <f t="shared" si="19"/>
        <v/>
      </c>
      <c r="AB197" s="12"/>
      <c r="AC197" s="7"/>
    </row>
    <row r="198" spans="1:29" x14ac:dyDescent="0.25">
      <c r="A198" s="7"/>
      <c r="B198" s="7"/>
      <c r="C198" s="7" t="str">
        <f>IF(B198="","",IFERROR(INDEX(FOLLOWUP!$C:$C,MATCH(B198,FOLLOWUP!$A:$A,0)),""))</f>
        <v/>
      </c>
      <c r="D198" s="7"/>
      <c r="E198" s="7"/>
      <c r="F198" s="7"/>
      <c r="G198" s="7"/>
      <c r="H198" s="12"/>
      <c r="I198" s="12"/>
      <c r="J198" s="12"/>
      <c r="K198" s="12"/>
      <c r="L198" s="7"/>
      <c r="M198" s="7"/>
      <c r="N198" s="7"/>
      <c r="O198" s="12"/>
      <c r="P198" s="12"/>
      <c r="Q198" s="7"/>
      <c r="R198" s="7"/>
      <c r="S198" s="7"/>
      <c r="T198" s="7"/>
      <c r="U198" s="12"/>
      <c r="V198" s="12"/>
      <c r="W198" s="7" t="str">
        <f t="shared" si="15"/>
        <v/>
      </c>
      <c r="X198" s="7" t="str">
        <f t="shared" si="16"/>
        <v/>
      </c>
      <c r="Y198" s="7" t="str">
        <f t="shared" ca="1" si="17"/>
        <v/>
      </c>
      <c r="Z198" s="10" t="str">
        <f t="shared" ca="1" si="18"/>
        <v/>
      </c>
      <c r="AA198" s="7" t="str">
        <f t="shared" si="19"/>
        <v/>
      </c>
      <c r="AB198" s="12"/>
      <c r="AC198" s="7"/>
    </row>
    <row r="199" spans="1:29" x14ac:dyDescent="0.25">
      <c r="A199" s="7"/>
      <c r="B199" s="7"/>
      <c r="C199" s="7" t="str">
        <f>IF(B199="","",IFERROR(INDEX(FOLLOWUP!$C:$C,MATCH(B199,FOLLOWUP!$A:$A,0)),""))</f>
        <v/>
      </c>
      <c r="D199" s="7"/>
      <c r="E199" s="7"/>
      <c r="F199" s="7"/>
      <c r="G199" s="7"/>
      <c r="H199" s="12"/>
      <c r="I199" s="12"/>
      <c r="J199" s="12"/>
      <c r="K199" s="12"/>
      <c r="L199" s="7"/>
      <c r="M199" s="7"/>
      <c r="N199" s="7"/>
      <c r="O199" s="12"/>
      <c r="P199" s="12"/>
      <c r="Q199" s="7"/>
      <c r="R199" s="7"/>
      <c r="S199" s="7"/>
      <c r="T199" s="7"/>
      <c r="U199" s="12"/>
      <c r="V199" s="12"/>
      <c r="W199" s="7" t="str">
        <f t="shared" si="15"/>
        <v/>
      </c>
      <c r="X199" s="7" t="str">
        <f t="shared" si="16"/>
        <v/>
      </c>
      <c r="Y199" s="7" t="str">
        <f t="shared" ca="1" si="17"/>
        <v/>
      </c>
      <c r="Z199" s="10" t="str">
        <f t="shared" ca="1" si="18"/>
        <v/>
      </c>
      <c r="AA199" s="7" t="str">
        <f t="shared" si="19"/>
        <v/>
      </c>
      <c r="AB199" s="12"/>
      <c r="AC199" s="7"/>
    </row>
    <row r="200" spans="1:29" x14ac:dyDescent="0.25">
      <c r="A200" s="7"/>
      <c r="B200" s="7"/>
      <c r="C200" s="7" t="str">
        <f>IF(B200="","",IFERROR(INDEX(FOLLOWUP!$C:$C,MATCH(B200,FOLLOWUP!$A:$A,0)),""))</f>
        <v/>
      </c>
      <c r="D200" s="7"/>
      <c r="E200" s="7"/>
      <c r="F200" s="7"/>
      <c r="G200" s="7"/>
      <c r="H200" s="12"/>
      <c r="I200" s="12"/>
      <c r="J200" s="12"/>
      <c r="K200" s="12"/>
      <c r="L200" s="7"/>
      <c r="M200" s="7"/>
      <c r="N200" s="7"/>
      <c r="O200" s="12"/>
      <c r="P200" s="12"/>
      <c r="Q200" s="7"/>
      <c r="R200" s="7"/>
      <c r="S200" s="7"/>
      <c r="T200" s="7"/>
      <c r="U200" s="12"/>
      <c r="V200" s="12"/>
      <c r="W200" s="7" t="str">
        <f t="shared" si="15"/>
        <v/>
      </c>
      <c r="X200" s="7" t="str">
        <f t="shared" si="16"/>
        <v/>
      </c>
      <c r="Y200" s="7" t="str">
        <f t="shared" ca="1" si="17"/>
        <v/>
      </c>
      <c r="Z200" s="10" t="str">
        <f t="shared" ca="1" si="18"/>
        <v/>
      </c>
      <c r="AA200" s="7" t="str">
        <f t="shared" si="19"/>
        <v/>
      </c>
      <c r="AB200" s="12"/>
      <c r="AC200" s="7"/>
    </row>
    <row r="201" spans="1:29" x14ac:dyDescent="0.25">
      <c r="A201" s="7"/>
      <c r="B201" s="7"/>
      <c r="C201" s="7" t="str">
        <f>IF(B201="","",IFERROR(INDEX(FOLLOWUP!$C:$C,MATCH(B201,FOLLOWUP!$A:$A,0)),""))</f>
        <v/>
      </c>
      <c r="D201" s="7"/>
      <c r="E201" s="7"/>
      <c r="F201" s="7"/>
      <c r="G201" s="7"/>
      <c r="H201" s="12"/>
      <c r="I201" s="12"/>
      <c r="J201" s="12"/>
      <c r="K201" s="12"/>
      <c r="L201" s="7"/>
      <c r="M201" s="7"/>
      <c r="N201" s="7"/>
      <c r="O201" s="12"/>
      <c r="P201" s="12"/>
      <c r="Q201" s="7"/>
      <c r="R201" s="7"/>
      <c r="S201" s="7"/>
      <c r="T201" s="7"/>
      <c r="U201" s="12"/>
      <c r="V201" s="12"/>
      <c r="W201" s="7" t="str">
        <f t="shared" si="15"/>
        <v/>
      </c>
      <c r="X201" s="7" t="str">
        <f t="shared" si="16"/>
        <v/>
      </c>
      <c r="Y201" s="7" t="str">
        <f t="shared" ca="1" si="17"/>
        <v/>
      </c>
      <c r="Z201" s="10" t="str">
        <f t="shared" ca="1" si="18"/>
        <v/>
      </c>
      <c r="AA201" s="7" t="str">
        <f t="shared" si="19"/>
        <v/>
      </c>
      <c r="AB201" s="12"/>
      <c r="AC201" s="7"/>
    </row>
    <row r="202" spans="1:29" x14ac:dyDescent="0.25">
      <c r="A202" s="7"/>
      <c r="B202" s="7"/>
      <c r="C202" s="7" t="str">
        <f>IF(B202="","",IFERROR(INDEX(FOLLOWUP!$C:$C,MATCH(B202,FOLLOWUP!$A:$A,0)),""))</f>
        <v/>
      </c>
      <c r="D202" s="7"/>
      <c r="E202" s="7"/>
      <c r="F202" s="7"/>
      <c r="G202" s="7"/>
      <c r="H202" s="12"/>
      <c r="I202" s="12"/>
      <c r="J202" s="12"/>
      <c r="K202" s="12"/>
      <c r="L202" s="7"/>
      <c r="M202" s="7"/>
      <c r="N202" s="7"/>
      <c r="O202" s="12"/>
      <c r="P202" s="12"/>
      <c r="Q202" s="7"/>
      <c r="R202" s="7"/>
      <c r="S202" s="7"/>
      <c r="T202" s="7"/>
      <c r="U202" s="12"/>
      <c r="V202" s="12"/>
      <c r="W202" s="7" t="str">
        <f t="shared" si="15"/>
        <v/>
      </c>
      <c r="X202" s="7" t="str">
        <f t="shared" si="16"/>
        <v/>
      </c>
      <c r="Y202" s="7" t="str">
        <f t="shared" ca="1" si="17"/>
        <v/>
      </c>
      <c r="Z202" s="10" t="str">
        <f t="shared" ca="1" si="18"/>
        <v/>
      </c>
      <c r="AA202" s="7" t="str">
        <f t="shared" si="19"/>
        <v/>
      </c>
      <c r="AB202" s="12"/>
      <c r="AC202" s="7"/>
    </row>
    <row r="203" spans="1:29" x14ac:dyDescent="0.25">
      <c r="A203" s="7"/>
      <c r="B203" s="7"/>
      <c r="C203" s="7" t="str">
        <f>IF(B203="","",IFERROR(INDEX(FOLLOWUP!$C:$C,MATCH(B203,FOLLOWUP!$A:$A,0)),""))</f>
        <v/>
      </c>
      <c r="D203" s="7"/>
      <c r="E203" s="7"/>
      <c r="F203" s="7"/>
      <c r="G203" s="7"/>
      <c r="H203" s="12"/>
      <c r="I203" s="12"/>
      <c r="J203" s="12"/>
      <c r="K203" s="12"/>
      <c r="L203" s="7"/>
      <c r="M203" s="7"/>
      <c r="N203" s="7"/>
      <c r="O203" s="12"/>
      <c r="P203" s="12"/>
      <c r="Q203" s="7"/>
      <c r="R203" s="7"/>
      <c r="S203" s="7"/>
      <c r="T203" s="7"/>
      <c r="U203" s="12"/>
      <c r="V203" s="12"/>
      <c r="W203" s="7" t="str">
        <f t="shared" si="15"/>
        <v/>
      </c>
      <c r="X203" s="7" t="str">
        <f t="shared" si="16"/>
        <v/>
      </c>
      <c r="Y203" s="7" t="str">
        <f t="shared" ca="1" si="17"/>
        <v/>
      </c>
      <c r="Z203" s="10" t="str">
        <f t="shared" ca="1" si="18"/>
        <v/>
      </c>
      <c r="AA203" s="7" t="str">
        <f t="shared" si="19"/>
        <v/>
      </c>
      <c r="AB203" s="12"/>
      <c r="AC203" s="7"/>
    </row>
    <row r="204" spans="1:29" x14ac:dyDescent="0.25">
      <c r="A204" s="7"/>
      <c r="B204" s="7"/>
      <c r="C204" s="7" t="str">
        <f>IF(B204="","",IFERROR(INDEX(FOLLOWUP!$C:$C,MATCH(B204,FOLLOWUP!$A:$A,0)),""))</f>
        <v/>
      </c>
      <c r="D204" s="7"/>
      <c r="E204" s="7"/>
      <c r="F204" s="7"/>
      <c r="G204" s="7"/>
      <c r="H204" s="12"/>
      <c r="I204" s="12"/>
      <c r="J204" s="12"/>
      <c r="K204" s="12"/>
      <c r="L204" s="7"/>
      <c r="M204" s="7"/>
      <c r="N204" s="7"/>
      <c r="O204" s="12"/>
      <c r="P204" s="12"/>
      <c r="Q204" s="7"/>
      <c r="R204" s="7"/>
      <c r="S204" s="7"/>
      <c r="T204" s="7"/>
      <c r="U204" s="12"/>
      <c r="V204" s="12"/>
      <c r="W204" s="7" t="str">
        <f t="shared" si="15"/>
        <v/>
      </c>
      <c r="X204" s="7" t="str">
        <f t="shared" si="16"/>
        <v/>
      </c>
      <c r="Y204" s="7" t="str">
        <f t="shared" ca="1" si="17"/>
        <v/>
      </c>
      <c r="Z204" s="10" t="str">
        <f t="shared" ca="1" si="18"/>
        <v/>
      </c>
      <c r="AA204" s="7" t="str">
        <f t="shared" si="19"/>
        <v/>
      </c>
      <c r="AB204" s="12"/>
      <c r="AC204" s="7"/>
    </row>
    <row r="205" spans="1:29" x14ac:dyDescent="0.25">
      <c r="A205" s="7"/>
      <c r="B205" s="7"/>
      <c r="C205" s="7" t="str">
        <f>IF(B205="","",IFERROR(INDEX(FOLLOWUP!$C:$C,MATCH(B205,FOLLOWUP!$A:$A,0)),""))</f>
        <v/>
      </c>
      <c r="D205" s="7"/>
      <c r="E205" s="7"/>
      <c r="F205" s="7"/>
      <c r="G205" s="7"/>
      <c r="H205" s="12"/>
      <c r="I205" s="12"/>
      <c r="J205" s="12"/>
      <c r="K205" s="12"/>
      <c r="L205" s="7"/>
      <c r="M205" s="7"/>
      <c r="N205" s="7"/>
      <c r="O205" s="12"/>
      <c r="P205" s="12"/>
      <c r="Q205" s="7"/>
      <c r="R205" s="7"/>
      <c r="S205" s="7"/>
      <c r="T205" s="7"/>
      <c r="U205" s="12"/>
      <c r="V205" s="12"/>
      <c r="W205" s="7" t="str">
        <f t="shared" si="15"/>
        <v/>
      </c>
      <c r="X205" s="7" t="str">
        <f t="shared" si="16"/>
        <v/>
      </c>
      <c r="Y205" s="7" t="str">
        <f t="shared" ca="1" si="17"/>
        <v/>
      </c>
      <c r="Z205" s="10" t="str">
        <f t="shared" ca="1" si="18"/>
        <v/>
      </c>
      <c r="AA205" s="7" t="str">
        <f t="shared" si="19"/>
        <v/>
      </c>
      <c r="AB205" s="12"/>
      <c r="AC205" s="7"/>
    </row>
    <row r="206" spans="1:29" x14ac:dyDescent="0.25">
      <c r="A206" s="7"/>
      <c r="B206" s="7"/>
      <c r="C206" s="7" t="str">
        <f>IF(B206="","",IFERROR(INDEX(FOLLOWUP!$C:$C,MATCH(B206,FOLLOWUP!$A:$A,0)),""))</f>
        <v/>
      </c>
      <c r="D206" s="7"/>
      <c r="E206" s="7"/>
      <c r="F206" s="7"/>
      <c r="G206" s="7"/>
      <c r="H206" s="12"/>
      <c r="I206" s="12"/>
      <c r="J206" s="12"/>
      <c r="K206" s="12"/>
      <c r="L206" s="7"/>
      <c r="M206" s="7"/>
      <c r="N206" s="7"/>
      <c r="O206" s="12"/>
      <c r="P206" s="12"/>
      <c r="Q206" s="7"/>
      <c r="R206" s="7"/>
      <c r="S206" s="7"/>
      <c r="T206" s="7"/>
      <c r="U206" s="12"/>
      <c r="V206" s="12"/>
      <c r="W206" s="7" t="str">
        <f t="shared" si="15"/>
        <v/>
      </c>
      <c r="X206" s="7" t="str">
        <f t="shared" si="16"/>
        <v/>
      </c>
      <c r="Y206" s="7" t="str">
        <f t="shared" ca="1" si="17"/>
        <v/>
      </c>
      <c r="Z206" s="10" t="str">
        <f t="shared" ca="1" si="18"/>
        <v/>
      </c>
      <c r="AA206" s="7" t="str">
        <f t="shared" si="19"/>
        <v/>
      </c>
      <c r="AB206" s="12"/>
      <c r="AC206" s="7"/>
    </row>
    <row r="207" spans="1:29" x14ac:dyDescent="0.25">
      <c r="A207" s="7"/>
      <c r="B207" s="7"/>
      <c r="C207" s="7" t="str">
        <f>IF(B207="","",IFERROR(INDEX(FOLLOWUP!$C:$C,MATCH(B207,FOLLOWUP!$A:$A,0)),""))</f>
        <v/>
      </c>
      <c r="D207" s="7"/>
      <c r="E207" s="7"/>
      <c r="F207" s="7"/>
      <c r="G207" s="7"/>
      <c r="H207" s="12"/>
      <c r="I207" s="12"/>
      <c r="J207" s="12"/>
      <c r="K207" s="12"/>
      <c r="L207" s="7"/>
      <c r="M207" s="7"/>
      <c r="N207" s="7"/>
      <c r="O207" s="12"/>
      <c r="P207" s="12"/>
      <c r="Q207" s="7"/>
      <c r="R207" s="7"/>
      <c r="S207" s="7"/>
      <c r="T207" s="7"/>
      <c r="U207" s="12"/>
      <c r="V207" s="12"/>
      <c r="W207" s="7" t="str">
        <f t="shared" si="15"/>
        <v/>
      </c>
      <c r="X207" s="7" t="str">
        <f t="shared" si="16"/>
        <v/>
      </c>
      <c r="Y207" s="7" t="str">
        <f t="shared" ca="1" si="17"/>
        <v/>
      </c>
      <c r="Z207" s="10" t="str">
        <f t="shared" ca="1" si="18"/>
        <v/>
      </c>
      <c r="AA207" s="7" t="str">
        <f t="shared" si="19"/>
        <v/>
      </c>
      <c r="AB207" s="12"/>
      <c r="AC207" s="7"/>
    </row>
    <row r="208" spans="1:29" x14ac:dyDescent="0.25">
      <c r="A208" s="7"/>
      <c r="B208" s="7"/>
      <c r="C208" s="7" t="str">
        <f>IF(B208="","",IFERROR(INDEX(FOLLOWUP!$C:$C,MATCH(B208,FOLLOWUP!$A:$A,0)),""))</f>
        <v/>
      </c>
      <c r="D208" s="7"/>
      <c r="E208" s="7"/>
      <c r="F208" s="7"/>
      <c r="G208" s="7"/>
      <c r="H208" s="12"/>
      <c r="I208" s="12"/>
      <c r="J208" s="12"/>
      <c r="K208" s="12"/>
      <c r="L208" s="7"/>
      <c r="M208" s="7"/>
      <c r="N208" s="7"/>
      <c r="O208" s="12"/>
      <c r="P208" s="12"/>
      <c r="Q208" s="7"/>
      <c r="R208" s="7"/>
      <c r="S208" s="7"/>
      <c r="T208" s="7"/>
      <c r="U208" s="12"/>
      <c r="V208" s="12"/>
      <c r="W208" s="7" t="str">
        <f t="shared" si="15"/>
        <v/>
      </c>
      <c r="X208" s="7" t="str">
        <f t="shared" si="16"/>
        <v/>
      </c>
      <c r="Y208" s="7" t="str">
        <f t="shared" ca="1" si="17"/>
        <v/>
      </c>
      <c r="Z208" s="10" t="str">
        <f t="shared" ca="1" si="18"/>
        <v/>
      </c>
      <c r="AA208" s="7" t="str">
        <f t="shared" si="19"/>
        <v/>
      </c>
      <c r="AB208" s="12"/>
      <c r="AC208" s="7"/>
    </row>
    <row r="209" spans="1:29" x14ac:dyDescent="0.25">
      <c r="A209" s="7"/>
      <c r="B209" s="7"/>
      <c r="C209" s="7" t="str">
        <f>IF(B209="","",IFERROR(INDEX(FOLLOWUP!$C:$C,MATCH(B209,FOLLOWUP!$A:$A,0)),""))</f>
        <v/>
      </c>
      <c r="D209" s="7"/>
      <c r="E209" s="7"/>
      <c r="F209" s="7"/>
      <c r="G209" s="7"/>
      <c r="H209" s="12"/>
      <c r="I209" s="12"/>
      <c r="J209" s="12"/>
      <c r="K209" s="12"/>
      <c r="L209" s="7"/>
      <c r="M209" s="7"/>
      <c r="N209" s="7"/>
      <c r="O209" s="12"/>
      <c r="P209" s="12"/>
      <c r="Q209" s="7"/>
      <c r="R209" s="7"/>
      <c r="S209" s="7"/>
      <c r="T209" s="7"/>
      <c r="U209" s="12"/>
      <c r="V209" s="12"/>
      <c r="W209" s="7" t="str">
        <f t="shared" si="15"/>
        <v/>
      </c>
      <c r="X209" s="7" t="str">
        <f t="shared" si="16"/>
        <v/>
      </c>
      <c r="Y209" s="7" t="str">
        <f t="shared" ca="1" si="17"/>
        <v/>
      </c>
      <c r="Z209" s="10" t="str">
        <f t="shared" ca="1" si="18"/>
        <v/>
      </c>
      <c r="AA209" s="7" t="str">
        <f t="shared" si="19"/>
        <v/>
      </c>
      <c r="AB209" s="12"/>
      <c r="AC209" s="7"/>
    </row>
    <row r="210" spans="1:29" x14ac:dyDescent="0.25">
      <c r="A210" s="7"/>
      <c r="B210" s="7"/>
      <c r="C210" s="7" t="str">
        <f>IF(B210="","",IFERROR(INDEX(FOLLOWUP!$C:$C,MATCH(B210,FOLLOWUP!$A:$A,0)),""))</f>
        <v/>
      </c>
      <c r="D210" s="7"/>
      <c r="E210" s="7"/>
      <c r="F210" s="7"/>
      <c r="G210" s="7"/>
      <c r="H210" s="12"/>
      <c r="I210" s="12"/>
      <c r="J210" s="12"/>
      <c r="K210" s="12"/>
      <c r="L210" s="7"/>
      <c r="M210" s="7"/>
      <c r="N210" s="7"/>
      <c r="O210" s="12"/>
      <c r="P210" s="12"/>
      <c r="Q210" s="7"/>
      <c r="R210" s="7"/>
      <c r="S210" s="7"/>
      <c r="T210" s="7"/>
      <c r="U210" s="12"/>
      <c r="V210" s="12"/>
      <c r="W210" s="7" t="str">
        <f t="shared" si="15"/>
        <v/>
      </c>
      <c r="X210" s="7" t="str">
        <f t="shared" si="16"/>
        <v/>
      </c>
      <c r="Y210" s="7" t="str">
        <f t="shared" ca="1" si="17"/>
        <v/>
      </c>
      <c r="Z210" s="10" t="str">
        <f t="shared" ca="1" si="18"/>
        <v/>
      </c>
      <c r="AA210" s="7" t="str">
        <f t="shared" si="19"/>
        <v/>
      </c>
      <c r="AB210" s="12"/>
      <c r="AC210" s="7"/>
    </row>
    <row r="211" spans="1:29" x14ac:dyDescent="0.25">
      <c r="A211" s="7"/>
      <c r="B211" s="7"/>
      <c r="C211" s="7" t="str">
        <f>IF(B211="","",IFERROR(INDEX(FOLLOWUP!$C:$C,MATCH(B211,FOLLOWUP!$A:$A,0)),""))</f>
        <v/>
      </c>
      <c r="D211" s="7"/>
      <c r="E211" s="7"/>
      <c r="F211" s="7"/>
      <c r="G211" s="7"/>
      <c r="H211" s="12"/>
      <c r="I211" s="12"/>
      <c r="J211" s="12"/>
      <c r="K211" s="12"/>
      <c r="L211" s="7"/>
      <c r="M211" s="7"/>
      <c r="N211" s="7"/>
      <c r="O211" s="12"/>
      <c r="P211" s="12"/>
      <c r="Q211" s="7"/>
      <c r="R211" s="7"/>
      <c r="S211" s="7"/>
      <c r="T211" s="7"/>
      <c r="U211" s="12"/>
      <c r="V211" s="12"/>
      <c r="W211" s="7" t="str">
        <f t="shared" si="15"/>
        <v/>
      </c>
      <c r="X211" s="7" t="str">
        <f t="shared" si="16"/>
        <v/>
      </c>
      <c r="Y211" s="7" t="str">
        <f t="shared" ca="1" si="17"/>
        <v/>
      </c>
      <c r="Z211" s="10" t="str">
        <f t="shared" ca="1" si="18"/>
        <v/>
      </c>
      <c r="AA211" s="7" t="str">
        <f t="shared" si="19"/>
        <v/>
      </c>
      <c r="AB211" s="12"/>
      <c r="AC211" s="7"/>
    </row>
    <row r="212" spans="1:29" x14ac:dyDescent="0.25">
      <c r="A212" s="7"/>
      <c r="B212" s="7"/>
      <c r="C212" s="7" t="str">
        <f>IF(B212="","",IFERROR(INDEX(FOLLOWUP!$C:$C,MATCH(B212,FOLLOWUP!$A:$A,0)),""))</f>
        <v/>
      </c>
      <c r="D212" s="7"/>
      <c r="E212" s="7"/>
      <c r="F212" s="7"/>
      <c r="G212" s="7"/>
      <c r="H212" s="12"/>
      <c r="I212" s="12"/>
      <c r="J212" s="12"/>
      <c r="K212" s="12"/>
      <c r="L212" s="7"/>
      <c r="M212" s="7"/>
      <c r="N212" s="7"/>
      <c r="O212" s="12"/>
      <c r="P212" s="12"/>
      <c r="Q212" s="7"/>
      <c r="R212" s="7"/>
      <c r="S212" s="7"/>
      <c r="T212" s="7"/>
      <c r="U212" s="12"/>
      <c r="V212" s="12"/>
      <c r="W212" s="7" t="str">
        <f t="shared" si="15"/>
        <v/>
      </c>
      <c r="X212" s="7" t="str">
        <f t="shared" si="16"/>
        <v/>
      </c>
      <c r="Y212" s="7" t="str">
        <f t="shared" ca="1" si="17"/>
        <v/>
      </c>
      <c r="Z212" s="10" t="str">
        <f t="shared" ca="1" si="18"/>
        <v/>
      </c>
      <c r="AA212" s="7" t="str">
        <f t="shared" si="19"/>
        <v/>
      </c>
      <c r="AB212" s="12"/>
      <c r="AC212" s="7"/>
    </row>
    <row r="213" spans="1:29" x14ac:dyDescent="0.25">
      <c r="A213" s="7"/>
      <c r="B213" s="7"/>
      <c r="C213" s="7" t="str">
        <f>IF(B213="","",IFERROR(INDEX(FOLLOWUP!$C:$C,MATCH(B213,FOLLOWUP!$A:$A,0)),""))</f>
        <v/>
      </c>
      <c r="D213" s="7"/>
      <c r="E213" s="7"/>
      <c r="F213" s="7"/>
      <c r="G213" s="7"/>
      <c r="H213" s="12"/>
      <c r="I213" s="12"/>
      <c r="J213" s="12"/>
      <c r="K213" s="12"/>
      <c r="L213" s="7"/>
      <c r="M213" s="7"/>
      <c r="N213" s="7"/>
      <c r="O213" s="12"/>
      <c r="P213" s="12"/>
      <c r="Q213" s="7"/>
      <c r="R213" s="7"/>
      <c r="S213" s="7"/>
      <c r="T213" s="7"/>
      <c r="U213" s="12"/>
      <c r="V213" s="12"/>
      <c r="W213" s="7" t="str">
        <f t="shared" si="15"/>
        <v/>
      </c>
      <c r="X213" s="7" t="str">
        <f t="shared" si="16"/>
        <v/>
      </c>
      <c r="Y213" s="7" t="str">
        <f t="shared" ca="1" si="17"/>
        <v/>
      </c>
      <c r="Z213" s="10" t="str">
        <f t="shared" ca="1" si="18"/>
        <v/>
      </c>
      <c r="AA213" s="7" t="str">
        <f t="shared" si="19"/>
        <v/>
      </c>
      <c r="AB213" s="12"/>
      <c r="AC213" s="7"/>
    </row>
    <row r="214" spans="1:29" x14ac:dyDescent="0.25">
      <c r="A214" s="7"/>
      <c r="B214" s="7"/>
      <c r="C214" s="7" t="str">
        <f>IF(B214="","",IFERROR(INDEX(FOLLOWUP!$C:$C,MATCH(B214,FOLLOWUP!$A:$A,0)),""))</f>
        <v/>
      </c>
      <c r="D214" s="7"/>
      <c r="E214" s="7"/>
      <c r="F214" s="7"/>
      <c r="G214" s="7"/>
      <c r="H214" s="12"/>
      <c r="I214" s="12"/>
      <c r="J214" s="12"/>
      <c r="K214" s="12"/>
      <c r="L214" s="7"/>
      <c r="M214" s="7"/>
      <c r="N214" s="7"/>
      <c r="O214" s="12"/>
      <c r="P214" s="12"/>
      <c r="Q214" s="7"/>
      <c r="R214" s="7"/>
      <c r="S214" s="7"/>
      <c r="T214" s="7"/>
      <c r="U214" s="12"/>
      <c r="V214" s="12"/>
      <c r="W214" s="7" t="str">
        <f t="shared" si="15"/>
        <v/>
      </c>
      <c r="X214" s="7" t="str">
        <f t="shared" si="16"/>
        <v/>
      </c>
      <c r="Y214" s="7" t="str">
        <f t="shared" ca="1" si="17"/>
        <v/>
      </c>
      <c r="Z214" s="10" t="str">
        <f t="shared" ca="1" si="18"/>
        <v/>
      </c>
      <c r="AA214" s="7" t="str">
        <f t="shared" si="19"/>
        <v/>
      </c>
      <c r="AB214" s="12"/>
      <c r="AC214" s="7"/>
    </row>
    <row r="215" spans="1:29" x14ac:dyDescent="0.25">
      <c r="A215" s="7"/>
      <c r="B215" s="7"/>
      <c r="C215" s="7" t="str">
        <f>IF(B215="","",IFERROR(INDEX(FOLLOWUP!$C:$C,MATCH(B215,FOLLOWUP!$A:$A,0)),""))</f>
        <v/>
      </c>
      <c r="D215" s="7"/>
      <c r="E215" s="7"/>
      <c r="F215" s="7"/>
      <c r="G215" s="7"/>
      <c r="H215" s="12"/>
      <c r="I215" s="12"/>
      <c r="J215" s="12"/>
      <c r="K215" s="12"/>
      <c r="L215" s="7"/>
      <c r="M215" s="7"/>
      <c r="N215" s="7"/>
      <c r="O215" s="12"/>
      <c r="P215" s="12"/>
      <c r="Q215" s="7"/>
      <c r="R215" s="7"/>
      <c r="S215" s="7"/>
      <c r="T215" s="7"/>
      <c r="U215" s="12"/>
      <c r="V215" s="12"/>
      <c r="W215" s="7" t="str">
        <f t="shared" si="15"/>
        <v/>
      </c>
      <c r="X215" s="7" t="str">
        <f t="shared" si="16"/>
        <v/>
      </c>
      <c r="Y215" s="7" t="str">
        <f t="shared" ca="1" si="17"/>
        <v/>
      </c>
      <c r="Z215" s="10" t="str">
        <f t="shared" ca="1" si="18"/>
        <v/>
      </c>
      <c r="AA215" s="7" t="str">
        <f t="shared" si="19"/>
        <v/>
      </c>
      <c r="AB215" s="12"/>
      <c r="AC215" s="7"/>
    </row>
    <row r="216" spans="1:29" x14ac:dyDescent="0.25">
      <c r="A216" s="7"/>
      <c r="B216" s="7"/>
      <c r="C216" s="7" t="str">
        <f>IF(B216="","",IFERROR(INDEX(FOLLOWUP!$C:$C,MATCH(B216,FOLLOWUP!$A:$A,0)),""))</f>
        <v/>
      </c>
      <c r="D216" s="7"/>
      <c r="E216" s="7"/>
      <c r="F216" s="7"/>
      <c r="G216" s="7"/>
      <c r="H216" s="12"/>
      <c r="I216" s="12"/>
      <c r="J216" s="12"/>
      <c r="K216" s="12"/>
      <c r="L216" s="7"/>
      <c r="M216" s="7"/>
      <c r="N216" s="7"/>
      <c r="O216" s="12"/>
      <c r="P216" s="12"/>
      <c r="Q216" s="7"/>
      <c r="R216" s="7"/>
      <c r="S216" s="7"/>
      <c r="T216" s="7"/>
      <c r="U216" s="12"/>
      <c r="V216" s="12"/>
      <c r="W216" s="7" t="str">
        <f t="shared" si="15"/>
        <v/>
      </c>
      <c r="X216" s="7" t="str">
        <f t="shared" si="16"/>
        <v/>
      </c>
      <c r="Y216" s="7" t="str">
        <f t="shared" ca="1" si="17"/>
        <v/>
      </c>
      <c r="Z216" s="10" t="str">
        <f t="shared" ca="1" si="18"/>
        <v/>
      </c>
      <c r="AA216" s="7" t="str">
        <f t="shared" si="19"/>
        <v/>
      </c>
      <c r="AB216" s="12"/>
      <c r="AC216" s="7"/>
    </row>
    <row r="217" spans="1:29" x14ac:dyDescent="0.25">
      <c r="A217" s="7"/>
      <c r="B217" s="7"/>
      <c r="C217" s="7" t="str">
        <f>IF(B217="","",IFERROR(INDEX(FOLLOWUP!$C:$C,MATCH(B217,FOLLOWUP!$A:$A,0)),""))</f>
        <v/>
      </c>
      <c r="D217" s="7"/>
      <c r="E217" s="7"/>
      <c r="F217" s="7"/>
      <c r="G217" s="7"/>
      <c r="H217" s="12"/>
      <c r="I217" s="12"/>
      <c r="J217" s="12"/>
      <c r="K217" s="12"/>
      <c r="L217" s="7"/>
      <c r="M217" s="7"/>
      <c r="N217" s="7"/>
      <c r="O217" s="12"/>
      <c r="P217" s="12"/>
      <c r="Q217" s="7"/>
      <c r="R217" s="7"/>
      <c r="S217" s="7"/>
      <c r="T217" s="7"/>
      <c r="U217" s="12"/>
      <c r="V217" s="12"/>
      <c r="W217" s="7" t="str">
        <f t="shared" si="15"/>
        <v/>
      </c>
      <c r="X217" s="7" t="str">
        <f t="shared" si="16"/>
        <v/>
      </c>
      <c r="Y217" s="7" t="str">
        <f t="shared" ca="1" si="17"/>
        <v/>
      </c>
      <c r="Z217" s="10" t="str">
        <f t="shared" ca="1" si="18"/>
        <v/>
      </c>
      <c r="AA217" s="7" t="str">
        <f t="shared" si="19"/>
        <v/>
      </c>
      <c r="AB217" s="12"/>
      <c r="AC217" s="7"/>
    </row>
    <row r="218" spans="1:29" x14ac:dyDescent="0.25">
      <c r="A218" s="7"/>
      <c r="B218" s="7"/>
      <c r="C218" s="7" t="str">
        <f>IF(B218="","",IFERROR(INDEX(FOLLOWUP!$C:$C,MATCH(B218,FOLLOWUP!$A:$A,0)),""))</f>
        <v/>
      </c>
      <c r="D218" s="7"/>
      <c r="E218" s="7"/>
      <c r="F218" s="7"/>
      <c r="G218" s="7"/>
      <c r="H218" s="12"/>
      <c r="I218" s="12"/>
      <c r="J218" s="12"/>
      <c r="K218" s="12"/>
      <c r="L218" s="7"/>
      <c r="M218" s="7"/>
      <c r="N218" s="7"/>
      <c r="O218" s="12"/>
      <c r="P218" s="12"/>
      <c r="Q218" s="7"/>
      <c r="R218" s="7"/>
      <c r="S218" s="7"/>
      <c r="T218" s="7"/>
      <c r="U218" s="12"/>
      <c r="V218" s="12"/>
      <c r="W218" s="7" t="str">
        <f t="shared" si="15"/>
        <v/>
      </c>
      <c r="X218" s="7" t="str">
        <f t="shared" si="16"/>
        <v/>
      </c>
      <c r="Y218" s="7" t="str">
        <f t="shared" ca="1" si="17"/>
        <v/>
      </c>
      <c r="Z218" s="10" t="str">
        <f t="shared" ca="1" si="18"/>
        <v/>
      </c>
      <c r="AA218" s="7" t="str">
        <f t="shared" si="19"/>
        <v/>
      </c>
      <c r="AB218" s="12"/>
      <c r="AC218" s="7"/>
    </row>
    <row r="219" spans="1:29" x14ac:dyDescent="0.25">
      <c r="A219" s="7"/>
      <c r="B219" s="7"/>
      <c r="C219" s="7" t="str">
        <f>IF(B219="","",IFERROR(INDEX(FOLLOWUP!$C:$C,MATCH(B219,FOLLOWUP!$A:$A,0)),""))</f>
        <v/>
      </c>
      <c r="D219" s="7"/>
      <c r="E219" s="7"/>
      <c r="F219" s="7"/>
      <c r="G219" s="7"/>
      <c r="H219" s="12"/>
      <c r="I219" s="12"/>
      <c r="J219" s="12"/>
      <c r="K219" s="12"/>
      <c r="L219" s="7"/>
      <c r="M219" s="7"/>
      <c r="N219" s="7"/>
      <c r="O219" s="12"/>
      <c r="P219" s="12"/>
      <c r="Q219" s="7"/>
      <c r="R219" s="7"/>
      <c r="S219" s="7"/>
      <c r="T219" s="7"/>
      <c r="U219" s="12"/>
      <c r="V219" s="12"/>
      <c r="W219" s="7" t="str">
        <f t="shared" si="15"/>
        <v/>
      </c>
      <c r="X219" s="7" t="str">
        <f t="shared" si="16"/>
        <v/>
      </c>
      <c r="Y219" s="7" t="str">
        <f t="shared" ca="1" si="17"/>
        <v/>
      </c>
      <c r="Z219" s="10" t="str">
        <f t="shared" ca="1" si="18"/>
        <v/>
      </c>
      <c r="AA219" s="7" t="str">
        <f t="shared" si="19"/>
        <v/>
      </c>
      <c r="AB219" s="12"/>
      <c r="AC219" s="7"/>
    </row>
    <row r="220" spans="1:29" x14ac:dyDescent="0.25">
      <c r="A220" s="7"/>
      <c r="B220" s="7"/>
      <c r="C220" s="7" t="str">
        <f>IF(B220="","",IFERROR(INDEX(FOLLOWUP!$C:$C,MATCH(B220,FOLLOWUP!$A:$A,0)),""))</f>
        <v/>
      </c>
      <c r="D220" s="7"/>
      <c r="E220" s="7"/>
      <c r="F220" s="7"/>
      <c r="G220" s="7"/>
      <c r="H220" s="12"/>
      <c r="I220" s="12"/>
      <c r="J220" s="12"/>
      <c r="K220" s="12"/>
      <c r="L220" s="7"/>
      <c r="M220" s="7"/>
      <c r="N220" s="7"/>
      <c r="O220" s="12"/>
      <c r="P220" s="12"/>
      <c r="Q220" s="7"/>
      <c r="R220" s="7"/>
      <c r="S220" s="7"/>
      <c r="T220" s="7"/>
      <c r="U220" s="12"/>
      <c r="V220" s="12"/>
      <c r="W220" s="7" t="str">
        <f t="shared" si="15"/>
        <v/>
      </c>
      <c r="X220" s="7" t="str">
        <f t="shared" si="16"/>
        <v/>
      </c>
      <c r="Y220" s="7" t="str">
        <f t="shared" ca="1" si="17"/>
        <v/>
      </c>
      <c r="Z220" s="10" t="str">
        <f t="shared" ca="1" si="18"/>
        <v/>
      </c>
      <c r="AA220" s="7" t="str">
        <f t="shared" si="19"/>
        <v/>
      </c>
      <c r="AB220" s="12"/>
      <c r="AC220" s="7"/>
    </row>
    <row r="221" spans="1:29" x14ac:dyDescent="0.25">
      <c r="A221" s="7"/>
      <c r="B221" s="7"/>
      <c r="C221" s="7" t="str">
        <f>IF(B221="","",IFERROR(INDEX(FOLLOWUP!$C:$C,MATCH(B221,FOLLOWUP!$A:$A,0)),""))</f>
        <v/>
      </c>
      <c r="D221" s="7"/>
      <c r="E221" s="7"/>
      <c r="F221" s="7"/>
      <c r="G221" s="7"/>
      <c r="H221" s="12"/>
      <c r="I221" s="12"/>
      <c r="J221" s="12"/>
      <c r="K221" s="12"/>
      <c r="L221" s="7"/>
      <c r="M221" s="7"/>
      <c r="N221" s="7"/>
      <c r="O221" s="12"/>
      <c r="P221" s="12"/>
      <c r="Q221" s="7"/>
      <c r="R221" s="7"/>
      <c r="S221" s="7"/>
      <c r="T221" s="7"/>
      <c r="U221" s="12"/>
      <c r="V221" s="12"/>
      <c r="W221" s="7" t="str">
        <f t="shared" si="15"/>
        <v/>
      </c>
      <c r="X221" s="7" t="str">
        <f t="shared" si="16"/>
        <v/>
      </c>
      <c r="Y221" s="7" t="str">
        <f t="shared" ca="1" si="17"/>
        <v/>
      </c>
      <c r="Z221" s="10" t="str">
        <f t="shared" ca="1" si="18"/>
        <v/>
      </c>
      <c r="AA221" s="7" t="str">
        <f t="shared" si="19"/>
        <v/>
      </c>
      <c r="AB221" s="12"/>
      <c r="AC221" s="7"/>
    </row>
    <row r="222" spans="1:29" x14ac:dyDescent="0.25">
      <c r="A222" s="7"/>
      <c r="B222" s="7"/>
      <c r="C222" s="7" t="str">
        <f>IF(B222="","",IFERROR(INDEX(FOLLOWUP!$C:$C,MATCH(B222,FOLLOWUP!$A:$A,0)),""))</f>
        <v/>
      </c>
      <c r="D222" s="7"/>
      <c r="E222" s="7"/>
      <c r="F222" s="7"/>
      <c r="G222" s="7"/>
      <c r="H222" s="12"/>
      <c r="I222" s="12"/>
      <c r="J222" s="12"/>
      <c r="K222" s="12"/>
      <c r="L222" s="7"/>
      <c r="M222" s="7"/>
      <c r="N222" s="7"/>
      <c r="O222" s="12"/>
      <c r="P222" s="12"/>
      <c r="Q222" s="7"/>
      <c r="R222" s="7"/>
      <c r="S222" s="7"/>
      <c r="T222" s="7"/>
      <c r="U222" s="12"/>
      <c r="V222" s="12"/>
      <c r="W222" s="7" t="str">
        <f t="shared" si="15"/>
        <v/>
      </c>
      <c r="X222" s="7" t="str">
        <f t="shared" si="16"/>
        <v/>
      </c>
      <c r="Y222" s="7" t="str">
        <f t="shared" ca="1" si="17"/>
        <v/>
      </c>
      <c r="Z222" s="10" t="str">
        <f t="shared" ca="1" si="18"/>
        <v/>
      </c>
      <c r="AA222" s="7" t="str">
        <f t="shared" si="19"/>
        <v/>
      </c>
      <c r="AB222" s="12"/>
      <c r="AC222" s="7"/>
    </row>
    <row r="223" spans="1:29" x14ac:dyDescent="0.25">
      <c r="A223" s="7"/>
      <c r="B223" s="7"/>
      <c r="C223" s="7" t="str">
        <f>IF(B223="","",IFERROR(INDEX(FOLLOWUP!$C:$C,MATCH(B223,FOLLOWUP!$A:$A,0)),""))</f>
        <v/>
      </c>
      <c r="D223" s="7"/>
      <c r="E223" s="7"/>
      <c r="F223" s="7"/>
      <c r="G223" s="7"/>
      <c r="H223" s="12"/>
      <c r="I223" s="12"/>
      <c r="J223" s="12"/>
      <c r="K223" s="12"/>
      <c r="L223" s="7"/>
      <c r="M223" s="7"/>
      <c r="N223" s="7"/>
      <c r="O223" s="12"/>
      <c r="P223" s="12"/>
      <c r="Q223" s="7"/>
      <c r="R223" s="7"/>
      <c r="S223" s="7"/>
      <c r="T223" s="7"/>
      <c r="U223" s="12"/>
      <c r="V223" s="12"/>
      <c r="W223" s="7" t="str">
        <f t="shared" si="15"/>
        <v/>
      </c>
      <c r="X223" s="7" t="str">
        <f t="shared" si="16"/>
        <v/>
      </c>
      <c r="Y223" s="7" t="str">
        <f t="shared" ca="1" si="17"/>
        <v/>
      </c>
      <c r="Z223" s="10" t="str">
        <f t="shared" ca="1" si="18"/>
        <v/>
      </c>
      <c r="AA223" s="7" t="str">
        <f t="shared" si="19"/>
        <v/>
      </c>
      <c r="AB223" s="12"/>
      <c r="AC223" s="7"/>
    </row>
    <row r="224" spans="1:29" x14ac:dyDescent="0.25">
      <c r="A224" s="7"/>
      <c r="B224" s="7"/>
      <c r="C224" s="7" t="str">
        <f>IF(B224="","",IFERROR(INDEX(FOLLOWUP!$C:$C,MATCH(B224,FOLLOWUP!$A:$A,0)),""))</f>
        <v/>
      </c>
      <c r="D224" s="7"/>
      <c r="E224" s="7"/>
      <c r="F224" s="7"/>
      <c r="G224" s="7"/>
      <c r="H224" s="12"/>
      <c r="I224" s="12"/>
      <c r="J224" s="12"/>
      <c r="K224" s="12"/>
      <c r="L224" s="7"/>
      <c r="M224" s="7"/>
      <c r="N224" s="7"/>
      <c r="O224" s="12"/>
      <c r="P224" s="12"/>
      <c r="Q224" s="7"/>
      <c r="R224" s="7"/>
      <c r="S224" s="7"/>
      <c r="T224" s="7"/>
      <c r="U224" s="12"/>
      <c r="V224" s="12"/>
      <c r="W224" s="7" t="str">
        <f t="shared" si="15"/>
        <v/>
      </c>
      <c r="X224" s="7" t="str">
        <f t="shared" si="16"/>
        <v/>
      </c>
      <c r="Y224" s="7" t="str">
        <f t="shared" ca="1" si="17"/>
        <v/>
      </c>
      <c r="Z224" s="10" t="str">
        <f t="shared" ca="1" si="18"/>
        <v/>
      </c>
      <c r="AA224" s="7" t="str">
        <f t="shared" si="19"/>
        <v/>
      </c>
      <c r="AB224" s="12"/>
      <c r="AC224" s="7"/>
    </row>
    <row r="225" spans="1:29" x14ac:dyDescent="0.25">
      <c r="A225" s="7"/>
      <c r="B225" s="7"/>
      <c r="C225" s="7" t="str">
        <f>IF(B225="","",IFERROR(INDEX(FOLLOWUP!$C:$C,MATCH(B225,FOLLOWUP!$A:$A,0)),""))</f>
        <v/>
      </c>
      <c r="D225" s="7"/>
      <c r="E225" s="7"/>
      <c r="F225" s="7"/>
      <c r="G225" s="7"/>
      <c r="H225" s="12"/>
      <c r="I225" s="12"/>
      <c r="J225" s="12"/>
      <c r="K225" s="12"/>
      <c r="L225" s="7"/>
      <c r="M225" s="7"/>
      <c r="N225" s="7"/>
      <c r="O225" s="12"/>
      <c r="P225" s="12"/>
      <c r="Q225" s="7"/>
      <c r="R225" s="7"/>
      <c r="S225" s="7"/>
      <c r="T225" s="7"/>
      <c r="U225" s="12"/>
      <c r="V225" s="12"/>
      <c r="W225" s="7" t="str">
        <f t="shared" si="15"/>
        <v/>
      </c>
      <c r="X225" s="7" t="str">
        <f t="shared" si="16"/>
        <v/>
      </c>
      <c r="Y225" s="7" t="str">
        <f t="shared" ca="1" si="17"/>
        <v/>
      </c>
      <c r="Z225" s="10" t="str">
        <f t="shared" ca="1" si="18"/>
        <v/>
      </c>
      <c r="AA225" s="7" t="str">
        <f t="shared" si="19"/>
        <v/>
      </c>
      <c r="AB225" s="12"/>
      <c r="AC225" s="7"/>
    </row>
    <row r="226" spans="1:29" x14ac:dyDescent="0.25">
      <c r="A226" s="7"/>
      <c r="B226" s="7"/>
      <c r="C226" s="7" t="str">
        <f>IF(B226="","",IFERROR(INDEX(FOLLOWUP!$C:$C,MATCH(B226,FOLLOWUP!$A:$A,0)),""))</f>
        <v/>
      </c>
      <c r="D226" s="7"/>
      <c r="E226" s="7"/>
      <c r="F226" s="7"/>
      <c r="G226" s="7"/>
      <c r="H226" s="12"/>
      <c r="I226" s="12"/>
      <c r="J226" s="12"/>
      <c r="K226" s="12"/>
      <c r="L226" s="7"/>
      <c r="M226" s="7"/>
      <c r="N226" s="7"/>
      <c r="O226" s="12"/>
      <c r="P226" s="12"/>
      <c r="Q226" s="7"/>
      <c r="R226" s="7"/>
      <c r="S226" s="7"/>
      <c r="T226" s="7"/>
      <c r="U226" s="12"/>
      <c r="V226" s="12"/>
      <c r="W226" s="7" t="str">
        <f t="shared" si="15"/>
        <v/>
      </c>
      <c r="X226" s="7" t="str">
        <f t="shared" si="16"/>
        <v/>
      </c>
      <c r="Y226" s="7" t="str">
        <f t="shared" ca="1" si="17"/>
        <v/>
      </c>
      <c r="Z226" s="10" t="str">
        <f t="shared" ca="1" si="18"/>
        <v/>
      </c>
      <c r="AA226" s="7" t="str">
        <f t="shared" si="19"/>
        <v/>
      </c>
      <c r="AB226" s="12"/>
      <c r="AC226" s="7"/>
    </row>
    <row r="227" spans="1:29" x14ac:dyDescent="0.25">
      <c r="A227" s="7"/>
      <c r="B227" s="7"/>
      <c r="C227" s="7" t="str">
        <f>IF(B227="","",IFERROR(INDEX(FOLLOWUP!$C:$C,MATCH(B227,FOLLOWUP!$A:$A,0)),""))</f>
        <v/>
      </c>
      <c r="D227" s="7"/>
      <c r="E227" s="7"/>
      <c r="F227" s="7"/>
      <c r="G227" s="7"/>
      <c r="H227" s="12"/>
      <c r="I227" s="12"/>
      <c r="J227" s="12"/>
      <c r="K227" s="12"/>
      <c r="L227" s="7"/>
      <c r="M227" s="7"/>
      <c r="N227" s="7"/>
      <c r="O227" s="12"/>
      <c r="P227" s="12"/>
      <c r="Q227" s="7"/>
      <c r="R227" s="7"/>
      <c r="S227" s="7"/>
      <c r="T227" s="7"/>
      <c r="U227" s="12"/>
      <c r="V227" s="12"/>
      <c r="W227" s="7" t="str">
        <f t="shared" si="15"/>
        <v/>
      </c>
      <c r="X227" s="7" t="str">
        <f t="shared" si="16"/>
        <v/>
      </c>
      <c r="Y227" s="7" t="str">
        <f t="shared" ca="1" si="17"/>
        <v/>
      </c>
      <c r="Z227" s="10" t="str">
        <f t="shared" ca="1" si="18"/>
        <v/>
      </c>
      <c r="AA227" s="7" t="str">
        <f t="shared" si="19"/>
        <v/>
      </c>
      <c r="AB227" s="12"/>
      <c r="AC227" s="7"/>
    </row>
    <row r="228" spans="1:29" x14ac:dyDescent="0.25">
      <c r="A228" s="7"/>
      <c r="B228" s="7"/>
      <c r="C228" s="7" t="str">
        <f>IF(B228="","",IFERROR(INDEX(FOLLOWUP!$C:$C,MATCH(B228,FOLLOWUP!$A:$A,0)),""))</f>
        <v/>
      </c>
      <c r="D228" s="7"/>
      <c r="E228" s="7"/>
      <c r="F228" s="7"/>
      <c r="G228" s="7"/>
      <c r="H228" s="12"/>
      <c r="I228" s="12"/>
      <c r="J228" s="12"/>
      <c r="K228" s="12"/>
      <c r="L228" s="7"/>
      <c r="M228" s="7"/>
      <c r="N228" s="7"/>
      <c r="O228" s="12"/>
      <c r="P228" s="12"/>
      <c r="Q228" s="7"/>
      <c r="R228" s="7"/>
      <c r="S228" s="7"/>
      <c r="T228" s="7"/>
      <c r="U228" s="12"/>
      <c r="V228" s="12"/>
      <c r="W228" s="7" t="str">
        <f t="shared" si="15"/>
        <v/>
      </c>
      <c r="X228" s="7" t="str">
        <f t="shared" si="16"/>
        <v/>
      </c>
      <c r="Y228" s="7" t="str">
        <f t="shared" ca="1" si="17"/>
        <v/>
      </c>
      <c r="Z228" s="10" t="str">
        <f t="shared" ca="1" si="18"/>
        <v/>
      </c>
      <c r="AA228" s="7" t="str">
        <f t="shared" si="19"/>
        <v/>
      </c>
      <c r="AB228" s="12"/>
      <c r="AC228" s="7"/>
    </row>
    <row r="229" spans="1:29" x14ac:dyDescent="0.25">
      <c r="A229" s="7"/>
      <c r="B229" s="7"/>
      <c r="C229" s="7" t="str">
        <f>IF(B229="","",IFERROR(INDEX(FOLLOWUP!$C:$C,MATCH(B229,FOLLOWUP!$A:$A,0)),""))</f>
        <v/>
      </c>
      <c r="D229" s="7"/>
      <c r="E229" s="7"/>
      <c r="F229" s="7"/>
      <c r="G229" s="7"/>
      <c r="H229" s="12"/>
      <c r="I229" s="12"/>
      <c r="J229" s="12"/>
      <c r="K229" s="12"/>
      <c r="L229" s="7"/>
      <c r="M229" s="7"/>
      <c r="N229" s="7"/>
      <c r="O229" s="12"/>
      <c r="P229" s="12"/>
      <c r="Q229" s="7"/>
      <c r="R229" s="7"/>
      <c r="S229" s="7"/>
      <c r="T229" s="7"/>
      <c r="U229" s="12"/>
      <c r="V229" s="12"/>
      <c r="W229" s="7" t="str">
        <f t="shared" si="15"/>
        <v/>
      </c>
      <c r="X229" s="7" t="str">
        <f t="shared" si="16"/>
        <v/>
      </c>
      <c r="Y229" s="7" t="str">
        <f t="shared" ca="1" si="17"/>
        <v/>
      </c>
      <c r="Z229" s="10" t="str">
        <f t="shared" ca="1" si="18"/>
        <v/>
      </c>
      <c r="AA229" s="7" t="str">
        <f t="shared" si="19"/>
        <v/>
      </c>
      <c r="AB229" s="12"/>
      <c r="AC229" s="7"/>
    </row>
    <row r="230" spans="1:29" x14ac:dyDescent="0.25">
      <c r="A230" s="7"/>
      <c r="B230" s="7"/>
      <c r="C230" s="7" t="str">
        <f>IF(B230="","",IFERROR(INDEX(FOLLOWUP!$C:$C,MATCH(B230,FOLLOWUP!$A:$A,0)),""))</f>
        <v/>
      </c>
      <c r="D230" s="7"/>
      <c r="E230" s="7"/>
      <c r="F230" s="7"/>
      <c r="G230" s="7"/>
      <c r="H230" s="12"/>
      <c r="I230" s="12"/>
      <c r="J230" s="12"/>
      <c r="K230" s="12"/>
      <c r="L230" s="7"/>
      <c r="M230" s="7"/>
      <c r="N230" s="7"/>
      <c r="O230" s="12"/>
      <c r="P230" s="12"/>
      <c r="Q230" s="7"/>
      <c r="R230" s="7"/>
      <c r="S230" s="7"/>
      <c r="T230" s="7"/>
      <c r="U230" s="12"/>
      <c r="V230" s="12"/>
      <c r="W230" s="7" t="str">
        <f t="shared" si="15"/>
        <v/>
      </c>
      <c r="X230" s="7" t="str">
        <f t="shared" si="16"/>
        <v/>
      </c>
      <c r="Y230" s="7" t="str">
        <f t="shared" ca="1" si="17"/>
        <v/>
      </c>
      <c r="Z230" s="10" t="str">
        <f t="shared" ca="1" si="18"/>
        <v/>
      </c>
      <c r="AA230" s="7" t="str">
        <f t="shared" si="19"/>
        <v/>
      </c>
      <c r="AB230" s="12"/>
      <c r="AC230" s="7"/>
    </row>
    <row r="231" spans="1:29" x14ac:dyDescent="0.25">
      <c r="A231" s="7"/>
      <c r="B231" s="7"/>
      <c r="C231" s="7" t="str">
        <f>IF(B231="","",IFERROR(INDEX(FOLLOWUP!$C:$C,MATCH(B231,FOLLOWUP!$A:$A,0)),""))</f>
        <v/>
      </c>
      <c r="D231" s="7"/>
      <c r="E231" s="7"/>
      <c r="F231" s="7"/>
      <c r="G231" s="7"/>
      <c r="H231" s="12"/>
      <c r="I231" s="12"/>
      <c r="J231" s="12"/>
      <c r="K231" s="12"/>
      <c r="L231" s="7"/>
      <c r="M231" s="7"/>
      <c r="N231" s="7"/>
      <c r="O231" s="12"/>
      <c r="P231" s="12"/>
      <c r="Q231" s="7"/>
      <c r="R231" s="7"/>
      <c r="S231" s="7"/>
      <c r="T231" s="7"/>
      <c r="U231" s="12"/>
      <c r="V231" s="12"/>
      <c r="W231" s="7" t="str">
        <f t="shared" si="15"/>
        <v/>
      </c>
      <c r="X231" s="7" t="str">
        <f t="shared" si="16"/>
        <v/>
      </c>
      <c r="Y231" s="7" t="str">
        <f t="shared" ca="1" si="17"/>
        <v/>
      </c>
      <c r="Z231" s="10" t="str">
        <f t="shared" ca="1" si="18"/>
        <v/>
      </c>
      <c r="AA231" s="7" t="str">
        <f t="shared" si="19"/>
        <v/>
      </c>
      <c r="AB231" s="12"/>
      <c r="AC231" s="7"/>
    </row>
    <row r="232" spans="1:29" x14ac:dyDescent="0.25">
      <c r="A232" s="7"/>
      <c r="B232" s="7"/>
      <c r="C232" s="7" t="str">
        <f>IF(B232="","",IFERROR(INDEX(FOLLOWUP!$C:$C,MATCH(B232,FOLLOWUP!$A:$A,0)),""))</f>
        <v/>
      </c>
      <c r="D232" s="7"/>
      <c r="E232" s="7"/>
      <c r="F232" s="7"/>
      <c r="G232" s="7"/>
      <c r="H232" s="12"/>
      <c r="I232" s="12"/>
      <c r="J232" s="12"/>
      <c r="K232" s="12"/>
      <c r="L232" s="7"/>
      <c r="M232" s="7"/>
      <c r="N232" s="7"/>
      <c r="O232" s="12"/>
      <c r="P232" s="12"/>
      <c r="Q232" s="7"/>
      <c r="R232" s="7"/>
      <c r="S232" s="7"/>
      <c r="T232" s="7"/>
      <c r="U232" s="12"/>
      <c r="V232" s="12"/>
      <c r="W232" s="7" t="str">
        <f t="shared" si="15"/>
        <v/>
      </c>
      <c r="X232" s="7" t="str">
        <f t="shared" si="16"/>
        <v/>
      </c>
      <c r="Y232" s="7" t="str">
        <f t="shared" ca="1" si="17"/>
        <v/>
      </c>
      <c r="Z232" s="10" t="str">
        <f t="shared" ca="1" si="18"/>
        <v/>
      </c>
      <c r="AA232" s="7" t="str">
        <f t="shared" si="19"/>
        <v/>
      </c>
      <c r="AB232" s="12"/>
      <c r="AC232" s="7"/>
    </row>
    <row r="233" spans="1:29" x14ac:dyDescent="0.25">
      <c r="A233" s="7"/>
      <c r="B233" s="7"/>
      <c r="C233" s="7" t="str">
        <f>IF(B233="","",IFERROR(INDEX(FOLLOWUP!$C:$C,MATCH(B233,FOLLOWUP!$A:$A,0)),""))</f>
        <v/>
      </c>
      <c r="D233" s="7"/>
      <c r="E233" s="7"/>
      <c r="F233" s="7"/>
      <c r="G233" s="7"/>
      <c r="H233" s="12"/>
      <c r="I233" s="12"/>
      <c r="J233" s="12"/>
      <c r="K233" s="12"/>
      <c r="L233" s="7"/>
      <c r="M233" s="7"/>
      <c r="N233" s="7"/>
      <c r="O233" s="12"/>
      <c r="P233" s="12"/>
      <c r="Q233" s="7"/>
      <c r="R233" s="7"/>
      <c r="S233" s="7"/>
      <c r="T233" s="7"/>
      <c r="U233" s="12"/>
      <c r="V233" s="12"/>
      <c r="W233" s="7" t="str">
        <f t="shared" si="15"/>
        <v/>
      </c>
      <c r="X233" s="7" t="str">
        <f t="shared" si="16"/>
        <v/>
      </c>
      <c r="Y233" s="7" t="str">
        <f t="shared" ca="1" si="17"/>
        <v/>
      </c>
      <c r="Z233" s="10" t="str">
        <f t="shared" ca="1" si="18"/>
        <v/>
      </c>
      <c r="AA233" s="7" t="str">
        <f t="shared" si="19"/>
        <v/>
      </c>
      <c r="AB233" s="12"/>
      <c r="AC233" s="7"/>
    </row>
    <row r="234" spans="1:29" x14ac:dyDescent="0.25">
      <c r="A234" s="7"/>
      <c r="B234" s="7"/>
      <c r="C234" s="7" t="str">
        <f>IF(B234="","",IFERROR(INDEX(FOLLOWUP!$C:$C,MATCH(B234,FOLLOWUP!$A:$A,0)),""))</f>
        <v/>
      </c>
      <c r="D234" s="7"/>
      <c r="E234" s="7"/>
      <c r="F234" s="7"/>
      <c r="G234" s="7"/>
      <c r="H234" s="12"/>
      <c r="I234" s="12"/>
      <c r="J234" s="12"/>
      <c r="K234" s="12"/>
      <c r="L234" s="7"/>
      <c r="M234" s="7"/>
      <c r="N234" s="7"/>
      <c r="O234" s="12"/>
      <c r="P234" s="12"/>
      <c r="Q234" s="7"/>
      <c r="R234" s="7"/>
      <c r="S234" s="7"/>
      <c r="T234" s="7"/>
      <c r="U234" s="12"/>
      <c r="V234" s="12"/>
      <c r="W234" s="7" t="str">
        <f t="shared" si="15"/>
        <v/>
      </c>
      <c r="X234" s="7" t="str">
        <f t="shared" si="16"/>
        <v/>
      </c>
      <c r="Y234" s="7" t="str">
        <f t="shared" ca="1" si="17"/>
        <v/>
      </c>
      <c r="Z234" s="10" t="str">
        <f t="shared" ca="1" si="18"/>
        <v/>
      </c>
      <c r="AA234" s="7" t="str">
        <f t="shared" si="19"/>
        <v/>
      </c>
      <c r="AB234" s="12"/>
      <c r="AC234" s="7"/>
    </row>
    <row r="235" spans="1:29" x14ac:dyDescent="0.25">
      <c r="A235" s="7"/>
      <c r="B235" s="7"/>
      <c r="C235" s="7" t="str">
        <f>IF(B235="","",IFERROR(INDEX(FOLLOWUP!$C:$C,MATCH(B235,FOLLOWUP!$A:$A,0)),""))</f>
        <v/>
      </c>
      <c r="D235" s="7"/>
      <c r="E235" s="7"/>
      <c r="F235" s="7"/>
      <c r="G235" s="7"/>
      <c r="H235" s="12"/>
      <c r="I235" s="12"/>
      <c r="J235" s="12"/>
      <c r="K235" s="12"/>
      <c r="L235" s="7"/>
      <c r="M235" s="7"/>
      <c r="N235" s="7"/>
      <c r="O235" s="12"/>
      <c r="P235" s="12"/>
      <c r="Q235" s="7"/>
      <c r="R235" s="7"/>
      <c r="S235" s="7"/>
      <c r="T235" s="7"/>
      <c r="U235" s="12"/>
      <c r="V235" s="12"/>
      <c r="W235" s="7" t="str">
        <f t="shared" si="15"/>
        <v/>
      </c>
      <c r="X235" s="7" t="str">
        <f t="shared" si="16"/>
        <v/>
      </c>
      <c r="Y235" s="7" t="str">
        <f t="shared" ca="1" si="17"/>
        <v/>
      </c>
      <c r="Z235" s="10" t="str">
        <f t="shared" ca="1" si="18"/>
        <v/>
      </c>
      <c r="AA235" s="7" t="str">
        <f t="shared" si="19"/>
        <v/>
      </c>
      <c r="AB235" s="12"/>
      <c r="AC235" s="7"/>
    </row>
    <row r="236" spans="1:29" x14ac:dyDescent="0.25">
      <c r="A236" s="7"/>
      <c r="B236" s="7"/>
      <c r="C236" s="7" t="str">
        <f>IF(B236="","",IFERROR(INDEX(FOLLOWUP!$C:$C,MATCH(B236,FOLLOWUP!$A:$A,0)),""))</f>
        <v/>
      </c>
      <c r="D236" s="7"/>
      <c r="E236" s="7"/>
      <c r="F236" s="7"/>
      <c r="G236" s="7"/>
      <c r="H236" s="12"/>
      <c r="I236" s="12"/>
      <c r="J236" s="12"/>
      <c r="K236" s="12"/>
      <c r="L236" s="7"/>
      <c r="M236" s="7"/>
      <c r="N236" s="7"/>
      <c r="O236" s="12"/>
      <c r="P236" s="12"/>
      <c r="Q236" s="7"/>
      <c r="R236" s="7"/>
      <c r="S236" s="7"/>
      <c r="T236" s="7"/>
      <c r="U236" s="12"/>
      <c r="V236" s="12"/>
      <c r="W236" s="7" t="str">
        <f t="shared" si="15"/>
        <v/>
      </c>
      <c r="X236" s="7" t="str">
        <f t="shared" si="16"/>
        <v/>
      </c>
      <c r="Y236" s="7" t="str">
        <f t="shared" ca="1" si="17"/>
        <v/>
      </c>
      <c r="Z236" s="10" t="str">
        <f t="shared" ca="1" si="18"/>
        <v/>
      </c>
      <c r="AA236" s="7" t="str">
        <f t="shared" si="19"/>
        <v/>
      </c>
      <c r="AB236" s="12"/>
      <c r="AC236" s="7"/>
    </row>
    <row r="237" spans="1:29" x14ac:dyDescent="0.25">
      <c r="A237" s="7"/>
      <c r="B237" s="7"/>
      <c r="C237" s="7" t="str">
        <f>IF(B237="","",IFERROR(INDEX(FOLLOWUP!$C:$C,MATCH(B237,FOLLOWUP!$A:$A,0)),""))</f>
        <v/>
      </c>
      <c r="D237" s="7"/>
      <c r="E237" s="7"/>
      <c r="F237" s="7"/>
      <c r="G237" s="7"/>
      <c r="H237" s="12"/>
      <c r="I237" s="12"/>
      <c r="J237" s="12"/>
      <c r="K237" s="12"/>
      <c r="L237" s="7"/>
      <c r="M237" s="7"/>
      <c r="N237" s="7"/>
      <c r="O237" s="12"/>
      <c r="P237" s="12"/>
      <c r="Q237" s="7"/>
      <c r="R237" s="7"/>
      <c r="S237" s="7"/>
      <c r="T237" s="7"/>
      <c r="U237" s="12"/>
      <c r="V237" s="12"/>
      <c r="W237" s="7" t="str">
        <f t="shared" si="15"/>
        <v/>
      </c>
      <c r="X237" s="7" t="str">
        <f t="shared" si="16"/>
        <v/>
      </c>
      <c r="Y237" s="7" t="str">
        <f t="shared" ca="1" si="17"/>
        <v/>
      </c>
      <c r="Z237" s="10" t="str">
        <f t="shared" ca="1" si="18"/>
        <v/>
      </c>
      <c r="AA237" s="7" t="str">
        <f t="shared" si="19"/>
        <v/>
      </c>
      <c r="AB237" s="12"/>
      <c r="AC237" s="7"/>
    </row>
    <row r="238" spans="1:29" x14ac:dyDescent="0.25">
      <c r="A238" s="7"/>
      <c r="B238" s="7"/>
      <c r="C238" s="7" t="str">
        <f>IF(B238="","",IFERROR(INDEX(FOLLOWUP!$C:$C,MATCH(B238,FOLLOWUP!$A:$A,0)),""))</f>
        <v/>
      </c>
      <c r="D238" s="7"/>
      <c r="E238" s="7"/>
      <c r="F238" s="7"/>
      <c r="G238" s="7"/>
      <c r="H238" s="12"/>
      <c r="I238" s="12"/>
      <c r="J238" s="12"/>
      <c r="K238" s="12"/>
      <c r="L238" s="7"/>
      <c r="M238" s="7"/>
      <c r="N238" s="7"/>
      <c r="O238" s="12"/>
      <c r="P238" s="12"/>
      <c r="Q238" s="7"/>
      <c r="R238" s="7"/>
      <c r="S238" s="7"/>
      <c r="T238" s="7"/>
      <c r="U238" s="12"/>
      <c r="V238" s="12"/>
      <c r="W238" s="7" t="str">
        <f t="shared" si="15"/>
        <v/>
      </c>
      <c r="X238" s="7" t="str">
        <f t="shared" si="16"/>
        <v/>
      </c>
      <c r="Y238" s="7" t="str">
        <f t="shared" ca="1" si="17"/>
        <v/>
      </c>
      <c r="Z238" s="10" t="str">
        <f t="shared" ca="1" si="18"/>
        <v/>
      </c>
      <c r="AA238" s="7" t="str">
        <f t="shared" si="19"/>
        <v/>
      </c>
      <c r="AB238" s="12"/>
      <c r="AC238" s="7"/>
    </row>
    <row r="239" spans="1:29" x14ac:dyDescent="0.25">
      <c r="A239" s="7"/>
      <c r="B239" s="7"/>
      <c r="C239" s="7" t="str">
        <f>IF(B239="","",IFERROR(INDEX(FOLLOWUP!$C:$C,MATCH(B239,FOLLOWUP!$A:$A,0)),""))</f>
        <v/>
      </c>
      <c r="D239" s="7"/>
      <c r="E239" s="7"/>
      <c r="F239" s="7"/>
      <c r="G239" s="7"/>
      <c r="H239" s="12"/>
      <c r="I239" s="12"/>
      <c r="J239" s="12"/>
      <c r="K239" s="12"/>
      <c r="L239" s="7"/>
      <c r="M239" s="7"/>
      <c r="N239" s="7"/>
      <c r="O239" s="12"/>
      <c r="P239" s="12"/>
      <c r="Q239" s="7"/>
      <c r="R239" s="7"/>
      <c r="S239" s="7"/>
      <c r="T239" s="7"/>
      <c r="U239" s="12"/>
      <c r="V239" s="12"/>
      <c r="W239" s="7" t="str">
        <f t="shared" si="15"/>
        <v/>
      </c>
      <c r="X239" s="7" t="str">
        <f t="shared" si="16"/>
        <v/>
      </c>
      <c r="Y239" s="7" t="str">
        <f t="shared" ca="1" si="17"/>
        <v/>
      </c>
      <c r="Z239" s="10" t="str">
        <f t="shared" ca="1" si="18"/>
        <v/>
      </c>
      <c r="AA239" s="7" t="str">
        <f t="shared" si="19"/>
        <v/>
      </c>
      <c r="AB239" s="12"/>
      <c r="AC239" s="7"/>
    </row>
    <row r="240" spans="1:29" x14ac:dyDescent="0.25">
      <c r="A240" s="7"/>
      <c r="B240" s="7"/>
      <c r="C240" s="7" t="str">
        <f>IF(B240="","",IFERROR(INDEX(FOLLOWUP!$C:$C,MATCH(B240,FOLLOWUP!$A:$A,0)),""))</f>
        <v/>
      </c>
      <c r="D240" s="7"/>
      <c r="E240" s="7"/>
      <c r="F240" s="7"/>
      <c r="G240" s="7"/>
      <c r="H240" s="12"/>
      <c r="I240" s="12"/>
      <c r="J240" s="12"/>
      <c r="K240" s="12"/>
      <c r="L240" s="7"/>
      <c r="M240" s="7"/>
      <c r="N240" s="7"/>
      <c r="O240" s="12"/>
      <c r="P240" s="12"/>
      <c r="Q240" s="7"/>
      <c r="R240" s="7"/>
      <c r="S240" s="7"/>
      <c r="T240" s="7"/>
      <c r="U240" s="12"/>
      <c r="V240" s="12"/>
      <c r="W240" s="7" t="str">
        <f t="shared" si="15"/>
        <v/>
      </c>
      <c r="X240" s="7" t="str">
        <f t="shared" si="16"/>
        <v/>
      </c>
      <c r="Y240" s="7" t="str">
        <f t="shared" ca="1" si="17"/>
        <v/>
      </c>
      <c r="Z240" s="10" t="str">
        <f t="shared" ca="1" si="18"/>
        <v/>
      </c>
      <c r="AA240" s="7" t="str">
        <f t="shared" si="19"/>
        <v/>
      </c>
      <c r="AB240" s="12"/>
      <c r="AC240" s="7"/>
    </row>
    <row r="241" spans="1:29" x14ac:dyDescent="0.25">
      <c r="A241" s="7"/>
      <c r="B241" s="7"/>
      <c r="C241" s="7" t="str">
        <f>IF(B241="","",IFERROR(INDEX(FOLLOWUP!$C:$C,MATCH(B241,FOLLOWUP!$A:$A,0)),""))</f>
        <v/>
      </c>
      <c r="D241" s="7"/>
      <c r="E241" s="7"/>
      <c r="F241" s="7"/>
      <c r="G241" s="7"/>
      <c r="H241" s="12"/>
      <c r="I241" s="12"/>
      <c r="J241" s="12"/>
      <c r="K241" s="12"/>
      <c r="L241" s="7"/>
      <c r="M241" s="7"/>
      <c r="N241" s="7"/>
      <c r="O241" s="12"/>
      <c r="P241" s="12"/>
      <c r="Q241" s="7"/>
      <c r="R241" s="7"/>
      <c r="S241" s="7"/>
      <c r="T241" s="7"/>
      <c r="U241" s="12"/>
      <c r="V241" s="12"/>
      <c r="W241" s="7" t="str">
        <f t="shared" si="15"/>
        <v/>
      </c>
      <c r="X241" s="7" t="str">
        <f t="shared" si="16"/>
        <v/>
      </c>
      <c r="Y241" s="7" t="str">
        <f t="shared" ca="1" si="17"/>
        <v/>
      </c>
      <c r="Z241" s="10" t="str">
        <f t="shared" ca="1" si="18"/>
        <v/>
      </c>
      <c r="AA241" s="7" t="str">
        <f t="shared" si="19"/>
        <v/>
      </c>
      <c r="AB241" s="12"/>
      <c r="AC241" s="7"/>
    </row>
    <row r="242" spans="1:29" x14ac:dyDescent="0.25">
      <c r="A242" s="7"/>
      <c r="B242" s="7"/>
      <c r="C242" s="7" t="str">
        <f>IF(B242="","",IFERROR(INDEX(FOLLOWUP!$C:$C,MATCH(B242,FOLLOWUP!$A:$A,0)),""))</f>
        <v/>
      </c>
      <c r="D242" s="7"/>
      <c r="E242" s="7"/>
      <c r="F242" s="7"/>
      <c r="G242" s="7"/>
      <c r="H242" s="12"/>
      <c r="I242" s="12"/>
      <c r="J242" s="12"/>
      <c r="K242" s="12"/>
      <c r="L242" s="7"/>
      <c r="M242" s="7"/>
      <c r="N242" s="7"/>
      <c r="O242" s="12"/>
      <c r="P242" s="12"/>
      <c r="Q242" s="7"/>
      <c r="R242" s="7"/>
      <c r="S242" s="7"/>
      <c r="T242" s="7"/>
      <c r="U242" s="12"/>
      <c r="V242" s="12"/>
      <c r="W242" s="7" t="str">
        <f t="shared" si="15"/>
        <v/>
      </c>
      <c r="X242" s="7" t="str">
        <f t="shared" si="16"/>
        <v/>
      </c>
      <c r="Y242" s="7" t="str">
        <f t="shared" ca="1" si="17"/>
        <v/>
      </c>
      <c r="Z242" s="10" t="str">
        <f t="shared" ca="1" si="18"/>
        <v/>
      </c>
      <c r="AA242" s="7" t="str">
        <f t="shared" si="19"/>
        <v/>
      </c>
      <c r="AB242" s="12"/>
      <c r="AC242" s="7"/>
    </row>
    <row r="243" spans="1:29" x14ac:dyDescent="0.25">
      <c r="A243" s="7"/>
      <c r="B243" s="7"/>
      <c r="C243" s="7" t="str">
        <f>IF(B243="","",IFERROR(INDEX(FOLLOWUP!$C:$C,MATCH(B243,FOLLOWUP!$A:$A,0)),""))</f>
        <v/>
      </c>
      <c r="D243" s="7"/>
      <c r="E243" s="7"/>
      <c r="F243" s="7"/>
      <c r="G243" s="7"/>
      <c r="H243" s="12"/>
      <c r="I243" s="12"/>
      <c r="J243" s="12"/>
      <c r="K243" s="12"/>
      <c r="L243" s="7"/>
      <c r="M243" s="7"/>
      <c r="N243" s="7"/>
      <c r="O243" s="12"/>
      <c r="P243" s="12"/>
      <c r="Q243" s="7"/>
      <c r="R243" s="7"/>
      <c r="S243" s="7"/>
      <c r="T243" s="7"/>
      <c r="U243" s="12"/>
      <c r="V243" s="12"/>
      <c r="W243" s="7" t="str">
        <f t="shared" si="15"/>
        <v/>
      </c>
      <c r="X243" s="7" t="str">
        <f t="shared" si="16"/>
        <v/>
      </c>
      <c r="Y243" s="7" t="str">
        <f t="shared" ca="1" si="17"/>
        <v/>
      </c>
      <c r="Z243" s="10" t="str">
        <f t="shared" ca="1" si="18"/>
        <v/>
      </c>
      <c r="AA243" s="7" t="str">
        <f t="shared" si="19"/>
        <v/>
      </c>
      <c r="AB243" s="12"/>
      <c r="AC243" s="7"/>
    </row>
    <row r="244" spans="1:29" x14ac:dyDescent="0.25">
      <c r="A244" s="7"/>
      <c r="B244" s="7"/>
      <c r="C244" s="7" t="str">
        <f>IF(B244="","",IFERROR(INDEX(FOLLOWUP!$C:$C,MATCH(B244,FOLLOWUP!$A:$A,0)),""))</f>
        <v/>
      </c>
      <c r="D244" s="7"/>
      <c r="E244" s="7"/>
      <c r="F244" s="7"/>
      <c r="G244" s="7"/>
      <c r="H244" s="12"/>
      <c r="I244" s="12"/>
      <c r="J244" s="12"/>
      <c r="K244" s="12"/>
      <c r="L244" s="7"/>
      <c r="M244" s="7"/>
      <c r="N244" s="7"/>
      <c r="O244" s="12"/>
      <c r="P244" s="12"/>
      <c r="Q244" s="7"/>
      <c r="R244" s="7"/>
      <c r="S244" s="7"/>
      <c r="T244" s="7"/>
      <c r="U244" s="12"/>
      <c r="V244" s="12"/>
      <c r="W244" s="7" t="str">
        <f t="shared" si="15"/>
        <v/>
      </c>
      <c r="X244" s="7" t="str">
        <f t="shared" si="16"/>
        <v/>
      </c>
      <c r="Y244" s="7" t="str">
        <f t="shared" ca="1" si="17"/>
        <v/>
      </c>
      <c r="Z244" s="10" t="str">
        <f t="shared" ca="1" si="18"/>
        <v/>
      </c>
      <c r="AA244" s="7" t="str">
        <f t="shared" si="19"/>
        <v/>
      </c>
      <c r="AB244" s="12"/>
      <c r="AC244" s="7"/>
    </row>
    <row r="245" spans="1:29" x14ac:dyDescent="0.25">
      <c r="A245" s="7"/>
      <c r="B245" s="7"/>
      <c r="C245" s="7" t="str">
        <f>IF(B245="","",IFERROR(INDEX(FOLLOWUP!$C:$C,MATCH(B245,FOLLOWUP!$A:$A,0)),""))</f>
        <v/>
      </c>
      <c r="D245" s="7"/>
      <c r="E245" s="7"/>
      <c r="F245" s="7"/>
      <c r="G245" s="7"/>
      <c r="H245" s="12"/>
      <c r="I245" s="12"/>
      <c r="J245" s="12"/>
      <c r="K245" s="12"/>
      <c r="L245" s="7"/>
      <c r="M245" s="7"/>
      <c r="N245" s="7"/>
      <c r="O245" s="12"/>
      <c r="P245" s="12"/>
      <c r="Q245" s="7"/>
      <c r="R245" s="7"/>
      <c r="S245" s="7"/>
      <c r="T245" s="7"/>
      <c r="U245" s="12"/>
      <c r="V245" s="12"/>
      <c r="W245" s="7" t="str">
        <f t="shared" si="15"/>
        <v/>
      </c>
      <c r="X245" s="7" t="str">
        <f t="shared" si="16"/>
        <v/>
      </c>
      <c r="Y245" s="7" t="str">
        <f t="shared" ca="1" si="17"/>
        <v/>
      </c>
      <c r="Z245" s="10" t="str">
        <f t="shared" ca="1" si="18"/>
        <v/>
      </c>
      <c r="AA245" s="7" t="str">
        <f t="shared" si="19"/>
        <v/>
      </c>
      <c r="AB245" s="12"/>
      <c r="AC245" s="7"/>
    </row>
    <row r="246" spans="1:29" x14ac:dyDescent="0.25">
      <c r="A246" s="7"/>
      <c r="B246" s="7"/>
      <c r="C246" s="7" t="str">
        <f>IF(B246="","",IFERROR(INDEX(FOLLOWUP!$C:$C,MATCH(B246,FOLLOWUP!$A:$A,0)),""))</f>
        <v/>
      </c>
      <c r="D246" s="7"/>
      <c r="E246" s="7"/>
      <c r="F246" s="7"/>
      <c r="G246" s="7"/>
      <c r="H246" s="12"/>
      <c r="I246" s="12"/>
      <c r="J246" s="12"/>
      <c r="K246" s="12"/>
      <c r="L246" s="7"/>
      <c r="M246" s="7"/>
      <c r="N246" s="7"/>
      <c r="O246" s="12"/>
      <c r="P246" s="12"/>
      <c r="Q246" s="7"/>
      <c r="R246" s="7"/>
      <c r="S246" s="7"/>
      <c r="T246" s="7"/>
      <c r="U246" s="12"/>
      <c r="V246" s="12"/>
      <c r="W246" s="7" t="str">
        <f t="shared" si="15"/>
        <v/>
      </c>
      <c r="X246" s="7" t="str">
        <f t="shared" si="16"/>
        <v/>
      </c>
      <c r="Y246" s="7" t="str">
        <f t="shared" ca="1" si="17"/>
        <v/>
      </c>
      <c r="Z246" s="10" t="str">
        <f t="shared" ca="1" si="18"/>
        <v/>
      </c>
      <c r="AA246" s="7" t="str">
        <f t="shared" si="19"/>
        <v/>
      </c>
      <c r="AB246" s="12"/>
      <c r="AC246" s="7"/>
    </row>
    <row r="247" spans="1:29" x14ac:dyDescent="0.25">
      <c r="A247" s="7"/>
      <c r="B247" s="7"/>
      <c r="C247" s="7" t="str">
        <f>IF(B247="","",IFERROR(INDEX(FOLLOWUP!$C:$C,MATCH(B247,FOLLOWUP!$A:$A,0)),""))</f>
        <v/>
      </c>
      <c r="D247" s="7"/>
      <c r="E247" s="7"/>
      <c r="F247" s="7"/>
      <c r="G247" s="7"/>
      <c r="H247" s="12"/>
      <c r="I247" s="12"/>
      <c r="J247" s="12"/>
      <c r="K247" s="12"/>
      <c r="L247" s="7"/>
      <c r="M247" s="7"/>
      <c r="N247" s="7"/>
      <c r="O247" s="12"/>
      <c r="P247" s="12"/>
      <c r="Q247" s="7"/>
      <c r="R247" s="7"/>
      <c r="S247" s="7"/>
      <c r="T247" s="7"/>
      <c r="U247" s="12"/>
      <c r="V247" s="12"/>
      <c r="W247" s="7" t="str">
        <f t="shared" si="15"/>
        <v/>
      </c>
      <c r="X247" s="7" t="str">
        <f t="shared" si="16"/>
        <v/>
      </c>
      <c r="Y247" s="7" t="str">
        <f t="shared" ca="1" si="17"/>
        <v/>
      </c>
      <c r="Z247" s="10" t="str">
        <f t="shared" ca="1" si="18"/>
        <v/>
      </c>
      <c r="AA247" s="7" t="str">
        <f t="shared" si="19"/>
        <v/>
      </c>
      <c r="AB247" s="12"/>
      <c r="AC247" s="7"/>
    </row>
    <row r="248" spans="1:29" x14ac:dyDescent="0.25">
      <c r="A248" s="7"/>
      <c r="B248" s="7"/>
      <c r="C248" s="7" t="str">
        <f>IF(B248="","",IFERROR(INDEX(FOLLOWUP!$C:$C,MATCH(B248,FOLLOWUP!$A:$A,0)),""))</f>
        <v/>
      </c>
      <c r="D248" s="7"/>
      <c r="E248" s="7"/>
      <c r="F248" s="7"/>
      <c r="G248" s="7"/>
      <c r="H248" s="12"/>
      <c r="I248" s="12"/>
      <c r="J248" s="12"/>
      <c r="K248" s="12"/>
      <c r="L248" s="7"/>
      <c r="M248" s="7"/>
      <c r="N248" s="7"/>
      <c r="O248" s="12"/>
      <c r="P248" s="12"/>
      <c r="Q248" s="7"/>
      <c r="R248" s="7"/>
      <c r="S248" s="7"/>
      <c r="T248" s="7"/>
      <c r="U248" s="12"/>
      <c r="V248" s="12"/>
      <c r="W248" s="7" t="str">
        <f t="shared" si="15"/>
        <v/>
      </c>
      <c r="X248" s="7" t="str">
        <f t="shared" si="16"/>
        <v/>
      </c>
      <c r="Y248" s="7" t="str">
        <f t="shared" ca="1" si="17"/>
        <v/>
      </c>
      <c r="Z248" s="10" t="str">
        <f t="shared" ca="1" si="18"/>
        <v/>
      </c>
      <c r="AA248" s="7" t="str">
        <f t="shared" si="19"/>
        <v/>
      </c>
      <c r="AB248" s="12"/>
      <c r="AC248" s="7"/>
    </row>
    <row r="249" spans="1:29" x14ac:dyDescent="0.25">
      <c r="A249" s="7"/>
      <c r="B249" s="7"/>
      <c r="C249" s="7" t="str">
        <f>IF(B249="","",IFERROR(INDEX(FOLLOWUP!$C:$C,MATCH(B249,FOLLOWUP!$A:$A,0)),""))</f>
        <v/>
      </c>
      <c r="D249" s="7"/>
      <c r="E249" s="7"/>
      <c r="F249" s="7"/>
      <c r="G249" s="7"/>
      <c r="H249" s="12"/>
      <c r="I249" s="12"/>
      <c r="J249" s="12"/>
      <c r="K249" s="12"/>
      <c r="L249" s="7"/>
      <c r="M249" s="7"/>
      <c r="N249" s="7"/>
      <c r="O249" s="12"/>
      <c r="P249" s="12"/>
      <c r="Q249" s="7"/>
      <c r="R249" s="7"/>
      <c r="S249" s="7"/>
      <c r="T249" s="7"/>
      <c r="U249" s="12"/>
      <c r="V249" s="12"/>
      <c r="W249" s="7" t="str">
        <f t="shared" si="15"/>
        <v/>
      </c>
      <c r="X249" s="7" t="str">
        <f t="shared" si="16"/>
        <v/>
      </c>
      <c r="Y249" s="7" t="str">
        <f t="shared" ca="1" si="17"/>
        <v/>
      </c>
      <c r="Z249" s="10" t="str">
        <f t="shared" ca="1" si="18"/>
        <v/>
      </c>
      <c r="AA249" s="7" t="str">
        <f t="shared" si="19"/>
        <v/>
      </c>
      <c r="AB249" s="12"/>
      <c r="AC249" s="7"/>
    </row>
    <row r="250" spans="1:29" x14ac:dyDescent="0.25">
      <c r="A250" s="7"/>
      <c r="B250" s="7"/>
      <c r="C250" s="7" t="str">
        <f>IF(B250="","",IFERROR(INDEX(FOLLOWUP!$C:$C,MATCH(B250,FOLLOWUP!$A:$A,0)),""))</f>
        <v/>
      </c>
      <c r="D250" s="7"/>
      <c r="E250" s="7"/>
      <c r="F250" s="7"/>
      <c r="G250" s="7"/>
      <c r="H250" s="12"/>
      <c r="I250" s="12"/>
      <c r="J250" s="12"/>
      <c r="K250" s="12"/>
      <c r="L250" s="7"/>
      <c r="M250" s="7"/>
      <c r="N250" s="7"/>
      <c r="O250" s="12"/>
      <c r="P250" s="12"/>
      <c r="Q250" s="7"/>
      <c r="R250" s="7"/>
      <c r="S250" s="7"/>
      <c r="T250" s="7"/>
      <c r="U250" s="12"/>
      <c r="V250" s="12"/>
      <c r="W250" s="7" t="str">
        <f t="shared" si="15"/>
        <v/>
      </c>
      <c r="X250" s="7" t="str">
        <f t="shared" si="16"/>
        <v/>
      </c>
      <c r="Y250" s="7" t="str">
        <f t="shared" ca="1" si="17"/>
        <v/>
      </c>
      <c r="Z250" s="10" t="str">
        <f t="shared" ca="1" si="18"/>
        <v/>
      </c>
      <c r="AA250" s="7" t="str">
        <f t="shared" si="19"/>
        <v/>
      </c>
      <c r="AB250" s="12"/>
      <c r="AC250" s="7"/>
    </row>
    <row r="251" spans="1:29" x14ac:dyDescent="0.25">
      <c r="A251" s="7"/>
      <c r="B251" s="7"/>
      <c r="C251" s="7" t="str">
        <f>IF(B251="","",IFERROR(INDEX(FOLLOWUP!$C:$C,MATCH(B251,FOLLOWUP!$A:$A,0)),""))</f>
        <v/>
      </c>
      <c r="D251" s="7"/>
      <c r="E251" s="7"/>
      <c r="F251" s="7"/>
      <c r="G251" s="7"/>
      <c r="H251" s="12"/>
      <c r="I251" s="12"/>
      <c r="J251" s="12"/>
      <c r="K251" s="12"/>
      <c r="L251" s="7"/>
      <c r="M251" s="7"/>
      <c r="N251" s="7"/>
      <c r="O251" s="12"/>
      <c r="P251" s="12"/>
      <c r="Q251" s="7"/>
      <c r="R251" s="7"/>
      <c r="S251" s="7"/>
      <c r="T251" s="7"/>
      <c r="U251" s="12"/>
      <c r="V251" s="12"/>
      <c r="W251" s="7" t="str">
        <f t="shared" si="15"/>
        <v/>
      </c>
      <c r="X251" s="7" t="str">
        <f t="shared" si="16"/>
        <v/>
      </c>
      <c r="Y251" s="7" t="str">
        <f t="shared" ca="1" si="17"/>
        <v/>
      </c>
      <c r="Z251" s="10" t="str">
        <f t="shared" ca="1" si="18"/>
        <v/>
      </c>
      <c r="AA251" s="7" t="str">
        <f t="shared" si="19"/>
        <v/>
      </c>
      <c r="AB251" s="12"/>
      <c r="AC251" s="7"/>
    </row>
    <row r="252" spans="1:29" x14ac:dyDescent="0.25">
      <c r="A252" s="7"/>
      <c r="B252" s="7"/>
      <c r="C252" s="7" t="str">
        <f>IF(B252="","",IFERROR(INDEX(FOLLOWUP!$C:$C,MATCH(B252,FOLLOWUP!$A:$A,0)),""))</f>
        <v/>
      </c>
      <c r="D252" s="7"/>
      <c r="E252" s="7"/>
      <c r="F252" s="7"/>
      <c r="G252" s="7"/>
      <c r="H252" s="12"/>
      <c r="I252" s="12"/>
      <c r="J252" s="12"/>
      <c r="K252" s="12"/>
      <c r="L252" s="7"/>
      <c r="M252" s="7"/>
      <c r="N252" s="7"/>
      <c r="O252" s="12"/>
      <c r="P252" s="12"/>
      <c r="Q252" s="7"/>
      <c r="R252" s="7"/>
      <c r="S252" s="7"/>
      <c r="T252" s="7"/>
      <c r="U252" s="12"/>
      <c r="V252" s="12"/>
      <c r="W252" s="7" t="str">
        <f t="shared" si="15"/>
        <v/>
      </c>
      <c r="X252" s="7" t="str">
        <f t="shared" si="16"/>
        <v/>
      </c>
      <c r="Y252" s="7" t="str">
        <f t="shared" ca="1" si="17"/>
        <v/>
      </c>
      <c r="Z252" s="10" t="str">
        <f t="shared" ca="1" si="18"/>
        <v/>
      </c>
      <c r="AA252" s="7" t="str">
        <f t="shared" si="19"/>
        <v/>
      </c>
      <c r="AB252" s="12"/>
      <c r="AC252" s="7"/>
    </row>
    <row r="253" spans="1:29" x14ac:dyDescent="0.25">
      <c r="A253" s="7"/>
      <c r="B253" s="7"/>
      <c r="C253" s="7" t="str">
        <f>IF(B253="","",IFERROR(INDEX(FOLLOWUP!$C:$C,MATCH(B253,FOLLOWUP!$A:$A,0)),""))</f>
        <v/>
      </c>
      <c r="D253" s="7"/>
      <c r="E253" s="7"/>
      <c r="F253" s="7"/>
      <c r="G253" s="7"/>
      <c r="H253" s="12"/>
      <c r="I253" s="12"/>
      <c r="J253" s="12"/>
      <c r="K253" s="12"/>
      <c r="L253" s="7"/>
      <c r="M253" s="7"/>
      <c r="N253" s="7"/>
      <c r="O253" s="12"/>
      <c r="P253" s="12"/>
      <c r="Q253" s="7"/>
      <c r="R253" s="7"/>
      <c r="S253" s="7"/>
      <c r="T253" s="7"/>
      <c r="U253" s="12"/>
      <c r="V253" s="12"/>
      <c r="W253" s="7" t="str">
        <f t="shared" si="15"/>
        <v/>
      </c>
      <c r="X253" s="7" t="str">
        <f t="shared" si="16"/>
        <v/>
      </c>
      <c r="Y253" s="7" t="str">
        <f t="shared" ca="1" si="17"/>
        <v/>
      </c>
      <c r="Z253" s="10" t="str">
        <f t="shared" ca="1" si="18"/>
        <v/>
      </c>
      <c r="AA253" s="7" t="str">
        <f t="shared" si="19"/>
        <v/>
      </c>
      <c r="AB253" s="12"/>
      <c r="AC253" s="7"/>
    </row>
    <row r="254" spans="1:29" x14ac:dyDescent="0.25">
      <c r="A254" s="7"/>
      <c r="B254" s="7"/>
      <c r="C254" s="7" t="str">
        <f>IF(B254="","",IFERROR(INDEX(FOLLOWUP!$C:$C,MATCH(B254,FOLLOWUP!$A:$A,0)),""))</f>
        <v/>
      </c>
      <c r="D254" s="7"/>
      <c r="E254" s="7"/>
      <c r="F254" s="7"/>
      <c r="G254" s="7"/>
      <c r="H254" s="12"/>
      <c r="I254" s="12"/>
      <c r="J254" s="12"/>
      <c r="K254" s="12"/>
      <c r="L254" s="7"/>
      <c r="M254" s="7"/>
      <c r="N254" s="7"/>
      <c r="O254" s="12"/>
      <c r="P254" s="12"/>
      <c r="Q254" s="7"/>
      <c r="R254" s="7"/>
      <c r="S254" s="7"/>
      <c r="T254" s="7"/>
      <c r="U254" s="12"/>
      <c r="V254" s="12"/>
      <c r="W254" s="7" t="str">
        <f t="shared" si="15"/>
        <v/>
      </c>
      <c r="X254" s="7" t="str">
        <f t="shared" si="16"/>
        <v/>
      </c>
      <c r="Y254" s="7" t="str">
        <f t="shared" ca="1" si="17"/>
        <v/>
      </c>
      <c r="Z254" s="10" t="str">
        <f t="shared" ca="1" si="18"/>
        <v/>
      </c>
      <c r="AA254" s="7" t="str">
        <f t="shared" si="19"/>
        <v/>
      </c>
      <c r="AB254" s="12"/>
      <c r="AC254" s="7"/>
    </row>
    <row r="255" spans="1:29" x14ac:dyDescent="0.25">
      <c r="A255" s="7"/>
      <c r="B255" s="7"/>
      <c r="C255" s="7" t="str">
        <f>IF(B255="","",IFERROR(INDEX(FOLLOWUP!$C:$C,MATCH(B255,FOLLOWUP!$A:$A,0)),""))</f>
        <v/>
      </c>
      <c r="D255" s="7"/>
      <c r="E255" s="7"/>
      <c r="F255" s="7"/>
      <c r="G255" s="7"/>
      <c r="H255" s="12"/>
      <c r="I255" s="12"/>
      <c r="J255" s="12"/>
      <c r="K255" s="12"/>
      <c r="L255" s="7"/>
      <c r="M255" s="7"/>
      <c r="N255" s="7"/>
      <c r="O255" s="12"/>
      <c r="P255" s="12"/>
      <c r="Q255" s="7"/>
      <c r="R255" s="7"/>
      <c r="S255" s="7"/>
      <c r="T255" s="7"/>
      <c r="U255" s="12"/>
      <c r="V255" s="12"/>
      <c r="W255" s="7" t="str">
        <f t="shared" si="15"/>
        <v/>
      </c>
      <c r="X255" s="7" t="str">
        <f t="shared" si="16"/>
        <v/>
      </c>
      <c r="Y255" s="7" t="str">
        <f t="shared" ca="1" si="17"/>
        <v/>
      </c>
      <c r="Z255" s="10" t="str">
        <f t="shared" ca="1" si="18"/>
        <v/>
      </c>
      <c r="AA255" s="7" t="str">
        <f t="shared" si="19"/>
        <v/>
      </c>
      <c r="AB255" s="12"/>
      <c r="AC255" s="7"/>
    </row>
    <row r="256" spans="1:29" x14ac:dyDescent="0.25">
      <c r="A256" s="7"/>
      <c r="B256" s="7"/>
      <c r="C256" s="7" t="str">
        <f>IF(B256="","",IFERROR(INDEX(FOLLOWUP!$C:$C,MATCH(B256,FOLLOWUP!$A:$A,0)),""))</f>
        <v/>
      </c>
      <c r="D256" s="7"/>
      <c r="E256" s="7"/>
      <c r="F256" s="7"/>
      <c r="G256" s="7"/>
      <c r="H256" s="12"/>
      <c r="I256" s="12"/>
      <c r="J256" s="12"/>
      <c r="K256" s="12"/>
      <c r="L256" s="7"/>
      <c r="M256" s="7"/>
      <c r="N256" s="7"/>
      <c r="O256" s="12"/>
      <c r="P256" s="12"/>
      <c r="Q256" s="7"/>
      <c r="R256" s="7"/>
      <c r="S256" s="7"/>
      <c r="T256" s="7"/>
      <c r="U256" s="12"/>
      <c r="V256" s="12"/>
      <c r="W256" s="7" t="str">
        <f t="shared" si="15"/>
        <v/>
      </c>
      <c r="X256" s="7" t="str">
        <f t="shared" si="16"/>
        <v/>
      </c>
      <c r="Y256" s="7" t="str">
        <f t="shared" ca="1" si="17"/>
        <v/>
      </c>
      <c r="Z256" s="10" t="str">
        <f t="shared" ca="1" si="18"/>
        <v/>
      </c>
      <c r="AA256" s="7" t="str">
        <f t="shared" si="19"/>
        <v/>
      </c>
      <c r="AB256" s="12"/>
      <c r="AC256" s="7"/>
    </row>
    <row r="257" spans="1:29" x14ac:dyDescent="0.25">
      <c r="A257" s="7"/>
      <c r="B257" s="7"/>
      <c r="C257" s="7" t="str">
        <f>IF(B257="","",IFERROR(INDEX(FOLLOWUP!$C:$C,MATCH(B257,FOLLOWUP!$A:$A,0)),""))</f>
        <v/>
      </c>
      <c r="D257" s="7"/>
      <c r="E257" s="7"/>
      <c r="F257" s="7"/>
      <c r="G257" s="7"/>
      <c r="H257" s="12"/>
      <c r="I257" s="12"/>
      <c r="J257" s="12"/>
      <c r="K257" s="12"/>
      <c r="L257" s="7"/>
      <c r="M257" s="7"/>
      <c r="N257" s="7"/>
      <c r="O257" s="12"/>
      <c r="P257" s="12"/>
      <c r="Q257" s="7"/>
      <c r="R257" s="7"/>
      <c r="S257" s="7"/>
      <c r="T257" s="7"/>
      <c r="U257" s="12"/>
      <c r="V257" s="12"/>
      <c r="W257" s="7" t="str">
        <f t="shared" si="15"/>
        <v/>
      </c>
      <c r="X257" s="7" t="str">
        <f t="shared" si="16"/>
        <v/>
      </c>
      <c r="Y257" s="7" t="str">
        <f t="shared" ca="1" si="17"/>
        <v/>
      </c>
      <c r="Z257" s="10" t="str">
        <f t="shared" ca="1" si="18"/>
        <v/>
      </c>
      <c r="AA257" s="7" t="str">
        <f t="shared" si="19"/>
        <v/>
      </c>
      <c r="AB257" s="12"/>
      <c r="AC257" s="7"/>
    </row>
    <row r="258" spans="1:29" x14ac:dyDescent="0.25">
      <c r="A258" s="7"/>
      <c r="B258" s="7"/>
      <c r="C258" s="7" t="str">
        <f>IF(B258="","",IFERROR(INDEX(FOLLOWUP!$C:$C,MATCH(B258,FOLLOWUP!$A:$A,0)),""))</f>
        <v/>
      </c>
      <c r="D258" s="7"/>
      <c r="E258" s="7"/>
      <c r="F258" s="7"/>
      <c r="G258" s="7"/>
      <c r="H258" s="12"/>
      <c r="I258" s="12"/>
      <c r="J258" s="12"/>
      <c r="K258" s="12"/>
      <c r="L258" s="7"/>
      <c r="M258" s="7"/>
      <c r="N258" s="7"/>
      <c r="O258" s="12"/>
      <c r="P258" s="12"/>
      <c r="Q258" s="7"/>
      <c r="R258" s="7"/>
      <c r="S258" s="7"/>
      <c r="T258" s="7"/>
      <c r="U258" s="12"/>
      <c r="V258" s="12"/>
      <c r="W258" s="7" t="str">
        <f t="shared" ref="W258:W321" si="20">IF(OR(H258="",I258=""),"",ROUND((I258-H258)*24,1))</f>
        <v/>
      </c>
      <c r="X258" s="7" t="str">
        <f t="shared" ref="X258:X321" si="21">IF(OR(I258="",O258=""),"",ROUND((O258-I258)*24,1))</f>
        <v/>
      </c>
      <c r="Y258" s="7" t="str">
        <f t="shared" ref="Y258:Y321" ca="1" si="22">IF(H258="","",ROUND(IF(P258="",(NOW()-H258)*24,(P258-H258)*24),1))</f>
        <v/>
      </c>
      <c r="Z258" s="10" t="str">
        <f t="shared" ref="Z258:Z321" ca="1" si="23">IF(Y258="","",Y258/24*P_CUSTO_DIA)</f>
        <v/>
      </c>
      <c r="AA258" s="7" t="str">
        <f t="shared" ref="AA258:AA321" si="24">IF(A258="","",IF(P258="","Sim","Não"))</f>
        <v/>
      </c>
      <c r="AB258" s="12"/>
      <c r="AC258" s="7"/>
    </row>
    <row r="259" spans="1:29" x14ac:dyDescent="0.25">
      <c r="A259" s="7"/>
      <c r="B259" s="7"/>
      <c r="C259" s="7" t="str">
        <f>IF(B259="","",IFERROR(INDEX(FOLLOWUP!$C:$C,MATCH(B259,FOLLOWUP!$A:$A,0)),""))</f>
        <v/>
      </c>
      <c r="D259" s="7"/>
      <c r="E259" s="7"/>
      <c r="F259" s="7"/>
      <c r="G259" s="7"/>
      <c r="H259" s="12"/>
      <c r="I259" s="12"/>
      <c r="J259" s="12"/>
      <c r="K259" s="12"/>
      <c r="L259" s="7"/>
      <c r="M259" s="7"/>
      <c r="N259" s="7"/>
      <c r="O259" s="12"/>
      <c r="P259" s="12"/>
      <c r="Q259" s="7"/>
      <c r="R259" s="7"/>
      <c r="S259" s="7"/>
      <c r="T259" s="7"/>
      <c r="U259" s="12"/>
      <c r="V259" s="12"/>
      <c r="W259" s="7" t="str">
        <f t="shared" si="20"/>
        <v/>
      </c>
      <c r="X259" s="7" t="str">
        <f t="shared" si="21"/>
        <v/>
      </c>
      <c r="Y259" s="7" t="str">
        <f t="shared" ca="1" si="22"/>
        <v/>
      </c>
      <c r="Z259" s="10" t="str">
        <f t="shared" ca="1" si="23"/>
        <v/>
      </c>
      <c r="AA259" s="7" t="str">
        <f t="shared" si="24"/>
        <v/>
      </c>
      <c r="AB259" s="12"/>
      <c r="AC259" s="7"/>
    </row>
    <row r="260" spans="1:29" x14ac:dyDescent="0.25">
      <c r="A260" s="7"/>
      <c r="B260" s="7"/>
      <c r="C260" s="7" t="str">
        <f>IF(B260="","",IFERROR(INDEX(FOLLOWUP!$C:$C,MATCH(B260,FOLLOWUP!$A:$A,0)),""))</f>
        <v/>
      </c>
      <c r="D260" s="7"/>
      <c r="E260" s="7"/>
      <c r="F260" s="7"/>
      <c r="G260" s="7"/>
      <c r="H260" s="12"/>
      <c r="I260" s="12"/>
      <c r="J260" s="12"/>
      <c r="K260" s="12"/>
      <c r="L260" s="7"/>
      <c r="M260" s="7"/>
      <c r="N260" s="7"/>
      <c r="O260" s="12"/>
      <c r="P260" s="12"/>
      <c r="Q260" s="7"/>
      <c r="R260" s="7"/>
      <c r="S260" s="7"/>
      <c r="T260" s="7"/>
      <c r="U260" s="12"/>
      <c r="V260" s="12"/>
      <c r="W260" s="7" t="str">
        <f t="shared" si="20"/>
        <v/>
      </c>
      <c r="X260" s="7" t="str">
        <f t="shared" si="21"/>
        <v/>
      </c>
      <c r="Y260" s="7" t="str">
        <f t="shared" ca="1" si="22"/>
        <v/>
      </c>
      <c r="Z260" s="10" t="str">
        <f t="shared" ca="1" si="23"/>
        <v/>
      </c>
      <c r="AA260" s="7" t="str">
        <f t="shared" si="24"/>
        <v/>
      </c>
      <c r="AB260" s="12"/>
      <c r="AC260" s="7"/>
    </row>
    <row r="261" spans="1:29" x14ac:dyDescent="0.25">
      <c r="A261" s="7"/>
      <c r="B261" s="7"/>
      <c r="C261" s="7" t="str">
        <f>IF(B261="","",IFERROR(INDEX(FOLLOWUP!$C:$C,MATCH(B261,FOLLOWUP!$A:$A,0)),""))</f>
        <v/>
      </c>
      <c r="D261" s="7"/>
      <c r="E261" s="7"/>
      <c r="F261" s="7"/>
      <c r="G261" s="7"/>
      <c r="H261" s="12"/>
      <c r="I261" s="12"/>
      <c r="J261" s="12"/>
      <c r="K261" s="12"/>
      <c r="L261" s="7"/>
      <c r="M261" s="7"/>
      <c r="N261" s="7"/>
      <c r="O261" s="12"/>
      <c r="P261" s="12"/>
      <c r="Q261" s="7"/>
      <c r="R261" s="7"/>
      <c r="S261" s="7"/>
      <c r="T261" s="7"/>
      <c r="U261" s="12"/>
      <c r="V261" s="12"/>
      <c r="W261" s="7" t="str">
        <f t="shared" si="20"/>
        <v/>
      </c>
      <c r="X261" s="7" t="str">
        <f t="shared" si="21"/>
        <v/>
      </c>
      <c r="Y261" s="7" t="str">
        <f t="shared" ca="1" si="22"/>
        <v/>
      </c>
      <c r="Z261" s="10" t="str">
        <f t="shared" ca="1" si="23"/>
        <v/>
      </c>
      <c r="AA261" s="7" t="str">
        <f t="shared" si="24"/>
        <v/>
      </c>
      <c r="AB261" s="12"/>
      <c r="AC261" s="7"/>
    </row>
    <row r="262" spans="1:29" x14ac:dyDescent="0.25">
      <c r="A262" s="7"/>
      <c r="B262" s="7"/>
      <c r="C262" s="7" t="str">
        <f>IF(B262="","",IFERROR(INDEX(FOLLOWUP!$C:$C,MATCH(B262,FOLLOWUP!$A:$A,0)),""))</f>
        <v/>
      </c>
      <c r="D262" s="7"/>
      <c r="E262" s="7"/>
      <c r="F262" s="7"/>
      <c r="G262" s="7"/>
      <c r="H262" s="12"/>
      <c r="I262" s="12"/>
      <c r="J262" s="12"/>
      <c r="K262" s="12"/>
      <c r="L262" s="7"/>
      <c r="M262" s="7"/>
      <c r="N262" s="7"/>
      <c r="O262" s="12"/>
      <c r="P262" s="12"/>
      <c r="Q262" s="7"/>
      <c r="R262" s="7"/>
      <c r="S262" s="7"/>
      <c r="T262" s="7"/>
      <c r="U262" s="12"/>
      <c r="V262" s="12"/>
      <c r="W262" s="7" t="str">
        <f t="shared" si="20"/>
        <v/>
      </c>
      <c r="X262" s="7" t="str">
        <f t="shared" si="21"/>
        <v/>
      </c>
      <c r="Y262" s="7" t="str">
        <f t="shared" ca="1" si="22"/>
        <v/>
      </c>
      <c r="Z262" s="10" t="str">
        <f t="shared" ca="1" si="23"/>
        <v/>
      </c>
      <c r="AA262" s="7" t="str">
        <f t="shared" si="24"/>
        <v/>
      </c>
      <c r="AB262" s="12"/>
      <c r="AC262" s="7"/>
    </row>
    <row r="263" spans="1:29" x14ac:dyDescent="0.25">
      <c r="A263" s="7"/>
      <c r="B263" s="7"/>
      <c r="C263" s="7" t="str">
        <f>IF(B263="","",IFERROR(INDEX(FOLLOWUP!$C:$C,MATCH(B263,FOLLOWUP!$A:$A,0)),""))</f>
        <v/>
      </c>
      <c r="D263" s="7"/>
      <c r="E263" s="7"/>
      <c r="F263" s="7"/>
      <c r="G263" s="7"/>
      <c r="H263" s="12"/>
      <c r="I263" s="12"/>
      <c r="J263" s="12"/>
      <c r="K263" s="12"/>
      <c r="L263" s="7"/>
      <c r="M263" s="7"/>
      <c r="N263" s="7"/>
      <c r="O263" s="12"/>
      <c r="P263" s="12"/>
      <c r="Q263" s="7"/>
      <c r="R263" s="7"/>
      <c r="S263" s="7"/>
      <c r="T263" s="7"/>
      <c r="U263" s="12"/>
      <c r="V263" s="12"/>
      <c r="W263" s="7" t="str">
        <f t="shared" si="20"/>
        <v/>
      </c>
      <c r="X263" s="7" t="str">
        <f t="shared" si="21"/>
        <v/>
      </c>
      <c r="Y263" s="7" t="str">
        <f t="shared" ca="1" si="22"/>
        <v/>
      </c>
      <c r="Z263" s="10" t="str">
        <f t="shared" ca="1" si="23"/>
        <v/>
      </c>
      <c r="AA263" s="7" t="str">
        <f t="shared" si="24"/>
        <v/>
      </c>
      <c r="AB263" s="12"/>
      <c r="AC263" s="7"/>
    </row>
    <row r="264" spans="1:29" x14ac:dyDescent="0.25">
      <c r="A264" s="7"/>
      <c r="B264" s="7"/>
      <c r="C264" s="7" t="str">
        <f>IF(B264="","",IFERROR(INDEX(FOLLOWUP!$C:$C,MATCH(B264,FOLLOWUP!$A:$A,0)),""))</f>
        <v/>
      </c>
      <c r="D264" s="7"/>
      <c r="E264" s="7"/>
      <c r="F264" s="7"/>
      <c r="G264" s="7"/>
      <c r="H264" s="12"/>
      <c r="I264" s="12"/>
      <c r="J264" s="12"/>
      <c r="K264" s="12"/>
      <c r="L264" s="7"/>
      <c r="M264" s="7"/>
      <c r="N264" s="7"/>
      <c r="O264" s="12"/>
      <c r="P264" s="12"/>
      <c r="Q264" s="7"/>
      <c r="R264" s="7"/>
      <c r="S264" s="7"/>
      <c r="T264" s="7"/>
      <c r="U264" s="12"/>
      <c r="V264" s="12"/>
      <c r="W264" s="7" t="str">
        <f t="shared" si="20"/>
        <v/>
      </c>
      <c r="X264" s="7" t="str">
        <f t="shared" si="21"/>
        <v/>
      </c>
      <c r="Y264" s="7" t="str">
        <f t="shared" ca="1" si="22"/>
        <v/>
      </c>
      <c r="Z264" s="10" t="str">
        <f t="shared" ca="1" si="23"/>
        <v/>
      </c>
      <c r="AA264" s="7" t="str">
        <f t="shared" si="24"/>
        <v/>
      </c>
      <c r="AB264" s="12"/>
      <c r="AC264" s="7"/>
    </row>
    <row r="265" spans="1:29" x14ac:dyDescent="0.25">
      <c r="A265" s="7"/>
      <c r="B265" s="7"/>
      <c r="C265" s="7" t="str">
        <f>IF(B265="","",IFERROR(INDEX(FOLLOWUP!$C:$C,MATCH(B265,FOLLOWUP!$A:$A,0)),""))</f>
        <v/>
      </c>
      <c r="D265" s="7"/>
      <c r="E265" s="7"/>
      <c r="F265" s="7"/>
      <c r="G265" s="7"/>
      <c r="H265" s="12"/>
      <c r="I265" s="12"/>
      <c r="J265" s="12"/>
      <c r="K265" s="12"/>
      <c r="L265" s="7"/>
      <c r="M265" s="7"/>
      <c r="N265" s="7"/>
      <c r="O265" s="12"/>
      <c r="P265" s="12"/>
      <c r="Q265" s="7"/>
      <c r="R265" s="7"/>
      <c r="S265" s="7"/>
      <c r="T265" s="7"/>
      <c r="U265" s="12"/>
      <c r="V265" s="12"/>
      <c r="W265" s="7" t="str">
        <f t="shared" si="20"/>
        <v/>
      </c>
      <c r="X265" s="7" t="str">
        <f t="shared" si="21"/>
        <v/>
      </c>
      <c r="Y265" s="7" t="str">
        <f t="shared" ca="1" si="22"/>
        <v/>
      </c>
      <c r="Z265" s="10" t="str">
        <f t="shared" ca="1" si="23"/>
        <v/>
      </c>
      <c r="AA265" s="7" t="str">
        <f t="shared" si="24"/>
        <v/>
      </c>
      <c r="AB265" s="12"/>
      <c r="AC265" s="7"/>
    </row>
    <row r="266" spans="1:29" x14ac:dyDescent="0.25">
      <c r="A266" s="7"/>
      <c r="B266" s="7"/>
      <c r="C266" s="7" t="str">
        <f>IF(B266="","",IFERROR(INDEX(FOLLOWUP!$C:$C,MATCH(B266,FOLLOWUP!$A:$A,0)),""))</f>
        <v/>
      </c>
      <c r="D266" s="7"/>
      <c r="E266" s="7"/>
      <c r="F266" s="7"/>
      <c r="G266" s="7"/>
      <c r="H266" s="12"/>
      <c r="I266" s="12"/>
      <c r="J266" s="12"/>
      <c r="K266" s="12"/>
      <c r="L266" s="7"/>
      <c r="M266" s="7"/>
      <c r="N266" s="7"/>
      <c r="O266" s="12"/>
      <c r="P266" s="12"/>
      <c r="Q266" s="7"/>
      <c r="R266" s="7"/>
      <c r="S266" s="7"/>
      <c r="T266" s="7"/>
      <c r="U266" s="12"/>
      <c r="V266" s="12"/>
      <c r="W266" s="7" t="str">
        <f t="shared" si="20"/>
        <v/>
      </c>
      <c r="X266" s="7" t="str">
        <f t="shared" si="21"/>
        <v/>
      </c>
      <c r="Y266" s="7" t="str">
        <f t="shared" ca="1" si="22"/>
        <v/>
      </c>
      <c r="Z266" s="10" t="str">
        <f t="shared" ca="1" si="23"/>
        <v/>
      </c>
      <c r="AA266" s="7" t="str">
        <f t="shared" si="24"/>
        <v/>
      </c>
      <c r="AB266" s="12"/>
      <c r="AC266" s="7"/>
    </row>
    <row r="267" spans="1:29" x14ac:dyDescent="0.25">
      <c r="A267" s="7"/>
      <c r="B267" s="7"/>
      <c r="C267" s="7" t="str">
        <f>IF(B267="","",IFERROR(INDEX(FOLLOWUP!$C:$C,MATCH(B267,FOLLOWUP!$A:$A,0)),""))</f>
        <v/>
      </c>
      <c r="D267" s="7"/>
      <c r="E267" s="7"/>
      <c r="F267" s="7"/>
      <c r="G267" s="7"/>
      <c r="H267" s="12"/>
      <c r="I267" s="12"/>
      <c r="J267" s="12"/>
      <c r="K267" s="12"/>
      <c r="L267" s="7"/>
      <c r="M267" s="7"/>
      <c r="N267" s="7"/>
      <c r="O267" s="12"/>
      <c r="P267" s="12"/>
      <c r="Q267" s="7"/>
      <c r="R267" s="7"/>
      <c r="S267" s="7"/>
      <c r="T267" s="7"/>
      <c r="U267" s="12"/>
      <c r="V267" s="12"/>
      <c r="W267" s="7" t="str">
        <f t="shared" si="20"/>
        <v/>
      </c>
      <c r="X267" s="7" t="str">
        <f t="shared" si="21"/>
        <v/>
      </c>
      <c r="Y267" s="7" t="str">
        <f t="shared" ca="1" si="22"/>
        <v/>
      </c>
      <c r="Z267" s="10" t="str">
        <f t="shared" ca="1" si="23"/>
        <v/>
      </c>
      <c r="AA267" s="7" t="str">
        <f t="shared" si="24"/>
        <v/>
      </c>
      <c r="AB267" s="12"/>
      <c r="AC267" s="7"/>
    </row>
    <row r="268" spans="1:29" x14ac:dyDescent="0.25">
      <c r="A268" s="7"/>
      <c r="B268" s="7"/>
      <c r="C268" s="7" t="str">
        <f>IF(B268="","",IFERROR(INDEX(FOLLOWUP!$C:$C,MATCH(B268,FOLLOWUP!$A:$A,0)),""))</f>
        <v/>
      </c>
      <c r="D268" s="7"/>
      <c r="E268" s="7"/>
      <c r="F268" s="7"/>
      <c r="G268" s="7"/>
      <c r="H268" s="12"/>
      <c r="I268" s="12"/>
      <c r="J268" s="12"/>
      <c r="K268" s="12"/>
      <c r="L268" s="7"/>
      <c r="M268" s="7"/>
      <c r="N268" s="7"/>
      <c r="O268" s="12"/>
      <c r="P268" s="12"/>
      <c r="Q268" s="7"/>
      <c r="R268" s="7"/>
      <c r="S268" s="7"/>
      <c r="T268" s="7"/>
      <c r="U268" s="12"/>
      <c r="V268" s="12"/>
      <c r="W268" s="7" t="str">
        <f t="shared" si="20"/>
        <v/>
      </c>
      <c r="X268" s="7" t="str">
        <f t="shared" si="21"/>
        <v/>
      </c>
      <c r="Y268" s="7" t="str">
        <f t="shared" ca="1" si="22"/>
        <v/>
      </c>
      <c r="Z268" s="10" t="str">
        <f t="shared" ca="1" si="23"/>
        <v/>
      </c>
      <c r="AA268" s="7" t="str">
        <f t="shared" si="24"/>
        <v/>
      </c>
      <c r="AB268" s="12"/>
      <c r="AC268" s="7"/>
    </row>
    <row r="269" spans="1:29" x14ac:dyDescent="0.25">
      <c r="A269" s="7"/>
      <c r="B269" s="7"/>
      <c r="C269" s="7" t="str">
        <f>IF(B269="","",IFERROR(INDEX(FOLLOWUP!$C:$C,MATCH(B269,FOLLOWUP!$A:$A,0)),""))</f>
        <v/>
      </c>
      <c r="D269" s="7"/>
      <c r="E269" s="7"/>
      <c r="F269" s="7"/>
      <c r="G269" s="7"/>
      <c r="H269" s="12"/>
      <c r="I269" s="12"/>
      <c r="J269" s="12"/>
      <c r="K269" s="12"/>
      <c r="L269" s="7"/>
      <c r="M269" s="7"/>
      <c r="N269" s="7"/>
      <c r="O269" s="12"/>
      <c r="P269" s="12"/>
      <c r="Q269" s="7"/>
      <c r="R269" s="7"/>
      <c r="S269" s="7"/>
      <c r="T269" s="7"/>
      <c r="U269" s="12"/>
      <c r="V269" s="12"/>
      <c r="W269" s="7" t="str">
        <f t="shared" si="20"/>
        <v/>
      </c>
      <c r="X269" s="7" t="str">
        <f t="shared" si="21"/>
        <v/>
      </c>
      <c r="Y269" s="7" t="str">
        <f t="shared" ca="1" si="22"/>
        <v/>
      </c>
      <c r="Z269" s="10" t="str">
        <f t="shared" ca="1" si="23"/>
        <v/>
      </c>
      <c r="AA269" s="7" t="str">
        <f t="shared" si="24"/>
        <v/>
      </c>
      <c r="AB269" s="12"/>
      <c r="AC269" s="7"/>
    </row>
    <row r="270" spans="1:29" x14ac:dyDescent="0.25">
      <c r="A270" s="7"/>
      <c r="B270" s="7"/>
      <c r="C270" s="7" t="str">
        <f>IF(B270="","",IFERROR(INDEX(FOLLOWUP!$C:$C,MATCH(B270,FOLLOWUP!$A:$A,0)),""))</f>
        <v/>
      </c>
      <c r="D270" s="7"/>
      <c r="E270" s="7"/>
      <c r="F270" s="7"/>
      <c r="G270" s="7"/>
      <c r="H270" s="12"/>
      <c r="I270" s="12"/>
      <c r="J270" s="12"/>
      <c r="K270" s="12"/>
      <c r="L270" s="7"/>
      <c r="M270" s="7"/>
      <c r="N270" s="7"/>
      <c r="O270" s="12"/>
      <c r="P270" s="12"/>
      <c r="Q270" s="7"/>
      <c r="R270" s="7"/>
      <c r="S270" s="7"/>
      <c r="T270" s="7"/>
      <c r="U270" s="12"/>
      <c r="V270" s="12"/>
      <c r="W270" s="7" t="str">
        <f t="shared" si="20"/>
        <v/>
      </c>
      <c r="X270" s="7" t="str">
        <f t="shared" si="21"/>
        <v/>
      </c>
      <c r="Y270" s="7" t="str">
        <f t="shared" ca="1" si="22"/>
        <v/>
      </c>
      <c r="Z270" s="10" t="str">
        <f t="shared" ca="1" si="23"/>
        <v/>
      </c>
      <c r="AA270" s="7" t="str">
        <f t="shared" si="24"/>
        <v/>
      </c>
      <c r="AB270" s="12"/>
      <c r="AC270" s="7"/>
    </row>
    <row r="271" spans="1:29" x14ac:dyDescent="0.25">
      <c r="A271" s="7"/>
      <c r="B271" s="7"/>
      <c r="C271" s="7" t="str">
        <f>IF(B271="","",IFERROR(INDEX(FOLLOWUP!$C:$C,MATCH(B271,FOLLOWUP!$A:$A,0)),""))</f>
        <v/>
      </c>
      <c r="D271" s="7"/>
      <c r="E271" s="7"/>
      <c r="F271" s="7"/>
      <c r="G271" s="7"/>
      <c r="H271" s="12"/>
      <c r="I271" s="12"/>
      <c r="J271" s="12"/>
      <c r="K271" s="12"/>
      <c r="L271" s="7"/>
      <c r="M271" s="7"/>
      <c r="N271" s="7"/>
      <c r="O271" s="12"/>
      <c r="P271" s="12"/>
      <c r="Q271" s="7"/>
      <c r="R271" s="7"/>
      <c r="S271" s="7"/>
      <c r="T271" s="7"/>
      <c r="U271" s="12"/>
      <c r="V271" s="12"/>
      <c r="W271" s="7" t="str">
        <f t="shared" si="20"/>
        <v/>
      </c>
      <c r="X271" s="7" t="str">
        <f t="shared" si="21"/>
        <v/>
      </c>
      <c r="Y271" s="7" t="str">
        <f t="shared" ca="1" si="22"/>
        <v/>
      </c>
      <c r="Z271" s="10" t="str">
        <f t="shared" ca="1" si="23"/>
        <v/>
      </c>
      <c r="AA271" s="7" t="str">
        <f t="shared" si="24"/>
        <v/>
      </c>
      <c r="AB271" s="12"/>
      <c r="AC271" s="7"/>
    </row>
    <row r="272" spans="1:29" x14ac:dyDescent="0.25">
      <c r="A272" s="7"/>
      <c r="B272" s="7"/>
      <c r="C272" s="7" t="str">
        <f>IF(B272="","",IFERROR(INDEX(FOLLOWUP!$C:$C,MATCH(B272,FOLLOWUP!$A:$A,0)),""))</f>
        <v/>
      </c>
      <c r="D272" s="7"/>
      <c r="E272" s="7"/>
      <c r="F272" s="7"/>
      <c r="G272" s="7"/>
      <c r="H272" s="12"/>
      <c r="I272" s="12"/>
      <c r="J272" s="12"/>
      <c r="K272" s="12"/>
      <c r="L272" s="7"/>
      <c r="M272" s="7"/>
      <c r="N272" s="7"/>
      <c r="O272" s="12"/>
      <c r="P272" s="12"/>
      <c r="Q272" s="7"/>
      <c r="R272" s="7"/>
      <c r="S272" s="7"/>
      <c r="T272" s="7"/>
      <c r="U272" s="12"/>
      <c r="V272" s="12"/>
      <c r="W272" s="7" t="str">
        <f t="shared" si="20"/>
        <v/>
      </c>
      <c r="X272" s="7" t="str">
        <f t="shared" si="21"/>
        <v/>
      </c>
      <c r="Y272" s="7" t="str">
        <f t="shared" ca="1" si="22"/>
        <v/>
      </c>
      <c r="Z272" s="10" t="str">
        <f t="shared" ca="1" si="23"/>
        <v/>
      </c>
      <c r="AA272" s="7" t="str">
        <f t="shared" si="24"/>
        <v/>
      </c>
      <c r="AB272" s="12"/>
      <c r="AC272" s="7"/>
    </row>
    <row r="273" spans="1:29" x14ac:dyDescent="0.25">
      <c r="A273" s="7"/>
      <c r="B273" s="7"/>
      <c r="C273" s="7" t="str">
        <f>IF(B273="","",IFERROR(INDEX(FOLLOWUP!$C:$C,MATCH(B273,FOLLOWUP!$A:$A,0)),""))</f>
        <v/>
      </c>
      <c r="D273" s="7"/>
      <c r="E273" s="7"/>
      <c r="F273" s="7"/>
      <c r="G273" s="7"/>
      <c r="H273" s="12"/>
      <c r="I273" s="12"/>
      <c r="J273" s="12"/>
      <c r="K273" s="12"/>
      <c r="L273" s="7"/>
      <c r="M273" s="7"/>
      <c r="N273" s="7"/>
      <c r="O273" s="12"/>
      <c r="P273" s="12"/>
      <c r="Q273" s="7"/>
      <c r="R273" s="7"/>
      <c r="S273" s="7"/>
      <c r="T273" s="7"/>
      <c r="U273" s="12"/>
      <c r="V273" s="12"/>
      <c r="W273" s="7" t="str">
        <f t="shared" si="20"/>
        <v/>
      </c>
      <c r="X273" s="7" t="str">
        <f t="shared" si="21"/>
        <v/>
      </c>
      <c r="Y273" s="7" t="str">
        <f t="shared" ca="1" si="22"/>
        <v/>
      </c>
      <c r="Z273" s="10" t="str">
        <f t="shared" ca="1" si="23"/>
        <v/>
      </c>
      <c r="AA273" s="7" t="str">
        <f t="shared" si="24"/>
        <v/>
      </c>
      <c r="AB273" s="12"/>
      <c r="AC273" s="7"/>
    </row>
    <row r="274" spans="1:29" x14ac:dyDescent="0.25">
      <c r="A274" s="7"/>
      <c r="B274" s="7"/>
      <c r="C274" s="7" t="str">
        <f>IF(B274="","",IFERROR(INDEX(FOLLOWUP!$C:$C,MATCH(B274,FOLLOWUP!$A:$A,0)),""))</f>
        <v/>
      </c>
      <c r="D274" s="7"/>
      <c r="E274" s="7"/>
      <c r="F274" s="7"/>
      <c r="G274" s="7"/>
      <c r="H274" s="12"/>
      <c r="I274" s="12"/>
      <c r="J274" s="12"/>
      <c r="K274" s="12"/>
      <c r="L274" s="7"/>
      <c r="M274" s="7"/>
      <c r="N274" s="7"/>
      <c r="O274" s="12"/>
      <c r="P274" s="12"/>
      <c r="Q274" s="7"/>
      <c r="R274" s="7"/>
      <c r="S274" s="7"/>
      <c r="T274" s="7"/>
      <c r="U274" s="12"/>
      <c r="V274" s="12"/>
      <c r="W274" s="7" t="str">
        <f t="shared" si="20"/>
        <v/>
      </c>
      <c r="X274" s="7" t="str">
        <f t="shared" si="21"/>
        <v/>
      </c>
      <c r="Y274" s="7" t="str">
        <f t="shared" ca="1" si="22"/>
        <v/>
      </c>
      <c r="Z274" s="10" t="str">
        <f t="shared" ca="1" si="23"/>
        <v/>
      </c>
      <c r="AA274" s="7" t="str">
        <f t="shared" si="24"/>
        <v/>
      </c>
      <c r="AB274" s="12"/>
      <c r="AC274" s="7"/>
    </row>
    <row r="275" spans="1:29" x14ac:dyDescent="0.25">
      <c r="A275" s="7"/>
      <c r="B275" s="7"/>
      <c r="C275" s="7" t="str">
        <f>IF(B275="","",IFERROR(INDEX(FOLLOWUP!$C:$C,MATCH(B275,FOLLOWUP!$A:$A,0)),""))</f>
        <v/>
      </c>
      <c r="D275" s="7"/>
      <c r="E275" s="7"/>
      <c r="F275" s="7"/>
      <c r="G275" s="7"/>
      <c r="H275" s="12"/>
      <c r="I275" s="12"/>
      <c r="J275" s="12"/>
      <c r="K275" s="12"/>
      <c r="L275" s="7"/>
      <c r="M275" s="7"/>
      <c r="N275" s="7"/>
      <c r="O275" s="12"/>
      <c r="P275" s="12"/>
      <c r="Q275" s="7"/>
      <c r="R275" s="7"/>
      <c r="S275" s="7"/>
      <c r="T275" s="7"/>
      <c r="U275" s="12"/>
      <c r="V275" s="12"/>
      <c r="W275" s="7" t="str">
        <f t="shared" si="20"/>
        <v/>
      </c>
      <c r="X275" s="7" t="str">
        <f t="shared" si="21"/>
        <v/>
      </c>
      <c r="Y275" s="7" t="str">
        <f t="shared" ca="1" si="22"/>
        <v/>
      </c>
      <c r="Z275" s="10" t="str">
        <f t="shared" ca="1" si="23"/>
        <v/>
      </c>
      <c r="AA275" s="7" t="str">
        <f t="shared" si="24"/>
        <v/>
      </c>
      <c r="AB275" s="12"/>
      <c r="AC275" s="7"/>
    </row>
    <row r="276" spans="1:29" x14ac:dyDescent="0.25">
      <c r="A276" s="7"/>
      <c r="B276" s="7"/>
      <c r="C276" s="7" t="str">
        <f>IF(B276="","",IFERROR(INDEX(FOLLOWUP!$C:$C,MATCH(B276,FOLLOWUP!$A:$A,0)),""))</f>
        <v/>
      </c>
      <c r="D276" s="7"/>
      <c r="E276" s="7"/>
      <c r="F276" s="7"/>
      <c r="G276" s="7"/>
      <c r="H276" s="12"/>
      <c r="I276" s="12"/>
      <c r="J276" s="12"/>
      <c r="K276" s="12"/>
      <c r="L276" s="7"/>
      <c r="M276" s="7"/>
      <c r="N276" s="7"/>
      <c r="O276" s="12"/>
      <c r="P276" s="12"/>
      <c r="Q276" s="7"/>
      <c r="R276" s="7"/>
      <c r="S276" s="7"/>
      <c r="T276" s="7"/>
      <c r="U276" s="12"/>
      <c r="V276" s="12"/>
      <c r="W276" s="7" t="str">
        <f t="shared" si="20"/>
        <v/>
      </c>
      <c r="X276" s="7" t="str">
        <f t="shared" si="21"/>
        <v/>
      </c>
      <c r="Y276" s="7" t="str">
        <f t="shared" ca="1" si="22"/>
        <v/>
      </c>
      <c r="Z276" s="10" t="str">
        <f t="shared" ca="1" si="23"/>
        <v/>
      </c>
      <c r="AA276" s="7" t="str">
        <f t="shared" si="24"/>
        <v/>
      </c>
      <c r="AB276" s="12"/>
      <c r="AC276" s="7"/>
    </row>
    <row r="277" spans="1:29" x14ac:dyDescent="0.25">
      <c r="A277" s="7"/>
      <c r="B277" s="7"/>
      <c r="C277" s="7" t="str">
        <f>IF(B277="","",IFERROR(INDEX(FOLLOWUP!$C:$C,MATCH(B277,FOLLOWUP!$A:$A,0)),""))</f>
        <v/>
      </c>
      <c r="D277" s="7"/>
      <c r="E277" s="7"/>
      <c r="F277" s="7"/>
      <c r="G277" s="7"/>
      <c r="H277" s="12"/>
      <c r="I277" s="12"/>
      <c r="J277" s="12"/>
      <c r="K277" s="12"/>
      <c r="L277" s="7"/>
      <c r="M277" s="7"/>
      <c r="N277" s="7"/>
      <c r="O277" s="12"/>
      <c r="P277" s="12"/>
      <c r="Q277" s="7"/>
      <c r="R277" s="7"/>
      <c r="S277" s="7"/>
      <c r="T277" s="7"/>
      <c r="U277" s="12"/>
      <c r="V277" s="12"/>
      <c r="W277" s="7" t="str">
        <f t="shared" si="20"/>
        <v/>
      </c>
      <c r="X277" s="7" t="str">
        <f t="shared" si="21"/>
        <v/>
      </c>
      <c r="Y277" s="7" t="str">
        <f t="shared" ca="1" si="22"/>
        <v/>
      </c>
      <c r="Z277" s="10" t="str">
        <f t="shared" ca="1" si="23"/>
        <v/>
      </c>
      <c r="AA277" s="7" t="str">
        <f t="shared" si="24"/>
        <v/>
      </c>
      <c r="AB277" s="12"/>
      <c r="AC277" s="7"/>
    </row>
    <row r="278" spans="1:29" x14ac:dyDescent="0.25">
      <c r="A278" s="7"/>
      <c r="B278" s="7"/>
      <c r="C278" s="7" t="str">
        <f>IF(B278="","",IFERROR(INDEX(FOLLOWUP!$C:$C,MATCH(B278,FOLLOWUP!$A:$A,0)),""))</f>
        <v/>
      </c>
      <c r="D278" s="7"/>
      <c r="E278" s="7"/>
      <c r="F278" s="7"/>
      <c r="G278" s="7"/>
      <c r="H278" s="12"/>
      <c r="I278" s="12"/>
      <c r="J278" s="12"/>
      <c r="K278" s="12"/>
      <c r="L278" s="7"/>
      <c r="M278" s="7"/>
      <c r="N278" s="7"/>
      <c r="O278" s="12"/>
      <c r="P278" s="12"/>
      <c r="Q278" s="7"/>
      <c r="R278" s="7"/>
      <c r="S278" s="7"/>
      <c r="T278" s="7"/>
      <c r="U278" s="12"/>
      <c r="V278" s="12"/>
      <c r="W278" s="7" t="str">
        <f t="shared" si="20"/>
        <v/>
      </c>
      <c r="X278" s="7" t="str">
        <f t="shared" si="21"/>
        <v/>
      </c>
      <c r="Y278" s="7" t="str">
        <f t="shared" ca="1" si="22"/>
        <v/>
      </c>
      <c r="Z278" s="10" t="str">
        <f t="shared" ca="1" si="23"/>
        <v/>
      </c>
      <c r="AA278" s="7" t="str">
        <f t="shared" si="24"/>
        <v/>
      </c>
      <c r="AB278" s="12"/>
      <c r="AC278" s="7"/>
    </row>
    <row r="279" spans="1:29" x14ac:dyDescent="0.25">
      <c r="A279" s="7"/>
      <c r="B279" s="7"/>
      <c r="C279" s="7" t="str">
        <f>IF(B279="","",IFERROR(INDEX(FOLLOWUP!$C:$C,MATCH(B279,FOLLOWUP!$A:$A,0)),""))</f>
        <v/>
      </c>
      <c r="D279" s="7"/>
      <c r="E279" s="7"/>
      <c r="F279" s="7"/>
      <c r="G279" s="7"/>
      <c r="H279" s="12"/>
      <c r="I279" s="12"/>
      <c r="J279" s="12"/>
      <c r="K279" s="12"/>
      <c r="L279" s="7"/>
      <c r="M279" s="7"/>
      <c r="N279" s="7"/>
      <c r="O279" s="12"/>
      <c r="P279" s="12"/>
      <c r="Q279" s="7"/>
      <c r="R279" s="7"/>
      <c r="S279" s="7"/>
      <c r="T279" s="7"/>
      <c r="U279" s="12"/>
      <c r="V279" s="12"/>
      <c r="W279" s="7" t="str">
        <f t="shared" si="20"/>
        <v/>
      </c>
      <c r="X279" s="7" t="str">
        <f t="shared" si="21"/>
        <v/>
      </c>
      <c r="Y279" s="7" t="str">
        <f t="shared" ca="1" si="22"/>
        <v/>
      </c>
      <c r="Z279" s="10" t="str">
        <f t="shared" ca="1" si="23"/>
        <v/>
      </c>
      <c r="AA279" s="7" t="str">
        <f t="shared" si="24"/>
        <v/>
      </c>
      <c r="AB279" s="12"/>
      <c r="AC279" s="7"/>
    </row>
    <row r="280" spans="1:29" x14ac:dyDescent="0.25">
      <c r="A280" s="7"/>
      <c r="B280" s="7"/>
      <c r="C280" s="7" t="str">
        <f>IF(B280="","",IFERROR(INDEX(FOLLOWUP!$C:$C,MATCH(B280,FOLLOWUP!$A:$A,0)),""))</f>
        <v/>
      </c>
      <c r="D280" s="7"/>
      <c r="E280" s="7"/>
      <c r="F280" s="7"/>
      <c r="G280" s="7"/>
      <c r="H280" s="12"/>
      <c r="I280" s="12"/>
      <c r="J280" s="12"/>
      <c r="K280" s="12"/>
      <c r="L280" s="7"/>
      <c r="M280" s="7"/>
      <c r="N280" s="7"/>
      <c r="O280" s="12"/>
      <c r="P280" s="12"/>
      <c r="Q280" s="7"/>
      <c r="R280" s="7"/>
      <c r="S280" s="7"/>
      <c r="T280" s="7"/>
      <c r="U280" s="12"/>
      <c r="V280" s="12"/>
      <c r="W280" s="7" t="str">
        <f t="shared" si="20"/>
        <v/>
      </c>
      <c r="X280" s="7" t="str">
        <f t="shared" si="21"/>
        <v/>
      </c>
      <c r="Y280" s="7" t="str">
        <f t="shared" ca="1" si="22"/>
        <v/>
      </c>
      <c r="Z280" s="10" t="str">
        <f t="shared" ca="1" si="23"/>
        <v/>
      </c>
      <c r="AA280" s="7" t="str">
        <f t="shared" si="24"/>
        <v/>
      </c>
      <c r="AB280" s="12"/>
      <c r="AC280" s="7"/>
    </row>
    <row r="281" spans="1:29" x14ac:dyDescent="0.25">
      <c r="A281" s="7"/>
      <c r="B281" s="7"/>
      <c r="C281" s="7" t="str">
        <f>IF(B281="","",IFERROR(INDEX(FOLLOWUP!$C:$C,MATCH(B281,FOLLOWUP!$A:$A,0)),""))</f>
        <v/>
      </c>
      <c r="D281" s="7"/>
      <c r="E281" s="7"/>
      <c r="F281" s="7"/>
      <c r="G281" s="7"/>
      <c r="H281" s="12"/>
      <c r="I281" s="12"/>
      <c r="J281" s="12"/>
      <c r="K281" s="12"/>
      <c r="L281" s="7"/>
      <c r="M281" s="7"/>
      <c r="N281" s="7"/>
      <c r="O281" s="12"/>
      <c r="P281" s="12"/>
      <c r="Q281" s="7"/>
      <c r="R281" s="7"/>
      <c r="S281" s="7"/>
      <c r="T281" s="7"/>
      <c r="U281" s="12"/>
      <c r="V281" s="12"/>
      <c r="W281" s="7" t="str">
        <f t="shared" si="20"/>
        <v/>
      </c>
      <c r="X281" s="7" t="str">
        <f t="shared" si="21"/>
        <v/>
      </c>
      <c r="Y281" s="7" t="str">
        <f t="shared" ca="1" si="22"/>
        <v/>
      </c>
      <c r="Z281" s="10" t="str">
        <f t="shared" ca="1" si="23"/>
        <v/>
      </c>
      <c r="AA281" s="7" t="str">
        <f t="shared" si="24"/>
        <v/>
      </c>
      <c r="AB281" s="12"/>
      <c r="AC281" s="7"/>
    </row>
    <row r="282" spans="1:29" x14ac:dyDescent="0.25">
      <c r="A282" s="7"/>
      <c r="B282" s="7"/>
      <c r="C282" s="7" t="str">
        <f>IF(B282="","",IFERROR(INDEX(FOLLOWUP!$C:$C,MATCH(B282,FOLLOWUP!$A:$A,0)),""))</f>
        <v/>
      </c>
      <c r="D282" s="7"/>
      <c r="E282" s="7"/>
      <c r="F282" s="7"/>
      <c r="G282" s="7"/>
      <c r="H282" s="12"/>
      <c r="I282" s="12"/>
      <c r="J282" s="12"/>
      <c r="K282" s="12"/>
      <c r="L282" s="7"/>
      <c r="M282" s="7"/>
      <c r="N282" s="7"/>
      <c r="O282" s="12"/>
      <c r="P282" s="12"/>
      <c r="Q282" s="7"/>
      <c r="R282" s="7"/>
      <c r="S282" s="7"/>
      <c r="T282" s="7"/>
      <c r="U282" s="12"/>
      <c r="V282" s="12"/>
      <c r="W282" s="7" t="str">
        <f t="shared" si="20"/>
        <v/>
      </c>
      <c r="X282" s="7" t="str">
        <f t="shared" si="21"/>
        <v/>
      </c>
      <c r="Y282" s="7" t="str">
        <f t="shared" ca="1" si="22"/>
        <v/>
      </c>
      <c r="Z282" s="10" t="str">
        <f t="shared" ca="1" si="23"/>
        <v/>
      </c>
      <c r="AA282" s="7" t="str">
        <f t="shared" si="24"/>
        <v/>
      </c>
      <c r="AB282" s="12"/>
      <c r="AC282" s="7"/>
    </row>
    <row r="283" spans="1:29" x14ac:dyDescent="0.25">
      <c r="A283" s="7"/>
      <c r="B283" s="7"/>
      <c r="C283" s="7" t="str">
        <f>IF(B283="","",IFERROR(INDEX(FOLLOWUP!$C:$C,MATCH(B283,FOLLOWUP!$A:$A,0)),""))</f>
        <v/>
      </c>
      <c r="D283" s="7"/>
      <c r="E283" s="7"/>
      <c r="F283" s="7"/>
      <c r="G283" s="7"/>
      <c r="H283" s="12"/>
      <c r="I283" s="12"/>
      <c r="J283" s="12"/>
      <c r="K283" s="12"/>
      <c r="L283" s="7"/>
      <c r="M283" s="7"/>
      <c r="N283" s="7"/>
      <c r="O283" s="12"/>
      <c r="P283" s="12"/>
      <c r="Q283" s="7"/>
      <c r="R283" s="7"/>
      <c r="S283" s="7"/>
      <c r="T283" s="7"/>
      <c r="U283" s="12"/>
      <c r="V283" s="12"/>
      <c r="W283" s="7" t="str">
        <f t="shared" si="20"/>
        <v/>
      </c>
      <c r="X283" s="7" t="str">
        <f t="shared" si="21"/>
        <v/>
      </c>
      <c r="Y283" s="7" t="str">
        <f t="shared" ca="1" si="22"/>
        <v/>
      </c>
      <c r="Z283" s="10" t="str">
        <f t="shared" ca="1" si="23"/>
        <v/>
      </c>
      <c r="AA283" s="7" t="str">
        <f t="shared" si="24"/>
        <v/>
      </c>
      <c r="AB283" s="12"/>
      <c r="AC283" s="7"/>
    </row>
    <row r="284" spans="1:29" x14ac:dyDescent="0.25">
      <c r="A284" s="7"/>
      <c r="B284" s="7"/>
      <c r="C284" s="7" t="str">
        <f>IF(B284="","",IFERROR(INDEX(FOLLOWUP!$C:$C,MATCH(B284,FOLLOWUP!$A:$A,0)),""))</f>
        <v/>
      </c>
      <c r="D284" s="7"/>
      <c r="E284" s="7"/>
      <c r="F284" s="7"/>
      <c r="G284" s="7"/>
      <c r="H284" s="12"/>
      <c r="I284" s="12"/>
      <c r="J284" s="12"/>
      <c r="K284" s="12"/>
      <c r="L284" s="7"/>
      <c r="M284" s="7"/>
      <c r="N284" s="7"/>
      <c r="O284" s="12"/>
      <c r="P284" s="12"/>
      <c r="Q284" s="7"/>
      <c r="R284" s="7"/>
      <c r="S284" s="7"/>
      <c r="T284" s="7"/>
      <c r="U284" s="12"/>
      <c r="V284" s="12"/>
      <c r="W284" s="7" t="str">
        <f t="shared" si="20"/>
        <v/>
      </c>
      <c r="X284" s="7" t="str">
        <f t="shared" si="21"/>
        <v/>
      </c>
      <c r="Y284" s="7" t="str">
        <f t="shared" ca="1" si="22"/>
        <v/>
      </c>
      <c r="Z284" s="10" t="str">
        <f t="shared" ca="1" si="23"/>
        <v/>
      </c>
      <c r="AA284" s="7" t="str">
        <f t="shared" si="24"/>
        <v/>
      </c>
      <c r="AB284" s="12"/>
      <c r="AC284" s="7"/>
    </row>
    <row r="285" spans="1:29" x14ac:dyDescent="0.25">
      <c r="A285" s="7"/>
      <c r="B285" s="7"/>
      <c r="C285" s="7" t="str">
        <f>IF(B285="","",IFERROR(INDEX(FOLLOWUP!$C:$C,MATCH(B285,FOLLOWUP!$A:$A,0)),""))</f>
        <v/>
      </c>
      <c r="D285" s="7"/>
      <c r="E285" s="7"/>
      <c r="F285" s="7"/>
      <c r="G285" s="7"/>
      <c r="H285" s="12"/>
      <c r="I285" s="12"/>
      <c r="J285" s="12"/>
      <c r="K285" s="12"/>
      <c r="L285" s="7"/>
      <c r="M285" s="7"/>
      <c r="N285" s="7"/>
      <c r="O285" s="12"/>
      <c r="P285" s="12"/>
      <c r="Q285" s="7"/>
      <c r="R285" s="7"/>
      <c r="S285" s="7"/>
      <c r="T285" s="7"/>
      <c r="U285" s="12"/>
      <c r="V285" s="12"/>
      <c r="W285" s="7" t="str">
        <f t="shared" si="20"/>
        <v/>
      </c>
      <c r="X285" s="7" t="str">
        <f t="shared" si="21"/>
        <v/>
      </c>
      <c r="Y285" s="7" t="str">
        <f t="shared" ca="1" si="22"/>
        <v/>
      </c>
      <c r="Z285" s="10" t="str">
        <f t="shared" ca="1" si="23"/>
        <v/>
      </c>
      <c r="AA285" s="7" t="str">
        <f t="shared" si="24"/>
        <v/>
      </c>
      <c r="AB285" s="12"/>
      <c r="AC285" s="7"/>
    </row>
    <row r="286" spans="1:29" x14ac:dyDescent="0.25">
      <c r="A286" s="7"/>
      <c r="B286" s="7"/>
      <c r="C286" s="7" t="str">
        <f>IF(B286="","",IFERROR(INDEX(FOLLOWUP!$C:$C,MATCH(B286,FOLLOWUP!$A:$A,0)),""))</f>
        <v/>
      </c>
      <c r="D286" s="7"/>
      <c r="E286" s="7"/>
      <c r="F286" s="7"/>
      <c r="G286" s="7"/>
      <c r="H286" s="12"/>
      <c r="I286" s="12"/>
      <c r="J286" s="12"/>
      <c r="K286" s="12"/>
      <c r="L286" s="7"/>
      <c r="M286" s="7"/>
      <c r="N286" s="7"/>
      <c r="O286" s="12"/>
      <c r="P286" s="12"/>
      <c r="Q286" s="7"/>
      <c r="R286" s="7"/>
      <c r="S286" s="7"/>
      <c r="T286" s="7"/>
      <c r="U286" s="12"/>
      <c r="V286" s="12"/>
      <c r="W286" s="7" t="str">
        <f t="shared" si="20"/>
        <v/>
      </c>
      <c r="X286" s="7" t="str">
        <f t="shared" si="21"/>
        <v/>
      </c>
      <c r="Y286" s="7" t="str">
        <f t="shared" ca="1" si="22"/>
        <v/>
      </c>
      <c r="Z286" s="10" t="str">
        <f t="shared" ca="1" si="23"/>
        <v/>
      </c>
      <c r="AA286" s="7" t="str">
        <f t="shared" si="24"/>
        <v/>
      </c>
      <c r="AB286" s="12"/>
      <c r="AC286" s="7"/>
    </row>
    <row r="287" spans="1:29" x14ac:dyDescent="0.25">
      <c r="A287" s="7"/>
      <c r="B287" s="7"/>
      <c r="C287" s="7" t="str">
        <f>IF(B287="","",IFERROR(INDEX(FOLLOWUP!$C:$C,MATCH(B287,FOLLOWUP!$A:$A,0)),""))</f>
        <v/>
      </c>
      <c r="D287" s="7"/>
      <c r="E287" s="7"/>
      <c r="F287" s="7"/>
      <c r="G287" s="7"/>
      <c r="H287" s="12"/>
      <c r="I287" s="12"/>
      <c r="J287" s="12"/>
      <c r="K287" s="12"/>
      <c r="L287" s="7"/>
      <c r="M287" s="7"/>
      <c r="N287" s="7"/>
      <c r="O287" s="12"/>
      <c r="P287" s="12"/>
      <c r="Q287" s="7"/>
      <c r="R287" s="7"/>
      <c r="S287" s="7"/>
      <c r="T287" s="7"/>
      <c r="U287" s="12"/>
      <c r="V287" s="12"/>
      <c r="W287" s="7" t="str">
        <f t="shared" si="20"/>
        <v/>
      </c>
      <c r="X287" s="7" t="str">
        <f t="shared" si="21"/>
        <v/>
      </c>
      <c r="Y287" s="7" t="str">
        <f t="shared" ca="1" si="22"/>
        <v/>
      </c>
      <c r="Z287" s="10" t="str">
        <f t="shared" ca="1" si="23"/>
        <v/>
      </c>
      <c r="AA287" s="7" t="str">
        <f t="shared" si="24"/>
        <v/>
      </c>
      <c r="AB287" s="12"/>
      <c r="AC287" s="7"/>
    </row>
    <row r="288" spans="1:29" x14ac:dyDescent="0.25">
      <c r="A288" s="7"/>
      <c r="B288" s="7"/>
      <c r="C288" s="7" t="str">
        <f>IF(B288="","",IFERROR(INDEX(FOLLOWUP!$C:$C,MATCH(B288,FOLLOWUP!$A:$A,0)),""))</f>
        <v/>
      </c>
      <c r="D288" s="7"/>
      <c r="E288" s="7"/>
      <c r="F288" s="7"/>
      <c r="G288" s="7"/>
      <c r="H288" s="12"/>
      <c r="I288" s="12"/>
      <c r="J288" s="12"/>
      <c r="K288" s="12"/>
      <c r="L288" s="7"/>
      <c r="M288" s="7"/>
      <c r="N288" s="7"/>
      <c r="O288" s="12"/>
      <c r="P288" s="12"/>
      <c r="Q288" s="7"/>
      <c r="R288" s="7"/>
      <c r="S288" s="7"/>
      <c r="T288" s="7"/>
      <c r="U288" s="12"/>
      <c r="V288" s="12"/>
      <c r="W288" s="7" t="str">
        <f t="shared" si="20"/>
        <v/>
      </c>
      <c r="X288" s="7" t="str">
        <f t="shared" si="21"/>
        <v/>
      </c>
      <c r="Y288" s="7" t="str">
        <f t="shared" ca="1" si="22"/>
        <v/>
      </c>
      <c r="Z288" s="10" t="str">
        <f t="shared" ca="1" si="23"/>
        <v/>
      </c>
      <c r="AA288" s="7" t="str">
        <f t="shared" si="24"/>
        <v/>
      </c>
      <c r="AB288" s="12"/>
      <c r="AC288" s="7"/>
    </row>
    <row r="289" spans="1:29" x14ac:dyDescent="0.25">
      <c r="A289" s="7"/>
      <c r="B289" s="7"/>
      <c r="C289" s="7" t="str">
        <f>IF(B289="","",IFERROR(INDEX(FOLLOWUP!$C:$C,MATCH(B289,FOLLOWUP!$A:$A,0)),""))</f>
        <v/>
      </c>
      <c r="D289" s="7"/>
      <c r="E289" s="7"/>
      <c r="F289" s="7"/>
      <c r="G289" s="7"/>
      <c r="H289" s="12"/>
      <c r="I289" s="12"/>
      <c r="J289" s="12"/>
      <c r="K289" s="12"/>
      <c r="L289" s="7"/>
      <c r="M289" s="7"/>
      <c r="N289" s="7"/>
      <c r="O289" s="12"/>
      <c r="P289" s="12"/>
      <c r="Q289" s="7"/>
      <c r="R289" s="7"/>
      <c r="S289" s="7"/>
      <c r="T289" s="7"/>
      <c r="U289" s="12"/>
      <c r="V289" s="12"/>
      <c r="W289" s="7" t="str">
        <f t="shared" si="20"/>
        <v/>
      </c>
      <c r="X289" s="7" t="str">
        <f t="shared" si="21"/>
        <v/>
      </c>
      <c r="Y289" s="7" t="str">
        <f t="shared" ca="1" si="22"/>
        <v/>
      </c>
      <c r="Z289" s="10" t="str">
        <f t="shared" ca="1" si="23"/>
        <v/>
      </c>
      <c r="AA289" s="7" t="str">
        <f t="shared" si="24"/>
        <v/>
      </c>
      <c r="AB289" s="12"/>
      <c r="AC289" s="7"/>
    </row>
    <row r="290" spans="1:29" x14ac:dyDescent="0.25">
      <c r="A290" s="7"/>
      <c r="B290" s="7"/>
      <c r="C290" s="7" t="str">
        <f>IF(B290="","",IFERROR(INDEX(FOLLOWUP!$C:$C,MATCH(B290,FOLLOWUP!$A:$A,0)),""))</f>
        <v/>
      </c>
      <c r="D290" s="7"/>
      <c r="E290" s="7"/>
      <c r="F290" s="7"/>
      <c r="G290" s="7"/>
      <c r="H290" s="12"/>
      <c r="I290" s="12"/>
      <c r="J290" s="12"/>
      <c r="K290" s="12"/>
      <c r="L290" s="7"/>
      <c r="M290" s="7"/>
      <c r="N290" s="7"/>
      <c r="O290" s="12"/>
      <c r="P290" s="12"/>
      <c r="Q290" s="7"/>
      <c r="R290" s="7"/>
      <c r="S290" s="7"/>
      <c r="T290" s="7"/>
      <c r="U290" s="12"/>
      <c r="V290" s="12"/>
      <c r="W290" s="7" t="str">
        <f t="shared" si="20"/>
        <v/>
      </c>
      <c r="X290" s="7" t="str">
        <f t="shared" si="21"/>
        <v/>
      </c>
      <c r="Y290" s="7" t="str">
        <f t="shared" ca="1" si="22"/>
        <v/>
      </c>
      <c r="Z290" s="10" t="str">
        <f t="shared" ca="1" si="23"/>
        <v/>
      </c>
      <c r="AA290" s="7" t="str">
        <f t="shared" si="24"/>
        <v/>
      </c>
      <c r="AB290" s="12"/>
      <c r="AC290" s="7"/>
    </row>
    <row r="291" spans="1:29" x14ac:dyDescent="0.25">
      <c r="A291" s="7"/>
      <c r="B291" s="7"/>
      <c r="C291" s="7" t="str">
        <f>IF(B291="","",IFERROR(INDEX(FOLLOWUP!$C:$C,MATCH(B291,FOLLOWUP!$A:$A,0)),""))</f>
        <v/>
      </c>
      <c r="D291" s="7"/>
      <c r="E291" s="7"/>
      <c r="F291" s="7"/>
      <c r="G291" s="7"/>
      <c r="H291" s="12"/>
      <c r="I291" s="12"/>
      <c r="J291" s="12"/>
      <c r="K291" s="12"/>
      <c r="L291" s="7"/>
      <c r="M291" s="7"/>
      <c r="N291" s="7"/>
      <c r="O291" s="12"/>
      <c r="P291" s="12"/>
      <c r="Q291" s="7"/>
      <c r="R291" s="7"/>
      <c r="S291" s="7"/>
      <c r="T291" s="7"/>
      <c r="U291" s="12"/>
      <c r="V291" s="12"/>
      <c r="W291" s="7" t="str">
        <f t="shared" si="20"/>
        <v/>
      </c>
      <c r="X291" s="7" t="str">
        <f t="shared" si="21"/>
        <v/>
      </c>
      <c r="Y291" s="7" t="str">
        <f t="shared" ca="1" si="22"/>
        <v/>
      </c>
      <c r="Z291" s="10" t="str">
        <f t="shared" ca="1" si="23"/>
        <v/>
      </c>
      <c r="AA291" s="7" t="str">
        <f t="shared" si="24"/>
        <v/>
      </c>
      <c r="AB291" s="12"/>
      <c r="AC291" s="7"/>
    </row>
    <row r="292" spans="1:29" x14ac:dyDescent="0.25">
      <c r="A292" s="7"/>
      <c r="B292" s="7"/>
      <c r="C292" s="7" t="str">
        <f>IF(B292="","",IFERROR(INDEX(FOLLOWUP!$C:$C,MATCH(B292,FOLLOWUP!$A:$A,0)),""))</f>
        <v/>
      </c>
      <c r="D292" s="7"/>
      <c r="E292" s="7"/>
      <c r="F292" s="7"/>
      <c r="G292" s="7"/>
      <c r="H292" s="12"/>
      <c r="I292" s="12"/>
      <c r="J292" s="12"/>
      <c r="K292" s="12"/>
      <c r="L292" s="7"/>
      <c r="M292" s="7"/>
      <c r="N292" s="7"/>
      <c r="O292" s="12"/>
      <c r="P292" s="12"/>
      <c r="Q292" s="7"/>
      <c r="R292" s="7"/>
      <c r="S292" s="7"/>
      <c r="T292" s="7"/>
      <c r="U292" s="12"/>
      <c r="V292" s="12"/>
      <c r="W292" s="7" t="str">
        <f t="shared" si="20"/>
        <v/>
      </c>
      <c r="X292" s="7" t="str">
        <f t="shared" si="21"/>
        <v/>
      </c>
      <c r="Y292" s="7" t="str">
        <f t="shared" ca="1" si="22"/>
        <v/>
      </c>
      <c r="Z292" s="10" t="str">
        <f t="shared" ca="1" si="23"/>
        <v/>
      </c>
      <c r="AA292" s="7" t="str">
        <f t="shared" si="24"/>
        <v/>
      </c>
      <c r="AB292" s="12"/>
      <c r="AC292" s="7"/>
    </row>
    <row r="293" spans="1:29" x14ac:dyDescent="0.25">
      <c r="A293" s="7"/>
      <c r="B293" s="7"/>
      <c r="C293" s="7" t="str">
        <f>IF(B293="","",IFERROR(INDEX(FOLLOWUP!$C:$C,MATCH(B293,FOLLOWUP!$A:$A,0)),""))</f>
        <v/>
      </c>
      <c r="D293" s="7"/>
      <c r="E293" s="7"/>
      <c r="F293" s="7"/>
      <c r="G293" s="7"/>
      <c r="H293" s="12"/>
      <c r="I293" s="12"/>
      <c r="J293" s="12"/>
      <c r="K293" s="12"/>
      <c r="L293" s="7"/>
      <c r="M293" s="7"/>
      <c r="N293" s="7"/>
      <c r="O293" s="12"/>
      <c r="P293" s="12"/>
      <c r="Q293" s="7"/>
      <c r="R293" s="7"/>
      <c r="S293" s="7"/>
      <c r="T293" s="7"/>
      <c r="U293" s="12"/>
      <c r="V293" s="12"/>
      <c r="W293" s="7" t="str">
        <f t="shared" si="20"/>
        <v/>
      </c>
      <c r="X293" s="7" t="str">
        <f t="shared" si="21"/>
        <v/>
      </c>
      <c r="Y293" s="7" t="str">
        <f t="shared" ca="1" si="22"/>
        <v/>
      </c>
      <c r="Z293" s="10" t="str">
        <f t="shared" ca="1" si="23"/>
        <v/>
      </c>
      <c r="AA293" s="7" t="str">
        <f t="shared" si="24"/>
        <v/>
      </c>
      <c r="AB293" s="12"/>
      <c r="AC293" s="7"/>
    </row>
    <row r="294" spans="1:29" x14ac:dyDescent="0.25">
      <c r="A294" s="7"/>
      <c r="B294" s="7"/>
      <c r="C294" s="7" t="str">
        <f>IF(B294="","",IFERROR(INDEX(FOLLOWUP!$C:$C,MATCH(B294,FOLLOWUP!$A:$A,0)),""))</f>
        <v/>
      </c>
      <c r="D294" s="7"/>
      <c r="E294" s="7"/>
      <c r="F294" s="7"/>
      <c r="G294" s="7"/>
      <c r="H294" s="12"/>
      <c r="I294" s="12"/>
      <c r="J294" s="12"/>
      <c r="K294" s="12"/>
      <c r="L294" s="7"/>
      <c r="M294" s="7"/>
      <c r="N294" s="7"/>
      <c r="O294" s="12"/>
      <c r="P294" s="12"/>
      <c r="Q294" s="7"/>
      <c r="R294" s="7"/>
      <c r="S294" s="7"/>
      <c r="T294" s="7"/>
      <c r="U294" s="12"/>
      <c r="V294" s="12"/>
      <c r="W294" s="7" t="str">
        <f t="shared" si="20"/>
        <v/>
      </c>
      <c r="X294" s="7" t="str">
        <f t="shared" si="21"/>
        <v/>
      </c>
      <c r="Y294" s="7" t="str">
        <f t="shared" ca="1" si="22"/>
        <v/>
      </c>
      <c r="Z294" s="10" t="str">
        <f t="shared" ca="1" si="23"/>
        <v/>
      </c>
      <c r="AA294" s="7" t="str">
        <f t="shared" si="24"/>
        <v/>
      </c>
      <c r="AB294" s="12"/>
      <c r="AC294" s="7"/>
    </row>
    <row r="295" spans="1:29" x14ac:dyDescent="0.25">
      <c r="A295" s="7"/>
      <c r="B295" s="7"/>
      <c r="C295" s="7" t="str">
        <f>IF(B295="","",IFERROR(INDEX(FOLLOWUP!$C:$C,MATCH(B295,FOLLOWUP!$A:$A,0)),""))</f>
        <v/>
      </c>
      <c r="D295" s="7"/>
      <c r="E295" s="7"/>
      <c r="F295" s="7"/>
      <c r="G295" s="7"/>
      <c r="H295" s="12"/>
      <c r="I295" s="12"/>
      <c r="J295" s="12"/>
      <c r="K295" s="12"/>
      <c r="L295" s="7"/>
      <c r="M295" s="7"/>
      <c r="N295" s="7"/>
      <c r="O295" s="12"/>
      <c r="P295" s="12"/>
      <c r="Q295" s="7"/>
      <c r="R295" s="7"/>
      <c r="S295" s="7"/>
      <c r="T295" s="7"/>
      <c r="U295" s="12"/>
      <c r="V295" s="12"/>
      <c r="W295" s="7" t="str">
        <f t="shared" si="20"/>
        <v/>
      </c>
      <c r="X295" s="7" t="str">
        <f t="shared" si="21"/>
        <v/>
      </c>
      <c r="Y295" s="7" t="str">
        <f t="shared" ca="1" si="22"/>
        <v/>
      </c>
      <c r="Z295" s="10" t="str">
        <f t="shared" ca="1" si="23"/>
        <v/>
      </c>
      <c r="AA295" s="7" t="str">
        <f t="shared" si="24"/>
        <v/>
      </c>
      <c r="AB295" s="12"/>
      <c r="AC295" s="7"/>
    </row>
    <row r="296" spans="1:29" x14ac:dyDescent="0.25">
      <c r="A296" s="7"/>
      <c r="B296" s="7"/>
      <c r="C296" s="7" t="str">
        <f>IF(B296="","",IFERROR(INDEX(FOLLOWUP!$C:$C,MATCH(B296,FOLLOWUP!$A:$A,0)),""))</f>
        <v/>
      </c>
      <c r="D296" s="7"/>
      <c r="E296" s="7"/>
      <c r="F296" s="7"/>
      <c r="G296" s="7"/>
      <c r="H296" s="12"/>
      <c r="I296" s="12"/>
      <c r="J296" s="12"/>
      <c r="K296" s="12"/>
      <c r="L296" s="7"/>
      <c r="M296" s="7"/>
      <c r="N296" s="7"/>
      <c r="O296" s="12"/>
      <c r="P296" s="12"/>
      <c r="Q296" s="7"/>
      <c r="R296" s="7"/>
      <c r="S296" s="7"/>
      <c r="T296" s="7"/>
      <c r="U296" s="12"/>
      <c r="V296" s="12"/>
      <c r="W296" s="7" t="str">
        <f t="shared" si="20"/>
        <v/>
      </c>
      <c r="X296" s="7" t="str">
        <f t="shared" si="21"/>
        <v/>
      </c>
      <c r="Y296" s="7" t="str">
        <f t="shared" ca="1" si="22"/>
        <v/>
      </c>
      <c r="Z296" s="10" t="str">
        <f t="shared" ca="1" si="23"/>
        <v/>
      </c>
      <c r="AA296" s="7" t="str">
        <f t="shared" si="24"/>
        <v/>
      </c>
      <c r="AB296" s="12"/>
      <c r="AC296" s="7"/>
    </row>
    <row r="297" spans="1:29" x14ac:dyDescent="0.25">
      <c r="A297" s="7"/>
      <c r="B297" s="7"/>
      <c r="C297" s="7" t="str">
        <f>IF(B297="","",IFERROR(INDEX(FOLLOWUP!$C:$C,MATCH(B297,FOLLOWUP!$A:$A,0)),""))</f>
        <v/>
      </c>
      <c r="D297" s="7"/>
      <c r="E297" s="7"/>
      <c r="F297" s="7"/>
      <c r="G297" s="7"/>
      <c r="H297" s="12"/>
      <c r="I297" s="12"/>
      <c r="J297" s="12"/>
      <c r="K297" s="12"/>
      <c r="L297" s="7"/>
      <c r="M297" s="7"/>
      <c r="N297" s="7"/>
      <c r="O297" s="12"/>
      <c r="P297" s="12"/>
      <c r="Q297" s="7"/>
      <c r="R297" s="7"/>
      <c r="S297" s="7"/>
      <c r="T297" s="7"/>
      <c r="U297" s="12"/>
      <c r="V297" s="12"/>
      <c r="W297" s="7" t="str">
        <f t="shared" si="20"/>
        <v/>
      </c>
      <c r="X297" s="7" t="str">
        <f t="shared" si="21"/>
        <v/>
      </c>
      <c r="Y297" s="7" t="str">
        <f t="shared" ca="1" si="22"/>
        <v/>
      </c>
      <c r="Z297" s="10" t="str">
        <f t="shared" ca="1" si="23"/>
        <v/>
      </c>
      <c r="AA297" s="7" t="str">
        <f t="shared" si="24"/>
        <v/>
      </c>
      <c r="AB297" s="12"/>
      <c r="AC297" s="7"/>
    </row>
    <row r="298" spans="1:29" x14ac:dyDescent="0.25">
      <c r="A298" s="7"/>
      <c r="B298" s="7"/>
      <c r="C298" s="7" t="str">
        <f>IF(B298="","",IFERROR(INDEX(FOLLOWUP!$C:$C,MATCH(B298,FOLLOWUP!$A:$A,0)),""))</f>
        <v/>
      </c>
      <c r="D298" s="7"/>
      <c r="E298" s="7"/>
      <c r="F298" s="7"/>
      <c r="G298" s="7"/>
      <c r="H298" s="12"/>
      <c r="I298" s="12"/>
      <c r="J298" s="12"/>
      <c r="K298" s="12"/>
      <c r="L298" s="7"/>
      <c r="M298" s="7"/>
      <c r="N298" s="7"/>
      <c r="O298" s="12"/>
      <c r="P298" s="12"/>
      <c r="Q298" s="7"/>
      <c r="R298" s="7"/>
      <c r="S298" s="7"/>
      <c r="T298" s="7"/>
      <c r="U298" s="12"/>
      <c r="V298" s="12"/>
      <c r="W298" s="7" t="str">
        <f t="shared" si="20"/>
        <v/>
      </c>
      <c r="X298" s="7" t="str">
        <f t="shared" si="21"/>
        <v/>
      </c>
      <c r="Y298" s="7" t="str">
        <f t="shared" ca="1" si="22"/>
        <v/>
      </c>
      <c r="Z298" s="10" t="str">
        <f t="shared" ca="1" si="23"/>
        <v/>
      </c>
      <c r="AA298" s="7" t="str">
        <f t="shared" si="24"/>
        <v/>
      </c>
      <c r="AB298" s="12"/>
      <c r="AC298" s="7"/>
    </row>
    <row r="299" spans="1:29" x14ac:dyDescent="0.25">
      <c r="A299" s="7"/>
      <c r="B299" s="7"/>
      <c r="C299" s="7" t="str">
        <f>IF(B299="","",IFERROR(INDEX(FOLLOWUP!$C:$C,MATCH(B299,FOLLOWUP!$A:$A,0)),""))</f>
        <v/>
      </c>
      <c r="D299" s="7"/>
      <c r="E299" s="7"/>
      <c r="F299" s="7"/>
      <c r="G299" s="7"/>
      <c r="H299" s="12"/>
      <c r="I299" s="12"/>
      <c r="J299" s="12"/>
      <c r="K299" s="12"/>
      <c r="L299" s="7"/>
      <c r="M299" s="7"/>
      <c r="N299" s="7"/>
      <c r="O299" s="12"/>
      <c r="P299" s="12"/>
      <c r="Q299" s="7"/>
      <c r="R299" s="7"/>
      <c r="S299" s="7"/>
      <c r="T299" s="7"/>
      <c r="U299" s="12"/>
      <c r="V299" s="12"/>
      <c r="W299" s="7" t="str">
        <f t="shared" si="20"/>
        <v/>
      </c>
      <c r="X299" s="7" t="str">
        <f t="shared" si="21"/>
        <v/>
      </c>
      <c r="Y299" s="7" t="str">
        <f t="shared" ca="1" si="22"/>
        <v/>
      </c>
      <c r="Z299" s="10" t="str">
        <f t="shared" ca="1" si="23"/>
        <v/>
      </c>
      <c r="AA299" s="7" t="str">
        <f t="shared" si="24"/>
        <v/>
      </c>
      <c r="AB299" s="12"/>
      <c r="AC299" s="7"/>
    </row>
    <row r="300" spans="1:29" x14ac:dyDescent="0.25">
      <c r="A300" s="7"/>
      <c r="B300" s="7"/>
      <c r="C300" s="7" t="str">
        <f>IF(B300="","",IFERROR(INDEX(FOLLOWUP!$C:$C,MATCH(B300,FOLLOWUP!$A:$A,0)),""))</f>
        <v/>
      </c>
      <c r="D300" s="7"/>
      <c r="E300" s="7"/>
      <c r="F300" s="7"/>
      <c r="G300" s="7"/>
      <c r="H300" s="12"/>
      <c r="I300" s="12"/>
      <c r="J300" s="12"/>
      <c r="K300" s="12"/>
      <c r="L300" s="7"/>
      <c r="M300" s="7"/>
      <c r="N300" s="7"/>
      <c r="O300" s="12"/>
      <c r="P300" s="12"/>
      <c r="Q300" s="7"/>
      <c r="R300" s="7"/>
      <c r="S300" s="7"/>
      <c r="T300" s="7"/>
      <c r="U300" s="12"/>
      <c r="V300" s="12"/>
      <c r="W300" s="7" t="str">
        <f t="shared" si="20"/>
        <v/>
      </c>
      <c r="X300" s="7" t="str">
        <f t="shared" si="21"/>
        <v/>
      </c>
      <c r="Y300" s="7" t="str">
        <f t="shared" ca="1" si="22"/>
        <v/>
      </c>
      <c r="Z300" s="10" t="str">
        <f t="shared" ca="1" si="23"/>
        <v/>
      </c>
      <c r="AA300" s="7" t="str">
        <f t="shared" si="24"/>
        <v/>
      </c>
      <c r="AB300" s="12"/>
      <c r="AC300" s="7"/>
    </row>
    <row r="301" spans="1:29" x14ac:dyDescent="0.25">
      <c r="A301" s="7"/>
      <c r="B301" s="7"/>
      <c r="C301" s="7" t="str">
        <f>IF(B301="","",IFERROR(INDEX(FOLLOWUP!$C:$C,MATCH(B301,FOLLOWUP!$A:$A,0)),""))</f>
        <v/>
      </c>
      <c r="D301" s="7"/>
      <c r="E301" s="7"/>
      <c r="F301" s="7"/>
      <c r="G301" s="7"/>
      <c r="H301" s="12"/>
      <c r="I301" s="12"/>
      <c r="J301" s="12"/>
      <c r="K301" s="12"/>
      <c r="L301" s="7"/>
      <c r="M301" s="7"/>
      <c r="N301" s="7"/>
      <c r="O301" s="12"/>
      <c r="P301" s="12"/>
      <c r="Q301" s="7"/>
      <c r="R301" s="7"/>
      <c r="S301" s="7"/>
      <c r="T301" s="7"/>
      <c r="U301" s="12"/>
      <c r="V301" s="12"/>
      <c r="W301" s="7" t="str">
        <f t="shared" si="20"/>
        <v/>
      </c>
      <c r="X301" s="7" t="str">
        <f t="shared" si="21"/>
        <v/>
      </c>
      <c r="Y301" s="7" t="str">
        <f t="shared" ca="1" si="22"/>
        <v/>
      </c>
      <c r="Z301" s="10" t="str">
        <f t="shared" ca="1" si="23"/>
        <v/>
      </c>
      <c r="AA301" s="7" t="str">
        <f t="shared" si="24"/>
        <v/>
      </c>
      <c r="AB301" s="12"/>
      <c r="AC301" s="7"/>
    </row>
    <row r="302" spans="1:29" x14ac:dyDescent="0.25">
      <c r="A302" s="7"/>
      <c r="B302" s="7"/>
      <c r="C302" s="7" t="str">
        <f>IF(B302="","",IFERROR(INDEX(FOLLOWUP!$C:$C,MATCH(B302,FOLLOWUP!$A:$A,0)),""))</f>
        <v/>
      </c>
      <c r="D302" s="7"/>
      <c r="E302" s="7"/>
      <c r="F302" s="7"/>
      <c r="G302" s="7"/>
      <c r="H302" s="12"/>
      <c r="I302" s="12"/>
      <c r="J302" s="12"/>
      <c r="K302" s="12"/>
      <c r="L302" s="7"/>
      <c r="M302" s="7"/>
      <c r="N302" s="7"/>
      <c r="O302" s="12"/>
      <c r="P302" s="12"/>
      <c r="Q302" s="7"/>
      <c r="R302" s="7"/>
      <c r="S302" s="7"/>
      <c r="T302" s="7"/>
      <c r="U302" s="12"/>
      <c r="V302" s="12"/>
      <c r="W302" s="7" t="str">
        <f t="shared" si="20"/>
        <v/>
      </c>
      <c r="X302" s="7" t="str">
        <f t="shared" si="21"/>
        <v/>
      </c>
      <c r="Y302" s="7" t="str">
        <f t="shared" ca="1" si="22"/>
        <v/>
      </c>
      <c r="Z302" s="10" t="str">
        <f t="shared" ca="1" si="23"/>
        <v/>
      </c>
      <c r="AA302" s="7" t="str">
        <f t="shared" si="24"/>
        <v/>
      </c>
      <c r="AB302" s="12"/>
      <c r="AC302" s="7"/>
    </row>
    <row r="303" spans="1:29" x14ac:dyDescent="0.25">
      <c r="A303" s="7"/>
      <c r="B303" s="7"/>
      <c r="C303" s="7" t="str">
        <f>IF(B303="","",IFERROR(INDEX(FOLLOWUP!$C:$C,MATCH(B303,FOLLOWUP!$A:$A,0)),""))</f>
        <v/>
      </c>
      <c r="D303" s="7"/>
      <c r="E303" s="7"/>
      <c r="F303" s="7"/>
      <c r="G303" s="7"/>
      <c r="H303" s="12"/>
      <c r="I303" s="12"/>
      <c r="J303" s="12"/>
      <c r="K303" s="12"/>
      <c r="L303" s="7"/>
      <c r="M303" s="7"/>
      <c r="N303" s="7"/>
      <c r="O303" s="12"/>
      <c r="P303" s="12"/>
      <c r="Q303" s="7"/>
      <c r="R303" s="7"/>
      <c r="S303" s="7"/>
      <c r="T303" s="7"/>
      <c r="U303" s="12"/>
      <c r="V303" s="12"/>
      <c r="W303" s="7" t="str">
        <f t="shared" si="20"/>
        <v/>
      </c>
      <c r="X303" s="7" t="str">
        <f t="shared" si="21"/>
        <v/>
      </c>
      <c r="Y303" s="7" t="str">
        <f t="shared" ca="1" si="22"/>
        <v/>
      </c>
      <c r="Z303" s="10" t="str">
        <f t="shared" ca="1" si="23"/>
        <v/>
      </c>
      <c r="AA303" s="7" t="str">
        <f t="shared" si="24"/>
        <v/>
      </c>
      <c r="AB303" s="12"/>
      <c r="AC303" s="7"/>
    </row>
    <row r="304" spans="1:29" x14ac:dyDescent="0.25">
      <c r="A304" s="7"/>
      <c r="B304" s="7"/>
      <c r="C304" s="7" t="str">
        <f>IF(B304="","",IFERROR(INDEX(FOLLOWUP!$C:$C,MATCH(B304,FOLLOWUP!$A:$A,0)),""))</f>
        <v/>
      </c>
      <c r="D304" s="7"/>
      <c r="E304" s="7"/>
      <c r="F304" s="7"/>
      <c r="G304" s="7"/>
      <c r="H304" s="12"/>
      <c r="I304" s="12"/>
      <c r="J304" s="12"/>
      <c r="K304" s="12"/>
      <c r="L304" s="7"/>
      <c r="M304" s="7"/>
      <c r="N304" s="7"/>
      <c r="O304" s="12"/>
      <c r="P304" s="12"/>
      <c r="Q304" s="7"/>
      <c r="R304" s="7"/>
      <c r="S304" s="7"/>
      <c r="T304" s="7"/>
      <c r="U304" s="12"/>
      <c r="V304" s="12"/>
      <c r="W304" s="7" t="str">
        <f t="shared" si="20"/>
        <v/>
      </c>
      <c r="X304" s="7" t="str">
        <f t="shared" si="21"/>
        <v/>
      </c>
      <c r="Y304" s="7" t="str">
        <f t="shared" ca="1" si="22"/>
        <v/>
      </c>
      <c r="Z304" s="10" t="str">
        <f t="shared" ca="1" si="23"/>
        <v/>
      </c>
      <c r="AA304" s="7" t="str">
        <f t="shared" si="24"/>
        <v/>
      </c>
      <c r="AB304" s="12"/>
      <c r="AC304" s="7"/>
    </row>
    <row r="305" spans="1:29" x14ac:dyDescent="0.25">
      <c r="A305" s="7"/>
      <c r="B305" s="7"/>
      <c r="C305" s="7" t="str">
        <f>IF(B305="","",IFERROR(INDEX(FOLLOWUP!$C:$C,MATCH(B305,FOLLOWUP!$A:$A,0)),""))</f>
        <v/>
      </c>
      <c r="D305" s="7"/>
      <c r="E305" s="7"/>
      <c r="F305" s="7"/>
      <c r="G305" s="7"/>
      <c r="H305" s="12"/>
      <c r="I305" s="12"/>
      <c r="J305" s="12"/>
      <c r="K305" s="12"/>
      <c r="L305" s="7"/>
      <c r="M305" s="7"/>
      <c r="N305" s="7"/>
      <c r="O305" s="12"/>
      <c r="P305" s="12"/>
      <c r="Q305" s="7"/>
      <c r="R305" s="7"/>
      <c r="S305" s="7"/>
      <c r="T305" s="7"/>
      <c r="U305" s="12"/>
      <c r="V305" s="12"/>
      <c r="W305" s="7" t="str">
        <f t="shared" si="20"/>
        <v/>
      </c>
      <c r="X305" s="7" t="str">
        <f t="shared" si="21"/>
        <v/>
      </c>
      <c r="Y305" s="7" t="str">
        <f t="shared" ca="1" si="22"/>
        <v/>
      </c>
      <c r="Z305" s="10" t="str">
        <f t="shared" ca="1" si="23"/>
        <v/>
      </c>
      <c r="AA305" s="7" t="str">
        <f t="shared" si="24"/>
        <v/>
      </c>
      <c r="AB305" s="12"/>
      <c r="AC305" s="7"/>
    </row>
    <row r="306" spans="1:29" x14ac:dyDescent="0.25">
      <c r="A306" s="7"/>
      <c r="B306" s="7"/>
      <c r="C306" s="7" t="str">
        <f>IF(B306="","",IFERROR(INDEX(FOLLOWUP!$C:$C,MATCH(B306,FOLLOWUP!$A:$A,0)),""))</f>
        <v/>
      </c>
      <c r="D306" s="7"/>
      <c r="E306" s="7"/>
      <c r="F306" s="7"/>
      <c r="G306" s="7"/>
      <c r="H306" s="12"/>
      <c r="I306" s="12"/>
      <c r="J306" s="12"/>
      <c r="K306" s="12"/>
      <c r="L306" s="7"/>
      <c r="M306" s="7"/>
      <c r="N306" s="7"/>
      <c r="O306" s="12"/>
      <c r="P306" s="12"/>
      <c r="Q306" s="7"/>
      <c r="R306" s="7"/>
      <c r="S306" s="7"/>
      <c r="T306" s="7"/>
      <c r="U306" s="12"/>
      <c r="V306" s="12"/>
      <c r="W306" s="7" t="str">
        <f t="shared" si="20"/>
        <v/>
      </c>
      <c r="X306" s="7" t="str">
        <f t="shared" si="21"/>
        <v/>
      </c>
      <c r="Y306" s="7" t="str">
        <f t="shared" ca="1" si="22"/>
        <v/>
      </c>
      <c r="Z306" s="10" t="str">
        <f t="shared" ca="1" si="23"/>
        <v/>
      </c>
      <c r="AA306" s="7" t="str">
        <f t="shared" si="24"/>
        <v/>
      </c>
      <c r="AB306" s="12"/>
      <c r="AC306" s="7"/>
    </row>
    <row r="307" spans="1:29" x14ac:dyDescent="0.25">
      <c r="A307" s="7"/>
      <c r="B307" s="7"/>
      <c r="C307" s="7" t="str">
        <f>IF(B307="","",IFERROR(INDEX(FOLLOWUP!$C:$C,MATCH(B307,FOLLOWUP!$A:$A,0)),""))</f>
        <v/>
      </c>
      <c r="D307" s="7"/>
      <c r="E307" s="7"/>
      <c r="F307" s="7"/>
      <c r="G307" s="7"/>
      <c r="H307" s="12"/>
      <c r="I307" s="12"/>
      <c r="J307" s="12"/>
      <c r="K307" s="12"/>
      <c r="L307" s="7"/>
      <c r="M307" s="7"/>
      <c r="N307" s="7"/>
      <c r="O307" s="12"/>
      <c r="P307" s="12"/>
      <c r="Q307" s="7"/>
      <c r="R307" s="7"/>
      <c r="S307" s="7"/>
      <c r="T307" s="7"/>
      <c r="U307" s="12"/>
      <c r="V307" s="12"/>
      <c r="W307" s="7" t="str">
        <f t="shared" si="20"/>
        <v/>
      </c>
      <c r="X307" s="7" t="str">
        <f t="shared" si="21"/>
        <v/>
      </c>
      <c r="Y307" s="7" t="str">
        <f t="shared" ca="1" si="22"/>
        <v/>
      </c>
      <c r="Z307" s="10" t="str">
        <f t="shared" ca="1" si="23"/>
        <v/>
      </c>
      <c r="AA307" s="7" t="str">
        <f t="shared" si="24"/>
        <v/>
      </c>
      <c r="AB307" s="12"/>
      <c r="AC307" s="7"/>
    </row>
    <row r="308" spans="1:29" x14ac:dyDescent="0.25">
      <c r="A308" s="7"/>
      <c r="B308" s="7"/>
      <c r="C308" s="7" t="str">
        <f>IF(B308="","",IFERROR(INDEX(FOLLOWUP!$C:$C,MATCH(B308,FOLLOWUP!$A:$A,0)),""))</f>
        <v/>
      </c>
      <c r="D308" s="7"/>
      <c r="E308" s="7"/>
      <c r="F308" s="7"/>
      <c r="G308" s="7"/>
      <c r="H308" s="12"/>
      <c r="I308" s="12"/>
      <c r="J308" s="12"/>
      <c r="K308" s="12"/>
      <c r="L308" s="7"/>
      <c r="M308" s="7"/>
      <c r="N308" s="7"/>
      <c r="O308" s="12"/>
      <c r="P308" s="12"/>
      <c r="Q308" s="7"/>
      <c r="R308" s="7"/>
      <c r="S308" s="7"/>
      <c r="T308" s="7"/>
      <c r="U308" s="12"/>
      <c r="V308" s="12"/>
      <c r="W308" s="7" t="str">
        <f t="shared" si="20"/>
        <v/>
      </c>
      <c r="X308" s="7" t="str">
        <f t="shared" si="21"/>
        <v/>
      </c>
      <c r="Y308" s="7" t="str">
        <f t="shared" ca="1" si="22"/>
        <v/>
      </c>
      <c r="Z308" s="10" t="str">
        <f t="shared" ca="1" si="23"/>
        <v/>
      </c>
      <c r="AA308" s="7" t="str">
        <f t="shared" si="24"/>
        <v/>
      </c>
      <c r="AB308" s="12"/>
      <c r="AC308" s="7"/>
    </row>
    <row r="309" spans="1:29" x14ac:dyDescent="0.25">
      <c r="A309" s="7"/>
      <c r="B309" s="7"/>
      <c r="C309" s="7" t="str">
        <f>IF(B309="","",IFERROR(INDEX(FOLLOWUP!$C:$C,MATCH(B309,FOLLOWUP!$A:$A,0)),""))</f>
        <v/>
      </c>
      <c r="D309" s="7"/>
      <c r="E309" s="7"/>
      <c r="F309" s="7"/>
      <c r="G309" s="7"/>
      <c r="H309" s="12"/>
      <c r="I309" s="12"/>
      <c r="J309" s="12"/>
      <c r="K309" s="12"/>
      <c r="L309" s="7"/>
      <c r="M309" s="7"/>
      <c r="N309" s="7"/>
      <c r="O309" s="12"/>
      <c r="P309" s="12"/>
      <c r="Q309" s="7"/>
      <c r="R309" s="7"/>
      <c r="S309" s="7"/>
      <c r="T309" s="7"/>
      <c r="U309" s="12"/>
      <c r="V309" s="12"/>
      <c r="W309" s="7" t="str">
        <f t="shared" si="20"/>
        <v/>
      </c>
      <c r="X309" s="7" t="str">
        <f t="shared" si="21"/>
        <v/>
      </c>
      <c r="Y309" s="7" t="str">
        <f t="shared" ca="1" si="22"/>
        <v/>
      </c>
      <c r="Z309" s="10" t="str">
        <f t="shared" ca="1" si="23"/>
        <v/>
      </c>
      <c r="AA309" s="7" t="str">
        <f t="shared" si="24"/>
        <v/>
      </c>
      <c r="AB309" s="12"/>
      <c r="AC309" s="7"/>
    </row>
    <row r="310" spans="1:29" x14ac:dyDescent="0.25">
      <c r="A310" s="7"/>
      <c r="B310" s="7"/>
      <c r="C310" s="7" t="str">
        <f>IF(B310="","",IFERROR(INDEX(FOLLOWUP!$C:$C,MATCH(B310,FOLLOWUP!$A:$A,0)),""))</f>
        <v/>
      </c>
      <c r="D310" s="7"/>
      <c r="E310" s="7"/>
      <c r="F310" s="7"/>
      <c r="G310" s="7"/>
      <c r="H310" s="12"/>
      <c r="I310" s="12"/>
      <c r="J310" s="12"/>
      <c r="K310" s="12"/>
      <c r="L310" s="7"/>
      <c r="M310" s="7"/>
      <c r="N310" s="7"/>
      <c r="O310" s="12"/>
      <c r="P310" s="12"/>
      <c r="Q310" s="7"/>
      <c r="R310" s="7"/>
      <c r="S310" s="7"/>
      <c r="T310" s="7"/>
      <c r="U310" s="12"/>
      <c r="V310" s="12"/>
      <c r="W310" s="7" t="str">
        <f t="shared" si="20"/>
        <v/>
      </c>
      <c r="X310" s="7" t="str">
        <f t="shared" si="21"/>
        <v/>
      </c>
      <c r="Y310" s="7" t="str">
        <f t="shared" ca="1" si="22"/>
        <v/>
      </c>
      <c r="Z310" s="10" t="str">
        <f t="shared" ca="1" si="23"/>
        <v/>
      </c>
      <c r="AA310" s="7" t="str">
        <f t="shared" si="24"/>
        <v/>
      </c>
      <c r="AB310" s="12"/>
      <c r="AC310" s="7"/>
    </row>
    <row r="311" spans="1:29" x14ac:dyDescent="0.25">
      <c r="A311" s="7"/>
      <c r="B311" s="7"/>
      <c r="C311" s="7" t="str">
        <f>IF(B311="","",IFERROR(INDEX(FOLLOWUP!$C:$C,MATCH(B311,FOLLOWUP!$A:$A,0)),""))</f>
        <v/>
      </c>
      <c r="D311" s="7"/>
      <c r="E311" s="7"/>
      <c r="F311" s="7"/>
      <c r="G311" s="7"/>
      <c r="H311" s="12"/>
      <c r="I311" s="12"/>
      <c r="J311" s="12"/>
      <c r="K311" s="12"/>
      <c r="L311" s="7"/>
      <c r="M311" s="7"/>
      <c r="N311" s="7"/>
      <c r="O311" s="12"/>
      <c r="P311" s="12"/>
      <c r="Q311" s="7"/>
      <c r="R311" s="7"/>
      <c r="S311" s="7"/>
      <c r="T311" s="7"/>
      <c r="U311" s="12"/>
      <c r="V311" s="12"/>
      <c r="W311" s="7" t="str">
        <f t="shared" si="20"/>
        <v/>
      </c>
      <c r="X311" s="7" t="str">
        <f t="shared" si="21"/>
        <v/>
      </c>
      <c r="Y311" s="7" t="str">
        <f t="shared" ca="1" si="22"/>
        <v/>
      </c>
      <c r="Z311" s="10" t="str">
        <f t="shared" ca="1" si="23"/>
        <v/>
      </c>
      <c r="AA311" s="7" t="str">
        <f t="shared" si="24"/>
        <v/>
      </c>
      <c r="AB311" s="12"/>
      <c r="AC311" s="7"/>
    </row>
    <row r="312" spans="1:29" x14ac:dyDescent="0.25">
      <c r="A312" s="7"/>
      <c r="B312" s="7"/>
      <c r="C312" s="7" t="str">
        <f>IF(B312="","",IFERROR(INDEX(FOLLOWUP!$C:$C,MATCH(B312,FOLLOWUP!$A:$A,0)),""))</f>
        <v/>
      </c>
      <c r="D312" s="7"/>
      <c r="E312" s="7"/>
      <c r="F312" s="7"/>
      <c r="G312" s="7"/>
      <c r="H312" s="12"/>
      <c r="I312" s="12"/>
      <c r="J312" s="12"/>
      <c r="K312" s="12"/>
      <c r="L312" s="7"/>
      <c r="M312" s="7"/>
      <c r="N312" s="7"/>
      <c r="O312" s="12"/>
      <c r="P312" s="12"/>
      <c r="Q312" s="7"/>
      <c r="R312" s="7"/>
      <c r="S312" s="7"/>
      <c r="T312" s="7"/>
      <c r="U312" s="12"/>
      <c r="V312" s="12"/>
      <c r="W312" s="7" t="str">
        <f t="shared" si="20"/>
        <v/>
      </c>
      <c r="X312" s="7" t="str">
        <f t="shared" si="21"/>
        <v/>
      </c>
      <c r="Y312" s="7" t="str">
        <f t="shared" ca="1" si="22"/>
        <v/>
      </c>
      <c r="Z312" s="10" t="str">
        <f t="shared" ca="1" si="23"/>
        <v/>
      </c>
      <c r="AA312" s="7" t="str">
        <f t="shared" si="24"/>
        <v/>
      </c>
      <c r="AB312" s="12"/>
      <c r="AC312" s="7"/>
    </row>
    <row r="313" spans="1:29" x14ac:dyDescent="0.25">
      <c r="A313" s="7"/>
      <c r="B313" s="7"/>
      <c r="C313" s="7" t="str">
        <f>IF(B313="","",IFERROR(INDEX(FOLLOWUP!$C:$C,MATCH(B313,FOLLOWUP!$A:$A,0)),""))</f>
        <v/>
      </c>
      <c r="D313" s="7"/>
      <c r="E313" s="7"/>
      <c r="F313" s="7"/>
      <c r="G313" s="7"/>
      <c r="H313" s="12"/>
      <c r="I313" s="12"/>
      <c r="J313" s="12"/>
      <c r="K313" s="12"/>
      <c r="L313" s="7"/>
      <c r="M313" s="7"/>
      <c r="N313" s="7"/>
      <c r="O313" s="12"/>
      <c r="P313" s="12"/>
      <c r="Q313" s="7"/>
      <c r="R313" s="7"/>
      <c r="S313" s="7"/>
      <c r="T313" s="7"/>
      <c r="U313" s="12"/>
      <c r="V313" s="12"/>
      <c r="W313" s="7" t="str">
        <f t="shared" si="20"/>
        <v/>
      </c>
      <c r="X313" s="7" t="str">
        <f t="shared" si="21"/>
        <v/>
      </c>
      <c r="Y313" s="7" t="str">
        <f t="shared" ca="1" si="22"/>
        <v/>
      </c>
      <c r="Z313" s="10" t="str">
        <f t="shared" ca="1" si="23"/>
        <v/>
      </c>
      <c r="AA313" s="7" t="str">
        <f t="shared" si="24"/>
        <v/>
      </c>
      <c r="AB313" s="12"/>
      <c r="AC313" s="7"/>
    </row>
    <row r="314" spans="1:29" x14ac:dyDescent="0.25">
      <c r="A314" s="7"/>
      <c r="B314" s="7"/>
      <c r="C314" s="7" t="str">
        <f>IF(B314="","",IFERROR(INDEX(FOLLOWUP!$C:$C,MATCH(B314,FOLLOWUP!$A:$A,0)),""))</f>
        <v/>
      </c>
      <c r="D314" s="7"/>
      <c r="E314" s="7"/>
      <c r="F314" s="7"/>
      <c r="G314" s="7"/>
      <c r="H314" s="12"/>
      <c r="I314" s="12"/>
      <c r="J314" s="12"/>
      <c r="K314" s="12"/>
      <c r="L314" s="7"/>
      <c r="M314" s="7"/>
      <c r="N314" s="7"/>
      <c r="O314" s="12"/>
      <c r="P314" s="12"/>
      <c r="Q314" s="7"/>
      <c r="R314" s="7"/>
      <c r="S314" s="7"/>
      <c r="T314" s="7"/>
      <c r="U314" s="12"/>
      <c r="V314" s="12"/>
      <c r="W314" s="7" t="str">
        <f t="shared" si="20"/>
        <v/>
      </c>
      <c r="X314" s="7" t="str">
        <f t="shared" si="21"/>
        <v/>
      </c>
      <c r="Y314" s="7" t="str">
        <f t="shared" ca="1" si="22"/>
        <v/>
      </c>
      <c r="Z314" s="10" t="str">
        <f t="shared" ca="1" si="23"/>
        <v/>
      </c>
      <c r="AA314" s="7" t="str">
        <f t="shared" si="24"/>
        <v/>
      </c>
      <c r="AB314" s="12"/>
      <c r="AC314" s="7"/>
    </row>
    <row r="315" spans="1:29" x14ac:dyDescent="0.25">
      <c r="A315" s="7"/>
      <c r="B315" s="7"/>
      <c r="C315" s="7" t="str">
        <f>IF(B315="","",IFERROR(INDEX(FOLLOWUP!$C:$C,MATCH(B315,FOLLOWUP!$A:$A,0)),""))</f>
        <v/>
      </c>
      <c r="D315" s="7"/>
      <c r="E315" s="7"/>
      <c r="F315" s="7"/>
      <c r="G315" s="7"/>
      <c r="H315" s="12"/>
      <c r="I315" s="12"/>
      <c r="J315" s="12"/>
      <c r="K315" s="12"/>
      <c r="L315" s="7"/>
      <c r="M315" s="7"/>
      <c r="N315" s="7"/>
      <c r="O315" s="12"/>
      <c r="P315" s="12"/>
      <c r="Q315" s="7"/>
      <c r="R315" s="7"/>
      <c r="S315" s="7"/>
      <c r="T315" s="7"/>
      <c r="U315" s="12"/>
      <c r="V315" s="12"/>
      <c r="W315" s="7" t="str">
        <f t="shared" si="20"/>
        <v/>
      </c>
      <c r="X315" s="7" t="str">
        <f t="shared" si="21"/>
        <v/>
      </c>
      <c r="Y315" s="7" t="str">
        <f t="shared" ca="1" si="22"/>
        <v/>
      </c>
      <c r="Z315" s="10" t="str">
        <f t="shared" ca="1" si="23"/>
        <v/>
      </c>
      <c r="AA315" s="7" t="str">
        <f t="shared" si="24"/>
        <v/>
      </c>
      <c r="AB315" s="12"/>
      <c r="AC315" s="7"/>
    </row>
    <row r="316" spans="1:29" x14ac:dyDescent="0.25">
      <c r="A316" s="7"/>
      <c r="B316" s="7"/>
      <c r="C316" s="7" t="str">
        <f>IF(B316="","",IFERROR(INDEX(FOLLOWUP!$C:$C,MATCH(B316,FOLLOWUP!$A:$A,0)),""))</f>
        <v/>
      </c>
      <c r="D316" s="7"/>
      <c r="E316" s="7"/>
      <c r="F316" s="7"/>
      <c r="G316" s="7"/>
      <c r="H316" s="12"/>
      <c r="I316" s="12"/>
      <c r="J316" s="12"/>
      <c r="K316" s="12"/>
      <c r="L316" s="7"/>
      <c r="M316" s="7"/>
      <c r="N316" s="7"/>
      <c r="O316" s="12"/>
      <c r="P316" s="12"/>
      <c r="Q316" s="7"/>
      <c r="R316" s="7"/>
      <c r="S316" s="7"/>
      <c r="T316" s="7"/>
      <c r="U316" s="12"/>
      <c r="V316" s="12"/>
      <c r="W316" s="7" t="str">
        <f t="shared" si="20"/>
        <v/>
      </c>
      <c r="X316" s="7" t="str">
        <f t="shared" si="21"/>
        <v/>
      </c>
      <c r="Y316" s="7" t="str">
        <f t="shared" ca="1" si="22"/>
        <v/>
      </c>
      <c r="Z316" s="10" t="str">
        <f t="shared" ca="1" si="23"/>
        <v/>
      </c>
      <c r="AA316" s="7" t="str">
        <f t="shared" si="24"/>
        <v/>
      </c>
      <c r="AB316" s="12"/>
      <c r="AC316" s="7"/>
    </row>
    <row r="317" spans="1:29" x14ac:dyDescent="0.25">
      <c r="A317" s="7"/>
      <c r="B317" s="7"/>
      <c r="C317" s="7" t="str">
        <f>IF(B317="","",IFERROR(INDEX(FOLLOWUP!$C:$C,MATCH(B317,FOLLOWUP!$A:$A,0)),""))</f>
        <v/>
      </c>
      <c r="D317" s="7"/>
      <c r="E317" s="7"/>
      <c r="F317" s="7"/>
      <c r="G317" s="7"/>
      <c r="H317" s="12"/>
      <c r="I317" s="12"/>
      <c r="J317" s="12"/>
      <c r="K317" s="12"/>
      <c r="L317" s="7"/>
      <c r="M317" s="7"/>
      <c r="N317" s="7"/>
      <c r="O317" s="12"/>
      <c r="P317" s="12"/>
      <c r="Q317" s="7"/>
      <c r="R317" s="7"/>
      <c r="S317" s="7"/>
      <c r="T317" s="7"/>
      <c r="U317" s="12"/>
      <c r="V317" s="12"/>
      <c r="W317" s="7" t="str">
        <f t="shared" si="20"/>
        <v/>
      </c>
      <c r="X317" s="7" t="str">
        <f t="shared" si="21"/>
        <v/>
      </c>
      <c r="Y317" s="7" t="str">
        <f t="shared" ca="1" si="22"/>
        <v/>
      </c>
      <c r="Z317" s="10" t="str">
        <f t="shared" ca="1" si="23"/>
        <v/>
      </c>
      <c r="AA317" s="7" t="str">
        <f t="shared" si="24"/>
        <v/>
      </c>
      <c r="AB317" s="12"/>
      <c r="AC317" s="7"/>
    </row>
    <row r="318" spans="1:29" x14ac:dyDescent="0.25">
      <c r="A318" s="7"/>
      <c r="B318" s="7"/>
      <c r="C318" s="7" t="str">
        <f>IF(B318="","",IFERROR(INDEX(FOLLOWUP!$C:$C,MATCH(B318,FOLLOWUP!$A:$A,0)),""))</f>
        <v/>
      </c>
      <c r="D318" s="7"/>
      <c r="E318" s="7"/>
      <c r="F318" s="7"/>
      <c r="G318" s="7"/>
      <c r="H318" s="12"/>
      <c r="I318" s="12"/>
      <c r="J318" s="12"/>
      <c r="K318" s="12"/>
      <c r="L318" s="7"/>
      <c r="M318" s="7"/>
      <c r="N318" s="7"/>
      <c r="O318" s="12"/>
      <c r="P318" s="12"/>
      <c r="Q318" s="7"/>
      <c r="R318" s="7"/>
      <c r="S318" s="7"/>
      <c r="T318" s="7"/>
      <c r="U318" s="12"/>
      <c r="V318" s="12"/>
      <c r="W318" s="7" t="str">
        <f t="shared" si="20"/>
        <v/>
      </c>
      <c r="X318" s="7" t="str">
        <f t="shared" si="21"/>
        <v/>
      </c>
      <c r="Y318" s="7" t="str">
        <f t="shared" ca="1" si="22"/>
        <v/>
      </c>
      <c r="Z318" s="10" t="str">
        <f t="shared" ca="1" si="23"/>
        <v/>
      </c>
      <c r="AA318" s="7" t="str">
        <f t="shared" si="24"/>
        <v/>
      </c>
      <c r="AB318" s="12"/>
      <c r="AC318" s="7"/>
    </row>
    <row r="319" spans="1:29" x14ac:dyDescent="0.25">
      <c r="A319" s="7"/>
      <c r="B319" s="7"/>
      <c r="C319" s="7" t="str">
        <f>IF(B319="","",IFERROR(INDEX(FOLLOWUP!$C:$C,MATCH(B319,FOLLOWUP!$A:$A,0)),""))</f>
        <v/>
      </c>
      <c r="D319" s="7"/>
      <c r="E319" s="7"/>
      <c r="F319" s="7"/>
      <c r="G319" s="7"/>
      <c r="H319" s="12"/>
      <c r="I319" s="12"/>
      <c r="J319" s="12"/>
      <c r="K319" s="12"/>
      <c r="L319" s="7"/>
      <c r="M319" s="7"/>
      <c r="N319" s="7"/>
      <c r="O319" s="12"/>
      <c r="P319" s="12"/>
      <c r="Q319" s="7"/>
      <c r="R319" s="7"/>
      <c r="S319" s="7"/>
      <c r="T319" s="7"/>
      <c r="U319" s="12"/>
      <c r="V319" s="12"/>
      <c r="W319" s="7" t="str">
        <f t="shared" si="20"/>
        <v/>
      </c>
      <c r="X319" s="7" t="str">
        <f t="shared" si="21"/>
        <v/>
      </c>
      <c r="Y319" s="7" t="str">
        <f t="shared" ca="1" si="22"/>
        <v/>
      </c>
      <c r="Z319" s="10" t="str">
        <f t="shared" ca="1" si="23"/>
        <v/>
      </c>
      <c r="AA319" s="7" t="str">
        <f t="shared" si="24"/>
        <v/>
      </c>
      <c r="AB319" s="12"/>
      <c r="AC319" s="7"/>
    </row>
    <row r="320" spans="1:29" x14ac:dyDescent="0.25">
      <c r="A320" s="7"/>
      <c r="B320" s="7"/>
      <c r="C320" s="7" t="str">
        <f>IF(B320="","",IFERROR(INDEX(FOLLOWUP!$C:$C,MATCH(B320,FOLLOWUP!$A:$A,0)),""))</f>
        <v/>
      </c>
      <c r="D320" s="7"/>
      <c r="E320" s="7"/>
      <c r="F320" s="7"/>
      <c r="G320" s="7"/>
      <c r="H320" s="12"/>
      <c r="I320" s="12"/>
      <c r="J320" s="12"/>
      <c r="K320" s="12"/>
      <c r="L320" s="7"/>
      <c r="M320" s="7"/>
      <c r="N320" s="7"/>
      <c r="O320" s="12"/>
      <c r="P320" s="12"/>
      <c r="Q320" s="7"/>
      <c r="R320" s="7"/>
      <c r="S320" s="7"/>
      <c r="T320" s="7"/>
      <c r="U320" s="12"/>
      <c r="V320" s="12"/>
      <c r="W320" s="7" t="str">
        <f t="shared" si="20"/>
        <v/>
      </c>
      <c r="X320" s="7" t="str">
        <f t="shared" si="21"/>
        <v/>
      </c>
      <c r="Y320" s="7" t="str">
        <f t="shared" ca="1" si="22"/>
        <v/>
      </c>
      <c r="Z320" s="10" t="str">
        <f t="shared" ca="1" si="23"/>
        <v/>
      </c>
      <c r="AA320" s="7" t="str">
        <f t="shared" si="24"/>
        <v/>
      </c>
      <c r="AB320" s="12"/>
      <c r="AC320" s="7"/>
    </row>
    <row r="321" spans="1:29" x14ac:dyDescent="0.25">
      <c r="A321" s="7"/>
      <c r="B321" s="7"/>
      <c r="C321" s="7" t="str">
        <f>IF(B321="","",IFERROR(INDEX(FOLLOWUP!$C:$C,MATCH(B321,FOLLOWUP!$A:$A,0)),""))</f>
        <v/>
      </c>
      <c r="D321" s="7"/>
      <c r="E321" s="7"/>
      <c r="F321" s="7"/>
      <c r="G321" s="7"/>
      <c r="H321" s="12"/>
      <c r="I321" s="12"/>
      <c r="J321" s="12"/>
      <c r="K321" s="12"/>
      <c r="L321" s="7"/>
      <c r="M321" s="7"/>
      <c r="N321" s="7"/>
      <c r="O321" s="12"/>
      <c r="P321" s="12"/>
      <c r="Q321" s="7"/>
      <c r="R321" s="7"/>
      <c r="S321" s="7"/>
      <c r="T321" s="7"/>
      <c r="U321" s="12"/>
      <c r="V321" s="12"/>
      <c r="W321" s="7" t="str">
        <f t="shared" si="20"/>
        <v/>
      </c>
      <c r="X321" s="7" t="str">
        <f t="shared" si="21"/>
        <v/>
      </c>
      <c r="Y321" s="7" t="str">
        <f t="shared" ca="1" si="22"/>
        <v/>
      </c>
      <c r="Z321" s="10" t="str">
        <f t="shared" ca="1" si="23"/>
        <v/>
      </c>
      <c r="AA321" s="7" t="str">
        <f t="shared" si="24"/>
        <v/>
      </c>
      <c r="AB321" s="12"/>
      <c r="AC321" s="7"/>
    </row>
    <row r="322" spans="1:29" x14ac:dyDescent="0.25">
      <c r="A322" s="7"/>
      <c r="B322" s="7"/>
      <c r="C322" s="7" t="str">
        <f>IF(B322="","",IFERROR(INDEX(FOLLOWUP!$C:$C,MATCH(B322,FOLLOWUP!$A:$A,0)),""))</f>
        <v/>
      </c>
      <c r="D322" s="7"/>
      <c r="E322" s="7"/>
      <c r="F322" s="7"/>
      <c r="G322" s="7"/>
      <c r="H322" s="12"/>
      <c r="I322" s="12"/>
      <c r="J322" s="12"/>
      <c r="K322" s="12"/>
      <c r="L322" s="7"/>
      <c r="M322" s="7"/>
      <c r="N322" s="7"/>
      <c r="O322" s="12"/>
      <c r="P322" s="12"/>
      <c r="Q322" s="7"/>
      <c r="R322" s="7"/>
      <c r="S322" s="7"/>
      <c r="T322" s="7"/>
      <c r="U322" s="12"/>
      <c r="V322" s="12"/>
      <c r="W322" s="7" t="str">
        <f t="shared" ref="W322:W385" si="25">IF(OR(H322="",I322=""),"",ROUND((I322-H322)*24,1))</f>
        <v/>
      </c>
      <c r="X322" s="7" t="str">
        <f t="shared" ref="X322:X385" si="26">IF(OR(I322="",O322=""),"",ROUND((O322-I322)*24,1))</f>
        <v/>
      </c>
      <c r="Y322" s="7" t="str">
        <f t="shared" ref="Y322:Y385" ca="1" si="27">IF(H322="","",ROUND(IF(P322="",(NOW()-H322)*24,(P322-H322)*24),1))</f>
        <v/>
      </c>
      <c r="Z322" s="10" t="str">
        <f t="shared" ref="Z322:Z385" ca="1" si="28">IF(Y322="","",Y322/24*P_CUSTO_DIA)</f>
        <v/>
      </c>
      <c r="AA322" s="7" t="str">
        <f t="shared" ref="AA322:AA385" si="29">IF(A322="","",IF(P322="","Sim","Não"))</f>
        <v/>
      </c>
      <c r="AB322" s="12"/>
      <c r="AC322" s="7"/>
    </row>
    <row r="323" spans="1:29" x14ac:dyDescent="0.25">
      <c r="A323" s="7"/>
      <c r="B323" s="7"/>
      <c r="C323" s="7" t="str">
        <f>IF(B323="","",IFERROR(INDEX(FOLLOWUP!$C:$C,MATCH(B323,FOLLOWUP!$A:$A,0)),""))</f>
        <v/>
      </c>
      <c r="D323" s="7"/>
      <c r="E323" s="7"/>
      <c r="F323" s="7"/>
      <c r="G323" s="7"/>
      <c r="H323" s="12"/>
      <c r="I323" s="12"/>
      <c r="J323" s="12"/>
      <c r="K323" s="12"/>
      <c r="L323" s="7"/>
      <c r="M323" s="7"/>
      <c r="N323" s="7"/>
      <c r="O323" s="12"/>
      <c r="P323" s="12"/>
      <c r="Q323" s="7"/>
      <c r="R323" s="7"/>
      <c r="S323" s="7"/>
      <c r="T323" s="7"/>
      <c r="U323" s="12"/>
      <c r="V323" s="12"/>
      <c r="W323" s="7" t="str">
        <f t="shared" si="25"/>
        <v/>
      </c>
      <c r="X323" s="7" t="str">
        <f t="shared" si="26"/>
        <v/>
      </c>
      <c r="Y323" s="7" t="str">
        <f t="shared" ca="1" si="27"/>
        <v/>
      </c>
      <c r="Z323" s="10" t="str">
        <f t="shared" ca="1" si="28"/>
        <v/>
      </c>
      <c r="AA323" s="7" t="str">
        <f t="shared" si="29"/>
        <v/>
      </c>
      <c r="AB323" s="12"/>
      <c r="AC323" s="7"/>
    </row>
    <row r="324" spans="1:29" x14ac:dyDescent="0.25">
      <c r="A324" s="7"/>
      <c r="B324" s="7"/>
      <c r="C324" s="7" t="str">
        <f>IF(B324="","",IFERROR(INDEX(FOLLOWUP!$C:$C,MATCH(B324,FOLLOWUP!$A:$A,0)),""))</f>
        <v/>
      </c>
      <c r="D324" s="7"/>
      <c r="E324" s="7"/>
      <c r="F324" s="7"/>
      <c r="G324" s="7"/>
      <c r="H324" s="12"/>
      <c r="I324" s="12"/>
      <c r="J324" s="12"/>
      <c r="K324" s="12"/>
      <c r="L324" s="7"/>
      <c r="M324" s="7"/>
      <c r="N324" s="7"/>
      <c r="O324" s="12"/>
      <c r="P324" s="12"/>
      <c r="Q324" s="7"/>
      <c r="R324" s="7"/>
      <c r="S324" s="7"/>
      <c r="T324" s="7"/>
      <c r="U324" s="12"/>
      <c r="V324" s="12"/>
      <c r="W324" s="7" t="str">
        <f t="shared" si="25"/>
        <v/>
      </c>
      <c r="X324" s="7" t="str">
        <f t="shared" si="26"/>
        <v/>
      </c>
      <c r="Y324" s="7" t="str">
        <f t="shared" ca="1" si="27"/>
        <v/>
      </c>
      <c r="Z324" s="10" t="str">
        <f t="shared" ca="1" si="28"/>
        <v/>
      </c>
      <c r="AA324" s="7" t="str">
        <f t="shared" si="29"/>
        <v/>
      </c>
      <c r="AB324" s="12"/>
      <c r="AC324" s="7"/>
    </row>
    <row r="325" spans="1:29" x14ac:dyDescent="0.25">
      <c r="A325" s="7"/>
      <c r="B325" s="7"/>
      <c r="C325" s="7" t="str">
        <f>IF(B325="","",IFERROR(INDEX(FOLLOWUP!$C:$C,MATCH(B325,FOLLOWUP!$A:$A,0)),""))</f>
        <v/>
      </c>
      <c r="D325" s="7"/>
      <c r="E325" s="7"/>
      <c r="F325" s="7"/>
      <c r="G325" s="7"/>
      <c r="H325" s="12"/>
      <c r="I325" s="12"/>
      <c r="J325" s="12"/>
      <c r="K325" s="12"/>
      <c r="L325" s="7"/>
      <c r="M325" s="7"/>
      <c r="N325" s="7"/>
      <c r="O325" s="12"/>
      <c r="P325" s="12"/>
      <c r="Q325" s="7"/>
      <c r="R325" s="7"/>
      <c r="S325" s="7"/>
      <c r="T325" s="7"/>
      <c r="U325" s="12"/>
      <c r="V325" s="12"/>
      <c r="W325" s="7" t="str">
        <f t="shared" si="25"/>
        <v/>
      </c>
      <c r="X325" s="7" t="str">
        <f t="shared" si="26"/>
        <v/>
      </c>
      <c r="Y325" s="7" t="str">
        <f t="shared" ca="1" si="27"/>
        <v/>
      </c>
      <c r="Z325" s="10" t="str">
        <f t="shared" ca="1" si="28"/>
        <v/>
      </c>
      <c r="AA325" s="7" t="str">
        <f t="shared" si="29"/>
        <v/>
      </c>
      <c r="AB325" s="12"/>
      <c r="AC325" s="7"/>
    </row>
    <row r="326" spans="1:29" x14ac:dyDescent="0.25">
      <c r="A326" s="7"/>
      <c r="B326" s="7"/>
      <c r="C326" s="7" t="str">
        <f>IF(B326="","",IFERROR(INDEX(FOLLOWUP!$C:$C,MATCH(B326,FOLLOWUP!$A:$A,0)),""))</f>
        <v/>
      </c>
      <c r="D326" s="7"/>
      <c r="E326" s="7"/>
      <c r="F326" s="7"/>
      <c r="G326" s="7"/>
      <c r="H326" s="12"/>
      <c r="I326" s="12"/>
      <c r="J326" s="12"/>
      <c r="K326" s="12"/>
      <c r="L326" s="7"/>
      <c r="M326" s="7"/>
      <c r="N326" s="7"/>
      <c r="O326" s="12"/>
      <c r="P326" s="12"/>
      <c r="Q326" s="7"/>
      <c r="R326" s="7"/>
      <c r="S326" s="7"/>
      <c r="T326" s="7"/>
      <c r="U326" s="12"/>
      <c r="V326" s="12"/>
      <c r="W326" s="7" t="str">
        <f t="shared" si="25"/>
        <v/>
      </c>
      <c r="X326" s="7" t="str">
        <f t="shared" si="26"/>
        <v/>
      </c>
      <c r="Y326" s="7" t="str">
        <f t="shared" ca="1" si="27"/>
        <v/>
      </c>
      <c r="Z326" s="10" t="str">
        <f t="shared" ca="1" si="28"/>
        <v/>
      </c>
      <c r="AA326" s="7" t="str">
        <f t="shared" si="29"/>
        <v/>
      </c>
      <c r="AB326" s="12"/>
      <c r="AC326" s="7"/>
    </row>
    <row r="327" spans="1:29" x14ac:dyDescent="0.25">
      <c r="A327" s="7"/>
      <c r="B327" s="7"/>
      <c r="C327" s="7" t="str">
        <f>IF(B327="","",IFERROR(INDEX(FOLLOWUP!$C:$C,MATCH(B327,FOLLOWUP!$A:$A,0)),""))</f>
        <v/>
      </c>
      <c r="D327" s="7"/>
      <c r="E327" s="7"/>
      <c r="F327" s="7"/>
      <c r="G327" s="7"/>
      <c r="H327" s="12"/>
      <c r="I327" s="12"/>
      <c r="J327" s="12"/>
      <c r="K327" s="12"/>
      <c r="L327" s="7"/>
      <c r="M327" s="7"/>
      <c r="N327" s="7"/>
      <c r="O327" s="12"/>
      <c r="P327" s="12"/>
      <c r="Q327" s="7"/>
      <c r="R327" s="7"/>
      <c r="S327" s="7"/>
      <c r="T327" s="7"/>
      <c r="U327" s="12"/>
      <c r="V327" s="12"/>
      <c r="W327" s="7" t="str">
        <f t="shared" si="25"/>
        <v/>
      </c>
      <c r="X327" s="7" t="str">
        <f t="shared" si="26"/>
        <v/>
      </c>
      <c r="Y327" s="7" t="str">
        <f t="shared" ca="1" si="27"/>
        <v/>
      </c>
      <c r="Z327" s="10" t="str">
        <f t="shared" ca="1" si="28"/>
        <v/>
      </c>
      <c r="AA327" s="7" t="str">
        <f t="shared" si="29"/>
        <v/>
      </c>
      <c r="AB327" s="12"/>
      <c r="AC327" s="7"/>
    </row>
    <row r="328" spans="1:29" x14ac:dyDescent="0.25">
      <c r="A328" s="7"/>
      <c r="B328" s="7"/>
      <c r="C328" s="7" t="str">
        <f>IF(B328="","",IFERROR(INDEX(FOLLOWUP!$C:$C,MATCH(B328,FOLLOWUP!$A:$A,0)),""))</f>
        <v/>
      </c>
      <c r="D328" s="7"/>
      <c r="E328" s="7"/>
      <c r="F328" s="7"/>
      <c r="G328" s="7"/>
      <c r="H328" s="12"/>
      <c r="I328" s="12"/>
      <c r="J328" s="12"/>
      <c r="K328" s="12"/>
      <c r="L328" s="7"/>
      <c r="M328" s="7"/>
      <c r="N328" s="7"/>
      <c r="O328" s="12"/>
      <c r="P328" s="12"/>
      <c r="Q328" s="7"/>
      <c r="R328" s="7"/>
      <c r="S328" s="7"/>
      <c r="T328" s="7"/>
      <c r="U328" s="12"/>
      <c r="V328" s="12"/>
      <c r="W328" s="7" t="str">
        <f t="shared" si="25"/>
        <v/>
      </c>
      <c r="X328" s="7" t="str">
        <f t="shared" si="26"/>
        <v/>
      </c>
      <c r="Y328" s="7" t="str">
        <f t="shared" ca="1" si="27"/>
        <v/>
      </c>
      <c r="Z328" s="10" t="str">
        <f t="shared" ca="1" si="28"/>
        <v/>
      </c>
      <c r="AA328" s="7" t="str">
        <f t="shared" si="29"/>
        <v/>
      </c>
      <c r="AB328" s="12"/>
      <c r="AC328" s="7"/>
    </row>
    <row r="329" spans="1:29" x14ac:dyDescent="0.25">
      <c r="A329" s="7"/>
      <c r="B329" s="7"/>
      <c r="C329" s="7" t="str">
        <f>IF(B329="","",IFERROR(INDEX(FOLLOWUP!$C:$C,MATCH(B329,FOLLOWUP!$A:$A,0)),""))</f>
        <v/>
      </c>
      <c r="D329" s="7"/>
      <c r="E329" s="7"/>
      <c r="F329" s="7"/>
      <c r="G329" s="7"/>
      <c r="H329" s="12"/>
      <c r="I329" s="12"/>
      <c r="J329" s="12"/>
      <c r="K329" s="12"/>
      <c r="L329" s="7"/>
      <c r="M329" s="7"/>
      <c r="N329" s="7"/>
      <c r="O329" s="12"/>
      <c r="P329" s="12"/>
      <c r="Q329" s="7"/>
      <c r="R329" s="7"/>
      <c r="S329" s="7"/>
      <c r="T329" s="7"/>
      <c r="U329" s="12"/>
      <c r="V329" s="12"/>
      <c r="W329" s="7" t="str">
        <f t="shared" si="25"/>
        <v/>
      </c>
      <c r="X329" s="7" t="str">
        <f t="shared" si="26"/>
        <v/>
      </c>
      <c r="Y329" s="7" t="str">
        <f t="shared" ca="1" si="27"/>
        <v/>
      </c>
      <c r="Z329" s="10" t="str">
        <f t="shared" ca="1" si="28"/>
        <v/>
      </c>
      <c r="AA329" s="7" t="str">
        <f t="shared" si="29"/>
        <v/>
      </c>
      <c r="AB329" s="12"/>
      <c r="AC329" s="7"/>
    </row>
    <row r="330" spans="1:29" x14ac:dyDescent="0.25">
      <c r="A330" s="7"/>
      <c r="B330" s="7"/>
      <c r="C330" s="7" t="str">
        <f>IF(B330="","",IFERROR(INDEX(FOLLOWUP!$C:$C,MATCH(B330,FOLLOWUP!$A:$A,0)),""))</f>
        <v/>
      </c>
      <c r="D330" s="7"/>
      <c r="E330" s="7"/>
      <c r="F330" s="7"/>
      <c r="G330" s="7"/>
      <c r="H330" s="12"/>
      <c r="I330" s="12"/>
      <c r="J330" s="12"/>
      <c r="K330" s="12"/>
      <c r="L330" s="7"/>
      <c r="M330" s="7"/>
      <c r="N330" s="7"/>
      <c r="O330" s="12"/>
      <c r="P330" s="12"/>
      <c r="Q330" s="7"/>
      <c r="R330" s="7"/>
      <c r="S330" s="7"/>
      <c r="T330" s="7"/>
      <c r="U330" s="12"/>
      <c r="V330" s="12"/>
      <c r="W330" s="7" t="str">
        <f t="shared" si="25"/>
        <v/>
      </c>
      <c r="X330" s="7" t="str">
        <f t="shared" si="26"/>
        <v/>
      </c>
      <c r="Y330" s="7" t="str">
        <f t="shared" ca="1" si="27"/>
        <v/>
      </c>
      <c r="Z330" s="10" t="str">
        <f t="shared" ca="1" si="28"/>
        <v/>
      </c>
      <c r="AA330" s="7" t="str">
        <f t="shared" si="29"/>
        <v/>
      </c>
      <c r="AB330" s="12"/>
      <c r="AC330" s="7"/>
    </row>
    <row r="331" spans="1:29" x14ac:dyDescent="0.25">
      <c r="A331" s="7"/>
      <c r="B331" s="7"/>
      <c r="C331" s="7" t="str">
        <f>IF(B331="","",IFERROR(INDEX(FOLLOWUP!$C:$C,MATCH(B331,FOLLOWUP!$A:$A,0)),""))</f>
        <v/>
      </c>
      <c r="D331" s="7"/>
      <c r="E331" s="7"/>
      <c r="F331" s="7"/>
      <c r="G331" s="7"/>
      <c r="H331" s="12"/>
      <c r="I331" s="12"/>
      <c r="J331" s="12"/>
      <c r="K331" s="12"/>
      <c r="L331" s="7"/>
      <c r="M331" s="7"/>
      <c r="N331" s="7"/>
      <c r="O331" s="12"/>
      <c r="P331" s="12"/>
      <c r="Q331" s="7"/>
      <c r="R331" s="7"/>
      <c r="S331" s="7"/>
      <c r="T331" s="7"/>
      <c r="U331" s="12"/>
      <c r="V331" s="12"/>
      <c r="W331" s="7" t="str">
        <f t="shared" si="25"/>
        <v/>
      </c>
      <c r="X331" s="7" t="str">
        <f t="shared" si="26"/>
        <v/>
      </c>
      <c r="Y331" s="7" t="str">
        <f t="shared" ca="1" si="27"/>
        <v/>
      </c>
      <c r="Z331" s="10" t="str">
        <f t="shared" ca="1" si="28"/>
        <v/>
      </c>
      <c r="AA331" s="7" t="str">
        <f t="shared" si="29"/>
        <v/>
      </c>
      <c r="AB331" s="12"/>
      <c r="AC331" s="7"/>
    </row>
    <row r="332" spans="1:29" x14ac:dyDescent="0.25">
      <c r="A332" s="7"/>
      <c r="B332" s="7"/>
      <c r="C332" s="7" t="str">
        <f>IF(B332="","",IFERROR(INDEX(FOLLOWUP!$C:$C,MATCH(B332,FOLLOWUP!$A:$A,0)),""))</f>
        <v/>
      </c>
      <c r="D332" s="7"/>
      <c r="E332" s="7"/>
      <c r="F332" s="7"/>
      <c r="G332" s="7"/>
      <c r="H332" s="12"/>
      <c r="I332" s="12"/>
      <c r="J332" s="12"/>
      <c r="K332" s="12"/>
      <c r="L332" s="7"/>
      <c r="M332" s="7"/>
      <c r="N332" s="7"/>
      <c r="O332" s="12"/>
      <c r="P332" s="12"/>
      <c r="Q332" s="7"/>
      <c r="R332" s="7"/>
      <c r="S332" s="7"/>
      <c r="T332" s="7"/>
      <c r="U332" s="12"/>
      <c r="V332" s="12"/>
      <c r="W332" s="7" t="str">
        <f t="shared" si="25"/>
        <v/>
      </c>
      <c r="X332" s="7" t="str">
        <f t="shared" si="26"/>
        <v/>
      </c>
      <c r="Y332" s="7" t="str">
        <f t="shared" ca="1" si="27"/>
        <v/>
      </c>
      <c r="Z332" s="10" t="str">
        <f t="shared" ca="1" si="28"/>
        <v/>
      </c>
      <c r="AA332" s="7" t="str">
        <f t="shared" si="29"/>
        <v/>
      </c>
      <c r="AB332" s="12"/>
      <c r="AC332" s="7"/>
    </row>
    <row r="333" spans="1:29" x14ac:dyDescent="0.25">
      <c r="A333" s="7"/>
      <c r="B333" s="7"/>
      <c r="C333" s="7" t="str">
        <f>IF(B333="","",IFERROR(INDEX(FOLLOWUP!$C:$C,MATCH(B333,FOLLOWUP!$A:$A,0)),""))</f>
        <v/>
      </c>
      <c r="D333" s="7"/>
      <c r="E333" s="7"/>
      <c r="F333" s="7"/>
      <c r="G333" s="7"/>
      <c r="H333" s="12"/>
      <c r="I333" s="12"/>
      <c r="J333" s="12"/>
      <c r="K333" s="12"/>
      <c r="L333" s="7"/>
      <c r="M333" s="7"/>
      <c r="N333" s="7"/>
      <c r="O333" s="12"/>
      <c r="P333" s="12"/>
      <c r="Q333" s="7"/>
      <c r="R333" s="7"/>
      <c r="S333" s="7"/>
      <c r="T333" s="7"/>
      <c r="U333" s="12"/>
      <c r="V333" s="12"/>
      <c r="W333" s="7" t="str">
        <f t="shared" si="25"/>
        <v/>
      </c>
      <c r="X333" s="7" t="str">
        <f t="shared" si="26"/>
        <v/>
      </c>
      <c r="Y333" s="7" t="str">
        <f t="shared" ca="1" si="27"/>
        <v/>
      </c>
      <c r="Z333" s="10" t="str">
        <f t="shared" ca="1" si="28"/>
        <v/>
      </c>
      <c r="AA333" s="7" t="str">
        <f t="shared" si="29"/>
        <v/>
      </c>
      <c r="AB333" s="12"/>
      <c r="AC333" s="7"/>
    </row>
    <row r="334" spans="1:29" x14ac:dyDescent="0.25">
      <c r="A334" s="7"/>
      <c r="B334" s="7"/>
      <c r="C334" s="7" t="str">
        <f>IF(B334="","",IFERROR(INDEX(FOLLOWUP!$C:$C,MATCH(B334,FOLLOWUP!$A:$A,0)),""))</f>
        <v/>
      </c>
      <c r="D334" s="7"/>
      <c r="E334" s="7"/>
      <c r="F334" s="7"/>
      <c r="G334" s="7"/>
      <c r="H334" s="12"/>
      <c r="I334" s="12"/>
      <c r="J334" s="12"/>
      <c r="K334" s="12"/>
      <c r="L334" s="7"/>
      <c r="M334" s="7"/>
      <c r="N334" s="7"/>
      <c r="O334" s="12"/>
      <c r="P334" s="12"/>
      <c r="Q334" s="7"/>
      <c r="R334" s="7"/>
      <c r="S334" s="7"/>
      <c r="T334" s="7"/>
      <c r="U334" s="12"/>
      <c r="V334" s="12"/>
      <c r="W334" s="7" t="str">
        <f t="shared" si="25"/>
        <v/>
      </c>
      <c r="X334" s="7" t="str">
        <f t="shared" si="26"/>
        <v/>
      </c>
      <c r="Y334" s="7" t="str">
        <f t="shared" ca="1" si="27"/>
        <v/>
      </c>
      <c r="Z334" s="10" t="str">
        <f t="shared" ca="1" si="28"/>
        <v/>
      </c>
      <c r="AA334" s="7" t="str">
        <f t="shared" si="29"/>
        <v/>
      </c>
      <c r="AB334" s="12"/>
      <c r="AC334" s="7"/>
    </row>
    <row r="335" spans="1:29" x14ac:dyDescent="0.25">
      <c r="A335" s="7"/>
      <c r="B335" s="7"/>
      <c r="C335" s="7" t="str">
        <f>IF(B335="","",IFERROR(INDEX(FOLLOWUP!$C:$C,MATCH(B335,FOLLOWUP!$A:$A,0)),""))</f>
        <v/>
      </c>
      <c r="D335" s="7"/>
      <c r="E335" s="7"/>
      <c r="F335" s="7"/>
      <c r="G335" s="7"/>
      <c r="H335" s="12"/>
      <c r="I335" s="12"/>
      <c r="J335" s="12"/>
      <c r="K335" s="12"/>
      <c r="L335" s="7"/>
      <c r="M335" s="7"/>
      <c r="N335" s="7"/>
      <c r="O335" s="12"/>
      <c r="P335" s="12"/>
      <c r="Q335" s="7"/>
      <c r="R335" s="7"/>
      <c r="S335" s="7"/>
      <c r="T335" s="7"/>
      <c r="U335" s="12"/>
      <c r="V335" s="12"/>
      <c r="W335" s="7" t="str">
        <f t="shared" si="25"/>
        <v/>
      </c>
      <c r="X335" s="7" t="str">
        <f t="shared" si="26"/>
        <v/>
      </c>
      <c r="Y335" s="7" t="str">
        <f t="shared" ca="1" si="27"/>
        <v/>
      </c>
      <c r="Z335" s="10" t="str">
        <f t="shared" ca="1" si="28"/>
        <v/>
      </c>
      <c r="AA335" s="7" t="str">
        <f t="shared" si="29"/>
        <v/>
      </c>
      <c r="AB335" s="12"/>
      <c r="AC335" s="7"/>
    </row>
    <row r="336" spans="1:29" x14ac:dyDescent="0.25">
      <c r="A336" s="7"/>
      <c r="B336" s="7"/>
      <c r="C336" s="7" t="str">
        <f>IF(B336="","",IFERROR(INDEX(FOLLOWUP!$C:$C,MATCH(B336,FOLLOWUP!$A:$A,0)),""))</f>
        <v/>
      </c>
      <c r="D336" s="7"/>
      <c r="E336" s="7"/>
      <c r="F336" s="7"/>
      <c r="G336" s="7"/>
      <c r="H336" s="12"/>
      <c r="I336" s="12"/>
      <c r="J336" s="12"/>
      <c r="K336" s="12"/>
      <c r="L336" s="7"/>
      <c r="M336" s="7"/>
      <c r="N336" s="7"/>
      <c r="O336" s="12"/>
      <c r="P336" s="12"/>
      <c r="Q336" s="7"/>
      <c r="R336" s="7"/>
      <c r="S336" s="7"/>
      <c r="T336" s="7"/>
      <c r="U336" s="12"/>
      <c r="V336" s="12"/>
      <c r="W336" s="7" t="str">
        <f t="shared" si="25"/>
        <v/>
      </c>
      <c r="X336" s="7" t="str">
        <f t="shared" si="26"/>
        <v/>
      </c>
      <c r="Y336" s="7" t="str">
        <f t="shared" ca="1" si="27"/>
        <v/>
      </c>
      <c r="Z336" s="10" t="str">
        <f t="shared" ca="1" si="28"/>
        <v/>
      </c>
      <c r="AA336" s="7" t="str">
        <f t="shared" si="29"/>
        <v/>
      </c>
      <c r="AB336" s="12"/>
      <c r="AC336" s="7"/>
    </row>
    <row r="337" spans="1:29" x14ac:dyDescent="0.25">
      <c r="A337" s="7"/>
      <c r="B337" s="7"/>
      <c r="C337" s="7" t="str">
        <f>IF(B337="","",IFERROR(INDEX(FOLLOWUP!$C:$C,MATCH(B337,FOLLOWUP!$A:$A,0)),""))</f>
        <v/>
      </c>
      <c r="D337" s="7"/>
      <c r="E337" s="7"/>
      <c r="F337" s="7"/>
      <c r="G337" s="7"/>
      <c r="H337" s="12"/>
      <c r="I337" s="12"/>
      <c r="J337" s="12"/>
      <c r="K337" s="12"/>
      <c r="L337" s="7"/>
      <c r="M337" s="7"/>
      <c r="N337" s="7"/>
      <c r="O337" s="12"/>
      <c r="P337" s="12"/>
      <c r="Q337" s="7"/>
      <c r="R337" s="7"/>
      <c r="S337" s="7"/>
      <c r="T337" s="7"/>
      <c r="U337" s="12"/>
      <c r="V337" s="12"/>
      <c r="W337" s="7" t="str">
        <f t="shared" si="25"/>
        <v/>
      </c>
      <c r="X337" s="7" t="str">
        <f t="shared" si="26"/>
        <v/>
      </c>
      <c r="Y337" s="7" t="str">
        <f t="shared" ca="1" si="27"/>
        <v/>
      </c>
      <c r="Z337" s="10" t="str">
        <f t="shared" ca="1" si="28"/>
        <v/>
      </c>
      <c r="AA337" s="7" t="str">
        <f t="shared" si="29"/>
        <v/>
      </c>
      <c r="AB337" s="12"/>
      <c r="AC337" s="7"/>
    </row>
    <row r="338" spans="1:29" x14ac:dyDescent="0.25">
      <c r="A338" s="7"/>
      <c r="B338" s="7"/>
      <c r="C338" s="7" t="str">
        <f>IF(B338="","",IFERROR(INDEX(FOLLOWUP!$C:$C,MATCH(B338,FOLLOWUP!$A:$A,0)),""))</f>
        <v/>
      </c>
      <c r="D338" s="7"/>
      <c r="E338" s="7"/>
      <c r="F338" s="7"/>
      <c r="G338" s="7"/>
      <c r="H338" s="12"/>
      <c r="I338" s="12"/>
      <c r="J338" s="12"/>
      <c r="K338" s="12"/>
      <c r="L338" s="7"/>
      <c r="M338" s="7"/>
      <c r="N338" s="7"/>
      <c r="O338" s="12"/>
      <c r="P338" s="12"/>
      <c r="Q338" s="7"/>
      <c r="R338" s="7"/>
      <c r="S338" s="7"/>
      <c r="T338" s="7"/>
      <c r="U338" s="12"/>
      <c r="V338" s="12"/>
      <c r="W338" s="7" t="str">
        <f t="shared" si="25"/>
        <v/>
      </c>
      <c r="X338" s="7" t="str">
        <f t="shared" si="26"/>
        <v/>
      </c>
      <c r="Y338" s="7" t="str">
        <f t="shared" ca="1" si="27"/>
        <v/>
      </c>
      <c r="Z338" s="10" t="str">
        <f t="shared" ca="1" si="28"/>
        <v/>
      </c>
      <c r="AA338" s="7" t="str">
        <f t="shared" si="29"/>
        <v/>
      </c>
      <c r="AB338" s="12"/>
      <c r="AC338" s="7"/>
    </row>
    <row r="339" spans="1:29" x14ac:dyDescent="0.25">
      <c r="A339" s="7"/>
      <c r="B339" s="7"/>
      <c r="C339" s="7" t="str">
        <f>IF(B339="","",IFERROR(INDEX(FOLLOWUP!$C:$C,MATCH(B339,FOLLOWUP!$A:$A,0)),""))</f>
        <v/>
      </c>
      <c r="D339" s="7"/>
      <c r="E339" s="7"/>
      <c r="F339" s="7"/>
      <c r="G339" s="7"/>
      <c r="H339" s="12"/>
      <c r="I339" s="12"/>
      <c r="J339" s="12"/>
      <c r="K339" s="12"/>
      <c r="L339" s="7"/>
      <c r="M339" s="7"/>
      <c r="N339" s="7"/>
      <c r="O339" s="12"/>
      <c r="P339" s="12"/>
      <c r="Q339" s="7"/>
      <c r="R339" s="7"/>
      <c r="S339" s="7"/>
      <c r="T339" s="7"/>
      <c r="U339" s="12"/>
      <c r="V339" s="12"/>
      <c r="W339" s="7" t="str">
        <f t="shared" si="25"/>
        <v/>
      </c>
      <c r="X339" s="7" t="str">
        <f t="shared" si="26"/>
        <v/>
      </c>
      <c r="Y339" s="7" t="str">
        <f t="shared" ca="1" si="27"/>
        <v/>
      </c>
      <c r="Z339" s="10" t="str">
        <f t="shared" ca="1" si="28"/>
        <v/>
      </c>
      <c r="AA339" s="7" t="str">
        <f t="shared" si="29"/>
        <v/>
      </c>
      <c r="AB339" s="12"/>
      <c r="AC339" s="7"/>
    </row>
    <row r="340" spans="1:29" x14ac:dyDescent="0.25">
      <c r="A340" s="7"/>
      <c r="B340" s="7"/>
      <c r="C340" s="7" t="str">
        <f>IF(B340="","",IFERROR(INDEX(FOLLOWUP!$C:$C,MATCH(B340,FOLLOWUP!$A:$A,0)),""))</f>
        <v/>
      </c>
      <c r="D340" s="7"/>
      <c r="E340" s="7"/>
      <c r="F340" s="7"/>
      <c r="G340" s="7"/>
      <c r="H340" s="12"/>
      <c r="I340" s="12"/>
      <c r="J340" s="12"/>
      <c r="K340" s="12"/>
      <c r="L340" s="7"/>
      <c r="M340" s="7"/>
      <c r="N340" s="7"/>
      <c r="O340" s="12"/>
      <c r="P340" s="12"/>
      <c r="Q340" s="7"/>
      <c r="R340" s="7"/>
      <c r="S340" s="7"/>
      <c r="T340" s="7"/>
      <c r="U340" s="12"/>
      <c r="V340" s="12"/>
      <c r="W340" s="7" t="str">
        <f t="shared" si="25"/>
        <v/>
      </c>
      <c r="X340" s="7" t="str">
        <f t="shared" si="26"/>
        <v/>
      </c>
      <c r="Y340" s="7" t="str">
        <f t="shared" ca="1" si="27"/>
        <v/>
      </c>
      <c r="Z340" s="10" t="str">
        <f t="shared" ca="1" si="28"/>
        <v/>
      </c>
      <c r="AA340" s="7" t="str">
        <f t="shared" si="29"/>
        <v/>
      </c>
      <c r="AB340" s="12"/>
      <c r="AC340" s="7"/>
    </row>
    <row r="341" spans="1:29" x14ac:dyDescent="0.25">
      <c r="A341" s="7"/>
      <c r="B341" s="7"/>
      <c r="C341" s="7" t="str">
        <f>IF(B341="","",IFERROR(INDEX(FOLLOWUP!$C:$C,MATCH(B341,FOLLOWUP!$A:$A,0)),""))</f>
        <v/>
      </c>
      <c r="D341" s="7"/>
      <c r="E341" s="7"/>
      <c r="F341" s="7"/>
      <c r="G341" s="7"/>
      <c r="H341" s="12"/>
      <c r="I341" s="12"/>
      <c r="J341" s="12"/>
      <c r="K341" s="12"/>
      <c r="L341" s="7"/>
      <c r="M341" s="7"/>
      <c r="N341" s="7"/>
      <c r="O341" s="12"/>
      <c r="P341" s="12"/>
      <c r="Q341" s="7"/>
      <c r="R341" s="7"/>
      <c r="S341" s="7"/>
      <c r="T341" s="7"/>
      <c r="U341" s="12"/>
      <c r="V341" s="12"/>
      <c r="W341" s="7" t="str">
        <f t="shared" si="25"/>
        <v/>
      </c>
      <c r="X341" s="7" t="str">
        <f t="shared" si="26"/>
        <v/>
      </c>
      <c r="Y341" s="7" t="str">
        <f t="shared" ca="1" si="27"/>
        <v/>
      </c>
      <c r="Z341" s="10" t="str">
        <f t="shared" ca="1" si="28"/>
        <v/>
      </c>
      <c r="AA341" s="7" t="str">
        <f t="shared" si="29"/>
        <v/>
      </c>
      <c r="AB341" s="12"/>
      <c r="AC341" s="7"/>
    </row>
    <row r="342" spans="1:29" x14ac:dyDescent="0.25">
      <c r="A342" s="7"/>
      <c r="B342" s="7"/>
      <c r="C342" s="7" t="str">
        <f>IF(B342="","",IFERROR(INDEX(FOLLOWUP!$C:$C,MATCH(B342,FOLLOWUP!$A:$A,0)),""))</f>
        <v/>
      </c>
      <c r="D342" s="7"/>
      <c r="E342" s="7"/>
      <c r="F342" s="7"/>
      <c r="G342" s="7"/>
      <c r="H342" s="12"/>
      <c r="I342" s="12"/>
      <c r="J342" s="12"/>
      <c r="K342" s="12"/>
      <c r="L342" s="7"/>
      <c r="M342" s="7"/>
      <c r="N342" s="7"/>
      <c r="O342" s="12"/>
      <c r="P342" s="12"/>
      <c r="Q342" s="7"/>
      <c r="R342" s="7"/>
      <c r="S342" s="7"/>
      <c r="T342" s="7"/>
      <c r="U342" s="12"/>
      <c r="V342" s="12"/>
      <c r="W342" s="7" t="str">
        <f t="shared" si="25"/>
        <v/>
      </c>
      <c r="X342" s="7" t="str">
        <f t="shared" si="26"/>
        <v/>
      </c>
      <c r="Y342" s="7" t="str">
        <f t="shared" ca="1" si="27"/>
        <v/>
      </c>
      <c r="Z342" s="10" t="str">
        <f t="shared" ca="1" si="28"/>
        <v/>
      </c>
      <c r="AA342" s="7" t="str">
        <f t="shared" si="29"/>
        <v/>
      </c>
      <c r="AB342" s="12"/>
      <c r="AC342" s="7"/>
    </row>
    <row r="343" spans="1:29" x14ac:dyDescent="0.25">
      <c r="A343" s="7"/>
      <c r="B343" s="7"/>
      <c r="C343" s="7" t="str">
        <f>IF(B343="","",IFERROR(INDEX(FOLLOWUP!$C:$C,MATCH(B343,FOLLOWUP!$A:$A,0)),""))</f>
        <v/>
      </c>
      <c r="D343" s="7"/>
      <c r="E343" s="7"/>
      <c r="F343" s="7"/>
      <c r="G343" s="7"/>
      <c r="H343" s="12"/>
      <c r="I343" s="12"/>
      <c r="J343" s="12"/>
      <c r="K343" s="12"/>
      <c r="L343" s="7"/>
      <c r="M343" s="7"/>
      <c r="N343" s="7"/>
      <c r="O343" s="12"/>
      <c r="P343" s="12"/>
      <c r="Q343" s="7"/>
      <c r="R343" s="7"/>
      <c r="S343" s="7"/>
      <c r="T343" s="7"/>
      <c r="U343" s="12"/>
      <c r="V343" s="12"/>
      <c r="W343" s="7" t="str">
        <f t="shared" si="25"/>
        <v/>
      </c>
      <c r="X343" s="7" t="str">
        <f t="shared" si="26"/>
        <v/>
      </c>
      <c r="Y343" s="7" t="str">
        <f t="shared" ca="1" si="27"/>
        <v/>
      </c>
      <c r="Z343" s="10" t="str">
        <f t="shared" ca="1" si="28"/>
        <v/>
      </c>
      <c r="AA343" s="7" t="str">
        <f t="shared" si="29"/>
        <v/>
      </c>
      <c r="AB343" s="12"/>
      <c r="AC343" s="7"/>
    </row>
    <row r="344" spans="1:29" x14ac:dyDescent="0.25">
      <c r="A344" s="7"/>
      <c r="B344" s="7"/>
      <c r="C344" s="7" t="str">
        <f>IF(B344="","",IFERROR(INDEX(FOLLOWUP!$C:$C,MATCH(B344,FOLLOWUP!$A:$A,0)),""))</f>
        <v/>
      </c>
      <c r="D344" s="7"/>
      <c r="E344" s="7"/>
      <c r="F344" s="7"/>
      <c r="G344" s="7"/>
      <c r="H344" s="12"/>
      <c r="I344" s="12"/>
      <c r="J344" s="12"/>
      <c r="K344" s="12"/>
      <c r="L344" s="7"/>
      <c r="M344" s="7"/>
      <c r="N344" s="7"/>
      <c r="O344" s="12"/>
      <c r="P344" s="12"/>
      <c r="Q344" s="7"/>
      <c r="R344" s="7"/>
      <c r="S344" s="7"/>
      <c r="T344" s="7"/>
      <c r="U344" s="12"/>
      <c r="V344" s="12"/>
      <c r="W344" s="7" t="str">
        <f t="shared" si="25"/>
        <v/>
      </c>
      <c r="X344" s="7" t="str">
        <f t="shared" si="26"/>
        <v/>
      </c>
      <c r="Y344" s="7" t="str">
        <f t="shared" ca="1" si="27"/>
        <v/>
      </c>
      <c r="Z344" s="10" t="str">
        <f t="shared" ca="1" si="28"/>
        <v/>
      </c>
      <c r="AA344" s="7" t="str">
        <f t="shared" si="29"/>
        <v/>
      </c>
      <c r="AB344" s="12"/>
      <c r="AC344" s="7"/>
    </row>
    <row r="345" spans="1:29" x14ac:dyDescent="0.25">
      <c r="A345" s="7"/>
      <c r="B345" s="7"/>
      <c r="C345" s="7" t="str">
        <f>IF(B345="","",IFERROR(INDEX(FOLLOWUP!$C:$C,MATCH(B345,FOLLOWUP!$A:$A,0)),""))</f>
        <v/>
      </c>
      <c r="D345" s="7"/>
      <c r="E345" s="7"/>
      <c r="F345" s="7"/>
      <c r="G345" s="7"/>
      <c r="H345" s="12"/>
      <c r="I345" s="12"/>
      <c r="J345" s="12"/>
      <c r="K345" s="12"/>
      <c r="L345" s="7"/>
      <c r="M345" s="7"/>
      <c r="N345" s="7"/>
      <c r="O345" s="12"/>
      <c r="P345" s="12"/>
      <c r="Q345" s="7"/>
      <c r="R345" s="7"/>
      <c r="S345" s="7"/>
      <c r="T345" s="7"/>
      <c r="U345" s="12"/>
      <c r="V345" s="12"/>
      <c r="W345" s="7" t="str">
        <f t="shared" si="25"/>
        <v/>
      </c>
      <c r="X345" s="7" t="str">
        <f t="shared" si="26"/>
        <v/>
      </c>
      <c r="Y345" s="7" t="str">
        <f t="shared" ca="1" si="27"/>
        <v/>
      </c>
      <c r="Z345" s="10" t="str">
        <f t="shared" ca="1" si="28"/>
        <v/>
      </c>
      <c r="AA345" s="7" t="str">
        <f t="shared" si="29"/>
        <v/>
      </c>
      <c r="AB345" s="12"/>
      <c r="AC345" s="7"/>
    </row>
    <row r="346" spans="1:29" x14ac:dyDescent="0.25">
      <c r="A346" s="7"/>
      <c r="B346" s="7"/>
      <c r="C346" s="7" t="str">
        <f>IF(B346="","",IFERROR(INDEX(FOLLOWUP!$C:$C,MATCH(B346,FOLLOWUP!$A:$A,0)),""))</f>
        <v/>
      </c>
      <c r="D346" s="7"/>
      <c r="E346" s="7"/>
      <c r="F346" s="7"/>
      <c r="G346" s="7"/>
      <c r="H346" s="12"/>
      <c r="I346" s="12"/>
      <c r="J346" s="12"/>
      <c r="K346" s="12"/>
      <c r="L346" s="7"/>
      <c r="M346" s="7"/>
      <c r="N346" s="7"/>
      <c r="O346" s="12"/>
      <c r="P346" s="12"/>
      <c r="Q346" s="7"/>
      <c r="R346" s="7"/>
      <c r="S346" s="7"/>
      <c r="T346" s="7"/>
      <c r="U346" s="12"/>
      <c r="V346" s="12"/>
      <c r="W346" s="7" t="str">
        <f t="shared" si="25"/>
        <v/>
      </c>
      <c r="X346" s="7" t="str">
        <f t="shared" si="26"/>
        <v/>
      </c>
      <c r="Y346" s="7" t="str">
        <f t="shared" ca="1" si="27"/>
        <v/>
      </c>
      <c r="Z346" s="10" t="str">
        <f t="shared" ca="1" si="28"/>
        <v/>
      </c>
      <c r="AA346" s="7" t="str">
        <f t="shared" si="29"/>
        <v/>
      </c>
      <c r="AB346" s="12"/>
      <c r="AC346" s="7"/>
    </row>
    <row r="347" spans="1:29" x14ac:dyDescent="0.25">
      <c r="A347" s="7"/>
      <c r="B347" s="7"/>
      <c r="C347" s="7" t="str">
        <f>IF(B347="","",IFERROR(INDEX(FOLLOWUP!$C:$C,MATCH(B347,FOLLOWUP!$A:$A,0)),""))</f>
        <v/>
      </c>
      <c r="D347" s="7"/>
      <c r="E347" s="7"/>
      <c r="F347" s="7"/>
      <c r="G347" s="7"/>
      <c r="H347" s="12"/>
      <c r="I347" s="12"/>
      <c r="J347" s="12"/>
      <c r="K347" s="12"/>
      <c r="L347" s="7"/>
      <c r="M347" s="7"/>
      <c r="N347" s="7"/>
      <c r="O347" s="12"/>
      <c r="P347" s="12"/>
      <c r="Q347" s="7"/>
      <c r="R347" s="7"/>
      <c r="S347" s="7"/>
      <c r="T347" s="7"/>
      <c r="U347" s="12"/>
      <c r="V347" s="12"/>
      <c r="W347" s="7" t="str">
        <f t="shared" si="25"/>
        <v/>
      </c>
      <c r="X347" s="7" t="str">
        <f t="shared" si="26"/>
        <v/>
      </c>
      <c r="Y347" s="7" t="str">
        <f t="shared" ca="1" si="27"/>
        <v/>
      </c>
      <c r="Z347" s="10" t="str">
        <f t="shared" ca="1" si="28"/>
        <v/>
      </c>
      <c r="AA347" s="7" t="str">
        <f t="shared" si="29"/>
        <v/>
      </c>
      <c r="AB347" s="12"/>
      <c r="AC347" s="7"/>
    </row>
    <row r="348" spans="1:29" x14ac:dyDescent="0.25">
      <c r="A348" s="7"/>
      <c r="B348" s="7"/>
      <c r="C348" s="7" t="str">
        <f>IF(B348="","",IFERROR(INDEX(FOLLOWUP!$C:$C,MATCH(B348,FOLLOWUP!$A:$A,0)),""))</f>
        <v/>
      </c>
      <c r="D348" s="7"/>
      <c r="E348" s="7"/>
      <c r="F348" s="7"/>
      <c r="G348" s="7"/>
      <c r="H348" s="12"/>
      <c r="I348" s="12"/>
      <c r="J348" s="12"/>
      <c r="K348" s="12"/>
      <c r="L348" s="7"/>
      <c r="M348" s="7"/>
      <c r="N348" s="7"/>
      <c r="O348" s="12"/>
      <c r="P348" s="12"/>
      <c r="Q348" s="7"/>
      <c r="R348" s="7"/>
      <c r="S348" s="7"/>
      <c r="T348" s="7"/>
      <c r="U348" s="12"/>
      <c r="V348" s="12"/>
      <c r="W348" s="7" t="str">
        <f t="shared" si="25"/>
        <v/>
      </c>
      <c r="X348" s="7" t="str">
        <f t="shared" si="26"/>
        <v/>
      </c>
      <c r="Y348" s="7" t="str">
        <f t="shared" ca="1" si="27"/>
        <v/>
      </c>
      <c r="Z348" s="10" t="str">
        <f t="shared" ca="1" si="28"/>
        <v/>
      </c>
      <c r="AA348" s="7" t="str">
        <f t="shared" si="29"/>
        <v/>
      </c>
      <c r="AB348" s="12"/>
      <c r="AC348" s="7"/>
    </row>
    <row r="349" spans="1:29" x14ac:dyDescent="0.25">
      <c r="A349" s="7"/>
      <c r="B349" s="7"/>
      <c r="C349" s="7" t="str">
        <f>IF(B349="","",IFERROR(INDEX(FOLLOWUP!$C:$C,MATCH(B349,FOLLOWUP!$A:$A,0)),""))</f>
        <v/>
      </c>
      <c r="D349" s="7"/>
      <c r="E349" s="7"/>
      <c r="F349" s="7"/>
      <c r="G349" s="7"/>
      <c r="H349" s="12"/>
      <c r="I349" s="12"/>
      <c r="J349" s="12"/>
      <c r="K349" s="12"/>
      <c r="L349" s="7"/>
      <c r="M349" s="7"/>
      <c r="N349" s="7"/>
      <c r="O349" s="12"/>
      <c r="P349" s="12"/>
      <c r="Q349" s="7"/>
      <c r="R349" s="7"/>
      <c r="S349" s="7"/>
      <c r="T349" s="7"/>
      <c r="U349" s="12"/>
      <c r="V349" s="12"/>
      <c r="W349" s="7" t="str">
        <f t="shared" si="25"/>
        <v/>
      </c>
      <c r="X349" s="7" t="str">
        <f t="shared" si="26"/>
        <v/>
      </c>
      <c r="Y349" s="7" t="str">
        <f t="shared" ca="1" si="27"/>
        <v/>
      </c>
      <c r="Z349" s="10" t="str">
        <f t="shared" ca="1" si="28"/>
        <v/>
      </c>
      <c r="AA349" s="7" t="str">
        <f t="shared" si="29"/>
        <v/>
      </c>
      <c r="AB349" s="12"/>
      <c r="AC349" s="7"/>
    </row>
    <row r="350" spans="1:29" x14ac:dyDescent="0.25">
      <c r="A350" s="7"/>
      <c r="B350" s="7"/>
      <c r="C350" s="7" t="str">
        <f>IF(B350="","",IFERROR(INDEX(FOLLOWUP!$C:$C,MATCH(B350,FOLLOWUP!$A:$A,0)),""))</f>
        <v/>
      </c>
      <c r="D350" s="7"/>
      <c r="E350" s="7"/>
      <c r="F350" s="7"/>
      <c r="G350" s="7"/>
      <c r="H350" s="12"/>
      <c r="I350" s="12"/>
      <c r="J350" s="12"/>
      <c r="K350" s="12"/>
      <c r="L350" s="7"/>
      <c r="M350" s="7"/>
      <c r="N350" s="7"/>
      <c r="O350" s="12"/>
      <c r="P350" s="12"/>
      <c r="Q350" s="7"/>
      <c r="R350" s="7"/>
      <c r="S350" s="7"/>
      <c r="T350" s="7"/>
      <c r="U350" s="12"/>
      <c r="V350" s="12"/>
      <c r="W350" s="7" t="str">
        <f t="shared" si="25"/>
        <v/>
      </c>
      <c r="X350" s="7" t="str">
        <f t="shared" si="26"/>
        <v/>
      </c>
      <c r="Y350" s="7" t="str">
        <f t="shared" ca="1" si="27"/>
        <v/>
      </c>
      <c r="Z350" s="10" t="str">
        <f t="shared" ca="1" si="28"/>
        <v/>
      </c>
      <c r="AA350" s="7" t="str">
        <f t="shared" si="29"/>
        <v/>
      </c>
      <c r="AB350" s="12"/>
      <c r="AC350" s="7"/>
    </row>
    <row r="351" spans="1:29" x14ac:dyDescent="0.25">
      <c r="A351" s="7"/>
      <c r="B351" s="7"/>
      <c r="C351" s="7" t="str">
        <f>IF(B351="","",IFERROR(INDEX(FOLLOWUP!$C:$C,MATCH(B351,FOLLOWUP!$A:$A,0)),""))</f>
        <v/>
      </c>
      <c r="D351" s="7"/>
      <c r="E351" s="7"/>
      <c r="F351" s="7"/>
      <c r="G351" s="7"/>
      <c r="H351" s="12"/>
      <c r="I351" s="12"/>
      <c r="J351" s="12"/>
      <c r="K351" s="12"/>
      <c r="L351" s="7"/>
      <c r="M351" s="7"/>
      <c r="N351" s="7"/>
      <c r="O351" s="12"/>
      <c r="P351" s="12"/>
      <c r="Q351" s="7"/>
      <c r="R351" s="7"/>
      <c r="S351" s="7"/>
      <c r="T351" s="7"/>
      <c r="U351" s="12"/>
      <c r="V351" s="12"/>
      <c r="W351" s="7" t="str">
        <f t="shared" si="25"/>
        <v/>
      </c>
      <c r="X351" s="7" t="str">
        <f t="shared" si="26"/>
        <v/>
      </c>
      <c r="Y351" s="7" t="str">
        <f t="shared" ca="1" si="27"/>
        <v/>
      </c>
      <c r="Z351" s="10" t="str">
        <f t="shared" ca="1" si="28"/>
        <v/>
      </c>
      <c r="AA351" s="7" t="str">
        <f t="shared" si="29"/>
        <v/>
      </c>
      <c r="AB351" s="12"/>
      <c r="AC351" s="7"/>
    </row>
    <row r="352" spans="1:29" x14ac:dyDescent="0.25">
      <c r="A352" s="7"/>
      <c r="B352" s="7"/>
      <c r="C352" s="7" t="str">
        <f>IF(B352="","",IFERROR(INDEX(FOLLOWUP!$C:$C,MATCH(B352,FOLLOWUP!$A:$A,0)),""))</f>
        <v/>
      </c>
      <c r="D352" s="7"/>
      <c r="E352" s="7"/>
      <c r="F352" s="7"/>
      <c r="G352" s="7"/>
      <c r="H352" s="12"/>
      <c r="I352" s="12"/>
      <c r="J352" s="12"/>
      <c r="K352" s="12"/>
      <c r="L352" s="7"/>
      <c r="M352" s="7"/>
      <c r="N352" s="7"/>
      <c r="O352" s="12"/>
      <c r="P352" s="12"/>
      <c r="Q352" s="7"/>
      <c r="R352" s="7"/>
      <c r="S352" s="7"/>
      <c r="T352" s="7"/>
      <c r="U352" s="12"/>
      <c r="V352" s="12"/>
      <c r="W352" s="7" t="str">
        <f t="shared" si="25"/>
        <v/>
      </c>
      <c r="X352" s="7" t="str">
        <f t="shared" si="26"/>
        <v/>
      </c>
      <c r="Y352" s="7" t="str">
        <f t="shared" ca="1" si="27"/>
        <v/>
      </c>
      <c r="Z352" s="10" t="str">
        <f t="shared" ca="1" si="28"/>
        <v/>
      </c>
      <c r="AA352" s="7" t="str">
        <f t="shared" si="29"/>
        <v/>
      </c>
      <c r="AB352" s="12"/>
      <c r="AC352" s="7"/>
    </row>
    <row r="353" spans="1:29" x14ac:dyDescent="0.25">
      <c r="A353" s="7"/>
      <c r="B353" s="7"/>
      <c r="C353" s="7" t="str">
        <f>IF(B353="","",IFERROR(INDEX(FOLLOWUP!$C:$C,MATCH(B353,FOLLOWUP!$A:$A,0)),""))</f>
        <v/>
      </c>
      <c r="D353" s="7"/>
      <c r="E353" s="7"/>
      <c r="F353" s="7"/>
      <c r="G353" s="7"/>
      <c r="H353" s="12"/>
      <c r="I353" s="12"/>
      <c r="J353" s="12"/>
      <c r="K353" s="12"/>
      <c r="L353" s="7"/>
      <c r="M353" s="7"/>
      <c r="N353" s="7"/>
      <c r="O353" s="12"/>
      <c r="P353" s="12"/>
      <c r="Q353" s="7"/>
      <c r="R353" s="7"/>
      <c r="S353" s="7"/>
      <c r="T353" s="7"/>
      <c r="U353" s="12"/>
      <c r="V353" s="12"/>
      <c r="W353" s="7" t="str">
        <f t="shared" si="25"/>
        <v/>
      </c>
      <c r="X353" s="7" t="str">
        <f t="shared" si="26"/>
        <v/>
      </c>
      <c r="Y353" s="7" t="str">
        <f t="shared" ca="1" si="27"/>
        <v/>
      </c>
      <c r="Z353" s="10" t="str">
        <f t="shared" ca="1" si="28"/>
        <v/>
      </c>
      <c r="AA353" s="7" t="str">
        <f t="shared" si="29"/>
        <v/>
      </c>
      <c r="AB353" s="12"/>
      <c r="AC353" s="7"/>
    </row>
    <row r="354" spans="1:29" x14ac:dyDescent="0.25">
      <c r="A354" s="7"/>
      <c r="B354" s="7"/>
      <c r="C354" s="7" t="str">
        <f>IF(B354="","",IFERROR(INDEX(FOLLOWUP!$C:$C,MATCH(B354,FOLLOWUP!$A:$A,0)),""))</f>
        <v/>
      </c>
      <c r="D354" s="7"/>
      <c r="E354" s="7"/>
      <c r="F354" s="7"/>
      <c r="G354" s="7"/>
      <c r="H354" s="12"/>
      <c r="I354" s="12"/>
      <c r="J354" s="12"/>
      <c r="K354" s="12"/>
      <c r="L354" s="7"/>
      <c r="M354" s="7"/>
      <c r="N354" s="7"/>
      <c r="O354" s="12"/>
      <c r="P354" s="12"/>
      <c r="Q354" s="7"/>
      <c r="R354" s="7"/>
      <c r="S354" s="7"/>
      <c r="T354" s="7"/>
      <c r="U354" s="12"/>
      <c r="V354" s="12"/>
      <c r="W354" s="7" t="str">
        <f t="shared" si="25"/>
        <v/>
      </c>
      <c r="X354" s="7" t="str">
        <f t="shared" si="26"/>
        <v/>
      </c>
      <c r="Y354" s="7" t="str">
        <f t="shared" ca="1" si="27"/>
        <v/>
      </c>
      <c r="Z354" s="10" t="str">
        <f t="shared" ca="1" si="28"/>
        <v/>
      </c>
      <c r="AA354" s="7" t="str">
        <f t="shared" si="29"/>
        <v/>
      </c>
      <c r="AB354" s="12"/>
      <c r="AC354" s="7"/>
    </row>
    <row r="355" spans="1:29" x14ac:dyDescent="0.25">
      <c r="A355" s="7"/>
      <c r="B355" s="7"/>
      <c r="C355" s="7" t="str">
        <f>IF(B355="","",IFERROR(INDEX(FOLLOWUP!$C:$C,MATCH(B355,FOLLOWUP!$A:$A,0)),""))</f>
        <v/>
      </c>
      <c r="D355" s="7"/>
      <c r="E355" s="7"/>
      <c r="F355" s="7"/>
      <c r="G355" s="7"/>
      <c r="H355" s="12"/>
      <c r="I355" s="12"/>
      <c r="J355" s="12"/>
      <c r="K355" s="12"/>
      <c r="L355" s="7"/>
      <c r="M355" s="7"/>
      <c r="N355" s="7"/>
      <c r="O355" s="12"/>
      <c r="P355" s="12"/>
      <c r="Q355" s="7"/>
      <c r="R355" s="7"/>
      <c r="S355" s="7"/>
      <c r="T355" s="7"/>
      <c r="U355" s="12"/>
      <c r="V355" s="12"/>
      <c r="W355" s="7" t="str">
        <f t="shared" si="25"/>
        <v/>
      </c>
      <c r="X355" s="7" t="str">
        <f t="shared" si="26"/>
        <v/>
      </c>
      <c r="Y355" s="7" t="str">
        <f t="shared" ca="1" si="27"/>
        <v/>
      </c>
      <c r="Z355" s="10" t="str">
        <f t="shared" ca="1" si="28"/>
        <v/>
      </c>
      <c r="AA355" s="7" t="str">
        <f t="shared" si="29"/>
        <v/>
      </c>
      <c r="AB355" s="12"/>
      <c r="AC355" s="7"/>
    </row>
    <row r="356" spans="1:29" x14ac:dyDescent="0.25">
      <c r="A356" s="7"/>
      <c r="B356" s="7"/>
      <c r="C356" s="7" t="str">
        <f>IF(B356="","",IFERROR(INDEX(FOLLOWUP!$C:$C,MATCH(B356,FOLLOWUP!$A:$A,0)),""))</f>
        <v/>
      </c>
      <c r="D356" s="7"/>
      <c r="E356" s="7"/>
      <c r="F356" s="7"/>
      <c r="G356" s="7"/>
      <c r="H356" s="12"/>
      <c r="I356" s="12"/>
      <c r="J356" s="12"/>
      <c r="K356" s="12"/>
      <c r="L356" s="7"/>
      <c r="M356" s="7"/>
      <c r="N356" s="7"/>
      <c r="O356" s="12"/>
      <c r="P356" s="12"/>
      <c r="Q356" s="7"/>
      <c r="R356" s="7"/>
      <c r="S356" s="7"/>
      <c r="T356" s="7"/>
      <c r="U356" s="12"/>
      <c r="V356" s="12"/>
      <c r="W356" s="7" t="str">
        <f t="shared" si="25"/>
        <v/>
      </c>
      <c r="X356" s="7" t="str">
        <f t="shared" si="26"/>
        <v/>
      </c>
      <c r="Y356" s="7" t="str">
        <f t="shared" ca="1" si="27"/>
        <v/>
      </c>
      <c r="Z356" s="10" t="str">
        <f t="shared" ca="1" si="28"/>
        <v/>
      </c>
      <c r="AA356" s="7" t="str">
        <f t="shared" si="29"/>
        <v/>
      </c>
      <c r="AB356" s="12"/>
      <c r="AC356" s="7"/>
    </row>
    <row r="357" spans="1:29" x14ac:dyDescent="0.25">
      <c r="A357" s="7"/>
      <c r="B357" s="7"/>
      <c r="C357" s="7" t="str">
        <f>IF(B357="","",IFERROR(INDEX(FOLLOWUP!$C:$C,MATCH(B357,FOLLOWUP!$A:$A,0)),""))</f>
        <v/>
      </c>
      <c r="D357" s="7"/>
      <c r="E357" s="7"/>
      <c r="F357" s="7"/>
      <c r="G357" s="7"/>
      <c r="H357" s="12"/>
      <c r="I357" s="12"/>
      <c r="J357" s="12"/>
      <c r="K357" s="12"/>
      <c r="L357" s="7"/>
      <c r="M357" s="7"/>
      <c r="N357" s="7"/>
      <c r="O357" s="12"/>
      <c r="P357" s="12"/>
      <c r="Q357" s="7"/>
      <c r="R357" s="7"/>
      <c r="S357" s="7"/>
      <c r="T357" s="7"/>
      <c r="U357" s="12"/>
      <c r="V357" s="12"/>
      <c r="W357" s="7" t="str">
        <f t="shared" si="25"/>
        <v/>
      </c>
      <c r="X357" s="7" t="str">
        <f t="shared" si="26"/>
        <v/>
      </c>
      <c r="Y357" s="7" t="str">
        <f t="shared" ca="1" si="27"/>
        <v/>
      </c>
      <c r="Z357" s="10" t="str">
        <f t="shared" ca="1" si="28"/>
        <v/>
      </c>
      <c r="AA357" s="7" t="str">
        <f t="shared" si="29"/>
        <v/>
      </c>
      <c r="AB357" s="12"/>
      <c r="AC357" s="7"/>
    </row>
    <row r="358" spans="1:29" x14ac:dyDescent="0.25">
      <c r="A358" s="7"/>
      <c r="B358" s="7"/>
      <c r="C358" s="7" t="str">
        <f>IF(B358="","",IFERROR(INDEX(FOLLOWUP!$C:$C,MATCH(B358,FOLLOWUP!$A:$A,0)),""))</f>
        <v/>
      </c>
      <c r="D358" s="7"/>
      <c r="E358" s="7"/>
      <c r="F358" s="7"/>
      <c r="G358" s="7"/>
      <c r="H358" s="12"/>
      <c r="I358" s="12"/>
      <c r="J358" s="12"/>
      <c r="K358" s="12"/>
      <c r="L358" s="7"/>
      <c r="M358" s="7"/>
      <c r="N358" s="7"/>
      <c r="O358" s="12"/>
      <c r="P358" s="12"/>
      <c r="Q358" s="7"/>
      <c r="R358" s="7"/>
      <c r="S358" s="7"/>
      <c r="T358" s="7"/>
      <c r="U358" s="12"/>
      <c r="V358" s="12"/>
      <c r="W358" s="7" t="str">
        <f t="shared" si="25"/>
        <v/>
      </c>
      <c r="X358" s="7" t="str">
        <f t="shared" si="26"/>
        <v/>
      </c>
      <c r="Y358" s="7" t="str">
        <f t="shared" ca="1" si="27"/>
        <v/>
      </c>
      <c r="Z358" s="10" t="str">
        <f t="shared" ca="1" si="28"/>
        <v/>
      </c>
      <c r="AA358" s="7" t="str">
        <f t="shared" si="29"/>
        <v/>
      </c>
      <c r="AB358" s="12"/>
      <c r="AC358" s="7"/>
    </row>
    <row r="359" spans="1:29" x14ac:dyDescent="0.25">
      <c r="A359" s="7"/>
      <c r="B359" s="7"/>
      <c r="C359" s="7" t="str">
        <f>IF(B359="","",IFERROR(INDEX(FOLLOWUP!$C:$C,MATCH(B359,FOLLOWUP!$A:$A,0)),""))</f>
        <v/>
      </c>
      <c r="D359" s="7"/>
      <c r="E359" s="7"/>
      <c r="F359" s="7"/>
      <c r="G359" s="7"/>
      <c r="H359" s="12"/>
      <c r="I359" s="12"/>
      <c r="J359" s="12"/>
      <c r="K359" s="12"/>
      <c r="L359" s="7"/>
      <c r="M359" s="7"/>
      <c r="N359" s="7"/>
      <c r="O359" s="12"/>
      <c r="P359" s="12"/>
      <c r="Q359" s="7"/>
      <c r="R359" s="7"/>
      <c r="S359" s="7"/>
      <c r="T359" s="7"/>
      <c r="U359" s="12"/>
      <c r="V359" s="12"/>
      <c r="W359" s="7" t="str">
        <f t="shared" si="25"/>
        <v/>
      </c>
      <c r="X359" s="7" t="str">
        <f t="shared" si="26"/>
        <v/>
      </c>
      <c r="Y359" s="7" t="str">
        <f t="shared" ca="1" si="27"/>
        <v/>
      </c>
      <c r="Z359" s="10" t="str">
        <f t="shared" ca="1" si="28"/>
        <v/>
      </c>
      <c r="AA359" s="7" t="str">
        <f t="shared" si="29"/>
        <v/>
      </c>
      <c r="AB359" s="12"/>
      <c r="AC359" s="7"/>
    </row>
    <row r="360" spans="1:29" x14ac:dyDescent="0.25">
      <c r="A360" s="7"/>
      <c r="B360" s="7"/>
      <c r="C360" s="7" t="str">
        <f>IF(B360="","",IFERROR(INDEX(FOLLOWUP!$C:$C,MATCH(B360,FOLLOWUP!$A:$A,0)),""))</f>
        <v/>
      </c>
      <c r="D360" s="7"/>
      <c r="E360" s="7"/>
      <c r="F360" s="7"/>
      <c r="G360" s="7"/>
      <c r="H360" s="12"/>
      <c r="I360" s="12"/>
      <c r="J360" s="12"/>
      <c r="K360" s="12"/>
      <c r="L360" s="7"/>
      <c r="M360" s="7"/>
      <c r="N360" s="7"/>
      <c r="O360" s="12"/>
      <c r="P360" s="12"/>
      <c r="Q360" s="7"/>
      <c r="R360" s="7"/>
      <c r="S360" s="7"/>
      <c r="T360" s="7"/>
      <c r="U360" s="12"/>
      <c r="V360" s="12"/>
      <c r="W360" s="7" t="str">
        <f t="shared" si="25"/>
        <v/>
      </c>
      <c r="X360" s="7" t="str">
        <f t="shared" si="26"/>
        <v/>
      </c>
      <c r="Y360" s="7" t="str">
        <f t="shared" ca="1" si="27"/>
        <v/>
      </c>
      <c r="Z360" s="10" t="str">
        <f t="shared" ca="1" si="28"/>
        <v/>
      </c>
      <c r="AA360" s="7" t="str">
        <f t="shared" si="29"/>
        <v/>
      </c>
      <c r="AB360" s="12"/>
      <c r="AC360" s="7"/>
    </row>
    <row r="361" spans="1:29" x14ac:dyDescent="0.25">
      <c r="A361" s="7"/>
      <c r="B361" s="7"/>
      <c r="C361" s="7" t="str">
        <f>IF(B361="","",IFERROR(INDEX(FOLLOWUP!$C:$C,MATCH(B361,FOLLOWUP!$A:$A,0)),""))</f>
        <v/>
      </c>
      <c r="D361" s="7"/>
      <c r="E361" s="7"/>
      <c r="F361" s="7"/>
      <c r="G361" s="7"/>
      <c r="H361" s="12"/>
      <c r="I361" s="12"/>
      <c r="J361" s="12"/>
      <c r="K361" s="12"/>
      <c r="L361" s="7"/>
      <c r="M361" s="7"/>
      <c r="N361" s="7"/>
      <c r="O361" s="12"/>
      <c r="P361" s="12"/>
      <c r="Q361" s="7"/>
      <c r="R361" s="7"/>
      <c r="S361" s="7"/>
      <c r="T361" s="7"/>
      <c r="U361" s="12"/>
      <c r="V361" s="12"/>
      <c r="W361" s="7" t="str">
        <f t="shared" si="25"/>
        <v/>
      </c>
      <c r="X361" s="7" t="str">
        <f t="shared" si="26"/>
        <v/>
      </c>
      <c r="Y361" s="7" t="str">
        <f t="shared" ca="1" si="27"/>
        <v/>
      </c>
      <c r="Z361" s="10" t="str">
        <f t="shared" ca="1" si="28"/>
        <v/>
      </c>
      <c r="AA361" s="7" t="str">
        <f t="shared" si="29"/>
        <v/>
      </c>
      <c r="AB361" s="12"/>
      <c r="AC361" s="7"/>
    </row>
    <row r="362" spans="1:29" x14ac:dyDescent="0.25">
      <c r="A362" s="7"/>
      <c r="B362" s="7"/>
      <c r="C362" s="7" t="str">
        <f>IF(B362="","",IFERROR(INDEX(FOLLOWUP!$C:$C,MATCH(B362,FOLLOWUP!$A:$A,0)),""))</f>
        <v/>
      </c>
      <c r="D362" s="7"/>
      <c r="E362" s="7"/>
      <c r="F362" s="7"/>
      <c r="G362" s="7"/>
      <c r="H362" s="12"/>
      <c r="I362" s="12"/>
      <c r="J362" s="12"/>
      <c r="K362" s="12"/>
      <c r="L362" s="7"/>
      <c r="M362" s="7"/>
      <c r="N362" s="7"/>
      <c r="O362" s="12"/>
      <c r="P362" s="12"/>
      <c r="Q362" s="7"/>
      <c r="R362" s="7"/>
      <c r="S362" s="7"/>
      <c r="T362" s="7"/>
      <c r="U362" s="12"/>
      <c r="V362" s="12"/>
      <c r="W362" s="7" t="str">
        <f t="shared" si="25"/>
        <v/>
      </c>
      <c r="X362" s="7" t="str">
        <f t="shared" si="26"/>
        <v/>
      </c>
      <c r="Y362" s="7" t="str">
        <f t="shared" ca="1" si="27"/>
        <v/>
      </c>
      <c r="Z362" s="10" t="str">
        <f t="shared" ca="1" si="28"/>
        <v/>
      </c>
      <c r="AA362" s="7" t="str">
        <f t="shared" si="29"/>
        <v/>
      </c>
      <c r="AB362" s="12"/>
      <c r="AC362" s="7"/>
    </row>
    <row r="363" spans="1:29" x14ac:dyDescent="0.25">
      <c r="A363" s="7"/>
      <c r="B363" s="7"/>
      <c r="C363" s="7" t="str">
        <f>IF(B363="","",IFERROR(INDEX(FOLLOWUP!$C:$C,MATCH(B363,FOLLOWUP!$A:$A,0)),""))</f>
        <v/>
      </c>
      <c r="D363" s="7"/>
      <c r="E363" s="7"/>
      <c r="F363" s="7"/>
      <c r="G363" s="7"/>
      <c r="H363" s="12"/>
      <c r="I363" s="12"/>
      <c r="J363" s="12"/>
      <c r="K363" s="12"/>
      <c r="L363" s="7"/>
      <c r="M363" s="7"/>
      <c r="N363" s="7"/>
      <c r="O363" s="12"/>
      <c r="P363" s="12"/>
      <c r="Q363" s="7"/>
      <c r="R363" s="7"/>
      <c r="S363" s="7"/>
      <c r="T363" s="7"/>
      <c r="U363" s="12"/>
      <c r="V363" s="12"/>
      <c r="W363" s="7" t="str">
        <f t="shared" si="25"/>
        <v/>
      </c>
      <c r="X363" s="7" t="str">
        <f t="shared" si="26"/>
        <v/>
      </c>
      <c r="Y363" s="7" t="str">
        <f t="shared" ca="1" si="27"/>
        <v/>
      </c>
      <c r="Z363" s="10" t="str">
        <f t="shared" ca="1" si="28"/>
        <v/>
      </c>
      <c r="AA363" s="7" t="str">
        <f t="shared" si="29"/>
        <v/>
      </c>
      <c r="AB363" s="12"/>
      <c r="AC363" s="7"/>
    </row>
    <row r="364" spans="1:29" x14ac:dyDescent="0.25">
      <c r="A364" s="7"/>
      <c r="B364" s="7"/>
      <c r="C364" s="7" t="str">
        <f>IF(B364="","",IFERROR(INDEX(FOLLOWUP!$C:$C,MATCH(B364,FOLLOWUP!$A:$A,0)),""))</f>
        <v/>
      </c>
      <c r="D364" s="7"/>
      <c r="E364" s="7"/>
      <c r="F364" s="7"/>
      <c r="G364" s="7"/>
      <c r="H364" s="12"/>
      <c r="I364" s="12"/>
      <c r="J364" s="12"/>
      <c r="K364" s="12"/>
      <c r="L364" s="7"/>
      <c r="M364" s="7"/>
      <c r="N364" s="7"/>
      <c r="O364" s="12"/>
      <c r="P364" s="12"/>
      <c r="Q364" s="7"/>
      <c r="R364" s="7"/>
      <c r="S364" s="7"/>
      <c r="T364" s="7"/>
      <c r="U364" s="12"/>
      <c r="V364" s="12"/>
      <c r="W364" s="7" t="str">
        <f t="shared" si="25"/>
        <v/>
      </c>
      <c r="X364" s="7" t="str">
        <f t="shared" si="26"/>
        <v/>
      </c>
      <c r="Y364" s="7" t="str">
        <f t="shared" ca="1" si="27"/>
        <v/>
      </c>
      <c r="Z364" s="10" t="str">
        <f t="shared" ca="1" si="28"/>
        <v/>
      </c>
      <c r="AA364" s="7" t="str">
        <f t="shared" si="29"/>
        <v/>
      </c>
      <c r="AB364" s="12"/>
      <c r="AC364" s="7"/>
    </row>
    <row r="365" spans="1:29" x14ac:dyDescent="0.25">
      <c r="A365" s="7"/>
      <c r="B365" s="7"/>
      <c r="C365" s="7" t="str">
        <f>IF(B365="","",IFERROR(INDEX(FOLLOWUP!$C:$C,MATCH(B365,FOLLOWUP!$A:$A,0)),""))</f>
        <v/>
      </c>
      <c r="D365" s="7"/>
      <c r="E365" s="7"/>
      <c r="F365" s="7"/>
      <c r="G365" s="7"/>
      <c r="H365" s="12"/>
      <c r="I365" s="12"/>
      <c r="J365" s="12"/>
      <c r="K365" s="12"/>
      <c r="L365" s="7"/>
      <c r="M365" s="7"/>
      <c r="N365" s="7"/>
      <c r="O365" s="12"/>
      <c r="P365" s="12"/>
      <c r="Q365" s="7"/>
      <c r="R365" s="7"/>
      <c r="S365" s="7"/>
      <c r="T365" s="7"/>
      <c r="U365" s="12"/>
      <c r="V365" s="12"/>
      <c r="W365" s="7" t="str">
        <f t="shared" si="25"/>
        <v/>
      </c>
      <c r="X365" s="7" t="str">
        <f t="shared" si="26"/>
        <v/>
      </c>
      <c r="Y365" s="7" t="str">
        <f t="shared" ca="1" si="27"/>
        <v/>
      </c>
      <c r="Z365" s="10" t="str">
        <f t="shared" ca="1" si="28"/>
        <v/>
      </c>
      <c r="AA365" s="7" t="str">
        <f t="shared" si="29"/>
        <v/>
      </c>
      <c r="AB365" s="12"/>
      <c r="AC365" s="7"/>
    </row>
    <row r="366" spans="1:29" x14ac:dyDescent="0.25">
      <c r="A366" s="7"/>
      <c r="B366" s="7"/>
      <c r="C366" s="7" t="str">
        <f>IF(B366="","",IFERROR(INDEX(FOLLOWUP!$C:$C,MATCH(B366,FOLLOWUP!$A:$A,0)),""))</f>
        <v/>
      </c>
      <c r="D366" s="7"/>
      <c r="E366" s="7"/>
      <c r="F366" s="7"/>
      <c r="G366" s="7"/>
      <c r="H366" s="12"/>
      <c r="I366" s="12"/>
      <c r="J366" s="12"/>
      <c r="K366" s="12"/>
      <c r="L366" s="7"/>
      <c r="M366" s="7"/>
      <c r="N366" s="7"/>
      <c r="O366" s="12"/>
      <c r="P366" s="12"/>
      <c r="Q366" s="7"/>
      <c r="R366" s="7"/>
      <c r="S366" s="7"/>
      <c r="T366" s="7"/>
      <c r="U366" s="12"/>
      <c r="V366" s="12"/>
      <c r="W366" s="7" t="str">
        <f t="shared" si="25"/>
        <v/>
      </c>
      <c r="X366" s="7" t="str">
        <f t="shared" si="26"/>
        <v/>
      </c>
      <c r="Y366" s="7" t="str">
        <f t="shared" ca="1" si="27"/>
        <v/>
      </c>
      <c r="Z366" s="10" t="str">
        <f t="shared" ca="1" si="28"/>
        <v/>
      </c>
      <c r="AA366" s="7" t="str">
        <f t="shared" si="29"/>
        <v/>
      </c>
      <c r="AB366" s="12"/>
      <c r="AC366" s="7"/>
    </row>
    <row r="367" spans="1:29" x14ac:dyDescent="0.25">
      <c r="A367" s="7"/>
      <c r="B367" s="7"/>
      <c r="C367" s="7" t="str">
        <f>IF(B367="","",IFERROR(INDEX(FOLLOWUP!$C:$C,MATCH(B367,FOLLOWUP!$A:$A,0)),""))</f>
        <v/>
      </c>
      <c r="D367" s="7"/>
      <c r="E367" s="7"/>
      <c r="F367" s="7"/>
      <c r="G367" s="7"/>
      <c r="H367" s="12"/>
      <c r="I367" s="12"/>
      <c r="J367" s="12"/>
      <c r="K367" s="12"/>
      <c r="L367" s="7"/>
      <c r="M367" s="7"/>
      <c r="N367" s="7"/>
      <c r="O367" s="12"/>
      <c r="P367" s="12"/>
      <c r="Q367" s="7"/>
      <c r="R367" s="7"/>
      <c r="S367" s="7"/>
      <c r="T367" s="7"/>
      <c r="U367" s="12"/>
      <c r="V367" s="12"/>
      <c r="W367" s="7" t="str">
        <f t="shared" si="25"/>
        <v/>
      </c>
      <c r="X367" s="7" t="str">
        <f t="shared" si="26"/>
        <v/>
      </c>
      <c r="Y367" s="7" t="str">
        <f t="shared" ca="1" si="27"/>
        <v/>
      </c>
      <c r="Z367" s="10" t="str">
        <f t="shared" ca="1" si="28"/>
        <v/>
      </c>
      <c r="AA367" s="7" t="str">
        <f t="shared" si="29"/>
        <v/>
      </c>
      <c r="AB367" s="12"/>
      <c r="AC367" s="7"/>
    </row>
    <row r="368" spans="1:29" x14ac:dyDescent="0.25">
      <c r="A368" s="7"/>
      <c r="B368" s="7"/>
      <c r="C368" s="7" t="str">
        <f>IF(B368="","",IFERROR(INDEX(FOLLOWUP!$C:$C,MATCH(B368,FOLLOWUP!$A:$A,0)),""))</f>
        <v/>
      </c>
      <c r="D368" s="7"/>
      <c r="E368" s="7"/>
      <c r="F368" s="7"/>
      <c r="G368" s="7"/>
      <c r="H368" s="12"/>
      <c r="I368" s="12"/>
      <c r="J368" s="12"/>
      <c r="K368" s="12"/>
      <c r="L368" s="7"/>
      <c r="M368" s="7"/>
      <c r="N368" s="7"/>
      <c r="O368" s="12"/>
      <c r="P368" s="12"/>
      <c r="Q368" s="7"/>
      <c r="R368" s="7"/>
      <c r="S368" s="7"/>
      <c r="T368" s="7"/>
      <c r="U368" s="12"/>
      <c r="V368" s="12"/>
      <c r="W368" s="7" t="str">
        <f t="shared" si="25"/>
        <v/>
      </c>
      <c r="X368" s="7" t="str">
        <f t="shared" si="26"/>
        <v/>
      </c>
      <c r="Y368" s="7" t="str">
        <f t="shared" ca="1" si="27"/>
        <v/>
      </c>
      <c r="Z368" s="10" t="str">
        <f t="shared" ca="1" si="28"/>
        <v/>
      </c>
      <c r="AA368" s="7" t="str">
        <f t="shared" si="29"/>
        <v/>
      </c>
      <c r="AB368" s="12"/>
      <c r="AC368" s="7"/>
    </row>
    <row r="369" spans="1:29" x14ac:dyDescent="0.25">
      <c r="A369" s="7"/>
      <c r="B369" s="7"/>
      <c r="C369" s="7" t="str">
        <f>IF(B369="","",IFERROR(INDEX(FOLLOWUP!$C:$C,MATCH(B369,FOLLOWUP!$A:$A,0)),""))</f>
        <v/>
      </c>
      <c r="D369" s="7"/>
      <c r="E369" s="7"/>
      <c r="F369" s="7"/>
      <c r="G369" s="7"/>
      <c r="H369" s="12"/>
      <c r="I369" s="12"/>
      <c r="J369" s="12"/>
      <c r="K369" s="12"/>
      <c r="L369" s="7"/>
      <c r="M369" s="7"/>
      <c r="N369" s="7"/>
      <c r="O369" s="12"/>
      <c r="P369" s="12"/>
      <c r="Q369" s="7"/>
      <c r="R369" s="7"/>
      <c r="S369" s="7"/>
      <c r="T369" s="7"/>
      <c r="U369" s="12"/>
      <c r="V369" s="12"/>
      <c r="W369" s="7" t="str">
        <f t="shared" si="25"/>
        <v/>
      </c>
      <c r="X369" s="7" t="str">
        <f t="shared" si="26"/>
        <v/>
      </c>
      <c r="Y369" s="7" t="str">
        <f t="shared" ca="1" si="27"/>
        <v/>
      </c>
      <c r="Z369" s="10" t="str">
        <f t="shared" ca="1" si="28"/>
        <v/>
      </c>
      <c r="AA369" s="7" t="str">
        <f t="shared" si="29"/>
        <v/>
      </c>
      <c r="AB369" s="12"/>
      <c r="AC369" s="7"/>
    </row>
    <row r="370" spans="1:29" x14ac:dyDescent="0.25">
      <c r="A370" s="7"/>
      <c r="B370" s="7"/>
      <c r="C370" s="7" t="str">
        <f>IF(B370="","",IFERROR(INDEX(FOLLOWUP!$C:$C,MATCH(B370,FOLLOWUP!$A:$A,0)),""))</f>
        <v/>
      </c>
      <c r="D370" s="7"/>
      <c r="E370" s="7"/>
      <c r="F370" s="7"/>
      <c r="G370" s="7"/>
      <c r="H370" s="12"/>
      <c r="I370" s="12"/>
      <c r="J370" s="12"/>
      <c r="K370" s="12"/>
      <c r="L370" s="7"/>
      <c r="M370" s="7"/>
      <c r="N370" s="7"/>
      <c r="O370" s="12"/>
      <c r="P370" s="12"/>
      <c r="Q370" s="7"/>
      <c r="R370" s="7"/>
      <c r="S370" s="7"/>
      <c r="T370" s="7"/>
      <c r="U370" s="12"/>
      <c r="V370" s="12"/>
      <c r="W370" s="7" t="str">
        <f t="shared" si="25"/>
        <v/>
      </c>
      <c r="X370" s="7" t="str">
        <f t="shared" si="26"/>
        <v/>
      </c>
      <c r="Y370" s="7" t="str">
        <f t="shared" ca="1" si="27"/>
        <v/>
      </c>
      <c r="Z370" s="10" t="str">
        <f t="shared" ca="1" si="28"/>
        <v/>
      </c>
      <c r="AA370" s="7" t="str">
        <f t="shared" si="29"/>
        <v/>
      </c>
      <c r="AB370" s="12"/>
      <c r="AC370" s="7"/>
    </row>
    <row r="371" spans="1:29" x14ac:dyDescent="0.25">
      <c r="A371" s="7"/>
      <c r="B371" s="7"/>
      <c r="C371" s="7" t="str">
        <f>IF(B371="","",IFERROR(INDEX(FOLLOWUP!$C:$C,MATCH(B371,FOLLOWUP!$A:$A,0)),""))</f>
        <v/>
      </c>
      <c r="D371" s="7"/>
      <c r="E371" s="7"/>
      <c r="F371" s="7"/>
      <c r="G371" s="7"/>
      <c r="H371" s="12"/>
      <c r="I371" s="12"/>
      <c r="J371" s="12"/>
      <c r="K371" s="12"/>
      <c r="L371" s="7"/>
      <c r="M371" s="7"/>
      <c r="N371" s="7"/>
      <c r="O371" s="12"/>
      <c r="P371" s="12"/>
      <c r="Q371" s="7"/>
      <c r="R371" s="7"/>
      <c r="S371" s="7"/>
      <c r="T371" s="7"/>
      <c r="U371" s="12"/>
      <c r="V371" s="12"/>
      <c r="W371" s="7" t="str">
        <f t="shared" si="25"/>
        <v/>
      </c>
      <c r="X371" s="7" t="str">
        <f t="shared" si="26"/>
        <v/>
      </c>
      <c r="Y371" s="7" t="str">
        <f t="shared" ca="1" si="27"/>
        <v/>
      </c>
      <c r="Z371" s="10" t="str">
        <f t="shared" ca="1" si="28"/>
        <v/>
      </c>
      <c r="AA371" s="7" t="str">
        <f t="shared" si="29"/>
        <v/>
      </c>
      <c r="AB371" s="12"/>
      <c r="AC371" s="7"/>
    </row>
    <row r="372" spans="1:29" x14ac:dyDescent="0.25">
      <c r="A372" s="7"/>
      <c r="B372" s="7"/>
      <c r="C372" s="7" t="str">
        <f>IF(B372="","",IFERROR(INDEX(FOLLOWUP!$C:$C,MATCH(B372,FOLLOWUP!$A:$A,0)),""))</f>
        <v/>
      </c>
      <c r="D372" s="7"/>
      <c r="E372" s="7"/>
      <c r="F372" s="7"/>
      <c r="G372" s="7"/>
      <c r="H372" s="12"/>
      <c r="I372" s="12"/>
      <c r="J372" s="12"/>
      <c r="K372" s="12"/>
      <c r="L372" s="7"/>
      <c r="M372" s="7"/>
      <c r="N372" s="7"/>
      <c r="O372" s="12"/>
      <c r="P372" s="12"/>
      <c r="Q372" s="7"/>
      <c r="R372" s="7"/>
      <c r="S372" s="7"/>
      <c r="T372" s="7"/>
      <c r="U372" s="12"/>
      <c r="V372" s="12"/>
      <c r="W372" s="7" t="str">
        <f t="shared" si="25"/>
        <v/>
      </c>
      <c r="X372" s="7" t="str">
        <f t="shared" si="26"/>
        <v/>
      </c>
      <c r="Y372" s="7" t="str">
        <f t="shared" ca="1" si="27"/>
        <v/>
      </c>
      <c r="Z372" s="10" t="str">
        <f t="shared" ca="1" si="28"/>
        <v/>
      </c>
      <c r="AA372" s="7" t="str">
        <f t="shared" si="29"/>
        <v/>
      </c>
      <c r="AB372" s="12"/>
      <c r="AC372" s="7"/>
    </row>
    <row r="373" spans="1:29" x14ac:dyDescent="0.25">
      <c r="A373" s="7"/>
      <c r="B373" s="7"/>
      <c r="C373" s="7" t="str">
        <f>IF(B373="","",IFERROR(INDEX(FOLLOWUP!$C:$C,MATCH(B373,FOLLOWUP!$A:$A,0)),""))</f>
        <v/>
      </c>
      <c r="D373" s="7"/>
      <c r="E373" s="7"/>
      <c r="F373" s="7"/>
      <c r="G373" s="7"/>
      <c r="H373" s="12"/>
      <c r="I373" s="12"/>
      <c r="J373" s="12"/>
      <c r="K373" s="12"/>
      <c r="L373" s="7"/>
      <c r="M373" s="7"/>
      <c r="N373" s="7"/>
      <c r="O373" s="12"/>
      <c r="P373" s="12"/>
      <c r="Q373" s="7"/>
      <c r="R373" s="7"/>
      <c r="S373" s="7"/>
      <c r="T373" s="7"/>
      <c r="U373" s="12"/>
      <c r="V373" s="12"/>
      <c r="W373" s="7" t="str">
        <f t="shared" si="25"/>
        <v/>
      </c>
      <c r="X373" s="7" t="str">
        <f t="shared" si="26"/>
        <v/>
      </c>
      <c r="Y373" s="7" t="str">
        <f t="shared" ca="1" si="27"/>
        <v/>
      </c>
      <c r="Z373" s="10" t="str">
        <f t="shared" ca="1" si="28"/>
        <v/>
      </c>
      <c r="AA373" s="7" t="str">
        <f t="shared" si="29"/>
        <v/>
      </c>
      <c r="AB373" s="12"/>
      <c r="AC373" s="7"/>
    </row>
    <row r="374" spans="1:29" x14ac:dyDescent="0.25">
      <c r="A374" s="7"/>
      <c r="B374" s="7"/>
      <c r="C374" s="7" t="str">
        <f>IF(B374="","",IFERROR(INDEX(FOLLOWUP!$C:$C,MATCH(B374,FOLLOWUP!$A:$A,0)),""))</f>
        <v/>
      </c>
      <c r="D374" s="7"/>
      <c r="E374" s="7"/>
      <c r="F374" s="7"/>
      <c r="G374" s="7"/>
      <c r="H374" s="12"/>
      <c r="I374" s="12"/>
      <c r="J374" s="12"/>
      <c r="K374" s="12"/>
      <c r="L374" s="7"/>
      <c r="M374" s="7"/>
      <c r="N374" s="7"/>
      <c r="O374" s="12"/>
      <c r="P374" s="12"/>
      <c r="Q374" s="7"/>
      <c r="R374" s="7"/>
      <c r="S374" s="7"/>
      <c r="T374" s="7"/>
      <c r="U374" s="12"/>
      <c r="V374" s="12"/>
      <c r="W374" s="7" t="str">
        <f t="shared" si="25"/>
        <v/>
      </c>
      <c r="X374" s="7" t="str">
        <f t="shared" si="26"/>
        <v/>
      </c>
      <c r="Y374" s="7" t="str">
        <f t="shared" ca="1" si="27"/>
        <v/>
      </c>
      <c r="Z374" s="10" t="str">
        <f t="shared" ca="1" si="28"/>
        <v/>
      </c>
      <c r="AA374" s="7" t="str">
        <f t="shared" si="29"/>
        <v/>
      </c>
      <c r="AB374" s="12"/>
      <c r="AC374" s="7"/>
    </row>
    <row r="375" spans="1:29" x14ac:dyDescent="0.25">
      <c r="A375" s="7"/>
      <c r="B375" s="7"/>
      <c r="C375" s="7" t="str">
        <f>IF(B375="","",IFERROR(INDEX(FOLLOWUP!$C:$C,MATCH(B375,FOLLOWUP!$A:$A,0)),""))</f>
        <v/>
      </c>
      <c r="D375" s="7"/>
      <c r="E375" s="7"/>
      <c r="F375" s="7"/>
      <c r="G375" s="7"/>
      <c r="H375" s="12"/>
      <c r="I375" s="12"/>
      <c r="J375" s="12"/>
      <c r="K375" s="12"/>
      <c r="L375" s="7"/>
      <c r="M375" s="7"/>
      <c r="N375" s="7"/>
      <c r="O375" s="12"/>
      <c r="P375" s="12"/>
      <c r="Q375" s="7"/>
      <c r="R375" s="7"/>
      <c r="S375" s="7"/>
      <c r="T375" s="7"/>
      <c r="U375" s="12"/>
      <c r="V375" s="12"/>
      <c r="W375" s="7" t="str">
        <f t="shared" si="25"/>
        <v/>
      </c>
      <c r="X375" s="7" t="str">
        <f t="shared" si="26"/>
        <v/>
      </c>
      <c r="Y375" s="7" t="str">
        <f t="shared" ca="1" si="27"/>
        <v/>
      </c>
      <c r="Z375" s="10" t="str">
        <f t="shared" ca="1" si="28"/>
        <v/>
      </c>
      <c r="AA375" s="7" t="str">
        <f t="shared" si="29"/>
        <v/>
      </c>
      <c r="AB375" s="12"/>
      <c r="AC375" s="7"/>
    </row>
    <row r="376" spans="1:29" x14ac:dyDescent="0.25">
      <c r="A376" s="7"/>
      <c r="B376" s="7"/>
      <c r="C376" s="7" t="str">
        <f>IF(B376="","",IFERROR(INDEX(FOLLOWUP!$C:$C,MATCH(B376,FOLLOWUP!$A:$A,0)),""))</f>
        <v/>
      </c>
      <c r="D376" s="7"/>
      <c r="E376" s="7"/>
      <c r="F376" s="7"/>
      <c r="G376" s="7"/>
      <c r="H376" s="12"/>
      <c r="I376" s="12"/>
      <c r="J376" s="12"/>
      <c r="K376" s="12"/>
      <c r="L376" s="7"/>
      <c r="M376" s="7"/>
      <c r="N376" s="7"/>
      <c r="O376" s="12"/>
      <c r="P376" s="12"/>
      <c r="Q376" s="7"/>
      <c r="R376" s="7"/>
      <c r="S376" s="7"/>
      <c r="T376" s="7"/>
      <c r="U376" s="12"/>
      <c r="V376" s="12"/>
      <c r="W376" s="7" t="str">
        <f t="shared" si="25"/>
        <v/>
      </c>
      <c r="X376" s="7" t="str">
        <f t="shared" si="26"/>
        <v/>
      </c>
      <c r="Y376" s="7" t="str">
        <f t="shared" ca="1" si="27"/>
        <v/>
      </c>
      <c r="Z376" s="10" t="str">
        <f t="shared" ca="1" si="28"/>
        <v/>
      </c>
      <c r="AA376" s="7" t="str">
        <f t="shared" si="29"/>
        <v/>
      </c>
      <c r="AB376" s="12"/>
      <c r="AC376" s="7"/>
    </row>
    <row r="377" spans="1:29" x14ac:dyDescent="0.25">
      <c r="A377" s="7"/>
      <c r="B377" s="7"/>
      <c r="C377" s="7" t="str">
        <f>IF(B377="","",IFERROR(INDEX(FOLLOWUP!$C:$C,MATCH(B377,FOLLOWUP!$A:$A,0)),""))</f>
        <v/>
      </c>
      <c r="D377" s="7"/>
      <c r="E377" s="7"/>
      <c r="F377" s="7"/>
      <c r="G377" s="7"/>
      <c r="H377" s="12"/>
      <c r="I377" s="12"/>
      <c r="J377" s="12"/>
      <c r="K377" s="12"/>
      <c r="L377" s="7"/>
      <c r="M377" s="7"/>
      <c r="N377" s="7"/>
      <c r="O377" s="12"/>
      <c r="P377" s="12"/>
      <c r="Q377" s="7"/>
      <c r="R377" s="7"/>
      <c r="S377" s="7"/>
      <c r="T377" s="7"/>
      <c r="U377" s="12"/>
      <c r="V377" s="12"/>
      <c r="W377" s="7" t="str">
        <f t="shared" si="25"/>
        <v/>
      </c>
      <c r="X377" s="7" t="str">
        <f t="shared" si="26"/>
        <v/>
      </c>
      <c r="Y377" s="7" t="str">
        <f t="shared" ca="1" si="27"/>
        <v/>
      </c>
      <c r="Z377" s="10" t="str">
        <f t="shared" ca="1" si="28"/>
        <v/>
      </c>
      <c r="AA377" s="7" t="str">
        <f t="shared" si="29"/>
        <v/>
      </c>
      <c r="AB377" s="12"/>
      <c r="AC377" s="7"/>
    </row>
    <row r="378" spans="1:29" x14ac:dyDescent="0.25">
      <c r="A378" s="7"/>
      <c r="B378" s="7"/>
      <c r="C378" s="7" t="str">
        <f>IF(B378="","",IFERROR(INDEX(FOLLOWUP!$C:$C,MATCH(B378,FOLLOWUP!$A:$A,0)),""))</f>
        <v/>
      </c>
      <c r="D378" s="7"/>
      <c r="E378" s="7"/>
      <c r="F378" s="7"/>
      <c r="G378" s="7"/>
      <c r="H378" s="12"/>
      <c r="I378" s="12"/>
      <c r="J378" s="12"/>
      <c r="K378" s="12"/>
      <c r="L378" s="7"/>
      <c r="M378" s="7"/>
      <c r="N378" s="7"/>
      <c r="O378" s="12"/>
      <c r="P378" s="12"/>
      <c r="Q378" s="7"/>
      <c r="R378" s="7"/>
      <c r="S378" s="7"/>
      <c r="T378" s="7"/>
      <c r="U378" s="12"/>
      <c r="V378" s="12"/>
      <c r="W378" s="7" t="str">
        <f t="shared" si="25"/>
        <v/>
      </c>
      <c r="X378" s="7" t="str">
        <f t="shared" si="26"/>
        <v/>
      </c>
      <c r="Y378" s="7" t="str">
        <f t="shared" ca="1" si="27"/>
        <v/>
      </c>
      <c r="Z378" s="10" t="str">
        <f t="shared" ca="1" si="28"/>
        <v/>
      </c>
      <c r="AA378" s="7" t="str">
        <f t="shared" si="29"/>
        <v/>
      </c>
      <c r="AB378" s="12"/>
      <c r="AC378" s="7"/>
    </row>
    <row r="379" spans="1:29" x14ac:dyDescent="0.25">
      <c r="A379" s="7"/>
      <c r="B379" s="7"/>
      <c r="C379" s="7" t="str">
        <f>IF(B379="","",IFERROR(INDEX(FOLLOWUP!$C:$C,MATCH(B379,FOLLOWUP!$A:$A,0)),""))</f>
        <v/>
      </c>
      <c r="D379" s="7"/>
      <c r="E379" s="7"/>
      <c r="F379" s="7"/>
      <c r="G379" s="7"/>
      <c r="H379" s="12"/>
      <c r="I379" s="12"/>
      <c r="J379" s="12"/>
      <c r="K379" s="12"/>
      <c r="L379" s="7"/>
      <c r="M379" s="7"/>
      <c r="N379" s="7"/>
      <c r="O379" s="12"/>
      <c r="P379" s="12"/>
      <c r="Q379" s="7"/>
      <c r="R379" s="7"/>
      <c r="S379" s="7"/>
      <c r="T379" s="7"/>
      <c r="U379" s="12"/>
      <c r="V379" s="12"/>
      <c r="W379" s="7" t="str">
        <f t="shared" si="25"/>
        <v/>
      </c>
      <c r="X379" s="7" t="str">
        <f t="shared" si="26"/>
        <v/>
      </c>
      <c r="Y379" s="7" t="str">
        <f t="shared" ca="1" si="27"/>
        <v/>
      </c>
      <c r="Z379" s="10" t="str">
        <f t="shared" ca="1" si="28"/>
        <v/>
      </c>
      <c r="AA379" s="7" t="str">
        <f t="shared" si="29"/>
        <v/>
      </c>
      <c r="AB379" s="12"/>
      <c r="AC379" s="7"/>
    </row>
    <row r="380" spans="1:29" x14ac:dyDescent="0.25">
      <c r="A380" s="7"/>
      <c r="B380" s="7"/>
      <c r="C380" s="7" t="str">
        <f>IF(B380="","",IFERROR(INDEX(FOLLOWUP!$C:$C,MATCH(B380,FOLLOWUP!$A:$A,0)),""))</f>
        <v/>
      </c>
      <c r="D380" s="7"/>
      <c r="E380" s="7"/>
      <c r="F380" s="7"/>
      <c r="G380" s="7"/>
      <c r="H380" s="12"/>
      <c r="I380" s="12"/>
      <c r="J380" s="12"/>
      <c r="K380" s="12"/>
      <c r="L380" s="7"/>
      <c r="M380" s="7"/>
      <c r="N380" s="7"/>
      <c r="O380" s="12"/>
      <c r="P380" s="12"/>
      <c r="Q380" s="7"/>
      <c r="R380" s="7"/>
      <c r="S380" s="7"/>
      <c r="T380" s="7"/>
      <c r="U380" s="12"/>
      <c r="V380" s="12"/>
      <c r="W380" s="7" t="str">
        <f t="shared" si="25"/>
        <v/>
      </c>
      <c r="X380" s="7" t="str">
        <f t="shared" si="26"/>
        <v/>
      </c>
      <c r="Y380" s="7" t="str">
        <f t="shared" ca="1" si="27"/>
        <v/>
      </c>
      <c r="Z380" s="10" t="str">
        <f t="shared" ca="1" si="28"/>
        <v/>
      </c>
      <c r="AA380" s="7" t="str">
        <f t="shared" si="29"/>
        <v/>
      </c>
      <c r="AB380" s="12"/>
      <c r="AC380" s="7"/>
    </row>
    <row r="381" spans="1:29" x14ac:dyDescent="0.25">
      <c r="A381" s="7"/>
      <c r="B381" s="7"/>
      <c r="C381" s="7" t="str">
        <f>IF(B381="","",IFERROR(INDEX(FOLLOWUP!$C:$C,MATCH(B381,FOLLOWUP!$A:$A,0)),""))</f>
        <v/>
      </c>
      <c r="D381" s="7"/>
      <c r="E381" s="7"/>
      <c r="F381" s="7"/>
      <c r="G381" s="7"/>
      <c r="H381" s="12"/>
      <c r="I381" s="12"/>
      <c r="J381" s="12"/>
      <c r="K381" s="12"/>
      <c r="L381" s="7"/>
      <c r="M381" s="7"/>
      <c r="N381" s="7"/>
      <c r="O381" s="12"/>
      <c r="P381" s="12"/>
      <c r="Q381" s="7"/>
      <c r="R381" s="7"/>
      <c r="S381" s="7"/>
      <c r="T381" s="7"/>
      <c r="U381" s="12"/>
      <c r="V381" s="12"/>
      <c r="W381" s="7" t="str">
        <f t="shared" si="25"/>
        <v/>
      </c>
      <c r="X381" s="7" t="str">
        <f t="shared" si="26"/>
        <v/>
      </c>
      <c r="Y381" s="7" t="str">
        <f t="shared" ca="1" si="27"/>
        <v/>
      </c>
      <c r="Z381" s="10" t="str">
        <f t="shared" ca="1" si="28"/>
        <v/>
      </c>
      <c r="AA381" s="7" t="str">
        <f t="shared" si="29"/>
        <v/>
      </c>
      <c r="AB381" s="12"/>
      <c r="AC381" s="7"/>
    </row>
    <row r="382" spans="1:29" x14ac:dyDescent="0.25">
      <c r="A382" s="7"/>
      <c r="B382" s="7"/>
      <c r="C382" s="7" t="str">
        <f>IF(B382="","",IFERROR(INDEX(FOLLOWUP!$C:$C,MATCH(B382,FOLLOWUP!$A:$A,0)),""))</f>
        <v/>
      </c>
      <c r="D382" s="7"/>
      <c r="E382" s="7"/>
      <c r="F382" s="7"/>
      <c r="G382" s="7"/>
      <c r="H382" s="12"/>
      <c r="I382" s="12"/>
      <c r="J382" s="12"/>
      <c r="K382" s="12"/>
      <c r="L382" s="7"/>
      <c r="M382" s="7"/>
      <c r="N382" s="7"/>
      <c r="O382" s="12"/>
      <c r="P382" s="12"/>
      <c r="Q382" s="7"/>
      <c r="R382" s="7"/>
      <c r="S382" s="7"/>
      <c r="T382" s="7"/>
      <c r="U382" s="12"/>
      <c r="V382" s="12"/>
      <c r="W382" s="7" t="str">
        <f t="shared" si="25"/>
        <v/>
      </c>
      <c r="X382" s="7" t="str">
        <f t="shared" si="26"/>
        <v/>
      </c>
      <c r="Y382" s="7" t="str">
        <f t="shared" ca="1" si="27"/>
        <v/>
      </c>
      <c r="Z382" s="10" t="str">
        <f t="shared" ca="1" si="28"/>
        <v/>
      </c>
      <c r="AA382" s="7" t="str">
        <f t="shared" si="29"/>
        <v/>
      </c>
      <c r="AB382" s="12"/>
      <c r="AC382" s="7"/>
    </row>
    <row r="383" spans="1:29" x14ac:dyDescent="0.25">
      <c r="A383" s="7"/>
      <c r="B383" s="7"/>
      <c r="C383" s="7" t="str">
        <f>IF(B383="","",IFERROR(INDEX(FOLLOWUP!$C:$C,MATCH(B383,FOLLOWUP!$A:$A,0)),""))</f>
        <v/>
      </c>
      <c r="D383" s="7"/>
      <c r="E383" s="7"/>
      <c r="F383" s="7"/>
      <c r="G383" s="7"/>
      <c r="H383" s="12"/>
      <c r="I383" s="12"/>
      <c r="J383" s="12"/>
      <c r="K383" s="12"/>
      <c r="L383" s="7"/>
      <c r="M383" s="7"/>
      <c r="N383" s="7"/>
      <c r="O383" s="12"/>
      <c r="P383" s="12"/>
      <c r="Q383" s="7"/>
      <c r="R383" s="7"/>
      <c r="S383" s="7"/>
      <c r="T383" s="7"/>
      <c r="U383" s="12"/>
      <c r="V383" s="12"/>
      <c r="W383" s="7" t="str">
        <f t="shared" si="25"/>
        <v/>
      </c>
      <c r="X383" s="7" t="str">
        <f t="shared" si="26"/>
        <v/>
      </c>
      <c r="Y383" s="7" t="str">
        <f t="shared" ca="1" si="27"/>
        <v/>
      </c>
      <c r="Z383" s="10" t="str">
        <f t="shared" ca="1" si="28"/>
        <v/>
      </c>
      <c r="AA383" s="7" t="str">
        <f t="shared" si="29"/>
        <v/>
      </c>
      <c r="AB383" s="12"/>
      <c r="AC383" s="7"/>
    </row>
    <row r="384" spans="1:29" x14ac:dyDescent="0.25">
      <c r="A384" s="7"/>
      <c r="B384" s="7"/>
      <c r="C384" s="7" t="str">
        <f>IF(B384="","",IFERROR(INDEX(FOLLOWUP!$C:$C,MATCH(B384,FOLLOWUP!$A:$A,0)),""))</f>
        <v/>
      </c>
      <c r="D384" s="7"/>
      <c r="E384" s="7"/>
      <c r="F384" s="7"/>
      <c r="G384" s="7"/>
      <c r="H384" s="12"/>
      <c r="I384" s="12"/>
      <c r="J384" s="12"/>
      <c r="K384" s="12"/>
      <c r="L384" s="7"/>
      <c r="M384" s="7"/>
      <c r="N384" s="7"/>
      <c r="O384" s="12"/>
      <c r="P384" s="12"/>
      <c r="Q384" s="7"/>
      <c r="R384" s="7"/>
      <c r="S384" s="7"/>
      <c r="T384" s="7"/>
      <c r="U384" s="12"/>
      <c r="V384" s="12"/>
      <c r="W384" s="7" t="str">
        <f t="shared" si="25"/>
        <v/>
      </c>
      <c r="X384" s="7" t="str">
        <f t="shared" si="26"/>
        <v/>
      </c>
      <c r="Y384" s="7" t="str">
        <f t="shared" ca="1" si="27"/>
        <v/>
      </c>
      <c r="Z384" s="10" t="str">
        <f t="shared" ca="1" si="28"/>
        <v/>
      </c>
      <c r="AA384" s="7" t="str">
        <f t="shared" si="29"/>
        <v/>
      </c>
      <c r="AB384" s="12"/>
      <c r="AC384" s="7"/>
    </row>
    <row r="385" spans="1:29" x14ac:dyDescent="0.25">
      <c r="A385" s="7"/>
      <c r="B385" s="7"/>
      <c r="C385" s="7" t="str">
        <f>IF(B385="","",IFERROR(INDEX(FOLLOWUP!$C:$C,MATCH(B385,FOLLOWUP!$A:$A,0)),""))</f>
        <v/>
      </c>
      <c r="D385" s="7"/>
      <c r="E385" s="7"/>
      <c r="F385" s="7"/>
      <c r="G385" s="7"/>
      <c r="H385" s="12"/>
      <c r="I385" s="12"/>
      <c r="J385" s="12"/>
      <c r="K385" s="12"/>
      <c r="L385" s="7"/>
      <c r="M385" s="7"/>
      <c r="N385" s="7"/>
      <c r="O385" s="12"/>
      <c r="P385" s="12"/>
      <c r="Q385" s="7"/>
      <c r="R385" s="7"/>
      <c r="S385" s="7"/>
      <c r="T385" s="7"/>
      <c r="U385" s="12"/>
      <c r="V385" s="12"/>
      <c r="W385" s="7" t="str">
        <f t="shared" si="25"/>
        <v/>
      </c>
      <c r="X385" s="7" t="str">
        <f t="shared" si="26"/>
        <v/>
      </c>
      <c r="Y385" s="7" t="str">
        <f t="shared" ca="1" si="27"/>
        <v/>
      </c>
      <c r="Z385" s="10" t="str">
        <f t="shared" ca="1" si="28"/>
        <v/>
      </c>
      <c r="AA385" s="7" t="str">
        <f t="shared" si="29"/>
        <v/>
      </c>
      <c r="AB385" s="12"/>
      <c r="AC385" s="7"/>
    </row>
    <row r="386" spans="1:29" x14ac:dyDescent="0.25">
      <c r="A386" s="7"/>
      <c r="B386" s="7"/>
      <c r="C386" s="7" t="str">
        <f>IF(B386="","",IFERROR(INDEX(FOLLOWUP!$C:$C,MATCH(B386,FOLLOWUP!$A:$A,0)),""))</f>
        <v/>
      </c>
      <c r="D386" s="7"/>
      <c r="E386" s="7"/>
      <c r="F386" s="7"/>
      <c r="G386" s="7"/>
      <c r="H386" s="12"/>
      <c r="I386" s="12"/>
      <c r="J386" s="12"/>
      <c r="K386" s="12"/>
      <c r="L386" s="7"/>
      <c r="M386" s="7"/>
      <c r="N386" s="7"/>
      <c r="O386" s="12"/>
      <c r="P386" s="12"/>
      <c r="Q386" s="7"/>
      <c r="R386" s="7"/>
      <c r="S386" s="7"/>
      <c r="T386" s="7"/>
      <c r="U386" s="12"/>
      <c r="V386" s="12"/>
      <c r="W386" s="7" t="str">
        <f t="shared" ref="W386:W401" si="30">IF(OR(H386="",I386=""),"",ROUND((I386-H386)*24,1))</f>
        <v/>
      </c>
      <c r="X386" s="7" t="str">
        <f t="shared" ref="X386:X401" si="31">IF(OR(I386="",O386=""),"",ROUND((O386-I386)*24,1))</f>
        <v/>
      </c>
      <c r="Y386" s="7" t="str">
        <f t="shared" ref="Y386:Y401" ca="1" si="32">IF(H386="","",ROUND(IF(P386="",(NOW()-H386)*24,(P386-H386)*24),1))</f>
        <v/>
      </c>
      <c r="Z386" s="10" t="str">
        <f t="shared" ref="Z386:Z449" ca="1" si="33">IF(Y386="","",Y386/24*P_CUSTO_DIA)</f>
        <v/>
      </c>
      <c r="AA386" s="7" t="str">
        <f t="shared" ref="AA386:AA401" si="34">IF(A386="","",IF(P386="","Sim","Não"))</f>
        <v/>
      </c>
      <c r="AB386" s="12"/>
      <c r="AC386" s="7"/>
    </row>
    <row r="387" spans="1:29" x14ac:dyDescent="0.25">
      <c r="A387" s="7"/>
      <c r="B387" s="7"/>
      <c r="C387" s="7" t="str">
        <f>IF(B387="","",IFERROR(INDEX(FOLLOWUP!$C:$C,MATCH(B387,FOLLOWUP!$A:$A,0)),""))</f>
        <v/>
      </c>
      <c r="D387" s="7"/>
      <c r="E387" s="7"/>
      <c r="F387" s="7"/>
      <c r="G387" s="7"/>
      <c r="H387" s="12"/>
      <c r="I387" s="12"/>
      <c r="J387" s="12"/>
      <c r="K387" s="12"/>
      <c r="L387" s="7"/>
      <c r="M387" s="7"/>
      <c r="N387" s="7"/>
      <c r="O387" s="12"/>
      <c r="P387" s="12"/>
      <c r="Q387" s="7"/>
      <c r="R387" s="7"/>
      <c r="S387" s="7"/>
      <c r="T387" s="7"/>
      <c r="U387" s="12"/>
      <c r="V387" s="12"/>
      <c r="W387" s="7" t="str">
        <f t="shared" si="30"/>
        <v/>
      </c>
      <c r="X387" s="7" t="str">
        <f t="shared" si="31"/>
        <v/>
      </c>
      <c r="Y387" s="7" t="str">
        <f t="shared" ca="1" si="32"/>
        <v/>
      </c>
      <c r="Z387" s="10" t="str">
        <f t="shared" ca="1" si="33"/>
        <v/>
      </c>
      <c r="AA387" s="7" t="str">
        <f t="shared" si="34"/>
        <v/>
      </c>
      <c r="AB387" s="12"/>
      <c r="AC387" s="7"/>
    </row>
    <row r="388" spans="1:29" x14ac:dyDescent="0.25">
      <c r="A388" s="7"/>
      <c r="B388" s="7"/>
      <c r="C388" s="7" t="str">
        <f>IF(B388="","",IFERROR(INDEX(FOLLOWUP!$C:$C,MATCH(B388,FOLLOWUP!$A:$A,0)),""))</f>
        <v/>
      </c>
      <c r="D388" s="7"/>
      <c r="E388" s="7"/>
      <c r="F388" s="7"/>
      <c r="G388" s="7"/>
      <c r="H388" s="12"/>
      <c r="I388" s="12"/>
      <c r="J388" s="12"/>
      <c r="K388" s="12"/>
      <c r="L388" s="7"/>
      <c r="M388" s="7"/>
      <c r="N388" s="7"/>
      <c r="O388" s="12"/>
      <c r="P388" s="12"/>
      <c r="Q388" s="7"/>
      <c r="R388" s="7"/>
      <c r="S388" s="7"/>
      <c r="T388" s="7"/>
      <c r="U388" s="12"/>
      <c r="V388" s="12"/>
      <c r="W388" s="7" t="str">
        <f t="shared" si="30"/>
        <v/>
      </c>
      <c r="X388" s="7" t="str">
        <f t="shared" si="31"/>
        <v/>
      </c>
      <c r="Y388" s="7" t="str">
        <f t="shared" ca="1" si="32"/>
        <v/>
      </c>
      <c r="Z388" s="10" t="str">
        <f t="shared" ca="1" si="33"/>
        <v/>
      </c>
      <c r="AA388" s="7" t="str">
        <f t="shared" si="34"/>
        <v/>
      </c>
      <c r="AB388" s="12"/>
      <c r="AC388" s="7"/>
    </row>
    <row r="389" spans="1:29" x14ac:dyDescent="0.25">
      <c r="A389" s="7"/>
      <c r="B389" s="7"/>
      <c r="C389" s="7" t="str">
        <f>IF(B389="","",IFERROR(INDEX(FOLLOWUP!$C:$C,MATCH(B389,FOLLOWUP!$A:$A,0)),""))</f>
        <v/>
      </c>
      <c r="D389" s="7"/>
      <c r="E389" s="7"/>
      <c r="F389" s="7"/>
      <c r="G389" s="7"/>
      <c r="H389" s="12"/>
      <c r="I389" s="12"/>
      <c r="J389" s="12"/>
      <c r="K389" s="12"/>
      <c r="L389" s="7"/>
      <c r="M389" s="7"/>
      <c r="N389" s="7"/>
      <c r="O389" s="12"/>
      <c r="P389" s="12"/>
      <c r="Q389" s="7"/>
      <c r="R389" s="7"/>
      <c r="S389" s="7"/>
      <c r="T389" s="7"/>
      <c r="U389" s="12"/>
      <c r="V389" s="12"/>
      <c r="W389" s="7" t="str">
        <f t="shared" si="30"/>
        <v/>
      </c>
      <c r="X389" s="7" t="str">
        <f t="shared" si="31"/>
        <v/>
      </c>
      <c r="Y389" s="7" t="str">
        <f t="shared" ca="1" si="32"/>
        <v/>
      </c>
      <c r="Z389" s="10" t="str">
        <f t="shared" ca="1" si="33"/>
        <v/>
      </c>
      <c r="AA389" s="7" t="str">
        <f t="shared" si="34"/>
        <v/>
      </c>
      <c r="AB389" s="12"/>
      <c r="AC389" s="7"/>
    </row>
    <row r="390" spans="1:29" x14ac:dyDescent="0.25">
      <c r="A390" s="7"/>
      <c r="B390" s="7"/>
      <c r="C390" s="7" t="str">
        <f>IF(B390="","",IFERROR(INDEX(FOLLOWUP!$C:$C,MATCH(B390,FOLLOWUP!$A:$A,0)),""))</f>
        <v/>
      </c>
      <c r="D390" s="7"/>
      <c r="E390" s="7"/>
      <c r="F390" s="7"/>
      <c r="G390" s="7"/>
      <c r="H390" s="12"/>
      <c r="I390" s="12"/>
      <c r="J390" s="12"/>
      <c r="K390" s="12"/>
      <c r="L390" s="7"/>
      <c r="M390" s="7"/>
      <c r="N390" s="7"/>
      <c r="O390" s="12"/>
      <c r="P390" s="12"/>
      <c r="Q390" s="7"/>
      <c r="R390" s="7"/>
      <c r="S390" s="7"/>
      <c r="T390" s="7"/>
      <c r="U390" s="12"/>
      <c r="V390" s="12"/>
      <c r="W390" s="7" t="str">
        <f t="shared" si="30"/>
        <v/>
      </c>
      <c r="X390" s="7" t="str">
        <f t="shared" si="31"/>
        <v/>
      </c>
      <c r="Y390" s="7" t="str">
        <f t="shared" ca="1" si="32"/>
        <v/>
      </c>
      <c r="Z390" s="10" t="str">
        <f t="shared" ca="1" si="33"/>
        <v/>
      </c>
      <c r="AA390" s="7" t="str">
        <f t="shared" si="34"/>
        <v/>
      </c>
      <c r="AB390" s="12"/>
      <c r="AC390" s="7"/>
    </row>
    <row r="391" spans="1:29" x14ac:dyDescent="0.25">
      <c r="A391" s="7"/>
      <c r="B391" s="7"/>
      <c r="C391" s="7" t="str">
        <f>IF(B391="","",IFERROR(INDEX(FOLLOWUP!$C:$C,MATCH(B391,FOLLOWUP!$A:$A,0)),""))</f>
        <v/>
      </c>
      <c r="D391" s="7"/>
      <c r="E391" s="7"/>
      <c r="F391" s="7"/>
      <c r="G391" s="7"/>
      <c r="H391" s="12"/>
      <c r="I391" s="12"/>
      <c r="J391" s="12"/>
      <c r="K391" s="12"/>
      <c r="L391" s="7"/>
      <c r="M391" s="7"/>
      <c r="N391" s="7"/>
      <c r="O391" s="12"/>
      <c r="P391" s="12"/>
      <c r="Q391" s="7"/>
      <c r="R391" s="7"/>
      <c r="S391" s="7"/>
      <c r="T391" s="7"/>
      <c r="U391" s="12"/>
      <c r="V391" s="12"/>
      <c r="W391" s="7" t="str">
        <f t="shared" si="30"/>
        <v/>
      </c>
      <c r="X391" s="7" t="str">
        <f t="shared" si="31"/>
        <v/>
      </c>
      <c r="Y391" s="7" t="str">
        <f t="shared" ca="1" si="32"/>
        <v/>
      </c>
      <c r="Z391" s="10" t="str">
        <f t="shared" ca="1" si="33"/>
        <v/>
      </c>
      <c r="AA391" s="7" t="str">
        <f t="shared" si="34"/>
        <v/>
      </c>
      <c r="AB391" s="12"/>
      <c r="AC391" s="7"/>
    </row>
    <row r="392" spans="1:29" x14ac:dyDescent="0.25">
      <c r="A392" s="7"/>
      <c r="B392" s="7"/>
      <c r="C392" s="7" t="str">
        <f>IF(B392="","",IFERROR(INDEX(FOLLOWUP!$C:$C,MATCH(B392,FOLLOWUP!$A:$A,0)),""))</f>
        <v/>
      </c>
      <c r="D392" s="7"/>
      <c r="E392" s="7"/>
      <c r="F392" s="7"/>
      <c r="G392" s="7"/>
      <c r="H392" s="12"/>
      <c r="I392" s="12"/>
      <c r="J392" s="12"/>
      <c r="K392" s="12"/>
      <c r="L392" s="7"/>
      <c r="M392" s="7"/>
      <c r="N392" s="7"/>
      <c r="O392" s="12"/>
      <c r="P392" s="12"/>
      <c r="Q392" s="7"/>
      <c r="R392" s="7"/>
      <c r="S392" s="7"/>
      <c r="T392" s="7"/>
      <c r="U392" s="12"/>
      <c r="V392" s="12"/>
      <c r="W392" s="7" t="str">
        <f t="shared" si="30"/>
        <v/>
      </c>
      <c r="X392" s="7" t="str">
        <f t="shared" si="31"/>
        <v/>
      </c>
      <c r="Y392" s="7" t="str">
        <f t="shared" ca="1" si="32"/>
        <v/>
      </c>
      <c r="Z392" s="10" t="str">
        <f t="shared" ca="1" si="33"/>
        <v/>
      </c>
      <c r="AA392" s="7" t="str">
        <f t="shared" si="34"/>
        <v/>
      </c>
      <c r="AB392" s="12"/>
      <c r="AC392" s="7"/>
    </row>
    <row r="393" spans="1:29" x14ac:dyDescent="0.25">
      <c r="A393" s="7"/>
      <c r="B393" s="7"/>
      <c r="C393" s="7" t="str">
        <f>IF(B393="","",IFERROR(INDEX(FOLLOWUP!$C:$C,MATCH(B393,FOLLOWUP!$A:$A,0)),""))</f>
        <v/>
      </c>
      <c r="D393" s="7"/>
      <c r="E393" s="7"/>
      <c r="F393" s="7"/>
      <c r="G393" s="7"/>
      <c r="H393" s="12"/>
      <c r="I393" s="12"/>
      <c r="J393" s="12"/>
      <c r="K393" s="12"/>
      <c r="L393" s="7"/>
      <c r="M393" s="7"/>
      <c r="N393" s="7"/>
      <c r="O393" s="12"/>
      <c r="P393" s="12"/>
      <c r="Q393" s="7"/>
      <c r="R393" s="7"/>
      <c r="S393" s="7"/>
      <c r="T393" s="7"/>
      <c r="U393" s="12"/>
      <c r="V393" s="12"/>
      <c r="W393" s="7" t="str">
        <f t="shared" si="30"/>
        <v/>
      </c>
      <c r="X393" s="7" t="str">
        <f t="shared" si="31"/>
        <v/>
      </c>
      <c r="Y393" s="7" t="str">
        <f t="shared" ca="1" si="32"/>
        <v/>
      </c>
      <c r="Z393" s="10" t="str">
        <f t="shared" ca="1" si="33"/>
        <v/>
      </c>
      <c r="AA393" s="7" t="str">
        <f t="shared" si="34"/>
        <v/>
      </c>
      <c r="AB393" s="12"/>
      <c r="AC393" s="7"/>
    </row>
    <row r="394" spans="1:29" x14ac:dyDescent="0.25">
      <c r="A394" s="7"/>
      <c r="B394" s="7"/>
      <c r="C394" s="7" t="str">
        <f>IF(B394="","",IFERROR(INDEX(FOLLOWUP!$C:$C,MATCH(B394,FOLLOWUP!$A:$A,0)),""))</f>
        <v/>
      </c>
      <c r="D394" s="7"/>
      <c r="E394" s="7"/>
      <c r="F394" s="7"/>
      <c r="G394" s="7"/>
      <c r="H394" s="12"/>
      <c r="I394" s="12"/>
      <c r="J394" s="12"/>
      <c r="K394" s="12"/>
      <c r="L394" s="7"/>
      <c r="M394" s="7"/>
      <c r="N394" s="7"/>
      <c r="O394" s="12"/>
      <c r="P394" s="12"/>
      <c r="Q394" s="7"/>
      <c r="R394" s="7"/>
      <c r="S394" s="7"/>
      <c r="T394" s="7"/>
      <c r="U394" s="12"/>
      <c r="V394" s="12"/>
      <c r="W394" s="7" t="str">
        <f t="shared" si="30"/>
        <v/>
      </c>
      <c r="X394" s="7" t="str">
        <f t="shared" si="31"/>
        <v/>
      </c>
      <c r="Y394" s="7" t="str">
        <f t="shared" ca="1" si="32"/>
        <v/>
      </c>
      <c r="Z394" s="10" t="str">
        <f t="shared" ca="1" si="33"/>
        <v/>
      </c>
      <c r="AA394" s="7" t="str">
        <f t="shared" si="34"/>
        <v/>
      </c>
      <c r="AB394" s="12"/>
      <c r="AC394" s="7"/>
    </row>
    <row r="395" spans="1:29" x14ac:dyDescent="0.25">
      <c r="A395" s="7"/>
      <c r="B395" s="7"/>
      <c r="C395" s="7" t="str">
        <f>IF(B395="","",IFERROR(INDEX(FOLLOWUP!$C:$C,MATCH(B395,FOLLOWUP!$A:$A,0)),""))</f>
        <v/>
      </c>
      <c r="D395" s="7"/>
      <c r="E395" s="7"/>
      <c r="F395" s="7"/>
      <c r="G395" s="7"/>
      <c r="H395" s="12"/>
      <c r="I395" s="12"/>
      <c r="J395" s="12"/>
      <c r="K395" s="12"/>
      <c r="L395" s="7"/>
      <c r="M395" s="7"/>
      <c r="N395" s="7"/>
      <c r="O395" s="12"/>
      <c r="P395" s="12"/>
      <c r="Q395" s="7"/>
      <c r="R395" s="7"/>
      <c r="S395" s="7"/>
      <c r="T395" s="7"/>
      <c r="U395" s="12"/>
      <c r="V395" s="12"/>
      <c r="W395" s="7" t="str">
        <f t="shared" si="30"/>
        <v/>
      </c>
      <c r="X395" s="7" t="str">
        <f t="shared" si="31"/>
        <v/>
      </c>
      <c r="Y395" s="7" t="str">
        <f t="shared" ca="1" si="32"/>
        <v/>
      </c>
      <c r="Z395" s="10" t="str">
        <f t="shared" ca="1" si="33"/>
        <v/>
      </c>
      <c r="AA395" s="7" t="str">
        <f t="shared" si="34"/>
        <v/>
      </c>
      <c r="AB395" s="12"/>
      <c r="AC395" s="7"/>
    </row>
    <row r="396" spans="1:29" x14ac:dyDescent="0.25">
      <c r="A396" s="7"/>
      <c r="B396" s="7"/>
      <c r="C396" s="7" t="str">
        <f>IF(B396="","",IFERROR(INDEX(FOLLOWUP!$C:$C,MATCH(B396,FOLLOWUP!$A:$A,0)),""))</f>
        <v/>
      </c>
      <c r="D396" s="7"/>
      <c r="E396" s="7"/>
      <c r="F396" s="7"/>
      <c r="G396" s="7"/>
      <c r="H396" s="12"/>
      <c r="I396" s="12"/>
      <c r="J396" s="12"/>
      <c r="K396" s="12"/>
      <c r="L396" s="7"/>
      <c r="M396" s="7"/>
      <c r="N396" s="7"/>
      <c r="O396" s="12"/>
      <c r="P396" s="12"/>
      <c r="Q396" s="7"/>
      <c r="R396" s="7"/>
      <c r="S396" s="7"/>
      <c r="T396" s="7"/>
      <c r="U396" s="12"/>
      <c r="V396" s="12"/>
      <c r="W396" s="7" t="str">
        <f t="shared" si="30"/>
        <v/>
      </c>
      <c r="X396" s="7" t="str">
        <f t="shared" si="31"/>
        <v/>
      </c>
      <c r="Y396" s="7" t="str">
        <f t="shared" ca="1" si="32"/>
        <v/>
      </c>
      <c r="Z396" s="10" t="str">
        <f t="shared" ca="1" si="33"/>
        <v/>
      </c>
      <c r="AA396" s="7" t="str">
        <f t="shared" si="34"/>
        <v/>
      </c>
      <c r="AB396" s="12"/>
      <c r="AC396" s="7"/>
    </row>
    <row r="397" spans="1:29" x14ac:dyDescent="0.25">
      <c r="A397" s="7"/>
      <c r="B397" s="7"/>
      <c r="C397" s="7" t="str">
        <f>IF(B397="","",IFERROR(INDEX(FOLLOWUP!$C:$C,MATCH(B397,FOLLOWUP!$A:$A,0)),""))</f>
        <v/>
      </c>
      <c r="D397" s="7"/>
      <c r="E397" s="7"/>
      <c r="F397" s="7"/>
      <c r="G397" s="7"/>
      <c r="H397" s="12"/>
      <c r="I397" s="12"/>
      <c r="J397" s="12"/>
      <c r="K397" s="12"/>
      <c r="L397" s="7"/>
      <c r="M397" s="7"/>
      <c r="N397" s="7"/>
      <c r="O397" s="12"/>
      <c r="P397" s="12"/>
      <c r="Q397" s="7"/>
      <c r="R397" s="7"/>
      <c r="S397" s="7"/>
      <c r="T397" s="7"/>
      <c r="U397" s="12"/>
      <c r="V397" s="12"/>
      <c r="W397" s="7" t="str">
        <f t="shared" si="30"/>
        <v/>
      </c>
      <c r="X397" s="7" t="str">
        <f t="shared" si="31"/>
        <v/>
      </c>
      <c r="Y397" s="7" t="str">
        <f t="shared" ca="1" si="32"/>
        <v/>
      </c>
      <c r="Z397" s="10" t="str">
        <f t="shared" ca="1" si="33"/>
        <v/>
      </c>
      <c r="AA397" s="7" t="str">
        <f t="shared" si="34"/>
        <v/>
      </c>
      <c r="AB397" s="12"/>
      <c r="AC397" s="7"/>
    </row>
    <row r="398" spans="1:29" x14ac:dyDescent="0.25">
      <c r="A398" s="7"/>
      <c r="B398" s="7"/>
      <c r="C398" s="7" t="str">
        <f>IF(B398="","",IFERROR(INDEX(FOLLOWUP!$C:$C,MATCH(B398,FOLLOWUP!$A:$A,0)),""))</f>
        <v/>
      </c>
      <c r="D398" s="7"/>
      <c r="E398" s="7"/>
      <c r="F398" s="7"/>
      <c r="G398" s="7"/>
      <c r="H398" s="12"/>
      <c r="I398" s="12"/>
      <c r="J398" s="12"/>
      <c r="K398" s="12"/>
      <c r="L398" s="7"/>
      <c r="M398" s="7"/>
      <c r="N398" s="7"/>
      <c r="O398" s="12"/>
      <c r="P398" s="12"/>
      <c r="Q398" s="7"/>
      <c r="R398" s="7"/>
      <c r="S398" s="7"/>
      <c r="T398" s="7"/>
      <c r="U398" s="12"/>
      <c r="V398" s="12"/>
      <c r="W398" s="7" t="str">
        <f t="shared" si="30"/>
        <v/>
      </c>
      <c r="X398" s="7" t="str">
        <f t="shared" si="31"/>
        <v/>
      </c>
      <c r="Y398" s="7" t="str">
        <f t="shared" ca="1" si="32"/>
        <v/>
      </c>
      <c r="Z398" s="10" t="str">
        <f t="shared" ca="1" si="33"/>
        <v/>
      </c>
      <c r="AA398" s="7" t="str">
        <f t="shared" si="34"/>
        <v/>
      </c>
      <c r="AB398" s="12"/>
      <c r="AC398" s="7"/>
    </row>
    <row r="399" spans="1:29" x14ac:dyDescent="0.25">
      <c r="A399" s="7"/>
      <c r="B399" s="7"/>
      <c r="C399" s="7" t="str">
        <f>IF(B399="","",IFERROR(INDEX(FOLLOWUP!$C:$C,MATCH(B399,FOLLOWUP!$A:$A,0)),""))</f>
        <v/>
      </c>
      <c r="D399" s="7"/>
      <c r="E399" s="7"/>
      <c r="F399" s="7"/>
      <c r="G399" s="7"/>
      <c r="H399" s="12"/>
      <c r="I399" s="12"/>
      <c r="J399" s="12"/>
      <c r="K399" s="12"/>
      <c r="L399" s="7"/>
      <c r="M399" s="7"/>
      <c r="N399" s="7"/>
      <c r="O399" s="12"/>
      <c r="P399" s="12"/>
      <c r="Q399" s="7"/>
      <c r="R399" s="7"/>
      <c r="S399" s="7"/>
      <c r="T399" s="7"/>
      <c r="U399" s="12"/>
      <c r="V399" s="12"/>
      <c r="W399" s="7" t="str">
        <f t="shared" si="30"/>
        <v/>
      </c>
      <c r="X399" s="7" t="str">
        <f t="shared" si="31"/>
        <v/>
      </c>
      <c r="Y399" s="7" t="str">
        <f t="shared" ca="1" si="32"/>
        <v/>
      </c>
      <c r="Z399" s="10" t="str">
        <f t="shared" ca="1" si="33"/>
        <v/>
      </c>
      <c r="AA399" s="7" t="str">
        <f t="shared" si="34"/>
        <v/>
      </c>
      <c r="AB399" s="12"/>
      <c r="AC399" s="7"/>
    </row>
    <row r="400" spans="1:29" x14ac:dyDescent="0.25">
      <c r="A400" s="7"/>
      <c r="B400" s="7"/>
      <c r="C400" s="7" t="str">
        <f>IF(B400="","",IFERROR(INDEX(FOLLOWUP!$C:$C,MATCH(B400,FOLLOWUP!$A:$A,0)),""))</f>
        <v/>
      </c>
      <c r="D400" s="7"/>
      <c r="E400" s="7"/>
      <c r="F400" s="7"/>
      <c r="G400" s="7"/>
      <c r="H400" s="12"/>
      <c r="I400" s="12"/>
      <c r="J400" s="12"/>
      <c r="K400" s="12"/>
      <c r="L400" s="7"/>
      <c r="M400" s="7"/>
      <c r="N400" s="7"/>
      <c r="O400" s="12"/>
      <c r="P400" s="12"/>
      <c r="Q400" s="7"/>
      <c r="R400" s="7"/>
      <c r="S400" s="7"/>
      <c r="T400" s="7"/>
      <c r="U400" s="12"/>
      <c r="V400" s="12"/>
      <c r="W400" s="7" t="str">
        <f t="shared" si="30"/>
        <v/>
      </c>
      <c r="X400" s="7" t="str">
        <f t="shared" si="31"/>
        <v/>
      </c>
      <c r="Y400" s="7" t="str">
        <f t="shared" ca="1" si="32"/>
        <v/>
      </c>
      <c r="Z400" s="10" t="str">
        <f t="shared" ca="1" si="33"/>
        <v/>
      </c>
      <c r="AA400" s="7" t="str">
        <f t="shared" si="34"/>
        <v/>
      </c>
      <c r="AB400" s="12"/>
      <c r="AC400" s="7"/>
    </row>
    <row r="401" spans="1:29" x14ac:dyDescent="0.25">
      <c r="A401" s="7"/>
      <c r="B401" s="7"/>
      <c r="C401" s="7" t="str">
        <f>IF(B401="","",IFERROR(INDEX(FOLLOWUP!$C:$C,MATCH(B401,FOLLOWUP!$A:$A,0)),""))</f>
        <v/>
      </c>
      <c r="D401" s="7"/>
      <c r="E401" s="7"/>
      <c r="F401" s="7"/>
      <c r="G401" s="7"/>
      <c r="H401" s="12"/>
      <c r="I401" s="12"/>
      <c r="J401" s="12"/>
      <c r="K401" s="12"/>
      <c r="L401" s="7"/>
      <c r="M401" s="7"/>
      <c r="N401" s="7"/>
      <c r="O401" s="12"/>
      <c r="P401" s="12"/>
      <c r="Q401" s="7"/>
      <c r="R401" s="7"/>
      <c r="S401" s="7"/>
      <c r="T401" s="7"/>
      <c r="U401" s="12"/>
      <c r="V401" s="12"/>
      <c r="W401" s="7" t="str">
        <f t="shared" si="30"/>
        <v/>
      </c>
      <c r="X401" s="7" t="str">
        <f t="shared" si="31"/>
        <v/>
      </c>
      <c r="Y401" s="7" t="str">
        <f t="shared" ca="1" si="32"/>
        <v/>
      </c>
      <c r="Z401" s="10" t="str">
        <f t="shared" ca="1" si="33"/>
        <v/>
      </c>
      <c r="AA401" s="7" t="str">
        <f t="shared" si="34"/>
        <v/>
      </c>
      <c r="AB401" s="12"/>
      <c r="AC401" s="7"/>
    </row>
  </sheetData>
  <conditionalFormatting sqref="L2:M401">
    <cfRule type="expression" dxfId="5" priority="3">
      <formula>OR(L2="Vermelho",M2="Rojo")</formula>
    </cfRule>
  </conditionalFormatting>
  <conditionalFormatting sqref="S2:S401">
    <cfRule type="expression" dxfId="4" priority="4">
      <formula>S2="Retido"</formula>
    </cfRule>
  </conditionalFormatting>
  <conditionalFormatting sqref="Y2:Y401">
    <cfRule type="expression" dxfId="3" priority="1">
      <formula>Y2&gt;=P_FRONT_CRIT</formula>
    </cfRule>
    <cfRule type="expression" dxfId="2" priority="2">
      <formula>AND(Y2&gt;=P_FRONT_ALERTA,Y2&lt;P_FRONT_CRIT)</formula>
    </cfRule>
  </conditionalFormatting>
  <dataValidations count="8">
    <dataValidation type="list" allowBlank="1" showErrorMessage="1" sqref="B2:B401" xr:uid="{00000000-0002-0000-1000-000000000000}">
      <formula1>lst_Viagens</formula1>
    </dataValidation>
    <dataValidation type="list" allowBlank="1" showErrorMessage="1" sqref="D2:D401" xr:uid="{00000000-0002-0000-1000-000001000000}">
      <formula1>lst_PostoFronteira</formula1>
    </dataValidation>
    <dataValidation type="list" allowBlank="1" showErrorMessage="1" sqref="E2:E401" xr:uid="{00000000-0002-0000-1000-000002000000}">
      <formula1>lst_Sentido</formula1>
    </dataValidation>
    <dataValidation type="list" allowBlank="1" showErrorMessage="1" sqref="F2:F401" xr:uid="{00000000-0002-0000-1000-000003000000}">
      <formula1>lst_Recinto</formula1>
    </dataValidation>
    <dataValidation type="list" allowBlank="1" showErrorMessage="1" sqref="L2:L401" xr:uid="{00000000-0002-0000-1000-000004000000}">
      <formula1>lst_CanalBR</formula1>
    </dataValidation>
    <dataValidation type="list" allowBlank="1" showErrorMessage="1" sqref="M2:M401" xr:uid="{00000000-0002-0000-1000-000005000000}">
      <formula1>lst_CanalVizinho</formula1>
    </dataValidation>
    <dataValidation type="list" allowBlank="1" showErrorMessage="1" sqref="N2:N401 Q2:R401" xr:uid="{00000000-0002-0000-1000-000006000000}">
      <formula1>lst_SN</formula1>
    </dataValidation>
    <dataValidation type="list" allowBlank="1" showErrorMessage="1" sqref="S2:S401" xr:uid="{00000000-0002-0000-1000-000009000000}">
      <formula1>lst_StatusFront</formula1>
    </dataValidation>
  </dataValidations>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101"/>
  <sheetViews>
    <sheetView workbookViewId="0">
      <pane ySplit="1" topLeftCell="A2" activePane="bottomLeft" state="frozen"/>
      <selection pane="bottomLeft"/>
    </sheetView>
  </sheetViews>
  <sheetFormatPr defaultRowHeight="15" x14ac:dyDescent="0.25"/>
  <cols>
    <col min="1" max="12" width="16" customWidth="1"/>
  </cols>
  <sheetData>
    <row r="1" spans="1:12" ht="32.1" customHeight="1" x14ac:dyDescent="0.25">
      <c r="A1" s="11" t="s">
        <v>791</v>
      </c>
      <c r="B1" s="11" t="s">
        <v>229</v>
      </c>
      <c r="C1" s="11" t="s">
        <v>792</v>
      </c>
      <c r="D1" s="11" t="s">
        <v>668</v>
      </c>
      <c r="E1" s="11" t="s">
        <v>459</v>
      </c>
      <c r="F1" s="11" t="s">
        <v>793</v>
      </c>
      <c r="G1" s="11" t="s">
        <v>794</v>
      </c>
      <c r="H1" s="11" t="s">
        <v>795</v>
      </c>
      <c r="I1" s="11" t="s">
        <v>796</v>
      </c>
      <c r="J1" s="11" t="s">
        <v>568</v>
      </c>
      <c r="K1" s="11" t="s">
        <v>797</v>
      </c>
      <c r="L1" s="11" t="s">
        <v>798</v>
      </c>
    </row>
    <row r="2" spans="1:12" x14ac:dyDescent="0.25">
      <c r="A2" s="7" t="s">
        <v>799</v>
      </c>
      <c r="B2" s="7" t="s">
        <v>171</v>
      </c>
      <c r="C2" s="7" t="s">
        <v>800</v>
      </c>
      <c r="D2" s="7" t="s">
        <v>177</v>
      </c>
      <c r="E2" s="7" t="s">
        <v>801</v>
      </c>
      <c r="F2" s="7" t="s">
        <v>216</v>
      </c>
      <c r="G2" s="7"/>
      <c r="H2" s="7" t="s">
        <v>216</v>
      </c>
      <c r="I2" s="7" t="s">
        <v>216</v>
      </c>
      <c r="J2" s="7" t="s">
        <v>216</v>
      </c>
      <c r="K2" s="7" t="s">
        <v>802</v>
      </c>
      <c r="L2" s="7" t="s">
        <v>297</v>
      </c>
    </row>
    <row r="3" spans="1:12" x14ac:dyDescent="0.25">
      <c r="A3" s="7" t="s">
        <v>803</v>
      </c>
      <c r="B3" s="7" t="s">
        <v>188</v>
      </c>
      <c r="C3" s="7" t="s">
        <v>804</v>
      </c>
      <c r="D3" s="7" t="s">
        <v>260</v>
      </c>
      <c r="E3" s="7" t="s">
        <v>801</v>
      </c>
      <c r="F3" s="7" t="s">
        <v>170</v>
      </c>
      <c r="G3" s="7" t="s">
        <v>805</v>
      </c>
      <c r="H3" s="7" t="s">
        <v>170</v>
      </c>
      <c r="I3" s="7" t="s">
        <v>170</v>
      </c>
      <c r="J3" s="7" t="s">
        <v>170</v>
      </c>
      <c r="K3" s="7" t="s">
        <v>806</v>
      </c>
      <c r="L3" s="7" t="s">
        <v>297</v>
      </c>
    </row>
    <row r="4" spans="1:12" x14ac:dyDescent="0.25">
      <c r="A4" s="7" t="s">
        <v>807</v>
      </c>
      <c r="B4" s="7" t="s">
        <v>210</v>
      </c>
      <c r="C4" s="7" t="s">
        <v>808</v>
      </c>
      <c r="D4" s="7" t="s">
        <v>178</v>
      </c>
      <c r="E4" s="7" t="s">
        <v>801</v>
      </c>
      <c r="F4" s="7" t="s">
        <v>216</v>
      </c>
      <c r="G4" s="7"/>
      <c r="H4" s="7" t="s">
        <v>216</v>
      </c>
      <c r="I4" s="7" t="s">
        <v>216</v>
      </c>
      <c r="J4" s="7" t="s">
        <v>216</v>
      </c>
      <c r="K4" s="7" t="s">
        <v>802</v>
      </c>
      <c r="L4" s="7" t="s">
        <v>297</v>
      </c>
    </row>
    <row r="5" spans="1:12" x14ac:dyDescent="0.25">
      <c r="A5" s="7" t="s">
        <v>809</v>
      </c>
      <c r="B5" s="7" t="s">
        <v>222</v>
      </c>
      <c r="C5" s="7" t="s">
        <v>810</v>
      </c>
      <c r="D5" s="7" t="s">
        <v>225</v>
      </c>
      <c r="E5" s="7" t="s">
        <v>801</v>
      </c>
      <c r="F5" s="7" t="s">
        <v>216</v>
      </c>
      <c r="G5" s="7"/>
      <c r="H5" s="7" t="s">
        <v>216</v>
      </c>
      <c r="I5" s="7" t="s">
        <v>216</v>
      </c>
      <c r="J5" s="7" t="s">
        <v>216</v>
      </c>
      <c r="K5" s="7" t="s">
        <v>802</v>
      </c>
      <c r="L5" s="7" t="s">
        <v>297</v>
      </c>
    </row>
    <row r="6" spans="1:12" x14ac:dyDescent="0.25">
      <c r="A6" s="7"/>
      <c r="B6" s="7"/>
      <c r="C6" s="7"/>
      <c r="D6" s="7"/>
      <c r="E6" s="7"/>
      <c r="F6" s="7"/>
      <c r="G6" s="7"/>
      <c r="H6" s="7"/>
      <c r="I6" s="7"/>
      <c r="J6" s="7"/>
      <c r="K6" s="7"/>
      <c r="L6" s="7"/>
    </row>
    <row r="7" spans="1:12" x14ac:dyDescent="0.25">
      <c r="A7" s="7"/>
      <c r="B7" s="7"/>
      <c r="C7" s="7"/>
      <c r="D7" s="7"/>
      <c r="E7" s="7"/>
      <c r="F7" s="7"/>
      <c r="G7" s="7"/>
      <c r="H7" s="7"/>
      <c r="I7" s="7"/>
      <c r="J7" s="7"/>
      <c r="K7" s="7"/>
      <c r="L7" s="7"/>
    </row>
    <row r="8" spans="1:12" x14ac:dyDescent="0.25">
      <c r="A8" s="7"/>
      <c r="B8" s="7"/>
      <c r="C8" s="7"/>
      <c r="D8" s="7"/>
      <c r="E8" s="7"/>
      <c r="F8" s="7"/>
      <c r="G8" s="7"/>
      <c r="H8" s="7"/>
      <c r="I8" s="7"/>
      <c r="J8" s="7"/>
      <c r="K8" s="7"/>
      <c r="L8" s="7"/>
    </row>
    <row r="9" spans="1:12" x14ac:dyDescent="0.25">
      <c r="A9" s="7"/>
      <c r="B9" s="7"/>
      <c r="C9" s="7"/>
      <c r="D9" s="7"/>
      <c r="E9" s="7"/>
      <c r="F9" s="7"/>
      <c r="G9" s="7"/>
      <c r="H9" s="7"/>
      <c r="I9" s="7"/>
      <c r="J9" s="7"/>
      <c r="K9" s="7"/>
      <c r="L9" s="7"/>
    </row>
    <row r="10" spans="1:12" x14ac:dyDescent="0.25">
      <c r="A10" s="7"/>
      <c r="B10" s="7"/>
      <c r="C10" s="7"/>
      <c r="D10" s="7"/>
      <c r="E10" s="7"/>
      <c r="F10" s="7"/>
      <c r="G10" s="7"/>
      <c r="H10" s="7"/>
      <c r="I10" s="7"/>
      <c r="J10" s="7"/>
      <c r="K10" s="7"/>
      <c r="L10" s="7"/>
    </row>
    <row r="11" spans="1:12" x14ac:dyDescent="0.25">
      <c r="A11" s="7"/>
      <c r="B11" s="7"/>
      <c r="C11" s="7"/>
      <c r="D11" s="7"/>
      <c r="E11" s="7"/>
      <c r="F11" s="7"/>
      <c r="G11" s="7"/>
      <c r="H11" s="7"/>
      <c r="I11" s="7"/>
      <c r="J11" s="7"/>
      <c r="K11" s="7"/>
      <c r="L11" s="7"/>
    </row>
    <row r="12" spans="1:12" x14ac:dyDescent="0.25">
      <c r="A12" s="7"/>
      <c r="B12" s="7"/>
      <c r="C12" s="7"/>
      <c r="D12" s="7"/>
      <c r="E12" s="7"/>
      <c r="F12" s="7"/>
      <c r="G12" s="7"/>
      <c r="H12" s="7"/>
      <c r="I12" s="7"/>
      <c r="J12" s="7"/>
      <c r="K12" s="7"/>
      <c r="L12" s="7"/>
    </row>
    <row r="13" spans="1:12" x14ac:dyDescent="0.25">
      <c r="A13" s="7"/>
      <c r="B13" s="7"/>
      <c r="C13" s="7"/>
      <c r="D13" s="7"/>
      <c r="E13" s="7"/>
      <c r="F13" s="7"/>
      <c r="G13" s="7"/>
      <c r="H13" s="7"/>
      <c r="I13" s="7"/>
      <c r="J13" s="7"/>
      <c r="K13" s="7"/>
      <c r="L13" s="7"/>
    </row>
    <row r="14" spans="1:12" x14ac:dyDescent="0.25">
      <c r="A14" s="7"/>
      <c r="B14" s="7"/>
      <c r="C14" s="7"/>
      <c r="D14" s="7"/>
      <c r="E14" s="7"/>
      <c r="F14" s="7"/>
      <c r="G14" s="7"/>
      <c r="H14" s="7"/>
      <c r="I14" s="7"/>
      <c r="J14" s="7"/>
      <c r="K14" s="7"/>
      <c r="L14" s="7"/>
    </row>
    <row r="15" spans="1:12" x14ac:dyDescent="0.25">
      <c r="A15" s="7"/>
      <c r="B15" s="7"/>
      <c r="C15" s="7"/>
      <c r="D15" s="7"/>
      <c r="E15" s="7"/>
      <c r="F15" s="7"/>
      <c r="G15" s="7"/>
      <c r="H15" s="7"/>
      <c r="I15" s="7"/>
      <c r="J15" s="7"/>
      <c r="K15" s="7"/>
      <c r="L15" s="7"/>
    </row>
    <row r="16" spans="1:12" x14ac:dyDescent="0.25">
      <c r="A16" s="7"/>
      <c r="B16" s="7"/>
      <c r="C16" s="7"/>
      <c r="D16" s="7"/>
      <c r="E16" s="7"/>
      <c r="F16" s="7"/>
      <c r="G16" s="7"/>
      <c r="H16" s="7"/>
      <c r="I16" s="7"/>
      <c r="J16" s="7"/>
      <c r="K16" s="7"/>
      <c r="L16" s="7"/>
    </row>
    <row r="17" spans="1:12" x14ac:dyDescent="0.25">
      <c r="A17" s="7"/>
      <c r="B17" s="7"/>
      <c r="C17" s="7"/>
      <c r="D17" s="7"/>
      <c r="E17" s="7"/>
      <c r="F17" s="7"/>
      <c r="G17" s="7"/>
      <c r="H17" s="7"/>
      <c r="I17" s="7"/>
      <c r="J17" s="7"/>
      <c r="K17" s="7"/>
      <c r="L17" s="7"/>
    </row>
    <row r="18" spans="1:12" x14ac:dyDescent="0.25">
      <c r="A18" s="7"/>
      <c r="B18" s="7"/>
      <c r="C18" s="7"/>
      <c r="D18" s="7"/>
      <c r="E18" s="7"/>
      <c r="F18" s="7"/>
      <c r="G18" s="7"/>
      <c r="H18" s="7"/>
      <c r="I18" s="7"/>
      <c r="J18" s="7"/>
      <c r="K18" s="7"/>
      <c r="L18" s="7"/>
    </row>
    <row r="19" spans="1:12" x14ac:dyDescent="0.25">
      <c r="A19" s="7"/>
      <c r="B19" s="7"/>
      <c r="C19" s="7"/>
      <c r="D19" s="7"/>
      <c r="E19" s="7"/>
      <c r="F19" s="7"/>
      <c r="G19" s="7"/>
      <c r="H19" s="7"/>
      <c r="I19" s="7"/>
      <c r="J19" s="7"/>
      <c r="K19" s="7"/>
      <c r="L19" s="7"/>
    </row>
    <row r="20" spans="1:12" x14ac:dyDescent="0.25">
      <c r="A20" s="7"/>
      <c r="B20" s="7"/>
      <c r="C20" s="7"/>
      <c r="D20" s="7"/>
      <c r="E20" s="7"/>
      <c r="F20" s="7"/>
      <c r="G20" s="7"/>
      <c r="H20" s="7"/>
      <c r="I20" s="7"/>
      <c r="J20" s="7"/>
      <c r="K20" s="7"/>
      <c r="L20" s="7"/>
    </row>
    <row r="21" spans="1:12" x14ac:dyDescent="0.25">
      <c r="A21" s="7"/>
      <c r="B21" s="7"/>
      <c r="C21" s="7"/>
      <c r="D21" s="7"/>
      <c r="E21" s="7"/>
      <c r="F21" s="7"/>
      <c r="G21" s="7"/>
      <c r="H21" s="7"/>
      <c r="I21" s="7"/>
      <c r="J21" s="7"/>
      <c r="K21" s="7"/>
      <c r="L21" s="7"/>
    </row>
    <row r="22" spans="1:12" x14ac:dyDescent="0.25">
      <c r="A22" s="7"/>
      <c r="B22" s="7"/>
      <c r="C22" s="7"/>
      <c r="D22" s="7"/>
      <c r="E22" s="7"/>
      <c r="F22" s="7"/>
      <c r="G22" s="7"/>
      <c r="H22" s="7"/>
      <c r="I22" s="7"/>
      <c r="J22" s="7"/>
      <c r="K22" s="7"/>
      <c r="L22" s="7"/>
    </row>
    <row r="23" spans="1:12" x14ac:dyDescent="0.25">
      <c r="A23" s="7"/>
      <c r="B23" s="7"/>
      <c r="C23" s="7"/>
      <c r="D23" s="7"/>
      <c r="E23" s="7"/>
      <c r="F23" s="7"/>
      <c r="G23" s="7"/>
      <c r="H23" s="7"/>
      <c r="I23" s="7"/>
      <c r="J23" s="7"/>
      <c r="K23" s="7"/>
      <c r="L23" s="7"/>
    </row>
    <row r="24" spans="1:12" x14ac:dyDescent="0.25">
      <c r="A24" s="7"/>
      <c r="B24" s="7"/>
      <c r="C24" s="7"/>
      <c r="D24" s="7"/>
      <c r="E24" s="7"/>
      <c r="F24" s="7"/>
      <c r="G24" s="7"/>
      <c r="H24" s="7"/>
      <c r="I24" s="7"/>
      <c r="J24" s="7"/>
      <c r="K24" s="7"/>
      <c r="L24" s="7"/>
    </row>
    <row r="25" spans="1:12" x14ac:dyDescent="0.25">
      <c r="A25" s="7"/>
      <c r="B25" s="7"/>
      <c r="C25" s="7"/>
      <c r="D25" s="7"/>
      <c r="E25" s="7"/>
      <c r="F25" s="7"/>
      <c r="G25" s="7"/>
      <c r="H25" s="7"/>
      <c r="I25" s="7"/>
      <c r="J25" s="7"/>
      <c r="K25" s="7"/>
      <c r="L25" s="7"/>
    </row>
    <row r="26" spans="1:12" x14ac:dyDescent="0.25">
      <c r="A26" s="7"/>
      <c r="B26" s="7"/>
      <c r="C26" s="7"/>
      <c r="D26" s="7"/>
      <c r="E26" s="7"/>
      <c r="F26" s="7"/>
      <c r="G26" s="7"/>
      <c r="H26" s="7"/>
      <c r="I26" s="7"/>
      <c r="J26" s="7"/>
      <c r="K26" s="7"/>
      <c r="L26" s="7"/>
    </row>
    <row r="27" spans="1:12" x14ac:dyDescent="0.25">
      <c r="A27" s="7"/>
      <c r="B27" s="7"/>
      <c r="C27" s="7"/>
      <c r="D27" s="7"/>
      <c r="E27" s="7"/>
      <c r="F27" s="7"/>
      <c r="G27" s="7"/>
      <c r="H27" s="7"/>
      <c r="I27" s="7"/>
      <c r="J27" s="7"/>
      <c r="K27" s="7"/>
      <c r="L27" s="7"/>
    </row>
    <row r="28" spans="1:12" x14ac:dyDescent="0.25">
      <c r="A28" s="7"/>
      <c r="B28" s="7"/>
      <c r="C28" s="7"/>
      <c r="D28" s="7"/>
      <c r="E28" s="7"/>
      <c r="F28" s="7"/>
      <c r="G28" s="7"/>
      <c r="H28" s="7"/>
      <c r="I28" s="7"/>
      <c r="J28" s="7"/>
      <c r="K28" s="7"/>
      <c r="L28" s="7"/>
    </row>
    <row r="29" spans="1:12" x14ac:dyDescent="0.25">
      <c r="A29" s="7"/>
      <c r="B29" s="7"/>
      <c r="C29" s="7"/>
      <c r="D29" s="7"/>
      <c r="E29" s="7"/>
      <c r="F29" s="7"/>
      <c r="G29" s="7"/>
      <c r="H29" s="7"/>
      <c r="I29" s="7"/>
      <c r="J29" s="7"/>
      <c r="K29" s="7"/>
      <c r="L29" s="7"/>
    </row>
    <row r="30" spans="1:12" x14ac:dyDescent="0.25">
      <c r="A30" s="7"/>
      <c r="B30" s="7"/>
      <c r="C30" s="7"/>
      <c r="D30" s="7"/>
      <c r="E30" s="7"/>
      <c r="F30" s="7"/>
      <c r="G30" s="7"/>
      <c r="H30" s="7"/>
      <c r="I30" s="7"/>
      <c r="J30" s="7"/>
      <c r="K30" s="7"/>
      <c r="L30" s="7"/>
    </row>
    <row r="31" spans="1:12" x14ac:dyDescent="0.25">
      <c r="A31" s="7"/>
      <c r="B31" s="7"/>
      <c r="C31" s="7"/>
      <c r="D31" s="7"/>
      <c r="E31" s="7"/>
      <c r="F31" s="7"/>
      <c r="G31" s="7"/>
      <c r="H31" s="7"/>
      <c r="I31" s="7"/>
      <c r="J31" s="7"/>
      <c r="K31" s="7"/>
      <c r="L31" s="7"/>
    </row>
    <row r="32" spans="1:12" x14ac:dyDescent="0.25">
      <c r="A32" s="7"/>
      <c r="B32" s="7"/>
      <c r="C32" s="7"/>
      <c r="D32" s="7"/>
      <c r="E32" s="7"/>
      <c r="F32" s="7"/>
      <c r="G32" s="7"/>
      <c r="H32" s="7"/>
      <c r="I32" s="7"/>
      <c r="J32" s="7"/>
      <c r="K32" s="7"/>
      <c r="L32" s="7"/>
    </row>
    <row r="33" spans="1:12" x14ac:dyDescent="0.25">
      <c r="A33" s="7"/>
      <c r="B33" s="7"/>
      <c r="C33" s="7"/>
      <c r="D33" s="7"/>
      <c r="E33" s="7"/>
      <c r="F33" s="7"/>
      <c r="G33" s="7"/>
      <c r="H33" s="7"/>
      <c r="I33" s="7"/>
      <c r="J33" s="7"/>
      <c r="K33" s="7"/>
      <c r="L33" s="7"/>
    </row>
    <row r="34" spans="1:12" x14ac:dyDescent="0.25">
      <c r="A34" s="7"/>
      <c r="B34" s="7"/>
      <c r="C34" s="7"/>
      <c r="D34" s="7"/>
      <c r="E34" s="7"/>
      <c r="F34" s="7"/>
      <c r="G34" s="7"/>
      <c r="H34" s="7"/>
      <c r="I34" s="7"/>
      <c r="J34" s="7"/>
      <c r="K34" s="7"/>
      <c r="L34" s="7"/>
    </row>
    <row r="35" spans="1:12" x14ac:dyDescent="0.25">
      <c r="A35" s="7"/>
      <c r="B35" s="7"/>
      <c r="C35" s="7"/>
      <c r="D35" s="7"/>
      <c r="E35" s="7"/>
      <c r="F35" s="7"/>
      <c r="G35" s="7"/>
      <c r="H35" s="7"/>
      <c r="I35" s="7"/>
      <c r="J35" s="7"/>
      <c r="K35" s="7"/>
      <c r="L35" s="7"/>
    </row>
    <row r="36" spans="1:12" x14ac:dyDescent="0.25">
      <c r="A36" s="7"/>
      <c r="B36" s="7"/>
      <c r="C36" s="7"/>
      <c r="D36" s="7"/>
      <c r="E36" s="7"/>
      <c r="F36" s="7"/>
      <c r="G36" s="7"/>
      <c r="H36" s="7"/>
      <c r="I36" s="7"/>
      <c r="J36" s="7"/>
      <c r="K36" s="7"/>
      <c r="L36" s="7"/>
    </row>
    <row r="37" spans="1:12" x14ac:dyDescent="0.25">
      <c r="A37" s="7"/>
      <c r="B37" s="7"/>
      <c r="C37" s="7"/>
      <c r="D37" s="7"/>
      <c r="E37" s="7"/>
      <c r="F37" s="7"/>
      <c r="G37" s="7"/>
      <c r="H37" s="7"/>
      <c r="I37" s="7"/>
      <c r="J37" s="7"/>
      <c r="K37" s="7"/>
      <c r="L37" s="7"/>
    </row>
    <row r="38" spans="1:12" x14ac:dyDescent="0.25">
      <c r="A38" s="7"/>
      <c r="B38" s="7"/>
      <c r="C38" s="7"/>
      <c r="D38" s="7"/>
      <c r="E38" s="7"/>
      <c r="F38" s="7"/>
      <c r="G38" s="7"/>
      <c r="H38" s="7"/>
      <c r="I38" s="7"/>
      <c r="J38" s="7"/>
      <c r="K38" s="7"/>
      <c r="L38" s="7"/>
    </row>
    <row r="39" spans="1:12" x14ac:dyDescent="0.25">
      <c r="A39" s="7"/>
      <c r="B39" s="7"/>
      <c r="C39" s="7"/>
      <c r="D39" s="7"/>
      <c r="E39" s="7"/>
      <c r="F39" s="7"/>
      <c r="G39" s="7"/>
      <c r="H39" s="7"/>
      <c r="I39" s="7"/>
      <c r="J39" s="7"/>
      <c r="K39" s="7"/>
      <c r="L39" s="7"/>
    </row>
    <row r="40" spans="1:12" x14ac:dyDescent="0.25">
      <c r="A40" s="7"/>
      <c r="B40" s="7"/>
      <c r="C40" s="7"/>
      <c r="D40" s="7"/>
      <c r="E40" s="7"/>
      <c r="F40" s="7"/>
      <c r="G40" s="7"/>
      <c r="H40" s="7"/>
      <c r="I40" s="7"/>
      <c r="J40" s="7"/>
      <c r="K40" s="7"/>
      <c r="L40" s="7"/>
    </row>
    <row r="41" spans="1:12" x14ac:dyDescent="0.25">
      <c r="A41" s="7"/>
      <c r="B41" s="7"/>
      <c r="C41" s="7"/>
      <c r="D41" s="7"/>
      <c r="E41" s="7"/>
      <c r="F41" s="7"/>
      <c r="G41" s="7"/>
      <c r="H41" s="7"/>
      <c r="I41" s="7"/>
      <c r="J41" s="7"/>
      <c r="K41" s="7"/>
      <c r="L41" s="7"/>
    </row>
    <row r="42" spans="1:12" x14ac:dyDescent="0.25">
      <c r="A42" s="7"/>
      <c r="B42" s="7"/>
      <c r="C42" s="7"/>
      <c r="D42" s="7"/>
      <c r="E42" s="7"/>
      <c r="F42" s="7"/>
      <c r="G42" s="7"/>
      <c r="H42" s="7"/>
      <c r="I42" s="7"/>
      <c r="J42" s="7"/>
      <c r="K42" s="7"/>
      <c r="L42" s="7"/>
    </row>
    <row r="43" spans="1:12" x14ac:dyDescent="0.25">
      <c r="A43" s="7"/>
      <c r="B43" s="7"/>
      <c r="C43" s="7"/>
      <c r="D43" s="7"/>
      <c r="E43" s="7"/>
      <c r="F43" s="7"/>
      <c r="G43" s="7"/>
      <c r="H43" s="7"/>
      <c r="I43" s="7"/>
      <c r="J43" s="7"/>
      <c r="K43" s="7"/>
      <c r="L43" s="7"/>
    </row>
    <row r="44" spans="1:12" x14ac:dyDescent="0.25">
      <c r="A44" s="7"/>
      <c r="B44" s="7"/>
      <c r="C44" s="7"/>
      <c r="D44" s="7"/>
      <c r="E44" s="7"/>
      <c r="F44" s="7"/>
      <c r="G44" s="7"/>
      <c r="H44" s="7"/>
      <c r="I44" s="7"/>
      <c r="J44" s="7"/>
      <c r="K44" s="7"/>
      <c r="L44" s="7"/>
    </row>
    <row r="45" spans="1:12" x14ac:dyDescent="0.25">
      <c r="A45" s="7"/>
      <c r="B45" s="7"/>
      <c r="C45" s="7"/>
      <c r="D45" s="7"/>
      <c r="E45" s="7"/>
      <c r="F45" s="7"/>
      <c r="G45" s="7"/>
      <c r="H45" s="7"/>
      <c r="I45" s="7"/>
      <c r="J45" s="7"/>
      <c r="K45" s="7"/>
      <c r="L45" s="7"/>
    </row>
    <row r="46" spans="1:12" x14ac:dyDescent="0.25">
      <c r="A46" s="7"/>
      <c r="B46" s="7"/>
      <c r="C46" s="7"/>
      <c r="D46" s="7"/>
      <c r="E46" s="7"/>
      <c r="F46" s="7"/>
      <c r="G46" s="7"/>
      <c r="H46" s="7"/>
      <c r="I46" s="7"/>
      <c r="J46" s="7"/>
      <c r="K46" s="7"/>
      <c r="L46" s="7"/>
    </row>
    <row r="47" spans="1:12" x14ac:dyDescent="0.25">
      <c r="A47" s="7"/>
      <c r="B47" s="7"/>
      <c r="C47" s="7"/>
      <c r="D47" s="7"/>
      <c r="E47" s="7"/>
      <c r="F47" s="7"/>
      <c r="G47" s="7"/>
      <c r="H47" s="7"/>
      <c r="I47" s="7"/>
      <c r="J47" s="7"/>
      <c r="K47" s="7"/>
      <c r="L47" s="7"/>
    </row>
    <row r="48" spans="1:12" x14ac:dyDescent="0.25">
      <c r="A48" s="7"/>
      <c r="B48" s="7"/>
      <c r="C48" s="7"/>
      <c r="D48" s="7"/>
      <c r="E48" s="7"/>
      <c r="F48" s="7"/>
      <c r="G48" s="7"/>
      <c r="H48" s="7"/>
      <c r="I48" s="7"/>
      <c r="J48" s="7"/>
      <c r="K48" s="7"/>
      <c r="L48" s="7"/>
    </row>
    <row r="49" spans="1:12" x14ac:dyDescent="0.25">
      <c r="A49" s="7"/>
      <c r="B49" s="7"/>
      <c r="C49" s="7"/>
      <c r="D49" s="7"/>
      <c r="E49" s="7"/>
      <c r="F49" s="7"/>
      <c r="G49" s="7"/>
      <c r="H49" s="7"/>
      <c r="I49" s="7"/>
      <c r="J49" s="7"/>
      <c r="K49" s="7"/>
      <c r="L49" s="7"/>
    </row>
    <row r="50" spans="1:12" x14ac:dyDescent="0.25">
      <c r="A50" s="7"/>
      <c r="B50" s="7"/>
      <c r="C50" s="7"/>
      <c r="D50" s="7"/>
      <c r="E50" s="7"/>
      <c r="F50" s="7"/>
      <c r="G50" s="7"/>
      <c r="H50" s="7"/>
      <c r="I50" s="7"/>
      <c r="J50" s="7"/>
      <c r="K50" s="7"/>
      <c r="L50" s="7"/>
    </row>
    <row r="51" spans="1:12" x14ac:dyDescent="0.25">
      <c r="A51" s="7"/>
      <c r="B51" s="7"/>
      <c r="C51" s="7"/>
      <c r="D51" s="7"/>
      <c r="E51" s="7"/>
      <c r="F51" s="7"/>
      <c r="G51" s="7"/>
      <c r="H51" s="7"/>
      <c r="I51" s="7"/>
      <c r="J51" s="7"/>
      <c r="K51" s="7"/>
      <c r="L51" s="7"/>
    </row>
    <row r="52" spans="1:12" x14ac:dyDescent="0.25">
      <c r="A52" s="7"/>
      <c r="B52" s="7"/>
      <c r="C52" s="7"/>
      <c r="D52" s="7"/>
      <c r="E52" s="7"/>
      <c r="F52" s="7"/>
      <c r="G52" s="7"/>
      <c r="H52" s="7"/>
      <c r="I52" s="7"/>
      <c r="J52" s="7"/>
      <c r="K52" s="7"/>
      <c r="L52" s="7"/>
    </row>
    <row r="53" spans="1:12" x14ac:dyDescent="0.25">
      <c r="A53" s="7"/>
      <c r="B53" s="7"/>
      <c r="C53" s="7"/>
      <c r="D53" s="7"/>
      <c r="E53" s="7"/>
      <c r="F53" s="7"/>
      <c r="G53" s="7"/>
      <c r="H53" s="7"/>
      <c r="I53" s="7"/>
      <c r="J53" s="7"/>
      <c r="K53" s="7"/>
      <c r="L53" s="7"/>
    </row>
    <row r="54" spans="1:12" x14ac:dyDescent="0.25">
      <c r="A54" s="7"/>
      <c r="B54" s="7"/>
      <c r="C54" s="7"/>
      <c r="D54" s="7"/>
      <c r="E54" s="7"/>
      <c r="F54" s="7"/>
      <c r="G54" s="7"/>
      <c r="H54" s="7"/>
      <c r="I54" s="7"/>
      <c r="J54" s="7"/>
      <c r="K54" s="7"/>
      <c r="L54" s="7"/>
    </row>
    <row r="55" spans="1:12" x14ac:dyDescent="0.25">
      <c r="A55" s="7"/>
      <c r="B55" s="7"/>
      <c r="C55" s="7"/>
      <c r="D55" s="7"/>
      <c r="E55" s="7"/>
      <c r="F55" s="7"/>
      <c r="G55" s="7"/>
      <c r="H55" s="7"/>
      <c r="I55" s="7"/>
      <c r="J55" s="7"/>
      <c r="K55" s="7"/>
      <c r="L55" s="7"/>
    </row>
    <row r="56" spans="1:12" x14ac:dyDescent="0.25">
      <c r="A56" s="7"/>
      <c r="B56" s="7"/>
      <c r="C56" s="7"/>
      <c r="D56" s="7"/>
      <c r="E56" s="7"/>
      <c r="F56" s="7"/>
      <c r="G56" s="7"/>
      <c r="H56" s="7"/>
      <c r="I56" s="7"/>
      <c r="J56" s="7"/>
      <c r="K56" s="7"/>
      <c r="L56" s="7"/>
    </row>
    <row r="57" spans="1:12" x14ac:dyDescent="0.25">
      <c r="A57" s="7"/>
      <c r="B57" s="7"/>
      <c r="C57" s="7"/>
      <c r="D57" s="7"/>
      <c r="E57" s="7"/>
      <c r="F57" s="7"/>
      <c r="G57" s="7"/>
      <c r="H57" s="7"/>
      <c r="I57" s="7"/>
      <c r="J57" s="7"/>
      <c r="K57" s="7"/>
      <c r="L57" s="7"/>
    </row>
    <row r="58" spans="1:12" x14ac:dyDescent="0.25">
      <c r="A58" s="7"/>
      <c r="B58" s="7"/>
      <c r="C58" s="7"/>
      <c r="D58" s="7"/>
      <c r="E58" s="7"/>
      <c r="F58" s="7"/>
      <c r="G58" s="7"/>
      <c r="H58" s="7"/>
      <c r="I58" s="7"/>
      <c r="J58" s="7"/>
      <c r="K58" s="7"/>
      <c r="L58" s="7"/>
    </row>
    <row r="59" spans="1:12" x14ac:dyDescent="0.25">
      <c r="A59" s="7"/>
      <c r="B59" s="7"/>
      <c r="C59" s="7"/>
      <c r="D59" s="7"/>
      <c r="E59" s="7"/>
      <c r="F59" s="7"/>
      <c r="G59" s="7"/>
      <c r="H59" s="7"/>
      <c r="I59" s="7"/>
      <c r="J59" s="7"/>
      <c r="K59" s="7"/>
      <c r="L59" s="7"/>
    </row>
    <row r="60" spans="1:12" x14ac:dyDescent="0.25">
      <c r="A60" s="7"/>
      <c r="B60" s="7"/>
      <c r="C60" s="7"/>
      <c r="D60" s="7"/>
      <c r="E60" s="7"/>
      <c r="F60" s="7"/>
      <c r="G60" s="7"/>
      <c r="H60" s="7"/>
      <c r="I60" s="7"/>
      <c r="J60" s="7"/>
      <c r="K60" s="7"/>
      <c r="L60" s="7"/>
    </row>
    <row r="61" spans="1:12" x14ac:dyDescent="0.25">
      <c r="A61" s="7"/>
      <c r="B61" s="7"/>
      <c r="C61" s="7"/>
      <c r="D61" s="7"/>
      <c r="E61" s="7"/>
      <c r="F61" s="7"/>
      <c r="G61" s="7"/>
      <c r="H61" s="7"/>
      <c r="I61" s="7"/>
      <c r="J61" s="7"/>
      <c r="K61" s="7"/>
      <c r="L61" s="7"/>
    </row>
    <row r="62" spans="1:12" x14ac:dyDescent="0.25">
      <c r="A62" s="7"/>
      <c r="B62" s="7"/>
      <c r="C62" s="7"/>
      <c r="D62" s="7"/>
      <c r="E62" s="7"/>
      <c r="F62" s="7"/>
      <c r="G62" s="7"/>
      <c r="H62" s="7"/>
      <c r="I62" s="7"/>
      <c r="J62" s="7"/>
      <c r="K62" s="7"/>
      <c r="L62" s="7"/>
    </row>
    <row r="63" spans="1:12" x14ac:dyDescent="0.25">
      <c r="A63" s="7"/>
      <c r="B63" s="7"/>
      <c r="C63" s="7"/>
      <c r="D63" s="7"/>
      <c r="E63" s="7"/>
      <c r="F63" s="7"/>
      <c r="G63" s="7"/>
      <c r="H63" s="7"/>
      <c r="I63" s="7"/>
      <c r="J63" s="7"/>
      <c r="K63" s="7"/>
      <c r="L63" s="7"/>
    </row>
    <row r="64" spans="1:12" x14ac:dyDescent="0.25">
      <c r="A64" s="7"/>
      <c r="B64" s="7"/>
      <c r="C64" s="7"/>
      <c r="D64" s="7"/>
      <c r="E64" s="7"/>
      <c r="F64" s="7"/>
      <c r="G64" s="7"/>
      <c r="H64" s="7"/>
      <c r="I64" s="7"/>
      <c r="J64" s="7"/>
      <c r="K64" s="7"/>
      <c r="L64" s="7"/>
    </row>
    <row r="65" spans="1:12" x14ac:dyDescent="0.25">
      <c r="A65" s="7"/>
      <c r="B65" s="7"/>
      <c r="C65" s="7"/>
      <c r="D65" s="7"/>
      <c r="E65" s="7"/>
      <c r="F65" s="7"/>
      <c r="G65" s="7"/>
      <c r="H65" s="7"/>
      <c r="I65" s="7"/>
      <c r="J65" s="7"/>
      <c r="K65" s="7"/>
      <c r="L65" s="7"/>
    </row>
    <row r="66" spans="1:12" x14ac:dyDescent="0.25">
      <c r="A66" s="7"/>
      <c r="B66" s="7"/>
      <c r="C66" s="7"/>
      <c r="D66" s="7"/>
      <c r="E66" s="7"/>
      <c r="F66" s="7"/>
      <c r="G66" s="7"/>
      <c r="H66" s="7"/>
      <c r="I66" s="7"/>
      <c r="J66" s="7"/>
      <c r="K66" s="7"/>
      <c r="L66" s="7"/>
    </row>
    <row r="67" spans="1:12" x14ac:dyDescent="0.25">
      <c r="A67" s="7"/>
      <c r="B67" s="7"/>
      <c r="C67" s="7"/>
      <c r="D67" s="7"/>
      <c r="E67" s="7"/>
      <c r="F67" s="7"/>
      <c r="G67" s="7"/>
      <c r="H67" s="7"/>
      <c r="I67" s="7"/>
      <c r="J67" s="7"/>
      <c r="K67" s="7"/>
      <c r="L67" s="7"/>
    </row>
    <row r="68" spans="1:12" x14ac:dyDescent="0.25">
      <c r="A68" s="7"/>
      <c r="B68" s="7"/>
      <c r="C68" s="7"/>
      <c r="D68" s="7"/>
      <c r="E68" s="7"/>
      <c r="F68" s="7"/>
      <c r="G68" s="7"/>
      <c r="H68" s="7"/>
      <c r="I68" s="7"/>
      <c r="J68" s="7"/>
      <c r="K68" s="7"/>
      <c r="L68" s="7"/>
    </row>
    <row r="69" spans="1:12" x14ac:dyDescent="0.25">
      <c r="A69" s="7"/>
      <c r="B69" s="7"/>
      <c r="C69" s="7"/>
      <c r="D69" s="7"/>
      <c r="E69" s="7"/>
      <c r="F69" s="7"/>
      <c r="G69" s="7"/>
      <c r="H69" s="7"/>
      <c r="I69" s="7"/>
      <c r="J69" s="7"/>
      <c r="K69" s="7"/>
      <c r="L69" s="7"/>
    </row>
    <row r="70" spans="1:12" x14ac:dyDescent="0.25">
      <c r="A70" s="7"/>
      <c r="B70" s="7"/>
      <c r="C70" s="7"/>
      <c r="D70" s="7"/>
      <c r="E70" s="7"/>
      <c r="F70" s="7"/>
      <c r="G70" s="7"/>
      <c r="H70" s="7"/>
      <c r="I70" s="7"/>
      <c r="J70" s="7"/>
      <c r="K70" s="7"/>
      <c r="L70" s="7"/>
    </row>
    <row r="71" spans="1:12" x14ac:dyDescent="0.25">
      <c r="A71" s="7"/>
      <c r="B71" s="7"/>
      <c r="C71" s="7"/>
      <c r="D71" s="7"/>
      <c r="E71" s="7"/>
      <c r="F71" s="7"/>
      <c r="G71" s="7"/>
      <c r="H71" s="7"/>
      <c r="I71" s="7"/>
      <c r="J71" s="7"/>
      <c r="K71" s="7"/>
      <c r="L71" s="7"/>
    </row>
    <row r="72" spans="1:12" x14ac:dyDescent="0.25">
      <c r="A72" s="7"/>
      <c r="B72" s="7"/>
      <c r="C72" s="7"/>
      <c r="D72" s="7"/>
      <c r="E72" s="7"/>
      <c r="F72" s="7"/>
      <c r="G72" s="7"/>
      <c r="H72" s="7"/>
      <c r="I72" s="7"/>
      <c r="J72" s="7"/>
      <c r="K72" s="7"/>
      <c r="L72" s="7"/>
    </row>
    <row r="73" spans="1:12" x14ac:dyDescent="0.25">
      <c r="A73" s="7"/>
      <c r="B73" s="7"/>
      <c r="C73" s="7"/>
      <c r="D73" s="7"/>
      <c r="E73" s="7"/>
      <c r="F73" s="7"/>
      <c r="G73" s="7"/>
      <c r="H73" s="7"/>
      <c r="I73" s="7"/>
      <c r="J73" s="7"/>
      <c r="K73" s="7"/>
      <c r="L73" s="7"/>
    </row>
    <row r="74" spans="1:12" x14ac:dyDescent="0.25">
      <c r="A74" s="7"/>
      <c r="B74" s="7"/>
      <c r="C74" s="7"/>
      <c r="D74" s="7"/>
      <c r="E74" s="7"/>
      <c r="F74" s="7"/>
      <c r="G74" s="7"/>
      <c r="H74" s="7"/>
      <c r="I74" s="7"/>
      <c r="J74" s="7"/>
      <c r="K74" s="7"/>
      <c r="L74" s="7"/>
    </row>
    <row r="75" spans="1:12" x14ac:dyDescent="0.25">
      <c r="A75" s="7"/>
      <c r="B75" s="7"/>
      <c r="C75" s="7"/>
      <c r="D75" s="7"/>
      <c r="E75" s="7"/>
      <c r="F75" s="7"/>
      <c r="G75" s="7"/>
      <c r="H75" s="7"/>
      <c r="I75" s="7"/>
      <c r="J75" s="7"/>
      <c r="K75" s="7"/>
      <c r="L75" s="7"/>
    </row>
    <row r="76" spans="1:12" x14ac:dyDescent="0.25">
      <c r="A76" s="7"/>
      <c r="B76" s="7"/>
      <c r="C76" s="7"/>
      <c r="D76" s="7"/>
      <c r="E76" s="7"/>
      <c r="F76" s="7"/>
      <c r="G76" s="7"/>
      <c r="H76" s="7"/>
      <c r="I76" s="7"/>
      <c r="J76" s="7"/>
      <c r="K76" s="7"/>
      <c r="L76" s="7"/>
    </row>
    <row r="77" spans="1:12" x14ac:dyDescent="0.25">
      <c r="A77" s="7"/>
      <c r="B77" s="7"/>
      <c r="C77" s="7"/>
      <c r="D77" s="7"/>
      <c r="E77" s="7"/>
      <c r="F77" s="7"/>
      <c r="G77" s="7"/>
      <c r="H77" s="7"/>
      <c r="I77" s="7"/>
      <c r="J77" s="7"/>
      <c r="K77" s="7"/>
      <c r="L77" s="7"/>
    </row>
    <row r="78" spans="1:12" x14ac:dyDescent="0.25">
      <c r="A78" s="7"/>
      <c r="B78" s="7"/>
      <c r="C78" s="7"/>
      <c r="D78" s="7"/>
      <c r="E78" s="7"/>
      <c r="F78" s="7"/>
      <c r="G78" s="7"/>
      <c r="H78" s="7"/>
      <c r="I78" s="7"/>
      <c r="J78" s="7"/>
      <c r="K78" s="7"/>
      <c r="L78" s="7"/>
    </row>
    <row r="79" spans="1:12" x14ac:dyDescent="0.25">
      <c r="A79" s="7"/>
      <c r="B79" s="7"/>
      <c r="C79" s="7"/>
      <c r="D79" s="7"/>
      <c r="E79" s="7"/>
      <c r="F79" s="7"/>
      <c r="G79" s="7"/>
      <c r="H79" s="7"/>
      <c r="I79" s="7"/>
      <c r="J79" s="7"/>
      <c r="K79" s="7"/>
      <c r="L79" s="7"/>
    </row>
    <row r="80" spans="1:12" x14ac:dyDescent="0.25">
      <c r="A80" s="7"/>
      <c r="B80" s="7"/>
      <c r="C80" s="7"/>
      <c r="D80" s="7"/>
      <c r="E80" s="7"/>
      <c r="F80" s="7"/>
      <c r="G80" s="7"/>
      <c r="H80" s="7"/>
      <c r="I80" s="7"/>
      <c r="J80" s="7"/>
      <c r="K80" s="7"/>
      <c r="L80" s="7"/>
    </row>
    <row r="81" spans="1:12" x14ac:dyDescent="0.25">
      <c r="A81" s="7"/>
      <c r="B81" s="7"/>
      <c r="C81" s="7"/>
      <c r="D81" s="7"/>
      <c r="E81" s="7"/>
      <c r="F81" s="7"/>
      <c r="G81" s="7"/>
      <c r="H81" s="7"/>
      <c r="I81" s="7"/>
      <c r="J81" s="7"/>
      <c r="K81" s="7"/>
      <c r="L81" s="7"/>
    </row>
    <row r="82" spans="1:12" x14ac:dyDescent="0.25">
      <c r="A82" s="7"/>
      <c r="B82" s="7"/>
      <c r="C82" s="7"/>
      <c r="D82" s="7"/>
      <c r="E82" s="7"/>
      <c r="F82" s="7"/>
      <c r="G82" s="7"/>
      <c r="H82" s="7"/>
      <c r="I82" s="7"/>
      <c r="J82" s="7"/>
      <c r="K82" s="7"/>
      <c r="L82" s="7"/>
    </row>
    <row r="83" spans="1:12" x14ac:dyDescent="0.25">
      <c r="A83" s="7"/>
      <c r="B83" s="7"/>
      <c r="C83" s="7"/>
      <c r="D83" s="7"/>
      <c r="E83" s="7"/>
      <c r="F83" s="7"/>
      <c r="G83" s="7"/>
      <c r="H83" s="7"/>
      <c r="I83" s="7"/>
      <c r="J83" s="7"/>
      <c r="K83" s="7"/>
      <c r="L83" s="7"/>
    </row>
    <row r="84" spans="1:12" x14ac:dyDescent="0.25">
      <c r="A84" s="7"/>
      <c r="B84" s="7"/>
      <c r="C84" s="7"/>
      <c r="D84" s="7"/>
      <c r="E84" s="7"/>
      <c r="F84" s="7"/>
      <c r="G84" s="7"/>
      <c r="H84" s="7"/>
      <c r="I84" s="7"/>
      <c r="J84" s="7"/>
      <c r="K84" s="7"/>
      <c r="L84" s="7"/>
    </row>
    <row r="85" spans="1:12" x14ac:dyDescent="0.25">
      <c r="A85" s="7"/>
      <c r="B85" s="7"/>
      <c r="C85" s="7"/>
      <c r="D85" s="7"/>
      <c r="E85" s="7"/>
      <c r="F85" s="7"/>
      <c r="G85" s="7"/>
      <c r="H85" s="7"/>
      <c r="I85" s="7"/>
      <c r="J85" s="7"/>
      <c r="K85" s="7"/>
      <c r="L85" s="7"/>
    </row>
    <row r="86" spans="1:12" x14ac:dyDescent="0.25">
      <c r="A86" s="7"/>
      <c r="B86" s="7"/>
      <c r="C86" s="7"/>
      <c r="D86" s="7"/>
      <c r="E86" s="7"/>
      <c r="F86" s="7"/>
      <c r="G86" s="7"/>
      <c r="H86" s="7"/>
      <c r="I86" s="7"/>
      <c r="J86" s="7"/>
      <c r="K86" s="7"/>
      <c r="L86" s="7"/>
    </row>
    <row r="87" spans="1:12" x14ac:dyDescent="0.25">
      <c r="A87" s="7"/>
      <c r="B87" s="7"/>
      <c r="C87" s="7"/>
      <c r="D87" s="7"/>
      <c r="E87" s="7"/>
      <c r="F87" s="7"/>
      <c r="G87" s="7"/>
      <c r="H87" s="7"/>
      <c r="I87" s="7"/>
      <c r="J87" s="7"/>
      <c r="K87" s="7"/>
      <c r="L87" s="7"/>
    </row>
    <row r="88" spans="1:12" x14ac:dyDescent="0.25">
      <c r="A88" s="7"/>
      <c r="B88" s="7"/>
      <c r="C88" s="7"/>
      <c r="D88" s="7"/>
      <c r="E88" s="7"/>
      <c r="F88" s="7"/>
      <c r="G88" s="7"/>
      <c r="H88" s="7"/>
      <c r="I88" s="7"/>
      <c r="J88" s="7"/>
      <c r="K88" s="7"/>
      <c r="L88" s="7"/>
    </row>
    <row r="89" spans="1:12" x14ac:dyDescent="0.25">
      <c r="A89" s="7"/>
      <c r="B89" s="7"/>
      <c r="C89" s="7"/>
      <c r="D89" s="7"/>
      <c r="E89" s="7"/>
      <c r="F89" s="7"/>
      <c r="G89" s="7"/>
      <c r="H89" s="7"/>
      <c r="I89" s="7"/>
      <c r="J89" s="7"/>
      <c r="K89" s="7"/>
      <c r="L89" s="7"/>
    </row>
    <row r="90" spans="1:12" x14ac:dyDescent="0.25">
      <c r="A90" s="7"/>
      <c r="B90" s="7"/>
      <c r="C90" s="7"/>
      <c r="D90" s="7"/>
      <c r="E90" s="7"/>
      <c r="F90" s="7"/>
      <c r="G90" s="7"/>
      <c r="H90" s="7"/>
      <c r="I90" s="7"/>
      <c r="J90" s="7"/>
      <c r="K90" s="7"/>
      <c r="L90" s="7"/>
    </row>
    <row r="91" spans="1:12" x14ac:dyDescent="0.25">
      <c r="A91" s="7"/>
      <c r="B91" s="7"/>
      <c r="C91" s="7"/>
      <c r="D91" s="7"/>
      <c r="E91" s="7"/>
      <c r="F91" s="7"/>
      <c r="G91" s="7"/>
      <c r="H91" s="7"/>
      <c r="I91" s="7"/>
      <c r="J91" s="7"/>
      <c r="K91" s="7"/>
      <c r="L91" s="7"/>
    </row>
    <row r="92" spans="1:12" x14ac:dyDescent="0.25">
      <c r="A92" s="7"/>
      <c r="B92" s="7"/>
      <c r="C92" s="7"/>
      <c r="D92" s="7"/>
      <c r="E92" s="7"/>
      <c r="F92" s="7"/>
      <c r="G92" s="7"/>
      <c r="H92" s="7"/>
      <c r="I92" s="7"/>
      <c r="J92" s="7"/>
      <c r="K92" s="7"/>
      <c r="L92" s="7"/>
    </row>
    <row r="93" spans="1:12" x14ac:dyDescent="0.25">
      <c r="A93" s="7"/>
      <c r="B93" s="7"/>
      <c r="C93" s="7"/>
      <c r="D93" s="7"/>
      <c r="E93" s="7"/>
      <c r="F93" s="7"/>
      <c r="G93" s="7"/>
      <c r="H93" s="7"/>
      <c r="I93" s="7"/>
      <c r="J93" s="7"/>
      <c r="K93" s="7"/>
      <c r="L93" s="7"/>
    </row>
    <row r="94" spans="1:12" x14ac:dyDescent="0.25">
      <c r="A94" s="7"/>
      <c r="B94" s="7"/>
      <c r="C94" s="7"/>
      <c r="D94" s="7"/>
      <c r="E94" s="7"/>
      <c r="F94" s="7"/>
      <c r="G94" s="7"/>
      <c r="H94" s="7"/>
      <c r="I94" s="7"/>
      <c r="J94" s="7"/>
      <c r="K94" s="7"/>
      <c r="L94" s="7"/>
    </row>
    <row r="95" spans="1:12" x14ac:dyDescent="0.25">
      <c r="A95" s="7"/>
      <c r="B95" s="7"/>
      <c r="C95" s="7"/>
      <c r="D95" s="7"/>
      <c r="E95" s="7"/>
      <c r="F95" s="7"/>
      <c r="G95" s="7"/>
      <c r="H95" s="7"/>
      <c r="I95" s="7"/>
      <c r="J95" s="7"/>
      <c r="K95" s="7"/>
      <c r="L95" s="7"/>
    </row>
    <row r="96" spans="1:12" x14ac:dyDescent="0.25">
      <c r="A96" s="7"/>
      <c r="B96" s="7"/>
      <c r="C96" s="7"/>
      <c r="D96" s="7"/>
      <c r="E96" s="7"/>
      <c r="F96" s="7"/>
      <c r="G96" s="7"/>
      <c r="H96" s="7"/>
      <c r="I96" s="7"/>
      <c r="J96" s="7"/>
      <c r="K96" s="7"/>
      <c r="L96" s="7"/>
    </row>
    <row r="97" spans="1:12" x14ac:dyDescent="0.25">
      <c r="A97" s="7"/>
      <c r="B97" s="7"/>
      <c r="C97" s="7"/>
      <c r="D97" s="7"/>
      <c r="E97" s="7"/>
      <c r="F97" s="7"/>
      <c r="G97" s="7"/>
      <c r="H97" s="7"/>
      <c r="I97" s="7"/>
      <c r="J97" s="7"/>
      <c r="K97" s="7"/>
      <c r="L97" s="7"/>
    </row>
    <row r="98" spans="1:12" x14ac:dyDescent="0.25">
      <c r="A98" s="7"/>
      <c r="B98" s="7"/>
      <c r="C98" s="7"/>
      <c r="D98" s="7"/>
      <c r="E98" s="7"/>
      <c r="F98" s="7"/>
      <c r="G98" s="7"/>
      <c r="H98" s="7"/>
      <c r="I98" s="7"/>
      <c r="J98" s="7"/>
      <c r="K98" s="7"/>
      <c r="L98" s="7"/>
    </row>
    <row r="99" spans="1:12" x14ac:dyDescent="0.25">
      <c r="A99" s="7"/>
      <c r="B99" s="7"/>
      <c r="C99" s="7"/>
      <c r="D99" s="7"/>
      <c r="E99" s="7"/>
      <c r="F99" s="7"/>
      <c r="G99" s="7"/>
      <c r="H99" s="7"/>
      <c r="I99" s="7"/>
      <c r="J99" s="7"/>
      <c r="K99" s="7"/>
      <c r="L99" s="7"/>
    </row>
    <row r="100" spans="1:12" x14ac:dyDescent="0.25">
      <c r="A100" s="7"/>
      <c r="B100" s="7"/>
      <c r="C100" s="7"/>
      <c r="D100" s="7"/>
      <c r="E100" s="7"/>
      <c r="F100" s="7"/>
      <c r="G100" s="7"/>
      <c r="H100" s="7"/>
      <c r="I100" s="7"/>
      <c r="J100" s="7"/>
      <c r="K100" s="7"/>
      <c r="L100" s="7"/>
    </row>
    <row r="101" spans="1:12" x14ac:dyDescent="0.25">
      <c r="A101" s="7"/>
      <c r="B101" s="7"/>
      <c r="C101" s="7"/>
      <c r="D101" s="7"/>
      <c r="E101" s="7"/>
      <c r="F101" s="7"/>
      <c r="G101" s="7"/>
      <c r="H101" s="7"/>
      <c r="I101" s="7"/>
      <c r="J101" s="7"/>
      <c r="K101" s="7"/>
      <c r="L101" s="7"/>
    </row>
  </sheetData>
  <dataValidations count="3">
    <dataValidation type="list" allowBlank="1" showErrorMessage="1" sqref="D2:D101" xr:uid="{00000000-0002-0000-1100-000000000000}">
      <formula1>lst_Pais</formula1>
    </dataValidation>
    <dataValidation type="list" allowBlank="1" showErrorMessage="1" sqref="E2:E101" xr:uid="{00000000-0002-0000-1100-000001000000}">
      <formula1>"Embarcador,Consignatário"</formula1>
    </dataValidation>
    <dataValidation type="list" allowBlank="1" showErrorMessage="1" sqref="F2:F101 H2:J101" xr:uid="{00000000-0002-0000-1100-000002000000}">
      <formula1>lst_SN</formula1>
    </dataValidation>
  </dataValidations>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61"/>
  <sheetViews>
    <sheetView workbookViewId="0">
      <pane ySplit="1" topLeftCell="A2" activePane="bottomLeft" state="frozen"/>
      <selection pane="bottomLeft"/>
    </sheetView>
  </sheetViews>
  <sheetFormatPr defaultRowHeight="15" x14ac:dyDescent="0.25"/>
  <cols>
    <col min="1" max="12" width="16" customWidth="1"/>
  </cols>
  <sheetData>
    <row r="1" spans="1:12" ht="32.1" customHeight="1" x14ac:dyDescent="0.25">
      <c r="A1" s="11" t="s">
        <v>811</v>
      </c>
      <c r="B1" s="11" t="s">
        <v>229</v>
      </c>
      <c r="C1" s="11" t="s">
        <v>459</v>
      </c>
      <c r="D1" s="11" t="s">
        <v>666</v>
      </c>
      <c r="E1" s="11" t="s">
        <v>667</v>
      </c>
      <c r="F1" s="11" t="s">
        <v>668</v>
      </c>
      <c r="G1" s="11" t="s">
        <v>670</v>
      </c>
      <c r="H1" s="11" t="s">
        <v>671</v>
      </c>
      <c r="I1" s="11" t="s">
        <v>812</v>
      </c>
      <c r="J1" s="11" t="s">
        <v>813</v>
      </c>
      <c r="K1" s="11" t="s">
        <v>814</v>
      </c>
      <c r="L1" s="11" t="s">
        <v>256</v>
      </c>
    </row>
    <row r="2" spans="1:12" x14ac:dyDescent="0.25">
      <c r="A2" s="7"/>
      <c r="B2" s="7"/>
      <c r="C2" s="7"/>
      <c r="D2" s="7"/>
      <c r="E2" s="7"/>
      <c r="F2" s="7"/>
      <c r="G2" s="7"/>
      <c r="H2" s="7"/>
      <c r="I2" s="7"/>
      <c r="J2" s="7"/>
      <c r="K2" s="7"/>
      <c r="L2" s="7"/>
    </row>
    <row r="3" spans="1:12" x14ac:dyDescent="0.25">
      <c r="A3" s="7"/>
      <c r="B3" s="7"/>
      <c r="C3" s="7"/>
      <c r="D3" s="7"/>
      <c r="E3" s="7"/>
      <c r="F3" s="7"/>
      <c r="G3" s="7"/>
      <c r="H3" s="7"/>
      <c r="I3" s="7"/>
      <c r="J3" s="7"/>
      <c r="K3" s="7"/>
      <c r="L3" s="7"/>
    </row>
    <row r="4" spans="1:12" x14ac:dyDescent="0.25">
      <c r="A4" s="7"/>
      <c r="B4" s="7"/>
      <c r="C4" s="7"/>
      <c r="D4" s="7"/>
      <c r="E4" s="7"/>
      <c r="F4" s="7"/>
      <c r="G4" s="7"/>
      <c r="H4" s="7"/>
      <c r="I4" s="7"/>
      <c r="J4" s="7"/>
      <c r="K4" s="7"/>
      <c r="L4" s="7"/>
    </row>
    <row r="5" spans="1:12" x14ac:dyDescent="0.25">
      <c r="A5" s="7"/>
      <c r="B5" s="7"/>
      <c r="C5" s="7"/>
      <c r="D5" s="7"/>
      <c r="E5" s="7"/>
      <c r="F5" s="7"/>
      <c r="G5" s="7"/>
      <c r="H5" s="7"/>
      <c r="I5" s="7"/>
      <c r="J5" s="7"/>
      <c r="K5" s="7"/>
      <c r="L5" s="7"/>
    </row>
    <row r="6" spans="1:12" x14ac:dyDescent="0.25">
      <c r="A6" s="7"/>
      <c r="B6" s="7"/>
      <c r="C6" s="7"/>
      <c r="D6" s="7"/>
      <c r="E6" s="7"/>
      <c r="F6" s="7"/>
      <c r="G6" s="7"/>
      <c r="H6" s="7"/>
      <c r="I6" s="7"/>
      <c r="J6" s="7"/>
      <c r="K6" s="7"/>
      <c r="L6" s="7"/>
    </row>
    <row r="7" spans="1:12" x14ac:dyDescent="0.25">
      <c r="A7" s="7"/>
      <c r="B7" s="7"/>
      <c r="C7" s="7"/>
      <c r="D7" s="7"/>
      <c r="E7" s="7"/>
      <c r="F7" s="7"/>
      <c r="G7" s="7"/>
      <c r="H7" s="7"/>
      <c r="I7" s="7"/>
      <c r="J7" s="7"/>
      <c r="K7" s="7"/>
      <c r="L7" s="7"/>
    </row>
    <row r="8" spans="1:12" x14ac:dyDescent="0.25">
      <c r="A8" s="7"/>
      <c r="B8" s="7"/>
      <c r="C8" s="7"/>
      <c r="D8" s="7"/>
      <c r="E8" s="7"/>
      <c r="F8" s="7"/>
      <c r="G8" s="7"/>
      <c r="H8" s="7"/>
      <c r="I8" s="7"/>
      <c r="J8" s="7"/>
      <c r="K8" s="7"/>
      <c r="L8" s="7"/>
    </row>
    <row r="9" spans="1:12" x14ac:dyDescent="0.25">
      <c r="A9" s="7"/>
      <c r="B9" s="7"/>
      <c r="C9" s="7"/>
      <c r="D9" s="7"/>
      <c r="E9" s="7"/>
      <c r="F9" s="7"/>
      <c r="G9" s="7"/>
      <c r="H9" s="7"/>
      <c r="I9" s="7"/>
      <c r="J9" s="7"/>
      <c r="K9" s="7"/>
      <c r="L9" s="7"/>
    </row>
    <row r="10" spans="1:12" x14ac:dyDescent="0.25">
      <c r="A10" s="7"/>
      <c r="B10" s="7"/>
      <c r="C10" s="7"/>
      <c r="D10" s="7"/>
      <c r="E10" s="7"/>
      <c r="F10" s="7"/>
      <c r="G10" s="7"/>
      <c r="H10" s="7"/>
      <c r="I10" s="7"/>
      <c r="J10" s="7"/>
      <c r="K10" s="7"/>
      <c r="L10" s="7"/>
    </row>
    <row r="11" spans="1:12" x14ac:dyDescent="0.25">
      <c r="A11" s="7"/>
      <c r="B11" s="7"/>
      <c r="C11" s="7"/>
      <c r="D11" s="7"/>
      <c r="E11" s="7"/>
      <c r="F11" s="7"/>
      <c r="G11" s="7"/>
      <c r="H11" s="7"/>
      <c r="I11" s="7"/>
      <c r="J11" s="7"/>
      <c r="K11" s="7"/>
      <c r="L11" s="7"/>
    </row>
    <row r="12" spans="1:12" x14ac:dyDescent="0.25">
      <c r="A12" s="7"/>
      <c r="B12" s="7"/>
      <c r="C12" s="7"/>
      <c r="D12" s="7"/>
      <c r="E12" s="7"/>
      <c r="F12" s="7"/>
      <c r="G12" s="7"/>
      <c r="H12" s="7"/>
      <c r="I12" s="7"/>
      <c r="J12" s="7"/>
      <c r="K12" s="7"/>
      <c r="L12" s="7"/>
    </row>
    <row r="13" spans="1:12" x14ac:dyDescent="0.25">
      <c r="A13" s="7"/>
      <c r="B13" s="7"/>
      <c r="C13" s="7"/>
      <c r="D13" s="7"/>
      <c r="E13" s="7"/>
      <c r="F13" s="7"/>
      <c r="G13" s="7"/>
      <c r="H13" s="7"/>
      <c r="I13" s="7"/>
      <c r="J13" s="7"/>
      <c r="K13" s="7"/>
      <c r="L13" s="7"/>
    </row>
    <row r="14" spans="1:12" x14ac:dyDescent="0.25">
      <c r="A14" s="7"/>
      <c r="B14" s="7"/>
      <c r="C14" s="7"/>
      <c r="D14" s="7"/>
      <c r="E14" s="7"/>
      <c r="F14" s="7"/>
      <c r="G14" s="7"/>
      <c r="H14" s="7"/>
      <c r="I14" s="7"/>
      <c r="J14" s="7"/>
      <c r="K14" s="7"/>
      <c r="L14" s="7"/>
    </row>
    <row r="15" spans="1:12" x14ac:dyDescent="0.25">
      <c r="A15" s="7"/>
      <c r="B15" s="7"/>
      <c r="C15" s="7"/>
      <c r="D15" s="7"/>
      <c r="E15" s="7"/>
      <c r="F15" s="7"/>
      <c r="G15" s="7"/>
      <c r="H15" s="7"/>
      <c r="I15" s="7"/>
      <c r="J15" s="7"/>
      <c r="K15" s="7"/>
      <c r="L15" s="7"/>
    </row>
    <row r="16" spans="1:12" x14ac:dyDescent="0.25">
      <c r="A16" s="7"/>
      <c r="B16" s="7"/>
      <c r="C16" s="7"/>
      <c r="D16" s="7"/>
      <c r="E16" s="7"/>
      <c r="F16" s="7"/>
      <c r="G16" s="7"/>
      <c r="H16" s="7"/>
      <c r="I16" s="7"/>
      <c r="J16" s="7"/>
      <c r="K16" s="7"/>
      <c r="L16" s="7"/>
    </row>
    <row r="17" spans="1:12" x14ac:dyDescent="0.25">
      <c r="A17" s="7"/>
      <c r="B17" s="7"/>
      <c r="C17" s="7"/>
      <c r="D17" s="7"/>
      <c r="E17" s="7"/>
      <c r="F17" s="7"/>
      <c r="G17" s="7"/>
      <c r="H17" s="7"/>
      <c r="I17" s="7"/>
      <c r="J17" s="7"/>
      <c r="K17" s="7"/>
      <c r="L17" s="7"/>
    </row>
    <row r="18" spans="1:12" x14ac:dyDescent="0.25">
      <c r="A18" s="7"/>
      <c r="B18" s="7"/>
      <c r="C18" s="7"/>
      <c r="D18" s="7"/>
      <c r="E18" s="7"/>
      <c r="F18" s="7"/>
      <c r="G18" s="7"/>
      <c r="H18" s="7"/>
      <c r="I18" s="7"/>
      <c r="J18" s="7"/>
      <c r="K18" s="7"/>
      <c r="L18" s="7"/>
    </row>
    <row r="19" spans="1:12" x14ac:dyDescent="0.25">
      <c r="A19" s="7"/>
      <c r="B19" s="7"/>
      <c r="C19" s="7"/>
      <c r="D19" s="7"/>
      <c r="E19" s="7"/>
      <c r="F19" s="7"/>
      <c r="G19" s="7"/>
      <c r="H19" s="7"/>
      <c r="I19" s="7"/>
      <c r="J19" s="7"/>
      <c r="K19" s="7"/>
      <c r="L19" s="7"/>
    </row>
    <row r="20" spans="1:12" x14ac:dyDescent="0.25">
      <c r="A20" s="7"/>
      <c r="B20" s="7"/>
      <c r="C20" s="7"/>
      <c r="D20" s="7"/>
      <c r="E20" s="7"/>
      <c r="F20" s="7"/>
      <c r="G20" s="7"/>
      <c r="H20" s="7"/>
      <c r="I20" s="7"/>
      <c r="J20" s="7"/>
      <c r="K20" s="7"/>
      <c r="L20" s="7"/>
    </row>
    <row r="21" spans="1:12" x14ac:dyDescent="0.25">
      <c r="A21" s="7"/>
      <c r="B21" s="7"/>
      <c r="C21" s="7"/>
      <c r="D21" s="7"/>
      <c r="E21" s="7"/>
      <c r="F21" s="7"/>
      <c r="G21" s="7"/>
      <c r="H21" s="7"/>
      <c r="I21" s="7"/>
      <c r="J21" s="7"/>
      <c r="K21" s="7"/>
      <c r="L21" s="7"/>
    </row>
    <row r="22" spans="1:12" x14ac:dyDescent="0.25">
      <c r="A22" s="7"/>
      <c r="B22" s="7"/>
      <c r="C22" s="7"/>
      <c r="D22" s="7"/>
      <c r="E22" s="7"/>
      <c r="F22" s="7"/>
      <c r="G22" s="7"/>
      <c r="H22" s="7"/>
      <c r="I22" s="7"/>
      <c r="J22" s="7"/>
      <c r="K22" s="7"/>
      <c r="L22" s="7"/>
    </row>
    <row r="23" spans="1:12" x14ac:dyDescent="0.25">
      <c r="A23" s="7"/>
      <c r="B23" s="7"/>
      <c r="C23" s="7"/>
      <c r="D23" s="7"/>
      <c r="E23" s="7"/>
      <c r="F23" s="7"/>
      <c r="G23" s="7"/>
      <c r="H23" s="7"/>
      <c r="I23" s="7"/>
      <c r="J23" s="7"/>
      <c r="K23" s="7"/>
      <c r="L23" s="7"/>
    </row>
    <row r="24" spans="1:12" x14ac:dyDescent="0.25">
      <c r="A24" s="7"/>
      <c r="B24" s="7"/>
      <c r="C24" s="7"/>
      <c r="D24" s="7"/>
      <c r="E24" s="7"/>
      <c r="F24" s="7"/>
      <c r="G24" s="7"/>
      <c r="H24" s="7"/>
      <c r="I24" s="7"/>
      <c r="J24" s="7"/>
      <c r="K24" s="7"/>
      <c r="L24" s="7"/>
    </row>
    <row r="25" spans="1:12" x14ac:dyDescent="0.25">
      <c r="A25" s="7"/>
      <c r="B25" s="7"/>
      <c r="C25" s="7"/>
      <c r="D25" s="7"/>
      <c r="E25" s="7"/>
      <c r="F25" s="7"/>
      <c r="G25" s="7"/>
      <c r="H25" s="7"/>
      <c r="I25" s="7"/>
      <c r="J25" s="7"/>
      <c r="K25" s="7"/>
      <c r="L25" s="7"/>
    </row>
    <row r="26" spans="1:12" x14ac:dyDescent="0.25">
      <c r="A26" s="7"/>
      <c r="B26" s="7"/>
      <c r="C26" s="7"/>
      <c r="D26" s="7"/>
      <c r="E26" s="7"/>
      <c r="F26" s="7"/>
      <c r="G26" s="7"/>
      <c r="H26" s="7"/>
      <c r="I26" s="7"/>
      <c r="J26" s="7"/>
      <c r="K26" s="7"/>
      <c r="L26" s="7"/>
    </row>
    <row r="27" spans="1:12" x14ac:dyDescent="0.25">
      <c r="A27" s="7"/>
      <c r="B27" s="7"/>
      <c r="C27" s="7"/>
      <c r="D27" s="7"/>
      <c r="E27" s="7"/>
      <c r="F27" s="7"/>
      <c r="G27" s="7"/>
      <c r="H27" s="7"/>
      <c r="I27" s="7"/>
      <c r="J27" s="7"/>
      <c r="K27" s="7"/>
      <c r="L27" s="7"/>
    </row>
    <row r="28" spans="1:12" x14ac:dyDescent="0.25">
      <c r="A28" s="7"/>
      <c r="B28" s="7"/>
      <c r="C28" s="7"/>
      <c r="D28" s="7"/>
      <c r="E28" s="7"/>
      <c r="F28" s="7"/>
      <c r="G28" s="7"/>
      <c r="H28" s="7"/>
      <c r="I28" s="7"/>
      <c r="J28" s="7"/>
      <c r="K28" s="7"/>
      <c r="L28" s="7"/>
    </row>
    <row r="29" spans="1:12" x14ac:dyDescent="0.25">
      <c r="A29" s="7"/>
      <c r="B29" s="7"/>
      <c r="C29" s="7"/>
      <c r="D29" s="7"/>
      <c r="E29" s="7"/>
      <c r="F29" s="7"/>
      <c r="G29" s="7"/>
      <c r="H29" s="7"/>
      <c r="I29" s="7"/>
      <c r="J29" s="7"/>
      <c r="K29" s="7"/>
      <c r="L29" s="7"/>
    </row>
    <row r="30" spans="1:12" x14ac:dyDescent="0.25">
      <c r="A30" s="7"/>
      <c r="B30" s="7"/>
      <c r="C30" s="7"/>
      <c r="D30" s="7"/>
      <c r="E30" s="7"/>
      <c r="F30" s="7"/>
      <c r="G30" s="7"/>
      <c r="H30" s="7"/>
      <c r="I30" s="7"/>
      <c r="J30" s="7"/>
      <c r="K30" s="7"/>
      <c r="L30" s="7"/>
    </row>
    <row r="31" spans="1:12" x14ac:dyDescent="0.25">
      <c r="A31" s="7"/>
      <c r="B31" s="7"/>
      <c r="C31" s="7"/>
      <c r="D31" s="7"/>
      <c r="E31" s="7"/>
      <c r="F31" s="7"/>
      <c r="G31" s="7"/>
      <c r="H31" s="7"/>
      <c r="I31" s="7"/>
      <c r="J31" s="7"/>
      <c r="K31" s="7"/>
      <c r="L31" s="7"/>
    </row>
    <row r="32" spans="1:12" x14ac:dyDescent="0.25">
      <c r="A32" s="7"/>
      <c r="B32" s="7"/>
      <c r="C32" s="7"/>
      <c r="D32" s="7"/>
      <c r="E32" s="7"/>
      <c r="F32" s="7"/>
      <c r="G32" s="7"/>
      <c r="H32" s="7"/>
      <c r="I32" s="7"/>
      <c r="J32" s="7"/>
      <c r="K32" s="7"/>
      <c r="L32" s="7"/>
    </row>
    <row r="33" spans="1:12" x14ac:dyDescent="0.25">
      <c r="A33" s="7"/>
      <c r="B33" s="7"/>
      <c r="C33" s="7"/>
      <c r="D33" s="7"/>
      <c r="E33" s="7"/>
      <c r="F33" s="7"/>
      <c r="G33" s="7"/>
      <c r="H33" s="7"/>
      <c r="I33" s="7"/>
      <c r="J33" s="7"/>
      <c r="K33" s="7"/>
      <c r="L33" s="7"/>
    </row>
    <row r="34" spans="1:12" x14ac:dyDescent="0.25">
      <c r="A34" s="7"/>
      <c r="B34" s="7"/>
      <c r="C34" s="7"/>
      <c r="D34" s="7"/>
      <c r="E34" s="7"/>
      <c r="F34" s="7"/>
      <c r="G34" s="7"/>
      <c r="H34" s="7"/>
      <c r="I34" s="7"/>
      <c r="J34" s="7"/>
      <c r="K34" s="7"/>
      <c r="L34" s="7"/>
    </row>
    <row r="35" spans="1:12" x14ac:dyDescent="0.25">
      <c r="A35" s="7"/>
      <c r="B35" s="7"/>
      <c r="C35" s="7"/>
      <c r="D35" s="7"/>
      <c r="E35" s="7"/>
      <c r="F35" s="7"/>
      <c r="G35" s="7"/>
      <c r="H35" s="7"/>
      <c r="I35" s="7"/>
      <c r="J35" s="7"/>
      <c r="K35" s="7"/>
      <c r="L35" s="7"/>
    </row>
    <row r="36" spans="1:12" x14ac:dyDescent="0.25">
      <c r="A36" s="7"/>
      <c r="B36" s="7"/>
      <c r="C36" s="7"/>
      <c r="D36" s="7"/>
      <c r="E36" s="7"/>
      <c r="F36" s="7"/>
      <c r="G36" s="7"/>
      <c r="H36" s="7"/>
      <c r="I36" s="7"/>
      <c r="J36" s="7"/>
      <c r="K36" s="7"/>
      <c r="L36" s="7"/>
    </row>
    <row r="37" spans="1:12" x14ac:dyDescent="0.25">
      <c r="A37" s="7"/>
      <c r="B37" s="7"/>
      <c r="C37" s="7"/>
      <c r="D37" s="7"/>
      <c r="E37" s="7"/>
      <c r="F37" s="7"/>
      <c r="G37" s="7"/>
      <c r="H37" s="7"/>
      <c r="I37" s="7"/>
      <c r="J37" s="7"/>
      <c r="K37" s="7"/>
      <c r="L37" s="7"/>
    </row>
    <row r="38" spans="1:12" x14ac:dyDescent="0.25">
      <c r="A38" s="7"/>
      <c r="B38" s="7"/>
      <c r="C38" s="7"/>
      <c r="D38" s="7"/>
      <c r="E38" s="7"/>
      <c r="F38" s="7"/>
      <c r="G38" s="7"/>
      <c r="H38" s="7"/>
      <c r="I38" s="7"/>
      <c r="J38" s="7"/>
      <c r="K38" s="7"/>
      <c r="L38" s="7"/>
    </row>
    <row r="39" spans="1:12" x14ac:dyDescent="0.25">
      <c r="A39" s="7"/>
      <c r="B39" s="7"/>
      <c r="C39" s="7"/>
      <c r="D39" s="7"/>
      <c r="E39" s="7"/>
      <c r="F39" s="7"/>
      <c r="G39" s="7"/>
      <c r="H39" s="7"/>
      <c r="I39" s="7"/>
      <c r="J39" s="7"/>
      <c r="K39" s="7"/>
      <c r="L39" s="7"/>
    </row>
    <row r="40" spans="1:12" x14ac:dyDescent="0.25">
      <c r="A40" s="7"/>
      <c r="B40" s="7"/>
      <c r="C40" s="7"/>
      <c r="D40" s="7"/>
      <c r="E40" s="7"/>
      <c r="F40" s="7"/>
      <c r="G40" s="7"/>
      <c r="H40" s="7"/>
      <c r="I40" s="7"/>
      <c r="J40" s="7"/>
      <c r="K40" s="7"/>
      <c r="L40" s="7"/>
    </row>
    <row r="41" spans="1:12" x14ac:dyDescent="0.25">
      <c r="A41" s="7"/>
      <c r="B41" s="7"/>
      <c r="C41" s="7"/>
      <c r="D41" s="7"/>
      <c r="E41" s="7"/>
      <c r="F41" s="7"/>
      <c r="G41" s="7"/>
      <c r="H41" s="7"/>
      <c r="I41" s="7"/>
      <c r="J41" s="7"/>
      <c r="K41" s="7"/>
      <c r="L41" s="7"/>
    </row>
    <row r="42" spans="1:12" x14ac:dyDescent="0.25">
      <c r="A42" s="7"/>
      <c r="B42" s="7"/>
      <c r="C42" s="7"/>
      <c r="D42" s="7"/>
      <c r="E42" s="7"/>
      <c r="F42" s="7"/>
      <c r="G42" s="7"/>
      <c r="H42" s="7"/>
      <c r="I42" s="7"/>
      <c r="J42" s="7"/>
      <c r="K42" s="7"/>
      <c r="L42" s="7"/>
    </row>
    <row r="43" spans="1:12" x14ac:dyDescent="0.25">
      <c r="A43" s="7"/>
      <c r="B43" s="7"/>
      <c r="C43" s="7"/>
      <c r="D43" s="7"/>
      <c r="E43" s="7"/>
      <c r="F43" s="7"/>
      <c r="G43" s="7"/>
      <c r="H43" s="7"/>
      <c r="I43" s="7"/>
      <c r="J43" s="7"/>
      <c r="K43" s="7"/>
      <c r="L43" s="7"/>
    </row>
    <row r="44" spans="1:12" x14ac:dyDescent="0.25">
      <c r="A44" s="7"/>
      <c r="B44" s="7"/>
      <c r="C44" s="7"/>
      <c r="D44" s="7"/>
      <c r="E44" s="7"/>
      <c r="F44" s="7"/>
      <c r="G44" s="7"/>
      <c r="H44" s="7"/>
      <c r="I44" s="7"/>
      <c r="J44" s="7"/>
      <c r="K44" s="7"/>
      <c r="L44" s="7"/>
    </row>
    <row r="45" spans="1:12" x14ac:dyDescent="0.25">
      <c r="A45" s="7"/>
      <c r="B45" s="7"/>
      <c r="C45" s="7"/>
      <c r="D45" s="7"/>
      <c r="E45" s="7"/>
      <c r="F45" s="7"/>
      <c r="G45" s="7"/>
      <c r="H45" s="7"/>
      <c r="I45" s="7"/>
      <c r="J45" s="7"/>
      <c r="K45" s="7"/>
      <c r="L45" s="7"/>
    </row>
    <row r="46" spans="1:12" x14ac:dyDescent="0.25">
      <c r="A46" s="7"/>
      <c r="B46" s="7"/>
      <c r="C46" s="7"/>
      <c r="D46" s="7"/>
      <c r="E46" s="7"/>
      <c r="F46" s="7"/>
      <c r="G46" s="7"/>
      <c r="H46" s="7"/>
      <c r="I46" s="7"/>
      <c r="J46" s="7"/>
      <c r="K46" s="7"/>
      <c r="L46" s="7"/>
    </row>
    <row r="47" spans="1:12" x14ac:dyDescent="0.25">
      <c r="A47" s="7"/>
      <c r="B47" s="7"/>
      <c r="C47" s="7"/>
      <c r="D47" s="7"/>
      <c r="E47" s="7"/>
      <c r="F47" s="7"/>
      <c r="G47" s="7"/>
      <c r="H47" s="7"/>
      <c r="I47" s="7"/>
      <c r="J47" s="7"/>
      <c r="K47" s="7"/>
      <c r="L47" s="7"/>
    </row>
    <row r="48" spans="1:12" x14ac:dyDescent="0.25">
      <c r="A48" s="7"/>
      <c r="B48" s="7"/>
      <c r="C48" s="7"/>
      <c r="D48" s="7"/>
      <c r="E48" s="7"/>
      <c r="F48" s="7"/>
      <c r="G48" s="7"/>
      <c r="H48" s="7"/>
      <c r="I48" s="7"/>
      <c r="J48" s="7"/>
      <c r="K48" s="7"/>
      <c r="L48" s="7"/>
    </row>
    <row r="49" spans="1:12" x14ac:dyDescent="0.25">
      <c r="A49" s="7"/>
      <c r="B49" s="7"/>
      <c r="C49" s="7"/>
      <c r="D49" s="7"/>
      <c r="E49" s="7"/>
      <c r="F49" s="7"/>
      <c r="G49" s="7"/>
      <c r="H49" s="7"/>
      <c r="I49" s="7"/>
      <c r="J49" s="7"/>
      <c r="K49" s="7"/>
      <c r="L49" s="7"/>
    </row>
    <row r="50" spans="1:12" x14ac:dyDescent="0.25">
      <c r="A50" s="7"/>
      <c r="B50" s="7"/>
      <c r="C50" s="7"/>
      <c r="D50" s="7"/>
      <c r="E50" s="7"/>
      <c r="F50" s="7"/>
      <c r="G50" s="7"/>
      <c r="H50" s="7"/>
      <c r="I50" s="7"/>
      <c r="J50" s="7"/>
      <c r="K50" s="7"/>
      <c r="L50" s="7"/>
    </row>
    <row r="51" spans="1:12" x14ac:dyDescent="0.25">
      <c r="A51" s="7"/>
      <c r="B51" s="7"/>
      <c r="C51" s="7"/>
      <c r="D51" s="7"/>
      <c r="E51" s="7"/>
      <c r="F51" s="7"/>
      <c r="G51" s="7"/>
      <c r="H51" s="7"/>
      <c r="I51" s="7"/>
      <c r="J51" s="7"/>
      <c r="K51" s="7"/>
      <c r="L51" s="7"/>
    </row>
    <row r="52" spans="1:12" x14ac:dyDescent="0.25">
      <c r="A52" s="7"/>
      <c r="B52" s="7"/>
      <c r="C52" s="7"/>
      <c r="D52" s="7"/>
      <c r="E52" s="7"/>
      <c r="F52" s="7"/>
      <c r="G52" s="7"/>
      <c r="H52" s="7"/>
      <c r="I52" s="7"/>
      <c r="J52" s="7"/>
      <c r="K52" s="7"/>
      <c r="L52" s="7"/>
    </row>
    <row r="53" spans="1:12" x14ac:dyDescent="0.25">
      <c r="A53" s="7"/>
      <c r="B53" s="7"/>
      <c r="C53" s="7"/>
      <c r="D53" s="7"/>
      <c r="E53" s="7"/>
      <c r="F53" s="7"/>
      <c r="G53" s="7"/>
      <c r="H53" s="7"/>
      <c r="I53" s="7"/>
      <c r="J53" s="7"/>
      <c r="K53" s="7"/>
      <c r="L53" s="7"/>
    </row>
    <row r="54" spans="1:12" x14ac:dyDescent="0.25">
      <c r="A54" s="7"/>
      <c r="B54" s="7"/>
      <c r="C54" s="7"/>
      <c r="D54" s="7"/>
      <c r="E54" s="7"/>
      <c r="F54" s="7"/>
      <c r="G54" s="7"/>
      <c r="H54" s="7"/>
      <c r="I54" s="7"/>
      <c r="J54" s="7"/>
      <c r="K54" s="7"/>
      <c r="L54" s="7"/>
    </row>
    <row r="55" spans="1:12" x14ac:dyDescent="0.25">
      <c r="A55" s="7"/>
      <c r="B55" s="7"/>
      <c r="C55" s="7"/>
      <c r="D55" s="7"/>
      <c r="E55" s="7"/>
      <c r="F55" s="7"/>
      <c r="G55" s="7"/>
      <c r="H55" s="7"/>
      <c r="I55" s="7"/>
      <c r="J55" s="7"/>
      <c r="K55" s="7"/>
      <c r="L55" s="7"/>
    </row>
    <row r="56" spans="1:12" x14ac:dyDescent="0.25">
      <c r="A56" s="7"/>
      <c r="B56" s="7"/>
      <c r="C56" s="7"/>
      <c r="D56" s="7"/>
      <c r="E56" s="7"/>
      <c r="F56" s="7"/>
      <c r="G56" s="7"/>
      <c r="H56" s="7"/>
      <c r="I56" s="7"/>
      <c r="J56" s="7"/>
      <c r="K56" s="7"/>
      <c r="L56" s="7"/>
    </row>
    <row r="57" spans="1:12" x14ac:dyDescent="0.25">
      <c r="A57" s="7"/>
      <c r="B57" s="7"/>
      <c r="C57" s="7"/>
      <c r="D57" s="7"/>
      <c r="E57" s="7"/>
      <c r="F57" s="7"/>
      <c r="G57" s="7"/>
      <c r="H57" s="7"/>
      <c r="I57" s="7"/>
      <c r="J57" s="7"/>
      <c r="K57" s="7"/>
      <c r="L57" s="7"/>
    </row>
    <row r="58" spans="1:12" x14ac:dyDescent="0.25">
      <c r="A58" s="7"/>
      <c r="B58" s="7"/>
      <c r="C58" s="7"/>
      <c r="D58" s="7"/>
      <c r="E58" s="7"/>
      <c r="F58" s="7"/>
      <c r="G58" s="7"/>
      <c r="H58" s="7"/>
      <c r="I58" s="7"/>
      <c r="J58" s="7"/>
      <c r="K58" s="7"/>
      <c r="L58" s="7"/>
    </row>
    <row r="59" spans="1:12" x14ac:dyDescent="0.25">
      <c r="A59" s="7"/>
      <c r="B59" s="7"/>
      <c r="C59" s="7"/>
      <c r="D59" s="7"/>
      <c r="E59" s="7"/>
      <c r="F59" s="7"/>
      <c r="G59" s="7"/>
      <c r="H59" s="7"/>
      <c r="I59" s="7"/>
      <c r="J59" s="7"/>
      <c r="K59" s="7"/>
      <c r="L59" s="7"/>
    </row>
    <row r="60" spans="1:12" x14ac:dyDescent="0.25">
      <c r="A60" s="7"/>
      <c r="B60" s="7"/>
      <c r="C60" s="7"/>
      <c r="D60" s="7"/>
      <c r="E60" s="7"/>
      <c r="F60" s="7"/>
      <c r="G60" s="7"/>
      <c r="H60" s="7"/>
      <c r="I60" s="7"/>
      <c r="J60" s="7"/>
      <c r="K60" s="7"/>
      <c r="L60" s="7"/>
    </row>
    <row r="61" spans="1:12" x14ac:dyDescent="0.25">
      <c r="A61" s="7"/>
      <c r="B61" s="7"/>
      <c r="C61" s="7"/>
      <c r="D61" s="7"/>
      <c r="E61" s="7"/>
      <c r="F61" s="7"/>
      <c r="G61" s="7"/>
      <c r="H61" s="7"/>
      <c r="I61" s="7"/>
      <c r="J61" s="7"/>
      <c r="K61" s="7"/>
      <c r="L61" s="7"/>
    </row>
  </sheetData>
  <dataValidations count="3">
    <dataValidation type="list" allowBlank="1" showErrorMessage="1" sqref="C2:C61" xr:uid="{00000000-0002-0000-1200-000000000000}">
      <formula1>lst_TipoPonto</formula1>
    </dataValidation>
    <dataValidation type="list" allowBlank="1" showErrorMessage="1" sqref="F2:F61" xr:uid="{00000000-0002-0000-1200-000001000000}">
      <formula1>lst_Pais</formula1>
    </dataValidation>
    <dataValidation type="list" allowBlank="1" showErrorMessage="1" sqref="J2:K61" xr:uid="{00000000-0002-0000-1200-000002000000}">
      <formula1>lst_SN</formula1>
    </dataValidation>
  </dataValidations>
  <pageMargins left="0.75" right="0.75" top="1" bottom="1" header="0.5" footer="0.5"/>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61"/>
  <sheetViews>
    <sheetView workbookViewId="0">
      <pane ySplit="1" topLeftCell="A2" activePane="bottomLeft" state="frozen"/>
      <selection pane="bottomLeft"/>
    </sheetView>
  </sheetViews>
  <sheetFormatPr defaultRowHeight="15" x14ac:dyDescent="0.25"/>
  <cols>
    <col min="1" max="12" width="16" customWidth="1"/>
  </cols>
  <sheetData>
    <row r="1" spans="1:12" ht="32.1" customHeight="1" x14ac:dyDescent="0.25">
      <c r="A1" s="11" t="s">
        <v>815</v>
      </c>
      <c r="B1" s="11" t="s">
        <v>816</v>
      </c>
      <c r="C1" s="11" t="s">
        <v>459</v>
      </c>
      <c r="D1" s="11" t="s">
        <v>817</v>
      </c>
      <c r="E1" s="11" t="s">
        <v>818</v>
      </c>
      <c r="F1" s="11" t="s">
        <v>819</v>
      </c>
      <c r="G1" s="11" t="s">
        <v>820</v>
      </c>
      <c r="H1" s="11" t="s">
        <v>821</v>
      </c>
      <c r="I1" s="11" t="s">
        <v>822</v>
      </c>
      <c r="J1" s="11" t="s">
        <v>823</v>
      </c>
      <c r="K1" s="11" t="s">
        <v>587</v>
      </c>
      <c r="L1" s="11" t="s">
        <v>256</v>
      </c>
    </row>
    <row r="2" spans="1:12" x14ac:dyDescent="0.25">
      <c r="A2" s="7" t="s">
        <v>824</v>
      </c>
      <c r="B2" s="7" t="s">
        <v>825</v>
      </c>
      <c r="C2" s="7" t="s">
        <v>296</v>
      </c>
      <c r="D2" s="7" t="s">
        <v>826</v>
      </c>
      <c r="E2" s="7" t="s">
        <v>827</v>
      </c>
      <c r="F2" s="7" t="s">
        <v>828</v>
      </c>
      <c r="G2" s="7" t="s">
        <v>829</v>
      </c>
      <c r="H2" s="7" t="s">
        <v>830</v>
      </c>
      <c r="I2" s="7"/>
      <c r="J2" s="13"/>
      <c r="K2" s="7" t="str">
        <f t="shared" ref="K2:K33" ca="1" si="0">IF(J2="","",J2-TODAY())</f>
        <v/>
      </c>
      <c r="L2" s="7"/>
    </row>
    <row r="3" spans="1:12" x14ac:dyDescent="0.25">
      <c r="A3" s="7" t="s">
        <v>831</v>
      </c>
      <c r="B3" s="7" t="s">
        <v>832</v>
      </c>
      <c r="C3" s="7" t="s">
        <v>303</v>
      </c>
      <c r="D3" s="7" t="s">
        <v>833</v>
      </c>
      <c r="E3" s="7" t="s">
        <v>834</v>
      </c>
      <c r="F3" s="7" t="s">
        <v>835</v>
      </c>
      <c r="G3" s="7" t="s">
        <v>829</v>
      </c>
      <c r="H3" s="7" t="s">
        <v>836</v>
      </c>
      <c r="I3" s="7"/>
      <c r="J3" s="13"/>
      <c r="K3" s="7" t="str">
        <f t="shared" ca="1" si="0"/>
        <v/>
      </c>
      <c r="L3" s="7"/>
    </row>
    <row r="4" spans="1:12" x14ac:dyDescent="0.25">
      <c r="A4" s="7" t="s">
        <v>837</v>
      </c>
      <c r="B4" s="7" t="s">
        <v>838</v>
      </c>
      <c r="C4" s="7" t="s">
        <v>584</v>
      </c>
      <c r="D4" s="7" t="s">
        <v>839</v>
      </c>
      <c r="E4" s="7" t="s">
        <v>840</v>
      </c>
      <c r="F4" s="7" t="s">
        <v>841</v>
      </c>
      <c r="G4" s="7" t="s">
        <v>842</v>
      </c>
      <c r="H4" s="7" t="s">
        <v>843</v>
      </c>
      <c r="I4" s="7"/>
      <c r="J4" s="13"/>
      <c r="K4" s="7" t="str">
        <f t="shared" ca="1" si="0"/>
        <v/>
      </c>
      <c r="L4" s="7"/>
    </row>
    <row r="5" spans="1:12" x14ac:dyDescent="0.25">
      <c r="A5" s="7" t="s">
        <v>844</v>
      </c>
      <c r="B5" s="7" t="s">
        <v>419</v>
      </c>
      <c r="C5" s="7" t="s">
        <v>419</v>
      </c>
      <c r="D5" s="7" t="s">
        <v>845</v>
      </c>
      <c r="E5" s="7" t="s">
        <v>846</v>
      </c>
      <c r="F5" s="7" t="s">
        <v>847</v>
      </c>
      <c r="G5" s="7" t="s">
        <v>829</v>
      </c>
      <c r="H5" s="7" t="s">
        <v>848</v>
      </c>
      <c r="I5" s="7"/>
      <c r="J5" s="13"/>
      <c r="K5" s="7" t="str">
        <f t="shared" ca="1" si="0"/>
        <v/>
      </c>
      <c r="L5" s="7"/>
    </row>
    <row r="6" spans="1:12" x14ac:dyDescent="0.25">
      <c r="A6" s="7" t="s">
        <v>849</v>
      </c>
      <c r="B6" s="7" t="s">
        <v>850</v>
      </c>
      <c r="C6" s="7" t="s">
        <v>851</v>
      </c>
      <c r="D6" s="7" t="s">
        <v>852</v>
      </c>
      <c r="E6" s="7" t="s">
        <v>853</v>
      </c>
      <c r="F6" s="7" t="s">
        <v>854</v>
      </c>
      <c r="G6" s="7" t="s">
        <v>829</v>
      </c>
      <c r="H6" s="7" t="s">
        <v>855</v>
      </c>
      <c r="I6" s="7"/>
      <c r="J6" s="13"/>
      <c r="K6" s="7" t="str">
        <f t="shared" ca="1" si="0"/>
        <v/>
      </c>
      <c r="L6" s="7"/>
    </row>
    <row r="7" spans="1:12" x14ac:dyDescent="0.25">
      <c r="A7" s="7"/>
      <c r="B7" s="7"/>
      <c r="C7" s="7"/>
      <c r="D7" s="7"/>
      <c r="E7" s="7"/>
      <c r="F7" s="7"/>
      <c r="G7" s="7"/>
      <c r="H7" s="7"/>
      <c r="I7" s="7"/>
      <c r="J7" s="13"/>
      <c r="K7" s="7" t="str">
        <f t="shared" ca="1" si="0"/>
        <v/>
      </c>
      <c r="L7" s="7"/>
    </row>
    <row r="8" spans="1:12" x14ac:dyDescent="0.25">
      <c r="A8" s="7"/>
      <c r="B8" s="7"/>
      <c r="C8" s="7"/>
      <c r="D8" s="7"/>
      <c r="E8" s="7"/>
      <c r="F8" s="7"/>
      <c r="G8" s="7"/>
      <c r="H8" s="7"/>
      <c r="I8" s="7"/>
      <c r="J8" s="13"/>
      <c r="K8" s="7" t="str">
        <f t="shared" ca="1" si="0"/>
        <v/>
      </c>
      <c r="L8" s="7"/>
    </row>
    <row r="9" spans="1:12" x14ac:dyDescent="0.25">
      <c r="A9" s="7"/>
      <c r="B9" s="7"/>
      <c r="C9" s="7"/>
      <c r="D9" s="7"/>
      <c r="E9" s="7"/>
      <c r="F9" s="7"/>
      <c r="G9" s="7"/>
      <c r="H9" s="7"/>
      <c r="I9" s="7"/>
      <c r="J9" s="13"/>
      <c r="K9" s="7" t="str">
        <f t="shared" ca="1" si="0"/>
        <v/>
      </c>
      <c r="L9" s="7"/>
    </row>
    <row r="10" spans="1:12" x14ac:dyDescent="0.25">
      <c r="A10" s="7"/>
      <c r="B10" s="7"/>
      <c r="C10" s="7"/>
      <c r="D10" s="7"/>
      <c r="E10" s="7"/>
      <c r="F10" s="7"/>
      <c r="G10" s="7"/>
      <c r="H10" s="7"/>
      <c r="I10" s="7"/>
      <c r="J10" s="13"/>
      <c r="K10" s="7" t="str">
        <f t="shared" ca="1" si="0"/>
        <v/>
      </c>
      <c r="L10" s="7"/>
    </row>
    <row r="11" spans="1:12" x14ac:dyDescent="0.25">
      <c r="A11" s="7"/>
      <c r="B11" s="7"/>
      <c r="C11" s="7"/>
      <c r="D11" s="7"/>
      <c r="E11" s="7"/>
      <c r="F11" s="7"/>
      <c r="G11" s="7"/>
      <c r="H11" s="7"/>
      <c r="I11" s="7"/>
      <c r="J11" s="13"/>
      <c r="K11" s="7" t="str">
        <f t="shared" ca="1" si="0"/>
        <v/>
      </c>
      <c r="L11" s="7"/>
    </row>
    <row r="12" spans="1:12" x14ac:dyDescent="0.25">
      <c r="A12" s="7"/>
      <c r="B12" s="7"/>
      <c r="C12" s="7"/>
      <c r="D12" s="7"/>
      <c r="E12" s="7"/>
      <c r="F12" s="7"/>
      <c r="G12" s="7"/>
      <c r="H12" s="7"/>
      <c r="I12" s="7"/>
      <c r="J12" s="13"/>
      <c r="K12" s="7" t="str">
        <f t="shared" ca="1" si="0"/>
        <v/>
      </c>
      <c r="L12" s="7"/>
    </row>
    <row r="13" spans="1:12" x14ac:dyDescent="0.25">
      <c r="A13" s="7"/>
      <c r="B13" s="7"/>
      <c r="C13" s="7"/>
      <c r="D13" s="7"/>
      <c r="E13" s="7"/>
      <c r="F13" s="7"/>
      <c r="G13" s="7"/>
      <c r="H13" s="7"/>
      <c r="I13" s="7"/>
      <c r="J13" s="13"/>
      <c r="K13" s="7" t="str">
        <f t="shared" ca="1" si="0"/>
        <v/>
      </c>
      <c r="L13" s="7"/>
    </row>
    <row r="14" spans="1:12" x14ac:dyDescent="0.25">
      <c r="A14" s="7"/>
      <c r="B14" s="7"/>
      <c r="C14" s="7"/>
      <c r="D14" s="7"/>
      <c r="E14" s="7"/>
      <c r="F14" s="7"/>
      <c r="G14" s="7"/>
      <c r="H14" s="7"/>
      <c r="I14" s="7"/>
      <c r="J14" s="13"/>
      <c r="K14" s="7" t="str">
        <f t="shared" ca="1" si="0"/>
        <v/>
      </c>
      <c r="L14" s="7"/>
    </row>
    <row r="15" spans="1:12" x14ac:dyDescent="0.25">
      <c r="A15" s="7"/>
      <c r="B15" s="7"/>
      <c r="C15" s="7"/>
      <c r="D15" s="7"/>
      <c r="E15" s="7"/>
      <c r="F15" s="7"/>
      <c r="G15" s="7"/>
      <c r="H15" s="7"/>
      <c r="I15" s="7"/>
      <c r="J15" s="13"/>
      <c r="K15" s="7" t="str">
        <f t="shared" ca="1" si="0"/>
        <v/>
      </c>
      <c r="L15" s="7"/>
    </row>
    <row r="16" spans="1:12" x14ac:dyDescent="0.25">
      <c r="A16" s="7"/>
      <c r="B16" s="7"/>
      <c r="C16" s="7"/>
      <c r="D16" s="7"/>
      <c r="E16" s="7"/>
      <c r="F16" s="7"/>
      <c r="G16" s="7"/>
      <c r="H16" s="7"/>
      <c r="I16" s="7"/>
      <c r="J16" s="13"/>
      <c r="K16" s="7" t="str">
        <f t="shared" ca="1" si="0"/>
        <v/>
      </c>
      <c r="L16" s="7"/>
    </row>
    <row r="17" spans="1:12" x14ac:dyDescent="0.25">
      <c r="A17" s="7"/>
      <c r="B17" s="7"/>
      <c r="C17" s="7"/>
      <c r="D17" s="7"/>
      <c r="E17" s="7"/>
      <c r="F17" s="7"/>
      <c r="G17" s="7"/>
      <c r="H17" s="7"/>
      <c r="I17" s="7"/>
      <c r="J17" s="13"/>
      <c r="K17" s="7" t="str">
        <f t="shared" ca="1" si="0"/>
        <v/>
      </c>
      <c r="L17" s="7"/>
    </row>
    <row r="18" spans="1:12" x14ac:dyDescent="0.25">
      <c r="A18" s="7"/>
      <c r="B18" s="7"/>
      <c r="C18" s="7"/>
      <c r="D18" s="7"/>
      <c r="E18" s="7"/>
      <c r="F18" s="7"/>
      <c r="G18" s="7"/>
      <c r="H18" s="7"/>
      <c r="I18" s="7"/>
      <c r="J18" s="13"/>
      <c r="K18" s="7" t="str">
        <f t="shared" ca="1" si="0"/>
        <v/>
      </c>
      <c r="L18" s="7"/>
    </row>
    <row r="19" spans="1:12" x14ac:dyDescent="0.25">
      <c r="A19" s="7"/>
      <c r="B19" s="7"/>
      <c r="C19" s="7"/>
      <c r="D19" s="7"/>
      <c r="E19" s="7"/>
      <c r="F19" s="7"/>
      <c r="G19" s="7"/>
      <c r="H19" s="7"/>
      <c r="I19" s="7"/>
      <c r="J19" s="13"/>
      <c r="K19" s="7" t="str">
        <f t="shared" ca="1" si="0"/>
        <v/>
      </c>
      <c r="L19" s="7"/>
    </row>
    <row r="20" spans="1:12" x14ac:dyDescent="0.25">
      <c r="A20" s="7"/>
      <c r="B20" s="7"/>
      <c r="C20" s="7"/>
      <c r="D20" s="7"/>
      <c r="E20" s="7"/>
      <c r="F20" s="7"/>
      <c r="G20" s="7"/>
      <c r="H20" s="7"/>
      <c r="I20" s="7"/>
      <c r="J20" s="13"/>
      <c r="K20" s="7" t="str">
        <f t="shared" ca="1" si="0"/>
        <v/>
      </c>
      <c r="L20" s="7"/>
    </row>
    <row r="21" spans="1:12" x14ac:dyDescent="0.25">
      <c r="A21" s="7"/>
      <c r="B21" s="7"/>
      <c r="C21" s="7"/>
      <c r="D21" s="7"/>
      <c r="E21" s="7"/>
      <c r="F21" s="7"/>
      <c r="G21" s="7"/>
      <c r="H21" s="7"/>
      <c r="I21" s="7"/>
      <c r="J21" s="13"/>
      <c r="K21" s="7" t="str">
        <f t="shared" ca="1" si="0"/>
        <v/>
      </c>
      <c r="L21" s="7"/>
    </row>
    <row r="22" spans="1:12" x14ac:dyDescent="0.25">
      <c r="A22" s="7"/>
      <c r="B22" s="7"/>
      <c r="C22" s="7"/>
      <c r="D22" s="7"/>
      <c r="E22" s="7"/>
      <c r="F22" s="7"/>
      <c r="G22" s="7"/>
      <c r="H22" s="7"/>
      <c r="I22" s="7"/>
      <c r="J22" s="13"/>
      <c r="K22" s="7" t="str">
        <f t="shared" ca="1" si="0"/>
        <v/>
      </c>
      <c r="L22" s="7"/>
    </row>
    <row r="23" spans="1:12" x14ac:dyDescent="0.25">
      <c r="A23" s="7"/>
      <c r="B23" s="7"/>
      <c r="C23" s="7"/>
      <c r="D23" s="7"/>
      <c r="E23" s="7"/>
      <c r="F23" s="7"/>
      <c r="G23" s="7"/>
      <c r="H23" s="7"/>
      <c r="I23" s="7"/>
      <c r="J23" s="13"/>
      <c r="K23" s="7" t="str">
        <f t="shared" ca="1" si="0"/>
        <v/>
      </c>
      <c r="L23" s="7"/>
    </row>
    <row r="24" spans="1:12" x14ac:dyDescent="0.25">
      <c r="A24" s="7"/>
      <c r="B24" s="7"/>
      <c r="C24" s="7"/>
      <c r="D24" s="7"/>
      <c r="E24" s="7"/>
      <c r="F24" s="7"/>
      <c r="G24" s="7"/>
      <c r="H24" s="7"/>
      <c r="I24" s="7"/>
      <c r="J24" s="13"/>
      <c r="K24" s="7" t="str">
        <f t="shared" ca="1" si="0"/>
        <v/>
      </c>
      <c r="L24" s="7"/>
    </row>
    <row r="25" spans="1:12" x14ac:dyDescent="0.25">
      <c r="A25" s="7"/>
      <c r="B25" s="7"/>
      <c r="C25" s="7"/>
      <c r="D25" s="7"/>
      <c r="E25" s="7"/>
      <c r="F25" s="7"/>
      <c r="G25" s="7"/>
      <c r="H25" s="7"/>
      <c r="I25" s="7"/>
      <c r="J25" s="13"/>
      <c r="K25" s="7" t="str">
        <f t="shared" ca="1" si="0"/>
        <v/>
      </c>
      <c r="L25" s="7"/>
    </row>
    <row r="26" spans="1:12" x14ac:dyDescent="0.25">
      <c r="A26" s="7"/>
      <c r="B26" s="7"/>
      <c r="C26" s="7"/>
      <c r="D26" s="7"/>
      <c r="E26" s="7"/>
      <c r="F26" s="7"/>
      <c r="G26" s="7"/>
      <c r="H26" s="7"/>
      <c r="I26" s="7"/>
      <c r="J26" s="13"/>
      <c r="K26" s="7" t="str">
        <f t="shared" ca="1" si="0"/>
        <v/>
      </c>
      <c r="L26" s="7"/>
    </row>
    <row r="27" spans="1:12" x14ac:dyDescent="0.25">
      <c r="A27" s="7"/>
      <c r="B27" s="7"/>
      <c r="C27" s="7"/>
      <c r="D27" s="7"/>
      <c r="E27" s="7"/>
      <c r="F27" s="7"/>
      <c r="G27" s="7"/>
      <c r="H27" s="7"/>
      <c r="I27" s="7"/>
      <c r="J27" s="13"/>
      <c r="K27" s="7" t="str">
        <f t="shared" ca="1" si="0"/>
        <v/>
      </c>
      <c r="L27" s="7"/>
    </row>
    <row r="28" spans="1:12" x14ac:dyDescent="0.25">
      <c r="A28" s="7"/>
      <c r="B28" s="7"/>
      <c r="C28" s="7"/>
      <c r="D28" s="7"/>
      <c r="E28" s="7"/>
      <c r="F28" s="7"/>
      <c r="G28" s="7"/>
      <c r="H28" s="7"/>
      <c r="I28" s="7"/>
      <c r="J28" s="13"/>
      <c r="K28" s="7" t="str">
        <f t="shared" ca="1" si="0"/>
        <v/>
      </c>
      <c r="L28" s="7"/>
    </row>
    <row r="29" spans="1:12" x14ac:dyDescent="0.25">
      <c r="A29" s="7"/>
      <c r="B29" s="7"/>
      <c r="C29" s="7"/>
      <c r="D29" s="7"/>
      <c r="E29" s="7"/>
      <c r="F29" s="7"/>
      <c r="G29" s="7"/>
      <c r="H29" s="7"/>
      <c r="I29" s="7"/>
      <c r="J29" s="13"/>
      <c r="K29" s="7" t="str">
        <f t="shared" ca="1" si="0"/>
        <v/>
      </c>
      <c r="L29" s="7"/>
    </row>
    <row r="30" spans="1:12" x14ac:dyDescent="0.25">
      <c r="A30" s="7"/>
      <c r="B30" s="7"/>
      <c r="C30" s="7"/>
      <c r="D30" s="7"/>
      <c r="E30" s="7"/>
      <c r="F30" s="7"/>
      <c r="G30" s="7"/>
      <c r="H30" s="7"/>
      <c r="I30" s="7"/>
      <c r="J30" s="13"/>
      <c r="K30" s="7" t="str">
        <f t="shared" ca="1" si="0"/>
        <v/>
      </c>
      <c r="L30" s="7"/>
    </row>
    <row r="31" spans="1:12" x14ac:dyDescent="0.25">
      <c r="A31" s="7"/>
      <c r="B31" s="7"/>
      <c r="C31" s="7"/>
      <c r="D31" s="7"/>
      <c r="E31" s="7"/>
      <c r="F31" s="7"/>
      <c r="G31" s="7"/>
      <c r="H31" s="7"/>
      <c r="I31" s="7"/>
      <c r="J31" s="13"/>
      <c r="K31" s="7" t="str">
        <f t="shared" ca="1" si="0"/>
        <v/>
      </c>
      <c r="L31" s="7"/>
    </row>
    <row r="32" spans="1:12" x14ac:dyDescent="0.25">
      <c r="A32" s="7"/>
      <c r="B32" s="7"/>
      <c r="C32" s="7"/>
      <c r="D32" s="7"/>
      <c r="E32" s="7"/>
      <c r="F32" s="7"/>
      <c r="G32" s="7"/>
      <c r="H32" s="7"/>
      <c r="I32" s="7"/>
      <c r="J32" s="13"/>
      <c r="K32" s="7" t="str">
        <f t="shared" ca="1" si="0"/>
        <v/>
      </c>
      <c r="L32" s="7"/>
    </row>
    <row r="33" spans="1:12" x14ac:dyDescent="0.25">
      <c r="A33" s="7"/>
      <c r="B33" s="7"/>
      <c r="C33" s="7"/>
      <c r="D33" s="7"/>
      <c r="E33" s="7"/>
      <c r="F33" s="7"/>
      <c r="G33" s="7"/>
      <c r="H33" s="7"/>
      <c r="I33" s="7"/>
      <c r="J33" s="13"/>
      <c r="K33" s="7" t="str">
        <f t="shared" ca="1" si="0"/>
        <v/>
      </c>
      <c r="L33" s="7"/>
    </row>
    <row r="34" spans="1:12" x14ac:dyDescent="0.25">
      <c r="A34" s="7"/>
      <c r="B34" s="7"/>
      <c r="C34" s="7"/>
      <c r="D34" s="7"/>
      <c r="E34" s="7"/>
      <c r="F34" s="7"/>
      <c r="G34" s="7"/>
      <c r="H34" s="7"/>
      <c r="I34" s="7"/>
      <c r="J34" s="13"/>
      <c r="K34" s="7" t="str">
        <f t="shared" ref="K34:K65" ca="1" si="1">IF(J34="","",J34-TODAY())</f>
        <v/>
      </c>
      <c r="L34" s="7"/>
    </row>
    <row r="35" spans="1:12" x14ac:dyDescent="0.25">
      <c r="A35" s="7"/>
      <c r="B35" s="7"/>
      <c r="C35" s="7"/>
      <c r="D35" s="7"/>
      <c r="E35" s="7"/>
      <c r="F35" s="7"/>
      <c r="G35" s="7"/>
      <c r="H35" s="7"/>
      <c r="I35" s="7"/>
      <c r="J35" s="13"/>
      <c r="K35" s="7" t="str">
        <f t="shared" ca="1" si="1"/>
        <v/>
      </c>
      <c r="L35" s="7"/>
    </row>
    <row r="36" spans="1:12" x14ac:dyDescent="0.25">
      <c r="A36" s="7"/>
      <c r="B36" s="7"/>
      <c r="C36" s="7"/>
      <c r="D36" s="7"/>
      <c r="E36" s="7"/>
      <c r="F36" s="7"/>
      <c r="G36" s="7"/>
      <c r="H36" s="7"/>
      <c r="I36" s="7"/>
      <c r="J36" s="13"/>
      <c r="K36" s="7" t="str">
        <f t="shared" ca="1" si="1"/>
        <v/>
      </c>
      <c r="L36" s="7"/>
    </row>
    <row r="37" spans="1:12" x14ac:dyDescent="0.25">
      <c r="A37" s="7"/>
      <c r="B37" s="7"/>
      <c r="C37" s="7"/>
      <c r="D37" s="7"/>
      <c r="E37" s="7"/>
      <c r="F37" s="7"/>
      <c r="G37" s="7"/>
      <c r="H37" s="7"/>
      <c r="I37" s="7"/>
      <c r="J37" s="13"/>
      <c r="K37" s="7" t="str">
        <f t="shared" ca="1" si="1"/>
        <v/>
      </c>
      <c r="L37" s="7"/>
    </row>
    <row r="38" spans="1:12" x14ac:dyDescent="0.25">
      <c r="A38" s="7"/>
      <c r="B38" s="7"/>
      <c r="C38" s="7"/>
      <c r="D38" s="7"/>
      <c r="E38" s="7"/>
      <c r="F38" s="7"/>
      <c r="G38" s="7"/>
      <c r="H38" s="7"/>
      <c r="I38" s="7"/>
      <c r="J38" s="13"/>
      <c r="K38" s="7" t="str">
        <f t="shared" ca="1" si="1"/>
        <v/>
      </c>
      <c r="L38" s="7"/>
    </row>
    <row r="39" spans="1:12" x14ac:dyDescent="0.25">
      <c r="A39" s="7"/>
      <c r="B39" s="7"/>
      <c r="C39" s="7"/>
      <c r="D39" s="7"/>
      <c r="E39" s="7"/>
      <c r="F39" s="7"/>
      <c r="G39" s="7"/>
      <c r="H39" s="7"/>
      <c r="I39" s="7"/>
      <c r="J39" s="13"/>
      <c r="K39" s="7" t="str">
        <f t="shared" ca="1" si="1"/>
        <v/>
      </c>
      <c r="L39" s="7"/>
    </row>
    <row r="40" spans="1:12" x14ac:dyDescent="0.25">
      <c r="A40" s="7"/>
      <c r="B40" s="7"/>
      <c r="C40" s="7"/>
      <c r="D40" s="7"/>
      <c r="E40" s="7"/>
      <c r="F40" s="7"/>
      <c r="G40" s="7"/>
      <c r="H40" s="7"/>
      <c r="I40" s="7"/>
      <c r="J40" s="13"/>
      <c r="K40" s="7" t="str">
        <f t="shared" ca="1" si="1"/>
        <v/>
      </c>
      <c r="L40" s="7"/>
    </row>
    <row r="41" spans="1:12" x14ac:dyDescent="0.25">
      <c r="A41" s="7"/>
      <c r="B41" s="7"/>
      <c r="C41" s="7"/>
      <c r="D41" s="7"/>
      <c r="E41" s="7"/>
      <c r="F41" s="7"/>
      <c r="G41" s="7"/>
      <c r="H41" s="7"/>
      <c r="I41" s="7"/>
      <c r="J41" s="13"/>
      <c r="K41" s="7" t="str">
        <f t="shared" ca="1" si="1"/>
        <v/>
      </c>
      <c r="L41" s="7"/>
    </row>
    <row r="42" spans="1:12" x14ac:dyDescent="0.25">
      <c r="A42" s="7"/>
      <c r="B42" s="7"/>
      <c r="C42" s="7"/>
      <c r="D42" s="7"/>
      <c r="E42" s="7"/>
      <c r="F42" s="7"/>
      <c r="G42" s="7"/>
      <c r="H42" s="7"/>
      <c r="I42" s="7"/>
      <c r="J42" s="13"/>
      <c r="K42" s="7" t="str">
        <f t="shared" ca="1" si="1"/>
        <v/>
      </c>
      <c r="L42" s="7"/>
    </row>
    <row r="43" spans="1:12" x14ac:dyDescent="0.25">
      <c r="A43" s="7"/>
      <c r="B43" s="7"/>
      <c r="C43" s="7"/>
      <c r="D43" s="7"/>
      <c r="E43" s="7"/>
      <c r="F43" s="7"/>
      <c r="G43" s="7"/>
      <c r="H43" s="7"/>
      <c r="I43" s="7"/>
      <c r="J43" s="13"/>
      <c r="K43" s="7" t="str">
        <f t="shared" ca="1" si="1"/>
        <v/>
      </c>
      <c r="L43" s="7"/>
    </row>
    <row r="44" spans="1:12" x14ac:dyDescent="0.25">
      <c r="A44" s="7"/>
      <c r="B44" s="7"/>
      <c r="C44" s="7"/>
      <c r="D44" s="7"/>
      <c r="E44" s="7"/>
      <c r="F44" s="7"/>
      <c r="G44" s="7"/>
      <c r="H44" s="7"/>
      <c r="I44" s="7"/>
      <c r="J44" s="13"/>
      <c r="K44" s="7" t="str">
        <f t="shared" ca="1" si="1"/>
        <v/>
      </c>
      <c r="L44" s="7"/>
    </row>
    <row r="45" spans="1:12" x14ac:dyDescent="0.25">
      <c r="A45" s="7"/>
      <c r="B45" s="7"/>
      <c r="C45" s="7"/>
      <c r="D45" s="7"/>
      <c r="E45" s="7"/>
      <c r="F45" s="7"/>
      <c r="G45" s="7"/>
      <c r="H45" s="7"/>
      <c r="I45" s="7"/>
      <c r="J45" s="13"/>
      <c r="K45" s="7" t="str">
        <f t="shared" ca="1" si="1"/>
        <v/>
      </c>
      <c r="L45" s="7"/>
    </row>
    <row r="46" spans="1:12" x14ac:dyDescent="0.25">
      <c r="A46" s="7"/>
      <c r="B46" s="7"/>
      <c r="C46" s="7"/>
      <c r="D46" s="7"/>
      <c r="E46" s="7"/>
      <c r="F46" s="7"/>
      <c r="G46" s="7"/>
      <c r="H46" s="7"/>
      <c r="I46" s="7"/>
      <c r="J46" s="13"/>
      <c r="K46" s="7" t="str">
        <f t="shared" ca="1" si="1"/>
        <v/>
      </c>
      <c r="L46" s="7"/>
    </row>
    <row r="47" spans="1:12" x14ac:dyDescent="0.25">
      <c r="A47" s="7"/>
      <c r="B47" s="7"/>
      <c r="C47" s="7"/>
      <c r="D47" s="7"/>
      <c r="E47" s="7"/>
      <c r="F47" s="7"/>
      <c r="G47" s="7"/>
      <c r="H47" s="7"/>
      <c r="I47" s="7"/>
      <c r="J47" s="13"/>
      <c r="K47" s="7" t="str">
        <f t="shared" ca="1" si="1"/>
        <v/>
      </c>
      <c r="L47" s="7"/>
    </row>
    <row r="48" spans="1:12" x14ac:dyDescent="0.25">
      <c r="A48" s="7"/>
      <c r="B48" s="7"/>
      <c r="C48" s="7"/>
      <c r="D48" s="7"/>
      <c r="E48" s="7"/>
      <c r="F48" s="7"/>
      <c r="G48" s="7"/>
      <c r="H48" s="7"/>
      <c r="I48" s="7"/>
      <c r="J48" s="13"/>
      <c r="K48" s="7" t="str">
        <f t="shared" ca="1" si="1"/>
        <v/>
      </c>
      <c r="L48" s="7"/>
    </row>
    <row r="49" spans="1:12" x14ac:dyDescent="0.25">
      <c r="A49" s="7"/>
      <c r="B49" s="7"/>
      <c r="C49" s="7"/>
      <c r="D49" s="7"/>
      <c r="E49" s="7"/>
      <c r="F49" s="7"/>
      <c r="G49" s="7"/>
      <c r="H49" s="7"/>
      <c r="I49" s="7"/>
      <c r="J49" s="13"/>
      <c r="K49" s="7" t="str">
        <f t="shared" ca="1" si="1"/>
        <v/>
      </c>
      <c r="L49" s="7"/>
    </row>
    <row r="50" spans="1:12" x14ac:dyDescent="0.25">
      <c r="A50" s="7"/>
      <c r="B50" s="7"/>
      <c r="C50" s="7"/>
      <c r="D50" s="7"/>
      <c r="E50" s="7"/>
      <c r="F50" s="7"/>
      <c r="G50" s="7"/>
      <c r="H50" s="7"/>
      <c r="I50" s="7"/>
      <c r="J50" s="13"/>
      <c r="K50" s="7" t="str">
        <f t="shared" ca="1" si="1"/>
        <v/>
      </c>
      <c r="L50" s="7"/>
    </row>
    <row r="51" spans="1:12" x14ac:dyDescent="0.25">
      <c r="A51" s="7"/>
      <c r="B51" s="7"/>
      <c r="C51" s="7"/>
      <c r="D51" s="7"/>
      <c r="E51" s="7"/>
      <c r="F51" s="7"/>
      <c r="G51" s="7"/>
      <c r="H51" s="7"/>
      <c r="I51" s="7"/>
      <c r="J51" s="13"/>
      <c r="K51" s="7" t="str">
        <f t="shared" ca="1" si="1"/>
        <v/>
      </c>
      <c r="L51" s="7"/>
    </row>
    <row r="52" spans="1:12" x14ac:dyDescent="0.25">
      <c r="A52" s="7"/>
      <c r="B52" s="7"/>
      <c r="C52" s="7"/>
      <c r="D52" s="7"/>
      <c r="E52" s="7"/>
      <c r="F52" s="7"/>
      <c r="G52" s="7"/>
      <c r="H52" s="7"/>
      <c r="I52" s="7"/>
      <c r="J52" s="13"/>
      <c r="K52" s="7" t="str">
        <f t="shared" ca="1" si="1"/>
        <v/>
      </c>
      <c r="L52" s="7"/>
    </row>
    <row r="53" spans="1:12" x14ac:dyDescent="0.25">
      <c r="A53" s="7"/>
      <c r="B53" s="7"/>
      <c r="C53" s="7"/>
      <c r="D53" s="7"/>
      <c r="E53" s="7"/>
      <c r="F53" s="7"/>
      <c r="G53" s="7"/>
      <c r="H53" s="7"/>
      <c r="I53" s="7"/>
      <c r="J53" s="13"/>
      <c r="K53" s="7" t="str">
        <f t="shared" ca="1" si="1"/>
        <v/>
      </c>
      <c r="L53" s="7"/>
    </row>
    <row r="54" spans="1:12" x14ac:dyDescent="0.25">
      <c r="A54" s="7"/>
      <c r="B54" s="7"/>
      <c r="C54" s="7"/>
      <c r="D54" s="7"/>
      <c r="E54" s="7"/>
      <c r="F54" s="7"/>
      <c r="G54" s="7"/>
      <c r="H54" s="7"/>
      <c r="I54" s="7"/>
      <c r="J54" s="13"/>
      <c r="K54" s="7" t="str">
        <f t="shared" ca="1" si="1"/>
        <v/>
      </c>
      <c r="L54" s="7"/>
    </row>
    <row r="55" spans="1:12" x14ac:dyDescent="0.25">
      <c r="A55" s="7"/>
      <c r="B55" s="7"/>
      <c r="C55" s="7"/>
      <c r="D55" s="7"/>
      <c r="E55" s="7"/>
      <c r="F55" s="7"/>
      <c r="G55" s="7"/>
      <c r="H55" s="7"/>
      <c r="I55" s="7"/>
      <c r="J55" s="13"/>
      <c r="K55" s="7" t="str">
        <f t="shared" ca="1" si="1"/>
        <v/>
      </c>
      <c r="L55" s="7"/>
    </row>
    <row r="56" spans="1:12" x14ac:dyDescent="0.25">
      <c r="A56" s="7"/>
      <c r="B56" s="7"/>
      <c r="C56" s="7"/>
      <c r="D56" s="7"/>
      <c r="E56" s="7"/>
      <c r="F56" s="7"/>
      <c r="G56" s="7"/>
      <c r="H56" s="7"/>
      <c r="I56" s="7"/>
      <c r="J56" s="13"/>
      <c r="K56" s="7" t="str">
        <f t="shared" ca="1" si="1"/>
        <v/>
      </c>
      <c r="L56" s="7"/>
    </row>
    <row r="57" spans="1:12" x14ac:dyDescent="0.25">
      <c r="A57" s="7"/>
      <c r="B57" s="7"/>
      <c r="C57" s="7"/>
      <c r="D57" s="7"/>
      <c r="E57" s="7"/>
      <c r="F57" s="7"/>
      <c r="G57" s="7"/>
      <c r="H57" s="7"/>
      <c r="I57" s="7"/>
      <c r="J57" s="13"/>
      <c r="K57" s="7" t="str">
        <f t="shared" ca="1" si="1"/>
        <v/>
      </c>
      <c r="L57" s="7"/>
    </row>
    <row r="58" spans="1:12" x14ac:dyDescent="0.25">
      <c r="A58" s="7"/>
      <c r="B58" s="7"/>
      <c r="C58" s="7"/>
      <c r="D58" s="7"/>
      <c r="E58" s="7"/>
      <c r="F58" s="7"/>
      <c r="G58" s="7"/>
      <c r="H58" s="7"/>
      <c r="I58" s="7"/>
      <c r="J58" s="13"/>
      <c r="K58" s="7" t="str">
        <f t="shared" ca="1" si="1"/>
        <v/>
      </c>
      <c r="L58" s="7"/>
    </row>
    <row r="59" spans="1:12" x14ac:dyDescent="0.25">
      <c r="A59" s="7"/>
      <c r="B59" s="7"/>
      <c r="C59" s="7"/>
      <c r="D59" s="7"/>
      <c r="E59" s="7"/>
      <c r="F59" s="7"/>
      <c r="G59" s="7"/>
      <c r="H59" s="7"/>
      <c r="I59" s="7"/>
      <c r="J59" s="13"/>
      <c r="K59" s="7" t="str">
        <f t="shared" ca="1" si="1"/>
        <v/>
      </c>
      <c r="L59" s="7"/>
    </row>
    <row r="60" spans="1:12" x14ac:dyDescent="0.25">
      <c r="A60" s="7"/>
      <c r="B60" s="7"/>
      <c r="C60" s="7"/>
      <c r="D60" s="7"/>
      <c r="E60" s="7"/>
      <c r="F60" s="7"/>
      <c r="G60" s="7"/>
      <c r="H60" s="7"/>
      <c r="I60" s="7"/>
      <c r="J60" s="13"/>
      <c r="K60" s="7" t="str">
        <f t="shared" ca="1" si="1"/>
        <v/>
      </c>
      <c r="L60" s="7"/>
    </row>
    <row r="61" spans="1:12" x14ac:dyDescent="0.25">
      <c r="A61" s="7"/>
      <c r="B61" s="7"/>
      <c r="C61" s="7"/>
      <c r="D61" s="7"/>
      <c r="E61" s="7"/>
      <c r="F61" s="7"/>
      <c r="G61" s="7"/>
      <c r="H61" s="7"/>
      <c r="I61" s="7"/>
      <c r="J61" s="13"/>
      <c r="K61" s="7" t="str">
        <f t="shared" ca="1" si="1"/>
        <v/>
      </c>
      <c r="L61" s="7"/>
    </row>
  </sheetData>
  <conditionalFormatting sqref="K2:K61">
    <cfRule type="expression" dxfId="1" priority="1">
      <formula>AND(K2&lt;&gt;"",K2&lt;0)</formula>
    </cfRule>
    <cfRule type="expression" dxfId="0" priority="2">
      <formula>AND(K2&lt;&gt;"",K2&gt;=0,K2&lt;=P_AVISO_LONGO)</formula>
    </cfRule>
  </conditionalFormatting>
  <dataValidations count="1">
    <dataValidation type="list" allowBlank="1" showErrorMessage="1" sqref="C2:C61" xr:uid="{00000000-0002-0000-1300-000000000000}">
      <formula1>"GR,Seguradora,Corretora,Autotrac,Despachante,Pronta resposta,Aduana,Cliente,Interno"</formula1>
    </dataValidation>
  </dataValidations>
  <pageMargins left="0.75" right="0.75" top="1" bottom="1" header="0.5" footer="0.5"/>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22"/>
  <sheetViews>
    <sheetView workbookViewId="0">
      <pane ySplit="1" topLeftCell="A2" activePane="bottomLeft" state="frozen"/>
      <selection pane="bottomLeft"/>
    </sheetView>
  </sheetViews>
  <sheetFormatPr defaultRowHeight="15" x14ac:dyDescent="0.25"/>
  <cols>
    <col min="1" max="1" width="22" customWidth="1"/>
    <col min="2" max="2" width="14" customWidth="1"/>
    <col min="3" max="3" width="12" customWidth="1"/>
    <col min="4" max="4" width="60" customWidth="1"/>
  </cols>
  <sheetData>
    <row r="1" spans="1:4" ht="32.1" customHeight="1" x14ac:dyDescent="0.25">
      <c r="A1" s="11" t="s">
        <v>856</v>
      </c>
      <c r="B1" s="11" t="s">
        <v>857</v>
      </c>
      <c r="C1" s="11" t="s">
        <v>858</v>
      </c>
      <c r="D1" s="11" t="s">
        <v>701</v>
      </c>
    </row>
    <row r="2" spans="1:4" x14ac:dyDescent="0.25">
      <c r="A2" t="s">
        <v>859</v>
      </c>
      <c r="B2">
        <v>365</v>
      </c>
      <c r="C2" t="s">
        <v>860</v>
      </c>
      <c r="D2" t="s">
        <v>861</v>
      </c>
    </row>
    <row r="3" spans="1:4" x14ac:dyDescent="0.25">
      <c r="A3" t="s">
        <v>862</v>
      </c>
      <c r="B3">
        <v>180</v>
      </c>
      <c r="C3" t="s">
        <v>860</v>
      </c>
      <c r="D3" t="s">
        <v>863</v>
      </c>
    </row>
    <row r="4" spans="1:4" x14ac:dyDescent="0.25">
      <c r="A4" t="s">
        <v>864</v>
      </c>
      <c r="B4">
        <v>1</v>
      </c>
      <c r="C4" t="s">
        <v>860</v>
      </c>
      <c r="D4" t="s">
        <v>865</v>
      </c>
    </row>
    <row r="5" spans="1:4" x14ac:dyDescent="0.25">
      <c r="A5" t="s">
        <v>866</v>
      </c>
      <c r="B5">
        <v>60</v>
      </c>
      <c r="C5" t="s">
        <v>860</v>
      </c>
      <c r="D5" t="s">
        <v>867</v>
      </c>
    </row>
    <row r="6" spans="1:4" x14ac:dyDescent="0.25">
      <c r="A6" t="s">
        <v>868</v>
      </c>
      <c r="B6">
        <v>0</v>
      </c>
      <c r="C6" t="s">
        <v>860</v>
      </c>
      <c r="D6" t="s">
        <v>869</v>
      </c>
    </row>
    <row r="7" spans="1:4" x14ac:dyDescent="0.25">
      <c r="A7" t="s">
        <v>870</v>
      </c>
      <c r="B7">
        <v>2</v>
      </c>
      <c r="C7" t="s">
        <v>871</v>
      </c>
      <c r="D7" t="s">
        <v>872</v>
      </c>
    </row>
    <row r="8" spans="1:4" x14ac:dyDescent="0.25">
      <c r="A8" t="s">
        <v>873</v>
      </c>
      <c r="B8">
        <v>30</v>
      </c>
      <c r="C8" t="s">
        <v>874</v>
      </c>
      <c r="D8" t="s">
        <v>875</v>
      </c>
    </row>
    <row r="9" spans="1:4" x14ac:dyDescent="0.25">
      <c r="A9" t="s">
        <v>876</v>
      </c>
      <c r="B9">
        <v>15</v>
      </c>
      <c r="C9" t="s">
        <v>860</v>
      </c>
      <c r="D9" t="s">
        <v>877</v>
      </c>
    </row>
    <row r="10" spans="1:4" x14ac:dyDescent="0.25">
      <c r="A10" t="s">
        <v>878</v>
      </c>
      <c r="B10">
        <v>30</v>
      </c>
      <c r="C10" t="s">
        <v>860</v>
      </c>
      <c r="D10" t="s">
        <v>879</v>
      </c>
    </row>
    <row r="11" spans="1:4" x14ac:dyDescent="0.25">
      <c r="A11" t="s">
        <v>880</v>
      </c>
      <c r="B11">
        <v>1</v>
      </c>
      <c r="C11" t="s">
        <v>871</v>
      </c>
      <c r="D11" t="s">
        <v>881</v>
      </c>
    </row>
    <row r="12" spans="1:4" x14ac:dyDescent="0.25">
      <c r="A12" t="s">
        <v>882</v>
      </c>
      <c r="B12">
        <v>4</v>
      </c>
      <c r="C12" t="s">
        <v>871</v>
      </c>
      <c r="D12" t="s">
        <v>883</v>
      </c>
    </row>
    <row r="13" spans="1:4" x14ac:dyDescent="0.25">
      <c r="A13" t="s">
        <v>884</v>
      </c>
      <c r="B13">
        <v>6</v>
      </c>
      <c r="C13" t="s">
        <v>871</v>
      </c>
      <c r="D13" t="s">
        <v>885</v>
      </c>
    </row>
    <row r="14" spans="1:4" x14ac:dyDescent="0.25">
      <c r="A14" t="s">
        <v>886</v>
      </c>
      <c r="B14">
        <v>24</v>
      </c>
      <c r="C14" t="s">
        <v>871</v>
      </c>
      <c r="D14" t="s">
        <v>887</v>
      </c>
    </row>
    <row r="15" spans="1:4" x14ac:dyDescent="0.25">
      <c r="A15" t="s">
        <v>888</v>
      </c>
      <c r="B15">
        <v>72</v>
      </c>
      <c r="C15" t="s">
        <v>871</v>
      </c>
      <c r="D15" t="s">
        <v>889</v>
      </c>
    </row>
    <row r="16" spans="1:4" x14ac:dyDescent="0.25">
      <c r="A16" t="s">
        <v>890</v>
      </c>
      <c r="B16">
        <v>1500</v>
      </c>
      <c r="C16" t="s">
        <v>891</v>
      </c>
      <c r="D16" t="s">
        <v>892</v>
      </c>
    </row>
    <row r="17" spans="1:4" x14ac:dyDescent="0.25">
      <c r="A17" t="s">
        <v>893</v>
      </c>
      <c r="B17">
        <v>5.4</v>
      </c>
      <c r="C17" t="s">
        <v>894</v>
      </c>
      <c r="D17" t="s">
        <v>895</v>
      </c>
    </row>
    <row r="18" spans="1:4" x14ac:dyDescent="0.25">
      <c r="A18" t="s">
        <v>896</v>
      </c>
      <c r="B18">
        <v>2</v>
      </c>
      <c r="C18" t="s">
        <v>871</v>
      </c>
      <c r="D18" t="s">
        <v>897</v>
      </c>
    </row>
    <row r="19" spans="1:4" x14ac:dyDescent="0.25">
      <c r="A19" t="s">
        <v>898</v>
      </c>
      <c r="B19">
        <v>4</v>
      </c>
      <c r="C19" t="s">
        <v>871</v>
      </c>
      <c r="D19" t="s">
        <v>899</v>
      </c>
    </row>
    <row r="20" spans="1:4" x14ac:dyDescent="0.25">
      <c r="A20" t="s">
        <v>900</v>
      </c>
      <c r="B20">
        <v>1500000</v>
      </c>
      <c r="C20" t="s">
        <v>894</v>
      </c>
      <c r="D20" t="s">
        <v>901</v>
      </c>
    </row>
    <row r="21" spans="1:4" x14ac:dyDescent="0.25">
      <c r="A21" t="s">
        <v>902</v>
      </c>
      <c r="B21">
        <v>95</v>
      </c>
      <c r="C21" t="s">
        <v>903</v>
      </c>
      <c r="D21" t="s">
        <v>904</v>
      </c>
    </row>
    <row r="22" spans="1:4" x14ac:dyDescent="0.25">
      <c r="A22" t="s">
        <v>905</v>
      </c>
      <c r="B22" s="5">
        <f ca="1">DATE(YEAR(TODAY()),MONTH(TODAY()),1)</f>
        <v>46266</v>
      </c>
      <c r="D22" t="s">
        <v>906</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D28"/>
  <sheetViews>
    <sheetView workbookViewId="0"/>
  </sheetViews>
  <sheetFormatPr defaultRowHeight="15" x14ac:dyDescent="0.25"/>
  <cols>
    <col min="1" max="54" width="30" customWidth="1"/>
  </cols>
  <sheetData>
    <row r="1" spans="1:56" x14ac:dyDescent="0.25">
      <c r="A1" s="16" t="s">
        <v>907</v>
      </c>
      <c r="B1" s="16" t="s">
        <v>908</v>
      </c>
      <c r="C1" s="16" t="s">
        <v>909</v>
      </c>
      <c r="D1" s="16" t="s">
        <v>910</v>
      </c>
      <c r="E1" s="16" t="s">
        <v>396</v>
      </c>
      <c r="F1" s="16" t="s">
        <v>911</v>
      </c>
      <c r="G1" s="16" t="s">
        <v>912</v>
      </c>
      <c r="H1" s="16" t="s">
        <v>913</v>
      </c>
      <c r="I1" s="16" t="s">
        <v>914</v>
      </c>
      <c r="J1" s="16" t="s">
        <v>278</v>
      </c>
      <c r="K1" s="16" t="s">
        <v>915</v>
      </c>
      <c r="L1" s="16" t="s">
        <v>98</v>
      </c>
      <c r="M1" s="16" t="s">
        <v>916</v>
      </c>
      <c r="N1" s="16" t="s">
        <v>917</v>
      </c>
      <c r="O1" s="16" t="s">
        <v>918</v>
      </c>
      <c r="P1" s="16" t="s">
        <v>919</v>
      </c>
      <c r="Q1" s="16" t="s">
        <v>920</v>
      </c>
      <c r="R1" s="16" t="s">
        <v>921</v>
      </c>
      <c r="S1" s="16" t="s">
        <v>922</v>
      </c>
      <c r="T1" s="16" t="s">
        <v>923</v>
      </c>
      <c r="U1" s="16" t="s">
        <v>924</v>
      </c>
      <c r="V1" s="16" t="s">
        <v>925</v>
      </c>
      <c r="W1" s="16" t="s">
        <v>756</v>
      </c>
      <c r="X1" s="16" t="s">
        <v>757</v>
      </c>
      <c r="Y1" s="16" t="s">
        <v>700</v>
      </c>
      <c r="Z1" s="16" t="s">
        <v>926</v>
      </c>
      <c r="AA1" s="16" t="s">
        <v>927</v>
      </c>
      <c r="AB1" s="16" t="s">
        <v>928</v>
      </c>
      <c r="AC1" s="16" t="s">
        <v>929</v>
      </c>
      <c r="AD1" s="16" t="s">
        <v>930</v>
      </c>
      <c r="AE1" s="16" t="s">
        <v>931</v>
      </c>
      <c r="AF1" s="16" t="s">
        <v>932</v>
      </c>
      <c r="AG1" s="16" t="s">
        <v>296</v>
      </c>
      <c r="AH1" s="16" t="s">
        <v>303</v>
      </c>
      <c r="AI1" s="16" t="s">
        <v>933</v>
      </c>
      <c r="AJ1" s="16" t="s">
        <v>934</v>
      </c>
      <c r="AK1" s="16" t="s">
        <v>935</v>
      </c>
      <c r="AL1" s="16" t="s">
        <v>936</v>
      </c>
      <c r="AM1" s="16" t="s">
        <v>937</v>
      </c>
      <c r="AN1" s="16" t="s">
        <v>938</v>
      </c>
      <c r="AO1" s="16" t="s">
        <v>939</v>
      </c>
      <c r="AP1" s="16" t="s">
        <v>940</v>
      </c>
      <c r="AQ1" s="16" t="s">
        <v>941</v>
      </c>
      <c r="AR1" s="16" t="s">
        <v>942</v>
      </c>
      <c r="AS1" s="16" t="s">
        <v>559</v>
      </c>
      <c r="AT1" s="16" t="s">
        <v>943</v>
      </c>
      <c r="AU1" s="16" t="s">
        <v>944</v>
      </c>
      <c r="AV1" s="16" t="s">
        <v>945</v>
      </c>
      <c r="AW1" s="16" t="s">
        <v>946</v>
      </c>
      <c r="AX1" s="16" t="s">
        <v>673</v>
      </c>
      <c r="AY1" s="16" t="s">
        <v>675</v>
      </c>
      <c r="AZ1" s="16" t="s">
        <v>947</v>
      </c>
      <c r="BA1" s="16" t="s">
        <v>948</v>
      </c>
      <c r="BB1" s="16" t="s">
        <v>949</v>
      </c>
      <c r="BC1" s="17" t="s">
        <v>939</v>
      </c>
      <c r="BD1" s="17" t="s">
        <v>950</v>
      </c>
    </row>
    <row r="2" spans="1:56" x14ac:dyDescent="0.25">
      <c r="A2" s="7" t="s">
        <v>170</v>
      </c>
      <c r="B2" s="7" t="s">
        <v>259</v>
      </c>
      <c r="C2" s="7" t="s">
        <v>366</v>
      </c>
      <c r="D2" s="7" t="s">
        <v>951</v>
      </c>
      <c r="E2" s="7" t="s">
        <v>419</v>
      </c>
      <c r="F2" s="7" t="s">
        <v>418</v>
      </c>
      <c r="G2" s="7" t="s">
        <v>421</v>
      </c>
      <c r="H2" s="7" t="s">
        <v>952</v>
      </c>
      <c r="I2" s="7" t="s">
        <v>295</v>
      </c>
      <c r="J2" s="7" t="s">
        <v>296</v>
      </c>
      <c r="K2" s="7" t="s">
        <v>298</v>
      </c>
      <c r="L2" s="7" t="s">
        <v>174</v>
      </c>
      <c r="M2" s="7" t="s">
        <v>489</v>
      </c>
      <c r="N2" s="7" t="s">
        <v>486</v>
      </c>
      <c r="O2" s="7" t="s">
        <v>510</v>
      </c>
      <c r="P2" s="7" t="s">
        <v>511</v>
      </c>
      <c r="Q2" s="7" t="s">
        <v>513</v>
      </c>
      <c r="R2" s="7" t="s">
        <v>573</v>
      </c>
      <c r="S2" s="7" t="s">
        <v>953</v>
      </c>
      <c r="T2" s="7" t="s">
        <v>260</v>
      </c>
      <c r="U2" s="7" t="s">
        <v>782</v>
      </c>
      <c r="V2" s="7" t="s">
        <v>782</v>
      </c>
      <c r="W2" s="7" t="s">
        <v>779</v>
      </c>
      <c r="X2" s="7" t="s">
        <v>780</v>
      </c>
      <c r="Y2" s="7" t="s">
        <v>954</v>
      </c>
      <c r="Z2" s="7" t="s">
        <v>955</v>
      </c>
      <c r="AA2" s="7" t="s">
        <v>673</v>
      </c>
      <c r="AB2" s="7" t="s">
        <v>380</v>
      </c>
      <c r="AC2" s="7" t="s">
        <v>268</v>
      </c>
      <c r="AD2" s="7" t="s">
        <v>956</v>
      </c>
      <c r="AE2" s="7" t="s">
        <v>957</v>
      </c>
      <c r="AF2" s="7" t="s">
        <v>958</v>
      </c>
      <c r="AG2" s="7" t="s">
        <v>297</v>
      </c>
      <c r="AH2" s="7" t="s">
        <v>297</v>
      </c>
      <c r="AI2" s="7" t="s">
        <v>959</v>
      </c>
      <c r="AJ2" s="7" t="s">
        <v>960</v>
      </c>
      <c r="AK2" s="7" t="s">
        <v>583</v>
      </c>
      <c r="AL2" s="7" t="s">
        <v>49</v>
      </c>
      <c r="AM2" s="7" t="s">
        <v>179</v>
      </c>
      <c r="AN2" s="7" t="s">
        <v>961</v>
      </c>
      <c r="AO2" s="7" t="s">
        <v>962</v>
      </c>
      <c r="AP2" s="7" t="s">
        <v>963</v>
      </c>
      <c r="AQ2" s="7" t="s">
        <v>715</v>
      </c>
      <c r="AR2" s="7" t="s">
        <v>964</v>
      </c>
      <c r="AS2" s="7" t="s">
        <v>618</v>
      </c>
      <c r="AT2" s="7" t="s">
        <v>965</v>
      </c>
      <c r="AU2" s="7" t="s">
        <v>966</v>
      </c>
      <c r="AV2" s="7" t="s">
        <v>967</v>
      </c>
      <c r="AW2" s="7" t="s">
        <v>683</v>
      </c>
      <c r="AX2" s="7" t="s">
        <v>968</v>
      </c>
      <c r="AY2" s="7" t="s">
        <v>685</v>
      </c>
      <c r="AZ2" s="7" t="s">
        <v>173</v>
      </c>
      <c r="BA2" s="7" t="s">
        <v>715</v>
      </c>
      <c r="BB2" s="7" t="s">
        <v>183</v>
      </c>
      <c r="BC2" t="s">
        <v>962</v>
      </c>
      <c r="BD2" t="s">
        <v>969</v>
      </c>
    </row>
    <row r="3" spans="1:56" x14ac:dyDescent="0.25">
      <c r="A3" s="7" t="s">
        <v>216</v>
      </c>
      <c r="B3" s="7" t="s">
        <v>267</v>
      </c>
      <c r="C3" s="7" t="s">
        <v>384</v>
      </c>
      <c r="D3" s="7" t="s">
        <v>367</v>
      </c>
      <c r="E3" s="7" t="s">
        <v>970</v>
      </c>
      <c r="F3" s="7" t="s">
        <v>971</v>
      </c>
      <c r="G3" s="7" t="s">
        <v>972</v>
      </c>
      <c r="H3" s="7" t="s">
        <v>428</v>
      </c>
      <c r="I3" s="7" t="s">
        <v>973</v>
      </c>
      <c r="J3" s="7" t="s">
        <v>303</v>
      </c>
      <c r="K3" s="7" t="s">
        <v>267</v>
      </c>
      <c r="L3" s="7" t="s">
        <v>201</v>
      </c>
      <c r="M3" s="7" t="s">
        <v>974</v>
      </c>
      <c r="N3" s="7" t="s">
        <v>495</v>
      </c>
      <c r="O3" s="7" t="s">
        <v>975</v>
      </c>
      <c r="P3" s="7" t="s">
        <v>521</v>
      </c>
      <c r="Q3" s="7" t="s">
        <v>517</v>
      </c>
      <c r="R3" s="7" t="s">
        <v>976</v>
      </c>
      <c r="S3" s="7" t="s">
        <v>977</v>
      </c>
      <c r="T3" s="7" t="s">
        <v>178</v>
      </c>
      <c r="U3" s="7" t="s">
        <v>978</v>
      </c>
      <c r="V3" s="7" t="s">
        <v>979</v>
      </c>
      <c r="W3" s="7" t="s">
        <v>980</v>
      </c>
      <c r="X3" s="7" t="s">
        <v>787</v>
      </c>
      <c r="Y3" s="7" t="s">
        <v>720</v>
      </c>
      <c r="Z3" s="7" t="s">
        <v>981</v>
      </c>
      <c r="AA3" s="7" t="s">
        <v>982</v>
      </c>
      <c r="AB3" s="7" t="s">
        <v>372</v>
      </c>
      <c r="AC3" s="7" t="s">
        <v>262</v>
      </c>
      <c r="AD3" s="7" t="s">
        <v>983</v>
      </c>
      <c r="AE3" s="7" t="s">
        <v>755</v>
      </c>
      <c r="AF3" s="7" t="s">
        <v>317</v>
      </c>
      <c r="AG3" s="7" t="s">
        <v>984</v>
      </c>
      <c r="AH3" s="7" t="s">
        <v>448</v>
      </c>
      <c r="AI3" s="7" t="s">
        <v>985</v>
      </c>
      <c r="AJ3" s="7" t="s">
        <v>527</v>
      </c>
      <c r="AK3" s="7" t="s">
        <v>986</v>
      </c>
      <c r="AL3" s="7" t="s">
        <v>50</v>
      </c>
      <c r="AM3" s="7" t="s">
        <v>987</v>
      </c>
      <c r="AN3" s="7" t="s">
        <v>988</v>
      </c>
      <c r="AO3" s="7" t="s">
        <v>719</v>
      </c>
      <c r="AP3" s="7" t="s">
        <v>989</v>
      </c>
      <c r="AQ3" s="7" t="s">
        <v>724</v>
      </c>
      <c r="AR3" s="7" t="s">
        <v>990</v>
      </c>
      <c r="AS3" s="7" t="s">
        <v>610</v>
      </c>
      <c r="AT3" s="7" t="s">
        <v>991</v>
      </c>
      <c r="AU3" s="7" t="s">
        <v>992</v>
      </c>
      <c r="AV3" s="7" t="s">
        <v>993</v>
      </c>
      <c r="AW3" s="7" t="s">
        <v>673</v>
      </c>
      <c r="AX3" s="7" t="s">
        <v>994</v>
      </c>
      <c r="AY3" s="7" t="s">
        <v>995</v>
      </c>
      <c r="AZ3" s="7" t="s">
        <v>190</v>
      </c>
      <c r="BA3" s="7" t="s">
        <v>551</v>
      </c>
      <c r="BB3" s="7" t="s">
        <v>218</v>
      </c>
      <c r="BC3" t="s">
        <v>719</v>
      </c>
      <c r="BD3" t="s">
        <v>720</v>
      </c>
    </row>
    <row r="4" spans="1:56" x14ac:dyDescent="0.25">
      <c r="A4" s="7" t="s">
        <v>427</v>
      </c>
      <c r="B4" s="7" t="s">
        <v>271</v>
      </c>
      <c r="C4" s="7" t="s">
        <v>996</v>
      </c>
      <c r="D4" s="7" t="s">
        <v>373</v>
      </c>
      <c r="E4" s="7" t="s">
        <v>997</v>
      </c>
      <c r="F4" s="7" t="s">
        <v>998</v>
      </c>
      <c r="G4" s="7" t="s">
        <v>450</v>
      </c>
      <c r="H4" s="7" t="s">
        <v>445</v>
      </c>
      <c r="I4" s="7" t="s">
        <v>366</v>
      </c>
      <c r="J4" s="7" t="s">
        <v>975</v>
      </c>
      <c r="K4" s="7" t="s">
        <v>319</v>
      </c>
      <c r="M4" s="7" t="s">
        <v>982</v>
      </c>
      <c r="N4" s="7" t="s">
        <v>999</v>
      </c>
      <c r="O4" s="7" t="s">
        <v>303</v>
      </c>
      <c r="R4" s="7" t="s">
        <v>1000</v>
      </c>
      <c r="S4" s="7" t="s">
        <v>575</v>
      </c>
      <c r="T4" s="7" t="s">
        <v>213</v>
      </c>
      <c r="U4" s="7" t="s">
        <v>1001</v>
      </c>
      <c r="V4" s="7" t="s">
        <v>1002</v>
      </c>
      <c r="W4" s="7" t="s">
        <v>1003</v>
      </c>
      <c r="X4" s="7" t="s">
        <v>1004</v>
      </c>
      <c r="Y4" s="7" t="s">
        <v>969</v>
      </c>
      <c r="Z4" s="7" t="s">
        <v>1005</v>
      </c>
      <c r="AA4" s="7" t="s">
        <v>1006</v>
      </c>
      <c r="AB4" s="7" t="s">
        <v>383</v>
      </c>
      <c r="AC4" s="7" t="s">
        <v>1007</v>
      </c>
      <c r="AD4" s="7" t="s">
        <v>261</v>
      </c>
      <c r="AE4" s="7" t="s">
        <v>1008</v>
      </c>
      <c r="AF4" s="7" t="s">
        <v>301</v>
      </c>
      <c r="AG4" s="7" t="s">
        <v>1009</v>
      </c>
      <c r="AI4" s="7" t="s">
        <v>1010</v>
      </c>
      <c r="AJ4" s="7" t="s">
        <v>1011</v>
      </c>
      <c r="AK4" s="7" t="s">
        <v>1012</v>
      </c>
      <c r="AL4" s="7" t="s">
        <v>51</v>
      </c>
      <c r="AM4" s="7" t="s">
        <v>214</v>
      </c>
      <c r="AN4" s="7" t="s">
        <v>1013</v>
      </c>
      <c r="AO4" s="7" t="s">
        <v>1014</v>
      </c>
      <c r="AP4" s="7" t="s">
        <v>1015</v>
      </c>
      <c r="AQ4" s="7" t="s">
        <v>1016</v>
      </c>
      <c r="AR4" s="7" t="s">
        <v>1017</v>
      </c>
      <c r="AS4" s="7" t="s">
        <v>622</v>
      </c>
      <c r="AT4" s="7" t="s">
        <v>1018</v>
      </c>
      <c r="AU4" s="7" t="s">
        <v>1019</v>
      </c>
      <c r="AV4" s="7" t="s">
        <v>1020</v>
      </c>
      <c r="AW4" s="7" t="s">
        <v>989</v>
      </c>
      <c r="AX4" s="7" t="s">
        <v>1021</v>
      </c>
      <c r="AY4" s="7" t="s">
        <v>575</v>
      </c>
      <c r="AZ4" s="7" t="s">
        <v>223</v>
      </c>
      <c r="BA4" s="7" t="s">
        <v>1022</v>
      </c>
      <c r="BB4" s="7" t="s">
        <v>1023</v>
      </c>
      <c r="BC4" t="s">
        <v>1014</v>
      </c>
      <c r="BD4" t="s">
        <v>720</v>
      </c>
    </row>
    <row r="5" spans="1:56" x14ac:dyDescent="0.25">
      <c r="A5" s="7" t="s">
        <v>788</v>
      </c>
      <c r="B5" s="7" t="s">
        <v>1024</v>
      </c>
      <c r="D5" s="7" t="s">
        <v>385</v>
      </c>
      <c r="E5" s="7" t="s">
        <v>1025</v>
      </c>
      <c r="F5" s="7" t="s">
        <v>447</v>
      </c>
      <c r="G5" s="7" t="s">
        <v>1026</v>
      </c>
      <c r="H5" s="7" t="s">
        <v>453</v>
      </c>
      <c r="I5" s="7" t="s">
        <v>384</v>
      </c>
      <c r="M5" s="7" t="s">
        <v>1027</v>
      </c>
      <c r="N5" s="7" t="s">
        <v>1028</v>
      </c>
      <c r="O5" s="7" t="s">
        <v>520</v>
      </c>
      <c r="R5" s="7" t="s">
        <v>1029</v>
      </c>
      <c r="S5" s="7" t="s">
        <v>1030</v>
      </c>
      <c r="T5" s="7" t="s">
        <v>225</v>
      </c>
      <c r="U5" s="7" t="s">
        <v>1031</v>
      </c>
      <c r="V5" s="7" t="s">
        <v>788</v>
      </c>
      <c r="W5" s="7" t="s">
        <v>1032</v>
      </c>
      <c r="X5" s="7" t="s">
        <v>1033</v>
      </c>
      <c r="Y5" s="7" t="s">
        <v>1034</v>
      </c>
      <c r="Z5" s="7" t="s">
        <v>788</v>
      </c>
      <c r="AA5" s="7" t="s">
        <v>1035</v>
      </c>
      <c r="AB5" s="7" t="s">
        <v>1036</v>
      </c>
      <c r="AE5" s="7" t="s">
        <v>757</v>
      </c>
      <c r="AF5" s="7" t="s">
        <v>1037</v>
      </c>
      <c r="AG5" s="7" t="s">
        <v>1038</v>
      </c>
      <c r="AI5" s="7" t="s">
        <v>1039</v>
      </c>
      <c r="AJ5" s="7" t="s">
        <v>518</v>
      </c>
      <c r="AK5" s="7" t="s">
        <v>1040</v>
      </c>
      <c r="AL5" s="7" t="s">
        <v>52</v>
      </c>
      <c r="AM5" s="7" t="s">
        <v>1041</v>
      </c>
      <c r="AN5" s="7" t="s">
        <v>761</v>
      </c>
      <c r="AO5" s="7" t="s">
        <v>1042</v>
      </c>
      <c r="AP5" s="7" t="s">
        <v>405</v>
      </c>
      <c r="AQ5" s="7" t="s">
        <v>1043</v>
      </c>
      <c r="AR5" s="7" t="s">
        <v>962</v>
      </c>
      <c r="AS5" s="7" t="s">
        <v>603</v>
      </c>
      <c r="AT5" s="7" t="s">
        <v>1044</v>
      </c>
      <c r="AU5" s="7" t="s">
        <v>1045</v>
      </c>
      <c r="AV5" s="7" t="s">
        <v>105</v>
      </c>
      <c r="AW5" s="7" t="s">
        <v>1046</v>
      </c>
      <c r="AX5" s="7" t="s">
        <v>1047</v>
      </c>
      <c r="AY5" s="7" t="s">
        <v>953</v>
      </c>
      <c r="AZ5" s="7" t="s">
        <v>1048</v>
      </c>
      <c r="BC5" t="s">
        <v>1042</v>
      </c>
      <c r="BD5" t="s">
        <v>954</v>
      </c>
    </row>
    <row r="6" spans="1:56" x14ac:dyDescent="0.25">
      <c r="D6" s="7" t="s">
        <v>389</v>
      </c>
      <c r="E6" s="7" t="s">
        <v>1049</v>
      </c>
      <c r="F6" s="7" t="s">
        <v>1050</v>
      </c>
      <c r="G6" s="7" t="s">
        <v>1051</v>
      </c>
      <c r="H6" s="7" t="s">
        <v>1052</v>
      </c>
      <c r="M6" s="7" t="s">
        <v>484</v>
      </c>
      <c r="N6" s="7" t="s">
        <v>788</v>
      </c>
      <c r="O6" s="7" t="s">
        <v>1053</v>
      </c>
      <c r="R6" s="7" t="s">
        <v>1054</v>
      </c>
      <c r="T6" s="7" t="s">
        <v>177</v>
      </c>
      <c r="AB6" s="7" t="s">
        <v>1055</v>
      </c>
      <c r="AE6" s="7" t="s">
        <v>520</v>
      </c>
      <c r="AF6" s="7" t="s">
        <v>1056</v>
      </c>
      <c r="AG6" s="7" t="s">
        <v>1057</v>
      </c>
      <c r="AI6" s="7" t="s">
        <v>1058</v>
      </c>
      <c r="AJ6" s="7" t="s">
        <v>495</v>
      </c>
      <c r="AK6" s="7" t="s">
        <v>577</v>
      </c>
      <c r="AL6" s="7" t="s">
        <v>53</v>
      </c>
      <c r="AM6" s="7" t="s">
        <v>1059</v>
      </c>
      <c r="AN6" s="7" t="s">
        <v>783</v>
      </c>
      <c r="AO6" s="7" t="s">
        <v>1060</v>
      </c>
      <c r="AP6" s="7" t="s">
        <v>465</v>
      </c>
      <c r="AQ6" s="7" t="s">
        <v>1061</v>
      </c>
      <c r="AR6" s="7" t="s">
        <v>1062</v>
      </c>
      <c r="AS6" s="7" t="s">
        <v>613</v>
      </c>
      <c r="AT6" s="7" t="s">
        <v>1063</v>
      </c>
      <c r="AU6" s="7" t="s">
        <v>1064</v>
      </c>
      <c r="AV6" s="7" t="s">
        <v>1065</v>
      </c>
      <c r="AW6" s="7" t="s">
        <v>1066</v>
      </c>
      <c r="AX6" s="7" t="s">
        <v>1067</v>
      </c>
      <c r="AY6" s="7" t="s">
        <v>295</v>
      </c>
      <c r="AZ6" s="7" t="s">
        <v>1068</v>
      </c>
      <c r="BC6" t="s">
        <v>1060</v>
      </c>
      <c r="BD6" t="s">
        <v>720</v>
      </c>
    </row>
    <row r="7" spans="1:56" x14ac:dyDescent="0.25">
      <c r="D7" s="7" t="s">
        <v>1069</v>
      </c>
      <c r="E7" s="7" t="s">
        <v>1070</v>
      </c>
      <c r="F7" s="7" t="s">
        <v>411</v>
      </c>
      <c r="H7" s="7" t="s">
        <v>1055</v>
      </c>
      <c r="O7" s="7" t="s">
        <v>1071</v>
      </c>
      <c r="T7" s="7" t="s">
        <v>737</v>
      </c>
      <c r="AF7" s="7" t="s">
        <v>1072</v>
      </c>
      <c r="AG7" s="7" t="s">
        <v>1073</v>
      </c>
      <c r="AI7" s="7" t="s">
        <v>1074</v>
      </c>
      <c r="AJ7" s="7" t="s">
        <v>514</v>
      </c>
      <c r="AK7" s="7" t="s">
        <v>1075</v>
      </c>
      <c r="AL7" s="7" t="s">
        <v>54</v>
      </c>
      <c r="AM7" s="7" t="s">
        <v>1076</v>
      </c>
      <c r="AN7" s="7" t="s">
        <v>1077</v>
      </c>
      <c r="AO7" s="7" t="s">
        <v>1078</v>
      </c>
      <c r="AP7" s="7" t="s">
        <v>1079</v>
      </c>
      <c r="AQ7" s="7" t="s">
        <v>1080</v>
      </c>
      <c r="AR7" s="7" t="s">
        <v>1081</v>
      </c>
      <c r="AS7" s="7" t="s">
        <v>1082</v>
      </c>
      <c r="AT7" s="7" t="s">
        <v>1083</v>
      </c>
      <c r="AU7" s="7" t="s">
        <v>514</v>
      </c>
      <c r="AV7" s="7" t="s">
        <v>1084</v>
      </c>
      <c r="AX7" s="7" t="s">
        <v>1085</v>
      </c>
      <c r="AY7" s="7" t="s">
        <v>758</v>
      </c>
      <c r="AZ7" s="7" t="s">
        <v>1086</v>
      </c>
      <c r="BC7" t="s">
        <v>1078</v>
      </c>
      <c r="BD7" t="s">
        <v>720</v>
      </c>
    </row>
    <row r="8" spans="1:56" x14ac:dyDescent="0.25">
      <c r="D8" s="7" t="s">
        <v>1087</v>
      </c>
      <c r="E8" s="7" t="s">
        <v>1088</v>
      </c>
      <c r="F8" s="7" t="s">
        <v>1089</v>
      </c>
      <c r="T8" s="7" t="s">
        <v>1090</v>
      </c>
      <c r="AF8" s="7" t="s">
        <v>1091</v>
      </c>
      <c r="AG8" s="7" t="s">
        <v>1092</v>
      </c>
      <c r="AI8" s="7" t="s">
        <v>1093</v>
      </c>
      <c r="AJ8" s="7" t="s">
        <v>1091</v>
      </c>
      <c r="AK8" s="7" t="s">
        <v>1094</v>
      </c>
      <c r="AL8" s="7" t="s">
        <v>55</v>
      </c>
      <c r="AM8" s="7" t="s">
        <v>1095</v>
      </c>
      <c r="AN8" s="7" t="s">
        <v>1096</v>
      </c>
      <c r="AO8" s="7" t="s">
        <v>1097</v>
      </c>
      <c r="AP8" s="7" t="s">
        <v>851</v>
      </c>
      <c r="AQ8" s="7" t="s">
        <v>1098</v>
      </c>
      <c r="AR8" s="7" t="s">
        <v>1099</v>
      </c>
      <c r="AS8" s="7" t="s">
        <v>1100</v>
      </c>
      <c r="AT8" s="7" t="s">
        <v>1101</v>
      </c>
      <c r="AV8" s="7" t="s">
        <v>1102</v>
      </c>
      <c r="AX8" s="7" t="s">
        <v>1103</v>
      </c>
      <c r="AY8" s="7" t="s">
        <v>1030</v>
      </c>
      <c r="AZ8" s="7" t="s">
        <v>1104</v>
      </c>
      <c r="BC8" t="s">
        <v>1097</v>
      </c>
      <c r="BD8" t="s">
        <v>969</v>
      </c>
    </row>
    <row r="9" spans="1:56" x14ac:dyDescent="0.25">
      <c r="D9" s="7" t="s">
        <v>1105</v>
      </c>
      <c r="E9" s="7" t="s">
        <v>448</v>
      </c>
      <c r="AF9" s="7" t="s">
        <v>1106</v>
      </c>
      <c r="AG9" s="7" t="s">
        <v>1107</v>
      </c>
      <c r="AI9" s="7" t="s">
        <v>551</v>
      </c>
      <c r="AK9" s="7" t="s">
        <v>1108</v>
      </c>
      <c r="AL9" s="7" t="s">
        <v>56</v>
      </c>
      <c r="AM9" s="7" t="s">
        <v>1109</v>
      </c>
      <c r="AN9" s="7" t="s">
        <v>1110</v>
      </c>
      <c r="AO9" s="7" t="s">
        <v>1111</v>
      </c>
      <c r="AP9" s="7" t="s">
        <v>1112</v>
      </c>
      <c r="AR9" s="7" t="s">
        <v>1113</v>
      </c>
      <c r="AS9" s="7" t="s">
        <v>1114</v>
      </c>
      <c r="AT9" s="7" t="s">
        <v>1115</v>
      </c>
      <c r="AX9" s="7" t="s">
        <v>1116</v>
      </c>
      <c r="AY9" s="7" t="s">
        <v>1117</v>
      </c>
      <c r="AZ9" s="7" t="s">
        <v>1118</v>
      </c>
      <c r="BC9" t="s">
        <v>1111</v>
      </c>
      <c r="BD9" t="s">
        <v>969</v>
      </c>
    </row>
    <row r="10" spans="1:56" x14ac:dyDescent="0.25">
      <c r="D10" s="7" t="s">
        <v>996</v>
      </c>
      <c r="AF10" s="7" t="s">
        <v>1036</v>
      </c>
      <c r="AG10" s="7" t="s">
        <v>1119</v>
      </c>
      <c r="AI10" s="7" t="s">
        <v>547</v>
      </c>
      <c r="AK10" s="7" t="s">
        <v>788</v>
      </c>
      <c r="AL10" s="7" t="s">
        <v>57</v>
      </c>
      <c r="AM10" s="7" t="s">
        <v>1120</v>
      </c>
      <c r="AN10" s="7" t="s">
        <v>789</v>
      </c>
      <c r="AO10" s="7" t="s">
        <v>1121</v>
      </c>
      <c r="AP10" s="7" t="s">
        <v>1122</v>
      </c>
      <c r="AR10" s="7" t="s">
        <v>1020</v>
      </c>
      <c r="AS10" s="7" t="s">
        <v>1123</v>
      </c>
      <c r="AT10" s="7" t="s">
        <v>1124</v>
      </c>
      <c r="AX10" s="7" t="s">
        <v>696</v>
      </c>
      <c r="AZ10" s="7" t="s">
        <v>1125</v>
      </c>
      <c r="BC10" t="s">
        <v>1121</v>
      </c>
      <c r="BD10" t="s">
        <v>1034</v>
      </c>
    </row>
    <row r="11" spans="1:56" x14ac:dyDescent="0.25">
      <c r="AG11" s="7" t="s">
        <v>448</v>
      </c>
      <c r="AI11" s="7" t="s">
        <v>1126</v>
      </c>
      <c r="AL11" s="7" t="s">
        <v>58</v>
      </c>
      <c r="AM11" s="7" t="s">
        <v>1127</v>
      </c>
      <c r="AN11" s="7" t="s">
        <v>1128</v>
      </c>
      <c r="AO11" s="7" t="s">
        <v>1129</v>
      </c>
      <c r="AP11" s="7" t="s">
        <v>1130</v>
      </c>
      <c r="AR11" s="7" t="s">
        <v>1131</v>
      </c>
      <c r="AT11" s="7" t="s">
        <v>1132</v>
      </c>
      <c r="AX11" s="7" t="s">
        <v>1133</v>
      </c>
      <c r="AZ11" s="7" t="s">
        <v>1134</v>
      </c>
      <c r="BC11" t="s">
        <v>1129</v>
      </c>
      <c r="BD11" t="s">
        <v>954</v>
      </c>
    </row>
    <row r="12" spans="1:56" x14ac:dyDescent="0.25">
      <c r="AL12" s="7" t="s">
        <v>59</v>
      </c>
      <c r="AM12" s="7" t="s">
        <v>226</v>
      </c>
      <c r="AN12" s="7" t="s">
        <v>1135</v>
      </c>
      <c r="AO12" s="7" t="s">
        <v>1136</v>
      </c>
      <c r="AP12" s="7" t="s">
        <v>1137</v>
      </c>
      <c r="AR12" s="7" t="s">
        <v>1138</v>
      </c>
      <c r="AX12" s="7" t="s">
        <v>1139</v>
      </c>
      <c r="BC12" t="s">
        <v>1136</v>
      </c>
      <c r="BD12" t="s">
        <v>969</v>
      </c>
    </row>
    <row r="13" spans="1:56" x14ac:dyDescent="0.25">
      <c r="AL13" s="7" t="s">
        <v>60</v>
      </c>
      <c r="AM13" s="7" t="s">
        <v>1140</v>
      </c>
      <c r="AO13" s="7" t="s">
        <v>469</v>
      </c>
      <c r="AR13" s="7" t="s">
        <v>1141</v>
      </c>
      <c r="BC13" t="s">
        <v>469</v>
      </c>
      <c r="BD13" t="s">
        <v>1034</v>
      </c>
    </row>
    <row r="14" spans="1:56" x14ac:dyDescent="0.25">
      <c r="AL14" s="7" t="s">
        <v>61</v>
      </c>
      <c r="AM14" s="7" t="s">
        <v>1142</v>
      </c>
      <c r="AO14" s="7" t="s">
        <v>1143</v>
      </c>
      <c r="AR14" s="7" t="s">
        <v>1144</v>
      </c>
      <c r="BC14" t="s">
        <v>1143</v>
      </c>
      <c r="BD14" t="s">
        <v>1034</v>
      </c>
    </row>
    <row r="15" spans="1:56" x14ac:dyDescent="0.25">
      <c r="AL15" s="7" t="s">
        <v>62</v>
      </c>
      <c r="AM15" s="7" t="s">
        <v>1145</v>
      </c>
      <c r="AO15" s="7" t="s">
        <v>1146</v>
      </c>
      <c r="BC15" t="s">
        <v>1146</v>
      </c>
      <c r="BD15" t="s">
        <v>1034</v>
      </c>
    </row>
    <row r="16" spans="1:56" x14ac:dyDescent="0.25">
      <c r="AL16" s="7" t="s">
        <v>63</v>
      </c>
      <c r="AM16" s="7" t="s">
        <v>786</v>
      </c>
      <c r="AO16" s="7" t="s">
        <v>1147</v>
      </c>
      <c r="BC16" t="s">
        <v>1147</v>
      </c>
      <c r="BD16" t="s">
        <v>954</v>
      </c>
    </row>
    <row r="17" spans="38:56" x14ac:dyDescent="0.25">
      <c r="AL17" s="7" t="s">
        <v>64</v>
      </c>
      <c r="AM17" s="7" t="s">
        <v>1148</v>
      </c>
      <c r="AO17" s="7" t="s">
        <v>1017</v>
      </c>
      <c r="BC17" t="s">
        <v>1017</v>
      </c>
      <c r="BD17" t="s">
        <v>954</v>
      </c>
    </row>
    <row r="18" spans="38:56" x14ac:dyDescent="0.25">
      <c r="AL18" s="7" t="s">
        <v>65</v>
      </c>
      <c r="AM18" s="7" t="s">
        <v>1033</v>
      </c>
      <c r="AO18" s="7" t="s">
        <v>990</v>
      </c>
      <c r="BC18" t="s">
        <v>990</v>
      </c>
      <c r="BD18" t="s">
        <v>954</v>
      </c>
    </row>
    <row r="19" spans="38:56" x14ac:dyDescent="0.25">
      <c r="AL19" s="7" t="s">
        <v>66</v>
      </c>
      <c r="AO19" s="7" t="s">
        <v>1149</v>
      </c>
      <c r="BC19" t="s">
        <v>1149</v>
      </c>
      <c r="BD19" t="s">
        <v>954</v>
      </c>
    </row>
    <row r="20" spans="38:56" x14ac:dyDescent="0.25">
      <c r="AL20" s="7" t="s">
        <v>67</v>
      </c>
      <c r="AO20" s="7" t="s">
        <v>1150</v>
      </c>
      <c r="BC20" t="s">
        <v>1150</v>
      </c>
      <c r="BD20" t="s">
        <v>954</v>
      </c>
    </row>
    <row r="21" spans="38:56" x14ac:dyDescent="0.25">
      <c r="AL21" s="7" t="s">
        <v>68</v>
      </c>
      <c r="AO21" s="7" t="s">
        <v>1151</v>
      </c>
      <c r="BC21" t="s">
        <v>1151</v>
      </c>
      <c r="BD21" t="s">
        <v>969</v>
      </c>
    </row>
    <row r="22" spans="38:56" x14ac:dyDescent="0.25">
      <c r="AL22" s="7" t="s">
        <v>69</v>
      </c>
      <c r="AO22" s="7" t="s">
        <v>1124</v>
      </c>
      <c r="BC22" t="s">
        <v>1124</v>
      </c>
      <c r="BD22" t="s">
        <v>954</v>
      </c>
    </row>
    <row r="23" spans="38:56" x14ac:dyDescent="0.25">
      <c r="AL23" s="7" t="s">
        <v>70</v>
      </c>
      <c r="AO23" s="7" t="s">
        <v>1152</v>
      </c>
      <c r="BC23" t="s">
        <v>1152</v>
      </c>
      <c r="BD23" t="s">
        <v>954</v>
      </c>
    </row>
    <row r="24" spans="38:56" x14ac:dyDescent="0.25">
      <c r="AL24" s="7" t="s">
        <v>71</v>
      </c>
      <c r="AO24" s="7" t="s">
        <v>1153</v>
      </c>
      <c r="BC24" t="s">
        <v>1153</v>
      </c>
      <c r="BD24" t="s">
        <v>1034</v>
      </c>
    </row>
    <row r="25" spans="38:56" x14ac:dyDescent="0.25">
      <c r="AO25" s="7" t="s">
        <v>965</v>
      </c>
      <c r="BC25" t="s">
        <v>965</v>
      </c>
      <c r="BD25" t="s">
        <v>1034</v>
      </c>
    </row>
    <row r="26" spans="38:56" x14ac:dyDescent="0.25">
      <c r="AO26" s="7" t="s">
        <v>991</v>
      </c>
      <c r="BC26" t="s">
        <v>991</v>
      </c>
      <c r="BD26" t="s">
        <v>954</v>
      </c>
    </row>
    <row r="27" spans="38:56" x14ac:dyDescent="0.25">
      <c r="AO27" s="7" t="s">
        <v>1154</v>
      </c>
      <c r="BC27" t="s">
        <v>1154</v>
      </c>
      <c r="BD27" t="s">
        <v>954</v>
      </c>
    </row>
    <row r="28" spans="38:56" x14ac:dyDescent="0.25">
      <c r="AO28" s="7" t="s">
        <v>1155</v>
      </c>
      <c r="BC28" t="s">
        <v>1155</v>
      </c>
      <c r="BD28" t="s">
        <v>954</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30"/>
  <sheetViews>
    <sheetView showGridLines="0" workbookViewId="0"/>
  </sheetViews>
  <sheetFormatPr defaultRowHeight="15" x14ac:dyDescent="0.25"/>
  <cols>
    <col min="1" max="1" width="90" customWidth="1"/>
    <col min="2" max="2" width="45" customWidth="1"/>
    <col min="3" max="3" width="12" customWidth="1"/>
  </cols>
  <sheetData>
    <row r="1" spans="1:3" ht="23.25" x14ac:dyDescent="0.35">
      <c r="A1" s="1" t="s">
        <v>1156</v>
      </c>
    </row>
    <row r="2" spans="1:3" ht="409.6" customHeight="1" x14ac:dyDescent="0.25">
      <c r="A2" s="20" t="s">
        <v>1157</v>
      </c>
      <c r="B2" s="21"/>
    </row>
    <row r="4" spans="1:3" ht="15.75" x14ac:dyDescent="0.25">
      <c r="A4" s="6" t="s">
        <v>1158</v>
      </c>
    </row>
    <row r="5" spans="1:3" x14ac:dyDescent="0.25">
      <c r="A5" s="18" t="s">
        <v>1159</v>
      </c>
      <c r="B5" s="18" t="s">
        <v>1160</v>
      </c>
      <c r="C5" s="18" t="s">
        <v>1161</v>
      </c>
    </row>
    <row r="6" spans="1:3" ht="45" customHeight="1" x14ac:dyDescent="0.25">
      <c r="A6" s="19" t="s">
        <v>1162</v>
      </c>
      <c r="B6" s="19" t="s">
        <v>1163</v>
      </c>
      <c r="C6" t="s">
        <v>969</v>
      </c>
    </row>
    <row r="7" spans="1:3" ht="45" customHeight="1" x14ac:dyDescent="0.25">
      <c r="A7" s="19" t="s">
        <v>1164</v>
      </c>
      <c r="B7" s="19" t="s">
        <v>1165</v>
      </c>
      <c r="C7" t="s">
        <v>969</v>
      </c>
    </row>
    <row r="8" spans="1:3" ht="45" customHeight="1" x14ac:dyDescent="0.25">
      <c r="A8" s="19" t="s">
        <v>1166</v>
      </c>
      <c r="B8" s="19" t="s">
        <v>1163</v>
      </c>
      <c r="C8" t="s">
        <v>969</v>
      </c>
    </row>
    <row r="9" spans="1:3" ht="45" customHeight="1" x14ac:dyDescent="0.25">
      <c r="A9" s="19" t="s">
        <v>1167</v>
      </c>
      <c r="B9" s="19" t="s">
        <v>1163</v>
      </c>
      <c r="C9" t="s">
        <v>969</v>
      </c>
    </row>
    <row r="10" spans="1:3" ht="45" customHeight="1" x14ac:dyDescent="0.25">
      <c r="A10" s="19" t="s">
        <v>1168</v>
      </c>
      <c r="B10" s="19" t="s">
        <v>1169</v>
      </c>
      <c r="C10" t="s">
        <v>720</v>
      </c>
    </row>
    <row r="11" spans="1:3" ht="45" customHeight="1" x14ac:dyDescent="0.25">
      <c r="A11" s="19" t="s">
        <v>1170</v>
      </c>
      <c r="B11" s="19" t="s">
        <v>1171</v>
      </c>
      <c r="C11" t="s">
        <v>969</v>
      </c>
    </row>
    <row r="12" spans="1:3" ht="45" customHeight="1" x14ac:dyDescent="0.25">
      <c r="A12" s="19" t="s">
        <v>1172</v>
      </c>
      <c r="B12" s="19" t="s">
        <v>1173</v>
      </c>
      <c r="C12" t="s">
        <v>969</v>
      </c>
    </row>
    <row r="13" spans="1:3" ht="45" customHeight="1" x14ac:dyDescent="0.25">
      <c r="A13" s="19" t="s">
        <v>1174</v>
      </c>
      <c r="B13" s="19" t="s">
        <v>1175</v>
      </c>
      <c r="C13" t="s">
        <v>969</v>
      </c>
    </row>
    <row r="14" spans="1:3" ht="45" customHeight="1" x14ac:dyDescent="0.25">
      <c r="A14" s="19" t="s">
        <v>1176</v>
      </c>
      <c r="B14" s="19" t="s">
        <v>1177</v>
      </c>
      <c r="C14" t="s">
        <v>720</v>
      </c>
    </row>
    <row r="15" spans="1:3" ht="45" customHeight="1" x14ac:dyDescent="0.25">
      <c r="A15" s="19" t="s">
        <v>1178</v>
      </c>
      <c r="B15" s="19" t="s">
        <v>1165</v>
      </c>
      <c r="C15" t="s">
        <v>969</v>
      </c>
    </row>
    <row r="16" spans="1:3" ht="45" customHeight="1" x14ac:dyDescent="0.25">
      <c r="A16" s="19" t="s">
        <v>1179</v>
      </c>
      <c r="B16" s="19" t="s">
        <v>1180</v>
      </c>
      <c r="C16" t="s">
        <v>969</v>
      </c>
    </row>
    <row r="17" spans="1:3" ht="45" customHeight="1" x14ac:dyDescent="0.25">
      <c r="A17" s="19" t="s">
        <v>1181</v>
      </c>
      <c r="B17" s="19" t="s">
        <v>1165</v>
      </c>
      <c r="C17" t="s">
        <v>969</v>
      </c>
    </row>
    <row r="18" spans="1:3" ht="45" customHeight="1" x14ac:dyDescent="0.25">
      <c r="A18" s="19" t="s">
        <v>1182</v>
      </c>
      <c r="B18" s="19" t="s">
        <v>1165</v>
      </c>
      <c r="C18" t="s">
        <v>969</v>
      </c>
    </row>
    <row r="19" spans="1:3" ht="45" customHeight="1" x14ac:dyDescent="0.25">
      <c r="A19" s="19" t="s">
        <v>1183</v>
      </c>
      <c r="B19" s="19" t="s">
        <v>1177</v>
      </c>
      <c r="C19" t="s">
        <v>720</v>
      </c>
    </row>
    <row r="20" spans="1:3" ht="45" customHeight="1" x14ac:dyDescent="0.25">
      <c r="A20" s="19" t="s">
        <v>1184</v>
      </c>
      <c r="B20" s="19" t="s">
        <v>1185</v>
      </c>
      <c r="C20" t="s">
        <v>720</v>
      </c>
    </row>
    <row r="21" spans="1:3" ht="45" customHeight="1" x14ac:dyDescent="0.25">
      <c r="A21" s="19" t="s">
        <v>1186</v>
      </c>
      <c r="B21" s="19" t="s">
        <v>1187</v>
      </c>
      <c r="C21" t="s">
        <v>720</v>
      </c>
    </row>
    <row r="23" spans="1:3" ht="15.75" x14ac:dyDescent="0.25">
      <c r="A23" s="6" t="s">
        <v>1188</v>
      </c>
    </row>
    <row r="24" spans="1:3" ht="30" customHeight="1" x14ac:dyDescent="0.25">
      <c r="A24" s="19" t="s">
        <v>1189</v>
      </c>
    </row>
    <row r="25" spans="1:3" ht="30" customHeight="1" x14ac:dyDescent="0.25">
      <c r="A25" s="19" t="s">
        <v>1190</v>
      </c>
    </row>
    <row r="26" spans="1:3" ht="30" customHeight="1" x14ac:dyDescent="0.25">
      <c r="A26" s="19" t="s">
        <v>1191</v>
      </c>
    </row>
    <row r="27" spans="1:3" ht="30" customHeight="1" x14ac:dyDescent="0.25">
      <c r="A27" s="19" t="s">
        <v>1192</v>
      </c>
    </row>
    <row r="28" spans="1:3" ht="30" customHeight="1" x14ac:dyDescent="0.25">
      <c r="A28" s="19" t="s">
        <v>1193</v>
      </c>
    </row>
    <row r="29" spans="1:3" ht="30" customHeight="1" x14ac:dyDescent="0.25">
      <c r="A29" s="19" t="s">
        <v>1194</v>
      </c>
    </row>
    <row r="30" spans="1:3" ht="30" customHeight="1" x14ac:dyDescent="0.25">
      <c r="A30" s="19" t="s">
        <v>1195</v>
      </c>
    </row>
  </sheetData>
  <mergeCells count="1">
    <mergeCell ref="A2:B2"/>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61"/>
  <sheetViews>
    <sheetView workbookViewId="0">
      <pane ySplit="1" topLeftCell="A2" activePane="bottomLeft" state="frozen"/>
      <selection pane="bottomLeft"/>
    </sheetView>
  </sheetViews>
  <sheetFormatPr defaultRowHeight="15" x14ac:dyDescent="0.25"/>
  <cols>
    <col min="1" max="1" width="16" customWidth="1"/>
    <col min="2" max="2" width="30" customWidth="1"/>
    <col min="3" max="3" width="10" customWidth="1"/>
    <col min="4" max="4" width="50" customWidth="1"/>
    <col min="5" max="6" width="30" customWidth="1"/>
  </cols>
  <sheetData>
    <row r="1" spans="1:6" ht="32.1" customHeight="1" x14ac:dyDescent="0.25">
      <c r="A1" s="11" t="s">
        <v>1196</v>
      </c>
      <c r="B1" s="11" t="s">
        <v>1197</v>
      </c>
      <c r="C1" s="11" t="s">
        <v>459</v>
      </c>
      <c r="D1" s="11" t="s">
        <v>1198</v>
      </c>
      <c r="E1" s="11" t="s">
        <v>1199</v>
      </c>
      <c r="F1" s="11" t="s">
        <v>1200</v>
      </c>
    </row>
    <row r="2" spans="1:6" x14ac:dyDescent="0.25">
      <c r="A2" s="2" t="s">
        <v>1201</v>
      </c>
      <c r="B2" s="2" t="s">
        <v>341</v>
      </c>
      <c r="C2" s="2" t="s">
        <v>1202</v>
      </c>
      <c r="D2" s="2" t="s">
        <v>1203</v>
      </c>
      <c r="E2" s="2" t="s">
        <v>1204</v>
      </c>
      <c r="F2" s="2" t="s">
        <v>1205</v>
      </c>
    </row>
    <row r="3" spans="1:6" x14ac:dyDescent="0.25">
      <c r="A3" s="2" t="s">
        <v>1201</v>
      </c>
      <c r="B3" s="2" t="s">
        <v>1206</v>
      </c>
      <c r="C3" s="2" t="s">
        <v>1207</v>
      </c>
      <c r="D3" s="2" t="s">
        <v>1208</v>
      </c>
      <c r="E3" s="2" t="s">
        <v>1209</v>
      </c>
      <c r="F3" s="2" t="s">
        <v>1210</v>
      </c>
    </row>
    <row r="4" spans="1:6" x14ac:dyDescent="0.25">
      <c r="A4" s="2" t="s">
        <v>1201</v>
      </c>
      <c r="B4" s="2" t="s">
        <v>1211</v>
      </c>
      <c r="C4" s="2" t="s">
        <v>1212</v>
      </c>
      <c r="D4" s="2" t="s">
        <v>1213</v>
      </c>
      <c r="E4" s="2" t="s">
        <v>1212</v>
      </c>
      <c r="F4" s="2" t="s">
        <v>1214</v>
      </c>
    </row>
    <row r="5" spans="1:6" x14ac:dyDescent="0.25">
      <c r="A5" s="2" t="s">
        <v>1201</v>
      </c>
      <c r="B5" s="2" t="s">
        <v>343</v>
      </c>
      <c r="C5" s="2" t="s">
        <v>1207</v>
      </c>
      <c r="D5" s="2" t="s">
        <v>1215</v>
      </c>
      <c r="E5" s="2" t="s">
        <v>1216</v>
      </c>
      <c r="F5" s="2" t="s">
        <v>1217</v>
      </c>
    </row>
    <row r="6" spans="1:6" ht="25.5" x14ac:dyDescent="0.25">
      <c r="A6" s="2" t="s">
        <v>1201</v>
      </c>
      <c r="B6" s="2" t="s">
        <v>1218</v>
      </c>
      <c r="C6" s="2" t="s">
        <v>1207</v>
      </c>
      <c r="D6" s="2" t="s">
        <v>1219</v>
      </c>
      <c r="E6" s="2" t="s">
        <v>1220</v>
      </c>
      <c r="F6" s="2" t="s">
        <v>1221</v>
      </c>
    </row>
    <row r="7" spans="1:6" x14ac:dyDescent="0.25">
      <c r="A7" s="2" t="s">
        <v>1201</v>
      </c>
      <c r="B7" s="2" t="s">
        <v>1222</v>
      </c>
      <c r="C7" s="2" t="s">
        <v>1207</v>
      </c>
      <c r="D7" s="2" t="s">
        <v>1223</v>
      </c>
      <c r="E7" s="2" t="s">
        <v>1202</v>
      </c>
      <c r="F7" s="2" t="s">
        <v>1224</v>
      </c>
    </row>
    <row r="8" spans="1:6" ht="25.5" x14ac:dyDescent="0.25">
      <c r="A8" s="2" t="s">
        <v>1201</v>
      </c>
      <c r="B8" s="2" t="s">
        <v>1225</v>
      </c>
      <c r="C8" s="2" t="s">
        <v>1226</v>
      </c>
      <c r="D8" s="2" t="s">
        <v>1227</v>
      </c>
      <c r="E8" s="2" t="s">
        <v>1228</v>
      </c>
      <c r="F8" s="2" t="s">
        <v>1229</v>
      </c>
    </row>
    <row r="9" spans="1:6" ht="25.5" x14ac:dyDescent="0.25">
      <c r="A9" s="2" t="s">
        <v>1201</v>
      </c>
      <c r="B9" s="2" t="s">
        <v>1230</v>
      </c>
      <c r="C9" s="2" t="s">
        <v>1226</v>
      </c>
      <c r="D9" s="2" t="s">
        <v>1231</v>
      </c>
      <c r="E9" s="2" t="s">
        <v>1228</v>
      </c>
      <c r="F9" s="2" t="s">
        <v>1232</v>
      </c>
    </row>
    <row r="10" spans="1:6" ht="25.5" x14ac:dyDescent="0.25">
      <c r="A10" s="2" t="s">
        <v>1201</v>
      </c>
      <c r="B10" s="2" t="s">
        <v>1233</v>
      </c>
      <c r="C10" s="2" t="s">
        <v>1226</v>
      </c>
      <c r="D10" s="2" t="s">
        <v>1234</v>
      </c>
      <c r="E10" s="2" t="s">
        <v>1228</v>
      </c>
      <c r="F10" s="2" t="s">
        <v>1235</v>
      </c>
    </row>
    <row r="11" spans="1:6" ht="25.5" x14ac:dyDescent="0.25">
      <c r="A11" s="2" t="s">
        <v>1201</v>
      </c>
      <c r="B11" s="2" t="s">
        <v>1236</v>
      </c>
      <c r="C11" s="2" t="s">
        <v>1226</v>
      </c>
      <c r="D11" s="2" t="s">
        <v>1237</v>
      </c>
      <c r="E11" s="2" t="s">
        <v>1228</v>
      </c>
      <c r="F11" s="2" t="s">
        <v>1238</v>
      </c>
    </row>
    <row r="12" spans="1:6" ht="25.5" x14ac:dyDescent="0.25">
      <c r="A12" s="2" t="s">
        <v>1201</v>
      </c>
      <c r="B12" s="2" t="s">
        <v>1239</v>
      </c>
      <c r="C12" s="2" t="s">
        <v>1226</v>
      </c>
      <c r="D12" s="2" t="s">
        <v>1240</v>
      </c>
      <c r="E12" s="2" t="s">
        <v>1228</v>
      </c>
      <c r="F12" s="2" t="s">
        <v>1241</v>
      </c>
    </row>
    <row r="13" spans="1:6" ht="25.5" x14ac:dyDescent="0.25">
      <c r="A13" s="2" t="s">
        <v>1201</v>
      </c>
      <c r="B13" s="2" t="s">
        <v>1242</v>
      </c>
      <c r="C13" s="2" t="s">
        <v>1226</v>
      </c>
      <c r="D13" s="2" t="s">
        <v>1243</v>
      </c>
      <c r="E13" s="2" t="s">
        <v>1228</v>
      </c>
      <c r="F13" s="2" t="s">
        <v>1244</v>
      </c>
    </row>
    <row r="14" spans="1:6" ht="25.5" x14ac:dyDescent="0.25">
      <c r="A14" s="2" t="s">
        <v>1201</v>
      </c>
      <c r="B14" s="2" t="s">
        <v>1245</v>
      </c>
      <c r="C14" s="2" t="s">
        <v>1226</v>
      </c>
      <c r="D14" s="2" t="s">
        <v>1246</v>
      </c>
      <c r="E14" s="2" t="s">
        <v>1228</v>
      </c>
      <c r="F14" s="2" t="s">
        <v>1247</v>
      </c>
    </row>
    <row r="15" spans="1:6" ht="25.5" x14ac:dyDescent="0.25">
      <c r="A15" s="2" t="s">
        <v>1201</v>
      </c>
      <c r="B15" s="2" t="s">
        <v>1248</v>
      </c>
      <c r="C15" s="2" t="s">
        <v>1226</v>
      </c>
      <c r="D15" s="2" t="s">
        <v>1249</v>
      </c>
      <c r="E15" s="2" t="s">
        <v>1228</v>
      </c>
      <c r="F15" s="2" t="s">
        <v>1250</v>
      </c>
    </row>
    <row r="16" spans="1:6" ht="25.5" x14ac:dyDescent="0.25">
      <c r="A16" s="2" t="s">
        <v>1201</v>
      </c>
      <c r="B16" s="2" t="s">
        <v>1251</v>
      </c>
      <c r="C16" s="2" t="s">
        <v>1226</v>
      </c>
      <c r="D16" s="2" t="s">
        <v>1252</v>
      </c>
      <c r="E16" s="2" t="s">
        <v>1228</v>
      </c>
      <c r="F16" s="2" t="s">
        <v>1253</v>
      </c>
    </row>
    <row r="17" spans="1:6" ht="25.5" x14ac:dyDescent="0.25">
      <c r="A17" s="2" t="s">
        <v>1201</v>
      </c>
      <c r="B17" s="2" t="s">
        <v>1254</v>
      </c>
      <c r="C17" s="2" t="s">
        <v>1226</v>
      </c>
      <c r="D17" s="2" t="s">
        <v>1255</v>
      </c>
      <c r="E17" s="2" t="s">
        <v>1228</v>
      </c>
      <c r="F17" s="2" t="s">
        <v>1256</v>
      </c>
    </row>
    <row r="18" spans="1:6" x14ac:dyDescent="0.25">
      <c r="A18" s="2" t="s">
        <v>1201</v>
      </c>
      <c r="B18" s="2" t="s">
        <v>1257</v>
      </c>
      <c r="C18" s="2" t="s">
        <v>1207</v>
      </c>
      <c r="D18" s="2" t="s">
        <v>1258</v>
      </c>
      <c r="E18" s="2" t="s">
        <v>1259</v>
      </c>
      <c r="F18" s="2" t="s">
        <v>1260</v>
      </c>
    </row>
    <row r="19" spans="1:6" ht="25.5" x14ac:dyDescent="0.25">
      <c r="A19" s="2" t="s">
        <v>1201</v>
      </c>
      <c r="B19" s="2" t="s">
        <v>414</v>
      </c>
      <c r="C19" s="2" t="s">
        <v>1261</v>
      </c>
      <c r="D19" s="2" t="s">
        <v>1262</v>
      </c>
      <c r="E19" s="2" t="s">
        <v>1263</v>
      </c>
      <c r="F19" s="2" t="s">
        <v>1264</v>
      </c>
    </row>
    <row r="20" spans="1:6" x14ac:dyDescent="0.25">
      <c r="A20" s="2" t="s">
        <v>1201</v>
      </c>
      <c r="B20" s="2" t="s">
        <v>153</v>
      </c>
      <c r="C20" s="2" t="s">
        <v>1207</v>
      </c>
      <c r="D20" s="2" t="s">
        <v>1265</v>
      </c>
      <c r="E20" s="2" t="s">
        <v>1266</v>
      </c>
      <c r="F20" s="2" t="s">
        <v>1267</v>
      </c>
    </row>
    <row r="21" spans="1:6" x14ac:dyDescent="0.25">
      <c r="A21" s="2" t="s">
        <v>1201</v>
      </c>
      <c r="B21" s="2" t="s">
        <v>156</v>
      </c>
      <c r="C21" s="2" t="s">
        <v>1207</v>
      </c>
      <c r="D21" s="2" t="s">
        <v>1268</v>
      </c>
      <c r="E21" s="2" t="s">
        <v>1202</v>
      </c>
      <c r="F21" s="2" t="s">
        <v>1269</v>
      </c>
    </row>
    <row r="22" spans="1:6" ht="25.5" x14ac:dyDescent="0.25">
      <c r="A22" s="2" t="s">
        <v>1201</v>
      </c>
      <c r="B22" s="2" t="s">
        <v>159</v>
      </c>
      <c r="C22" s="2" t="s">
        <v>1207</v>
      </c>
      <c r="D22" s="2" t="s">
        <v>1270</v>
      </c>
      <c r="E22" s="2" t="s">
        <v>1202</v>
      </c>
      <c r="F22" s="2" t="s">
        <v>1271</v>
      </c>
    </row>
    <row r="23" spans="1:6" ht="25.5" x14ac:dyDescent="0.25">
      <c r="A23" s="2" t="s">
        <v>1272</v>
      </c>
      <c r="B23" s="2" t="s">
        <v>254</v>
      </c>
      <c r="C23" s="2" t="s">
        <v>1207</v>
      </c>
      <c r="D23" s="2" t="s">
        <v>1273</v>
      </c>
      <c r="E23" s="2" t="s">
        <v>1274</v>
      </c>
      <c r="F23" s="2" t="s">
        <v>1275</v>
      </c>
    </row>
    <row r="24" spans="1:6" x14ac:dyDescent="0.25">
      <c r="A24" s="2" t="s">
        <v>1276</v>
      </c>
      <c r="B24" s="2" t="s">
        <v>361</v>
      </c>
      <c r="C24" s="2" t="s">
        <v>1261</v>
      </c>
      <c r="D24" s="2" t="s">
        <v>1277</v>
      </c>
      <c r="E24" s="2" t="s">
        <v>1278</v>
      </c>
      <c r="F24" s="2" t="s">
        <v>1279</v>
      </c>
    </row>
    <row r="25" spans="1:6" x14ac:dyDescent="0.25">
      <c r="A25" s="2" t="s">
        <v>1280</v>
      </c>
      <c r="B25" s="2" t="s">
        <v>291</v>
      </c>
      <c r="C25" s="2" t="s">
        <v>1207</v>
      </c>
      <c r="D25" s="2" t="s">
        <v>1281</v>
      </c>
      <c r="E25" s="2" t="s">
        <v>1282</v>
      </c>
      <c r="F25" s="2" t="s">
        <v>1283</v>
      </c>
    </row>
    <row r="26" spans="1:6" x14ac:dyDescent="0.25">
      <c r="A26" s="2" t="s">
        <v>742</v>
      </c>
      <c r="B26" s="2" t="s">
        <v>414</v>
      </c>
      <c r="C26" s="2" t="s">
        <v>1261</v>
      </c>
      <c r="D26" s="2" t="s">
        <v>1284</v>
      </c>
      <c r="E26" s="2" t="s">
        <v>1285</v>
      </c>
      <c r="F26" s="2" t="s">
        <v>1286</v>
      </c>
    </row>
    <row r="27" spans="1:6" x14ac:dyDescent="0.25">
      <c r="A27" s="2" t="s">
        <v>1287</v>
      </c>
      <c r="B27" s="2" t="s">
        <v>414</v>
      </c>
      <c r="C27" s="2" t="s">
        <v>1261</v>
      </c>
      <c r="D27" s="2" t="s">
        <v>1288</v>
      </c>
      <c r="E27" s="2" t="s">
        <v>1289</v>
      </c>
      <c r="F27" s="2" t="s">
        <v>1290</v>
      </c>
    </row>
    <row r="28" spans="1:6" x14ac:dyDescent="0.25">
      <c r="A28" s="2" t="s">
        <v>1291</v>
      </c>
      <c r="B28" s="2" t="s">
        <v>414</v>
      </c>
      <c r="C28" s="2" t="s">
        <v>1261</v>
      </c>
      <c r="D28" s="2" t="s">
        <v>1292</v>
      </c>
      <c r="E28" s="2" t="s">
        <v>1293</v>
      </c>
      <c r="F28" s="2" t="s">
        <v>1294</v>
      </c>
    </row>
    <row r="29" spans="1:6" x14ac:dyDescent="0.25">
      <c r="A29" s="2" t="s">
        <v>1295</v>
      </c>
      <c r="B29" s="2" t="s">
        <v>769</v>
      </c>
      <c r="C29" s="2" t="s">
        <v>1261</v>
      </c>
      <c r="D29" s="2" t="s">
        <v>1296</v>
      </c>
      <c r="E29" s="2" t="s">
        <v>1297</v>
      </c>
      <c r="F29" s="2" t="s">
        <v>1298</v>
      </c>
    </row>
    <row r="30" spans="1:6" ht="25.5" x14ac:dyDescent="0.25">
      <c r="A30" s="2" t="s">
        <v>1299</v>
      </c>
      <c r="B30" s="2" t="s">
        <v>695</v>
      </c>
      <c r="C30" s="2" t="s">
        <v>695</v>
      </c>
      <c r="D30" s="2" t="s">
        <v>1300</v>
      </c>
      <c r="E30" s="2" t="s">
        <v>695</v>
      </c>
      <c r="F30" s="2" t="s">
        <v>1301</v>
      </c>
    </row>
    <row r="31" spans="1:6" x14ac:dyDescent="0.25">
      <c r="A31" s="7"/>
      <c r="B31" s="7"/>
      <c r="C31" s="7"/>
      <c r="D31" s="7"/>
      <c r="E31" s="7"/>
      <c r="F31" s="7"/>
    </row>
    <row r="32" spans="1:6" x14ac:dyDescent="0.25">
      <c r="A32" s="7"/>
      <c r="B32" s="7"/>
      <c r="C32" s="7"/>
      <c r="D32" s="7"/>
      <c r="E32" s="7"/>
      <c r="F32" s="7"/>
    </row>
    <row r="33" spans="1:6" x14ac:dyDescent="0.25">
      <c r="A33" s="7"/>
      <c r="B33" s="7"/>
      <c r="C33" s="7"/>
      <c r="D33" s="7"/>
      <c r="E33" s="7"/>
      <c r="F33" s="7"/>
    </row>
    <row r="34" spans="1:6" x14ac:dyDescent="0.25">
      <c r="A34" s="7"/>
      <c r="B34" s="7"/>
      <c r="C34" s="7"/>
      <c r="D34" s="7"/>
      <c r="E34" s="7"/>
      <c r="F34" s="7"/>
    </row>
    <row r="35" spans="1:6" x14ac:dyDescent="0.25">
      <c r="A35" s="7"/>
      <c r="B35" s="7"/>
      <c r="C35" s="7"/>
      <c r="D35" s="7"/>
      <c r="E35" s="7"/>
      <c r="F35" s="7"/>
    </row>
    <row r="36" spans="1:6" x14ac:dyDescent="0.25">
      <c r="A36" s="7"/>
      <c r="B36" s="7"/>
      <c r="C36" s="7"/>
      <c r="D36" s="7"/>
      <c r="E36" s="7"/>
      <c r="F36" s="7"/>
    </row>
    <row r="37" spans="1:6" x14ac:dyDescent="0.25">
      <c r="A37" s="7"/>
      <c r="B37" s="7"/>
      <c r="C37" s="7"/>
      <c r="D37" s="7"/>
      <c r="E37" s="7"/>
      <c r="F37" s="7"/>
    </row>
    <row r="38" spans="1:6" x14ac:dyDescent="0.25">
      <c r="A38" s="7"/>
      <c r="B38" s="7"/>
      <c r="C38" s="7"/>
      <c r="D38" s="7"/>
      <c r="E38" s="7"/>
      <c r="F38" s="7"/>
    </row>
    <row r="39" spans="1:6" x14ac:dyDescent="0.25">
      <c r="A39" s="7"/>
      <c r="B39" s="7"/>
      <c r="C39" s="7"/>
      <c r="D39" s="7"/>
      <c r="E39" s="7"/>
      <c r="F39" s="7"/>
    </row>
    <row r="40" spans="1:6" x14ac:dyDescent="0.25">
      <c r="A40" s="7"/>
      <c r="B40" s="7"/>
      <c r="C40" s="7"/>
      <c r="D40" s="7"/>
      <c r="E40" s="7"/>
      <c r="F40" s="7"/>
    </row>
    <row r="41" spans="1:6" x14ac:dyDescent="0.25">
      <c r="A41" s="7"/>
      <c r="B41" s="7"/>
      <c r="C41" s="7"/>
      <c r="D41" s="7"/>
      <c r="E41" s="7"/>
      <c r="F41" s="7"/>
    </row>
    <row r="42" spans="1:6" x14ac:dyDescent="0.25">
      <c r="A42" s="7"/>
      <c r="B42" s="7"/>
      <c r="C42" s="7"/>
      <c r="D42" s="7"/>
      <c r="E42" s="7"/>
      <c r="F42" s="7"/>
    </row>
    <row r="43" spans="1:6" x14ac:dyDescent="0.25">
      <c r="A43" s="7"/>
      <c r="B43" s="7"/>
      <c r="C43" s="7"/>
      <c r="D43" s="7"/>
      <c r="E43" s="7"/>
      <c r="F43" s="7"/>
    </row>
    <row r="44" spans="1:6" x14ac:dyDescent="0.25">
      <c r="A44" s="7"/>
      <c r="B44" s="7"/>
      <c r="C44" s="7"/>
      <c r="D44" s="7"/>
      <c r="E44" s="7"/>
      <c r="F44" s="7"/>
    </row>
    <row r="45" spans="1:6" x14ac:dyDescent="0.25">
      <c r="A45" s="7"/>
      <c r="B45" s="7"/>
      <c r="C45" s="7"/>
      <c r="D45" s="7"/>
      <c r="E45" s="7"/>
      <c r="F45" s="7"/>
    </row>
    <row r="46" spans="1:6" x14ac:dyDescent="0.25">
      <c r="A46" s="7"/>
      <c r="B46" s="7"/>
      <c r="C46" s="7"/>
      <c r="D46" s="7"/>
      <c r="E46" s="7"/>
      <c r="F46" s="7"/>
    </row>
    <row r="47" spans="1:6" x14ac:dyDescent="0.25">
      <c r="A47" s="7"/>
      <c r="B47" s="7"/>
      <c r="C47" s="7"/>
      <c r="D47" s="7"/>
      <c r="E47" s="7"/>
      <c r="F47" s="7"/>
    </row>
    <row r="48" spans="1:6" x14ac:dyDescent="0.25">
      <c r="A48" s="7"/>
      <c r="B48" s="7"/>
      <c r="C48" s="7"/>
      <c r="D48" s="7"/>
      <c r="E48" s="7"/>
      <c r="F48" s="7"/>
    </row>
    <row r="49" spans="1:6" x14ac:dyDescent="0.25">
      <c r="A49" s="7"/>
      <c r="B49" s="7"/>
      <c r="C49" s="7"/>
      <c r="D49" s="7"/>
      <c r="E49" s="7"/>
      <c r="F49" s="7"/>
    </row>
    <row r="50" spans="1:6" x14ac:dyDescent="0.25">
      <c r="A50" s="7"/>
      <c r="B50" s="7"/>
      <c r="C50" s="7"/>
      <c r="D50" s="7"/>
      <c r="E50" s="7"/>
      <c r="F50" s="7"/>
    </row>
    <row r="51" spans="1:6" x14ac:dyDescent="0.25">
      <c r="A51" s="7"/>
      <c r="B51" s="7"/>
      <c r="C51" s="7"/>
      <c r="D51" s="7"/>
      <c r="E51" s="7"/>
      <c r="F51" s="7"/>
    </row>
    <row r="52" spans="1:6" x14ac:dyDescent="0.25">
      <c r="A52" s="7"/>
      <c r="B52" s="7"/>
      <c r="C52" s="7"/>
      <c r="D52" s="7"/>
      <c r="E52" s="7"/>
      <c r="F52" s="7"/>
    </row>
    <row r="53" spans="1:6" x14ac:dyDescent="0.25">
      <c r="A53" s="7"/>
      <c r="B53" s="7"/>
      <c r="C53" s="7"/>
      <c r="D53" s="7"/>
      <c r="E53" s="7"/>
      <c r="F53" s="7"/>
    </row>
    <row r="54" spans="1:6" x14ac:dyDescent="0.25">
      <c r="A54" s="7"/>
      <c r="B54" s="7"/>
      <c r="C54" s="7"/>
      <c r="D54" s="7"/>
      <c r="E54" s="7"/>
      <c r="F54" s="7"/>
    </row>
    <row r="55" spans="1:6" x14ac:dyDescent="0.25">
      <c r="A55" s="7"/>
      <c r="B55" s="7"/>
      <c r="C55" s="7"/>
      <c r="D55" s="7"/>
      <c r="E55" s="7"/>
      <c r="F55" s="7"/>
    </row>
    <row r="56" spans="1:6" x14ac:dyDescent="0.25">
      <c r="A56" s="7"/>
      <c r="B56" s="7"/>
      <c r="C56" s="7"/>
      <c r="D56" s="7"/>
      <c r="E56" s="7"/>
      <c r="F56" s="7"/>
    </row>
    <row r="57" spans="1:6" x14ac:dyDescent="0.25">
      <c r="A57" s="7"/>
      <c r="B57" s="7"/>
      <c r="C57" s="7"/>
      <c r="D57" s="7"/>
      <c r="E57" s="7"/>
      <c r="F57" s="7"/>
    </row>
    <row r="58" spans="1:6" x14ac:dyDescent="0.25">
      <c r="A58" s="7"/>
      <c r="B58" s="7"/>
      <c r="C58" s="7"/>
      <c r="D58" s="7"/>
      <c r="E58" s="7"/>
      <c r="F58" s="7"/>
    </row>
    <row r="59" spans="1:6" x14ac:dyDescent="0.25">
      <c r="A59" s="7"/>
      <c r="B59" s="7"/>
      <c r="C59" s="7"/>
      <c r="D59" s="7"/>
      <c r="E59" s="7"/>
      <c r="F59" s="7"/>
    </row>
    <row r="60" spans="1:6" x14ac:dyDescent="0.25">
      <c r="A60" s="7"/>
      <c r="B60" s="7"/>
      <c r="C60" s="7"/>
      <c r="D60" s="7"/>
      <c r="E60" s="7"/>
      <c r="F60" s="7"/>
    </row>
    <row r="61" spans="1:6" x14ac:dyDescent="0.25">
      <c r="A61" s="7"/>
      <c r="B61" s="7"/>
      <c r="C61" s="7"/>
      <c r="D61" s="7"/>
      <c r="E61" s="7"/>
      <c r="F61" s="7"/>
    </row>
  </sheetData>
  <pageMargins left="0.75" right="0.75" top="1" bottom="1" header="0.5" footer="0.5"/>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D41"/>
  <sheetViews>
    <sheetView workbookViewId="0">
      <pane ySplit="1" topLeftCell="A2" activePane="bottomLeft" state="frozen"/>
      <selection pane="bottomLeft"/>
    </sheetView>
  </sheetViews>
  <sheetFormatPr defaultRowHeight="15" x14ac:dyDescent="0.25"/>
  <cols>
    <col min="1" max="1" width="35" customWidth="1"/>
    <col min="2" max="2" width="40" customWidth="1"/>
    <col min="3" max="3" width="30" customWidth="1"/>
    <col min="4" max="4" width="55" customWidth="1"/>
  </cols>
  <sheetData>
    <row r="1" spans="1:4" ht="32.1" customHeight="1" x14ac:dyDescent="0.25">
      <c r="A1" s="11" t="s">
        <v>1302</v>
      </c>
      <c r="B1" s="11" t="s">
        <v>1303</v>
      </c>
      <c r="C1" s="11" t="s">
        <v>1304</v>
      </c>
      <c r="D1" s="11" t="s">
        <v>1305</v>
      </c>
    </row>
    <row r="2" spans="1:4" ht="38.25" x14ac:dyDescent="0.25">
      <c r="A2" s="2" t="s">
        <v>1306</v>
      </c>
      <c r="B2" s="2" t="s">
        <v>1307</v>
      </c>
      <c r="C2" s="2" t="s">
        <v>1308</v>
      </c>
      <c r="D2" s="2" t="s">
        <v>1309</v>
      </c>
    </row>
    <row r="3" spans="1:4" ht="25.5" x14ac:dyDescent="0.25">
      <c r="A3" s="2" t="s">
        <v>1310</v>
      </c>
      <c r="B3" s="2" t="s">
        <v>1311</v>
      </c>
      <c r="C3" s="2" t="s">
        <v>1312</v>
      </c>
      <c r="D3" s="2" t="s">
        <v>1313</v>
      </c>
    </row>
    <row r="4" spans="1:4" ht="25.5" x14ac:dyDescent="0.25">
      <c r="A4" s="2" t="s">
        <v>1314</v>
      </c>
      <c r="B4" s="2" t="s">
        <v>1315</v>
      </c>
      <c r="C4" s="2" t="s">
        <v>1316</v>
      </c>
      <c r="D4" s="2" t="s">
        <v>1317</v>
      </c>
    </row>
    <row r="5" spans="1:4" ht="25.5" x14ac:dyDescent="0.25">
      <c r="A5" s="2" t="s">
        <v>1318</v>
      </c>
      <c r="B5" s="2" t="s">
        <v>1319</v>
      </c>
      <c r="C5" s="2" t="s">
        <v>1320</v>
      </c>
      <c r="D5" s="2" t="s">
        <v>1321</v>
      </c>
    </row>
    <row r="6" spans="1:4" ht="25.5" x14ac:dyDescent="0.25">
      <c r="A6" s="2" t="s">
        <v>1322</v>
      </c>
      <c r="B6" s="2" t="s">
        <v>1323</v>
      </c>
      <c r="C6" s="2" t="s">
        <v>1324</v>
      </c>
      <c r="D6" s="2" t="s">
        <v>1325</v>
      </c>
    </row>
    <row r="7" spans="1:4" ht="25.5" x14ac:dyDescent="0.25">
      <c r="A7" s="2" t="s">
        <v>1326</v>
      </c>
      <c r="B7" s="2" t="s">
        <v>1327</v>
      </c>
      <c r="C7" s="2" t="s">
        <v>1328</v>
      </c>
      <c r="D7" s="2" t="s">
        <v>1329</v>
      </c>
    </row>
    <row r="8" spans="1:4" ht="25.5" x14ac:dyDescent="0.25">
      <c r="A8" s="2" t="s">
        <v>1330</v>
      </c>
      <c r="B8" s="2" t="s">
        <v>1331</v>
      </c>
      <c r="C8" s="2" t="s">
        <v>1332</v>
      </c>
      <c r="D8" s="2" t="s">
        <v>1333</v>
      </c>
    </row>
    <row r="9" spans="1:4" ht="25.5" x14ac:dyDescent="0.25">
      <c r="A9" s="2" t="s">
        <v>1334</v>
      </c>
      <c r="B9" s="2" t="s">
        <v>1335</v>
      </c>
      <c r="C9" s="2" t="s">
        <v>1336</v>
      </c>
      <c r="D9" s="2" t="s">
        <v>1337</v>
      </c>
    </row>
    <row r="10" spans="1:4" ht="25.5" x14ac:dyDescent="0.25">
      <c r="A10" s="2" t="s">
        <v>1338</v>
      </c>
      <c r="B10" s="2" t="s">
        <v>1339</v>
      </c>
      <c r="C10" s="2" t="s">
        <v>1340</v>
      </c>
      <c r="D10" s="2" t="s">
        <v>1341</v>
      </c>
    </row>
    <row r="11" spans="1:4" ht="25.5" x14ac:dyDescent="0.25">
      <c r="A11" s="2" t="s">
        <v>1342</v>
      </c>
      <c r="B11" s="2" t="s">
        <v>1343</v>
      </c>
      <c r="C11" s="2" t="s">
        <v>1344</v>
      </c>
      <c r="D11" s="2" t="s">
        <v>1345</v>
      </c>
    </row>
    <row r="12" spans="1:4" x14ac:dyDescent="0.25">
      <c r="A12" s="7"/>
      <c r="B12" s="7"/>
      <c r="C12" s="7"/>
      <c r="D12" s="7"/>
    </row>
    <row r="13" spans="1:4" x14ac:dyDescent="0.25">
      <c r="A13" s="7"/>
      <c r="B13" s="7"/>
      <c r="C13" s="7"/>
      <c r="D13" s="7"/>
    </row>
    <row r="14" spans="1:4" x14ac:dyDescent="0.25">
      <c r="A14" s="7"/>
      <c r="B14" s="7"/>
      <c r="C14" s="7"/>
      <c r="D14" s="7"/>
    </row>
    <row r="15" spans="1:4" x14ac:dyDescent="0.25">
      <c r="A15" s="7"/>
      <c r="B15" s="7"/>
      <c r="C15" s="7"/>
      <c r="D15" s="7"/>
    </row>
    <row r="16" spans="1:4" x14ac:dyDescent="0.25">
      <c r="A16" s="7"/>
      <c r="B16" s="7"/>
      <c r="C16" s="7"/>
      <c r="D16" s="7"/>
    </row>
    <row r="17" spans="1:4" x14ac:dyDescent="0.25">
      <c r="A17" s="7"/>
      <c r="B17" s="7"/>
      <c r="C17" s="7"/>
      <c r="D17" s="7"/>
    </row>
    <row r="18" spans="1:4" x14ac:dyDescent="0.25">
      <c r="A18" s="7"/>
      <c r="B18" s="7"/>
      <c r="C18" s="7"/>
      <c r="D18" s="7"/>
    </row>
    <row r="19" spans="1:4" x14ac:dyDescent="0.25">
      <c r="A19" s="7"/>
      <c r="B19" s="7"/>
      <c r="C19" s="7"/>
      <c r="D19" s="7"/>
    </row>
    <row r="20" spans="1:4" x14ac:dyDescent="0.25">
      <c r="A20" s="7"/>
      <c r="B20" s="7"/>
      <c r="C20" s="7"/>
      <c r="D20" s="7"/>
    </row>
    <row r="21" spans="1:4" x14ac:dyDescent="0.25">
      <c r="A21" s="7"/>
      <c r="B21" s="7"/>
      <c r="C21" s="7"/>
      <c r="D21" s="7"/>
    </row>
    <row r="22" spans="1:4" x14ac:dyDescent="0.25">
      <c r="A22" s="7"/>
      <c r="B22" s="7"/>
      <c r="C22" s="7"/>
      <c r="D22" s="7"/>
    </row>
    <row r="23" spans="1:4" x14ac:dyDescent="0.25">
      <c r="A23" s="7"/>
      <c r="B23" s="7"/>
      <c r="C23" s="7"/>
      <c r="D23" s="7"/>
    </row>
    <row r="24" spans="1:4" x14ac:dyDescent="0.25">
      <c r="A24" s="7"/>
      <c r="B24" s="7"/>
      <c r="C24" s="7"/>
      <c r="D24" s="7"/>
    </row>
    <row r="25" spans="1:4" x14ac:dyDescent="0.25">
      <c r="A25" s="7"/>
      <c r="B25" s="7"/>
      <c r="C25" s="7"/>
      <c r="D25" s="7"/>
    </row>
    <row r="26" spans="1:4" x14ac:dyDescent="0.25">
      <c r="A26" s="7"/>
      <c r="B26" s="7"/>
      <c r="C26" s="7"/>
      <c r="D26" s="7"/>
    </row>
    <row r="27" spans="1:4" x14ac:dyDescent="0.25">
      <c r="A27" s="7"/>
      <c r="B27" s="7"/>
      <c r="C27" s="7"/>
      <c r="D27" s="7"/>
    </row>
    <row r="28" spans="1:4" x14ac:dyDescent="0.25">
      <c r="A28" s="7"/>
      <c r="B28" s="7"/>
      <c r="C28" s="7"/>
      <c r="D28" s="7"/>
    </row>
    <row r="29" spans="1:4" x14ac:dyDescent="0.25">
      <c r="A29" s="7"/>
      <c r="B29" s="7"/>
      <c r="C29" s="7"/>
      <c r="D29" s="7"/>
    </row>
    <row r="30" spans="1:4" x14ac:dyDescent="0.25">
      <c r="A30" s="7"/>
      <c r="B30" s="7"/>
      <c r="C30" s="7"/>
      <c r="D30" s="7"/>
    </row>
    <row r="31" spans="1:4" x14ac:dyDescent="0.25">
      <c r="A31" s="7"/>
      <c r="B31" s="7"/>
      <c r="C31" s="7"/>
      <c r="D31" s="7"/>
    </row>
    <row r="32" spans="1:4" x14ac:dyDescent="0.25">
      <c r="A32" s="7"/>
      <c r="B32" s="7"/>
      <c r="C32" s="7"/>
      <c r="D32" s="7"/>
    </row>
    <row r="33" spans="1:4" x14ac:dyDescent="0.25">
      <c r="A33" s="7"/>
      <c r="B33" s="7"/>
      <c r="C33" s="7"/>
      <c r="D33" s="7"/>
    </row>
    <row r="34" spans="1:4" x14ac:dyDescent="0.25">
      <c r="A34" s="7"/>
      <c r="B34" s="7"/>
      <c r="C34" s="7"/>
      <c r="D34" s="7"/>
    </row>
    <row r="35" spans="1:4" x14ac:dyDescent="0.25">
      <c r="A35" s="7"/>
      <c r="B35" s="7"/>
      <c r="C35" s="7"/>
      <c r="D35" s="7"/>
    </row>
    <row r="36" spans="1:4" x14ac:dyDescent="0.25">
      <c r="A36" s="7"/>
      <c r="B36" s="7"/>
      <c r="C36" s="7"/>
      <c r="D36" s="7"/>
    </row>
    <row r="37" spans="1:4" x14ac:dyDescent="0.25">
      <c r="A37" s="7"/>
      <c r="B37" s="7"/>
      <c r="C37" s="7"/>
      <c r="D37" s="7"/>
    </row>
    <row r="38" spans="1:4" x14ac:dyDescent="0.25">
      <c r="A38" s="7"/>
      <c r="B38" s="7"/>
      <c r="C38" s="7"/>
      <c r="D38" s="7"/>
    </row>
    <row r="39" spans="1:4" x14ac:dyDescent="0.25">
      <c r="A39" s="7"/>
      <c r="B39" s="7"/>
      <c r="C39" s="7"/>
      <c r="D39" s="7"/>
    </row>
    <row r="40" spans="1:4" x14ac:dyDescent="0.25">
      <c r="A40" s="7"/>
      <c r="B40" s="7"/>
      <c r="C40" s="7"/>
      <c r="D40" s="7"/>
    </row>
    <row r="41" spans="1:4" x14ac:dyDescent="0.25">
      <c r="A41" s="7"/>
      <c r="B41" s="7"/>
      <c r="C41" s="7"/>
      <c r="D41" s="7"/>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83</vt:i4>
      </vt:variant>
    </vt:vector>
  </HeadingPairs>
  <TitlesOfParts>
    <vt:vector size="108" baseType="lpstr">
      <vt:lpstr>LEIA_ME</vt:lpstr>
      <vt:lpstr>PAINEL</vt:lpstr>
      <vt:lpstr>FOLLOWUP</vt:lpstr>
      <vt:lpstr>MOTORISTAS</vt:lpstr>
      <vt:lpstr>CONSULTAS</vt:lpstr>
      <vt:lpstr>VEICULOS</vt:lpstr>
      <vt:lpstr>RASTREADORES</vt:lpstr>
      <vt:lpstr>CHECKLISTS</vt:lpstr>
      <vt:lpstr>ESPELHAMENTOS</vt:lpstr>
      <vt:lpstr>SMP</vt:lpstr>
      <vt:lpstr>AVERBACOES</vt:lpstr>
      <vt:lpstr>APOLICES</vt:lpstr>
      <vt:lpstr>PGR_REGRAS</vt:lpstr>
      <vt:lpstr>POSICOES</vt:lpstr>
      <vt:lpstr>OCORRENCIAS</vt:lpstr>
      <vt:lpstr>SINISTROS</vt:lpstr>
      <vt:lpstr>FRONTEIRA</vt:lpstr>
      <vt:lpstr>CLIENTES</vt:lpstr>
      <vt:lpstr>PONTOS_APOIO</vt:lpstr>
      <vt:lpstr>CONTATOS</vt:lpstr>
      <vt:lpstr>PARAMETROS</vt:lpstr>
      <vt:lpstr>LISTAS</vt:lpstr>
      <vt:lpstr>PERFIL_EMPRESA</vt:lpstr>
      <vt:lpstr>DICIONARIO_BOT</vt:lpstr>
      <vt:lpstr>FAQ_BOT</vt:lpstr>
      <vt:lpstr>lst_Acao</vt:lpstr>
      <vt:lpstr>lst_Analistas</vt:lpstr>
      <vt:lpstr>lst_Apolices</vt:lpstr>
      <vt:lpstr>lst_CanalBR</vt:lpstr>
      <vt:lpstr>lst_CanalVizinho</vt:lpstr>
      <vt:lpstr>lst_CategMerc</vt:lpstr>
      <vt:lpstr>lst_CausaRecusa</vt:lpstr>
      <vt:lpstr>lst_Checklists</vt:lpstr>
      <vt:lpstr>lst_Clientes</vt:lpstr>
      <vt:lpstr>lst_CNHCat</vt:lpstr>
      <vt:lpstr>lst_Comunicacao</vt:lpstr>
      <vt:lpstr>lst_Criticidade</vt:lpstr>
      <vt:lpstr>lst_DocAverb</vt:lpstr>
      <vt:lpstr>lst_DocViagem</vt:lpstr>
      <vt:lpstr>lst_Entidade</vt:lpstr>
      <vt:lpstr>lst_Fabricante</vt:lpstr>
      <vt:lpstr>lst_Fonte</vt:lpstr>
      <vt:lpstr>lst_FuncaoRastr</vt:lpstr>
      <vt:lpstr>lst_GR</vt:lpstr>
      <vt:lpstr>lst_Macro</vt:lpstr>
      <vt:lpstr>lst_MeioContato</vt:lpstr>
      <vt:lpstr>lst_Moeda</vt:lpstr>
      <vt:lpstr>lst_Motoristas</vt:lpstr>
      <vt:lpstr>lst_NC_PGR</vt:lpstr>
      <vt:lpstr>lst_Pais</vt:lpstr>
      <vt:lpstr>lst_Permissoes</vt:lpstr>
      <vt:lpstr>lst_Placas</vt:lpstr>
      <vt:lpstr>lst_PostoFronteira</vt:lpstr>
      <vt:lpstr>lst_Ramo</vt:lpstr>
      <vt:lpstr>lst_Recinto</vt:lpstr>
      <vt:lpstr>lst_ResItem</vt:lpstr>
      <vt:lpstr>lst_ResultConsulta</vt:lpstr>
      <vt:lpstr>lst_Seguradora</vt:lpstr>
      <vt:lpstr>lst_SenhaValidada</vt:lpstr>
      <vt:lpstr>lst_Sentido</vt:lpstr>
      <vt:lpstr>lst_SituacaoVeic</vt:lpstr>
      <vt:lpstr>lst_SMPs</vt:lpstr>
      <vt:lpstr>lst_SN</vt:lpstr>
      <vt:lpstr>lst_StatusAverb</vt:lpstr>
      <vt:lpstr>lst_StatusEquip</vt:lpstr>
      <vt:lpstr>lst_StatusEsp</vt:lpstr>
      <vt:lpstr>lst_StatusFront</vt:lpstr>
      <vt:lpstr>lst_StatusOcorr</vt:lpstr>
      <vt:lpstr>lst_StatusOS</vt:lpstr>
      <vt:lpstr>lst_StatusSinistro</vt:lpstr>
      <vt:lpstr>lst_StatusSMP</vt:lpstr>
      <vt:lpstr>lst_StatusViagem</vt:lpstr>
      <vt:lpstr>lst_TipoAlvo</vt:lpstr>
      <vt:lpstr>lst_TipoChecklist</vt:lpstr>
      <vt:lpstr>lst_TipoDestinoEsp</vt:lpstr>
      <vt:lpstr>lst_TipoEvento</vt:lpstr>
      <vt:lpstr>lst_TipoPonto</vt:lpstr>
      <vt:lpstr>lst_TipoProf</vt:lpstr>
      <vt:lpstr>lst_TipoRegistro</vt:lpstr>
      <vt:lpstr>lst_TipoSinistro</vt:lpstr>
      <vt:lpstr>lst_TipoUnidade</vt:lpstr>
      <vt:lpstr>lst_TipoVeiculo</vt:lpstr>
      <vt:lpstr>lst_ViaAverb</vt:lpstr>
      <vt:lpstr>lst_Viagens</vt:lpstr>
      <vt:lpstr>lst_Vigencia</vt:lpstr>
      <vt:lpstr>lst_Vinculo</vt:lpstr>
      <vt:lpstr>P_ATUALIZ_MAX_H</vt:lpstr>
      <vt:lpstr>P_AVISO_LONGO</vt:lpstr>
      <vt:lpstr>P_AVISO_VENC</vt:lpstr>
      <vt:lpstr>P_CUSTO_DIA</vt:lpstr>
      <vt:lpstr>P_ESP_ANTEC_H</vt:lpstr>
      <vt:lpstr>P_FRONT_ALERTA</vt:lpstr>
      <vt:lpstr>P_FRONT_CRIT</vt:lpstr>
      <vt:lpstr>P_ISCA_BAT_MIN</vt:lpstr>
      <vt:lpstr>P_LMG_REF</vt:lpstr>
      <vt:lpstr>P_MES_REF</vt:lpstr>
      <vt:lpstr>P_PARADA_MAX_H</vt:lpstr>
      <vt:lpstr>P_SINAL_ALERTA</vt:lpstr>
      <vt:lpstr>P_SINAL_CRIT</vt:lpstr>
      <vt:lpstr>P_SINAL_EXTERIOR</vt:lpstr>
      <vt:lpstr>P_SMP_ANTEC_MIN</vt:lpstr>
      <vt:lpstr>P_TAXA_USD</vt:lpstr>
      <vt:lpstr>P_VAL_AGREG</vt:lpstr>
      <vt:lpstr>P_VAL_CHECK</vt:lpstr>
      <vt:lpstr>P_VAL_CHECK_TERC</vt:lpstr>
      <vt:lpstr>P_VAL_FUNC</vt:lpstr>
      <vt:lpstr>P_VAL_TERC</vt:lpstr>
      <vt:lpstr>tbl_Criticidade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otavio santos</cp:lastModifiedBy>
  <dcterms:created xsi:type="dcterms:W3CDTF">2026-09-25T22:36:05Z</dcterms:created>
  <dcterms:modified xsi:type="dcterms:W3CDTF">2026-09-25T22:36:19Z</dcterms:modified>
</cp:coreProperties>
</file>